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updateLinks="never" codeName="DieseArbeitsmappe"/>
  <mc:AlternateContent xmlns:mc="http://schemas.openxmlformats.org/markup-compatibility/2006">
    <mc:Choice Requires="x15">
      <x15ac:absPath xmlns:x15ac="http://schemas.microsoft.com/office/spreadsheetml/2010/11/ac" url="https://d.docs.live.net/424a9f2a86ea6184/Online/"/>
    </mc:Choice>
  </mc:AlternateContent>
  <xr:revisionPtr revIDLastSave="0" documentId="8_{9DC246D8-672D-4770-A90E-CD3F1CAB66F6}" xr6:coauthVersionLast="47" xr6:coauthVersionMax="47" xr10:uidLastSave="{00000000-0000-0000-0000-000000000000}"/>
  <workbookProtection workbookAlgorithmName="SHA-512" workbookHashValue="ZJQS1o/lRgIcrQs/eBkHy7NMgZxUrN/yV74c9woC2tSzvnAtgyWTLZ4q1XVXoldG2mGTdss6pgJSY9MSjzqpqQ==" workbookSaltValue="4UXZMDE381cY0+k2aR/puQ==" workbookSpinCount="100000" lockStructure="1"/>
  <bookViews>
    <workbookView xWindow="-120" yWindow="-120" windowWidth="38640" windowHeight="21120" tabRatio="830" xr2:uid="{00000000-000D-0000-FFFF-FFFF00000000}"/>
  </bookViews>
  <sheets>
    <sheet name="web app" sheetId="97" r:id="rId1"/>
    <sheet name="_xltb_storage_" sheetId="59" state="veryHidden" r:id="rId2"/>
    <sheet name="budget-warming" sheetId="138" state="hidden" r:id="rId3"/>
    <sheet name="big six fig" sheetId="105" r:id="rId4"/>
    <sheet name="big six NDCs" sheetId="135" r:id="rId5"/>
    <sheet name="all budgets" sheetId="108" r:id="rId6"/>
    <sheet name="all targets" sheetId="121" r:id="rId7"/>
    <sheet name="imprint" sheetId="122" r:id="rId8"/>
    <sheet name="paths" sheetId="119" state="hidden" r:id="rId9"/>
    <sheet name="paths2" sheetId="130" state="hidden" r:id="rId10"/>
    <sheet name="data countries EDGAR" sheetId="83" state="hidden" r:id="rId11"/>
    <sheet name="GCP25" sheetId="142" state="hidden" r:id="rId12"/>
    <sheet name="EDGAR-2025" sheetId="139" state="hidden" r:id="rId13"/>
    <sheet name="EDGAR-P-2025" sheetId="140" state="hidden" r:id="rId14"/>
    <sheet name="EDGAR-GDP-2025" sheetId="141" state="hidden" r:id="rId15"/>
    <sheet name="intern" sheetId="123" state="hidden" r:id="rId16"/>
  </sheets>
  <definedNames>
    <definedName name="countries">#REF!</definedName>
    <definedName name="countries_big">#REF!,#REF!</definedName>
    <definedName name="countries_big1">#REF!</definedName>
    <definedName name="countries_big2">#REF!,#REF!</definedName>
    <definedName name="_xlnm.Print_Area" localSheetId="5">'all budgets'!$B$2:$E$240</definedName>
    <definedName name="_xlnm.Print_Area" localSheetId="6">'all targets'!$B$2:$E$240</definedName>
    <definedName name="_xlnm.Print_Area" localSheetId="3">'big six fig'!$B$1:$M$41</definedName>
    <definedName name="_xlnm.Print_Area" localSheetId="10">'data countries EDGAR'!$A$3:$A$238</definedName>
    <definedName name="_xlnm.Print_Area" localSheetId="0">'web app'!$B$2:$I$70</definedName>
    <definedName name="_xlnm.Print_Titles" localSheetId="5">'all budgets'!$27:$27</definedName>
    <definedName name="_xlnm.Print_Titles" localSheetId="6">'all targets'!$28:$28</definedName>
    <definedName name="Laender">#REF!</definedName>
    <definedName name="Zellenfarbe">#REF!</definedName>
    <definedName name="Zellenfarbe2">#REF!</definedName>
  </definedNames>
  <calcPr calcId="191029"/>
  <customWorkbookViews>
    <customWorkbookView name="Andreas Wolfsteiner - Persönliche Ansicht" guid="{314CBECC-1AE9-4578-9B87-473AB0B3A698}" mergeInterval="0" personalView="1" maximized="1" windowWidth="1916" windowHeight="875" tabRatio="838" activeSheetId="5"/>
    <customWorkbookView name="GW - Persönliche Ansicht" guid="{7B9C85BD-D1BB-4F3C-98F5-6414F32599ED}" mergeInterval="0" personalView="1" maximized="1" windowWidth="1916" windowHeight="875" tabRatio="838" activeSheetId="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 i="97" l="1"/>
  <c r="D26" i="135"/>
  <c r="M481" i="119"/>
  <c r="N481" i="119" s="1"/>
  <c r="O481" i="119" s="1"/>
  <c r="P481" i="119" s="1"/>
  <c r="I21" i="130"/>
  <c r="I20" i="130"/>
  <c r="C11" i="121"/>
  <c r="C10" i="121"/>
  <c r="C11" i="108"/>
  <c r="C10" i="108"/>
  <c r="C13" i="97"/>
  <c r="C12" i="97"/>
  <c r="C236" i="83"/>
  <c r="D236" i="83"/>
  <c r="E236" i="83"/>
  <c r="F236" i="83"/>
  <c r="G236" i="83"/>
  <c r="H236" i="83"/>
  <c r="I236" i="83"/>
  <c r="J236" i="83"/>
  <c r="K236" i="83"/>
  <c r="L236" i="83"/>
  <c r="M236" i="83"/>
  <c r="N236" i="83"/>
  <c r="O236" i="83"/>
  <c r="P236" i="83"/>
  <c r="Q236" i="83"/>
  <c r="R236" i="83"/>
  <c r="S236" i="83"/>
  <c r="B236" i="83"/>
  <c r="B33" i="97"/>
  <c r="B39" i="97"/>
  <c r="Q23" i="97"/>
  <c r="O23" i="97" a="1"/>
  <c r="O23" i="97" s="1"/>
  <c r="N5" i="119"/>
  <c r="N45" i="119" s="1"/>
  <c r="S234" i="83"/>
  <c r="R234" i="83"/>
  <c r="Q234" i="83"/>
  <c r="P234" i="83"/>
  <c r="O234" i="83"/>
  <c r="N234" i="83"/>
  <c r="M234" i="83"/>
  <c r="L234" i="83"/>
  <c r="K234" i="83"/>
  <c r="J234" i="83"/>
  <c r="I234" i="83"/>
  <c r="H234" i="83"/>
  <c r="G234" i="83"/>
  <c r="F234" i="83"/>
  <c r="E234" i="83"/>
  <c r="D234" i="83"/>
  <c r="C234" i="83"/>
  <c r="B234" i="83"/>
  <c r="J93" i="142"/>
  <c r="I93" i="142"/>
  <c r="I94" i="142" s="1"/>
  <c r="I95" i="142" s="1"/>
  <c r="I96" i="142" s="1"/>
  <c r="I92" i="142"/>
  <c r="L89" i="142"/>
  <c r="K88" i="142"/>
  <c r="K96" i="142" s="1"/>
  <c r="J88" i="142"/>
  <c r="L88" i="142" s="1"/>
  <c r="K87" i="142"/>
  <c r="K94" i="142" s="1"/>
  <c r="J87" i="142"/>
  <c r="J94" i="142" s="1"/>
  <c r="K86" i="142"/>
  <c r="L86" i="142" s="1"/>
  <c r="J86" i="142"/>
  <c r="K85" i="142"/>
  <c r="K92" i="142" s="1"/>
  <c r="J85" i="142"/>
  <c r="K84" i="142"/>
  <c r="J84" i="142"/>
  <c r="K83" i="142"/>
  <c r="L83" i="142" s="1"/>
  <c r="J83" i="142"/>
  <c r="K82" i="142"/>
  <c r="J82" i="142"/>
  <c r="L82" i="142" s="1"/>
  <c r="K81" i="142"/>
  <c r="J81" i="142"/>
  <c r="K80" i="142"/>
  <c r="J80" i="142"/>
  <c r="K79" i="142"/>
  <c r="J79" i="142"/>
  <c r="K78" i="142"/>
  <c r="J78" i="142"/>
  <c r="K77" i="142"/>
  <c r="J77" i="142"/>
  <c r="K76" i="142"/>
  <c r="J76" i="142"/>
  <c r="L76" i="142" s="1"/>
  <c r="L75" i="142"/>
  <c r="K75" i="142"/>
  <c r="J75" i="142"/>
  <c r="K74" i="142"/>
  <c r="J74" i="142"/>
  <c r="K73" i="142"/>
  <c r="J73" i="142"/>
  <c r="L73" i="142" s="1"/>
  <c r="K72" i="142"/>
  <c r="J72" i="142"/>
  <c r="L72" i="142" s="1"/>
  <c r="K71" i="142"/>
  <c r="J71" i="142"/>
  <c r="K70" i="142"/>
  <c r="L70" i="142" s="1"/>
  <c r="J70" i="142"/>
  <c r="K69" i="142"/>
  <c r="J69" i="142"/>
  <c r="L69" i="142" s="1"/>
  <c r="K68" i="142"/>
  <c r="J68" i="142"/>
  <c r="L68" i="142" s="1"/>
  <c r="K67" i="142"/>
  <c r="J67" i="142"/>
  <c r="L67" i="142" s="1"/>
  <c r="K66" i="142"/>
  <c r="J66" i="142"/>
  <c r="K65" i="142"/>
  <c r="J65" i="142"/>
  <c r="L65" i="142" s="1"/>
  <c r="K64" i="142"/>
  <c r="J64" i="142"/>
  <c r="K63" i="142"/>
  <c r="J63" i="142"/>
  <c r="L63" i="142" s="1"/>
  <c r="K62" i="142"/>
  <c r="L62" i="142" s="1"/>
  <c r="J62" i="142"/>
  <c r="K61" i="142"/>
  <c r="J61" i="142"/>
  <c r="L61" i="142" s="1"/>
  <c r="K60" i="142"/>
  <c r="J60" i="142"/>
  <c r="K59" i="142"/>
  <c r="L59" i="142" s="1"/>
  <c r="J59" i="142"/>
  <c r="K58" i="142"/>
  <c r="J58" i="142"/>
  <c r="L58" i="142" s="1"/>
  <c r="K57" i="142"/>
  <c r="J57" i="142"/>
  <c r="L57" i="142" s="1"/>
  <c r="K56" i="142"/>
  <c r="J56" i="142"/>
  <c r="K55" i="142"/>
  <c r="J55" i="142"/>
  <c r="K54" i="142"/>
  <c r="J54" i="142"/>
  <c r="K53" i="142"/>
  <c r="J53" i="142"/>
  <c r="L53" i="142" s="1"/>
  <c r="K52" i="142"/>
  <c r="J52" i="142"/>
  <c r="L51" i="142"/>
  <c r="K51" i="142"/>
  <c r="J51" i="142"/>
  <c r="K50" i="142"/>
  <c r="J50" i="142"/>
  <c r="L50" i="142" s="1"/>
  <c r="K49" i="142"/>
  <c r="J49" i="142"/>
  <c r="L49" i="142" s="1"/>
  <c r="K48" i="142"/>
  <c r="J48" i="142"/>
  <c r="L48" i="142" s="1"/>
  <c r="K47" i="142"/>
  <c r="J47" i="142"/>
  <c r="K46" i="142"/>
  <c r="J46" i="142"/>
  <c r="K45" i="142"/>
  <c r="J45" i="142"/>
  <c r="L45" i="142" s="1"/>
  <c r="K44" i="142"/>
  <c r="J44" i="142"/>
  <c r="L44" i="142" s="1"/>
  <c r="K43" i="142"/>
  <c r="J43" i="142"/>
  <c r="L43" i="142" s="1"/>
  <c r="K42" i="142"/>
  <c r="J42" i="142"/>
  <c r="L42" i="142" s="1"/>
  <c r="K41" i="142"/>
  <c r="J41" i="142"/>
  <c r="L41" i="142" s="1"/>
  <c r="K40" i="142"/>
  <c r="J40" i="142"/>
  <c r="K39" i="142"/>
  <c r="J39" i="142"/>
  <c r="L39" i="142" s="1"/>
  <c r="K38" i="142"/>
  <c r="J38" i="142"/>
  <c r="K37" i="142"/>
  <c r="J37" i="142"/>
  <c r="L37" i="142" s="1"/>
  <c r="K36" i="142"/>
  <c r="J36" i="142"/>
  <c r="K35" i="142"/>
  <c r="J35" i="142"/>
  <c r="L35" i="142" s="1"/>
  <c r="K34" i="142"/>
  <c r="J34" i="142"/>
  <c r="L34" i="142" s="1"/>
  <c r="K33" i="142"/>
  <c r="J33" i="142"/>
  <c r="L33" i="142" s="1"/>
  <c r="K32" i="142"/>
  <c r="J32" i="142"/>
  <c r="K31" i="142"/>
  <c r="J31" i="142"/>
  <c r="L31" i="142" s="1"/>
  <c r="K30" i="142"/>
  <c r="J30" i="142"/>
  <c r="K29" i="142"/>
  <c r="J29" i="142"/>
  <c r="L29" i="142" s="1"/>
  <c r="K28" i="142"/>
  <c r="J28" i="142"/>
  <c r="K27" i="142"/>
  <c r="L27" i="142" s="1"/>
  <c r="J27" i="142"/>
  <c r="K26" i="142"/>
  <c r="J26" i="142"/>
  <c r="L26" i="142" s="1"/>
  <c r="K25" i="142"/>
  <c r="J25" i="142"/>
  <c r="K24" i="142"/>
  <c r="J24" i="142"/>
  <c r="L24" i="142" s="1"/>
  <c r="K23" i="142"/>
  <c r="J23" i="142"/>
  <c r="BW7" i="142"/>
  <c r="BV7" i="142"/>
  <c r="BU7" i="142"/>
  <c r="BT7" i="142"/>
  <c r="BS7" i="142"/>
  <c r="BR7" i="142"/>
  <c r="BQ7" i="142"/>
  <c r="BP7" i="142"/>
  <c r="BO7" i="142"/>
  <c r="BN7" i="142"/>
  <c r="BM7" i="142"/>
  <c r="BL7" i="142"/>
  <c r="BK7" i="142"/>
  <c r="BJ7" i="142"/>
  <c r="BI7" i="142"/>
  <c r="BH7" i="142"/>
  <c r="BG7" i="142"/>
  <c r="BF7" i="142"/>
  <c r="BE7" i="142"/>
  <c r="BD7" i="142"/>
  <c r="BC7" i="142"/>
  <c r="BB7" i="142"/>
  <c r="BA7" i="142"/>
  <c r="AZ7" i="142"/>
  <c r="AY7" i="142"/>
  <c r="AX7" i="142"/>
  <c r="AW7" i="142"/>
  <c r="AV7" i="142"/>
  <c r="AU7" i="142"/>
  <c r="AT7" i="142"/>
  <c r="AS7" i="142"/>
  <c r="AR7" i="142"/>
  <c r="AQ7" i="142"/>
  <c r="AP7" i="142"/>
  <c r="AO7" i="142"/>
  <c r="AN7" i="142"/>
  <c r="AM7" i="142"/>
  <c r="AL7" i="142"/>
  <c r="AK7" i="142"/>
  <c r="AJ7" i="142"/>
  <c r="AI7" i="142"/>
  <c r="J95" i="142" l="1"/>
  <c r="L80" i="142"/>
  <c r="L84" i="142"/>
  <c r="L91" i="142" s="1"/>
  <c r="J91" i="142"/>
  <c r="L23" i="142"/>
  <c r="L30" i="142"/>
  <c r="L38" i="142"/>
  <c r="L46" i="142"/>
  <c r="L52" i="142"/>
  <c r="L56" i="142"/>
  <c r="L60" i="142"/>
  <c r="L64" i="142"/>
  <c r="L79" i="142"/>
  <c r="L28" i="142"/>
  <c r="L32" i="142"/>
  <c r="L47" i="142"/>
  <c r="L54" i="142"/>
  <c r="L66" i="142"/>
  <c r="L77" i="142"/>
  <c r="L81" i="142"/>
  <c r="K91" i="142"/>
  <c r="L25" i="142"/>
  <c r="L36" i="142"/>
  <c r="L40" i="142"/>
  <c r="L55" i="142"/>
  <c r="L74" i="142"/>
  <c r="L85" i="142"/>
  <c r="L93" i="142" s="1"/>
  <c r="L71" i="142"/>
  <c r="L78" i="142"/>
  <c r="N33" i="119"/>
  <c r="L96" i="142"/>
  <c r="L92" i="142"/>
  <c r="K93" i="142"/>
  <c r="K95" i="142"/>
  <c r="L87" i="142"/>
  <c r="L94" i="142" s="1"/>
  <c r="J92" i="142"/>
  <c r="J96" i="142"/>
  <c r="L95" i="142" l="1"/>
  <c r="B55" i="135" l="1"/>
  <c r="E54" i="135" s="1"/>
  <c r="E56" i="135"/>
  <c r="M33" i="119"/>
  <c r="M45" i="119"/>
  <c r="Y230" i="83"/>
  <c r="Y226" i="83" s="1"/>
  <c r="Y16" i="83"/>
  <c r="Y17" i="83"/>
  <c r="Y18" i="83"/>
  <c r="Y19" i="83"/>
  <c r="Y20" i="83"/>
  <c r="Y21" i="83"/>
  <c r="Y22" i="83"/>
  <c r="Y23" i="83"/>
  <c r="Y24" i="83"/>
  <c r="Y25" i="83"/>
  <c r="Y26" i="83"/>
  <c r="Y27" i="83"/>
  <c r="Y28" i="83"/>
  <c r="Y29" i="83"/>
  <c r="Y30" i="83"/>
  <c r="Y31" i="83"/>
  <c r="Y32" i="83"/>
  <c r="Y33" i="83"/>
  <c r="Y34" i="83"/>
  <c r="Y35" i="83"/>
  <c r="Y36" i="83"/>
  <c r="Y37" i="83"/>
  <c r="Y38" i="83"/>
  <c r="Y39" i="83"/>
  <c r="Y40" i="83"/>
  <c r="Y41" i="83"/>
  <c r="Y42" i="83"/>
  <c r="Y43" i="83"/>
  <c r="Y44" i="83"/>
  <c r="Y45" i="83"/>
  <c r="Y46" i="83"/>
  <c r="Y47" i="83"/>
  <c r="Y48" i="83"/>
  <c r="Y49" i="83"/>
  <c r="Y50" i="83"/>
  <c r="Y51" i="83"/>
  <c r="Y52" i="83"/>
  <c r="Y53" i="83"/>
  <c r="Y54" i="83"/>
  <c r="Y55" i="83"/>
  <c r="Y56" i="83"/>
  <c r="Y57" i="83"/>
  <c r="Y58" i="83"/>
  <c r="Y59" i="83"/>
  <c r="Y60" i="83"/>
  <c r="Y61" i="83"/>
  <c r="Y62" i="83"/>
  <c r="Y63" i="83"/>
  <c r="Y64" i="83"/>
  <c r="Y65" i="83"/>
  <c r="Y66" i="83"/>
  <c r="Y67" i="83"/>
  <c r="Y68" i="83"/>
  <c r="Y69" i="83"/>
  <c r="Y70" i="83"/>
  <c r="Y71" i="83"/>
  <c r="Y72" i="83"/>
  <c r="Y73" i="83"/>
  <c r="Y74" i="83"/>
  <c r="Y75" i="83"/>
  <c r="Y76" i="83"/>
  <c r="Y77" i="83"/>
  <c r="Y78" i="83"/>
  <c r="Y79" i="83"/>
  <c r="Y80" i="83"/>
  <c r="Y81" i="83"/>
  <c r="Y82" i="83"/>
  <c r="Y83" i="83"/>
  <c r="Y84" i="83"/>
  <c r="Y85" i="83"/>
  <c r="Y86" i="83"/>
  <c r="Y87" i="83"/>
  <c r="Y88" i="83"/>
  <c r="Y89" i="83"/>
  <c r="Y90" i="83"/>
  <c r="Y91" i="83"/>
  <c r="Y92" i="83"/>
  <c r="Y93" i="83"/>
  <c r="Y94" i="83"/>
  <c r="Y95" i="83"/>
  <c r="Y96" i="83"/>
  <c r="Y97" i="83"/>
  <c r="Y98" i="83"/>
  <c r="Y99" i="83"/>
  <c r="Y100" i="83"/>
  <c r="Y101" i="83"/>
  <c r="Y102" i="83"/>
  <c r="Y103" i="83"/>
  <c r="Y104" i="83"/>
  <c r="Y105" i="83"/>
  <c r="Y106" i="83"/>
  <c r="Y107" i="83"/>
  <c r="Y108" i="83"/>
  <c r="Y109" i="83"/>
  <c r="Y110" i="83"/>
  <c r="Y111" i="83"/>
  <c r="Y112" i="83"/>
  <c r="Y113" i="83"/>
  <c r="Y114" i="83"/>
  <c r="Y115" i="83"/>
  <c r="Y116" i="83"/>
  <c r="Y117" i="83"/>
  <c r="Y118" i="83"/>
  <c r="Y119" i="83"/>
  <c r="Y120" i="83"/>
  <c r="Y121" i="83"/>
  <c r="Y122" i="83"/>
  <c r="Y123" i="83"/>
  <c r="Y124" i="83"/>
  <c r="Y125" i="83"/>
  <c r="Y126" i="83"/>
  <c r="Y127" i="83"/>
  <c r="Y128" i="83"/>
  <c r="Y129" i="83"/>
  <c r="Y130" i="83"/>
  <c r="Y131" i="83"/>
  <c r="Y132" i="83"/>
  <c r="Y133" i="83"/>
  <c r="Y134" i="83"/>
  <c r="Y135" i="83"/>
  <c r="Y136" i="83"/>
  <c r="Y137" i="83"/>
  <c r="Y138" i="83"/>
  <c r="Y139" i="83"/>
  <c r="Y140" i="83"/>
  <c r="Y141" i="83"/>
  <c r="Y142" i="83"/>
  <c r="Y143" i="83"/>
  <c r="Y144" i="83"/>
  <c r="Y145" i="83"/>
  <c r="Y146" i="83"/>
  <c r="Y147" i="83"/>
  <c r="Y148" i="83"/>
  <c r="Y149" i="83"/>
  <c r="Y150" i="83"/>
  <c r="Y151" i="83"/>
  <c r="Y152" i="83"/>
  <c r="Y153" i="83"/>
  <c r="Y154" i="83"/>
  <c r="Y155" i="83"/>
  <c r="Y156" i="83"/>
  <c r="Y157" i="83"/>
  <c r="Y158" i="83"/>
  <c r="Y159" i="83"/>
  <c r="Y160" i="83"/>
  <c r="Y161" i="83"/>
  <c r="Y162" i="83"/>
  <c r="Y163" i="83"/>
  <c r="Y164" i="83"/>
  <c r="Y165" i="83"/>
  <c r="Y166" i="83"/>
  <c r="Y167" i="83"/>
  <c r="Y168" i="83"/>
  <c r="Y169" i="83"/>
  <c r="Y170" i="83"/>
  <c r="Y171" i="83"/>
  <c r="Y172" i="83"/>
  <c r="Y173" i="83"/>
  <c r="Y174" i="83"/>
  <c r="Y175" i="83"/>
  <c r="Y176" i="83"/>
  <c r="Y177" i="83"/>
  <c r="Y178" i="83"/>
  <c r="Y179" i="83"/>
  <c r="Y180" i="83"/>
  <c r="Y181" i="83"/>
  <c r="Y182" i="83"/>
  <c r="Y183" i="83"/>
  <c r="Y184" i="83"/>
  <c r="Y185" i="83"/>
  <c r="Y186" i="83"/>
  <c r="Y187" i="83"/>
  <c r="Y188" i="83"/>
  <c r="Y189" i="83"/>
  <c r="Y190" i="83"/>
  <c r="Y191" i="83"/>
  <c r="Y192" i="83"/>
  <c r="Y193" i="83"/>
  <c r="Y194" i="83"/>
  <c r="Y195" i="83"/>
  <c r="Y196" i="83"/>
  <c r="Y197" i="83"/>
  <c r="Y198" i="83"/>
  <c r="Y199" i="83"/>
  <c r="Y200" i="83"/>
  <c r="Y201" i="83"/>
  <c r="Y202" i="83"/>
  <c r="Y203" i="83"/>
  <c r="Y204" i="83"/>
  <c r="Y205" i="83"/>
  <c r="Y206" i="83"/>
  <c r="Y207" i="83"/>
  <c r="Y208" i="83"/>
  <c r="Y209" i="83"/>
  <c r="Y210" i="83"/>
  <c r="Y211" i="83"/>
  <c r="Y212" i="83"/>
  <c r="Y213" i="83"/>
  <c r="Y214" i="83"/>
  <c r="Y215" i="83"/>
  <c r="Y216" i="83"/>
  <c r="Y217" i="83"/>
  <c r="Y218" i="83"/>
  <c r="Y219" i="83"/>
  <c r="Y220" i="83"/>
  <c r="Y221" i="83"/>
  <c r="Y222" i="83"/>
  <c r="Y223" i="83"/>
  <c r="Y15" i="83"/>
  <c r="B1" i="141"/>
  <c r="C1" i="141" s="1"/>
  <c r="D1" i="141" s="1"/>
  <c r="E1" i="141" s="1"/>
  <c r="F1" i="141" s="1"/>
  <c r="G1" i="141" s="1"/>
  <c r="H1" i="141" s="1"/>
  <c r="I1" i="141" s="1"/>
  <c r="J1" i="141" s="1"/>
  <c r="K1" i="141" s="1"/>
  <c r="L1" i="141" s="1"/>
  <c r="M1" i="141" s="1"/>
  <c r="N1" i="141" s="1"/>
  <c r="O1" i="141" s="1"/>
  <c r="P1" i="141" s="1"/>
  <c r="Q1" i="141" s="1"/>
  <c r="R1" i="141" s="1"/>
  <c r="S1" i="141" s="1"/>
  <c r="T1" i="141" s="1"/>
  <c r="U1" i="141" s="1"/>
  <c r="V1" i="141" s="1"/>
  <c r="W1" i="141" s="1"/>
  <c r="X1" i="141" s="1"/>
  <c r="Y1" i="141" s="1"/>
  <c r="Z1" i="141" s="1"/>
  <c r="AA1" i="141" s="1"/>
  <c r="AB1" i="141" s="1"/>
  <c r="AC1" i="141" s="1"/>
  <c r="AD1" i="141" s="1"/>
  <c r="AE1" i="141" s="1"/>
  <c r="AF1" i="141" s="1"/>
  <c r="AG1" i="141" s="1"/>
  <c r="AH1" i="141" s="1"/>
  <c r="AI1" i="141" s="1"/>
  <c r="AJ1" i="141" s="1"/>
  <c r="AK1" i="141" s="1"/>
  <c r="AL1" i="141" s="1"/>
  <c r="AM1" i="141" s="1"/>
  <c r="AN1" i="141" s="1"/>
  <c r="AO1" i="141" s="1"/>
  <c r="AP1" i="141" s="1"/>
  <c r="AQ1" i="141" s="1"/>
  <c r="AR1" i="141" s="1"/>
  <c r="AS1" i="141" s="1"/>
  <c r="AT1" i="141" s="1"/>
  <c r="AU1" i="141" s="1"/>
  <c r="AV1" i="141" s="1"/>
  <c r="AW1" i="141" s="1"/>
  <c r="AX1" i="141" s="1"/>
  <c r="AY1" i="141" s="1"/>
  <c r="AZ1" i="141" s="1"/>
  <c r="BA1" i="141" s="1"/>
  <c r="W230" i="83"/>
  <c r="W223" i="83"/>
  <c r="W222" i="83"/>
  <c r="W221" i="83"/>
  <c r="W220" i="83"/>
  <c r="W219" i="83"/>
  <c r="W218" i="83"/>
  <c r="W217" i="83"/>
  <c r="W216" i="83"/>
  <c r="W215" i="83"/>
  <c r="W214" i="83"/>
  <c r="W213" i="83"/>
  <c r="W212" i="83"/>
  <c r="W211" i="83"/>
  <c r="W210" i="83"/>
  <c r="W209" i="83"/>
  <c r="W208" i="83"/>
  <c r="W207" i="83"/>
  <c r="W206" i="83"/>
  <c r="W205" i="83"/>
  <c r="W204" i="83"/>
  <c r="W203" i="83"/>
  <c r="W202" i="83"/>
  <c r="W201" i="83"/>
  <c r="W200" i="83"/>
  <c r="W199" i="83"/>
  <c r="W198" i="83"/>
  <c r="W197" i="83"/>
  <c r="W196" i="83"/>
  <c r="W195" i="83"/>
  <c r="W194" i="83"/>
  <c r="W193" i="83"/>
  <c r="W192" i="83"/>
  <c r="W191" i="83"/>
  <c r="W190" i="83"/>
  <c r="W189" i="83"/>
  <c r="W188" i="83"/>
  <c r="W187" i="83"/>
  <c r="W186" i="83"/>
  <c r="W185" i="83"/>
  <c r="W184" i="83"/>
  <c r="W183" i="83"/>
  <c r="W182" i="83"/>
  <c r="W181" i="83"/>
  <c r="W180" i="83"/>
  <c r="W179" i="83"/>
  <c r="W178" i="83"/>
  <c r="W177" i="83"/>
  <c r="W176" i="83"/>
  <c r="W175" i="83"/>
  <c r="W174" i="83"/>
  <c r="W173" i="83"/>
  <c r="W172" i="83"/>
  <c r="W171" i="83"/>
  <c r="W170" i="83"/>
  <c r="W169" i="83"/>
  <c r="W168" i="83"/>
  <c r="W167" i="83"/>
  <c r="W166" i="83"/>
  <c r="W165" i="83"/>
  <c r="W164" i="83"/>
  <c r="W163" i="83"/>
  <c r="W162" i="83"/>
  <c r="W161" i="83"/>
  <c r="W160" i="83"/>
  <c r="W159" i="83"/>
  <c r="W158" i="83"/>
  <c r="W157" i="83"/>
  <c r="W156" i="83"/>
  <c r="W155" i="83"/>
  <c r="W154" i="83"/>
  <c r="W153" i="83"/>
  <c r="W152" i="83"/>
  <c r="W151" i="83"/>
  <c r="W150" i="83"/>
  <c r="W149" i="83"/>
  <c r="W148" i="83"/>
  <c r="W147" i="83"/>
  <c r="W146" i="83"/>
  <c r="W145" i="83"/>
  <c r="W144" i="83"/>
  <c r="W143" i="83"/>
  <c r="W142" i="83"/>
  <c r="W141" i="83"/>
  <c r="W140" i="83"/>
  <c r="W139" i="83"/>
  <c r="W138" i="83"/>
  <c r="W137" i="83"/>
  <c r="W136" i="83"/>
  <c r="W135" i="83"/>
  <c r="W134" i="83"/>
  <c r="W133" i="83"/>
  <c r="W132" i="83"/>
  <c r="W131" i="83"/>
  <c r="W130" i="83"/>
  <c r="W129" i="83"/>
  <c r="W128" i="83"/>
  <c r="W127" i="83"/>
  <c r="W126" i="83"/>
  <c r="W125" i="83"/>
  <c r="W124" i="83"/>
  <c r="W123" i="83"/>
  <c r="W122" i="83"/>
  <c r="W121" i="83"/>
  <c r="W120" i="83"/>
  <c r="W119" i="83"/>
  <c r="W118" i="83"/>
  <c r="W117" i="83"/>
  <c r="W116" i="83"/>
  <c r="W115" i="83"/>
  <c r="W114" i="83"/>
  <c r="W113" i="83"/>
  <c r="W112" i="83"/>
  <c r="W111" i="83"/>
  <c r="W110" i="83"/>
  <c r="W109" i="83"/>
  <c r="W108" i="83"/>
  <c r="W107" i="83"/>
  <c r="W106" i="83"/>
  <c r="W105" i="83"/>
  <c r="W104" i="83"/>
  <c r="W103" i="83"/>
  <c r="W102" i="83"/>
  <c r="W101" i="83"/>
  <c r="W100" i="83"/>
  <c r="W99" i="83"/>
  <c r="W98" i="83"/>
  <c r="W97" i="83"/>
  <c r="W96" i="83"/>
  <c r="W95" i="83"/>
  <c r="W94" i="83"/>
  <c r="W93" i="83"/>
  <c r="W92" i="83"/>
  <c r="W91" i="83"/>
  <c r="W90" i="83"/>
  <c r="W89" i="83"/>
  <c r="W88" i="83"/>
  <c r="W87" i="83"/>
  <c r="W86" i="83"/>
  <c r="W85" i="83"/>
  <c r="W84" i="83"/>
  <c r="W83" i="83"/>
  <c r="W82" i="83"/>
  <c r="W81" i="83"/>
  <c r="W80" i="83"/>
  <c r="W79" i="83"/>
  <c r="W78" i="83"/>
  <c r="W77" i="83"/>
  <c r="W76" i="83"/>
  <c r="W75" i="83"/>
  <c r="W74" i="83"/>
  <c r="W73" i="83"/>
  <c r="W72" i="83"/>
  <c r="W71" i="83"/>
  <c r="W70" i="83"/>
  <c r="W69" i="83"/>
  <c r="W68" i="83"/>
  <c r="W67" i="83"/>
  <c r="W66" i="83"/>
  <c r="W65" i="83"/>
  <c r="W64" i="83"/>
  <c r="W63" i="83"/>
  <c r="W62" i="83"/>
  <c r="W61" i="83"/>
  <c r="W60" i="83"/>
  <c r="W59" i="83"/>
  <c r="W58" i="83"/>
  <c r="W57" i="83"/>
  <c r="W56" i="83"/>
  <c r="W55" i="83"/>
  <c r="W54" i="83"/>
  <c r="W53" i="83"/>
  <c r="W52" i="83"/>
  <c r="W51" i="83"/>
  <c r="W50" i="83"/>
  <c r="W49" i="83"/>
  <c r="W48" i="83"/>
  <c r="W47" i="83"/>
  <c r="W46" i="83"/>
  <c r="W45" i="83"/>
  <c r="W44" i="83"/>
  <c r="W43" i="83"/>
  <c r="W42" i="83"/>
  <c r="W41" i="83"/>
  <c r="W40" i="83"/>
  <c r="W39" i="83"/>
  <c r="W38" i="83"/>
  <c r="W37" i="83"/>
  <c r="W36" i="83"/>
  <c r="W35" i="83"/>
  <c r="W34" i="83"/>
  <c r="W33" i="83"/>
  <c r="W32" i="83"/>
  <c r="W31" i="83"/>
  <c r="W30" i="83"/>
  <c r="W29" i="83"/>
  <c r="W28" i="83"/>
  <c r="W27" i="83"/>
  <c r="W26" i="83"/>
  <c r="W25" i="83"/>
  <c r="W24" i="83"/>
  <c r="W23" i="83"/>
  <c r="W22" i="83"/>
  <c r="W21" i="83"/>
  <c r="W20" i="83"/>
  <c r="W19" i="83"/>
  <c r="W18" i="83"/>
  <c r="W17" i="83"/>
  <c r="W16" i="83"/>
  <c r="W15" i="83"/>
  <c r="D230" i="83"/>
  <c r="C230" i="83"/>
  <c r="B230" i="83"/>
  <c r="D228" i="83"/>
  <c r="C228" i="83"/>
  <c r="B228" i="83"/>
  <c r="D227" i="83"/>
  <c r="C227" i="83"/>
  <c r="B227" i="83"/>
  <c r="D223" i="83"/>
  <c r="C223" i="83"/>
  <c r="B223" i="83"/>
  <c r="D222" i="83"/>
  <c r="C222" i="83"/>
  <c r="B222" i="83"/>
  <c r="D221" i="83"/>
  <c r="C221" i="83"/>
  <c r="B221" i="83"/>
  <c r="D220" i="83"/>
  <c r="C220" i="83"/>
  <c r="B220" i="83"/>
  <c r="D219" i="83"/>
  <c r="C219" i="83"/>
  <c r="B219" i="83"/>
  <c r="D218" i="83"/>
  <c r="C218" i="83"/>
  <c r="B218" i="83"/>
  <c r="D217" i="83"/>
  <c r="C217" i="83"/>
  <c r="B217" i="83"/>
  <c r="D216" i="83"/>
  <c r="C216" i="83"/>
  <c r="B216" i="83"/>
  <c r="D215" i="83"/>
  <c r="C215" i="83"/>
  <c r="B215" i="83"/>
  <c r="D214" i="83"/>
  <c r="C214" i="83"/>
  <c r="B214" i="83"/>
  <c r="D213" i="83"/>
  <c r="C213" i="83"/>
  <c r="B213" i="83"/>
  <c r="D212" i="83"/>
  <c r="C212" i="83"/>
  <c r="B212" i="83"/>
  <c r="D211" i="83"/>
  <c r="C211" i="83"/>
  <c r="B211" i="83"/>
  <c r="D210" i="83"/>
  <c r="C210" i="83"/>
  <c r="B210" i="83"/>
  <c r="D209" i="83"/>
  <c r="C209" i="83"/>
  <c r="B209" i="83"/>
  <c r="D208" i="83"/>
  <c r="C208" i="83"/>
  <c r="B208" i="83"/>
  <c r="D207" i="83"/>
  <c r="C207" i="83"/>
  <c r="B207" i="83"/>
  <c r="D206" i="83"/>
  <c r="C206" i="83"/>
  <c r="B206" i="83"/>
  <c r="D205" i="83"/>
  <c r="C205" i="83"/>
  <c r="B205" i="83"/>
  <c r="D204" i="83"/>
  <c r="C204" i="83"/>
  <c r="B204" i="83"/>
  <c r="D203" i="83"/>
  <c r="C203" i="83"/>
  <c r="B203" i="83"/>
  <c r="D202" i="83"/>
  <c r="C202" i="83"/>
  <c r="B202" i="83"/>
  <c r="D201" i="83"/>
  <c r="C201" i="83"/>
  <c r="B201" i="83"/>
  <c r="D200" i="83"/>
  <c r="C200" i="83"/>
  <c r="B200" i="83"/>
  <c r="D199" i="83"/>
  <c r="C199" i="83"/>
  <c r="B199" i="83"/>
  <c r="D198" i="83"/>
  <c r="C198" i="83"/>
  <c r="B198" i="83"/>
  <c r="D197" i="83"/>
  <c r="C197" i="83"/>
  <c r="B197" i="83"/>
  <c r="D196" i="83"/>
  <c r="C196" i="83"/>
  <c r="B196" i="83"/>
  <c r="D195" i="83"/>
  <c r="C195" i="83"/>
  <c r="B195" i="83"/>
  <c r="D194" i="83"/>
  <c r="C194" i="83"/>
  <c r="B194" i="83"/>
  <c r="D193" i="83"/>
  <c r="C193" i="83"/>
  <c r="B193" i="83"/>
  <c r="D192" i="83"/>
  <c r="C192" i="83"/>
  <c r="B192" i="83"/>
  <c r="D191" i="83"/>
  <c r="C191" i="83"/>
  <c r="B191" i="83"/>
  <c r="D190" i="83"/>
  <c r="C190" i="83"/>
  <c r="B190" i="83"/>
  <c r="D189" i="83"/>
  <c r="C189" i="83"/>
  <c r="B189" i="83"/>
  <c r="D188" i="83"/>
  <c r="C188" i="83"/>
  <c r="B188" i="83"/>
  <c r="D187" i="83"/>
  <c r="C187" i="83"/>
  <c r="B187" i="83"/>
  <c r="D186" i="83"/>
  <c r="C186" i="83"/>
  <c r="B186" i="83"/>
  <c r="D185" i="83"/>
  <c r="C185" i="83"/>
  <c r="B185" i="83"/>
  <c r="D184" i="83"/>
  <c r="C184" i="83"/>
  <c r="B184" i="83"/>
  <c r="D183" i="83"/>
  <c r="C183" i="83"/>
  <c r="B183" i="83"/>
  <c r="D182" i="83"/>
  <c r="C182" i="83"/>
  <c r="B182" i="83"/>
  <c r="D181" i="83"/>
  <c r="C181" i="83"/>
  <c r="B181" i="83"/>
  <c r="D180" i="83"/>
  <c r="C180" i="83"/>
  <c r="B180" i="83"/>
  <c r="D179" i="83"/>
  <c r="C179" i="83"/>
  <c r="B179" i="83"/>
  <c r="D178" i="83"/>
  <c r="C178" i="83"/>
  <c r="B178" i="83"/>
  <c r="D177" i="83"/>
  <c r="C177" i="83"/>
  <c r="B177" i="83"/>
  <c r="D176" i="83"/>
  <c r="C176" i="83"/>
  <c r="B176" i="83"/>
  <c r="D175" i="83"/>
  <c r="C175" i="83"/>
  <c r="B175" i="83"/>
  <c r="D174" i="83"/>
  <c r="C174" i="83"/>
  <c r="B174" i="83"/>
  <c r="D173" i="83"/>
  <c r="C173" i="83"/>
  <c r="B173" i="83"/>
  <c r="D172" i="83"/>
  <c r="C172" i="83"/>
  <c r="B172" i="83"/>
  <c r="D171" i="83"/>
  <c r="C171" i="83"/>
  <c r="B171" i="83"/>
  <c r="D170" i="83"/>
  <c r="C170" i="83"/>
  <c r="B170" i="83"/>
  <c r="D169" i="83"/>
  <c r="C169" i="83"/>
  <c r="B169" i="83"/>
  <c r="D168" i="83"/>
  <c r="C168" i="83"/>
  <c r="B168" i="83"/>
  <c r="D167" i="83"/>
  <c r="C167" i="83"/>
  <c r="B167" i="83"/>
  <c r="D166" i="83"/>
  <c r="C166" i="83"/>
  <c r="B166" i="83"/>
  <c r="D165" i="83"/>
  <c r="C165" i="83"/>
  <c r="B165" i="83"/>
  <c r="D164" i="83"/>
  <c r="C164" i="83"/>
  <c r="B164" i="83"/>
  <c r="D163" i="83"/>
  <c r="C163" i="83"/>
  <c r="B163" i="83"/>
  <c r="D162" i="83"/>
  <c r="C162" i="83"/>
  <c r="B162" i="83"/>
  <c r="D161" i="83"/>
  <c r="C161" i="83"/>
  <c r="B161" i="83"/>
  <c r="D160" i="83"/>
  <c r="C160" i="83"/>
  <c r="B160" i="83"/>
  <c r="D159" i="83"/>
  <c r="C159" i="83"/>
  <c r="B159" i="83"/>
  <c r="D158" i="83"/>
  <c r="C158" i="83"/>
  <c r="B158" i="83"/>
  <c r="D157" i="83"/>
  <c r="C157" i="83"/>
  <c r="B157" i="83"/>
  <c r="D156" i="83"/>
  <c r="C156" i="83"/>
  <c r="B156" i="83"/>
  <c r="D155" i="83"/>
  <c r="C155" i="83"/>
  <c r="B155" i="83"/>
  <c r="D154" i="83"/>
  <c r="C154" i="83"/>
  <c r="B154" i="83"/>
  <c r="D153" i="83"/>
  <c r="C153" i="83"/>
  <c r="B153" i="83"/>
  <c r="D152" i="83"/>
  <c r="C152" i="83"/>
  <c r="B152" i="83"/>
  <c r="D151" i="83"/>
  <c r="C151" i="83"/>
  <c r="B151" i="83"/>
  <c r="D150" i="83"/>
  <c r="C150" i="83"/>
  <c r="B150" i="83"/>
  <c r="D149" i="83"/>
  <c r="C149" i="83"/>
  <c r="B149" i="83"/>
  <c r="D148" i="83"/>
  <c r="C148" i="83"/>
  <c r="B148" i="83"/>
  <c r="D147" i="83"/>
  <c r="C147" i="83"/>
  <c r="B147" i="83"/>
  <c r="D146" i="83"/>
  <c r="C146" i="83"/>
  <c r="B146" i="83"/>
  <c r="D145" i="83"/>
  <c r="C145" i="83"/>
  <c r="B145" i="83"/>
  <c r="D144" i="83"/>
  <c r="C144" i="83"/>
  <c r="B144" i="83"/>
  <c r="D143" i="83"/>
  <c r="C143" i="83"/>
  <c r="B143" i="83"/>
  <c r="D142" i="83"/>
  <c r="C142" i="83"/>
  <c r="B142" i="83"/>
  <c r="D141" i="83"/>
  <c r="C141" i="83"/>
  <c r="B141" i="83"/>
  <c r="D140" i="83"/>
  <c r="C140" i="83"/>
  <c r="B140" i="83"/>
  <c r="D139" i="83"/>
  <c r="C139" i="83"/>
  <c r="B139" i="83"/>
  <c r="D138" i="83"/>
  <c r="C138" i="83"/>
  <c r="B138" i="83"/>
  <c r="D137" i="83"/>
  <c r="C137" i="83"/>
  <c r="B137" i="83"/>
  <c r="D136" i="83"/>
  <c r="C136" i="83"/>
  <c r="B136" i="83"/>
  <c r="D135" i="83"/>
  <c r="C135" i="83"/>
  <c r="B135" i="83"/>
  <c r="D134" i="83"/>
  <c r="C134" i="83"/>
  <c r="B134" i="83"/>
  <c r="D133" i="83"/>
  <c r="C133" i="83"/>
  <c r="B133" i="83"/>
  <c r="D132" i="83"/>
  <c r="C132" i="83"/>
  <c r="B132" i="83"/>
  <c r="D131" i="83"/>
  <c r="C131" i="83"/>
  <c r="B131" i="83"/>
  <c r="D130" i="83"/>
  <c r="C130" i="83"/>
  <c r="B130" i="83"/>
  <c r="D129" i="83"/>
  <c r="C129" i="83"/>
  <c r="B129" i="83"/>
  <c r="D128" i="83"/>
  <c r="C128" i="83"/>
  <c r="B128" i="83"/>
  <c r="D127" i="83"/>
  <c r="C127" i="83"/>
  <c r="B127" i="83"/>
  <c r="D126" i="83"/>
  <c r="C126" i="83"/>
  <c r="B126" i="83"/>
  <c r="D125" i="83"/>
  <c r="C125" i="83"/>
  <c r="B125" i="83"/>
  <c r="D124" i="83"/>
  <c r="C124" i="83"/>
  <c r="B124" i="83"/>
  <c r="D123" i="83"/>
  <c r="C123" i="83"/>
  <c r="B123" i="83"/>
  <c r="D122" i="83"/>
  <c r="C122" i="83"/>
  <c r="B122" i="83"/>
  <c r="D121" i="83"/>
  <c r="C121" i="83"/>
  <c r="B121" i="83"/>
  <c r="D120" i="83"/>
  <c r="C120" i="83"/>
  <c r="B120" i="83"/>
  <c r="D119" i="83"/>
  <c r="C119" i="83"/>
  <c r="B119" i="83"/>
  <c r="D118" i="83"/>
  <c r="C118" i="83"/>
  <c r="B118" i="83"/>
  <c r="D117" i="83"/>
  <c r="C117" i="83"/>
  <c r="B117" i="83"/>
  <c r="D116" i="83"/>
  <c r="C116" i="83"/>
  <c r="B116" i="83"/>
  <c r="D115" i="83"/>
  <c r="C115" i="83"/>
  <c r="B115" i="83"/>
  <c r="D114" i="83"/>
  <c r="C114" i="83"/>
  <c r="B114" i="83"/>
  <c r="D113" i="83"/>
  <c r="C113" i="83"/>
  <c r="B113" i="83"/>
  <c r="D112" i="83"/>
  <c r="C112" i="83"/>
  <c r="B112" i="83"/>
  <c r="D111" i="83"/>
  <c r="C111" i="83"/>
  <c r="B111" i="83"/>
  <c r="D110" i="83"/>
  <c r="C110" i="83"/>
  <c r="B110" i="83"/>
  <c r="D109" i="83"/>
  <c r="C109" i="83"/>
  <c r="B109" i="83"/>
  <c r="D108" i="83"/>
  <c r="C108" i="83"/>
  <c r="B108" i="83"/>
  <c r="D107" i="83"/>
  <c r="C107" i="83"/>
  <c r="B107" i="83"/>
  <c r="D106" i="83"/>
  <c r="C106" i="83"/>
  <c r="B106" i="83"/>
  <c r="D105" i="83"/>
  <c r="C105" i="83"/>
  <c r="B105" i="83"/>
  <c r="D104" i="83"/>
  <c r="C104" i="83"/>
  <c r="B104" i="83"/>
  <c r="D103" i="83"/>
  <c r="C103" i="83"/>
  <c r="B103" i="83"/>
  <c r="D102" i="83"/>
  <c r="C102" i="83"/>
  <c r="B102" i="83"/>
  <c r="D101" i="83"/>
  <c r="C101" i="83"/>
  <c r="B101" i="83"/>
  <c r="D100" i="83"/>
  <c r="C100" i="83"/>
  <c r="B100" i="83"/>
  <c r="D99" i="83"/>
  <c r="C99" i="83"/>
  <c r="B99" i="83"/>
  <c r="D98" i="83"/>
  <c r="C98" i="83"/>
  <c r="B98" i="83"/>
  <c r="D97" i="83"/>
  <c r="C97" i="83"/>
  <c r="B97" i="83"/>
  <c r="D96" i="83"/>
  <c r="C96" i="83"/>
  <c r="B96" i="83"/>
  <c r="D95" i="83"/>
  <c r="C95" i="83"/>
  <c r="B95" i="83"/>
  <c r="D94" i="83"/>
  <c r="C94" i="83"/>
  <c r="B94" i="83"/>
  <c r="D93" i="83"/>
  <c r="C93" i="83"/>
  <c r="B93" i="83"/>
  <c r="D92" i="83"/>
  <c r="C92" i="83"/>
  <c r="B92" i="83"/>
  <c r="D91" i="83"/>
  <c r="C91" i="83"/>
  <c r="B91" i="83"/>
  <c r="D90" i="83"/>
  <c r="C90" i="83"/>
  <c r="B90" i="83"/>
  <c r="D89" i="83"/>
  <c r="C89" i="83"/>
  <c r="B89" i="83"/>
  <c r="D88" i="83"/>
  <c r="C88" i="83"/>
  <c r="B88" i="83"/>
  <c r="D87" i="83"/>
  <c r="C87" i="83"/>
  <c r="B87" i="83"/>
  <c r="D86" i="83"/>
  <c r="C86" i="83"/>
  <c r="B86" i="83"/>
  <c r="D85" i="83"/>
  <c r="C85" i="83"/>
  <c r="B85" i="83"/>
  <c r="D84" i="83"/>
  <c r="C84" i="83"/>
  <c r="B84" i="83"/>
  <c r="D83" i="83"/>
  <c r="C83" i="83"/>
  <c r="B83" i="83"/>
  <c r="D82" i="83"/>
  <c r="C82" i="83"/>
  <c r="B82" i="83"/>
  <c r="D81" i="83"/>
  <c r="C81" i="83"/>
  <c r="B81" i="83"/>
  <c r="D80" i="83"/>
  <c r="C80" i="83"/>
  <c r="B80" i="83"/>
  <c r="D79" i="83"/>
  <c r="C79" i="83"/>
  <c r="B79" i="83"/>
  <c r="D78" i="83"/>
  <c r="C78" i="83"/>
  <c r="B78" i="83"/>
  <c r="D77" i="83"/>
  <c r="C77" i="83"/>
  <c r="B77" i="83"/>
  <c r="D76" i="83"/>
  <c r="C76" i="83"/>
  <c r="B76" i="83"/>
  <c r="D75" i="83"/>
  <c r="C75" i="83"/>
  <c r="B75" i="83"/>
  <c r="D74" i="83"/>
  <c r="C74" i="83"/>
  <c r="B74" i="83"/>
  <c r="D73" i="83"/>
  <c r="C73" i="83"/>
  <c r="B73" i="83"/>
  <c r="D72" i="83"/>
  <c r="C72" i="83"/>
  <c r="B72" i="83"/>
  <c r="D71" i="83"/>
  <c r="C71" i="83"/>
  <c r="B71" i="83"/>
  <c r="D70" i="83"/>
  <c r="C70" i="83"/>
  <c r="B70" i="83"/>
  <c r="D69" i="83"/>
  <c r="C69" i="83"/>
  <c r="B69" i="83"/>
  <c r="D68" i="83"/>
  <c r="C68" i="83"/>
  <c r="B68" i="83"/>
  <c r="D67" i="83"/>
  <c r="C67" i="83"/>
  <c r="B67" i="83"/>
  <c r="D66" i="83"/>
  <c r="C66" i="83"/>
  <c r="B66" i="83"/>
  <c r="D65" i="83"/>
  <c r="C65" i="83"/>
  <c r="B65" i="83"/>
  <c r="D64" i="83"/>
  <c r="C64" i="83"/>
  <c r="B64" i="83"/>
  <c r="D63" i="83"/>
  <c r="C63" i="83"/>
  <c r="B63" i="83"/>
  <c r="D62" i="83"/>
  <c r="C62" i="83"/>
  <c r="B62" i="83"/>
  <c r="D61" i="83"/>
  <c r="C61" i="83"/>
  <c r="B61" i="83"/>
  <c r="D60" i="83"/>
  <c r="C60" i="83"/>
  <c r="B60" i="83"/>
  <c r="D59" i="83"/>
  <c r="C59" i="83"/>
  <c r="B59" i="83"/>
  <c r="D58" i="83"/>
  <c r="C58" i="83"/>
  <c r="B58" i="83"/>
  <c r="D57" i="83"/>
  <c r="C57" i="83"/>
  <c r="B57" i="83"/>
  <c r="D56" i="83"/>
  <c r="C56" i="83"/>
  <c r="B56" i="83"/>
  <c r="D55" i="83"/>
  <c r="C55" i="83"/>
  <c r="B55" i="83"/>
  <c r="D54" i="83"/>
  <c r="C54" i="83"/>
  <c r="B54" i="83"/>
  <c r="D53" i="83"/>
  <c r="C53" i="83"/>
  <c r="B53" i="83"/>
  <c r="D52" i="83"/>
  <c r="C52" i="83"/>
  <c r="B52" i="83"/>
  <c r="D51" i="83"/>
  <c r="C51" i="83"/>
  <c r="B51" i="83"/>
  <c r="D50" i="83"/>
  <c r="C50" i="83"/>
  <c r="B50" i="83"/>
  <c r="D49" i="83"/>
  <c r="C49" i="83"/>
  <c r="B49" i="83"/>
  <c r="D48" i="83"/>
  <c r="C48" i="83"/>
  <c r="B48" i="83"/>
  <c r="D47" i="83"/>
  <c r="C47" i="83"/>
  <c r="B47" i="83"/>
  <c r="D46" i="83"/>
  <c r="C46" i="83"/>
  <c r="B46" i="83"/>
  <c r="D45" i="83"/>
  <c r="C45" i="83"/>
  <c r="B45" i="83"/>
  <c r="D44" i="83"/>
  <c r="C44" i="83"/>
  <c r="B44" i="83"/>
  <c r="D43" i="83"/>
  <c r="C43" i="83"/>
  <c r="B43" i="83"/>
  <c r="D42" i="83"/>
  <c r="C42" i="83"/>
  <c r="B42" i="83"/>
  <c r="D41" i="83"/>
  <c r="C41" i="83"/>
  <c r="B41" i="83"/>
  <c r="D40" i="83"/>
  <c r="C40" i="83"/>
  <c r="B40" i="83"/>
  <c r="D39" i="83"/>
  <c r="C39" i="83"/>
  <c r="B39" i="83"/>
  <c r="D38" i="83"/>
  <c r="C38" i="83"/>
  <c r="B38" i="83"/>
  <c r="D37" i="83"/>
  <c r="C37" i="83"/>
  <c r="B37" i="83"/>
  <c r="D36" i="83"/>
  <c r="C36" i="83"/>
  <c r="B36" i="83"/>
  <c r="D35" i="83"/>
  <c r="C35" i="83"/>
  <c r="B35" i="83"/>
  <c r="D34" i="83"/>
  <c r="C34" i="83"/>
  <c r="B34" i="83"/>
  <c r="D33" i="83"/>
  <c r="C33" i="83"/>
  <c r="B33" i="83"/>
  <c r="D32" i="83"/>
  <c r="C32" i="83"/>
  <c r="B32" i="83"/>
  <c r="D31" i="83"/>
  <c r="C31" i="83"/>
  <c r="B31" i="83"/>
  <c r="D30" i="83"/>
  <c r="C30" i="83"/>
  <c r="B30" i="83"/>
  <c r="D29" i="83"/>
  <c r="C29" i="83"/>
  <c r="B29" i="83"/>
  <c r="D28" i="83"/>
  <c r="C28" i="83"/>
  <c r="B28" i="83"/>
  <c r="D27" i="83"/>
  <c r="C27" i="83"/>
  <c r="B27" i="83"/>
  <c r="D26" i="83"/>
  <c r="C26" i="83"/>
  <c r="B26" i="83"/>
  <c r="D25" i="83"/>
  <c r="C25" i="83"/>
  <c r="B25" i="83"/>
  <c r="D24" i="83"/>
  <c r="C24" i="83"/>
  <c r="B24" i="83"/>
  <c r="D23" i="83"/>
  <c r="C23" i="83"/>
  <c r="B23" i="83"/>
  <c r="D22" i="83"/>
  <c r="C22" i="83"/>
  <c r="B22" i="83"/>
  <c r="D21" i="83"/>
  <c r="C21" i="83"/>
  <c r="B21" i="83"/>
  <c r="D20" i="83"/>
  <c r="C20" i="83"/>
  <c r="B20" i="83"/>
  <c r="D19" i="83"/>
  <c r="C19" i="83"/>
  <c r="B19" i="83"/>
  <c r="D18" i="83"/>
  <c r="C18" i="83"/>
  <c r="B18" i="83"/>
  <c r="D17" i="83"/>
  <c r="C17" i="83"/>
  <c r="B17" i="83"/>
  <c r="D16" i="83"/>
  <c r="C16" i="83"/>
  <c r="B16" i="83"/>
  <c r="D15" i="83"/>
  <c r="C15" i="83"/>
  <c r="B15" i="83"/>
  <c r="B1" i="140"/>
  <c r="C1" i="140" s="1"/>
  <c r="D1" i="140" s="1"/>
  <c r="E1" i="140" s="1"/>
  <c r="F1" i="140" s="1"/>
  <c r="G1" i="140" s="1"/>
  <c r="H1" i="140" s="1"/>
  <c r="I1" i="140" s="1"/>
  <c r="J1" i="140" s="1"/>
  <c r="K1" i="140" s="1"/>
  <c r="L1" i="140" s="1"/>
  <c r="M1" i="140" s="1"/>
  <c r="N1" i="140" s="1"/>
  <c r="O1" i="140" s="1"/>
  <c r="P1" i="140" s="1"/>
  <c r="Q1" i="140" s="1"/>
  <c r="R1" i="140" s="1"/>
  <c r="S1" i="140" s="1"/>
  <c r="T1" i="140" s="1"/>
  <c r="U1" i="140" s="1"/>
  <c r="V1" i="140" s="1"/>
  <c r="W1" i="140" s="1"/>
  <c r="X1" i="140" s="1"/>
  <c r="Y1" i="140" s="1"/>
  <c r="Z1" i="140" s="1"/>
  <c r="AA1" i="140" s="1"/>
  <c r="AB1" i="140" s="1"/>
  <c r="AC1" i="140" s="1"/>
  <c r="AD1" i="140" s="1"/>
  <c r="AE1" i="140" s="1"/>
  <c r="AF1" i="140" s="1"/>
  <c r="AG1" i="140" s="1"/>
  <c r="AH1" i="140" s="1"/>
  <c r="AI1" i="140" s="1"/>
  <c r="AJ1" i="140" s="1"/>
  <c r="AK1" i="140" s="1"/>
  <c r="AL1" i="140" s="1"/>
  <c r="AM1" i="140" s="1"/>
  <c r="AN1" i="140" s="1"/>
  <c r="AO1" i="140" s="1"/>
  <c r="AP1" i="140" s="1"/>
  <c r="AQ1" i="140" s="1"/>
  <c r="AR1" i="140" s="1"/>
  <c r="AS1" i="140" s="1"/>
  <c r="AT1" i="140" s="1"/>
  <c r="AU1" i="140" s="1"/>
  <c r="AV1" i="140" s="1"/>
  <c r="AW1" i="140" s="1"/>
  <c r="AX1" i="140" s="1"/>
  <c r="AY1" i="140" s="1"/>
  <c r="AZ1" i="140" s="1"/>
  <c r="BA1" i="140" s="1"/>
  <c r="BB1" i="140" s="1"/>
  <c r="BC1" i="140" s="1"/>
  <c r="BD1" i="140" s="1"/>
  <c r="B1" i="139"/>
  <c r="C1" i="139" s="1"/>
  <c r="D1" i="139" s="1"/>
  <c r="E1" i="139" s="1"/>
  <c r="F1" i="139" s="1"/>
  <c r="G1" i="139" s="1"/>
  <c r="H1" i="139" s="1"/>
  <c r="I1" i="139" s="1"/>
  <c r="J1" i="139" s="1"/>
  <c r="K1" i="139" s="1"/>
  <c r="L1" i="139" s="1"/>
  <c r="M1" i="139" s="1"/>
  <c r="N1" i="139" s="1"/>
  <c r="O1" i="139" s="1"/>
  <c r="P1" i="139" s="1"/>
  <c r="Q1" i="139" s="1"/>
  <c r="R1" i="139" s="1"/>
  <c r="S1" i="139" s="1"/>
  <c r="T1" i="139" s="1"/>
  <c r="U1" i="139" s="1"/>
  <c r="V1" i="139" s="1"/>
  <c r="W1" i="139" s="1"/>
  <c r="X1" i="139" s="1"/>
  <c r="Y1" i="139" s="1"/>
  <c r="Z1" i="139" s="1"/>
  <c r="AA1" i="139" s="1"/>
  <c r="AB1" i="139" s="1"/>
  <c r="AC1" i="139" s="1"/>
  <c r="AD1" i="139" s="1"/>
  <c r="AE1" i="139" s="1"/>
  <c r="AF1" i="139" s="1"/>
  <c r="AG1" i="139" s="1"/>
  <c r="AH1" i="139" s="1"/>
  <c r="AI1" i="139" s="1"/>
  <c r="AJ1" i="139" s="1"/>
  <c r="AK1" i="139" s="1"/>
  <c r="AL1" i="139" s="1"/>
  <c r="AM1" i="139" s="1"/>
  <c r="AN1" i="139" s="1"/>
  <c r="AO1" i="139" s="1"/>
  <c r="AP1" i="139" s="1"/>
  <c r="AQ1" i="139" s="1"/>
  <c r="AR1" i="139" s="1"/>
  <c r="AS1" i="139" s="1"/>
  <c r="AT1" i="139" s="1"/>
  <c r="AU1" i="139" s="1"/>
  <c r="AV1" i="139" s="1"/>
  <c r="AW1" i="139" s="1"/>
  <c r="AX1" i="139" s="1"/>
  <c r="AY1" i="139" s="1"/>
  <c r="AZ1" i="139" s="1"/>
  <c r="BA1" i="139" s="1"/>
  <c r="BB1" i="139" s="1"/>
  <c r="BC1" i="139" s="1"/>
  <c r="BD1" i="139" s="1"/>
  <c r="B9" i="138"/>
  <c r="E53" i="135" l="1"/>
  <c r="C3" i="138"/>
  <c r="C4" i="138" s="1"/>
  <c r="C5" i="138" s="1"/>
  <c r="C6" i="138" s="1"/>
  <c r="C7" i="138" s="1"/>
  <c r="Y4" i="83"/>
  <c r="Y5" i="83"/>
  <c r="C9" i="138" l="1"/>
  <c r="D66" i="97"/>
  <c r="S61" i="119"/>
  <c r="S62" i="119"/>
  <c r="S63" i="119"/>
  <c r="S64" i="119"/>
  <c r="S65" i="119"/>
  <c r="B65" i="119" s="1"/>
  <c r="S66" i="119"/>
  <c r="S67" i="119"/>
  <c r="B67" i="119" s="1"/>
  <c r="S68" i="119"/>
  <c r="S69" i="119"/>
  <c r="S70" i="119"/>
  <c r="S71" i="119"/>
  <c r="S72" i="119"/>
  <c r="B72" i="119" s="1"/>
  <c r="S73" i="119"/>
  <c r="S74" i="119"/>
  <c r="S75" i="119"/>
  <c r="S76" i="119"/>
  <c r="S77" i="119"/>
  <c r="S78" i="119"/>
  <c r="S79" i="119"/>
  <c r="S80" i="119"/>
  <c r="S81" i="119"/>
  <c r="S82" i="119"/>
  <c r="S83" i="119"/>
  <c r="S84" i="119"/>
  <c r="S85" i="119"/>
  <c r="S86" i="119"/>
  <c r="S87" i="119"/>
  <c r="S88" i="119"/>
  <c r="S89" i="119"/>
  <c r="S90" i="119"/>
  <c r="S91" i="119"/>
  <c r="S92" i="119"/>
  <c r="S93" i="119"/>
  <c r="S94" i="119"/>
  <c r="S95" i="119"/>
  <c r="S96" i="119"/>
  <c r="S97" i="119"/>
  <c r="S98" i="119"/>
  <c r="S99" i="119"/>
  <c r="S100" i="119"/>
  <c r="S101" i="119"/>
  <c r="S102" i="119"/>
  <c r="S103" i="119"/>
  <c r="S104" i="119"/>
  <c r="S105" i="119"/>
  <c r="S106" i="119"/>
  <c r="S107" i="119"/>
  <c r="S108" i="119"/>
  <c r="S109" i="119"/>
  <c r="S110" i="119"/>
  <c r="S111" i="119"/>
  <c r="S112" i="119"/>
  <c r="S113" i="119"/>
  <c r="S114" i="119"/>
  <c r="S115" i="119"/>
  <c r="S116" i="119"/>
  <c r="S117" i="119"/>
  <c r="S118" i="119"/>
  <c r="S119" i="119"/>
  <c r="S120" i="119"/>
  <c r="S121" i="119"/>
  <c r="S122" i="119"/>
  <c r="S123" i="119"/>
  <c r="S124" i="119"/>
  <c r="S125" i="119"/>
  <c r="S126" i="119"/>
  <c r="S127" i="119"/>
  <c r="B127" i="119" s="1"/>
  <c r="S128" i="119"/>
  <c r="S129" i="119"/>
  <c r="S130" i="119"/>
  <c r="S131" i="119"/>
  <c r="S132" i="119"/>
  <c r="S133" i="119"/>
  <c r="S134" i="119"/>
  <c r="S135" i="119"/>
  <c r="S136" i="119"/>
  <c r="S137" i="119"/>
  <c r="B137" i="119" s="1"/>
  <c r="S138" i="119"/>
  <c r="S139" i="119"/>
  <c r="S140" i="119"/>
  <c r="S141" i="119"/>
  <c r="S142" i="119"/>
  <c r="S143" i="119"/>
  <c r="S144" i="119"/>
  <c r="S145" i="119"/>
  <c r="B145" i="119" s="1"/>
  <c r="S146" i="119"/>
  <c r="S147" i="119"/>
  <c r="S148" i="119"/>
  <c r="S149" i="119"/>
  <c r="S150" i="119"/>
  <c r="S151" i="119"/>
  <c r="B151" i="119" s="1"/>
  <c r="S152" i="119"/>
  <c r="S153" i="119"/>
  <c r="B153" i="119" s="1"/>
  <c r="S154" i="119"/>
  <c r="S155" i="119"/>
  <c r="S156" i="119"/>
  <c r="S157" i="119"/>
  <c r="S158" i="119"/>
  <c r="S159" i="119"/>
  <c r="S160" i="119"/>
  <c r="S161" i="119"/>
  <c r="S162" i="119"/>
  <c r="S163" i="119"/>
  <c r="S164" i="119"/>
  <c r="S165" i="119"/>
  <c r="S166" i="119"/>
  <c r="S167" i="119"/>
  <c r="B167" i="119" s="1"/>
  <c r="S168" i="119"/>
  <c r="S169" i="119"/>
  <c r="S170" i="119"/>
  <c r="S171" i="119"/>
  <c r="B171" i="119" s="1"/>
  <c r="S172" i="119"/>
  <c r="S173" i="119"/>
  <c r="S174" i="119"/>
  <c r="S175" i="119"/>
  <c r="S176" i="119"/>
  <c r="S177" i="119"/>
  <c r="S178" i="119"/>
  <c r="S179" i="119"/>
  <c r="S180" i="119"/>
  <c r="S181" i="119"/>
  <c r="S182" i="119"/>
  <c r="S183" i="119"/>
  <c r="S184" i="119"/>
  <c r="S185" i="119"/>
  <c r="B185" i="119" s="1"/>
  <c r="S186" i="119"/>
  <c r="S187" i="119"/>
  <c r="S188" i="119"/>
  <c r="S189" i="119"/>
  <c r="S190" i="119"/>
  <c r="S191" i="119"/>
  <c r="S192" i="119"/>
  <c r="S193" i="119"/>
  <c r="S194" i="119"/>
  <c r="S195" i="119"/>
  <c r="S196" i="119"/>
  <c r="S197" i="119"/>
  <c r="S198" i="119"/>
  <c r="S199" i="119"/>
  <c r="B199" i="119" s="1"/>
  <c r="S200" i="119"/>
  <c r="S201" i="119"/>
  <c r="S202" i="119"/>
  <c r="S203" i="119"/>
  <c r="S204" i="119"/>
  <c r="S205" i="119"/>
  <c r="S206" i="119"/>
  <c r="S207" i="119"/>
  <c r="S208" i="119"/>
  <c r="S209" i="119"/>
  <c r="S210" i="119"/>
  <c r="S211" i="119"/>
  <c r="S212" i="119"/>
  <c r="S213" i="119"/>
  <c r="S214" i="119"/>
  <c r="S215" i="119"/>
  <c r="B215" i="119" s="1"/>
  <c r="S216" i="119"/>
  <c r="S217" i="119"/>
  <c r="S218" i="119"/>
  <c r="S219" i="119"/>
  <c r="S220" i="119"/>
  <c r="S221" i="119"/>
  <c r="S222" i="119"/>
  <c r="S223" i="119"/>
  <c r="S224" i="119"/>
  <c r="S225" i="119"/>
  <c r="S226" i="119"/>
  <c r="S227" i="119"/>
  <c r="S228" i="119"/>
  <c r="S229" i="119"/>
  <c r="S230" i="119"/>
  <c r="S231" i="119"/>
  <c r="S232" i="119"/>
  <c r="S233" i="119"/>
  <c r="S234" i="119"/>
  <c r="S235" i="119"/>
  <c r="S236" i="119"/>
  <c r="S237" i="119"/>
  <c r="S238" i="119"/>
  <c r="S239" i="119"/>
  <c r="S240" i="119"/>
  <c r="S241" i="119"/>
  <c r="S242" i="119"/>
  <c r="S243" i="119"/>
  <c r="S244" i="119"/>
  <c r="S245" i="119"/>
  <c r="S246" i="119"/>
  <c r="S247" i="119"/>
  <c r="S248" i="119"/>
  <c r="S249" i="119"/>
  <c r="S250" i="119"/>
  <c r="S251" i="119"/>
  <c r="S252" i="119"/>
  <c r="S253" i="119"/>
  <c r="S254" i="119"/>
  <c r="S255" i="119"/>
  <c r="S256" i="119"/>
  <c r="S257" i="119"/>
  <c r="S258" i="119"/>
  <c r="S259" i="119"/>
  <c r="S260" i="119"/>
  <c r="S261" i="119"/>
  <c r="S262" i="119"/>
  <c r="S263" i="119"/>
  <c r="S264" i="119"/>
  <c r="S265" i="119"/>
  <c r="S266" i="119"/>
  <c r="S267" i="119"/>
  <c r="S268" i="119"/>
  <c r="S60" i="119"/>
  <c r="D268" i="119"/>
  <c r="D267" i="119"/>
  <c r="D266" i="119"/>
  <c r="D265" i="119"/>
  <c r="D264" i="119"/>
  <c r="D263" i="119"/>
  <c r="D262" i="119"/>
  <c r="D261" i="119"/>
  <c r="D260" i="119"/>
  <c r="D259" i="119"/>
  <c r="D258" i="119"/>
  <c r="D257" i="119"/>
  <c r="D256" i="119"/>
  <c r="D255" i="119"/>
  <c r="D254" i="119"/>
  <c r="D253" i="119"/>
  <c r="D252" i="119"/>
  <c r="D251" i="119"/>
  <c r="D250" i="119"/>
  <c r="D249" i="119"/>
  <c r="D248" i="119"/>
  <c r="D247" i="119"/>
  <c r="D246" i="119"/>
  <c r="D245" i="119"/>
  <c r="D244" i="119"/>
  <c r="D243" i="119"/>
  <c r="D242" i="119"/>
  <c r="D241" i="119"/>
  <c r="B241" i="119"/>
  <c r="D240" i="119"/>
  <c r="D239" i="119"/>
  <c r="D238" i="119"/>
  <c r="D237" i="119"/>
  <c r="D236" i="119"/>
  <c r="D235" i="119"/>
  <c r="D234" i="119"/>
  <c r="D233" i="119"/>
  <c r="D232" i="119"/>
  <c r="D231" i="119"/>
  <c r="D230" i="119"/>
  <c r="D229" i="119"/>
  <c r="D228" i="119"/>
  <c r="D227" i="119"/>
  <c r="D226" i="119"/>
  <c r="D225" i="119"/>
  <c r="D224" i="119"/>
  <c r="D223" i="119"/>
  <c r="D222" i="119"/>
  <c r="D221" i="119"/>
  <c r="D220" i="119"/>
  <c r="D219" i="119"/>
  <c r="D218" i="119"/>
  <c r="D217" i="119"/>
  <c r="D216" i="119"/>
  <c r="D215" i="119"/>
  <c r="D214" i="119"/>
  <c r="D213" i="119"/>
  <c r="D212" i="119"/>
  <c r="D211" i="119"/>
  <c r="D210" i="119"/>
  <c r="D209" i="119"/>
  <c r="D208" i="119"/>
  <c r="D207" i="119"/>
  <c r="D206" i="119"/>
  <c r="D205" i="119"/>
  <c r="D204" i="119"/>
  <c r="D203" i="119"/>
  <c r="D202" i="119"/>
  <c r="D201" i="119"/>
  <c r="D200" i="119"/>
  <c r="D199" i="119"/>
  <c r="D198" i="119"/>
  <c r="D197" i="119"/>
  <c r="D196" i="119"/>
  <c r="D195" i="119"/>
  <c r="D194" i="119"/>
  <c r="D193" i="119"/>
  <c r="D192" i="119"/>
  <c r="D191" i="119"/>
  <c r="D190" i="119"/>
  <c r="B190" i="119"/>
  <c r="D189" i="119"/>
  <c r="D188" i="119"/>
  <c r="D187" i="119"/>
  <c r="D186" i="119"/>
  <c r="D185" i="119"/>
  <c r="D184" i="119"/>
  <c r="D183" i="119"/>
  <c r="D182" i="119"/>
  <c r="D181" i="119"/>
  <c r="D180" i="119"/>
  <c r="D179" i="119"/>
  <c r="D178" i="119"/>
  <c r="D177" i="119"/>
  <c r="D176" i="119"/>
  <c r="D175" i="119"/>
  <c r="D174" i="119"/>
  <c r="D173" i="119"/>
  <c r="D172" i="119"/>
  <c r="D171" i="119"/>
  <c r="D170" i="119"/>
  <c r="D169" i="119"/>
  <c r="D168" i="119"/>
  <c r="D167" i="119"/>
  <c r="D166" i="119"/>
  <c r="D165" i="119"/>
  <c r="D164" i="119"/>
  <c r="D163" i="119"/>
  <c r="D162" i="119"/>
  <c r="D161" i="119"/>
  <c r="D160" i="119"/>
  <c r="D159" i="119"/>
  <c r="D158" i="119"/>
  <c r="D157" i="119"/>
  <c r="D156" i="119"/>
  <c r="D155" i="119"/>
  <c r="D154" i="119"/>
  <c r="D153" i="119"/>
  <c r="D152" i="119"/>
  <c r="D151" i="119"/>
  <c r="D150" i="119"/>
  <c r="D149" i="119"/>
  <c r="D148" i="119"/>
  <c r="D147" i="119"/>
  <c r="D146" i="119"/>
  <c r="D145" i="119"/>
  <c r="D144" i="119"/>
  <c r="D143" i="119"/>
  <c r="D142" i="119"/>
  <c r="D141" i="119"/>
  <c r="D140" i="119"/>
  <c r="D139" i="119"/>
  <c r="D138" i="119"/>
  <c r="D137" i="119"/>
  <c r="D136" i="119"/>
  <c r="D135" i="119"/>
  <c r="D134" i="119"/>
  <c r="D133" i="119"/>
  <c r="D132" i="119"/>
  <c r="D131" i="119"/>
  <c r="D130" i="119"/>
  <c r="D129" i="119"/>
  <c r="D128" i="119"/>
  <c r="D127" i="119"/>
  <c r="D126" i="119"/>
  <c r="D125" i="119"/>
  <c r="D124" i="119"/>
  <c r="D123" i="119"/>
  <c r="D122" i="119"/>
  <c r="D121" i="119"/>
  <c r="D120" i="119"/>
  <c r="D119" i="119"/>
  <c r="B119" i="119"/>
  <c r="D118" i="119"/>
  <c r="D117" i="119"/>
  <c r="D116" i="119"/>
  <c r="D115" i="119"/>
  <c r="D114" i="119"/>
  <c r="D113" i="119"/>
  <c r="D112" i="119"/>
  <c r="D111" i="119"/>
  <c r="D110" i="119"/>
  <c r="D109" i="119"/>
  <c r="D108" i="119"/>
  <c r="D107" i="119"/>
  <c r="D106" i="119"/>
  <c r="D105" i="119"/>
  <c r="D104" i="119"/>
  <c r="D103" i="119"/>
  <c r="B103" i="119"/>
  <c r="D102" i="119"/>
  <c r="D101" i="119"/>
  <c r="D100" i="119"/>
  <c r="D99" i="119"/>
  <c r="D98" i="119"/>
  <c r="D97" i="119"/>
  <c r="D96" i="119"/>
  <c r="D95" i="119"/>
  <c r="D94" i="119"/>
  <c r="D93" i="119"/>
  <c r="D92" i="119"/>
  <c r="D91" i="119"/>
  <c r="D90" i="119"/>
  <c r="D89" i="119"/>
  <c r="B89" i="119"/>
  <c r="D88" i="119"/>
  <c r="D87" i="119"/>
  <c r="D86" i="119"/>
  <c r="D85" i="119"/>
  <c r="D84" i="119"/>
  <c r="D83" i="119"/>
  <c r="D82" i="119"/>
  <c r="D81" i="119"/>
  <c r="D80" i="119"/>
  <c r="D79" i="119"/>
  <c r="D78" i="119"/>
  <c r="D77" i="119"/>
  <c r="D76" i="119"/>
  <c r="D75" i="119"/>
  <c r="D74" i="119"/>
  <c r="D73" i="119"/>
  <c r="D72" i="119"/>
  <c r="D71" i="119"/>
  <c r="B71" i="119"/>
  <c r="D70" i="119"/>
  <c r="B70" i="119"/>
  <c r="D69" i="119"/>
  <c r="D68" i="119"/>
  <c r="D67" i="119"/>
  <c r="D66" i="119"/>
  <c r="D65" i="119"/>
  <c r="D64" i="119"/>
  <c r="D63" i="119"/>
  <c r="D62" i="119"/>
  <c r="D61" i="119"/>
  <c r="D60" i="119"/>
  <c r="T5" i="83"/>
  <c r="T4" i="83"/>
  <c r="M77" i="97"/>
  <c r="L78" i="97"/>
  <c r="L77" i="97"/>
  <c r="M78" i="97"/>
  <c r="E17" i="97"/>
  <c r="B88" i="97"/>
  <c r="A248" i="83"/>
  <c r="A249" i="83"/>
  <c r="B60" i="119" l="1"/>
  <c r="B237" i="119"/>
  <c r="B181" i="119"/>
  <c r="B141" i="119"/>
  <c r="B109" i="119"/>
  <c r="B227" i="119"/>
  <c r="B163" i="119"/>
  <c r="B155" i="119"/>
  <c r="B202" i="119"/>
  <c r="B194" i="119"/>
  <c r="B170" i="119"/>
  <c r="B106" i="119"/>
  <c r="B82" i="119"/>
  <c r="B235" i="119"/>
  <c r="B75" i="119"/>
  <c r="B77" i="97"/>
  <c r="B209" i="119"/>
  <c r="B129" i="119"/>
  <c r="B81" i="119"/>
  <c r="B187" i="119"/>
  <c r="B179" i="119"/>
  <c r="B256" i="119"/>
  <c r="B259" i="119"/>
  <c r="B91" i="119"/>
  <c r="B262" i="119"/>
  <c r="B254" i="119"/>
  <c r="B246" i="119"/>
  <c r="B238" i="119"/>
  <c r="B230" i="119"/>
  <c r="T234" i="83"/>
  <c r="V234" i="83"/>
  <c r="B128" i="119"/>
  <c r="B120" i="119"/>
  <c r="B200" i="119"/>
  <c r="B184" i="119"/>
  <c r="B168" i="119"/>
  <c r="B212" i="119"/>
  <c r="B156" i="119"/>
  <c r="B228" i="119"/>
  <c r="B268" i="119"/>
  <c r="B100" i="119"/>
  <c r="B108" i="119"/>
  <c r="B220" i="119"/>
  <c r="B92" i="119"/>
  <c r="B182" i="119"/>
  <c r="B133" i="119"/>
  <c r="B63" i="119"/>
  <c r="B83" i="119"/>
  <c r="B86" i="119"/>
  <c r="B260" i="119"/>
  <c r="B214" i="119"/>
  <c r="B62" i="119"/>
  <c r="B125" i="119"/>
  <c r="B161" i="119"/>
  <c r="B189" i="119"/>
  <c r="B205" i="119"/>
  <c r="B90" i="119"/>
  <c r="B231" i="119"/>
  <c r="B107" i="119"/>
  <c r="B159" i="119"/>
  <c r="B138" i="119"/>
  <c r="B146" i="119"/>
  <c r="B222" i="119"/>
  <c r="B178" i="119"/>
  <c r="B204" i="119"/>
  <c r="B226" i="119"/>
  <c r="B197" i="119"/>
  <c r="B217" i="119"/>
  <c r="B134" i="119"/>
  <c r="B160" i="119"/>
  <c r="B257" i="119"/>
  <c r="B87" i="119"/>
  <c r="B93" i="119"/>
  <c r="B114" i="119"/>
  <c r="B115" i="119"/>
  <c r="B116" i="119"/>
  <c r="B124" i="119"/>
  <c r="B131" i="119"/>
  <c r="B152" i="119"/>
  <c r="B176" i="119"/>
  <c r="B223" i="119"/>
  <c r="B236" i="119"/>
  <c r="B113" i="119"/>
  <c r="B142" i="119"/>
  <c r="B186" i="119"/>
  <c r="B210" i="119"/>
  <c r="B247" i="119"/>
  <c r="B195" i="119"/>
  <c r="B255" i="119"/>
  <c r="B164" i="119"/>
  <c r="B173" i="119"/>
  <c r="B244" i="119"/>
  <c r="B266" i="119"/>
  <c r="B250" i="119"/>
  <c r="B263" i="119"/>
  <c r="B69" i="119"/>
  <c r="B77" i="119"/>
  <c r="B61" i="119"/>
  <c r="B95" i="119"/>
  <c r="B97" i="119"/>
  <c r="B66" i="119"/>
  <c r="B74" i="119"/>
  <c r="B84" i="119"/>
  <c r="B78" i="119"/>
  <c r="B88" i="119"/>
  <c r="B64" i="119"/>
  <c r="B80" i="119"/>
  <c r="B85" i="119"/>
  <c r="B73" i="119"/>
  <c r="B105" i="119"/>
  <c r="B68" i="119"/>
  <c r="B76" i="119"/>
  <c r="B79" i="119"/>
  <c r="B101" i="119"/>
  <c r="B94" i="119"/>
  <c r="B98" i="119"/>
  <c r="B111" i="119"/>
  <c r="B96" i="119"/>
  <c r="B99" i="119"/>
  <c r="B118" i="119"/>
  <c r="B123" i="119"/>
  <c r="B126" i="119"/>
  <c r="B143" i="119"/>
  <c r="B157" i="119"/>
  <c r="B104" i="119"/>
  <c r="B112" i="119"/>
  <c r="B102" i="119"/>
  <c r="B110" i="119"/>
  <c r="B117" i="119"/>
  <c r="B139" i="119"/>
  <c r="B149" i="119"/>
  <c r="B165" i="119"/>
  <c r="B121" i="119"/>
  <c r="B135" i="119"/>
  <c r="B162" i="119"/>
  <c r="B122" i="119"/>
  <c r="B130" i="119"/>
  <c r="B132" i="119"/>
  <c r="B150" i="119"/>
  <c r="B154" i="119"/>
  <c r="B136" i="119"/>
  <c r="B144" i="119"/>
  <c r="B147" i="119"/>
  <c r="B140" i="119"/>
  <c r="B148" i="119"/>
  <c r="B177" i="119"/>
  <c r="B174" i="119"/>
  <c r="B175" i="119"/>
  <c r="B169" i="119"/>
  <c r="B172" i="119"/>
  <c r="B158" i="119"/>
  <c r="B166" i="119"/>
  <c r="B183" i="119"/>
  <c r="B191" i="119"/>
  <c r="B208" i="119"/>
  <c r="B180" i="119"/>
  <c r="B188" i="119"/>
  <c r="B192" i="119"/>
  <c r="B193" i="119"/>
  <c r="B201" i="119"/>
  <c r="B203" i="119"/>
  <c r="B216" i="119"/>
  <c r="B218" i="119"/>
  <c r="B198" i="119"/>
  <c r="B196" i="119"/>
  <c r="B206" i="119"/>
  <c r="B211" i="119"/>
  <c r="B213" i="119"/>
  <c r="B207" i="119"/>
  <c r="B219" i="119"/>
  <c r="B221" i="119"/>
  <c r="B225" i="119"/>
  <c r="B233" i="119"/>
  <c r="B234" i="119"/>
  <c r="B224" i="119"/>
  <c r="B242" i="119"/>
  <c r="B229" i="119"/>
  <c r="B232" i="119"/>
  <c r="B245" i="119"/>
  <c r="B253" i="119"/>
  <c r="B249" i="119"/>
  <c r="B239" i="119"/>
  <c r="B240" i="119"/>
  <c r="B248" i="119"/>
  <c r="B243" i="119"/>
  <c r="B252" i="119"/>
  <c r="B251" i="119"/>
  <c r="B258" i="119"/>
  <c r="B261" i="119"/>
  <c r="B264" i="119"/>
  <c r="B267" i="119"/>
  <c r="B265" i="119"/>
  <c r="U234" i="83"/>
  <c r="B55" i="119" l="1"/>
  <c r="B43" i="119"/>
  <c r="T43" i="119"/>
  <c r="B30" i="119"/>
  <c r="B18" i="119"/>
  <c r="D18" i="119"/>
  <c r="D30" i="119" s="1"/>
  <c r="C481" i="119"/>
  <c r="D481" i="119" s="1"/>
  <c r="E481" i="119" s="1"/>
  <c r="F481" i="119" s="1"/>
  <c r="G481" i="119" s="1"/>
  <c r="H481" i="119" s="1"/>
  <c r="I481" i="119" s="1"/>
  <c r="J481" i="119" s="1"/>
  <c r="K481" i="119" s="1"/>
  <c r="L481" i="119" s="1"/>
  <c r="Q481" i="119" s="1"/>
  <c r="R481" i="119" s="1"/>
  <c r="S481" i="119" s="1"/>
  <c r="T481" i="119" s="1"/>
  <c r="U481" i="119" s="1"/>
  <c r="V481" i="119" s="1"/>
  <c r="W481" i="119" s="1"/>
  <c r="X481" i="119" s="1"/>
  <c r="Y481" i="119" s="1"/>
  <c r="Z481" i="119" s="1"/>
  <c r="AA481" i="119" s="1"/>
  <c r="AB481" i="119" s="1"/>
  <c r="AC481" i="119" s="1"/>
  <c r="AD481" i="119" s="1"/>
  <c r="AE481" i="119" s="1"/>
  <c r="AF481" i="119" s="1"/>
  <c r="AG481" i="119" s="1"/>
  <c r="AH481" i="119" s="1"/>
  <c r="AI481" i="119" s="1"/>
  <c r="AJ481" i="119" s="1"/>
  <c r="AK481" i="119" s="1"/>
  <c r="AL481" i="119" s="1"/>
  <c r="AM481" i="119" s="1"/>
  <c r="AN481" i="119" s="1"/>
  <c r="AO481" i="119" s="1"/>
  <c r="AP481" i="119" s="1"/>
  <c r="AQ481" i="119" s="1"/>
  <c r="AR481" i="119" s="1"/>
  <c r="AS481" i="119" s="1"/>
  <c r="AT481" i="119" s="1"/>
  <c r="AU481" i="119" s="1"/>
  <c r="AV481" i="119" s="1"/>
  <c r="AW481" i="119" s="1"/>
  <c r="AX481" i="119" s="1"/>
  <c r="C36" i="135"/>
  <c r="AY481" i="119" l="1"/>
  <c r="AZ481" i="119" s="1"/>
  <c r="BA481" i="119" s="1"/>
  <c r="BB481" i="119" s="1"/>
  <c r="BC481" i="119" s="1"/>
  <c r="BD481" i="119" s="1"/>
  <c r="BE481" i="119" s="1"/>
  <c r="BF481" i="119" s="1"/>
  <c r="BG481" i="119" s="1"/>
  <c r="BH481" i="119" s="1"/>
  <c r="BI481" i="119" s="1"/>
  <c r="BJ481" i="119" s="1"/>
  <c r="BK481" i="119" s="1"/>
  <c r="BL481" i="119" s="1"/>
  <c r="BM481" i="119" s="1"/>
  <c r="BN481" i="119" s="1"/>
  <c r="BO481" i="119" s="1"/>
  <c r="BP481" i="119" s="1"/>
  <c r="BQ481" i="119" s="1"/>
  <c r="BR481" i="119" s="1"/>
  <c r="BS481" i="119" s="1"/>
  <c r="BT481" i="119" s="1"/>
  <c r="BU481" i="119" s="1"/>
  <c r="BV481" i="119" s="1"/>
  <c r="BW481" i="119" s="1"/>
  <c r="BX481" i="119" s="1"/>
  <c r="BY481" i="119" s="1"/>
  <c r="BZ481" i="119" s="1"/>
  <c r="CA481" i="119" s="1"/>
  <c r="CB481" i="119" s="1"/>
  <c r="CC481" i="119" s="1"/>
  <c r="CD481" i="119" s="1"/>
  <c r="CE481" i="119" s="1"/>
  <c r="CF481" i="119" s="1"/>
  <c r="CG481" i="119" s="1"/>
  <c r="CH481" i="119" s="1"/>
  <c r="CI481" i="119" s="1"/>
  <c r="CJ481" i="119" s="1"/>
  <c r="CK481" i="119" s="1"/>
  <c r="CL481" i="119" s="1"/>
  <c r="CM481" i="119" s="1"/>
  <c r="CN481" i="119" s="1"/>
  <c r="CO481" i="119" s="1"/>
  <c r="CP481" i="119" s="1"/>
  <c r="CQ481" i="119" s="1"/>
  <c r="CR481" i="119" s="1"/>
  <c r="CS481" i="119" s="1"/>
  <c r="CT481" i="119" s="1"/>
  <c r="CU481" i="119" s="1"/>
  <c r="CV481" i="119" s="1"/>
  <c r="CW481" i="119" s="1"/>
  <c r="CX481" i="119" s="1"/>
  <c r="CY481" i="119" s="1"/>
  <c r="CZ481" i="119" s="1"/>
  <c r="DA481" i="119" s="1"/>
  <c r="DB481" i="119" s="1"/>
  <c r="DC481" i="119" s="1"/>
  <c r="DD481" i="119" s="1"/>
  <c r="DE481" i="119" s="1"/>
  <c r="DF481" i="119" s="1"/>
  <c r="DG481" i="119" s="1"/>
  <c r="DH481" i="119" s="1"/>
  <c r="DI481" i="119" s="1"/>
  <c r="DJ481" i="119" s="1"/>
  <c r="DK481" i="119" s="1"/>
  <c r="DL481" i="119" s="1"/>
  <c r="DM481" i="119" s="1"/>
  <c r="DN481" i="119" s="1"/>
  <c r="DO481" i="119" s="1"/>
  <c r="DP481" i="119" s="1"/>
  <c r="T55" i="119"/>
  <c r="D55" i="119"/>
  <c r="D43" i="119"/>
  <c r="J20" i="130" l="1"/>
  <c r="K21" i="135"/>
  <c r="K20" i="135"/>
  <c r="K19" i="135"/>
  <c r="K18" i="135"/>
  <c r="W234" i="83"/>
  <c r="X234" i="83" s="1"/>
  <c r="E13" i="83"/>
  <c r="F13" i="83" s="1"/>
  <c r="G13" i="83" s="1"/>
  <c r="H13" i="83" s="1"/>
  <c r="I13" i="83" s="1"/>
  <c r="J13" i="83" s="1"/>
  <c r="K13" i="83" s="1"/>
  <c r="L13" i="83" s="1"/>
  <c r="M13" i="83" s="1"/>
  <c r="N13" i="83" s="1"/>
  <c r="O13" i="83" s="1"/>
  <c r="P13" i="83" s="1"/>
  <c r="Q13" i="83" s="1"/>
  <c r="O242" i="83"/>
  <c r="O244" i="83" s="1"/>
  <c r="P244" i="83" s="1"/>
  <c r="B6" i="130"/>
  <c r="Q4" i="83" l="1"/>
  <c r="R13" i="83"/>
  <c r="I45" i="119"/>
  <c r="K45" i="119"/>
  <c r="L45" i="119"/>
  <c r="H45" i="119"/>
  <c r="I33" i="119"/>
  <c r="K33" i="119"/>
  <c r="L33" i="119"/>
  <c r="H33" i="119"/>
  <c r="E2" i="130"/>
  <c r="J9" i="130"/>
  <c r="R4" i="83" l="1"/>
  <c r="S13" i="83"/>
  <c r="S4" i="83" s="1"/>
  <c r="F2" i="130"/>
  <c r="G2" i="130" s="1"/>
  <c r="H2" i="130" s="1"/>
  <c r="I2" i="130" s="1"/>
  <c r="J2" i="130" s="1"/>
  <c r="K2" i="130" l="1"/>
  <c r="L2" i="130" l="1"/>
  <c r="P4" i="83"/>
  <c r="M2" i="130" l="1"/>
  <c r="O2" i="105"/>
  <c r="B11" i="119"/>
  <c r="B12" i="119"/>
  <c r="B13" i="119"/>
  <c r="B14" i="119"/>
  <c r="B15" i="119"/>
  <c r="B16" i="119"/>
  <c r="B17" i="119"/>
  <c r="B36" i="119"/>
  <c r="B37" i="119"/>
  <c r="B38" i="119"/>
  <c r="B39" i="119"/>
  <c r="B40" i="119"/>
  <c r="B41" i="119"/>
  <c r="B42" i="119"/>
  <c r="B48" i="119"/>
  <c r="B49" i="119"/>
  <c r="B50" i="119"/>
  <c r="B51" i="119"/>
  <c r="B52" i="119"/>
  <c r="B53" i="119"/>
  <c r="B54" i="119"/>
  <c r="B23" i="119"/>
  <c r="B24" i="119"/>
  <c r="B25" i="119"/>
  <c r="B26" i="119"/>
  <c r="B27" i="119"/>
  <c r="B28" i="119"/>
  <c r="B29" i="119"/>
  <c r="N2" i="130" l="1"/>
  <c r="G20" i="119"/>
  <c r="O2" i="130" l="1"/>
  <c r="T273" i="119"/>
  <c r="T274" i="119"/>
  <c r="T275" i="119"/>
  <c r="T276" i="119"/>
  <c r="T277" i="119"/>
  <c r="T278" i="119"/>
  <c r="T279" i="119"/>
  <c r="T280" i="119"/>
  <c r="T281" i="119"/>
  <c r="T282" i="119"/>
  <c r="T283" i="119"/>
  <c r="T284" i="119"/>
  <c r="T285" i="119"/>
  <c r="T286" i="119"/>
  <c r="T287" i="119"/>
  <c r="T288" i="119"/>
  <c r="T289" i="119"/>
  <c r="T290" i="119"/>
  <c r="T291" i="119"/>
  <c r="T292" i="119"/>
  <c r="T293" i="119"/>
  <c r="T294" i="119"/>
  <c r="T295" i="119"/>
  <c r="T296" i="119"/>
  <c r="T297" i="119"/>
  <c r="T298" i="119"/>
  <c r="T299" i="119"/>
  <c r="T300" i="119"/>
  <c r="T301" i="119"/>
  <c r="T302" i="119"/>
  <c r="T303" i="119"/>
  <c r="T304" i="119"/>
  <c r="T305" i="119"/>
  <c r="T306" i="119"/>
  <c r="T307" i="119"/>
  <c r="T308" i="119"/>
  <c r="T309" i="119"/>
  <c r="T310" i="119"/>
  <c r="T311" i="119"/>
  <c r="T312" i="119"/>
  <c r="T313" i="119"/>
  <c r="T314" i="119"/>
  <c r="T315" i="119"/>
  <c r="T316" i="119"/>
  <c r="T317" i="119"/>
  <c r="T318" i="119"/>
  <c r="T319" i="119"/>
  <c r="T320" i="119"/>
  <c r="T321" i="119"/>
  <c r="T322" i="119"/>
  <c r="T323" i="119"/>
  <c r="T324" i="119"/>
  <c r="T325" i="119"/>
  <c r="T326" i="119"/>
  <c r="T327" i="119"/>
  <c r="T328" i="119"/>
  <c r="T329" i="119"/>
  <c r="T330" i="119"/>
  <c r="T331" i="119"/>
  <c r="T332" i="119"/>
  <c r="T333" i="119"/>
  <c r="T334" i="119"/>
  <c r="T335" i="119"/>
  <c r="T336" i="119"/>
  <c r="T337" i="119"/>
  <c r="T338" i="119"/>
  <c r="T339" i="119"/>
  <c r="T340" i="119"/>
  <c r="T341" i="119"/>
  <c r="T342" i="119"/>
  <c r="T343" i="119"/>
  <c r="T344" i="119"/>
  <c r="T345" i="119"/>
  <c r="T346" i="119"/>
  <c r="T347" i="119"/>
  <c r="T348" i="119"/>
  <c r="T349" i="119"/>
  <c r="T350" i="119"/>
  <c r="T351" i="119"/>
  <c r="T352" i="119"/>
  <c r="T353" i="119"/>
  <c r="T354" i="119"/>
  <c r="T355" i="119"/>
  <c r="T356" i="119"/>
  <c r="T357" i="119"/>
  <c r="T358" i="119"/>
  <c r="T359" i="119"/>
  <c r="T360" i="119"/>
  <c r="T361" i="119"/>
  <c r="T362" i="119"/>
  <c r="T363" i="119"/>
  <c r="T364" i="119"/>
  <c r="T365" i="119"/>
  <c r="T366" i="119"/>
  <c r="T367" i="119"/>
  <c r="T368" i="119"/>
  <c r="T369" i="119"/>
  <c r="T370" i="119"/>
  <c r="T371" i="119"/>
  <c r="T372" i="119"/>
  <c r="T373" i="119"/>
  <c r="T374" i="119"/>
  <c r="T375" i="119"/>
  <c r="T376" i="119"/>
  <c r="T377" i="119"/>
  <c r="T378" i="119"/>
  <c r="T379" i="119"/>
  <c r="T380" i="119"/>
  <c r="T381" i="119"/>
  <c r="T382" i="119"/>
  <c r="T383" i="119"/>
  <c r="T384" i="119"/>
  <c r="T385" i="119"/>
  <c r="T386" i="119"/>
  <c r="T387" i="119"/>
  <c r="T388" i="119"/>
  <c r="T389" i="119"/>
  <c r="T390" i="119"/>
  <c r="T391" i="119"/>
  <c r="T392" i="119"/>
  <c r="T393" i="119"/>
  <c r="T394" i="119"/>
  <c r="T395" i="119"/>
  <c r="T396" i="119"/>
  <c r="T397" i="119"/>
  <c r="T398" i="119"/>
  <c r="T399" i="119"/>
  <c r="T400" i="119"/>
  <c r="T401" i="119"/>
  <c r="T402" i="119"/>
  <c r="T403" i="119"/>
  <c r="T404" i="119"/>
  <c r="T405" i="119"/>
  <c r="T406" i="119"/>
  <c r="T407" i="119"/>
  <c r="T408" i="119"/>
  <c r="T409" i="119"/>
  <c r="T410" i="119"/>
  <c r="T411" i="119"/>
  <c r="T412" i="119"/>
  <c r="T413" i="119"/>
  <c r="T414" i="119"/>
  <c r="T415" i="119"/>
  <c r="T416" i="119"/>
  <c r="T417" i="119"/>
  <c r="T418" i="119"/>
  <c r="T419" i="119"/>
  <c r="T420" i="119"/>
  <c r="T421" i="119"/>
  <c r="T422" i="119"/>
  <c r="T423" i="119"/>
  <c r="T424" i="119"/>
  <c r="T425" i="119"/>
  <c r="T426" i="119"/>
  <c r="T427" i="119"/>
  <c r="T428" i="119"/>
  <c r="T429" i="119"/>
  <c r="T430" i="119"/>
  <c r="T431" i="119"/>
  <c r="T432" i="119"/>
  <c r="T433" i="119"/>
  <c r="T434" i="119"/>
  <c r="T435" i="119"/>
  <c r="T436" i="119"/>
  <c r="T437" i="119"/>
  <c r="T438" i="119"/>
  <c r="T439" i="119"/>
  <c r="T440" i="119"/>
  <c r="T441" i="119"/>
  <c r="T442" i="119"/>
  <c r="T443" i="119"/>
  <c r="T444" i="119"/>
  <c r="T445" i="119"/>
  <c r="T446" i="119"/>
  <c r="T447" i="119"/>
  <c r="T448" i="119"/>
  <c r="T449" i="119"/>
  <c r="T450" i="119"/>
  <c r="T451" i="119"/>
  <c r="T452" i="119"/>
  <c r="T453" i="119"/>
  <c r="T454" i="119"/>
  <c r="T455" i="119"/>
  <c r="T456" i="119"/>
  <c r="T457" i="119"/>
  <c r="T458" i="119"/>
  <c r="T459" i="119"/>
  <c r="T460" i="119"/>
  <c r="T461" i="119"/>
  <c r="T462" i="119"/>
  <c r="T463" i="119"/>
  <c r="T464" i="119"/>
  <c r="T465" i="119"/>
  <c r="T466" i="119"/>
  <c r="T467" i="119"/>
  <c r="T468" i="119"/>
  <c r="T469" i="119"/>
  <c r="T470" i="119"/>
  <c r="T471" i="119"/>
  <c r="T472" i="119"/>
  <c r="T473" i="119"/>
  <c r="T474" i="119"/>
  <c r="T475" i="119"/>
  <c r="T476" i="119"/>
  <c r="T477" i="119"/>
  <c r="T478" i="119"/>
  <c r="T479" i="119"/>
  <c r="T480" i="119"/>
  <c r="T272" i="119"/>
  <c r="T37" i="119"/>
  <c r="T38" i="119"/>
  <c r="T39" i="119"/>
  <c r="T40" i="119"/>
  <c r="T41" i="119"/>
  <c r="T42" i="119"/>
  <c r="T36" i="119"/>
  <c r="C26" i="121"/>
  <c r="D26" i="121" s="1"/>
  <c r="E26" i="121" s="1"/>
  <c r="D19" i="121"/>
  <c r="E19" i="121"/>
  <c r="C19" i="121"/>
  <c r="C17" i="121"/>
  <c r="C13" i="121"/>
  <c r="C15" i="121"/>
  <c r="C8" i="121"/>
  <c r="C5" i="121"/>
  <c r="O13" i="105"/>
  <c r="O14" i="105"/>
  <c r="O15" i="105"/>
  <c r="O16" i="105"/>
  <c r="O17" i="105"/>
  <c r="O18" i="105"/>
  <c r="O12" i="105"/>
  <c r="T48" i="119" l="1"/>
  <c r="T54" i="119"/>
  <c r="T53" i="119"/>
  <c r="T52" i="119"/>
  <c r="T51" i="119"/>
  <c r="T50" i="119"/>
  <c r="T49" i="119"/>
  <c r="P2" i="130"/>
  <c r="Y2" i="119"/>
  <c r="D17" i="119"/>
  <c r="D29" i="119" s="1"/>
  <c r="D12" i="119"/>
  <c r="D49" i="119" s="1"/>
  <c r="D13" i="119"/>
  <c r="D50" i="119" s="1"/>
  <c r="D14" i="119"/>
  <c r="D51" i="119" s="1"/>
  <c r="D15" i="119"/>
  <c r="D52" i="119" s="1"/>
  <c r="D16" i="119"/>
  <c r="D53" i="119" s="1"/>
  <c r="D11" i="119"/>
  <c r="D48" i="119" s="1"/>
  <c r="D9" i="119"/>
  <c r="D46" i="119" s="1"/>
  <c r="D273" i="119"/>
  <c r="D274" i="119"/>
  <c r="D275" i="119"/>
  <c r="D276" i="119"/>
  <c r="D277" i="119"/>
  <c r="D278" i="119"/>
  <c r="D279" i="119"/>
  <c r="D280" i="119"/>
  <c r="D281" i="119"/>
  <c r="D282" i="119"/>
  <c r="D283" i="119"/>
  <c r="D284" i="119"/>
  <c r="D285" i="119"/>
  <c r="D286" i="119"/>
  <c r="D287" i="119"/>
  <c r="D288" i="119"/>
  <c r="D289" i="119"/>
  <c r="D290" i="119"/>
  <c r="D291" i="119"/>
  <c r="D292" i="119"/>
  <c r="D293" i="119"/>
  <c r="D294" i="119"/>
  <c r="D295" i="119"/>
  <c r="D296" i="119"/>
  <c r="D297" i="119"/>
  <c r="D298" i="119"/>
  <c r="D299" i="119"/>
  <c r="D300" i="119"/>
  <c r="D301" i="119"/>
  <c r="D302" i="119"/>
  <c r="D303" i="119"/>
  <c r="D304" i="119"/>
  <c r="D305" i="119"/>
  <c r="D306" i="119"/>
  <c r="D307" i="119"/>
  <c r="D308" i="119"/>
  <c r="D309" i="119"/>
  <c r="D310" i="119"/>
  <c r="D311" i="119"/>
  <c r="D312" i="119"/>
  <c r="D313" i="119"/>
  <c r="D314" i="119"/>
  <c r="D315" i="119"/>
  <c r="D316" i="119"/>
  <c r="D317" i="119"/>
  <c r="D318" i="119"/>
  <c r="D319" i="119"/>
  <c r="D320" i="119"/>
  <c r="D321" i="119"/>
  <c r="D322" i="119"/>
  <c r="D323" i="119"/>
  <c r="D324" i="119"/>
  <c r="D325" i="119"/>
  <c r="D326" i="119"/>
  <c r="D327" i="119"/>
  <c r="D328" i="119"/>
  <c r="D329" i="119"/>
  <c r="D330" i="119"/>
  <c r="D331" i="119"/>
  <c r="D332" i="119"/>
  <c r="D333" i="119"/>
  <c r="D334" i="119"/>
  <c r="D335" i="119"/>
  <c r="D336" i="119"/>
  <c r="D337" i="119"/>
  <c r="D338" i="119"/>
  <c r="D339" i="119"/>
  <c r="D340" i="119"/>
  <c r="D341" i="119"/>
  <c r="D342" i="119"/>
  <c r="D343" i="119"/>
  <c r="D344" i="119"/>
  <c r="D345" i="119"/>
  <c r="D346" i="119"/>
  <c r="D347" i="119"/>
  <c r="D348" i="119"/>
  <c r="D349" i="119"/>
  <c r="D350" i="119"/>
  <c r="D351" i="119"/>
  <c r="D352" i="119"/>
  <c r="D353" i="119"/>
  <c r="D354" i="119"/>
  <c r="D355" i="119"/>
  <c r="D356" i="119"/>
  <c r="D357" i="119"/>
  <c r="D358" i="119"/>
  <c r="D359" i="119"/>
  <c r="D360" i="119"/>
  <c r="D361" i="119"/>
  <c r="D362" i="119"/>
  <c r="D363" i="119"/>
  <c r="D364" i="119"/>
  <c r="D365" i="119"/>
  <c r="D366" i="119"/>
  <c r="D367" i="119"/>
  <c r="D368" i="119"/>
  <c r="D369" i="119"/>
  <c r="D370" i="119"/>
  <c r="D371" i="119"/>
  <c r="D372" i="119"/>
  <c r="D373" i="119"/>
  <c r="D374" i="119"/>
  <c r="D375" i="119"/>
  <c r="D376" i="119"/>
  <c r="D377" i="119"/>
  <c r="D378" i="119"/>
  <c r="D379" i="119"/>
  <c r="D380" i="119"/>
  <c r="D381" i="119"/>
  <c r="D382" i="119"/>
  <c r="D383" i="119"/>
  <c r="D384" i="119"/>
  <c r="D385" i="119"/>
  <c r="D386" i="119"/>
  <c r="D387" i="119"/>
  <c r="D388" i="119"/>
  <c r="D389" i="119"/>
  <c r="D390" i="119"/>
  <c r="D391" i="119"/>
  <c r="D392" i="119"/>
  <c r="D393" i="119"/>
  <c r="D394" i="119"/>
  <c r="D395" i="119"/>
  <c r="D396" i="119"/>
  <c r="D397" i="119"/>
  <c r="D398" i="119"/>
  <c r="D399" i="119"/>
  <c r="D400" i="119"/>
  <c r="D401" i="119"/>
  <c r="D402" i="119"/>
  <c r="D403" i="119"/>
  <c r="D404" i="119"/>
  <c r="D405" i="119"/>
  <c r="D406" i="119"/>
  <c r="D407" i="119"/>
  <c r="D408" i="119"/>
  <c r="D409" i="119"/>
  <c r="D410" i="119"/>
  <c r="D411" i="119"/>
  <c r="D412" i="119"/>
  <c r="D413" i="119"/>
  <c r="D414" i="119"/>
  <c r="D415" i="119"/>
  <c r="D416" i="119"/>
  <c r="D417" i="119"/>
  <c r="D418" i="119"/>
  <c r="D419" i="119"/>
  <c r="D420" i="119"/>
  <c r="D421" i="119"/>
  <c r="D422" i="119"/>
  <c r="D423" i="119"/>
  <c r="D424" i="119"/>
  <c r="D425" i="119"/>
  <c r="D426" i="119"/>
  <c r="D427" i="119"/>
  <c r="D428" i="119"/>
  <c r="D429" i="119"/>
  <c r="D430" i="119"/>
  <c r="D431" i="119"/>
  <c r="D432" i="119"/>
  <c r="D433" i="119"/>
  <c r="D434" i="119"/>
  <c r="D435" i="119"/>
  <c r="D436" i="119"/>
  <c r="D437" i="119"/>
  <c r="D438" i="119"/>
  <c r="D439" i="119"/>
  <c r="D440" i="119"/>
  <c r="D441" i="119"/>
  <c r="D442" i="119"/>
  <c r="D443" i="119"/>
  <c r="D444" i="119"/>
  <c r="D445" i="119"/>
  <c r="D446" i="119"/>
  <c r="D447" i="119"/>
  <c r="D448" i="119"/>
  <c r="D449" i="119"/>
  <c r="D450" i="119"/>
  <c r="D451" i="119"/>
  <c r="D452" i="119"/>
  <c r="D453" i="119"/>
  <c r="D454" i="119"/>
  <c r="D455" i="119"/>
  <c r="D456" i="119"/>
  <c r="D457" i="119"/>
  <c r="D458" i="119"/>
  <c r="D459" i="119"/>
  <c r="D460" i="119"/>
  <c r="D461" i="119"/>
  <c r="D462" i="119"/>
  <c r="D463" i="119"/>
  <c r="D464" i="119"/>
  <c r="D465" i="119"/>
  <c r="D466" i="119"/>
  <c r="D467" i="119"/>
  <c r="D468" i="119"/>
  <c r="D469" i="119"/>
  <c r="D470" i="119"/>
  <c r="D471" i="119"/>
  <c r="D472" i="119"/>
  <c r="D473" i="119"/>
  <c r="D474" i="119"/>
  <c r="D475" i="119"/>
  <c r="D476" i="119"/>
  <c r="D477" i="119"/>
  <c r="D478" i="119"/>
  <c r="D479" i="119"/>
  <c r="D480" i="119"/>
  <c r="D272" i="119"/>
  <c r="S46" i="119"/>
  <c r="C5" i="130" s="1"/>
  <c r="AN45" i="119"/>
  <c r="AO45" i="119" s="1"/>
  <c r="AP45" i="119" s="1"/>
  <c r="AQ45" i="119" s="1"/>
  <c r="AR45" i="119" s="1"/>
  <c r="AS45" i="119" s="1"/>
  <c r="AT45" i="119" s="1"/>
  <c r="AU45" i="119" s="1"/>
  <c r="AV45" i="119" s="1"/>
  <c r="AW45" i="119" s="1"/>
  <c r="AX45" i="119" s="1"/>
  <c r="AY45" i="119" s="1"/>
  <c r="AZ45" i="119" s="1"/>
  <c r="BA45" i="119" s="1"/>
  <c r="BB45" i="119" s="1"/>
  <c r="BC45" i="119" s="1"/>
  <c r="BD45" i="119" s="1"/>
  <c r="BE45" i="119" s="1"/>
  <c r="BF45" i="119" s="1"/>
  <c r="BG45" i="119" s="1"/>
  <c r="BH45" i="119" s="1"/>
  <c r="BI45" i="119" s="1"/>
  <c r="BJ45" i="119" s="1"/>
  <c r="BK45" i="119" s="1"/>
  <c r="BL45" i="119" s="1"/>
  <c r="BM45" i="119" s="1"/>
  <c r="BN45" i="119" s="1"/>
  <c r="BO45" i="119" s="1"/>
  <c r="BP45" i="119" s="1"/>
  <c r="BQ45" i="119" s="1"/>
  <c r="BR45" i="119" s="1"/>
  <c r="BS45" i="119" s="1"/>
  <c r="BT45" i="119" s="1"/>
  <c r="BU45" i="119" s="1"/>
  <c r="BV45" i="119" s="1"/>
  <c r="BW45" i="119" s="1"/>
  <c r="BX45" i="119" s="1"/>
  <c r="BY45" i="119" s="1"/>
  <c r="BZ45" i="119" s="1"/>
  <c r="CA45" i="119" s="1"/>
  <c r="CB45" i="119" s="1"/>
  <c r="CC45" i="119" s="1"/>
  <c r="CD45" i="119" s="1"/>
  <c r="CE45" i="119" s="1"/>
  <c r="CF45" i="119" s="1"/>
  <c r="CG45" i="119" s="1"/>
  <c r="CH45" i="119" s="1"/>
  <c r="CI45" i="119" s="1"/>
  <c r="CJ45" i="119" s="1"/>
  <c r="CK45" i="119" s="1"/>
  <c r="CL45" i="119" s="1"/>
  <c r="CM45" i="119" s="1"/>
  <c r="CN45" i="119" s="1"/>
  <c r="CO45" i="119" s="1"/>
  <c r="CP45" i="119" s="1"/>
  <c r="CQ45" i="119" s="1"/>
  <c r="CR45" i="119" s="1"/>
  <c r="CS45" i="119" s="1"/>
  <c r="CT45" i="119" s="1"/>
  <c r="CU45" i="119" s="1"/>
  <c r="CV45" i="119" s="1"/>
  <c r="CW45" i="119" s="1"/>
  <c r="CX45" i="119" s="1"/>
  <c r="CY45" i="119" s="1"/>
  <c r="CZ45" i="119" s="1"/>
  <c r="DA45" i="119" s="1"/>
  <c r="DB45" i="119" s="1"/>
  <c r="DC45" i="119" s="1"/>
  <c r="DD45" i="119" s="1"/>
  <c r="DE45" i="119" s="1"/>
  <c r="DF45" i="119" s="1"/>
  <c r="DG45" i="119" s="1"/>
  <c r="DH45" i="119" s="1"/>
  <c r="DI45" i="119" s="1"/>
  <c r="DJ45" i="119" s="1"/>
  <c r="DK45" i="119" s="1"/>
  <c r="DL45" i="119" s="1"/>
  <c r="DM45" i="119" s="1"/>
  <c r="DN45" i="119" s="1"/>
  <c r="DO45" i="119" s="1"/>
  <c r="DP45" i="119" s="1"/>
  <c r="S34" i="119"/>
  <c r="B34" i="119" s="1"/>
  <c r="T34" i="119" s="1"/>
  <c r="T46" i="119" s="1"/>
  <c r="AN33" i="119"/>
  <c r="AO33" i="119" s="1"/>
  <c r="AP33" i="119" s="1"/>
  <c r="AQ33" i="119" s="1"/>
  <c r="AR33" i="119" s="1"/>
  <c r="AS33" i="119" s="1"/>
  <c r="AT33" i="119" s="1"/>
  <c r="AU33" i="119" s="1"/>
  <c r="AV33" i="119" s="1"/>
  <c r="AW33" i="119" s="1"/>
  <c r="AX33" i="119" s="1"/>
  <c r="AY33" i="119" s="1"/>
  <c r="AZ33" i="119" s="1"/>
  <c r="BA33" i="119" s="1"/>
  <c r="BB33" i="119" s="1"/>
  <c r="BC33" i="119" s="1"/>
  <c r="BD33" i="119" s="1"/>
  <c r="BE33" i="119" s="1"/>
  <c r="BF33" i="119" s="1"/>
  <c r="BG33" i="119" s="1"/>
  <c r="BH33" i="119" s="1"/>
  <c r="BI33" i="119" s="1"/>
  <c r="BJ33" i="119" s="1"/>
  <c r="BK33" i="119" s="1"/>
  <c r="BL33" i="119" s="1"/>
  <c r="BM33" i="119" s="1"/>
  <c r="BN33" i="119" s="1"/>
  <c r="BO33" i="119" s="1"/>
  <c r="BP33" i="119" s="1"/>
  <c r="BQ33" i="119" s="1"/>
  <c r="BR33" i="119" s="1"/>
  <c r="BS33" i="119" s="1"/>
  <c r="BT33" i="119" s="1"/>
  <c r="BU33" i="119" s="1"/>
  <c r="BV33" i="119" s="1"/>
  <c r="BW33" i="119" s="1"/>
  <c r="BX33" i="119" s="1"/>
  <c r="BY33" i="119" s="1"/>
  <c r="BZ33" i="119" s="1"/>
  <c r="CA33" i="119" s="1"/>
  <c r="CB33" i="119" s="1"/>
  <c r="CC33" i="119" s="1"/>
  <c r="CD33" i="119" s="1"/>
  <c r="CE33" i="119" s="1"/>
  <c r="CF33" i="119" s="1"/>
  <c r="CG33" i="119" s="1"/>
  <c r="CH33" i="119" s="1"/>
  <c r="CI33" i="119" s="1"/>
  <c r="CJ33" i="119" s="1"/>
  <c r="CK33" i="119" s="1"/>
  <c r="CL33" i="119" s="1"/>
  <c r="CM33" i="119" s="1"/>
  <c r="CN33" i="119" s="1"/>
  <c r="CO33" i="119" s="1"/>
  <c r="CP33" i="119" s="1"/>
  <c r="CQ33" i="119" s="1"/>
  <c r="CR33" i="119" s="1"/>
  <c r="CS33" i="119" s="1"/>
  <c r="CT33" i="119" s="1"/>
  <c r="CU33" i="119" s="1"/>
  <c r="CV33" i="119" s="1"/>
  <c r="CW33" i="119" s="1"/>
  <c r="CX33" i="119" s="1"/>
  <c r="CY33" i="119" s="1"/>
  <c r="CZ33" i="119" s="1"/>
  <c r="DA33" i="119" s="1"/>
  <c r="DB33" i="119" s="1"/>
  <c r="DC33" i="119" s="1"/>
  <c r="DD33" i="119" s="1"/>
  <c r="DE33" i="119" s="1"/>
  <c r="DF33" i="119" s="1"/>
  <c r="DG33" i="119" s="1"/>
  <c r="DH33" i="119" s="1"/>
  <c r="DI33" i="119" s="1"/>
  <c r="DJ33" i="119" s="1"/>
  <c r="DK33" i="119" s="1"/>
  <c r="DL33" i="119" s="1"/>
  <c r="DM33" i="119" s="1"/>
  <c r="DN33" i="119" s="1"/>
  <c r="DO33" i="119" s="1"/>
  <c r="DP33" i="119" s="1"/>
  <c r="S21" i="119"/>
  <c r="B21" i="119" s="1"/>
  <c r="AN20" i="119"/>
  <c r="AO20" i="119" s="1"/>
  <c r="AP20" i="119" s="1"/>
  <c r="AQ20" i="119" s="1"/>
  <c r="AR20" i="119" s="1"/>
  <c r="AS20" i="119" s="1"/>
  <c r="AT20" i="119" s="1"/>
  <c r="AU20" i="119" s="1"/>
  <c r="AV20" i="119" s="1"/>
  <c r="AW20" i="119" s="1"/>
  <c r="AX20" i="119" s="1"/>
  <c r="AY20" i="119" s="1"/>
  <c r="AZ20" i="119" s="1"/>
  <c r="BA20" i="119" s="1"/>
  <c r="BB20" i="119" s="1"/>
  <c r="BC20" i="119" s="1"/>
  <c r="BD20" i="119" s="1"/>
  <c r="BE20" i="119" s="1"/>
  <c r="BF20" i="119" s="1"/>
  <c r="BG20" i="119" s="1"/>
  <c r="BH20" i="119" s="1"/>
  <c r="BI20" i="119" s="1"/>
  <c r="BJ20" i="119" s="1"/>
  <c r="BK20" i="119" s="1"/>
  <c r="BL20" i="119" s="1"/>
  <c r="BM20" i="119" s="1"/>
  <c r="BN20" i="119" s="1"/>
  <c r="BO20" i="119" s="1"/>
  <c r="BP20" i="119" s="1"/>
  <c r="BQ20" i="119" s="1"/>
  <c r="BR20" i="119" s="1"/>
  <c r="BS20" i="119" s="1"/>
  <c r="BT20" i="119" s="1"/>
  <c r="BU20" i="119" s="1"/>
  <c r="BV20" i="119" s="1"/>
  <c r="BW20" i="119" s="1"/>
  <c r="BX20" i="119" s="1"/>
  <c r="BY20" i="119" s="1"/>
  <c r="BZ20" i="119" s="1"/>
  <c r="CA20" i="119" s="1"/>
  <c r="CB20" i="119" s="1"/>
  <c r="CC20" i="119" s="1"/>
  <c r="CD20" i="119" s="1"/>
  <c r="CE20" i="119" s="1"/>
  <c r="CF20" i="119" s="1"/>
  <c r="CG20" i="119" s="1"/>
  <c r="CH20" i="119" s="1"/>
  <c r="CI20" i="119" s="1"/>
  <c r="CJ20" i="119" s="1"/>
  <c r="CK20" i="119" s="1"/>
  <c r="CL20" i="119" s="1"/>
  <c r="CM20" i="119" s="1"/>
  <c r="CN20" i="119" s="1"/>
  <c r="CO20" i="119" s="1"/>
  <c r="CP20" i="119" s="1"/>
  <c r="CQ20" i="119" s="1"/>
  <c r="CR20" i="119" s="1"/>
  <c r="CS20" i="119" s="1"/>
  <c r="CT20" i="119" s="1"/>
  <c r="CU20" i="119" s="1"/>
  <c r="CV20" i="119" s="1"/>
  <c r="CW20" i="119" s="1"/>
  <c r="CX20" i="119" s="1"/>
  <c r="CY20" i="119" s="1"/>
  <c r="CZ20" i="119" s="1"/>
  <c r="DA20" i="119" s="1"/>
  <c r="DB20" i="119" s="1"/>
  <c r="DC20" i="119" s="1"/>
  <c r="DD20" i="119" s="1"/>
  <c r="DE20" i="119" s="1"/>
  <c r="DF20" i="119" s="1"/>
  <c r="DG20" i="119" s="1"/>
  <c r="DH20" i="119" s="1"/>
  <c r="DI20" i="119" s="1"/>
  <c r="DJ20" i="119" s="1"/>
  <c r="DK20" i="119" s="1"/>
  <c r="DL20" i="119" s="1"/>
  <c r="DM20" i="119" s="1"/>
  <c r="DN20" i="119" s="1"/>
  <c r="DO20" i="119" s="1"/>
  <c r="DP20" i="119" s="1"/>
  <c r="S9" i="119"/>
  <c r="J5" i="119"/>
  <c r="AN6" i="119"/>
  <c r="O6" i="130" l="1" a="1"/>
  <c r="O6" i="130" s="1"/>
  <c r="P6" i="130" a="1"/>
  <c r="P6" i="130" s="1"/>
  <c r="Q6" i="130" a="1"/>
  <c r="Q6" i="130" s="1"/>
  <c r="N6" i="130" a="1"/>
  <c r="N6" i="130" s="1"/>
  <c r="AN3" i="119"/>
  <c r="J33" i="119"/>
  <c r="J45" i="119"/>
  <c r="Q2" i="130"/>
  <c r="B46" i="119"/>
  <c r="B9" i="119"/>
  <c r="D54" i="119"/>
  <c r="D42" i="119"/>
  <c r="D28" i="119"/>
  <c r="D27" i="119"/>
  <c r="D26" i="119"/>
  <c r="D25" i="119"/>
  <c r="D24" i="119"/>
  <c r="D41" i="119"/>
  <c r="D40" i="119"/>
  <c r="D39" i="119"/>
  <c r="D38" i="119"/>
  <c r="D37" i="119"/>
  <c r="D21" i="119"/>
  <c r="D23" i="119"/>
  <c r="D34" i="119"/>
  <c r="D36" i="119"/>
  <c r="AO6" i="119"/>
  <c r="R2" i="130" l="1"/>
  <c r="AP6" i="119"/>
  <c r="S2" i="130" l="1"/>
  <c r="R6" i="130" a="1"/>
  <c r="R6" i="130" s="1"/>
  <c r="AQ6" i="119"/>
  <c r="T2" i="130" l="1"/>
  <c r="AR6" i="119"/>
  <c r="U2" i="130" l="1"/>
  <c r="AS6" i="119"/>
  <c r="V2" i="130" l="1"/>
  <c r="AT6" i="119"/>
  <c r="W2" i="130" l="1"/>
  <c r="AU6" i="119"/>
  <c r="X2" i="130" l="1"/>
  <c r="AV6" i="119"/>
  <c r="Y2" i="130" l="1"/>
  <c r="Z2" i="130" s="1"/>
  <c r="AA2" i="130" s="1"/>
  <c r="AB2" i="130" s="1"/>
  <c r="AC2" i="130" s="1"/>
  <c r="AD2" i="130" s="1"/>
  <c r="AE2" i="130" s="1"/>
  <c r="AF2" i="130" s="1"/>
  <c r="AG2" i="130" s="1"/>
  <c r="AH2" i="130" s="1"/>
  <c r="AI2" i="130" s="1"/>
  <c r="AJ2" i="130" s="1"/>
  <c r="AK2" i="130" s="1"/>
  <c r="AL2" i="130" s="1"/>
  <c r="AM2" i="130" s="1"/>
  <c r="AN2" i="130"/>
  <c r="AW6" i="119"/>
  <c r="AO2" i="130" l="1"/>
  <c r="AX6" i="119"/>
  <c r="AX3" i="119" l="1"/>
  <c r="AP2" i="130"/>
  <c r="AY6" i="119"/>
  <c r="AQ2" i="130" l="1"/>
  <c r="AZ6" i="119"/>
  <c r="AR2" i="130" l="1"/>
  <c r="BA6" i="119"/>
  <c r="AS2" i="130" l="1"/>
  <c r="BB6" i="119"/>
  <c r="AT2" i="130" l="1"/>
  <c r="BC6" i="119"/>
  <c r="AU2" i="130" l="1"/>
  <c r="BD6" i="119"/>
  <c r="AV2" i="130" l="1"/>
  <c r="BE6" i="119"/>
  <c r="AW2" i="130" l="1"/>
  <c r="BF6" i="119"/>
  <c r="AX2" i="130" l="1"/>
  <c r="BG6" i="119"/>
  <c r="AY2" i="130" l="1"/>
  <c r="BH6" i="119"/>
  <c r="BH3" i="119" l="1"/>
  <c r="AZ2" i="130"/>
  <c r="BI6" i="119"/>
  <c r="BA2" i="130" l="1"/>
  <c r="BJ6" i="119"/>
  <c r="BB2" i="130" l="1"/>
  <c r="BK6" i="119"/>
  <c r="BC2" i="130" l="1"/>
  <c r="BL6" i="119"/>
  <c r="BD2" i="130" l="1"/>
  <c r="BM6" i="119"/>
  <c r="BE2" i="130" l="1"/>
  <c r="BN6" i="119"/>
  <c r="BF2" i="130" l="1"/>
  <c r="BO6" i="119"/>
  <c r="BG2" i="130" l="1"/>
  <c r="BP6" i="119"/>
  <c r="BH2" i="130" l="1"/>
  <c r="BQ6" i="119"/>
  <c r="BI2" i="130" l="1"/>
  <c r="BR6" i="119"/>
  <c r="BR3" i="119" l="1"/>
  <c r="BJ2" i="130"/>
  <c r="BS6" i="119"/>
  <c r="BK2" i="130" l="1"/>
  <c r="BT6" i="119"/>
  <c r="BL2" i="130" l="1"/>
  <c r="BU6" i="119"/>
  <c r="BM2" i="130" l="1"/>
  <c r="BV6" i="119"/>
  <c r="BN2" i="130" l="1"/>
  <c r="BW6" i="119"/>
  <c r="BO2" i="130" l="1"/>
  <c r="BX6" i="119"/>
  <c r="BP2" i="130" l="1"/>
  <c r="BY6" i="119"/>
  <c r="BQ2" i="130" l="1"/>
  <c r="BZ6" i="119"/>
  <c r="BR2" i="130" l="1"/>
  <c r="CA6" i="119"/>
  <c r="BS2" i="130" l="1"/>
  <c r="CB6" i="119"/>
  <c r="CB3" i="119" l="1"/>
  <c r="BT2" i="130"/>
  <c r="CC6" i="119"/>
  <c r="BU2" i="130" l="1"/>
  <c r="CD6" i="119"/>
  <c r="BV2" i="130" l="1"/>
  <c r="CE6" i="119"/>
  <c r="BW2" i="130" l="1"/>
  <c r="CF6" i="119"/>
  <c r="BX2" i="130" l="1"/>
  <c r="CG6" i="119"/>
  <c r="BY2" i="130" l="1"/>
  <c r="CH6" i="119"/>
  <c r="BZ2" i="130" l="1"/>
  <c r="CI6" i="119"/>
  <c r="CA2" i="130" l="1"/>
  <c r="CJ6" i="119"/>
  <c r="CB2" i="130" l="1"/>
  <c r="CK6" i="119"/>
  <c r="CC2" i="130" l="1"/>
  <c r="CL6" i="119"/>
  <c r="CL3" i="119" l="1"/>
  <c r="CD2" i="130"/>
  <c r="CM6" i="119"/>
  <c r="CE2" i="130" l="1"/>
  <c r="CN6" i="119"/>
  <c r="CF2" i="130" l="1"/>
  <c r="CO6" i="119"/>
  <c r="CG2" i="130" l="1"/>
  <c r="CP6" i="119"/>
  <c r="CH2" i="130" l="1"/>
  <c r="CQ6" i="119"/>
  <c r="CI2" i="130" l="1"/>
  <c r="CR6" i="119"/>
  <c r="CJ2" i="130" l="1"/>
  <c r="CS6" i="119"/>
  <c r="CK2" i="130" l="1"/>
  <c r="CT6" i="119"/>
  <c r="CL2" i="130" l="1"/>
  <c r="CU6" i="119"/>
  <c r="CM2" i="130" l="1"/>
  <c r="CV6" i="119"/>
  <c r="CV3" i="119" l="1"/>
  <c r="CN2" i="130"/>
  <c r="CW6" i="119"/>
  <c r="CO2" i="130" l="1"/>
  <c r="CX6" i="119"/>
  <c r="CP2" i="130" l="1"/>
  <c r="CY6" i="119"/>
  <c r="CZ6" i="119" l="1"/>
  <c r="DA6" i="119" l="1"/>
  <c r="DB6" i="119" l="1"/>
  <c r="DC6" i="119" l="1"/>
  <c r="DD6" i="119" l="1"/>
  <c r="DE6" i="119" l="1"/>
  <c r="DF6" i="119" l="1"/>
  <c r="DF3" i="119" l="1"/>
  <c r="DG6" i="119"/>
  <c r="DH6" i="119" l="1"/>
  <c r="DI6" i="119" l="1"/>
  <c r="DJ6" i="119" l="1"/>
  <c r="DK6" i="119" l="1"/>
  <c r="DL6" i="119" l="1"/>
  <c r="DM6" i="119" l="1"/>
  <c r="DN6" i="119" l="1"/>
  <c r="DO6" i="119" l="1"/>
  <c r="DP6" i="119" l="1"/>
  <c r="DP3" i="119" l="1"/>
  <c r="O22" i="97" a="1"/>
  <c r="O22" i="97" s="1"/>
  <c r="Q22" i="97"/>
  <c r="B42" i="97" s="1"/>
  <c r="C94" i="97" l="1"/>
  <c r="B47" i="97"/>
  <c r="I9" i="130"/>
  <c r="K9" i="130" s="1"/>
  <c r="D17" i="108" l="1"/>
  <c r="C13" i="108"/>
  <c r="C8" i="108"/>
  <c r="C5" i="108"/>
  <c r="B67" i="97" l="1"/>
  <c r="O4" i="83" l="1"/>
  <c r="M33" i="97"/>
  <c r="M50" i="97" s="1"/>
  <c r="M27" i="97"/>
  <c r="N27" i="97" s="1"/>
  <c r="A6" i="83"/>
  <c r="C11" i="97"/>
  <c r="C10" i="97"/>
  <c r="C9" i="108" l="1"/>
  <c r="C9" i="121"/>
  <c r="L80" i="97"/>
  <c r="O27" i="97"/>
  <c r="P33" i="97" s="1"/>
  <c r="P50" i="97" s="1"/>
  <c r="O33" i="97"/>
  <c r="O50" i="97" s="1"/>
  <c r="N33" i="97"/>
  <c r="N50" i="97" s="1"/>
  <c r="C29" i="97"/>
  <c r="C9" i="119" l="1"/>
  <c r="C267" i="119"/>
  <c r="C265" i="119"/>
  <c r="C252" i="119"/>
  <c r="C241" i="119"/>
  <c r="C240" i="119"/>
  <c r="C229" i="119"/>
  <c r="C225" i="119"/>
  <c r="C224" i="119"/>
  <c r="C221" i="119"/>
  <c r="C218" i="119"/>
  <c r="C212" i="119"/>
  <c r="C210" i="119"/>
  <c r="C209" i="119"/>
  <c r="C198" i="119"/>
  <c r="C195" i="119"/>
  <c r="C192" i="119"/>
  <c r="C183" i="119"/>
  <c r="C180" i="119"/>
  <c r="C179" i="119"/>
  <c r="C171" i="119"/>
  <c r="C169" i="119"/>
  <c r="C164" i="119"/>
  <c r="C156" i="119"/>
  <c r="C145" i="119"/>
  <c r="C141" i="119"/>
  <c r="C256" i="119"/>
  <c r="C242" i="119"/>
  <c r="C236" i="119"/>
  <c r="C235" i="119"/>
  <c r="C233" i="119"/>
  <c r="C194" i="119"/>
  <c r="C167" i="119"/>
  <c r="C159" i="119"/>
  <c r="C138" i="119"/>
  <c r="C131" i="119"/>
  <c r="C250" i="119"/>
  <c r="C245" i="119"/>
  <c r="C230" i="119"/>
  <c r="C228" i="119"/>
  <c r="C220" i="119"/>
  <c r="C214" i="119"/>
  <c r="C203" i="119"/>
  <c r="C200" i="119"/>
  <c r="C190" i="119"/>
  <c r="C182" i="119"/>
  <c r="C174" i="119"/>
  <c r="C163" i="119"/>
  <c r="C155" i="119"/>
  <c r="C150" i="119"/>
  <c r="C137" i="119"/>
  <c r="C135" i="119"/>
  <c r="C133" i="119"/>
  <c r="C125" i="119"/>
  <c r="C121" i="119"/>
  <c r="C115" i="119"/>
  <c r="C114" i="119"/>
  <c r="C106" i="119"/>
  <c r="C103" i="119"/>
  <c r="C87" i="119"/>
  <c r="C79" i="119"/>
  <c r="C76" i="119"/>
  <c r="C74" i="119"/>
  <c r="C266" i="119"/>
  <c r="C261" i="119"/>
  <c r="C258" i="119"/>
  <c r="C251" i="119"/>
  <c r="C247" i="119"/>
  <c r="C232" i="119"/>
  <c r="C227" i="119"/>
  <c r="C208" i="119"/>
  <c r="C206" i="119"/>
  <c r="C197" i="119"/>
  <c r="C263" i="119"/>
  <c r="C262" i="119"/>
  <c r="C259" i="119"/>
  <c r="C254" i="119"/>
  <c r="C249" i="119"/>
  <c r="C244" i="119"/>
  <c r="C223" i="119"/>
  <c r="C217" i="119"/>
  <c r="C202" i="119"/>
  <c r="C199" i="119"/>
  <c r="C191" i="119"/>
  <c r="C184" i="119"/>
  <c r="C176" i="119"/>
  <c r="C166" i="119"/>
  <c r="C158" i="119"/>
  <c r="C152" i="119"/>
  <c r="C149" i="119"/>
  <c r="C142" i="119"/>
  <c r="C132" i="119"/>
  <c r="C129" i="119"/>
  <c r="C127" i="119"/>
  <c r="C124" i="119"/>
  <c r="C120" i="119"/>
  <c r="C119" i="119"/>
  <c r="C112" i="119"/>
  <c r="C104" i="119"/>
  <c r="C99" i="119"/>
  <c r="C260" i="119"/>
  <c r="C255" i="119"/>
  <c r="C239" i="119"/>
  <c r="C238" i="119"/>
  <c r="C231" i="119"/>
  <c r="C205" i="119"/>
  <c r="C196" i="119"/>
  <c r="C193" i="119"/>
  <c r="C189" i="119"/>
  <c r="C181" i="119"/>
  <c r="C173" i="119"/>
  <c r="C162" i="119"/>
  <c r="C144" i="119"/>
  <c r="C128" i="119"/>
  <c r="C116" i="119"/>
  <c r="C109" i="119"/>
  <c r="C105" i="119"/>
  <c r="C102" i="119"/>
  <c r="C93" i="119"/>
  <c r="C88" i="119"/>
  <c r="C86" i="119"/>
  <c r="C78" i="119"/>
  <c r="C268" i="119"/>
  <c r="C257" i="119"/>
  <c r="C253" i="119"/>
  <c r="C246" i="119"/>
  <c r="C237" i="119"/>
  <c r="C234" i="119"/>
  <c r="C226" i="119"/>
  <c r="C222" i="119"/>
  <c r="C219" i="119"/>
  <c r="C213" i="119"/>
  <c r="C211" i="119"/>
  <c r="C207" i="119"/>
  <c r="C187" i="119"/>
  <c r="C177" i="119"/>
  <c r="C165" i="119"/>
  <c r="C157" i="119"/>
  <c r="C148" i="119"/>
  <c r="C146" i="119"/>
  <c r="C139" i="119"/>
  <c r="C243" i="119"/>
  <c r="C216" i="119"/>
  <c r="C178" i="119"/>
  <c r="C134" i="119"/>
  <c r="C123" i="119"/>
  <c r="C111" i="119"/>
  <c r="C97" i="119"/>
  <c r="C85" i="119"/>
  <c r="C67" i="119"/>
  <c r="C66" i="119"/>
  <c r="C64" i="119"/>
  <c r="C248" i="119"/>
  <c r="C204" i="119"/>
  <c r="C186" i="119"/>
  <c r="C170" i="119"/>
  <c r="C117" i="119"/>
  <c r="C101" i="119"/>
  <c r="C94" i="119"/>
  <c r="C82" i="119"/>
  <c r="C77" i="119"/>
  <c r="C75" i="119"/>
  <c r="C70" i="119"/>
  <c r="C215" i="119"/>
  <c r="C172" i="119"/>
  <c r="C161" i="119"/>
  <c r="C153" i="119"/>
  <c r="C84" i="119"/>
  <c r="C80" i="119"/>
  <c r="C72" i="119"/>
  <c r="C62" i="119"/>
  <c r="C188" i="119"/>
  <c r="C136" i="119"/>
  <c r="C126" i="119"/>
  <c r="C113" i="119"/>
  <c r="C110" i="119"/>
  <c r="C108" i="119"/>
  <c r="C83" i="119"/>
  <c r="C73" i="119"/>
  <c r="C130" i="119"/>
  <c r="C90" i="119"/>
  <c r="C81" i="119"/>
  <c r="C175" i="119"/>
  <c r="C168" i="119"/>
  <c r="C160" i="119"/>
  <c r="C147" i="119"/>
  <c r="C95" i="119"/>
  <c r="C69" i="119"/>
  <c r="C60" i="119"/>
  <c r="C264" i="119"/>
  <c r="C143" i="119"/>
  <c r="C107" i="119"/>
  <c r="C98" i="119"/>
  <c r="C185" i="119"/>
  <c r="C96" i="119"/>
  <c r="C71" i="119"/>
  <c r="C201" i="119"/>
  <c r="C91" i="119"/>
  <c r="C151" i="119"/>
  <c r="C100" i="119"/>
  <c r="C61" i="119"/>
  <c r="C154" i="119"/>
  <c r="C89" i="119"/>
  <c r="C63" i="119"/>
  <c r="C68" i="119"/>
  <c r="C65" i="119"/>
  <c r="C140" i="119"/>
  <c r="C122" i="119"/>
  <c r="C118" i="119"/>
  <c r="C92" i="119"/>
  <c r="C18" i="119"/>
  <c r="M80" i="97"/>
  <c r="N80" i="97"/>
  <c r="O80" i="97"/>
  <c r="C30" i="119" l="1"/>
  <c r="C55" i="119"/>
  <c r="C43" i="119"/>
  <c r="C17" i="119"/>
  <c r="C275" i="119"/>
  <c r="C283" i="119"/>
  <c r="C291" i="119"/>
  <c r="C299" i="119"/>
  <c r="C307" i="119"/>
  <c r="C315" i="119"/>
  <c r="C323" i="119"/>
  <c r="C331" i="119"/>
  <c r="C339" i="119"/>
  <c r="C347" i="119"/>
  <c r="C355" i="119"/>
  <c r="C363" i="119"/>
  <c r="C371" i="119"/>
  <c r="C379" i="119"/>
  <c r="C387" i="119"/>
  <c r="C395" i="119"/>
  <c r="C403" i="119"/>
  <c r="C411" i="119"/>
  <c r="C419" i="119"/>
  <c r="C427" i="119"/>
  <c r="C435" i="119"/>
  <c r="C443" i="119"/>
  <c r="C451" i="119"/>
  <c r="C459" i="119"/>
  <c r="C467" i="119"/>
  <c r="C475" i="119"/>
  <c r="C278" i="119"/>
  <c r="C286" i="119"/>
  <c r="C294" i="119"/>
  <c r="C302" i="119"/>
  <c r="C310" i="119"/>
  <c r="C318" i="119"/>
  <c r="C326" i="119"/>
  <c r="C334" i="119"/>
  <c r="C342" i="119"/>
  <c r="C350" i="119"/>
  <c r="C358" i="119"/>
  <c r="C366" i="119"/>
  <c r="C374" i="119"/>
  <c r="C382" i="119"/>
  <c r="C390" i="119"/>
  <c r="C398" i="119"/>
  <c r="C406" i="119"/>
  <c r="C414" i="119"/>
  <c r="C422" i="119"/>
  <c r="C430" i="119"/>
  <c r="C438" i="119"/>
  <c r="C446" i="119"/>
  <c r="C454" i="119"/>
  <c r="C462" i="119"/>
  <c r="C470" i="119"/>
  <c r="C478" i="119"/>
  <c r="C16" i="119"/>
  <c r="C273" i="119"/>
  <c r="C281" i="119"/>
  <c r="C289" i="119"/>
  <c r="C297" i="119"/>
  <c r="C305" i="119"/>
  <c r="C313" i="119"/>
  <c r="C321" i="119"/>
  <c r="C329" i="119"/>
  <c r="C337" i="119"/>
  <c r="C345" i="119"/>
  <c r="C353" i="119"/>
  <c r="C361" i="119"/>
  <c r="C369" i="119"/>
  <c r="C377" i="119"/>
  <c r="C385" i="119"/>
  <c r="C393" i="119"/>
  <c r="C401" i="119"/>
  <c r="C409" i="119"/>
  <c r="C417" i="119"/>
  <c r="C425" i="119"/>
  <c r="C433" i="119"/>
  <c r="C441" i="119"/>
  <c r="C449" i="119"/>
  <c r="C457" i="119"/>
  <c r="C465" i="119"/>
  <c r="C473" i="119"/>
  <c r="C15" i="119"/>
  <c r="C276" i="119"/>
  <c r="C284" i="119"/>
  <c r="C292" i="119"/>
  <c r="C300" i="119"/>
  <c r="C308" i="119"/>
  <c r="C316" i="119"/>
  <c r="C324" i="119"/>
  <c r="C332" i="119"/>
  <c r="C340" i="119"/>
  <c r="C348" i="119"/>
  <c r="C356" i="119"/>
  <c r="C364" i="119"/>
  <c r="C372" i="119"/>
  <c r="C380" i="119"/>
  <c r="C388" i="119"/>
  <c r="C396" i="119"/>
  <c r="C404" i="119"/>
  <c r="C412" i="119"/>
  <c r="C420" i="119"/>
  <c r="C428" i="119"/>
  <c r="C436" i="119"/>
  <c r="C444" i="119"/>
  <c r="C452" i="119"/>
  <c r="C460" i="119"/>
  <c r="C468" i="119"/>
  <c r="C476" i="119"/>
  <c r="C272" i="119"/>
  <c r="C14" i="119"/>
  <c r="C279" i="119"/>
  <c r="C287" i="119"/>
  <c r="C295" i="119"/>
  <c r="C303" i="119"/>
  <c r="C311" i="119"/>
  <c r="C319" i="119"/>
  <c r="C327" i="119"/>
  <c r="C335" i="119"/>
  <c r="C343" i="119"/>
  <c r="C351" i="119"/>
  <c r="C359" i="119"/>
  <c r="C367" i="119"/>
  <c r="C375" i="119"/>
  <c r="C383" i="119"/>
  <c r="C391" i="119"/>
  <c r="C399" i="119"/>
  <c r="C407" i="119"/>
  <c r="C415" i="119"/>
  <c r="C423" i="119"/>
  <c r="C431" i="119"/>
  <c r="C439" i="119"/>
  <c r="C447" i="119"/>
  <c r="C455" i="119"/>
  <c r="C463" i="119"/>
  <c r="C471" i="119"/>
  <c r="C479" i="119"/>
  <c r="C13" i="119"/>
  <c r="C274" i="119"/>
  <c r="C282" i="119"/>
  <c r="C290" i="119"/>
  <c r="C298" i="119"/>
  <c r="C306" i="119"/>
  <c r="C314" i="119"/>
  <c r="C322" i="119"/>
  <c r="C330" i="119"/>
  <c r="C338" i="119"/>
  <c r="C346" i="119"/>
  <c r="C354" i="119"/>
  <c r="C362" i="119"/>
  <c r="C370" i="119"/>
  <c r="C378" i="119"/>
  <c r="C386" i="119"/>
  <c r="C394" i="119"/>
  <c r="C402" i="119"/>
  <c r="C410" i="119"/>
  <c r="C418" i="119"/>
  <c r="C426" i="119"/>
  <c r="C434" i="119"/>
  <c r="C442" i="119"/>
  <c r="C450" i="119"/>
  <c r="C458" i="119"/>
  <c r="C466" i="119"/>
  <c r="C474" i="119"/>
  <c r="C12" i="119"/>
  <c r="C277" i="119"/>
  <c r="C285" i="119"/>
  <c r="C293" i="119"/>
  <c r="C301" i="119"/>
  <c r="C309" i="119"/>
  <c r="C317" i="119"/>
  <c r="C325" i="119"/>
  <c r="C333" i="119"/>
  <c r="C341" i="119"/>
  <c r="C349" i="119"/>
  <c r="C357" i="119"/>
  <c r="C365" i="119"/>
  <c r="C373" i="119"/>
  <c r="C381" i="119"/>
  <c r="C389" i="119"/>
  <c r="C397" i="119"/>
  <c r="C405" i="119"/>
  <c r="C413" i="119"/>
  <c r="C421" i="119"/>
  <c r="C429" i="119"/>
  <c r="C437" i="119"/>
  <c r="C445" i="119"/>
  <c r="C453" i="119"/>
  <c r="C461" i="119"/>
  <c r="C469" i="119"/>
  <c r="C477" i="119"/>
  <c r="C11" i="119"/>
  <c r="C280" i="119"/>
  <c r="C288" i="119"/>
  <c r="C296" i="119"/>
  <c r="C304" i="119"/>
  <c r="C312" i="119"/>
  <c r="C320" i="119"/>
  <c r="C328" i="119"/>
  <c r="C336" i="119"/>
  <c r="C344" i="119"/>
  <c r="C352" i="119"/>
  <c r="C360" i="119"/>
  <c r="C368" i="119"/>
  <c r="C376" i="119"/>
  <c r="C384" i="119"/>
  <c r="C392" i="119"/>
  <c r="C400" i="119"/>
  <c r="C408" i="119"/>
  <c r="C416" i="119"/>
  <c r="C424" i="119"/>
  <c r="C432" i="119"/>
  <c r="C440" i="119"/>
  <c r="C448" i="119"/>
  <c r="C456" i="119"/>
  <c r="C464" i="119"/>
  <c r="C472" i="119"/>
  <c r="C480" i="119"/>
  <c r="C23" i="119" l="1"/>
  <c r="C48" i="119"/>
  <c r="C36" i="119"/>
  <c r="C21" i="119"/>
  <c r="C34" i="119"/>
  <c r="C46" i="119"/>
  <c r="C41" i="119"/>
  <c r="C28" i="119"/>
  <c r="C53" i="119"/>
  <c r="C50" i="119"/>
  <c r="C38" i="119"/>
  <c r="C25" i="119"/>
  <c r="C49" i="119"/>
  <c r="C37" i="119"/>
  <c r="C24" i="119"/>
  <c r="C51" i="119"/>
  <c r="C26" i="119"/>
  <c r="C39" i="119"/>
  <c r="C40" i="119"/>
  <c r="C27" i="119"/>
  <c r="C52" i="119"/>
  <c r="C29" i="119"/>
  <c r="C54" i="119"/>
  <c r="C42" i="119"/>
  <c r="E14" i="83" l="1"/>
  <c r="G14" i="83" s="1"/>
  <c r="G5" i="83" s="1"/>
  <c r="D14" i="83"/>
  <c r="F14" i="83" s="1"/>
  <c r="B12" i="83"/>
  <c r="E11" i="83"/>
  <c r="AA5" i="83"/>
  <c r="Z5" i="83"/>
  <c r="X5" i="83"/>
  <c r="W5" i="83"/>
  <c r="V5" i="83"/>
  <c r="U5" i="83"/>
  <c r="C5" i="83"/>
  <c r="B5" i="83"/>
  <c r="AA4" i="83"/>
  <c r="Z4" i="83"/>
  <c r="X4" i="83"/>
  <c r="W4" i="83"/>
  <c r="V4" i="83"/>
  <c r="U4" i="83"/>
  <c r="N4" i="83"/>
  <c r="M4" i="83"/>
  <c r="L4" i="83"/>
  <c r="K4" i="83"/>
  <c r="J4" i="83"/>
  <c r="I4" i="83"/>
  <c r="H4" i="83"/>
  <c r="G4" i="83"/>
  <c r="F4" i="83"/>
  <c r="E4" i="83"/>
  <c r="D4" i="83"/>
  <c r="C4" i="83"/>
  <c r="B4" i="83"/>
  <c r="E223" i="83" l="1"/>
  <c r="E215" i="83"/>
  <c r="E207" i="83"/>
  <c r="E199" i="83"/>
  <c r="E222" i="83"/>
  <c r="E214" i="83"/>
  <c r="E206" i="83"/>
  <c r="E198" i="83"/>
  <c r="E190" i="83"/>
  <c r="E221" i="83"/>
  <c r="E213" i="83"/>
  <c r="E205" i="83"/>
  <c r="E197" i="83"/>
  <c r="E189" i="83"/>
  <c r="E220" i="83"/>
  <c r="E212" i="83"/>
  <c r="E204" i="83"/>
  <c r="E196" i="83"/>
  <c r="E188" i="83"/>
  <c r="E180" i="83"/>
  <c r="E219" i="83"/>
  <c r="E211" i="83"/>
  <c r="E203" i="83"/>
  <c r="E208" i="83"/>
  <c r="E200" i="83"/>
  <c r="E192" i="83"/>
  <c r="E177" i="83"/>
  <c r="E169" i="83"/>
  <c r="E161" i="83"/>
  <c r="E183" i="83"/>
  <c r="E182" i="83"/>
  <c r="E181" i="83"/>
  <c r="E176" i="83"/>
  <c r="E168" i="83"/>
  <c r="E160" i="83"/>
  <c r="E195" i="83"/>
  <c r="E184" i="83"/>
  <c r="E230" i="83"/>
  <c r="E228" i="83"/>
  <c r="E202" i="83"/>
  <c r="E194" i="83"/>
  <c r="E185" i="83"/>
  <c r="E174" i="83"/>
  <c r="E166" i="83"/>
  <c r="E227" i="83"/>
  <c r="E186" i="83"/>
  <c r="E173" i="83"/>
  <c r="E218" i="83"/>
  <c r="E217" i="83"/>
  <c r="E201" i="83"/>
  <c r="E193" i="83"/>
  <c r="E191" i="83"/>
  <c r="E172" i="83"/>
  <c r="E179" i="83"/>
  <c r="E170" i="83"/>
  <c r="E209" i="83"/>
  <c r="E164" i="83"/>
  <c r="E159" i="83"/>
  <c r="E152" i="83"/>
  <c r="E144" i="83"/>
  <c r="E136" i="83"/>
  <c r="E128" i="83"/>
  <c r="E167" i="83"/>
  <c r="E162" i="83"/>
  <c r="E151" i="83"/>
  <c r="E143" i="83"/>
  <c r="E150" i="83"/>
  <c r="E142" i="83"/>
  <c r="E134" i="83"/>
  <c r="E126" i="83"/>
  <c r="E118" i="83"/>
  <c r="E210" i="83"/>
  <c r="E149" i="83"/>
  <c r="E112" i="83"/>
  <c r="E104" i="83"/>
  <c r="E96" i="83"/>
  <c r="E216" i="83"/>
  <c r="E154" i="83"/>
  <c r="E146" i="83"/>
  <c r="E133" i="83"/>
  <c r="E130" i="83"/>
  <c r="E140" i="83"/>
  <c r="E124" i="83"/>
  <c r="E110" i="83"/>
  <c r="E178" i="83"/>
  <c r="E175" i="83"/>
  <c r="E171" i="83"/>
  <c r="E137" i="83"/>
  <c r="E131" i="83"/>
  <c r="E127" i="83"/>
  <c r="E117" i="83"/>
  <c r="E158" i="83"/>
  <c r="E148" i="83"/>
  <c r="E141" i="83"/>
  <c r="E139" i="83"/>
  <c r="E123" i="83"/>
  <c r="E120" i="83"/>
  <c r="E114" i="83"/>
  <c r="E109" i="83"/>
  <c r="E106" i="83"/>
  <c r="E100" i="83"/>
  <c r="E90" i="83"/>
  <c r="E82" i="83"/>
  <c r="E74" i="83"/>
  <c r="E66" i="83"/>
  <c r="E153" i="83"/>
  <c r="E138" i="83"/>
  <c r="E116" i="83"/>
  <c r="E101" i="83"/>
  <c r="E89" i="83"/>
  <c r="E81" i="83"/>
  <c r="E73" i="83"/>
  <c r="E65" i="83"/>
  <c r="E187" i="83"/>
  <c r="E135" i="83"/>
  <c r="E132" i="83"/>
  <c r="E107" i="83"/>
  <c r="E102" i="83"/>
  <c r="E88" i="83"/>
  <c r="E80" i="83"/>
  <c r="E72" i="83"/>
  <c r="E64" i="83"/>
  <c r="E56" i="83"/>
  <c r="E48" i="83"/>
  <c r="E165" i="83"/>
  <c r="E163" i="83"/>
  <c r="E155" i="83"/>
  <c r="E129" i="83"/>
  <c r="E122" i="83"/>
  <c r="E119" i="83"/>
  <c r="E103" i="83"/>
  <c r="E87" i="83"/>
  <c r="E156" i="83"/>
  <c r="E115" i="83"/>
  <c r="E113" i="83"/>
  <c r="E94" i="83"/>
  <c r="E145" i="83"/>
  <c r="E125" i="83"/>
  <c r="E121" i="83"/>
  <c r="E147" i="83"/>
  <c r="E99" i="83"/>
  <c r="E98" i="83"/>
  <c r="E97" i="83"/>
  <c r="E91" i="83"/>
  <c r="E83" i="83"/>
  <c r="E75" i="83"/>
  <c r="E62" i="83"/>
  <c r="E53" i="83"/>
  <c r="E42" i="83"/>
  <c r="E111" i="83"/>
  <c r="E108" i="83"/>
  <c r="E95" i="83"/>
  <c r="E79" i="83"/>
  <c r="E68" i="83"/>
  <c r="E54" i="83"/>
  <c r="E41" i="83"/>
  <c r="E105" i="83"/>
  <c r="E92" i="83"/>
  <c r="E76" i="83"/>
  <c r="E93" i="83"/>
  <c r="E78" i="83"/>
  <c r="E59" i="83"/>
  <c r="E58" i="83"/>
  <c r="E57" i="83"/>
  <c r="E47" i="83"/>
  <c r="E46" i="83"/>
  <c r="E38" i="83"/>
  <c r="E157" i="83"/>
  <c r="E77" i="83"/>
  <c r="E71" i="83"/>
  <c r="E61" i="83"/>
  <c r="E60" i="83"/>
  <c r="E52" i="83"/>
  <c r="E32" i="83"/>
  <c r="E24" i="83"/>
  <c r="E16" i="83"/>
  <c r="E43" i="83"/>
  <c r="E28" i="83"/>
  <c r="E19" i="83"/>
  <c r="E39" i="83"/>
  <c r="E26" i="83"/>
  <c r="E25" i="83"/>
  <c r="E17" i="83"/>
  <c r="E84" i="83"/>
  <c r="E67" i="83"/>
  <c r="E51" i="83"/>
  <c r="E44" i="83"/>
  <c r="E31" i="83"/>
  <c r="E23" i="83"/>
  <c r="E15" i="83"/>
  <c r="E22" i="83"/>
  <c r="E36" i="83"/>
  <c r="E45" i="83"/>
  <c r="E63" i="83"/>
  <c r="E30" i="83"/>
  <c r="E20" i="83"/>
  <c r="E34" i="83"/>
  <c r="E33" i="83"/>
  <c r="E85" i="83"/>
  <c r="E69" i="83"/>
  <c r="E55" i="83"/>
  <c r="E50" i="83"/>
  <c r="E29" i="83"/>
  <c r="E21" i="83"/>
  <c r="E37" i="83"/>
  <c r="E35" i="83"/>
  <c r="E86" i="83"/>
  <c r="E18" i="83"/>
  <c r="E40" i="83"/>
  <c r="E70" i="83"/>
  <c r="E49" i="83"/>
  <c r="E27" i="83"/>
  <c r="C12" i="83"/>
  <c r="C6" i="83" s="1"/>
  <c r="B6" i="83"/>
  <c r="E225" i="83"/>
  <c r="W225" i="83"/>
  <c r="B225" i="83"/>
  <c r="D225" i="83"/>
  <c r="B63" i="121"/>
  <c r="S306" i="119"/>
  <c r="B62" i="108"/>
  <c r="B111" i="121"/>
  <c r="S354" i="119"/>
  <c r="B110" i="108"/>
  <c r="B143" i="121"/>
  <c r="S386" i="119"/>
  <c r="B142" i="108"/>
  <c r="B159" i="121"/>
  <c r="S402" i="119"/>
  <c r="B158" i="108"/>
  <c r="B183" i="121"/>
  <c r="S426" i="119"/>
  <c r="B182" i="108"/>
  <c r="B32" i="121"/>
  <c r="S275" i="119"/>
  <c r="B31" i="108"/>
  <c r="B40" i="121"/>
  <c r="S283" i="119"/>
  <c r="B39" i="108"/>
  <c r="B48" i="121"/>
  <c r="S291" i="119"/>
  <c r="B47" i="108"/>
  <c r="B56" i="121"/>
  <c r="S299" i="119"/>
  <c r="B55" i="108"/>
  <c r="B64" i="121"/>
  <c r="S307" i="119"/>
  <c r="B63" i="108"/>
  <c r="B72" i="121"/>
  <c r="S315" i="119"/>
  <c r="B71" i="108"/>
  <c r="B80" i="121"/>
  <c r="S323" i="119"/>
  <c r="B79" i="108"/>
  <c r="B88" i="121"/>
  <c r="S331" i="119"/>
  <c r="B87" i="108"/>
  <c r="B96" i="121"/>
  <c r="S339" i="119"/>
  <c r="B95" i="108"/>
  <c r="B104" i="121"/>
  <c r="S347" i="119"/>
  <c r="B103" i="108"/>
  <c r="B112" i="121"/>
  <c r="S355" i="119"/>
  <c r="B111" i="108"/>
  <c r="B120" i="121"/>
  <c r="S363" i="119"/>
  <c r="B119" i="108"/>
  <c r="B128" i="121"/>
  <c r="S371" i="119"/>
  <c r="B127" i="108"/>
  <c r="B136" i="121"/>
  <c r="S379" i="119"/>
  <c r="B135" i="108"/>
  <c r="B144" i="121"/>
  <c r="S387" i="119"/>
  <c r="B143" i="108"/>
  <c r="B152" i="121"/>
  <c r="S395" i="119"/>
  <c r="B151" i="108"/>
  <c r="B160" i="121"/>
  <c r="S403" i="119"/>
  <c r="B159" i="108"/>
  <c r="B168" i="121"/>
  <c r="S411" i="119"/>
  <c r="B167" i="108"/>
  <c r="B176" i="121"/>
  <c r="S419" i="119"/>
  <c r="B175" i="108"/>
  <c r="B184" i="121"/>
  <c r="S427" i="119"/>
  <c r="B183" i="108"/>
  <c r="B192" i="121"/>
  <c r="S435" i="119"/>
  <c r="B191" i="108"/>
  <c r="B200" i="121"/>
  <c r="S443" i="119"/>
  <c r="B199" i="108"/>
  <c r="B208" i="121"/>
  <c r="S451" i="119"/>
  <c r="B207" i="108"/>
  <c r="B216" i="121"/>
  <c r="S459" i="119"/>
  <c r="B215" i="108"/>
  <c r="B224" i="121"/>
  <c r="S467" i="119"/>
  <c r="B223" i="108"/>
  <c r="B232" i="121"/>
  <c r="S475" i="119"/>
  <c r="B231" i="108"/>
  <c r="B39" i="121"/>
  <c r="S282" i="119"/>
  <c r="B38" i="108"/>
  <c r="B95" i="121"/>
  <c r="S338" i="119"/>
  <c r="B94" i="108"/>
  <c r="B151" i="121"/>
  <c r="S394" i="119"/>
  <c r="B150" i="108"/>
  <c r="B231" i="121"/>
  <c r="S474" i="119"/>
  <c r="B230" i="108"/>
  <c r="B33" i="121"/>
  <c r="S276" i="119"/>
  <c r="B32" i="108"/>
  <c r="B41" i="121"/>
  <c r="S284" i="119"/>
  <c r="B40" i="108"/>
  <c r="B49" i="121"/>
  <c r="S292" i="119"/>
  <c r="B48" i="108"/>
  <c r="B57" i="121"/>
  <c r="S300" i="119"/>
  <c r="B56" i="108"/>
  <c r="B65" i="121"/>
  <c r="S308" i="119"/>
  <c r="B64" i="108"/>
  <c r="B73" i="121"/>
  <c r="S316" i="119"/>
  <c r="B72" i="108"/>
  <c r="B81" i="121"/>
  <c r="S324" i="119"/>
  <c r="B80" i="108"/>
  <c r="B89" i="121"/>
  <c r="S332" i="119"/>
  <c r="B88" i="108"/>
  <c r="B97" i="121"/>
  <c r="S340" i="119"/>
  <c r="B96" i="108"/>
  <c r="B105" i="121"/>
  <c r="S348" i="119"/>
  <c r="B104" i="108"/>
  <c r="B113" i="121"/>
  <c r="S356" i="119"/>
  <c r="B112" i="108"/>
  <c r="B121" i="121"/>
  <c r="S364" i="119"/>
  <c r="B120" i="108"/>
  <c r="B129" i="121"/>
  <c r="S372" i="119"/>
  <c r="B128" i="108"/>
  <c r="B137" i="121"/>
  <c r="S380" i="119"/>
  <c r="B136" i="108"/>
  <c r="B145" i="121"/>
  <c r="S388" i="119"/>
  <c r="B144" i="108"/>
  <c r="B153" i="121"/>
  <c r="S396" i="119"/>
  <c r="B152" i="108"/>
  <c r="B161" i="121"/>
  <c r="S404" i="119"/>
  <c r="B160" i="108"/>
  <c r="B169" i="121"/>
  <c r="S412" i="119"/>
  <c r="B168" i="108"/>
  <c r="B177" i="121"/>
  <c r="S420" i="119"/>
  <c r="B176" i="108"/>
  <c r="B185" i="121"/>
  <c r="S428" i="119"/>
  <c r="B184" i="108"/>
  <c r="B193" i="121"/>
  <c r="S436" i="119"/>
  <c r="B192" i="108"/>
  <c r="B201" i="121"/>
  <c r="S444" i="119"/>
  <c r="B200" i="108"/>
  <c r="B209" i="121"/>
  <c r="S452" i="119"/>
  <c r="B208" i="108"/>
  <c r="B217" i="121"/>
  <c r="S460" i="119"/>
  <c r="B216" i="108"/>
  <c r="B225" i="121"/>
  <c r="S468" i="119"/>
  <c r="B224" i="108"/>
  <c r="B233" i="121"/>
  <c r="S476" i="119"/>
  <c r="B232" i="108"/>
  <c r="B47" i="121"/>
  <c r="S290" i="119"/>
  <c r="B46" i="108"/>
  <c r="B119" i="121"/>
  <c r="S362" i="119"/>
  <c r="B118" i="108"/>
  <c r="B167" i="121"/>
  <c r="S410" i="119"/>
  <c r="B166" i="108"/>
  <c r="B223" i="121"/>
  <c r="S466" i="119"/>
  <c r="B222" i="108"/>
  <c r="B34" i="121"/>
  <c r="S277" i="119"/>
  <c r="B33" i="108"/>
  <c r="B42" i="121"/>
  <c r="S285" i="119"/>
  <c r="B41" i="108"/>
  <c r="B50" i="121"/>
  <c r="S293" i="119"/>
  <c r="B49" i="108"/>
  <c r="B58" i="121"/>
  <c r="S301" i="119"/>
  <c r="B57" i="108"/>
  <c r="B66" i="121"/>
  <c r="S309" i="119"/>
  <c r="B65" i="108"/>
  <c r="B74" i="121"/>
  <c r="S317" i="119"/>
  <c r="B73" i="108"/>
  <c r="B82" i="121"/>
  <c r="S325" i="119"/>
  <c r="B81" i="108"/>
  <c r="B90" i="121"/>
  <c r="S333" i="119"/>
  <c r="B89" i="108"/>
  <c r="B98" i="121"/>
  <c r="S341" i="119"/>
  <c r="B97" i="108"/>
  <c r="B106" i="121"/>
  <c r="S349" i="119"/>
  <c r="B105" i="108"/>
  <c r="B114" i="121"/>
  <c r="S357" i="119"/>
  <c r="B113" i="108"/>
  <c r="B122" i="121"/>
  <c r="S365" i="119"/>
  <c r="B121" i="108"/>
  <c r="B130" i="121"/>
  <c r="S373" i="119"/>
  <c r="B129" i="108"/>
  <c r="B138" i="121"/>
  <c r="S381" i="119"/>
  <c r="B137" i="108"/>
  <c r="B146" i="121"/>
  <c r="S389" i="119"/>
  <c r="B145" i="108"/>
  <c r="B154" i="121"/>
  <c r="S397" i="119"/>
  <c r="B153" i="108"/>
  <c r="B162" i="121"/>
  <c r="S405" i="119"/>
  <c r="B161" i="108"/>
  <c r="B170" i="121"/>
  <c r="S413" i="119"/>
  <c r="B169" i="108"/>
  <c r="B178" i="121"/>
  <c r="S421" i="119"/>
  <c r="B177" i="108"/>
  <c r="B186" i="121"/>
  <c r="S429" i="119"/>
  <c r="B185" i="108"/>
  <c r="B194" i="121"/>
  <c r="S437" i="119"/>
  <c r="B193" i="108"/>
  <c r="B202" i="121"/>
  <c r="S445" i="119"/>
  <c r="B201" i="108"/>
  <c r="B210" i="121"/>
  <c r="S453" i="119"/>
  <c r="B209" i="108"/>
  <c r="B218" i="121"/>
  <c r="S461" i="119"/>
  <c r="B217" i="108"/>
  <c r="B226" i="121"/>
  <c r="S469" i="119"/>
  <c r="B225" i="108"/>
  <c r="B234" i="121"/>
  <c r="S477" i="119"/>
  <c r="B233" i="108"/>
  <c r="B55" i="121"/>
  <c r="S298" i="119"/>
  <c r="B54" i="108"/>
  <c r="B103" i="121"/>
  <c r="S346" i="119"/>
  <c r="B102" i="108"/>
  <c r="B135" i="121"/>
  <c r="S378" i="119"/>
  <c r="B134" i="108"/>
  <c r="B175" i="121"/>
  <c r="S418" i="119"/>
  <c r="B174" i="108"/>
  <c r="B191" i="121"/>
  <c r="S434" i="119"/>
  <c r="B190" i="108"/>
  <c r="B35" i="121"/>
  <c r="S278" i="119"/>
  <c r="B34" i="108"/>
  <c r="B43" i="121"/>
  <c r="S286" i="119"/>
  <c r="B42" i="108"/>
  <c r="B51" i="121"/>
  <c r="S294" i="119"/>
  <c r="B50" i="108"/>
  <c r="B59" i="121"/>
  <c r="S302" i="119"/>
  <c r="B58" i="108"/>
  <c r="B67" i="121"/>
  <c r="S310" i="119"/>
  <c r="B66" i="108"/>
  <c r="B75" i="121"/>
  <c r="S318" i="119"/>
  <c r="B74" i="108"/>
  <c r="B83" i="121"/>
  <c r="S326" i="119"/>
  <c r="B82" i="108"/>
  <c r="B91" i="121"/>
  <c r="S334" i="119"/>
  <c r="B90" i="108"/>
  <c r="B99" i="121"/>
  <c r="S342" i="119"/>
  <c r="B98" i="108"/>
  <c r="B107" i="121"/>
  <c r="S350" i="119"/>
  <c r="B106" i="108"/>
  <c r="B115" i="121"/>
  <c r="S358" i="119"/>
  <c r="B114" i="108"/>
  <c r="B123" i="121"/>
  <c r="S366" i="119"/>
  <c r="B122" i="108"/>
  <c r="B131" i="121"/>
  <c r="S374" i="119"/>
  <c r="B130" i="108"/>
  <c r="B139" i="121"/>
  <c r="S382" i="119"/>
  <c r="B138" i="108"/>
  <c r="B147" i="121"/>
  <c r="S390" i="119"/>
  <c r="B146" i="108"/>
  <c r="B155" i="121"/>
  <c r="S398" i="119"/>
  <c r="B154" i="108"/>
  <c r="B163" i="121"/>
  <c r="S406" i="119"/>
  <c r="B162" i="108"/>
  <c r="B171" i="121"/>
  <c r="S414" i="119"/>
  <c r="B170" i="108"/>
  <c r="B179" i="121"/>
  <c r="S422" i="119"/>
  <c r="B178" i="108"/>
  <c r="B187" i="121"/>
  <c r="S430" i="119"/>
  <c r="B186" i="108"/>
  <c r="B195" i="121"/>
  <c r="S438" i="119"/>
  <c r="B194" i="108"/>
  <c r="B203" i="121"/>
  <c r="S446" i="119"/>
  <c r="B202" i="108"/>
  <c r="B211" i="121"/>
  <c r="S454" i="119"/>
  <c r="B210" i="108"/>
  <c r="B219" i="121"/>
  <c r="S462" i="119"/>
  <c r="B218" i="108"/>
  <c r="B227" i="121"/>
  <c r="S470" i="119"/>
  <c r="B226" i="108"/>
  <c r="B235" i="121"/>
  <c r="S478" i="119"/>
  <c r="B234" i="108"/>
  <c r="B79" i="121"/>
  <c r="S322" i="119"/>
  <c r="B78" i="108"/>
  <c r="B199" i="121"/>
  <c r="S442" i="119"/>
  <c r="B198" i="108"/>
  <c r="B36" i="121"/>
  <c r="S279" i="119"/>
  <c r="B35" i="108"/>
  <c r="B44" i="121"/>
  <c r="S287" i="119"/>
  <c r="B43" i="108"/>
  <c r="B52" i="121"/>
  <c r="S295" i="119"/>
  <c r="B51" i="108"/>
  <c r="B60" i="121"/>
  <c r="S303" i="119"/>
  <c r="B59" i="108"/>
  <c r="B68" i="121"/>
  <c r="S311" i="119"/>
  <c r="B67" i="108"/>
  <c r="B76" i="121"/>
  <c r="S319" i="119"/>
  <c r="B75" i="108"/>
  <c r="B84" i="121"/>
  <c r="S327" i="119"/>
  <c r="B83" i="108"/>
  <c r="B92" i="121"/>
  <c r="S335" i="119"/>
  <c r="B91" i="108"/>
  <c r="B100" i="121"/>
  <c r="S343" i="119"/>
  <c r="B99" i="108"/>
  <c r="B108" i="121"/>
  <c r="S351" i="119"/>
  <c r="B107" i="108"/>
  <c r="B116" i="121"/>
  <c r="S359" i="119"/>
  <c r="B115" i="108"/>
  <c r="B124" i="121"/>
  <c r="S367" i="119"/>
  <c r="B123" i="108"/>
  <c r="B132" i="121"/>
  <c r="S375" i="119"/>
  <c r="B131" i="108"/>
  <c r="B140" i="121"/>
  <c r="S383" i="119"/>
  <c r="B139" i="108"/>
  <c r="B148" i="121"/>
  <c r="S391" i="119"/>
  <c r="B147" i="108"/>
  <c r="B156" i="121"/>
  <c r="S399" i="119"/>
  <c r="B155" i="108"/>
  <c r="B164" i="121"/>
  <c r="S407" i="119"/>
  <c r="B163" i="108"/>
  <c r="B172" i="121"/>
  <c r="S415" i="119"/>
  <c r="B171" i="108"/>
  <c r="B180" i="121"/>
  <c r="S423" i="119"/>
  <c r="B179" i="108"/>
  <c r="B188" i="121"/>
  <c r="S431" i="119"/>
  <c r="B187" i="108"/>
  <c r="B196" i="121"/>
  <c r="S439" i="119"/>
  <c r="B195" i="108"/>
  <c r="B204" i="121"/>
  <c r="S447" i="119"/>
  <c r="B203" i="108"/>
  <c r="B212" i="121"/>
  <c r="S455" i="119"/>
  <c r="B211" i="108"/>
  <c r="B220" i="121"/>
  <c r="S463" i="119"/>
  <c r="B219" i="108"/>
  <c r="B228" i="121"/>
  <c r="S471" i="119"/>
  <c r="B227" i="108"/>
  <c r="B236" i="121"/>
  <c r="S479" i="119"/>
  <c r="B235" i="108"/>
  <c r="B87" i="121"/>
  <c r="S330" i="119"/>
  <c r="B86" i="108"/>
  <c r="B215" i="121"/>
  <c r="S458" i="119"/>
  <c r="B214" i="108"/>
  <c r="B29" i="121"/>
  <c r="S272" i="119"/>
  <c r="B28" i="108"/>
  <c r="B37" i="121"/>
  <c r="S280" i="119"/>
  <c r="B36" i="108"/>
  <c r="B45" i="121"/>
  <c r="S288" i="119"/>
  <c r="B44" i="108"/>
  <c r="B53" i="121"/>
  <c r="S296" i="119"/>
  <c r="B52" i="108"/>
  <c r="B61" i="121"/>
  <c r="S304" i="119"/>
  <c r="B60" i="108"/>
  <c r="B69" i="121"/>
  <c r="S312" i="119"/>
  <c r="B68" i="108"/>
  <c r="B77" i="121"/>
  <c r="S320" i="119"/>
  <c r="B76" i="108"/>
  <c r="B85" i="121"/>
  <c r="S328" i="119"/>
  <c r="B84" i="108"/>
  <c r="B93" i="121"/>
  <c r="S336" i="119"/>
  <c r="B92" i="108"/>
  <c r="B101" i="121"/>
  <c r="S344" i="119"/>
  <c r="B100" i="108"/>
  <c r="B109" i="121"/>
  <c r="S352" i="119"/>
  <c r="B108" i="108"/>
  <c r="B117" i="121"/>
  <c r="S360" i="119"/>
  <c r="B116" i="108"/>
  <c r="B125" i="121"/>
  <c r="S368" i="119"/>
  <c r="B124" i="108"/>
  <c r="B133" i="121"/>
  <c r="S376" i="119"/>
  <c r="B132" i="108"/>
  <c r="B141" i="121"/>
  <c r="S384" i="119"/>
  <c r="B140" i="108"/>
  <c r="B149" i="121"/>
  <c r="S392" i="119"/>
  <c r="B148" i="108"/>
  <c r="B157" i="121"/>
  <c r="S400" i="119"/>
  <c r="B156" i="108"/>
  <c r="B165" i="121"/>
  <c r="S408" i="119"/>
  <c r="B164" i="108"/>
  <c r="B173" i="121"/>
  <c r="S416" i="119"/>
  <c r="B172" i="108"/>
  <c r="B181" i="121"/>
  <c r="S424" i="119"/>
  <c r="B180" i="108"/>
  <c r="B189" i="121"/>
  <c r="S432" i="119"/>
  <c r="B188" i="108"/>
  <c r="B197" i="121"/>
  <c r="S440" i="119"/>
  <c r="B196" i="108"/>
  <c r="B205" i="121"/>
  <c r="S448" i="119"/>
  <c r="B204" i="108"/>
  <c r="B213" i="121"/>
  <c r="S456" i="119"/>
  <c r="B212" i="108"/>
  <c r="B221" i="121"/>
  <c r="S464" i="119"/>
  <c r="B220" i="108"/>
  <c r="B229" i="121"/>
  <c r="S472" i="119"/>
  <c r="B228" i="108"/>
  <c r="B238" i="121"/>
  <c r="S480" i="119"/>
  <c r="B238" i="108"/>
  <c r="B31" i="121"/>
  <c r="S274" i="119"/>
  <c r="B30" i="108"/>
  <c r="B71" i="121"/>
  <c r="S314" i="119"/>
  <c r="B70" i="108"/>
  <c r="B127" i="121"/>
  <c r="S370" i="119"/>
  <c r="B126" i="108"/>
  <c r="B207" i="121"/>
  <c r="S450" i="119"/>
  <c r="B206" i="108"/>
  <c r="B30" i="121"/>
  <c r="S273" i="119"/>
  <c r="B29" i="108"/>
  <c r="B38" i="121"/>
  <c r="S281" i="119"/>
  <c r="B37" i="108"/>
  <c r="B46" i="121"/>
  <c r="S289" i="119"/>
  <c r="B45" i="108"/>
  <c r="B54" i="121"/>
  <c r="S297" i="119"/>
  <c r="B53" i="108"/>
  <c r="B62" i="121"/>
  <c r="S305" i="119"/>
  <c r="B61" i="108"/>
  <c r="B70" i="121"/>
  <c r="S313" i="119"/>
  <c r="B69" i="108"/>
  <c r="B78" i="121"/>
  <c r="S321" i="119"/>
  <c r="B77" i="108"/>
  <c r="B86" i="121"/>
  <c r="S329" i="119"/>
  <c r="B85" i="108"/>
  <c r="B94" i="121"/>
  <c r="S337" i="119"/>
  <c r="B93" i="108"/>
  <c r="B102" i="121"/>
  <c r="S345" i="119"/>
  <c r="B101" i="108"/>
  <c r="B110" i="121"/>
  <c r="S353" i="119"/>
  <c r="B109" i="108"/>
  <c r="B118" i="121"/>
  <c r="S361" i="119"/>
  <c r="B117" i="108"/>
  <c r="B126" i="121"/>
  <c r="S369" i="119"/>
  <c r="B125" i="108"/>
  <c r="B134" i="121"/>
  <c r="S377" i="119"/>
  <c r="B133" i="108"/>
  <c r="B142" i="121"/>
  <c r="S385" i="119"/>
  <c r="B141" i="108"/>
  <c r="B150" i="121"/>
  <c r="S393" i="119"/>
  <c r="B149" i="108"/>
  <c r="B158" i="121"/>
  <c r="S401" i="119"/>
  <c r="B157" i="108"/>
  <c r="B166" i="121"/>
  <c r="S409" i="119"/>
  <c r="B165" i="108"/>
  <c r="B174" i="121"/>
  <c r="S417" i="119"/>
  <c r="B173" i="108"/>
  <c r="B182" i="121"/>
  <c r="S425" i="119"/>
  <c r="B181" i="108"/>
  <c r="B190" i="121"/>
  <c r="S433" i="119"/>
  <c r="B189" i="108"/>
  <c r="B198" i="121"/>
  <c r="S441" i="119"/>
  <c r="B197" i="108"/>
  <c r="B206" i="121"/>
  <c r="S449" i="119"/>
  <c r="B205" i="108"/>
  <c r="B214" i="121"/>
  <c r="S457" i="119"/>
  <c r="B213" i="108"/>
  <c r="B222" i="121"/>
  <c r="S465" i="119"/>
  <c r="B221" i="108"/>
  <c r="B230" i="121"/>
  <c r="S473" i="119"/>
  <c r="B229" i="108"/>
  <c r="D5" i="83"/>
  <c r="E5" i="83"/>
  <c r="C225" i="83"/>
  <c r="A300" i="83"/>
  <c r="A254" i="83"/>
  <c r="A257" i="83"/>
  <c r="A344" i="83"/>
  <c r="A278" i="83"/>
  <c r="A258" i="83"/>
  <c r="A286" i="83"/>
  <c r="A302" i="83"/>
  <c r="A269" i="83"/>
  <c r="A310" i="83"/>
  <c r="A284" i="83"/>
  <c r="H14" i="83"/>
  <c r="F5" i="83"/>
  <c r="A264" i="83"/>
  <c r="A280" i="83"/>
  <c r="A297" i="83"/>
  <c r="A255" i="83"/>
  <c r="A276" i="83"/>
  <c r="A282" i="83"/>
  <c r="A296" i="83"/>
  <c r="F11" i="83"/>
  <c r="A265" i="83"/>
  <c r="A281" i="83"/>
  <c r="A306" i="83"/>
  <c r="A261" i="83"/>
  <c r="A285" i="83"/>
  <c r="A253" i="83"/>
  <c r="A251" i="83"/>
  <c r="A256" i="83"/>
  <c r="A270" i="83"/>
  <c r="A289" i="83"/>
  <c r="A309" i="83"/>
  <c r="A322" i="83"/>
  <c r="A358" i="83"/>
  <c r="A277" i="83"/>
  <c r="A304" i="83"/>
  <c r="A321" i="83"/>
  <c r="A252" i="83"/>
  <c r="A262" i="83"/>
  <c r="A250" i="83"/>
  <c r="A268" i="83"/>
  <c r="A288" i="83"/>
  <c r="A290" i="83"/>
  <c r="A320" i="83"/>
  <c r="A342" i="83"/>
  <c r="A260" i="83"/>
  <c r="A266" i="83"/>
  <c r="A305" i="83"/>
  <c r="A298" i="83"/>
  <c r="A301" i="83"/>
  <c r="A308" i="83"/>
  <c r="A328" i="83"/>
  <c r="A329" i="83"/>
  <c r="A330" i="83"/>
  <c r="A332" i="83"/>
  <c r="A333" i="83"/>
  <c r="A334" i="83"/>
  <c r="A312" i="83"/>
  <c r="A313" i="83"/>
  <c r="A272" i="83"/>
  <c r="A273" i="83"/>
  <c r="A274" i="83"/>
  <c r="A292" i="83"/>
  <c r="A293" i="83"/>
  <c r="A294" i="83"/>
  <c r="A324" i="83"/>
  <c r="A325" i="83"/>
  <c r="A326" i="83"/>
  <c r="A347" i="83"/>
  <c r="A336" i="83"/>
  <c r="A337" i="83"/>
  <c r="A338" i="83"/>
  <c r="A340" i="83"/>
  <c r="A350" i="83"/>
  <c r="A316" i="83"/>
  <c r="A317" i="83"/>
  <c r="A318" i="83"/>
  <c r="A343" i="83"/>
  <c r="A365" i="83"/>
  <c r="A357" i="83"/>
  <c r="A362" i="83"/>
  <c r="A271" i="83"/>
  <c r="A275" i="83"/>
  <c r="A279" i="83"/>
  <c r="A283" i="83"/>
  <c r="A287" i="83"/>
  <c r="A291" i="83"/>
  <c r="A295" i="83"/>
  <c r="A299" i="83"/>
  <c r="A303" i="83"/>
  <c r="A307" i="83"/>
  <c r="A311" i="83"/>
  <c r="A315" i="83"/>
  <c r="A319" i="83"/>
  <c r="A323" i="83"/>
  <c r="A327" i="83"/>
  <c r="A331" i="83"/>
  <c r="A335" i="83"/>
  <c r="A339" i="83"/>
  <c r="A345" i="83"/>
  <c r="A352" i="83"/>
  <c r="A355" i="83"/>
  <c r="A356" i="83"/>
  <c r="A364" i="83"/>
  <c r="A366" i="83"/>
  <c r="A259" i="83"/>
  <c r="A263" i="83"/>
  <c r="A267" i="83"/>
  <c r="A353" i="83"/>
  <c r="A371" i="83"/>
  <c r="A361" i="83"/>
  <c r="A384" i="83"/>
  <c r="A341" i="83"/>
  <c r="A348" i="83"/>
  <c r="A349" i="83"/>
  <c r="A374" i="83"/>
  <c r="A389" i="83"/>
  <c r="A346" i="83"/>
  <c r="A351" i="83"/>
  <c r="A360" i="83"/>
  <c r="A370" i="83"/>
  <c r="A377" i="83"/>
  <c r="A391" i="83"/>
  <c r="A363" i="83"/>
  <c r="A369" i="83"/>
  <c r="A375" i="83"/>
  <c r="A376" i="83"/>
  <c r="A385" i="83"/>
  <c r="A383" i="83"/>
  <c r="A373" i="83"/>
  <c r="A388" i="83"/>
  <c r="A372" i="83"/>
  <c r="A379" i="83"/>
  <c r="A392" i="83"/>
  <c r="A394" i="83"/>
  <c r="A398" i="83"/>
  <c r="A412" i="83"/>
  <c r="A354" i="83"/>
  <c r="A359" i="83"/>
  <c r="A368" i="83"/>
  <c r="A378" i="83"/>
  <c r="A382" i="83"/>
  <c r="A390" i="83"/>
  <c r="A395" i="83"/>
  <c r="A399" i="83"/>
  <c r="A409" i="83"/>
  <c r="A393" i="83"/>
  <c r="A400" i="83"/>
  <c r="A401" i="83"/>
  <c r="A403" i="83"/>
  <c r="A367" i="83"/>
  <c r="A380" i="83"/>
  <c r="A387" i="83"/>
  <c r="A396" i="83"/>
  <c r="A404" i="83"/>
  <c r="A381" i="83"/>
  <c r="A386" i="83"/>
  <c r="A413" i="83"/>
  <c r="A416" i="83"/>
  <c r="A418" i="83"/>
  <c r="A421" i="83"/>
  <c r="A425" i="83"/>
  <c r="A414" i="83"/>
  <c r="A397" i="83"/>
  <c r="A402" i="83"/>
  <c r="A405" i="83"/>
  <c r="A446" i="83"/>
  <c r="A420" i="83"/>
  <c r="A426" i="83"/>
  <c r="A444" i="83"/>
  <c r="A429" i="83"/>
  <c r="A430" i="83"/>
  <c r="A410" i="83"/>
  <c r="A424" i="83"/>
  <c r="A442" i="83"/>
  <c r="A448" i="83"/>
  <c r="A417" i="83"/>
  <c r="A441" i="83"/>
  <c r="A406" i="83"/>
  <c r="A408" i="83"/>
  <c r="A422" i="83"/>
  <c r="A432" i="83"/>
  <c r="A445" i="83"/>
  <c r="A433" i="83"/>
  <c r="A440" i="83"/>
  <c r="A438" i="83"/>
  <c r="A428" i="83"/>
  <c r="A434" i="83"/>
  <c r="A436" i="83"/>
  <c r="A452" i="83"/>
  <c r="A456" i="83"/>
  <c r="A450" i="83"/>
  <c r="A437" i="83"/>
  <c r="A453" i="83"/>
  <c r="A457" i="83"/>
  <c r="A449" i="83"/>
  <c r="A314" i="83"/>
  <c r="A454" i="83"/>
  <c r="A407" i="83"/>
  <c r="A411" i="83"/>
  <c r="A415" i="83"/>
  <c r="A419" i="83"/>
  <c r="A423" i="83"/>
  <c r="A427" i="83"/>
  <c r="A431" i="83"/>
  <c r="A435" i="83"/>
  <c r="A439" i="83"/>
  <c r="A443" i="83"/>
  <c r="A447" i="83"/>
  <c r="A451" i="83"/>
  <c r="A455" i="83"/>
  <c r="C45" i="135" l="1"/>
  <c r="C39" i="135" s="1"/>
  <c r="F222" i="83"/>
  <c r="F214" i="83"/>
  <c r="F206" i="83"/>
  <c r="F198" i="83"/>
  <c r="F221" i="83"/>
  <c r="F213" i="83"/>
  <c r="F205" i="83"/>
  <c r="F197" i="83"/>
  <c r="F189" i="83"/>
  <c r="F220" i="83"/>
  <c r="F212" i="83"/>
  <c r="F204" i="83"/>
  <c r="F196" i="83"/>
  <c r="F188" i="83"/>
  <c r="F219" i="83"/>
  <c r="F211" i="83"/>
  <c r="F203" i="83"/>
  <c r="F195" i="83"/>
  <c r="F187" i="83"/>
  <c r="F179" i="83"/>
  <c r="F230" i="83"/>
  <c r="F218" i="83"/>
  <c r="F210" i="83"/>
  <c r="F183" i="83"/>
  <c r="F182" i="83"/>
  <c r="F181" i="83"/>
  <c r="F180" i="83"/>
  <c r="F176" i="83"/>
  <c r="F168" i="83"/>
  <c r="F160" i="83"/>
  <c r="F207" i="83"/>
  <c r="F184" i="83"/>
  <c r="F175" i="83"/>
  <c r="F167" i="83"/>
  <c r="F159" i="83"/>
  <c r="F228" i="83"/>
  <c r="F202" i="83"/>
  <c r="F194" i="83"/>
  <c r="F190" i="83"/>
  <c r="F185" i="83"/>
  <c r="F227" i="83"/>
  <c r="F199" i="83"/>
  <c r="F186" i="83"/>
  <c r="F173" i="83"/>
  <c r="F165" i="83"/>
  <c r="F217" i="83"/>
  <c r="F201" i="83"/>
  <c r="F193" i="83"/>
  <c r="F191" i="83"/>
  <c r="F172" i="83"/>
  <c r="F223" i="83"/>
  <c r="F216" i="83"/>
  <c r="F171" i="83"/>
  <c r="F209" i="83"/>
  <c r="F174" i="83"/>
  <c r="F169" i="83"/>
  <c r="F162" i="83"/>
  <c r="F151" i="83"/>
  <c r="F143" i="83"/>
  <c r="F135" i="83"/>
  <c r="F127" i="83"/>
  <c r="F192" i="83"/>
  <c r="F150" i="83"/>
  <c r="F142" i="83"/>
  <c r="F215" i="83"/>
  <c r="F200" i="83"/>
  <c r="F149" i="83"/>
  <c r="F141" i="83"/>
  <c r="F133" i="83"/>
  <c r="F125" i="83"/>
  <c r="F117" i="83"/>
  <c r="F166" i="83"/>
  <c r="F163" i="83"/>
  <c r="F156" i="83"/>
  <c r="F148" i="83"/>
  <c r="F177" i="83"/>
  <c r="F154" i="83"/>
  <c r="F146" i="83"/>
  <c r="F130" i="83"/>
  <c r="F126" i="83"/>
  <c r="F111" i="83"/>
  <c r="F103" i="83"/>
  <c r="F95" i="83"/>
  <c r="F170" i="83"/>
  <c r="F140" i="83"/>
  <c r="F136" i="83"/>
  <c r="F178" i="83"/>
  <c r="F137" i="83"/>
  <c r="F131" i="83"/>
  <c r="F109" i="83"/>
  <c r="F153" i="83"/>
  <c r="F145" i="83"/>
  <c r="F116" i="83"/>
  <c r="F152" i="83"/>
  <c r="F138" i="83"/>
  <c r="F112" i="83"/>
  <c r="F101" i="83"/>
  <c r="F89" i="83"/>
  <c r="F81" i="83"/>
  <c r="F73" i="83"/>
  <c r="F65" i="83"/>
  <c r="F132" i="83"/>
  <c r="F107" i="83"/>
  <c r="F102" i="83"/>
  <c r="F88" i="83"/>
  <c r="F80" i="83"/>
  <c r="F72" i="83"/>
  <c r="F64" i="83"/>
  <c r="F155" i="83"/>
  <c r="F134" i="83"/>
  <c r="F129" i="83"/>
  <c r="F122" i="83"/>
  <c r="F119" i="83"/>
  <c r="F87" i="83"/>
  <c r="F79" i="83"/>
  <c r="F71" i="83"/>
  <c r="F63" i="83"/>
  <c r="F55" i="83"/>
  <c r="F47" i="83"/>
  <c r="F161" i="83"/>
  <c r="F115" i="83"/>
  <c r="F113" i="83"/>
  <c r="F110" i="83"/>
  <c r="F94" i="83"/>
  <c r="F86" i="83"/>
  <c r="F208" i="83"/>
  <c r="F144" i="83"/>
  <c r="F128" i="83"/>
  <c r="F121" i="83"/>
  <c r="F108" i="83"/>
  <c r="F104" i="83"/>
  <c r="F93" i="83"/>
  <c r="F157" i="83"/>
  <c r="F118" i="83"/>
  <c r="F164" i="83"/>
  <c r="F158" i="83"/>
  <c r="F139" i="83"/>
  <c r="F123" i="83"/>
  <c r="F120" i="83"/>
  <c r="F114" i="83"/>
  <c r="F106" i="83"/>
  <c r="F100" i="83"/>
  <c r="F90" i="83"/>
  <c r="F82" i="83"/>
  <c r="F68" i="83"/>
  <c r="F54" i="83"/>
  <c r="F41" i="83"/>
  <c r="F70" i="83"/>
  <c r="F147" i="83"/>
  <c r="F96" i="83"/>
  <c r="F78" i="83"/>
  <c r="F66" i="83"/>
  <c r="F59" i="83"/>
  <c r="F58" i="83"/>
  <c r="F57" i="83"/>
  <c r="F56" i="83"/>
  <c r="F46" i="83"/>
  <c r="F97" i="83"/>
  <c r="F85" i="83"/>
  <c r="F69" i="83"/>
  <c r="F60" i="83"/>
  <c r="F45" i="83"/>
  <c r="F37" i="83"/>
  <c r="F83" i="83"/>
  <c r="F75" i="83"/>
  <c r="F62" i="83"/>
  <c r="F84" i="83"/>
  <c r="F76" i="83"/>
  <c r="F67" i="83"/>
  <c r="F51" i="83"/>
  <c r="F44" i="83"/>
  <c r="F31" i="83"/>
  <c r="F23" i="83"/>
  <c r="F15" i="83"/>
  <c r="F49" i="83"/>
  <c r="F19" i="83"/>
  <c r="F53" i="83"/>
  <c r="F32" i="83"/>
  <c r="F124" i="83"/>
  <c r="F30" i="83"/>
  <c r="F22" i="83"/>
  <c r="F21" i="83"/>
  <c r="F27" i="83"/>
  <c r="F17" i="83"/>
  <c r="F98" i="83"/>
  <c r="F92" i="83"/>
  <c r="F77" i="83"/>
  <c r="F50" i="83"/>
  <c r="F29" i="83"/>
  <c r="F38" i="83"/>
  <c r="F91" i="83"/>
  <c r="F40" i="83"/>
  <c r="F43" i="83"/>
  <c r="F36" i="83"/>
  <c r="F28" i="83"/>
  <c r="F20" i="83"/>
  <c r="F105" i="83"/>
  <c r="F35" i="83"/>
  <c r="F26" i="83"/>
  <c r="F18" i="83"/>
  <c r="F48" i="83"/>
  <c r="F42" i="83"/>
  <c r="F33" i="83"/>
  <c r="F25" i="83"/>
  <c r="F61" i="83"/>
  <c r="F24" i="83"/>
  <c r="F16" i="83"/>
  <c r="F99" i="83"/>
  <c r="F74" i="83"/>
  <c r="F39" i="83"/>
  <c r="F34" i="83"/>
  <c r="F52" i="83"/>
  <c r="D12" i="83"/>
  <c r="D6" i="83" s="1"/>
  <c r="D5" i="130" s="1"/>
  <c r="B449" i="119"/>
  <c r="B385" i="119"/>
  <c r="B321" i="119"/>
  <c r="B370" i="119"/>
  <c r="B440" i="119"/>
  <c r="B376" i="119"/>
  <c r="B312" i="119"/>
  <c r="B455" i="119"/>
  <c r="B391" i="119"/>
  <c r="B327" i="119"/>
  <c r="B322" i="119"/>
  <c r="B422" i="119"/>
  <c r="B358" i="119"/>
  <c r="B294" i="119"/>
  <c r="B477" i="119"/>
  <c r="B413" i="119"/>
  <c r="B349" i="119"/>
  <c r="B285" i="119"/>
  <c r="B460" i="119"/>
  <c r="B396" i="119"/>
  <c r="B332" i="119"/>
  <c r="B474" i="119"/>
  <c r="B443" i="119"/>
  <c r="B379" i="119"/>
  <c r="B315" i="119"/>
  <c r="B386" i="119"/>
  <c r="B425" i="119"/>
  <c r="B361" i="119"/>
  <c r="B297" i="119"/>
  <c r="B480" i="119"/>
  <c r="B416" i="119"/>
  <c r="B352" i="119"/>
  <c r="B288" i="119"/>
  <c r="B458" i="119"/>
  <c r="B431" i="119"/>
  <c r="B367" i="119"/>
  <c r="B303" i="119"/>
  <c r="B462" i="119"/>
  <c r="B398" i="119"/>
  <c r="B334" i="119"/>
  <c r="B434" i="119"/>
  <c r="B453" i="119"/>
  <c r="B389" i="119"/>
  <c r="B325" i="119"/>
  <c r="B410" i="119"/>
  <c r="B436" i="119"/>
  <c r="B372" i="119"/>
  <c r="B308" i="119"/>
  <c r="B282" i="119"/>
  <c r="B419" i="119"/>
  <c r="B355" i="119"/>
  <c r="B291" i="119"/>
  <c r="B465" i="119"/>
  <c r="B401" i="119"/>
  <c r="B337" i="119"/>
  <c r="B273" i="119"/>
  <c r="B456" i="119"/>
  <c r="B392" i="119"/>
  <c r="B328" i="119"/>
  <c r="B471" i="119"/>
  <c r="B407" i="119"/>
  <c r="B343" i="119"/>
  <c r="B279" i="119"/>
  <c r="B438" i="119"/>
  <c r="B374" i="119"/>
  <c r="B310" i="119"/>
  <c r="B346" i="119"/>
  <c r="B429" i="119"/>
  <c r="B365" i="119"/>
  <c r="B301" i="119"/>
  <c r="B476" i="119"/>
  <c r="B412" i="119"/>
  <c r="B348" i="119"/>
  <c r="B284" i="119"/>
  <c r="B459" i="119"/>
  <c r="B395" i="119"/>
  <c r="B331" i="119"/>
  <c r="B426" i="119"/>
  <c r="B441" i="119"/>
  <c r="B377" i="119"/>
  <c r="B313" i="119"/>
  <c r="B314" i="119"/>
  <c r="B432" i="119"/>
  <c r="B368" i="119"/>
  <c r="B304" i="119"/>
  <c r="B447" i="119"/>
  <c r="B383" i="119"/>
  <c r="B319" i="119"/>
  <c r="B478" i="119"/>
  <c r="B414" i="119"/>
  <c r="B350" i="119"/>
  <c r="B286" i="119"/>
  <c r="B469" i="119"/>
  <c r="B405" i="119"/>
  <c r="B341" i="119"/>
  <c r="B277" i="119"/>
  <c r="B452" i="119"/>
  <c r="B388" i="119"/>
  <c r="B324" i="119"/>
  <c r="B394" i="119"/>
  <c r="B435" i="119"/>
  <c r="B371" i="119"/>
  <c r="B307" i="119"/>
  <c r="B354" i="119"/>
  <c r="B417" i="119"/>
  <c r="B353" i="119"/>
  <c r="B289" i="119"/>
  <c r="B472" i="119"/>
  <c r="B408" i="119"/>
  <c r="B344" i="119"/>
  <c r="B280" i="119"/>
  <c r="B330" i="119"/>
  <c r="B423" i="119"/>
  <c r="B359" i="119"/>
  <c r="B295" i="119"/>
  <c r="B454" i="119"/>
  <c r="B390" i="119"/>
  <c r="B326" i="119"/>
  <c r="B418" i="119"/>
  <c r="B445" i="119"/>
  <c r="B381" i="119"/>
  <c r="B317" i="119"/>
  <c r="B362" i="119"/>
  <c r="B428" i="119"/>
  <c r="B364" i="119"/>
  <c r="B300" i="119"/>
  <c r="B475" i="119"/>
  <c r="B411" i="119"/>
  <c r="B347" i="119"/>
  <c r="B283" i="119"/>
  <c r="B457" i="119"/>
  <c r="B393" i="119"/>
  <c r="B329" i="119"/>
  <c r="B450" i="119"/>
  <c r="B448" i="119"/>
  <c r="B384" i="119"/>
  <c r="B320" i="119"/>
  <c r="B463" i="119"/>
  <c r="B399" i="119"/>
  <c r="B335" i="119"/>
  <c r="B442" i="119"/>
  <c r="B430" i="119"/>
  <c r="B366" i="119"/>
  <c r="B302" i="119"/>
  <c r="B298" i="119"/>
  <c r="B421" i="119"/>
  <c r="B357" i="119"/>
  <c r="B293" i="119"/>
  <c r="B468" i="119"/>
  <c r="B404" i="119"/>
  <c r="B340" i="119"/>
  <c r="B276" i="119"/>
  <c r="B451" i="119"/>
  <c r="B387" i="119"/>
  <c r="B323" i="119"/>
  <c r="B402" i="119"/>
  <c r="B433" i="119"/>
  <c r="B369" i="119"/>
  <c r="B305" i="119"/>
  <c r="B274" i="119"/>
  <c r="B424" i="119"/>
  <c r="B360" i="119"/>
  <c r="B296" i="119"/>
  <c r="B272" i="119"/>
  <c r="B439" i="119"/>
  <c r="B375" i="119"/>
  <c r="B311" i="119"/>
  <c r="B470" i="119"/>
  <c r="B406" i="119"/>
  <c r="B342" i="119"/>
  <c r="B278" i="119"/>
  <c r="B461" i="119"/>
  <c r="B397" i="119"/>
  <c r="B333" i="119"/>
  <c r="B466" i="119"/>
  <c r="B444" i="119"/>
  <c r="B380" i="119"/>
  <c r="B316" i="119"/>
  <c r="B338" i="119"/>
  <c r="B427" i="119"/>
  <c r="B363" i="119"/>
  <c r="B299" i="119"/>
  <c r="B306" i="119"/>
  <c r="B473" i="119"/>
  <c r="B409" i="119"/>
  <c r="B345" i="119"/>
  <c r="B281" i="119"/>
  <c r="B464" i="119"/>
  <c r="B400" i="119"/>
  <c r="B336" i="119"/>
  <c r="B479" i="119"/>
  <c r="B415" i="119"/>
  <c r="B351" i="119"/>
  <c r="B287" i="119"/>
  <c r="B446" i="119"/>
  <c r="B382" i="119"/>
  <c r="B318" i="119"/>
  <c r="B378" i="119"/>
  <c r="B437" i="119"/>
  <c r="B373" i="119"/>
  <c r="B309" i="119"/>
  <c r="B290" i="119"/>
  <c r="B420" i="119"/>
  <c r="B356" i="119"/>
  <c r="B292" i="119"/>
  <c r="B467" i="119"/>
  <c r="B403" i="119"/>
  <c r="B339" i="119"/>
  <c r="B275" i="119"/>
  <c r="B224" i="83"/>
  <c r="B226" i="83" s="1"/>
  <c r="B229" i="83" s="1"/>
  <c r="B231" i="83" s="1"/>
  <c r="B232" i="83" s="1"/>
  <c r="G11" i="83"/>
  <c r="C224" i="83"/>
  <c r="C226" i="83" s="1"/>
  <c r="C229" i="83" s="1"/>
  <c r="C231" i="83" s="1"/>
  <c r="C232" i="83" s="1"/>
  <c r="D224" i="83"/>
  <c r="D226" i="83" s="1"/>
  <c r="D229" i="83" s="1"/>
  <c r="D231" i="83" s="1"/>
  <c r="D232" i="83" s="1"/>
  <c r="H5" i="83"/>
  <c r="I14" i="83"/>
  <c r="W224" i="83"/>
  <c r="E224" i="83"/>
  <c r="E226" i="83" s="1"/>
  <c r="E229" i="83" s="1"/>
  <c r="E231" i="83" s="1"/>
  <c r="E232" i="83" s="1"/>
  <c r="E12" i="83" l="1"/>
  <c r="G221" i="83"/>
  <c r="G213" i="83"/>
  <c r="G205" i="83"/>
  <c r="G197" i="83"/>
  <c r="G220" i="83"/>
  <c r="G212" i="83"/>
  <c r="G204" i="83"/>
  <c r="G196" i="83"/>
  <c r="G188" i="83"/>
  <c r="G219" i="83"/>
  <c r="G211" i="83"/>
  <c r="G203" i="83"/>
  <c r="G195" i="83"/>
  <c r="G230" i="83"/>
  <c r="G218" i="83"/>
  <c r="G210" i="83"/>
  <c r="G202" i="83"/>
  <c r="G194" i="83"/>
  <c r="G186" i="83"/>
  <c r="G228" i="83"/>
  <c r="G217" i="83"/>
  <c r="G209" i="83"/>
  <c r="G214" i="83"/>
  <c r="G207" i="83"/>
  <c r="G184" i="83"/>
  <c r="G175" i="83"/>
  <c r="G167" i="83"/>
  <c r="G159" i="83"/>
  <c r="G190" i="83"/>
  <c r="G185" i="83"/>
  <c r="G174" i="83"/>
  <c r="G166" i="83"/>
  <c r="G227" i="83"/>
  <c r="G206" i="83"/>
  <c r="G199" i="83"/>
  <c r="G201" i="83"/>
  <c r="G193" i="83"/>
  <c r="G191" i="83"/>
  <c r="G172" i="83"/>
  <c r="G164" i="83"/>
  <c r="G223" i="83"/>
  <c r="G216" i="83"/>
  <c r="G171" i="83"/>
  <c r="G187" i="83"/>
  <c r="G178" i="83"/>
  <c r="G170" i="83"/>
  <c r="G173" i="83"/>
  <c r="G168" i="83"/>
  <c r="G192" i="83"/>
  <c r="G180" i="83"/>
  <c r="G150" i="83"/>
  <c r="G142" i="83"/>
  <c r="G134" i="83"/>
  <c r="G126" i="83"/>
  <c r="G215" i="83"/>
  <c r="G200" i="83"/>
  <c r="G189" i="83"/>
  <c r="G181" i="83"/>
  <c r="G149" i="83"/>
  <c r="G141" i="83"/>
  <c r="G182" i="83"/>
  <c r="G163" i="83"/>
  <c r="G156" i="83"/>
  <c r="G148" i="83"/>
  <c r="G140" i="83"/>
  <c r="G132" i="83"/>
  <c r="G124" i="83"/>
  <c r="G183" i="83"/>
  <c r="G160" i="83"/>
  <c r="G157" i="83"/>
  <c r="G155" i="83"/>
  <c r="G147" i="83"/>
  <c r="G136" i="83"/>
  <c r="G133" i="83"/>
  <c r="G110" i="83"/>
  <c r="G102" i="83"/>
  <c r="G94" i="83"/>
  <c r="G137" i="83"/>
  <c r="G131" i="83"/>
  <c r="G153" i="83"/>
  <c r="G151" i="83"/>
  <c r="G145" i="83"/>
  <c r="G143" i="83"/>
  <c r="G127" i="83"/>
  <c r="G117" i="83"/>
  <c r="G116" i="83"/>
  <c r="G108" i="83"/>
  <c r="G198" i="83"/>
  <c r="G162" i="83"/>
  <c r="G161" i="83"/>
  <c r="G158" i="83"/>
  <c r="G138" i="83"/>
  <c r="G121" i="83"/>
  <c r="G120" i="83"/>
  <c r="G119" i="83"/>
  <c r="G118" i="83"/>
  <c r="G115" i="83"/>
  <c r="G107" i="83"/>
  <c r="G88" i="83"/>
  <c r="G80" i="83"/>
  <c r="G72" i="83"/>
  <c r="G64" i="83"/>
  <c r="G135" i="83"/>
  <c r="G130" i="83"/>
  <c r="G129" i="83"/>
  <c r="G122" i="83"/>
  <c r="G87" i="83"/>
  <c r="G79" i="83"/>
  <c r="G71" i="83"/>
  <c r="G63" i="83"/>
  <c r="G169" i="83"/>
  <c r="G165" i="83"/>
  <c r="G154" i="83"/>
  <c r="G113" i="83"/>
  <c r="G103" i="83"/>
  <c r="G86" i="83"/>
  <c r="G78" i="83"/>
  <c r="G70" i="83"/>
  <c r="G62" i="83"/>
  <c r="G54" i="83"/>
  <c r="G208" i="83"/>
  <c r="G176" i="83"/>
  <c r="G144" i="83"/>
  <c r="G128" i="83"/>
  <c r="G104" i="83"/>
  <c r="G93" i="83"/>
  <c r="G85" i="83"/>
  <c r="G125" i="83"/>
  <c r="G105" i="83"/>
  <c r="G95" i="83"/>
  <c r="G92" i="83"/>
  <c r="G222" i="83"/>
  <c r="G111" i="83"/>
  <c r="G179" i="83"/>
  <c r="G152" i="83"/>
  <c r="G112" i="83"/>
  <c r="G109" i="83"/>
  <c r="G101" i="83"/>
  <c r="G89" i="83"/>
  <c r="G82" i="83"/>
  <c r="G91" i="83"/>
  <c r="G90" i="83"/>
  <c r="G76" i="83"/>
  <c r="G73" i="83"/>
  <c r="G55" i="83"/>
  <c r="G97" i="83"/>
  <c r="G81" i="83"/>
  <c r="G69" i="83"/>
  <c r="G60" i="83"/>
  <c r="G47" i="83"/>
  <c r="G45" i="83"/>
  <c r="G114" i="83"/>
  <c r="G106" i="83"/>
  <c r="G98" i="83"/>
  <c r="G84" i="83"/>
  <c r="G74" i="83"/>
  <c r="G67" i="83"/>
  <c r="G61" i="83"/>
  <c r="G51" i="83"/>
  <c r="G50" i="83"/>
  <c r="G49" i="83"/>
  <c r="G48" i="83"/>
  <c r="G44" i="83"/>
  <c r="G100" i="83"/>
  <c r="G68" i="83"/>
  <c r="G65" i="83"/>
  <c r="G66" i="83"/>
  <c r="G41" i="83"/>
  <c r="G30" i="83"/>
  <c r="G22" i="83"/>
  <c r="G38" i="83"/>
  <c r="G40" i="83"/>
  <c r="G16" i="83"/>
  <c r="G77" i="83"/>
  <c r="G29" i="83"/>
  <c r="G21" i="83"/>
  <c r="G20" i="83"/>
  <c r="G56" i="83"/>
  <c r="G34" i="83"/>
  <c r="G33" i="83"/>
  <c r="G46" i="83"/>
  <c r="G83" i="83"/>
  <c r="G31" i="83"/>
  <c r="G139" i="83"/>
  <c r="G96" i="83"/>
  <c r="G43" i="83"/>
  <c r="G36" i="83"/>
  <c r="G28" i="83"/>
  <c r="G99" i="83"/>
  <c r="G18" i="83"/>
  <c r="G25" i="83"/>
  <c r="G24" i="83"/>
  <c r="G15" i="83"/>
  <c r="G146" i="83"/>
  <c r="G37" i="83"/>
  <c r="G35" i="83"/>
  <c r="G27" i="83"/>
  <c r="G19" i="83"/>
  <c r="G177" i="83"/>
  <c r="G39" i="83"/>
  <c r="G26" i="83"/>
  <c r="G23" i="83"/>
  <c r="G123" i="83"/>
  <c r="G57" i="83"/>
  <c r="G53" i="83"/>
  <c r="G42" i="83"/>
  <c r="G17" i="83"/>
  <c r="G75" i="83"/>
  <c r="G58" i="83"/>
  <c r="G52" i="83"/>
  <c r="G32" i="83"/>
  <c r="G59" i="83"/>
  <c r="F12" i="83"/>
  <c r="E6" i="83"/>
  <c r="E5" i="130" s="1"/>
  <c r="F225" i="83"/>
  <c r="C78" i="97"/>
  <c r="H11" i="83"/>
  <c r="F224" i="83"/>
  <c r="W229" i="83"/>
  <c r="W226" i="83"/>
  <c r="J14" i="83"/>
  <c r="I5" i="83"/>
  <c r="H220" i="83" l="1"/>
  <c r="H212" i="83"/>
  <c r="H204" i="83"/>
  <c r="H196" i="83"/>
  <c r="H219" i="83"/>
  <c r="H211" i="83"/>
  <c r="H203" i="83"/>
  <c r="H195" i="83"/>
  <c r="H187" i="83"/>
  <c r="H230" i="83"/>
  <c r="H218" i="83"/>
  <c r="H210" i="83"/>
  <c r="H202" i="83"/>
  <c r="H194" i="83"/>
  <c r="H228" i="83"/>
  <c r="H217" i="83"/>
  <c r="H209" i="83"/>
  <c r="H201" i="83"/>
  <c r="H193" i="83"/>
  <c r="H185" i="83"/>
  <c r="H227" i="83"/>
  <c r="H216" i="83"/>
  <c r="H208" i="83"/>
  <c r="H197" i="83"/>
  <c r="H190" i="83"/>
  <c r="H174" i="83"/>
  <c r="H166" i="83"/>
  <c r="H158" i="83"/>
  <c r="H213" i="83"/>
  <c r="H206" i="83"/>
  <c r="H199" i="83"/>
  <c r="H188" i="83"/>
  <c r="H173" i="83"/>
  <c r="H165" i="83"/>
  <c r="H191" i="83"/>
  <c r="H186" i="83"/>
  <c r="H223" i="83"/>
  <c r="H205" i="83"/>
  <c r="H171" i="83"/>
  <c r="H163" i="83"/>
  <c r="H178" i="83"/>
  <c r="H170" i="83"/>
  <c r="H222" i="83"/>
  <c r="H215" i="83"/>
  <c r="H200" i="83"/>
  <c r="H198" i="83"/>
  <c r="H192" i="83"/>
  <c r="H189" i="83"/>
  <c r="H179" i="83"/>
  <c r="H177" i="83"/>
  <c r="H169" i="83"/>
  <c r="H214" i="83"/>
  <c r="H180" i="83"/>
  <c r="H181" i="83"/>
  <c r="H167" i="83"/>
  <c r="H149" i="83"/>
  <c r="H141" i="83"/>
  <c r="H133" i="83"/>
  <c r="H125" i="83"/>
  <c r="H182" i="83"/>
  <c r="H156" i="83"/>
  <c r="H148" i="83"/>
  <c r="H140" i="83"/>
  <c r="H221" i="83"/>
  <c r="H207" i="83"/>
  <c r="H183" i="83"/>
  <c r="H160" i="83"/>
  <c r="H157" i="83"/>
  <c r="H155" i="83"/>
  <c r="H147" i="83"/>
  <c r="H139" i="83"/>
  <c r="H131" i="83"/>
  <c r="H123" i="83"/>
  <c r="H154" i="83"/>
  <c r="H146" i="83"/>
  <c r="H184" i="83"/>
  <c r="H137" i="83"/>
  <c r="H124" i="83"/>
  <c r="H109" i="83"/>
  <c r="H101" i="83"/>
  <c r="H153" i="83"/>
  <c r="H151" i="83"/>
  <c r="H145" i="83"/>
  <c r="H143" i="83"/>
  <c r="H127" i="83"/>
  <c r="H175" i="83"/>
  <c r="H162" i="83"/>
  <c r="H161" i="83"/>
  <c r="H138" i="83"/>
  <c r="H121" i="83"/>
  <c r="H120" i="83"/>
  <c r="H119" i="83"/>
  <c r="H118" i="83"/>
  <c r="H115" i="83"/>
  <c r="H107" i="83"/>
  <c r="H164" i="83"/>
  <c r="H159" i="83"/>
  <c r="H134" i="83"/>
  <c r="H128" i="83"/>
  <c r="H122" i="83"/>
  <c r="H114" i="83"/>
  <c r="H136" i="83"/>
  <c r="H135" i="83"/>
  <c r="H132" i="83"/>
  <c r="H130" i="83"/>
  <c r="H129" i="83"/>
  <c r="H116" i="83"/>
  <c r="H102" i="83"/>
  <c r="H87" i="83"/>
  <c r="H79" i="83"/>
  <c r="H71" i="83"/>
  <c r="H63" i="83"/>
  <c r="H142" i="83"/>
  <c r="H113" i="83"/>
  <c r="H103" i="83"/>
  <c r="H86" i="83"/>
  <c r="H78" i="83"/>
  <c r="H70" i="83"/>
  <c r="H62" i="83"/>
  <c r="H176" i="83"/>
  <c r="H144" i="83"/>
  <c r="H110" i="83"/>
  <c r="H104" i="83"/>
  <c r="H94" i="83"/>
  <c r="H93" i="83"/>
  <c r="H85" i="83"/>
  <c r="H77" i="83"/>
  <c r="H69" i="83"/>
  <c r="H61" i="83"/>
  <c r="H53" i="83"/>
  <c r="H126" i="83"/>
  <c r="H108" i="83"/>
  <c r="H105" i="83"/>
  <c r="H95" i="83"/>
  <c r="H92" i="83"/>
  <c r="H84" i="83"/>
  <c r="H111" i="83"/>
  <c r="H99" i="83"/>
  <c r="H98" i="83"/>
  <c r="H97" i="83"/>
  <c r="H96" i="83"/>
  <c r="H91" i="83"/>
  <c r="H172" i="83"/>
  <c r="H150" i="83"/>
  <c r="H168" i="83"/>
  <c r="H88" i="83"/>
  <c r="H152" i="83"/>
  <c r="H117" i="83"/>
  <c r="H90" i="83"/>
  <c r="H89" i="83"/>
  <c r="H76" i="83"/>
  <c r="H73" i="83"/>
  <c r="H55" i="83"/>
  <c r="H66" i="83"/>
  <c r="H59" i="83"/>
  <c r="H58" i="83"/>
  <c r="H57" i="83"/>
  <c r="H56" i="83"/>
  <c r="H46" i="83"/>
  <c r="H106" i="83"/>
  <c r="H74" i="83"/>
  <c r="H67" i="83"/>
  <c r="H51" i="83"/>
  <c r="H50" i="83"/>
  <c r="H49" i="83"/>
  <c r="H48" i="83"/>
  <c r="H44" i="83"/>
  <c r="H112" i="83"/>
  <c r="H72" i="83"/>
  <c r="H52" i="83"/>
  <c r="H43" i="83"/>
  <c r="H82" i="83"/>
  <c r="H100" i="83"/>
  <c r="H80" i="83"/>
  <c r="H29" i="83"/>
  <c r="H21" i="83"/>
  <c r="H64" i="83"/>
  <c r="H17" i="83"/>
  <c r="H83" i="83"/>
  <c r="H45" i="83"/>
  <c r="H30" i="83"/>
  <c r="H68" i="83"/>
  <c r="H36" i="83"/>
  <c r="H28" i="83"/>
  <c r="H20" i="83"/>
  <c r="H19" i="83"/>
  <c r="H41" i="83"/>
  <c r="H81" i="83"/>
  <c r="H37" i="83"/>
  <c r="H35" i="83"/>
  <c r="H27" i="83"/>
  <c r="H33" i="83"/>
  <c r="H25" i="83"/>
  <c r="H16" i="83"/>
  <c r="H47" i="83"/>
  <c r="H60" i="83"/>
  <c r="H39" i="83"/>
  <c r="H38" i="83"/>
  <c r="H34" i="83"/>
  <c r="H26" i="83"/>
  <c r="H18" i="83"/>
  <c r="H54" i="83"/>
  <c r="H42" i="83"/>
  <c r="H40" i="83"/>
  <c r="H32" i="83"/>
  <c r="H75" i="83"/>
  <c r="H24" i="83"/>
  <c r="H65" i="83"/>
  <c r="H31" i="83"/>
  <c r="H23" i="83"/>
  <c r="H15" i="83"/>
  <c r="H22" i="83"/>
  <c r="G12" i="83"/>
  <c r="F6" i="83"/>
  <c r="F5" i="130" s="1"/>
  <c r="F226" i="83"/>
  <c r="F229" i="83" s="1"/>
  <c r="F231" i="83" s="1"/>
  <c r="F232" i="83" s="1"/>
  <c r="G225" i="83"/>
  <c r="AA224" i="83"/>
  <c r="AA229" i="83"/>
  <c r="W231" i="83"/>
  <c r="W232" i="83" s="1"/>
  <c r="G224" i="83"/>
  <c r="J5" i="83"/>
  <c r="K14" i="83"/>
  <c r="AA226" i="83"/>
  <c r="AA208" i="83"/>
  <c r="AA200" i="83"/>
  <c r="AA216" i="83"/>
  <c r="AA212" i="83"/>
  <c r="AA180" i="83"/>
  <c r="AA192" i="83"/>
  <c r="AA184" i="83"/>
  <c r="AA178" i="83"/>
  <c r="AA176" i="83"/>
  <c r="AA161" i="83"/>
  <c r="AA145" i="83"/>
  <c r="AA140" i="83"/>
  <c r="AA146" i="83"/>
  <c r="AA92" i="83"/>
  <c r="AA91" i="83"/>
  <c r="AA121" i="83"/>
  <c r="AA39" i="83"/>
  <c r="AA113" i="83"/>
  <c r="AA96" i="83"/>
  <c r="AA72" i="83"/>
  <c r="AA60" i="83"/>
  <c r="AA52" i="83"/>
  <c r="AA32" i="83"/>
  <c r="AA80" i="83"/>
  <c r="AA48" i="83"/>
  <c r="AA76" i="83"/>
  <c r="AA55" i="83"/>
  <c r="AA64" i="83"/>
  <c r="AA16" i="83"/>
  <c r="AA40" i="83"/>
  <c r="AA26" i="83"/>
  <c r="AA58" i="83"/>
  <c r="AA79" i="83"/>
  <c r="AA59" i="83"/>
  <c r="AA35" i="83"/>
  <c r="AA83" i="83"/>
  <c r="AA117" i="83"/>
  <c r="AA100" i="83"/>
  <c r="AA99" i="83"/>
  <c r="AA24" i="83"/>
  <c r="AA54" i="83"/>
  <c r="AA68" i="83"/>
  <c r="AA28" i="83"/>
  <c r="AA78" i="83"/>
  <c r="AA118" i="83"/>
  <c r="AA36" i="83"/>
  <c r="AA84" i="83"/>
  <c r="AA115" i="83"/>
  <c r="AA88" i="83"/>
  <c r="AA125" i="83"/>
  <c r="AA47" i="83"/>
  <c r="AA56" i="83"/>
  <c r="AA138" i="83"/>
  <c r="AA126" i="83"/>
  <c r="AA38" i="83"/>
  <c r="AA106" i="83"/>
  <c r="AA175" i="83"/>
  <c r="AA82" i="83"/>
  <c r="AA19" i="83"/>
  <c r="AA133" i="83"/>
  <c r="AA157" i="83"/>
  <c r="AA194" i="83"/>
  <c r="AA46" i="83"/>
  <c r="AA90" i="83"/>
  <c r="AA114" i="83"/>
  <c r="AA110" i="83"/>
  <c r="AA152" i="83"/>
  <c r="AA162" i="83"/>
  <c r="AA196" i="83"/>
  <c r="AA44" i="83"/>
  <c r="AA87" i="83"/>
  <c r="AA147" i="83"/>
  <c r="AA158" i="83"/>
  <c r="AA166" i="83"/>
  <c r="AA160" i="83"/>
  <c r="AA225" i="83"/>
  <c r="AA98" i="83"/>
  <c r="AA104" i="83"/>
  <c r="AA135" i="83"/>
  <c r="AA144" i="83"/>
  <c r="AA141" i="83"/>
  <c r="AA159" i="83"/>
  <c r="AA170" i="83"/>
  <c r="AA204" i="83"/>
  <c r="AA172" i="83"/>
  <c r="AA128" i="83"/>
  <c r="AA195" i="83"/>
  <c r="AA183" i="83"/>
  <c r="AA188" i="83"/>
  <c r="AA134" i="83"/>
  <c r="AA143" i="83"/>
  <c r="AA220" i="83"/>
  <c r="AA223" i="83"/>
  <c r="AA230" i="83"/>
  <c r="AA142" i="83"/>
  <c r="AA210" i="83"/>
  <c r="AA215" i="83"/>
  <c r="AA124" i="83"/>
  <c r="AA156" i="83"/>
  <c r="AA187" i="83"/>
  <c r="AA108" i="83"/>
  <c r="AA202" i="83"/>
  <c r="AA101" i="83"/>
  <c r="AA65" i="83"/>
  <c r="AA70" i="83"/>
  <c r="AA155" i="83"/>
  <c r="AA137" i="83"/>
  <c r="AA219" i="83"/>
  <c r="AA149" i="83"/>
  <c r="AA198" i="83"/>
  <c r="AA81" i="83"/>
  <c r="AA186" i="83"/>
  <c r="AA97" i="83"/>
  <c r="AA199" i="83"/>
  <c r="AA21" i="83"/>
  <c r="AA165" i="83"/>
  <c r="AA173" i="83"/>
  <c r="AA67" i="83"/>
  <c r="AA53" i="83"/>
  <c r="AA31" i="83"/>
  <c r="AA15" i="83"/>
  <c r="AA86" i="83"/>
  <c r="AA190" i="83"/>
  <c r="AA167" i="83"/>
  <c r="AA211" i="83"/>
  <c r="AA206" i="83"/>
  <c r="AA136" i="83"/>
  <c r="AA214" i="83"/>
  <c r="AA95" i="83"/>
  <c r="AA213" i="83"/>
  <c r="AA85" i="83"/>
  <c r="AA132" i="83"/>
  <c r="AA193" i="83"/>
  <c r="AA129" i="83"/>
  <c r="AA107" i="83"/>
  <c r="AA209" i="83"/>
  <c r="AA130" i="83"/>
  <c r="AA94" i="83"/>
  <c r="AA25" i="83"/>
  <c r="AA105" i="83"/>
  <c r="AA17" i="83"/>
  <c r="AA185" i="83"/>
  <c r="AA218" i="83"/>
  <c r="AA18" i="83"/>
  <c r="AA37" i="83"/>
  <c r="AA102" i="83"/>
  <c r="AA93" i="83"/>
  <c r="AA69" i="83"/>
  <c r="AA189" i="83"/>
  <c r="AA66" i="83"/>
  <c r="AA203" i="83"/>
  <c r="AA197" i="83"/>
  <c r="AA73" i="83"/>
  <c r="AA171" i="83"/>
  <c r="AA23" i="83"/>
  <c r="AA174" i="83"/>
  <c r="AA168" i="83"/>
  <c r="AA177" i="83"/>
  <c r="AA50" i="83"/>
  <c r="AA164" i="83"/>
  <c r="AA45" i="83"/>
  <c r="AA74" i="83"/>
  <c r="AA123" i="83"/>
  <c r="AA27" i="83"/>
  <c r="AA30" i="83"/>
  <c r="AA34" i="83"/>
  <c r="AA181" i="83"/>
  <c r="AA61" i="83"/>
  <c r="AA179" i="83"/>
  <c r="AA207" i="83"/>
  <c r="AA122" i="83"/>
  <c r="AA89" i="83"/>
  <c r="AA120" i="83"/>
  <c r="AA191" i="83"/>
  <c r="AA153" i="83"/>
  <c r="AA151" i="83"/>
  <c r="AA111" i="83"/>
  <c r="AA112" i="83"/>
  <c r="AA63" i="83"/>
  <c r="AA62" i="83"/>
  <c r="AA57" i="83"/>
  <c r="AA51" i="83"/>
  <c r="AA221" i="83"/>
  <c r="AA131" i="83"/>
  <c r="AA154" i="83"/>
  <c r="AA217" i="83"/>
  <c r="AA20" i="83"/>
  <c r="AA49" i="83"/>
  <c r="AA43" i="83"/>
  <c r="AA77" i="83"/>
  <c r="AA42" i="83"/>
  <c r="AA71" i="83"/>
  <c r="AA150" i="83"/>
  <c r="AA139" i="83"/>
  <c r="AA119" i="83"/>
  <c r="AA182" i="83"/>
  <c r="AA22" i="83"/>
  <c r="AA169" i="83"/>
  <c r="AA148" i="83"/>
  <c r="AA205" i="83"/>
  <c r="AA127" i="83"/>
  <c r="AA116" i="83"/>
  <c r="AA163" i="83"/>
  <c r="AA222" i="83"/>
  <c r="AA33" i="83"/>
  <c r="AA29" i="83"/>
  <c r="AA41" i="83"/>
  <c r="AA75" i="83"/>
  <c r="AA103" i="83"/>
  <c r="AA109" i="83"/>
  <c r="AA201" i="83"/>
  <c r="I11" i="83"/>
  <c r="I219" i="83" l="1"/>
  <c r="I211" i="83"/>
  <c r="I203" i="83"/>
  <c r="I195" i="83"/>
  <c r="I230" i="83"/>
  <c r="I218" i="83"/>
  <c r="I210" i="83"/>
  <c r="I202" i="83"/>
  <c r="I194" i="83"/>
  <c r="I228" i="83"/>
  <c r="I217" i="83"/>
  <c r="I209" i="83"/>
  <c r="I201" i="83"/>
  <c r="I193" i="83"/>
  <c r="I227" i="83"/>
  <c r="I216" i="83"/>
  <c r="I208" i="83"/>
  <c r="I200" i="83"/>
  <c r="I192" i="83"/>
  <c r="I184" i="83"/>
  <c r="I223" i="83"/>
  <c r="I215" i="83"/>
  <c r="I207" i="83"/>
  <c r="I213" i="83"/>
  <c r="I206" i="83"/>
  <c r="I199" i="83"/>
  <c r="I188" i="83"/>
  <c r="I185" i="83"/>
  <c r="I173" i="83"/>
  <c r="I165" i="83"/>
  <c r="I157" i="83"/>
  <c r="I212" i="83"/>
  <c r="I196" i="83"/>
  <c r="I191" i="83"/>
  <c r="I186" i="83"/>
  <c r="I172" i="83"/>
  <c r="I164" i="83"/>
  <c r="I205" i="83"/>
  <c r="I204" i="83"/>
  <c r="I178" i="83"/>
  <c r="I170" i="83"/>
  <c r="I162" i="83"/>
  <c r="I222" i="83"/>
  <c r="I198" i="83"/>
  <c r="I189" i="83"/>
  <c r="I187" i="83"/>
  <c r="I179" i="83"/>
  <c r="I177" i="83"/>
  <c r="I169" i="83"/>
  <c r="I183" i="83"/>
  <c r="I182" i="83"/>
  <c r="I181" i="83"/>
  <c r="I180" i="83"/>
  <c r="I176" i="83"/>
  <c r="I168" i="83"/>
  <c r="I220" i="83"/>
  <c r="I167" i="83"/>
  <c r="I156" i="83"/>
  <c r="I148" i="83"/>
  <c r="I140" i="83"/>
  <c r="I132" i="83"/>
  <c r="I124" i="83"/>
  <c r="I221" i="83"/>
  <c r="I197" i="83"/>
  <c r="I163" i="83"/>
  <c r="I160" i="83"/>
  <c r="I155" i="83"/>
  <c r="I147" i="83"/>
  <c r="I166" i="83"/>
  <c r="I154" i="83"/>
  <c r="I146" i="83"/>
  <c r="I138" i="83"/>
  <c r="I130" i="83"/>
  <c r="I122" i="83"/>
  <c r="I190" i="83"/>
  <c r="I161" i="83"/>
  <c r="I158" i="83"/>
  <c r="I153" i="83"/>
  <c r="I145" i="83"/>
  <c r="I214" i="83"/>
  <c r="I151" i="83"/>
  <c r="I143" i="83"/>
  <c r="I131" i="83"/>
  <c r="I127" i="83"/>
  <c r="I117" i="83"/>
  <c r="I116" i="83"/>
  <c r="I108" i="83"/>
  <c r="I100" i="83"/>
  <c r="I175" i="83"/>
  <c r="I174" i="83"/>
  <c r="I171" i="83"/>
  <c r="I159" i="83"/>
  <c r="I134" i="83"/>
  <c r="I128" i="83"/>
  <c r="I114" i="83"/>
  <c r="I106" i="83"/>
  <c r="I150" i="83"/>
  <c r="I142" i="83"/>
  <c r="I129" i="83"/>
  <c r="I125" i="83"/>
  <c r="I113" i="83"/>
  <c r="I137" i="83"/>
  <c r="I103" i="83"/>
  <c r="I86" i="83"/>
  <c r="I78" i="83"/>
  <c r="I70" i="83"/>
  <c r="I62" i="83"/>
  <c r="I144" i="83"/>
  <c r="I133" i="83"/>
  <c r="I119" i="83"/>
  <c r="I110" i="83"/>
  <c r="I104" i="83"/>
  <c r="I94" i="83"/>
  <c r="I93" i="83"/>
  <c r="I85" i="83"/>
  <c r="I77" i="83"/>
  <c r="I69" i="83"/>
  <c r="I149" i="83"/>
  <c r="I126" i="83"/>
  <c r="I115" i="83"/>
  <c r="I105" i="83"/>
  <c r="I95" i="83"/>
  <c r="I92" i="83"/>
  <c r="I84" i="83"/>
  <c r="I76" i="83"/>
  <c r="I68" i="83"/>
  <c r="I60" i="83"/>
  <c r="I52" i="83"/>
  <c r="I121" i="83"/>
  <c r="I111" i="83"/>
  <c r="I99" i="83"/>
  <c r="I98" i="83"/>
  <c r="I97" i="83"/>
  <c r="I96" i="83"/>
  <c r="I91" i="83"/>
  <c r="I83" i="83"/>
  <c r="I118" i="83"/>
  <c r="I90" i="83"/>
  <c r="I152" i="83"/>
  <c r="I139" i="83"/>
  <c r="I123" i="83"/>
  <c r="I112" i="83"/>
  <c r="I141" i="83"/>
  <c r="I136" i="83"/>
  <c r="I135" i="83"/>
  <c r="I107" i="83"/>
  <c r="I102" i="83"/>
  <c r="I87" i="83"/>
  <c r="I101" i="83"/>
  <c r="I79" i="83"/>
  <c r="I66" i="83"/>
  <c r="I59" i="83"/>
  <c r="I58" i="83"/>
  <c r="I57" i="83"/>
  <c r="I56" i="83"/>
  <c r="I46" i="83"/>
  <c r="I81" i="83"/>
  <c r="I64" i="83"/>
  <c r="I47" i="83"/>
  <c r="I45" i="83"/>
  <c r="I109" i="83"/>
  <c r="I72" i="83"/>
  <c r="I61" i="83"/>
  <c r="I43" i="83"/>
  <c r="I75" i="83"/>
  <c r="I63" i="83"/>
  <c r="I42" i="83"/>
  <c r="I89" i="83"/>
  <c r="I88" i="83"/>
  <c r="I73" i="83"/>
  <c r="I55" i="83"/>
  <c r="I120" i="83"/>
  <c r="I36" i="83"/>
  <c r="I28" i="83"/>
  <c r="I20" i="83"/>
  <c r="I15" i="83"/>
  <c r="I41" i="83"/>
  <c r="I50" i="83"/>
  <c r="I37" i="83"/>
  <c r="I35" i="83"/>
  <c r="I27" i="83"/>
  <c r="I19" i="83"/>
  <c r="I18" i="83"/>
  <c r="I82" i="83"/>
  <c r="I32" i="83"/>
  <c r="I31" i="83"/>
  <c r="I39" i="83"/>
  <c r="I38" i="83"/>
  <c r="I34" i="83"/>
  <c r="I26" i="83"/>
  <c r="I53" i="83"/>
  <c r="I16" i="83"/>
  <c r="I22" i="83"/>
  <c r="I71" i="83"/>
  <c r="I21" i="83"/>
  <c r="I54" i="83"/>
  <c r="I49" i="83"/>
  <c r="I40" i="83"/>
  <c r="I33" i="83"/>
  <c r="I25" i="83"/>
  <c r="I17" i="83"/>
  <c r="I74" i="83"/>
  <c r="I24" i="83"/>
  <c r="I23" i="83"/>
  <c r="I30" i="83"/>
  <c r="I51" i="83"/>
  <c r="I44" i="83"/>
  <c r="I29" i="83"/>
  <c r="I65" i="83"/>
  <c r="I48" i="83"/>
  <c r="I80" i="83"/>
  <c r="I67" i="83"/>
  <c r="H12" i="83"/>
  <c r="G6" i="83"/>
  <c r="G5" i="130" s="1"/>
  <c r="I225" i="83"/>
  <c r="G226" i="83"/>
  <c r="G229" i="83" s="1"/>
  <c r="G231" i="83" s="1"/>
  <c r="G232" i="83" s="1"/>
  <c r="H225" i="83"/>
  <c r="K5" i="83"/>
  <c r="L14" i="83"/>
  <c r="H224" i="83"/>
  <c r="J11" i="83"/>
  <c r="J230" i="83" l="1"/>
  <c r="J218" i="83"/>
  <c r="J210" i="83"/>
  <c r="J202" i="83"/>
  <c r="J194" i="83"/>
  <c r="J228" i="83"/>
  <c r="J217" i="83"/>
  <c r="J209" i="83"/>
  <c r="J201" i="83"/>
  <c r="J193" i="83"/>
  <c r="J227" i="83"/>
  <c r="J216" i="83"/>
  <c r="J208" i="83"/>
  <c r="J200" i="83"/>
  <c r="J192" i="83"/>
  <c r="J223" i="83"/>
  <c r="J215" i="83"/>
  <c r="J207" i="83"/>
  <c r="J199" i="83"/>
  <c r="J191" i="83"/>
  <c r="J183" i="83"/>
  <c r="J222" i="83"/>
  <c r="J214" i="83"/>
  <c r="J206" i="83"/>
  <c r="J212" i="83"/>
  <c r="J211" i="83"/>
  <c r="J196" i="83"/>
  <c r="J186" i="83"/>
  <c r="J172" i="83"/>
  <c r="J164" i="83"/>
  <c r="J156" i="83"/>
  <c r="J205" i="83"/>
  <c r="J195" i="83"/>
  <c r="J171" i="83"/>
  <c r="J163" i="83"/>
  <c r="J204" i="83"/>
  <c r="J203" i="83"/>
  <c r="J178" i="83"/>
  <c r="J198" i="83"/>
  <c r="J189" i="83"/>
  <c r="J187" i="83"/>
  <c r="J179" i="83"/>
  <c r="J177" i="83"/>
  <c r="J169" i="83"/>
  <c r="J182" i="83"/>
  <c r="J181" i="83"/>
  <c r="J180" i="83"/>
  <c r="J176" i="83"/>
  <c r="J168" i="83"/>
  <c r="J221" i="83"/>
  <c r="J175" i="83"/>
  <c r="J167" i="83"/>
  <c r="J197" i="83"/>
  <c r="J160" i="83"/>
  <c r="J155" i="83"/>
  <c r="J147" i="83"/>
  <c r="J139" i="83"/>
  <c r="J131" i="83"/>
  <c r="J123" i="83"/>
  <c r="J166" i="83"/>
  <c r="J157" i="83"/>
  <c r="J154" i="83"/>
  <c r="J146" i="83"/>
  <c r="J190" i="83"/>
  <c r="J161" i="83"/>
  <c r="J158" i="83"/>
  <c r="J153" i="83"/>
  <c r="J145" i="83"/>
  <c r="J137" i="83"/>
  <c r="J129" i="83"/>
  <c r="J121" i="83"/>
  <c r="J219" i="83"/>
  <c r="J184" i="83"/>
  <c r="J165" i="83"/>
  <c r="J152" i="83"/>
  <c r="J144" i="83"/>
  <c r="J188" i="83"/>
  <c r="J174" i="83"/>
  <c r="J170" i="83"/>
  <c r="J140" i="83"/>
  <c r="J120" i="83"/>
  <c r="J119" i="83"/>
  <c r="J118" i="83"/>
  <c r="J115" i="83"/>
  <c r="J107" i="83"/>
  <c r="J99" i="83"/>
  <c r="J162" i="83"/>
  <c r="J159" i="83"/>
  <c r="J138" i="83"/>
  <c r="J134" i="83"/>
  <c r="J128" i="83"/>
  <c r="J150" i="83"/>
  <c r="J142" i="83"/>
  <c r="J125" i="83"/>
  <c r="J122" i="83"/>
  <c r="J113" i="83"/>
  <c r="J105" i="83"/>
  <c r="J135" i="83"/>
  <c r="J132" i="83"/>
  <c r="J112" i="83"/>
  <c r="J173" i="83"/>
  <c r="J133" i="83"/>
  <c r="J110" i="83"/>
  <c r="J104" i="83"/>
  <c r="J94" i="83"/>
  <c r="J93" i="83"/>
  <c r="J85" i="83"/>
  <c r="J77" i="83"/>
  <c r="J69" i="83"/>
  <c r="J185" i="83"/>
  <c r="J149" i="83"/>
  <c r="J126" i="83"/>
  <c r="J95" i="83"/>
  <c r="J92" i="83"/>
  <c r="J84" i="83"/>
  <c r="J76" i="83"/>
  <c r="J68" i="83"/>
  <c r="J213" i="83"/>
  <c r="J111" i="83"/>
  <c r="J108" i="83"/>
  <c r="J98" i="83"/>
  <c r="J97" i="83"/>
  <c r="J96" i="83"/>
  <c r="J91" i="83"/>
  <c r="J83" i="83"/>
  <c r="J75" i="83"/>
  <c r="J67" i="83"/>
  <c r="J59" i="83"/>
  <c r="J51" i="83"/>
  <c r="J143" i="83"/>
  <c r="J127" i="83"/>
  <c r="J90" i="83"/>
  <c r="J82" i="83"/>
  <c r="J220" i="83"/>
  <c r="J106" i="83"/>
  <c r="J100" i="83"/>
  <c r="J89" i="83"/>
  <c r="J124" i="83"/>
  <c r="J117" i="83"/>
  <c r="J114" i="83"/>
  <c r="J151" i="83"/>
  <c r="J148" i="83"/>
  <c r="J130" i="83"/>
  <c r="J116" i="83"/>
  <c r="J103" i="83"/>
  <c r="J86" i="83"/>
  <c r="J81" i="83"/>
  <c r="J70" i="83"/>
  <c r="J64" i="83"/>
  <c r="J47" i="83"/>
  <c r="J45" i="83"/>
  <c r="J74" i="83"/>
  <c r="J60" i="83"/>
  <c r="J50" i="83"/>
  <c r="J49" i="83"/>
  <c r="J48" i="83"/>
  <c r="J44" i="83"/>
  <c r="J63" i="83"/>
  <c r="J52" i="83"/>
  <c r="J42" i="83"/>
  <c r="J80" i="83"/>
  <c r="J65" i="83"/>
  <c r="J53" i="83"/>
  <c r="J41" i="83"/>
  <c r="J101" i="83"/>
  <c r="J79" i="83"/>
  <c r="J66" i="83"/>
  <c r="J58" i="83"/>
  <c r="J57" i="83"/>
  <c r="J56" i="83"/>
  <c r="J62" i="83"/>
  <c r="J37" i="83"/>
  <c r="J35" i="83"/>
  <c r="J27" i="83"/>
  <c r="J19" i="83"/>
  <c r="J46" i="83"/>
  <c r="J30" i="83"/>
  <c r="J20" i="83"/>
  <c r="J87" i="83"/>
  <c r="J72" i="83"/>
  <c r="J43" i="83"/>
  <c r="J39" i="83"/>
  <c r="J38" i="83"/>
  <c r="J34" i="83"/>
  <c r="J26" i="83"/>
  <c r="J18" i="83"/>
  <c r="J17" i="83"/>
  <c r="J88" i="83"/>
  <c r="J23" i="83"/>
  <c r="J55" i="83"/>
  <c r="J54" i="83"/>
  <c r="J40" i="83"/>
  <c r="J33" i="83"/>
  <c r="J25" i="83"/>
  <c r="J78" i="83"/>
  <c r="J31" i="83"/>
  <c r="J15" i="83"/>
  <c r="J71" i="83"/>
  <c r="J29" i="83"/>
  <c r="J36" i="83"/>
  <c r="J28" i="83"/>
  <c r="J141" i="83"/>
  <c r="J73" i="83"/>
  <c r="J32" i="83"/>
  <c r="J24" i="83"/>
  <c r="J16" i="83"/>
  <c r="J109" i="83"/>
  <c r="J61" i="83"/>
  <c r="J21" i="83"/>
  <c r="J136" i="83"/>
  <c r="J22" i="83"/>
  <c r="J102" i="83"/>
  <c r="I12" i="83"/>
  <c r="H6" i="83"/>
  <c r="H5" i="130" s="1"/>
  <c r="H226" i="83"/>
  <c r="H229" i="83" s="1"/>
  <c r="H231" i="83" s="1"/>
  <c r="H232" i="83" s="1"/>
  <c r="I224" i="83"/>
  <c r="I226" i="83" s="1"/>
  <c r="I229" i="83" s="1"/>
  <c r="I231" i="83" s="1"/>
  <c r="I232" i="83" s="1"/>
  <c r="K11" i="83"/>
  <c r="M14" i="83"/>
  <c r="L5" i="83"/>
  <c r="K228" i="83" l="1"/>
  <c r="K217" i="83"/>
  <c r="K209" i="83"/>
  <c r="K201" i="83"/>
  <c r="K193" i="83"/>
  <c r="K227" i="83"/>
  <c r="K216" i="83"/>
  <c r="K208" i="83"/>
  <c r="K200" i="83"/>
  <c r="K192" i="83"/>
  <c r="K223" i="83"/>
  <c r="K215" i="83"/>
  <c r="K207" i="83"/>
  <c r="K199" i="83"/>
  <c r="K191" i="83"/>
  <c r="K222" i="83"/>
  <c r="K214" i="83"/>
  <c r="K206" i="83"/>
  <c r="K198" i="83"/>
  <c r="K190" i="83"/>
  <c r="K182" i="83"/>
  <c r="K221" i="83"/>
  <c r="K213" i="83"/>
  <c r="K205" i="83"/>
  <c r="K195" i="83"/>
  <c r="K171" i="83"/>
  <c r="K163" i="83"/>
  <c r="K204" i="83"/>
  <c r="K203" i="83"/>
  <c r="K202" i="83"/>
  <c r="K194" i="83"/>
  <c r="K178" i="83"/>
  <c r="K170" i="83"/>
  <c r="K162" i="83"/>
  <c r="K230" i="83"/>
  <c r="K189" i="83"/>
  <c r="K187" i="83"/>
  <c r="K179" i="83"/>
  <c r="K177" i="83"/>
  <c r="K181" i="83"/>
  <c r="K180" i="83"/>
  <c r="K176" i="83"/>
  <c r="K168" i="83"/>
  <c r="K218" i="83"/>
  <c r="K183" i="83"/>
  <c r="K175" i="83"/>
  <c r="K220" i="83"/>
  <c r="K219" i="83"/>
  <c r="K197" i="83"/>
  <c r="K184" i="83"/>
  <c r="K174" i="83"/>
  <c r="K166" i="83"/>
  <c r="K157" i="83"/>
  <c r="K154" i="83"/>
  <c r="K146" i="83"/>
  <c r="K138" i="83"/>
  <c r="K130" i="83"/>
  <c r="K212" i="83"/>
  <c r="K186" i="83"/>
  <c r="K161" i="83"/>
  <c r="K158" i="83"/>
  <c r="K153" i="83"/>
  <c r="K145" i="83"/>
  <c r="K210" i="83"/>
  <c r="K165" i="83"/>
  <c r="K152" i="83"/>
  <c r="K144" i="83"/>
  <c r="K136" i="83"/>
  <c r="K128" i="83"/>
  <c r="K120" i="83"/>
  <c r="K151" i="83"/>
  <c r="K143" i="83"/>
  <c r="K159" i="83"/>
  <c r="K134" i="83"/>
  <c r="K121" i="83"/>
  <c r="K114" i="83"/>
  <c r="K106" i="83"/>
  <c r="K98" i="83"/>
  <c r="K150" i="83"/>
  <c r="K142" i="83"/>
  <c r="K164" i="83"/>
  <c r="K135" i="83"/>
  <c r="K132" i="83"/>
  <c r="K129" i="83"/>
  <c r="K112" i="83"/>
  <c r="K104" i="83"/>
  <c r="K196" i="83"/>
  <c r="K185" i="83"/>
  <c r="K167" i="83"/>
  <c r="K160" i="83"/>
  <c r="K149" i="83"/>
  <c r="K139" i="83"/>
  <c r="K123" i="83"/>
  <c r="K126" i="83"/>
  <c r="K122" i="83"/>
  <c r="K119" i="83"/>
  <c r="K113" i="83"/>
  <c r="K95" i="83"/>
  <c r="K92" i="83"/>
  <c r="K84" i="83"/>
  <c r="K76" i="83"/>
  <c r="K68" i="83"/>
  <c r="K211" i="83"/>
  <c r="K169" i="83"/>
  <c r="K155" i="83"/>
  <c r="K131" i="83"/>
  <c r="K115" i="83"/>
  <c r="K111" i="83"/>
  <c r="K108" i="83"/>
  <c r="K105" i="83"/>
  <c r="K97" i="83"/>
  <c r="K96" i="83"/>
  <c r="K91" i="83"/>
  <c r="K83" i="83"/>
  <c r="K75" i="83"/>
  <c r="K67" i="83"/>
  <c r="K127" i="83"/>
  <c r="K99" i="83"/>
  <c r="K90" i="83"/>
  <c r="K82" i="83"/>
  <c r="K74" i="83"/>
  <c r="K66" i="83"/>
  <c r="K58" i="83"/>
  <c r="K50" i="83"/>
  <c r="K156" i="83"/>
  <c r="K125" i="83"/>
  <c r="K118" i="83"/>
  <c r="K100" i="83"/>
  <c r="K89" i="83"/>
  <c r="K81" i="83"/>
  <c r="K172" i="83"/>
  <c r="K124" i="83"/>
  <c r="K117" i="83"/>
  <c r="K109" i="83"/>
  <c r="K101" i="83"/>
  <c r="K88" i="83"/>
  <c r="K147" i="83"/>
  <c r="K141" i="83"/>
  <c r="K173" i="83"/>
  <c r="K140" i="83"/>
  <c r="K137" i="83"/>
  <c r="K133" i="83"/>
  <c r="K110" i="83"/>
  <c r="K94" i="83"/>
  <c r="K93" i="83"/>
  <c r="K85" i="83"/>
  <c r="K60" i="83"/>
  <c r="K49" i="83"/>
  <c r="K48" i="83"/>
  <c r="K44" i="83"/>
  <c r="K102" i="83"/>
  <c r="K78" i="83"/>
  <c r="K72" i="83"/>
  <c r="K61" i="83"/>
  <c r="K51" i="83"/>
  <c r="K43" i="83"/>
  <c r="K188" i="83"/>
  <c r="K80" i="83"/>
  <c r="K65" i="83"/>
  <c r="K53" i="83"/>
  <c r="K41" i="83"/>
  <c r="K116" i="83"/>
  <c r="K86" i="83"/>
  <c r="K77" i="83"/>
  <c r="K71" i="83"/>
  <c r="K54" i="83"/>
  <c r="K40" i="83"/>
  <c r="K70" i="83"/>
  <c r="K64" i="83"/>
  <c r="K59" i="83"/>
  <c r="K87" i="83"/>
  <c r="K39" i="83"/>
  <c r="K38" i="83"/>
  <c r="K34" i="83"/>
  <c r="K26" i="83"/>
  <c r="K18" i="83"/>
  <c r="K57" i="83"/>
  <c r="K30" i="83"/>
  <c r="K20" i="83"/>
  <c r="K63" i="83"/>
  <c r="K55" i="83"/>
  <c r="K33" i="83"/>
  <c r="K25" i="83"/>
  <c r="K17" i="83"/>
  <c r="K24" i="83"/>
  <c r="K28" i="83"/>
  <c r="K62" i="83"/>
  <c r="K37" i="83"/>
  <c r="K35" i="83"/>
  <c r="K19" i="83"/>
  <c r="K73" i="83"/>
  <c r="K69" i="83"/>
  <c r="K32" i="83"/>
  <c r="K16" i="83"/>
  <c r="K22" i="83"/>
  <c r="K79" i="83"/>
  <c r="K36" i="83"/>
  <c r="K103" i="83"/>
  <c r="K56" i="83"/>
  <c r="K42" i="83"/>
  <c r="K31" i="83"/>
  <c r="K23" i="83"/>
  <c r="K15" i="83"/>
  <c r="K148" i="83"/>
  <c r="K107" i="83"/>
  <c r="K46" i="83"/>
  <c r="K45" i="83"/>
  <c r="K21" i="83"/>
  <c r="K52" i="83"/>
  <c r="K47" i="83"/>
  <c r="K29" i="83"/>
  <c r="K27" i="83"/>
  <c r="I6" i="83"/>
  <c r="I5" i="130" s="1"/>
  <c r="J12" i="83"/>
  <c r="K225" i="83"/>
  <c r="J225" i="83"/>
  <c r="N14" i="83"/>
  <c r="M5" i="83"/>
  <c r="L11" i="83"/>
  <c r="J224" i="83"/>
  <c r="L227" i="83" l="1"/>
  <c r="L216" i="83"/>
  <c r="L208" i="83"/>
  <c r="L200" i="83"/>
  <c r="L192" i="83"/>
  <c r="T192" i="83" s="1"/>
  <c r="L223" i="83"/>
  <c r="L215" i="83"/>
  <c r="T215" i="83" s="1"/>
  <c r="L207" i="83"/>
  <c r="T207" i="83" s="1"/>
  <c r="L199" i="83"/>
  <c r="L191" i="83"/>
  <c r="L222" i="83"/>
  <c r="L214" i="83"/>
  <c r="T214" i="83" s="1"/>
  <c r="L206" i="83"/>
  <c r="T206" i="83" s="1"/>
  <c r="L198" i="83"/>
  <c r="T198" i="83" s="1"/>
  <c r="L190" i="83"/>
  <c r="T190" i="83" s="1"/>
  <c r="L221" i="83"/>
  <c r="T221" i="83" s="1"/>
  <c r="L213" i="83"/>
  <c r="L205" i="83"/>
  <c r="L197" i="83"/>
  <c r="L189" i="83"/>
  <c r="T189" i="83" s="1"/>
  <c r="L181" i="83"/>
  <c r="T181" i="83" s="1"/>
  <c r="L220" i="83"/>
  <c r="L212" i="83"/>
  <c r="L204" i="83"/>
  <c r="T204" i="83" s="1"/>
  <c r="L203" i="83"/>
  <c r="L202" i="83"/>
  <c r="L194" i="83"/>
  <c r="L178" i="83"/>
  <c r="T178" i="83" s="1"/>
  <c r="L170" i="83"/>
  <c r="T170" i="83" s="1"/>
  <c r="L162" i="83"/>
  <c r="T162" i="83" s="1"/>
  <c r="L230" i="83"/>
  <c r="T230" i="83" s="1"/>
  <c r="L228" i="83"/>
  <c r="T228" i="83" s="1"/>
  <c r="L187" i="83"/>
  <c r="L179" i="83"/>
  <c r="L177" i="83"/>
  <c r="L169" i="83"/>
  <c r="T169" i="83" s="1"/>
  <c r="L161" i="83"/>
  <c r="L201" i="83"/>
  <c r="L193" i="83"/>
  <c r="T193" i="83" s="1"/>
  <c r="L180" i="83"/>
  <c r="L218" i="83"/>
  <c r="T218" i="83" s="1"/>
  <c r="L217" i="83"/>
  <c r="L183" i="83"/>
  <c r="L182" i="83"/>
  <c r="L175" i="83"/>
  <c r="T175" i="83" s="1"/>
  <c r="L167" i="83"/>
  <c r="T167" i="83" s="1"/>
  <c r="L219" i="83"/>
  <c r="T219" i="83" s="1"/>
  <c r="L184" i="83"/>
  <c r="L174" i="83"/>
  <c r="L210" i="83"/>
  <c r="L209" i="83"/>
  <c r="L188" i="83"/>
  <c r="T188" i="83" s="1"/>
  <c r="L185" i="83"/>
  <c r="T185" i="83" s="1"/>
  <c r="L173" i="83"/>
  <c r="T173" i="83" s="1"/>
  <c r="L165" i="83"/>
  <c r="T165" i="83" s="1"/>
  <c r="L186" i="83"/>
  <c r="L166" i="83"/>
  <c r="T166" i="83" s="1"/>
  <c r="L163" i="83"/>
  <c r="L158" i="83"/>
  <c r="L153" i="83"/>
  <c r="T153" i="83" s="1"/>
  <c r="L145" i="83"/>
  <c r="T145" i="83" s="1"/>
  <c r="L137" i="83"/>
  <c r="L129" i="83"/>
  <c r="T129" i="83" s="1"/>
  <c r="L152" i="83"/>
  <c r="T152" i="83" s="1"/>
  <c r="L144" i="83"/>
  <c r="T144" i="83" s="1"/>
  <c r="L151" i="83"/>
  <c r="L143" i="83"/>
  <c r="L135" i="83"/>
  <c r="T135" i="83" s="1"/>
  <c r="L127" i="83"/>
  <c r="T127" i="83" s="1"/>
  <c r="L119" i="83"/>
  <c r="T119" i="83" s="1"/>
  <c r="L195" i="83"/>
  <c r="T195" i="83" s="1"/>
  <c r="L176" i="83"/>
  <c r="T176" i="83" s="1"/>
  <c r="L159" i="83"/>
  <c r="T159" i="83" s="1"/>
  <c r="L150" i="83"/>
  <c r="L142" i="83"/>
  <c r="L138" i="83"/>
  <c r="T138" i="83" s="1"/>
  <c r="L128" i="83"/>
  <c r="L125" i="83"/>
  <c r="T125" i="83" s="1"/>
  <c r="L122" i="83"/>
  <c r="L113" i="83"/>
  <c r="T113" i="83" s="1"/>
  <c r="L105" i="83"/>
  <c r="T105" i="83" s="1"/>
  <c r="L97" i="83"/>
  <c r="L171" i="83"/>
  <c r="L164" i="83"/>
  <c r="T164" i="83" s="1"/>
  <c r="L132" i="83"/>
  <c r="T132" i="83" s="1"/>
  <c r="L196" i="83"/>
  <c r="T196" i="83" s="1"/>
  <c r="L160" i="83"/>
  <c r="T160" i="83" s="1"/>
  <c r="L149" i="83"/>
  <c r="L139" i="83"/>
  <c r="T139" i="83" s="1"/>
  <c r="L123" i="83"/>
  <c r="L111" i="83"/>
  <c r="L211" i="83"/>
  <c r="T211" i="83" s="1"/>
  <c r="L172" i="83"/>
  <c r="T172" i="83" s="1"/>
  <c r="L148" i="83"/>
  <c r="T148" i="83" s="1"/>
  <c r="L141" i="83"/>
  <c r="T141" i="83" s="1"/>
  <c r="L126" i="83"/>
  <c r="T126" i="83" s="1"/>
  <c r="L155" i="83"/>
  <c r="T155" i="83" s="1"/>
  <c r="L131" i="83"/>
  <c r="L115" i="83"/>
  <c r="T115" i="83" s="1"/>
  <c r="L108" i="83"/>
  <c r="T108" i="83" s="1"/>
  <c r="L96" i="83"/>
  <c r="T96" i="83" s="1"/>
  <c r="L91" i="83"/>
  <c r="T91" i="83" s="1"/>
  <c r="L83" i="83"/>
  <c r="T83" i="83" s="1"/>
  <c r="L75" i="83"/>
  <c r="L67" i="83"/>
  <c r="T67" i="83" s="1"/>
  <c r="L154" i="83"/>
  <c r="L134" i="83"/>
  <c r="T134" i="83" s="1"/>
  <c r="L99" i="83"/>
  <c r="T99" i="83" s="1"/>
  <c r="L98" i="83"/>
  <c r="L90" i="83"/>
  <c r="T90" i="83" s="1"/>
  <c r="L82" i="83"/>
  <c r="T82" i="83" s="1"/>
  <c r="L74" i="83"/>
  <c r="T74" i="83" s="1"/>
  <c r="L66" i="83"/>
  <c r="T66" i="83" s="1"/>
  <c r="L156" i="83"/>
  <c r="L121" i="83"/>
  <c r="T121" i="83" s="1"/>
  <c r="L118" i="83"/>
  <c r="T118" i="83" s="1"/>
  <c r="L100" i="83"/>
  <c r="L89" i="83"/>
  <c r="T89" i="83" s="1"/>
  <c r="L81" i="83"/>
  <c r="T81" i="83" s="1"/>
  <c r="L73" i="83"/>
  <c r="T73" i="83" s="1"/>
  <c r="L65" i="83"/>
  <c r="T65" i="83" s="1"/>
  <c r="L57" i="83"/>
  <c r="L49" i="83"/>
  <c r="L124" i="83"/>
  <c r="T124" i="83" s="1"/>
  <c r="L117" i="83"/>
  <c r="T117" i="83" s="1"/>
  <c r="L109" i="83"/>
  <c r="T109" i="83" s="1"/>
  <c r="L106" i="83"/>
  <c r="T106" i="83" s="1"/>
  <c r="L101" i="83"/>
  <c r="T101" i="83" s="1"/>
  <c r="L88" i="83"/>
  <c r="T88" i="83" s="1"/>
  <c r="L157" i="83"/>
  <c r="T157" i="83" s="1"/>
  <c r="L147" i="83"/>
  <c r="L114" i="83"/>
  <c r="T114" i="83" s="1"/>
  <c r="L112" i="83"/>
  <c r="T112" i="83" s="1"/>
  <c r="L102" i="83"/>
  <c r="T102" i="83" s="1"/>
  <c r="L146" i="83"/>
  <c r="T146" i="83" s="1"/>
  <c r="L136" i="83"/>
  <c r="T136" i="83" s="1"/>
  <c r="L120" i="83"/>
  <c r="T120" i="83" s="1"/>
  <c r="L116" i="83"/>
  <c r="T116" i="83" s="1"/>
  <c r="L104" i="83"/>
  <c r="L95" i="83"/>
  <c r="L92" i="83"/>
  <c r="T92" i="83" s="1"/>
  <c r="L84" i="83"/>
  <c r="L78" i="83"/>
  <c r="T78" i="83" s="1"/>
  <c r="L72" i="83"/>
  <c r="T72" i="83" s="1"/>
  <c r="L61" i="83"/>
  <c r="T61" i="83" s="1"/>
  <c r="L51" i="83"/>
  <c r="T51" i="83" s="1"/>
  <c r="L50" i="83"/>
  <c r="L43" i="83"/>
  <c r="L69" i="83"/>
  <c r="T69" i="83" s="1"/>
  <c r="L63" i="83"/>
  <c r="T63" i="83" s="1"/>
  <c r="L52" i="83"/>
  <c r="T52" i="83" s="1"/>
  <c r="L42" i="83"/>
  <c r="T42" i="83" s="1"/>
  <c r="L140" i="83"/>
  <c r="T140" i="83" s="1"/>
  <c r="L168" i="83"/>
  <c r="T168" i="83" s="1"/>
  <c r="L93" i="83"/>
  <c r="L86" i="83"/>
  <c r="T86" i="83" s="1"/>
  <c r="L85" i="83"/>
  <c r="T85" i="83" s="1"/>
  <c r="L77" i="83"/>
  <c r="T77" i="83" s="1"/>
  <c r="L71" i="83"/>
  <c r="T71" i="83" s="1"/>
  <c r="L54" i="83"/>
  <c r="T54" i="83" s="1"/>
  <c r="L40" i="83"/>
  <c r="T40" i="83" s="1"/>
  <c r="L103" i="83"/>
  <c r="T103" i="83" s="1"/>
  <c r="L87" i="83"/>
  <c r="L62" i="83"/>
  <c r="T62" i="83" s="1"/>
  <c r="L55" i="83"/>
  <c r="T55" i="83" s="1"/>
  <c r="L39" i="83"/>
  <c r="T39" i="83" s="1"/>
  <c r="L76" i="83"/>
  <c r="T76" i="83" s="1"/>
  <c r="L60" i="83"/>
  <c r="T60" i="83" s="1"/>
  <c r="L110" i="83"/>
  <c r="T110" i="83" s="1"/>
  <c r="L68" i="83"/>
  <c r="T68" i="83" s="1"/>
  <c r="L33" i="83"/>
  <c r="T33" i="83" s="1"/>
  <c r="L25" i="83"/>
  <c r="L17" i="83"/>
  <c r="T17" i="83" s="1"/>
  <c r="L70" i="83"/>
  <c r="T70" i="83" s="1"/>
  <c r="L45" i="83"/>
  <c r="T45" i="83" s="1"/>
  <c r="L29" i="83"/>
  <c r="T29" i="83" s="1"/>
  <c r="L80" i="83"/>
  <c r="T80" i="83" s="1"/>
  <c r="L59" i="83"/>
  <c r="T59" i="83" s="1"/>
  <c r="L133" i="83"/>
  <c r="T133" i="83" s="1"/>
  <c r="L32" i="83"/>
  <c r="T32" i="83" s="1"/>
  <c r="L24" i="83"/>
  <c r="T24" i="83" s="1"/>
  <c r="L16" i="83"/>
  <c r="T16" i="83" s="1"/>
  <c r="L21" i="83"/>
  <c r="T21" i="83" s="1"/>
  <c r="L41" i="83"/>
  <c r="T41" i="83" s="1"/>
  <c r="L37" i="83"/>
  <c r="T37" i="83" s="1"/>
  <c r="L35" i="83"/>
  <c r="T35" i="83" s="1"/>
  <c r="L26" i="83"/>
  <c r="T26" i="83" s="1"/>
  <c r="L94" i="83"/>
  <c r="T94" i="83" s="1"/>
  <c r="L56" i="83"/>
  <c r="T56" i="83" s="1"/>
  <c r="L31" i="83"/>
  <c r="T31" i="83" s="1"/>
  <c r="L23" i="83"/>
  <c r="T23" i="83" s="1"/>
  <c r="L15" i="83"/>
  <c r="T15" i="83" s="1"/>
  <c r="L47" i="83"/>
  <c r="T47" i="83" s="1"/>
  <c r="L36" i="83"/>
  <c r="T36" i="83" s="1"/>
  <c r="L38" i="83"/>
  <c r="T38" i="83" s="1"/>
  <c r="L34" i="83"/>
  <c r="T34" i="83" s="1"/>
  <c r="L107" i="83"/>
  <c r="T107" i="83" s="1"/>
  <c r="L64" i="83"/>
  <c r="T64" i="83" s="1"/>
  <c r="L53" i="83"/>
  <c r="T53" i="83" s="1"/>
  <c r="L46" i="83"/>
  <c r="T46" i="83" s="1"/>
  <c r="L30" i="83"/>
  <c r="T30" i="83" s="1"/>
  <c r="L22" i="83"/>
  <c r="T22" i="83" s="1"/>
  <c r="L48" i="83"/>
  <c r="L28" i="83"/>
  <c r="L20" i="83"/>
  <c r="T20" i="83" s="1"/>
  <c r="L44" i="83"/>
  <c r="T44" i="83" s="1"/>
  <c r="L19" i="83"/>
  <c r="T19" i="83" s="1"/>
  <c r="L18" i="83"/>
  <c r="T18" i="83" s="1"/>
  <c r="L130" i="83"/>
  <c r="T130" i="83" s="1"/>
  <c r="L79" i="83"/>
  <c r="T79" i="83" s="1"/>
  <c r="L58" i="83"/>
  <c r="L27" i="83"/>
  <c r="T27" i="83" s="1"/>
  <c r="J6" i="83"/>
  <c r="J5" i="130" s="1"/>
  <c r="K12" i="83"/>
  <c r="T222" i="83"/>
  <c r="T182" i="83"/>
  <c r="T174" i="83"/>
  <c r="T199" i="83"/>
  <c r="T191" i="83"/>
  <c r="T183" i="83"/>
  <c r="T227" i="83"/>
  <c r="T216" i="83"/>
  <c r="T208" i="83"/>
  <c r="T200" i="83"/>
  <c r="T184" i="83"/>
  <c r="T217" i="83"/>
  <c r="T209" i="83"/>
  <c r="T201" i="83"/>
  <c r="T177" i="83"/>
  <c r="T210" i="83"/>
  <c r="T202" i="83"/>
  <c r="T194" i="83"/>
  <c r="T186" i="83"/>
  <c r="T203" i="83"/>
  <c r="T187" i="83"/>
  <c r="T179" i="83"/>
  <c r="T220" i="83"/>
  <c r="T212" i="83"/>
  <c r="T180" i="83"/>
  <c r="T213" i="83"/>
  <c r="T205" i="83"/>
  <c r="T197" i="83"/>
  <c r="T163" i="83"/>
  <c r="T147" i="83"/>
  <c r="T131" i="83"/>
  <c r="T123" i="83"/>
  <c r="T156" i="83"/>
  <c r="T149" i="83"/>
  <c r="T158" i="83"/>
  <c r="T150" i="83"/>
  <c r="T142" i="83"/>
  <c r="T171" i="83"/>
  <c r="T151" i="83"/>
  <c r="T143" i="83"/>
  <c r="T161" i="83"/>
  <c r="T137" i="83"/>
  <c r="T154" i="83"/>
  <c r="T122" i="83"/>
  <c r="T111" i="83"/>
  <c r="T95" i="83"/>
  <c r="T87" i="83"/>
  <c r="T128" i="83"/>
  <c r="T104" i="83"/>
  <c r="T97" i="83"/>
  <c r="T98" i="83"/>
  <c r="T58" i="83"/>
  <c r="T75" i="83"/>
  <c r="T100" i="83"/>
  <c r="T84" i="83"/>
  <c r="T25" i="83"/>
  <c r="T48" i="83"/>
  <c r="T57" i="83"/>
  <c r="T49" i="83"/>
  <c r="T93" i="83"/>
  <c r="T50" i="83"/>
  <c r="T43" i="83"/>
  <c r="T28" i="83"/>
  <c r="N5" i="83"/>
  <c r="O14" i="83"/>
  <c r="J226" i="83"/>
  <c r="M11" i="83"/>
  <c r="K224" i="83"/>
  <c r="K226" i="83" s="1"/>
  <c r="K229" i="83" s="1"/>
  <c r="K231" i="83" s="1"/>
  <c r="K232" i="83" s="1"/>
  <c r="M223" i="83" l="1"/>
  <c r="M215" i="83"/>
  <c r="M207" i="83"/>
  <c r="M199" i="83"/>
  <c r="M222" i="83"/>
  <c r="M214" i="83"/>
  <c r="M206" i="83"/>
  <c r="M198" i="83"/>
  <c r="M190" i="83"/>
  <c r="M221" i="83"/>
  <c r="M213" i="83"/>
  <c r="M205" i="83"/>
  <c r="M197" i="83"/>
  <c r="M189" i="83"/>
  <c r="M220" i="83"/>
  <c r="M212" i="83"/>
  <c r="M204" i="83"/>
  <c r="M196" i="83"/>
  <c r="M188" i="83"/>
  <c r="M180" i="83"/>
  <c r="M219" i="83"/>
  <c r="M211" i="83"/>
  <c r="M203" i="83"/>
  <c r="M230" i="83"/>
  <c r="M228" i="83"/>
  <c r="M191" i="83"/>
  <c r="M187" i="83"/>
  <c r="M179" i="83"/>
  <c r="M177" i="83"/>
  <c r="M169" i="83"/>
  <c r="M161" i="83"/>
  <c r="M227" i="83"/>
  <c r="M201" i="83"/>
  <c r="M193" i="83"/>
  <c r="M176" i="83"/>
  <c r="M168" i="83"/>
  <c r="M160" i="83"/>
  <c r="M218" i="83"/>
  <c r="M217" i="83"/>
  <c r="M183" i="83"/>
  <c r="M182" i="83"/>
  <c r="M181" i="83"/>
  <c r="M216" i="83"/>
  <c r="M184" i="83"/>
  <c r="M174" i="83"/>
  <c r="M166" i="83"/>
  <c r="M210" i="83"/>
  <c r="M209" i="83"/>
  <c r="M200" i="83"/>
  <c r="M192" i="83"/>
  <c r="M185" i="83"/>
  <c r="M173" i="83"/>
  <c r="M208" i="83"/>
  <c r="M186" i="83"/>
  <c r="M172" i="83"/>
  <c r="M194" i="83"/>
  <c r="M152" i="83"/>
  <c r="M144" i="83"/>
  <c r="M136" i="83"/>
  <c r="M128" i="83"/>
  <c r="M202" i="83"/>
  <c r="M165" i="83"/>
  <c r="M151" i="83"/>
  <c r="M143" i="83"/>
  <c r="M195" i="83"/>
  <c r="M159" i="83"/>
  <c r="M150" i="83"/>
  <c r="M142" i="83"/>
  <c r="M134" i="83"/>
  <c r="M126" i="83"/>
  <c r="M118" i="83"/>
  <c r="M175" i="83"/>
  <c r="M171" i="83"/>
  <c r="M164" i="83"/>
  <c r="M149" i="83"/>
  <c r="M162" i="83"/>
  <c r="M153" i="83"/>
  <c r="M145" i="83"/>
  <c r="M132" i="83"/>
  <c r="M112" i="83"/>
  <c r="M104" i="83"/>
  <c r="M96" i="83"/>
  <c r="M178" i="83"/>
  <c r="M139" i="83"/>
  <c r="M135" i="83"/>
  <c r="M129" i="83"/>
  <c r="M167" i="83"/>
  <c r="M158" i="83"/>
  <c r="M148" i="83"/>
  <c r="M141" i="83"/>
  <c r="M110" i="83"/>
  <c r="M163" i="83"/>
  <c r="M157" i="83"/>
  <c r="M156" i="83"/>
  <c r="M155" i="83"/>
  <c r="M147" i="83"/>
  <c r="M133" i="83"/>
  <c r="M130" i="83"/>
  <c r="M154" i="83"/>
  <c r="M111" i="83"/>
  <c r="M105" i="83"/>
  <c r="M99" i="83"/>
  <c r="M98" i="83"/>
  <c r="M97" i="83"/>
  <c r="M90" i="83"/>
  <c r="M82" i="83"/>
  <c r="M74" i="83"/>
  <c r="M66" i="83"/>
  <c r="M127" i="83"/>
  <c r="M121" i="83"/>
  <c r="M100" i="83"/>
  <c r="M89" i="83"/>
  <c r="M81" i="83"/>
  <c r="M73" i="83"/>
  <c r="M65" i="83"/>
  <c r="M125" i="83"/>
  <c r="M124" i="83"/>
  <c r="M117" i="83"/>
  <c r="M109" i="83"/>
  <c r="M106" i="83"/>
  <c r="M101" i="83"/>
  <c r="M88" i="83"/>
  <c r="M80" i="83"/>
  <c r="M72" i="83"/>
  <c r="M64" i="83"/>
  <c r="M56" i="83"/>
  <c r="M48" i="83"/>
  <c r="M114" i="83"/>
  <c r="M102" i="83"/>
  <c r="M87" i="83"/>
  <c r="M170" i="83"/>
  <c r="M146" i="83"/>
  <c r="M123" i="83"/>
  <c r="M120" i="83"/>
  <c r="M116" i="83"/>
  <c r="M107" i="83"/>
  <c r="M103" i="83"/>
  <c r="M140" i="83"/>
  <c r="M138" i="83"/>
  <c r="M131" i="83"/>
  <c r="M122" i="83"/>
  <c r="M119" i="83"/>
  <c r="M115" i="83"/>
  <c r="M113" i="83"/>
  <c r="M108" i="83"/>
  <c r="M91" i="83"/>
  <c r="M83" i="83"/>
  <c r="M95" i="83"/>
  <c r="M69" i="83"/>
  <c r="M63" i="83"/>
  <c r="M52" i="83"/>
  <c r="M42" i="83"/>
  <c r="M92" i="83"/>
  <c r="M67" i="83"/>
  <c r="M53" i="83"/>
  <c r="M41" i="83"/>
  <c r="M84" i="83"/>
  <c r="M75" i="83"/>
  <c r="M62" i="83"/>
  <c r="M55" i="83"/>
  <c r="M39" i="83"/>
  <c r="M79" i="83"/>
  <c r="M68" i="83"/>
  <c r="M46" i="83"/>
  <c r="M38" i="83"/>
  <c r="M78" i="83"/>
  <c r="M61" i="83"/>
  <c r="M77" i="83"/>
  <c r="M50" i="83"/>
  <c r="M43" i="83"/>
  <c r="M32" i="83"/>
  <c r="M24" i="83"/>
  <c r="M16" i="83"/>
  <c r="M36" i="83"/>
  <c r="M37" i="83"/>
  <c r="M27" i="83"/>
  <c r="M26" i="83"/>
  <c r="M137" i="83"/>
  <c r="M94" i="83"/>
  <c r="M54" i="83"/>
  <c r="M40" i="83"/>
  <c r="M31" i="83"/>
  <c r="M23" i="83"/>
  <c r="M15" i="83"/>
  <c r="M20" i="83"/>
  <c r="M93" i="83"/>
  <c r="M33" i="83"/>
  <c r="M85" i="83"/>
  <c r="M49" i="83"/>
  <c r="M30" i="83"/>
  <c r="M22" i="83"/>
  <c r="M28" i="83"/>
  <c r="M60" i="83"/>
  <c r="M25" i="83"/>
  <c r="M70" i="83"/>
  <c r="M57" i="83"/>
  <c r="M47" i="83"/>
  <c r="M45" i="83"/>
  <c r="M29" i="83"/>
  <c r="M21" i="83"/>
  <c r="M58" i="83"/>
  <c r="M51" i="83"/>
  <c r="M76" i="83"/>
  <c r="M86" i="83"/>
  <c r="M71" i="83"/>
  <c r="M59" i="83"/>
  <c r="M44" i="83"/>
  <c r="M35" i="83"/>
  <c r="M19" i="83"/>
  <c r="M34" i="83"/>
  <c r="M18" i="83"/>
  <c r="M17" i="83"/>
  <c r="L225" i="83"/>
  <c r="T225" i="83" s="1"/>
  <c r="T223" i="83"/>
  <c r="K6" i="83"/>
  <c r="K5" i="130" s="1"/>
  <c r="L12" i="83"/>
  <c r="O5" i="83"/>
  <c r="P14" i="83"/>
  <c r="J229" i="83"/>
  <c r="J231" i="83" s="1"/>
  <c r="J232" i="83" s="1"/>
  <c r="L224" i="83"/>
  <c r="N11" i="83"/>
  <c r="N222" i="83" l="1"/>
  <c r="N214" i="83"/>
  <c r="N206" i="83"/>
  <c r="N198" i="83"/>
  <c r="N221" i="83"/>
  <c r="V221" i="83" s="1"/>
  <c r="N213" i="83"/>
  <c r="N205" i="83"/>
  <c r="N197" i="83"/>
  <c r="V197" i="83" s="1"/>
  <c r="N189" i="83"/>
  <c r="N220" i="83"/>
  <c r="N212" i="83"/>
  <c r="N204" i="83"/>
  <c r="N196" i="83"/>
  <c r="V196" i="83" s="1"/>
  <c r="N188" i="83"/>
  <c r="N219" i="83"/>
  <c r="V219" i="83" s="1"/>
  <c r="N211" i="83"/>
  <c r="N203" i="83"/>
  <c r="N195" i="83"/>
  <c r="N187" i="83"/>
  <c r="N179" i="83"/>
  <c r="N230" i="83"/>
  <c r="N218" i="83"/>
  <c r="N210" i="83"/>
  <c r="N227" i="83"/>
  <c r="N201" i="83"/>
  <c r="N193" i="83"/>
  <c r="N176" i="83"/>
  <c r="N168" i="83"/>
  <c r="N160" i="83"/>
  <c r="N217" i="83"/>
  <c r="N183" i="83"/>
  <c r="N182" i="83"/>
  <c r="N181" i="83"/>
  <c r="N180" i="83"/>
  <c r="N175" i="83"/>
  <c r="N167" i="83"/>
  <c r="N159" i="83"/>
  <c r="N223" i="83"/>
  <c r="N216" i="83"/>
  <c r="N184" i="83"/>
  <c r="N209" i="83"/>
  <c r="N200" i="83"/>
  <c r="N192" i="83"/>
  <c r="N185" i="83"/>
  <c r="N173" i="83"/>
  <c r="V173" i="83" s="1"/>
  <c r="N165" i="83"/>
  <c r="N215" i="83"/>
  <c r="V215" i="83" s="1"/>
  <c r="N208" i="83"/>
  <c r="V208" i="83" s="1"/>
  <c r="N186" i="83"/>
  <c r="N172" i="83"/>
  <c r="N190" i="83"/>
  <c r="N171" i="83"/>
  <c r="N199" i="83"/>
  <c r="N194" i="83"/>
  <c r="N166" i="83"/>
  <c r="N202" i="83"/>
  <c r="V202" i="83" s="1"/>
  <c r="N161" i="83"/>
  <c r="N151" i="83"/>
  <c r="N143" i="83"/>
  <c r="N135" i="83"/>
  <c r="N127" i="83"/>
  <c r="N207" i="83"/>
  <c r="N150" i="83"/>
  <c r="V150" i="83" s="1"/>
  <c r="N142" i="83"/>
  <c r="V142" i="83" s="1"/>
  <c r="N228" i="83"/>
  <c r="N164" i="83"/>
  <c r="N149" i="83"/>
  <c r="N141" i="83"/>
  <c r="N133" i="83"/>
  <c r="N125" i="83"/>
  <c r="N117" i="83"/>
  <c r="N178" i="83"/>
  <c r="V178" i="83" s="1"/>
  <c r="N177" i="83"/>
  <c r="N170" i="83"/>
  <c r="N162" i="83"/>
  <c r="N148" i="83"/>
  <c r="N139" i="83"/>
  <c r="N129" i="83"/>
  <c r="N123" i="83"/>
  <c r="N111" i="83"/>
  <c r="N103" i="83"/>
  <c r="N95" i="83"/>
  <c r="N158" i="83"/>
  <c r="N163" i="83"/>
  <c r="N157" i="83"/>
  <c r="N156" i="83"/>
  <c r="N155" i="83"/>
  <c r="N147" i="83"/>
  <c r="V147" i="83" s="1"/>
  <c r="N130" i="83"/>
  <c r="N126" i="83"/>
  <c r="V126" i="83" s="1"/>
  <c r="N109" i="83"/>
  <c r="N152" i="83"/>
  <c r="N144" i="83"/>
  <c r="N136" i="83"/>
  <c r="N124" i="83"/>
  <c r="N116" i="83"/>
  <c r="N169" i="83"/>
  <c r="N153" i="83"/>
  <c r="N134" i="83"/>
  <c r="N121" i="83"/>
  <c r="N100" i="83"/>
  <c r="N89" i="83"/>
  <c r="N81" i="83"/>
  <c r="N73" i="83"/>
  <c r="N65" i="83"/>
  <c r="N118" i="83"/>
  <c r="V118" i="83" s="1"/>
  <c r="N106" i="83"/>
  <c r="V106" i="83" s="1"/>
  <c r="N101" i="83"/>
  <c r="N88" i="83"/>
  <c r="N80" i="83"/>
  <c r="N72" i="83"/>
  <c r="N64" i="83"/>
  <c r="N174" i="83"/>
  <c r="N128" i="83"/>
  <c r="V128" i="83" s="1"/>
  <c r="N114" i="83"/>
  <c r="N102" i="83"/>
  <c r="N87" i="83"/>
  <c r="V87" i="83" s="1"/>
  <c r="N79" i="83"/>
  <c r="N71" i="83"/>
  <c r="V71" i="83" s="1"/>
  <c r="N63" i="83"/>
  <c r="V63" i="83" s="1"/>
  <c r="N55" i="83"/>
  <c r="N47" i="83"/>
  <c r="N146" i="83"/>
  <c r="V146" i="83" s="1"/>
  <c r="N120" i="83"/>
  <c r="N112" i="83"/>
  <c r="V112" i="83" s="1"/>
  <c r="N107" i="83"/>
  <c r="N86" i="83"/>
  <c r="V86" i="83" s="1"/>
  <c r="N191" i="83"/>
  <c r="N145" i="83"/>
  <c r="N140" i="83"/>
  <c r="N94" i="83"/>
  <c r="N93" i="83"/>
  <c r="N137" i="83"/>
  <c r="N154" i="83"/>
  <c r="N132" i="83"/>
  <c r="N105" i="83"/>
  <c r="N99" i="83"/>
  <c r="N98" i="83"/>
  <c r="N97" i="83"/>
  <c r="N96" i="83"/>
  <c r="N90" i="83"/>
  <c r="V90" i="83" s="1"/>
  <c r="N82" i="83"/>
  <c r="N115" i="83"/>
  <c r="V115" i="83" s="1"/>
  <c r="N113" i="83"/>
  <c r="N108" i="83"/>
  <c r="N104" i="83"/>
  <c r="N92" i="83"/>
  <c r="N91" i="83"/>
  <c r="N74" i="83"/>
  <c r="N67" i="83"/>
  <c r="N53" i="83"/>
  <c r="V53" i="83" s="1"/>
  <c r="N41" i="83"/>
  <c r="N119" i="83"/>
  <c r="N85" i="83"/>
  <c r="V85" i="83" s="1"/>
  <c r="N77" i="83"/>
  <c r="N54" i="83"/>
  <c r="N138" i="83"/>
  <c r="V138" i="83" s="1"/>
  <c r="N68" i="83"/>
  <c r="N46" i="83"/>
  <c r="N83" i="83"/>
  <c r="V83" i="83" s="1"/>
  <c r="N70" i="83"/>
  <c r="N59" i="83"/>
  <c r="N58" i="83"/>
  <c r="N57" i="83"/>
  <c r="N56" i="83"/>
  <c r="N45" i="83"/>
  <c r="N37" i="83"/>
  <c r="V37" i="83" s="1"/>
  <c r="N69" i="83"/>
  <c r="N40" i="83"/>
  <c r="N31" i="83"/>
  <c r="V31" i="83" s="1"/>
  <c r="N23" i="83"/>
  <c r="N15" i="83"/>
  <c r="N34" i="83"/>
  <c r="N39" i="83"/>
  <c r="N131" i="83"/>
  <c r="N122" i="83"/>
  <c r="N49" i="83"/>
  <c r="N30" i="83"/>
  <c r="N22" i="83"/>
  <c r="N75" i="83"/>
  <c r="N52" i="83"/>
  <c r="V52" i="83" s="1"/>
  <c r="N26" i="83"/>
  <c r="N62" i="83"/>
  <c r="V62" i="83" s="1"/>
  <c r="N38" i="83"/>
  <c r="V38" i="83" s="1"/>
  <c r="N33" i="83"/>
  <c r="N25" i="83"/>
  <c r="N24" i="83"/>
  <c r="N42" i="83"/>
  <c r="N29" i="83"/>
  <c r="N21" i="83"/>
  <c r="V21" i="83" s="1"/>
  <c r="N35" i="83"/>
  <c r="V35" i="83" s="1"/>
  <c r="N18" i="83"/>
  <c r="V18" i="83" s="1"/>
  <c r="N17" i="83"/>
  <c r="N43" i="83"/>
  <c r="N16" i="83"/>
  <c r="N78" i="83"/>
  <c r="N48" i="83"/>
  <c r="N36" i="83"/>
  <c r="N28" i="83"/>
  <c r="N20" i="83"/>
  <c r="V20" i="83" s="1"/>
  <c r="N44" i="83"/>
  <c r="N27" i="83"/>
  <c r="N19" i="83"/>
  <c r="N76" i="83"/>
  <c r="N110" i="83"/>
  <c r="N84" i="83"/>
  <c r="N66" i="83"/>
  <c r="N50" i="83"/>
  <c r="N32" i="83"/>
  <c r="N61" i="83"/>
  <c r="N60" i="83"/>
  <c r="N51" i="83"/>
  <c r="L226" i="83"/>
  <c r="T224" i="83"/>
  <c r="L6" i="83"/>
  <c r="L5" i="130" s="1"/>
  <c r="M12" i="83"/>
  <c r="H456" i="119" s="1"/>
  <c r="AM456" i="119" s="1"/>
  <c r="O243" i="83"/>
  <c r="P245" i="83" s="1"/>
  <c r="C26" i="135" s="1"/>
  <c r="P5" i="83"/>
  <c r="Q14" i="83"/>
  <c r="V192" i="83"/>
  <c r="V228" i="83"/>
  <c r="V203" i="83"/>
  <c r="V187" i="83"/>
  <c r="V189" i="83"/>
  <c r="V190" i="83"/>
  <c r="V199" i="83"/>
  <c r="V151" i="83"/>
  <c r="V152" i="83"/>
  <c r="V136" i="83"/>
  <c r="V153" i="83"/>
  <c r="V139" i="83"/>
  <c r="V156" i="83"/>
  <c r="V80" i="83"/>
  <c r="V114" i="83"/>
  <c r="V107" i="83"/>
  <c r="V99" i="83"/>
  <c r="V67" i="83"/>
  <c r="V76" i="83"/>
  <c r="V77" i="83"/>
  <c r="V51" i="83"/>
  <c r="V70" i="83"/>
  <c r="V57" i="83"/>
  <c r="V79" i="83"/>
  <c r="V145" i="83"/>
  <c r="V169" i="83"/>
  <c r="C196" i="108"/>
  <c r="C159" i="108"/>
  <c r="C232" i="108"/>
  <c r="C182" i="108"/>
  <c r="C142" i="108"/>
  <c r="C212" i="108"/>
  <c r="C221" i="108"/>
  <c r="C213" i="108"/>
  <c r="C143" i="108"/>
  <c r="C63" i="108"/>
  <c r="H307" i="119"/>
  <c r="AM307" i="119" s="1"/>
  <c r="C133" i="108"/>
  <c r="C235" i="108"/>
  <c r="C84" i="108"/>
  <c r="C226" i="108"/>
  <c r="C51" i="108"/>
  <c r="C47" i="108"/>
  <c r="C99" i="108"/>
  <c r="C186" i="108"/>
  <c r="C209" i="108"/>
  <c r="C44" i="108"/>
  <c r="C171" i="108"/>
  <c r="C40" i="108"/>
  <c r="C151" i="108"/>
  <c r="C193" i="108"/>
  <c r="C56" i="108"/>
  <c r="C231" i="108"/>
  <c r="C97" i="108"/>
  <c r="C136" i="108"/>
  <c r="C206" i="108"/>
  <c r="C233" i="108"/>
  <c r="C57" i="108"/>
  <c r="C157" i="108"/>
  <c r="C38" i="108"/>
  <c r="C85" i="108"/>
  <c r="C109" i="108"/>
  <c r="C229" i="108"/>
  <c r="C28" i="108"/>
  <c r="C170" i="108"/>
  <c r="C218" i="108"/>
  <c r="C210" i="108"/>
  <c r="C234" i="108"/>
  <c r="C178" i="108"/>
  <c r="C219" i="108"/>
  <c r="C195" i="108"/>
  <c r="C74" i="108"/>
  <c r="C95" i="108"/>
  <c r="C160" i="108"/>
  <c r="C216" i="108"/>
  <c r="C32" i="108"/>
  <c r="C208" i="108"/>
  <c r="C49" i="108"/>
  <c r="C120" i="108"/>
  <c r="C78" i="108"/>
  <c r="C46" i="108"/>
  <c r="C108" i="108"/>
  <c r="C67" i="108"/>
  <c r="C18" i="108" s="1"/>
  <c r="C187" i="108"/>
  <c r="C176" i="108"/>
  <c r="C214" i="108"/>
  <c r="C70" i="108"/>
  <c r="C94" i="108"/>
  <c r="C158" i="108"/>
  <c r="C230" i="108"/>
  <c r="C54" i="108"/>
  <c r="C156" i="108"/>
  <c r="C53" i="108"/>
  <c r="C141" i="108"/>
  <c r="C119" i="108"/>
  <c r="C77" i="108"/>
  <c r="C69" i="108"/>
  <c r="C197" i="108"/>
  <c r="C79" i="108"/>
  <c r="C122" i="108"/>
  <c r="C162" i="108"/>
  <c r="C154" i="108"/>
  <c r="C202" i="108"/>
  <c r="C146" i="108"/>
  <c r="C179" i="108"/>
  <c r="C59" i="108"/>
  <c r="C201" i="108"/>
  <c r="C121" i="108"/>
  <c r="C144" i="108"/>
  <c r="C200" i="108"/>
  <c r="C55" i="108"/>
  <c r="C112" i="108"/>
  <c r="C168" i="108"/>
  <c r="C64" i="108"/>
  <c r="C102" i="108"/>
  <c r="C203" i="108"/>
  <c r="C224" i="108"/>
  <c r="C33" i="108"/>
  <c r="C222" i="108"/>
  <c r="C181" i="108"/>
  <c r="C22" i="108" s="1"/>
  <c r="C101" i="108"/>
  <c r="C205" i="108"/>
  <c r="C228" i="108"/>
  <c r="C43" i="108"/>
  <c r="C189" i="108"/>
  <c r="C139" i="108"/>
  <c r="C184" i="108"/>
  <c r="C114" i="108"/>
  <c r="C106" i="108"/>
  <c r="C98" i="108"/>
  <c r="C138" i="108"/>
  <c r="C155" i="108"/>
  <c r="C183" i="108"/>
  <c r="C145" i="108"/>
  <c r="C105" i="108"/>
  <c r="C128" i="108"/>
  <c r="C127" i="108"/>
  <c r="C167" i="108"/>
  <c r="C88" i="108"/>
  <c r="C152" i="108"/>
  <c r="C48" i="108"/>
  <c r="C191" i="108"/>
  <c r="C161" i="108"/>
  <c r="C180" i="108"/>
  <c r="C150" i="108"/>
  <c r="C116" i="108"/>
  <c r="C174" i="108"/>
  <c r="C110" i="108"/>
  <c r="C198" i="108"/>
  <c r="C125" i="108"/>
  <c r="C23" i="108" s="1"/>
  <c r="C92" i="108"/>
  <c r="C188" i="108"/>
  <c r="C45" i="108"/>
  <c r="C37" i="108"/>
  <c r="C124" i="108"/>
  <c r="C204" i="108"/>
  <c r="C149" i="108"/>
  <c r="C83" i="108"/>
  <c r="C211" i="108"/>
  <c r="C163" i="108"/>
  <c r="C58" i="108"/>
  <c r="C104" i="108"/>
  <c r="C90" i="108"/>
  <c r="C115" i="108"/>
  <c r="C194" i="108"/>
  <c r="C137" i="108"/>
  <c r="C89" i="108"/>
  <c r="C111" i="108"/>
  <c r="C39" i="108"/>
  <c r="C185" i="108"/>
  <c r="C80" i="108"/>
  <c r="C217" i="108"/>
  <c r="C215" i="108"/>
  <c r="C71" i="108"/>
  <c r="C30" i="108"/>
  <c r="C103" i="108"/>
  <c r="C165" i="108"/>
  <c r="C166" i="108"/>
  <c r="C93" i="108"/>
  <c r="C76" i="108"/>
  <c r="C172" i="108"/>
  <c r="C29" i="108"/>
  <c r="C148" i="108"/>
  <c r="C36" i="108"/>
  <c r="C164" i="108"/>
  <c r="C117" i="108"/>
  <c r="C21" i="108" s="1"/>
  <c r="C75" i="108"/>
  <c r="C147" i="108"/>
  <c r="C131" i="108"/>
  <c r="C34" i="108"/>
  <c r="C72" i="108"/>
  <c r="C82" i="108"/>
  <c r="C91" i="108"/>
  <c r="C130" i="108"/>
  <c r="C129" i="108"/>
  <c r="C81" i="108"/>
  <c r="C66" i="108"/>
  <c r="C87" i="108"/>
  <c r="C169" i="108"/>
  <c r="C225" i="108"/>
  <c r="C153" i="108"/>
  <c r="C175" i="108"/>
  <c r="C207" i="108"/>
  <c r="C227" i="108"/>
  <c r="C96" i="108"/>
  <c r="C86" i="108"/>
  <c r="C118" i="108"/>
  <c r="C62" i="108"/>
  <c r="C190" i="108"/>
  <c r="C126" i="108"/>
  <c r="C173" i="108"/>
  <c r="C134" i="108"/>
  <c r="C61" i="108"/>
  <c r="C60" i="108"/>
  <c r="C35" i="108"/>
  <c r="C135" i="108"/>
  <c r="C140" i="108"/>
  <c r="C223" i="108"/>
  <c r="C132" i="108"/>
  <c r="C220" i="108"/>
  <c r="C199" i="108"/>
  <c r="C123" i="108"/>
  <c r="C107" i="108"/>
  <c r="C68" i="108"/>
  <c r="C52" i="108"/>
  <c r="C50" i="108"/>
  <c r="C41" i="108"/>
  <c r="C100" i="108"/>
  <c r="C73" i="108"/>
  <c r="C65" i="108"/>
  <c r="C42" i="108"/>
  <c r="C31" i="108"/>
  <c r="C113" i="108"/>
  <c r="C177" i="108"/>
  <c r="C192" i="108"/>
  <c r="O11" i="83"/>
  <c r="V213" i="83"/>
  <c r="X210" i="83"/>
  <c r="U210" i="83"/>
  <c r="U19" i="83"/>
  <c r="X19" i="83"/>
  <c r="U23" i="83"/>
  <c r="X23" i="83"/>
  <c r="U22" i="83"/>
  <c r="X22" i="83"/>
  <c r="X60" i="83"/>
  <c r="U60" i="83"/>
  <c r="X199" i="83"/>
  <c r="U199" i="83"/>
  <c r="U212" i="83"/>
  <c r="X212" i="83"/>
  <c r="U215" i="83"/>
  <c r="X215" i="83"/>
  <c r="X207" i="83"/>
  <c r="U207" i="83"/>
  <c r="U140" i="83"/>
  <c r="X140" i="83"/>
  <c r="U34" i="83"/>
  <c r="X34" i="83"/>
  <c r="U152" i="83"/>
  <c r="X152" i="83"/>
  <c r="U170" i="83"/>
  <c r="X170" i="83"/>
  <c r="X126" i="83"/>
  <c r="U126" i="83"/>
  <c r="X148" i="83"/>
  <c r="U148" i="83"/>
  <c r="X209" i="83"/>
  <c r="U209" i="83"/>
  <c r="X121" i="83"/>
  <c r="U121" i="83"/>
  <c r="X46" i="83"/>
  <c r="U46" i="83"/>
  <c r="X65" i="83"/>
  <c r="U65" i="83"/>
  <c r="X33" i="83"/>
  <c r="U33" i="83"/>
  <c r="U106" i="83"/>
  <c r="X106" i="83"/>
  <c r="X38" i="83"/>
  <c r="U38" i="83"/>
  <c r="U51" i="83"/>
  <c r="X51" i="83"/>
  <c r="X29" i="83"/>
  <c r="U29" i="83"/>
  <c r="X40" i="83"/>
  <c r="U40" i="83"/>
  <c r="X21" i="83"/>
  <c r="U21" i="83"/>
  <c r="U88" i="83"/>
  <c r="X88" i="83"/>
  <c r="X92" i="83"/>
  <c r="U92" i="83"/>
  <c r="U99" i="83"/>
  <c r="X99" i="83"/>
  <c r="U116" i="83"/>
  <c r="X116" i="83"/>
  <c r="X159" i="83"/>
  <c r="U159" i="83"/>
  <c r="X180" i="83"/>
  <c r="U180" i="83"/>
  <c r="X182" i="83"/>
  <c r="U182" i="83"/>
  <c r="X219" i="83"/>
  <c r="U219" i="83"/>
  <c r="X218" i="83"/>
  <c r="U218" i="83"/>
  <c r="U149" i="83"/>
  <c r="X149" i="83"/>
  <c r="X89" i="83"/>
  <c r="U89" i="83"/>
  <c r="X230" i="83"/>
  <c r="U136" i="83"/>
  <c r="X136" i="83"/>
  <c r="X134" i="83"/>
  <c r="U134" i="83"/>
  <c r="X166" i="83"/>
  <c r="U166" i="83"/>
  <c r="U214" i="83"/>
  <c r="X214" i="83"/>
  <c r="X25" i="83"/>
  <c r="U25" i="83"/>
  <c r="X58" i="83"/>
  <c r="U58" i="83"/>
  <c r="X69" i="83"/>
  <c r="U69" i="83"/>
  <c r="U27" i="83"/>
  <c r="X27" i="83"/>
  <c r="X94" i="83"/>
  <c r="U94" i="83"/>
  <c r="X115" i="83"/>
  <c r="U115" i="83"/>
  <c r="U83" i="83"/>
  <c r="X83" i="83"/>
  <c r="U52" i="83"/>
  <c r="X52" i="83"/>
  <c r="X53" i="83"/>
  <c r="U53" i="83"/>
  <c r="X61" i="83"/>
  <c r="U61" i="83"/>
  <c r="X122" i="83"/>
  <c r="U122" i="83"/>
  <c r="X133" i="83"/>
  <c r="U133" i="83"/>
  <c r="X117" i="83"/>
  <c r="U117" i="83"/>
  <c r="U157" i="83"/>
  <c r="X157" i="83"/>
  <c r="U202" i="83"/>
  <c r="X202" i="83"/>
  <c r="X184" i="83"/>
  <c r="U184" i="83"/>
  <c r="X192" i="83"/>
  <c r="U192" i="83"/>
  <c r="X221" i="83"/>
  <c r="U221" i="83"/>
  <c r="X144" i="83"/>
  <c r="U144" i="83"/>
  <c r="X30" i="83"/>
  <c r="U30" i="83"/>
  <c r="X137" i="83"/>
  <c r="U137" i="83"/>
  <c r="X190" i="83"/>
  <c r="U190" i="83"/>
  <c r="U145" i="83"/>
  <c r="X145" i="83"/>
  <c r="X85" i="83"/>
  <c r="U85" i="83"/>
  <c r="X222" i="83"/>
  <c r="U222" i="83"/>
  <c r="X142" i="83"/>
  <c r="U142" i="83"/>
  <c r="U186" i="83"/>
  <c r="X186" i="83"/>
  <c r="X101" i="83"/>
  <c r="U101" i="83"/>
  <c r="U156" i="83"/>
  <c r="X156" i="83"/>
  <c r="U174" i="83"/>
  <c r="X174" i="83"/>
  <c r="X211" i="83"/>
  <c r="U211" i="83"/>
  <c r="X97" i="83"/>
  <c r="U97" i="83"/>
  <c r="U78" i="83"/>
  <c r="X78" i="83"/>
  <c r="U123" i="83"/>
  <c r="X123" i="83"/>
  <c r="U74" i="83"/>
  <c r="X74" i="83"/>
  <c r="X17" i="83"/>
  <c r="U17" i="83"/>
  <c r="X102" i="83"/>
  <c r="U102" i="83"/>
  <c r="U165" i="83"/>
  <c r="X165" i="83"/>
  <c r="X57" i="83"/>
  <c r="U57" i="83"/>
  <c r="U59" i="83"/>
  <c r="X59" i="83"/>
  <c r="U107" i="83"/>
  <c r="X107" i="83"/>
  <c r="X84" i="83"/>
  <c r="U84" i="83"/>
  <c r="U68" i="83"/>
  <c r="X68" i="83"/>
  <c r="U128" i="83"/>
  <c r="X128" i="83"/>
  <c r="U158" i="83"/>
  <c r="X158" i="83"/>
  <c r="U193" i="83"/>
  <c r="X193" i="83"/>
  <c r="X197" i="83"/>
  <c r="U197" i="83"/>
  <c r="X204" i="83"/>
  <c r="U204" i="83"/>
  <c r="U220" i="83"/>
  <c r="X220" i="83"/>
  <c r="U168" i="83"/>
  <c r="X168" i="83"/>
  <c r="X80" i="83"/>
  <c r="U80" i="83"/>
  <c r="U108" i="83"/>
  <c r="X108" i="83"/>
  <c r="M225" i="83"/>
  <c r="C238" i="108" s="1"/>
  <c r="C20" i="108" s="1"/>
  <c r="U223" i="83"/>
  <c r="X223" i="83"/>
  <c r="U131" i="83"/>
  <c r="X131" i="83"/>
  <c r="X154" i="83"/>
  <c r="U154" i="83"/>
  <c r="X178" i="83"/>
  <c r="U178" i="83"/>
  <c r="U31" i="83"/>
  <c r="X31" i="83"/>
  <c r="X111" i="83"/>
  <c r="U111" i="83"/>
  <c r="X143" i="83"/>
  <c r="U143" i="83"/>
  <c r="X194" i="83"/>
  <c r="U194" i="83"/>
  <c r="X93" i="83"/>
  <c r="U93" i="83"/>
  <c r="U112" i="83"/>
  <c r="X112" i="83"/>
  <c r="U18" i="83"/>
  <c r="X18" i="83"/>
  <c r="U54" i="83"/>
  <c r="X54" i="83"/>
  <c r="X70" i="83"/>
  <c r="U70" i="83"/>
  <c r="U95" i="83"/>
  <c r="X95" i="83"/>
  <c r="U36" i="83"/>
  <c r="X36" i="83"/>
  <c r="V218" i="83"/>
  <c r="V167" i="83"/>
  <c r="V158" i="83"/>
  <c r="V165" i="83"/>
  <c r="V84" i="83"/>
  <c r="V44" i="83"/>
  <c r="V82" i="83"/>
  <c r="V32" i="83"/>
  <c r="V93" i="83"/>
  <c r="V45" i="83"/>
  <c r="V75" i="83"/>
  <c r="V103" i="83"/>
  <c r="V39" i="83"/>
  <c r="V19" i="83"/>
  <c r="V42" i="83"/>
  <c r="V55" i="83"/>
  <c r="V194" i="83"/>
  <c r="V23" i="83"/>
  <c r="V149" i="83"/>
  <c r="V159" i="83"/>
  <c r="V186" i="83"/>
  <c r="X114" i="83"/>
  <c r="U114" i="83"/>
  <c r="U71" i="83"/>
  <c r="X71" i="83"/>
  <c r="U64" i="83"/>
  <c r="X64" i="83"/>
  <c r="U79" i="83"/>
  <c r="X79" i="83"/>
  <c r="U132" i="83"/>
  <c r="X132" i="83"/>
  <c r="X162" i="83"/>
  <c r="U162" i="83"/>
  <c r="U188" i="83"/>
  <c r="X188" i="83"/>
  <c r="U228" i="83"/>
  <c r="X200" i="83"/>
  <c r="U200" i="83"/>
  <c r="U161" i="83"/>
  <c r="X161" i="83"/>
  <c r="X77" i="83"/>
  <c r="U77" i="83"/>
  <c r="M224" i="83"/>
  <c r="U15" i="83"/>
  <c r="X15" i="83"/>
  <c r="X151" i="83"/>
  <c r="U151" i="83"/>
  <c r="X179" i="83"/>
  <c r="U179" i="83"/>
  <c r="U164" i="83"/>
  <c r="X164" i="83"/>
  <c r="X119" i="83"/>
  <c r="U119" i="83"/>
  <c r="U206" i="83"/>
  <c r="X206" i="83"/>
  <c r="U227" i="83"/>
  <c r="U75" i="83"/>
  <c r="X75" i="83"/>
  <c r="U169" i="83"/>
  <c r="X169" i="83"/>
  <c r="X135" i="83"/>
  <c r="U135" i="83"/>
  <c r="X139" i="83"/>
  <c r="U139" i="83"/>
  <c r="U120" i="83"/>
  <c r="X120" i="83"/>
  <c r="U183" i="83"/>
  <c r="X183" i="83"/>
  <c r="U42" i="83"/>
  <c r="X42" i="83"/>
  <c r="U86" i="83"/>
  <c r="X86" i="83"/>
  <c r="X62" i="83"/>
  <c r="U62" i="83"/>
  <c r="U35" i="83"/>
  <c r="X35" i="83"/>
  <c r="U55" i="83"/>
  <c r="X55" i="83"/>
  <c r="U103" i="83"/>
  <c r="X103" i="83"/>
  <c r="U72" i="83"/>
  <c r="X72" i="83"/>
  <c r="U32" i="83"/>
  <c r="X32" i="83"/>
  <c r="U16" i="83"/>
  <c r="X16" i="83"/>
  <c r="X81" i="83"/>
  <c r="U81" i="83"/>
  <c r="U96" i="83"/>
  <c r="X96" i="83"/>
  <c r="X100" i="83"/>
  <c r="U100" i="83"/>
  <c r="X125" i="83"/>
  <c r="U125" i="83"/>
  <c r="X173" i="83"/>
  <c r="U173" i="83"/>
  <c r="X189" i="83"/>
  <c r="U189" i="83"/>
  <c r="X208" i="83"/>
  <c r="U208" i="83"/>
  <c r="X216" i="83"/>
  <c r="U216" i="83"/>
  <c r="X213" i="83"/>
  <c r="U213" i="83"/>
  <c r="U98" i="83"/>
  <c r="X98" i="83"/>
  <c r="X147" i="83"/>
  <c r="U147" i="83"/>
  <c r="X138" i="83"/>
  <c r="U138" i="83"/>
  <c r="X177" i="83"/>
  <c r="U177" i="83"/>
  <c r="X175" i="83"/>
  <c r="U175" i="83"/>
  <c r="U203" i="83"/>
  <c r="X203" i="83"/>
  <c r="U43" i="83"/>
  <c r="X43" i="83"/>
  <c r="X160" i="83"/>
  <c r="U160" i="83"/>
  <c r="U205" i="83"/>
  <c r="X205" i="83"/>
  <c r="X118" i="83"/>
  <c r="U118" i="83"/>
  <c r="X129" i="83"/>
  <c r="U129" i="83"/>
  <c r="U150" i="83"/>
  <c r="X150" i="83"/>
  <c r="U26" i="83"/>
  <c r="X26" i="83"/>
  <c r="U47" i="83"/>
  <c r="X47" i="83"/>
  <c r="X49" i="83"/>
  <c r="U49" i="83"/>
  <c r="X20" i="83"/>
  <c r="U20" i="83"/>
  <c r="U87" i="83"/>
  <c r="X87" i="83"/>
  <c r="U66" i="83"/>
  <c r="X66" i="83"/>
  <c r="U56" i="83"/>
  <c r="X56" i="83"/>
  <c r="X37" i="83"/>
  <c r="U37" i="83"/>
  <c r="X28" i="83"/>
  <c r="U28" i="83"/>
  <c r="U91" i="83"/>
  <c r="X91" i="83"/>
  <c r="U44" i="83"/>
  <c r="X44" i="83"/>
  <c r="X113" i="83"/>
  <c r="U113" i="83"/>
  <c r="X146" i="83"/>
  <c r="U146" i="83"/>
  <c r="X167" i="83"/>
  <c r="U167" i="83"/>
  <c r="U176" i="83"/>
  <c r="X176" i="83"/>
  <c r="U172" i="83"/>
  <c r="X172" i="83"/>
  <c r="X201" i="83"/>
  <c r="U201" i="83"/>
  <c r="X127" i="83"/>
  <c r="U127" i="83"/>
  <c r="X41" i="83"/>
  <c r="U41" i="83"/>
  <c r="X73" i="83"/>
  <c r="U73" i="83"/>
  <c r="U24" i="83"/>
  <c r="X24" i="83"/>
  <c r="X171" i="83"/>
  <c r="U171" i="83"/>
  <c r="X198" i="83"/>
  <c r="U198" i="83"/>
  <c r="X163" i="83"/>
  <c r="U163" i="83"/>
  <c r="X191" i="83"/>
  <c r="U191" i="83"/>
  <c r="X181" i="83"/>
  <c r="U181" i="83"/>
  <c r="X130" i="83"/>
  <c r="U130" i="83"/>
  <c r="X155" i="83"/>
  <c r="U155" i="83"/>
  <c r="X195" i="83"/>
  <c r="U195" i="83"/>
  <c r="X110" i="83"/>
  <c r="U110" i="83"/>
  <c r="X105" i="83"/>
  <c r="U105" i="83"/>
  <c r="X141" i="83"/>
  <c r="U141" i="83"/>
  <c r="X45" i="83"/>
  <c r="U45" i="83"/>
  <c r="X90" i="83"/>
  <c r="U90" i="83"/>
  <c r="X82" i="83"/>
  <c r="U82" i="83"/>
  <c r="U109" i="83"/>
  <c r="X109" i="83"/>
  <c r="U63" i="83"/>
  <c r="X63" i="83"/>
  <c r="U50" i="83"/>
  <c r="X50" i="83"/>
  <c r="U67" i="83"/>
  <c r="X67" i="83"/>
  <c r="U39" i="83"/>
  <c r="X39" i="83"/>
  <c r="X48" i="83"/>
  <c r="U48" i="83"/>
  <c r="X104" i="83"/>
  <c r="U104" i="83"/>
  <c r="U76" i="83"/>
  <c r="X76" i="83"/>
  <c r="U124" i="83"/>
  <c r="X124" i="83"/>
  <c r="U153" i="83"/>
  <c r="X153" i="83"/>
  <c r="U185" i="83"/>
  <c r="X185" i="83"/>
  <c r="U187" i="83"/>
  <c r="X187" i="83"/>
  <c r="U196" i="83"/>
  <c r="X196" i="83"/>
  <c r="U217" i="83"/>
  <c r="X217" i="83"/>
  <c r="Q5" i="83" l="1"/>
  <c r="R14" i="83"/>
  <c r="H406" i="119"/>
  <c r="AM406" i="119" s="1"/>
  <c r="H440" i="119"/>
  <c r="AM440" i="119" s="1"/>
  <c r="H306" i="119"/>
  <c r="AM306" i="119" s="1"/>
  <c r="H346" i="119"/>
  <c r="AM346" i="119" s="1"/>
  <c r="H437" i="119"/>
  <c r="AM437" i="119" s="1"/>
  <c r="H347" i="119"/>
  <c r="AM347" i="119" s="1"/>
  <c r="H400" i="119"/>
  <c r="AM400" i="119" s="1"/>
  <c r="H424" i="119"/>
  <c r="AM424" i="119" s="1"/>
  <c r="H422" i="119"/>
  <c r="AM422" i="119" s="1"/>
  <c r="H311" i="119"/>
  <c r="AM311" i="119" s="1"/>
  <c r="H282" i="119"/>
  <c r="AM282" i="119" s="1"/>
  <c r="H423" i="119"/>
  <c r="AM423" i="119" s="1"/>
  <c r="H339" i="119"/>
  <c r="AM339" i="119" s="1"/>
  <c r="H275" i="119"/>
  <c r="AM275" i="119" s="1"/>
  <c r="H469" i="119"/>
  <c r="AM469" i="119" s="1"/>
  <c r="H355" i="119"/>
  <c r="AM355" i="119" s="1"/>
  <c r="H372" i="119"/>
  <c r="AM372" i="119" s="1"/>
  <c r="H388" i="119"/>
  <c r="AM388" i="119" s="1"/>
  <c r="H366" i="119"/>
  <c r="AM366" i="119" s="1"/>
  <c r="H298" i="119"/>
  <c r="AM298" i="119" s="1"/>
  <c r="H452" i="119"/>
  <c r="AM452" i="119" s="1"/>
  <c r="H478" i="119"/>
  <c r="AM478" i="119" s="1"/>
  <c r="H401" i="119"/>
  <c r="AM401" i="119" s="1"/>
  <c r="H430" i="119"/>
  <c r="AM430" i="119" s="1"/>
  <c r="H387" i="119"/>
  <c r="AM387" i="119" s="1"/>
  <c r="H466" i="119"/>
  <c r="AM466" i="119" s="1"/>
  <c r="H386" i="119"/>
  <c r="AM386" i="119" s="1"/>
  <c r="H320" i="119"/>
  <c r="AM320" i="119" s="1"/>
  <c r="H363" i="119"/>
  <c r="AM363" i="119" s="1"/>
  <c r="H312" i="119"/>
  <c r="AM312" i="119" s="1"/>
  <c r="H326" i="119"/>
  <c r="AM326" i="119" s="1"/>
  <c r="H407" i="119"/>
  <c r="AM407" i="119" s="1"/>
  <c r="H358" i="119"/>
  <c r="AM358" i="119" s="1"/>
  <c r="H468" i="119"/>
  <c r="AM468" i="119" s="1"/>
  <c r="H365" i="119"/>
  <c r="AM365" i="119" s="1"/>
  <c r="H323" i="119"/>
  <c r="AM323" i="119" s="1"/>
  <c r="H420" i="119"/>
  <c r="AM420" i="119" s="1"/>
  <c r="H276" i="119"/>
  <c r="AM276" i="119" s="1"/>
  <c r="H454" i="119"/>
  <c r="AM454" i="119" s="1"/>
  <c r="H475" i="119"/>
  <c r="AM475" i="119" s="1"/>
  <c r="H343" i="119"/>
  <c r="AM343" i="119" s="1"/>
  <c r="H457" i="119"/>
  <c r="AM457" i="119" s="1"/>
  <c r="H391" i="119"/>
  <c r="AM391" i="119" s="1"/>
  <c r="H321" i="119"/>
  <c r="AM321" i="119" s="1"/>
  <c r="H272" i="119"/>
  <c r="AM272" i="119" s="1"/>
  <c r="H354" i="119"/>
  <c r="AM354" i="119" s="1"/>
  <c r="H473" i="119"/>
  <c r="AM473" i="119" s="1"/>
  <c r="H284" i="119"/>
  <c r="AM284" i="119" s="1"/>
  <c r="H356" i="119"/>
  <c r="AM356" i="119" s="1"/>
  <c r="H402" i="119"/>
  <c r="AM402" i="119" s="1"/>
  <c r="H322" i="119"/>
  <c r="AM322" i="119" s="1"/>
  <c r="H439" i="119"/>
  <c r="AM439" i="119" s="1"/>
  <c r="H477" i="119"/>
  <c r="AM477" i="119" s="1"/>
  <c r="H415" i="119"/>
  <c r="AM415" i="119" s="1"/>
  <c r="H479" i="119"/>
  <c r="AM479" i="119" s="1"/>
  <c r="H464" i="119"/>
  <c r="AM464" i="119" s="1"/>
  <c r="H448" i="119"/>
  <c r="AM448" i="119" s="1"/>
  <c r="H287" i="119"/>
  <c r="AM287" i="119" s="1"/>
  <c r="H380" i="119"/>
  <c r="AM380" i="119" s="1"/>
  <c r="H390" i="119"/>
  <c r="AM390" i="119" s="1"/>
  <c r="H290" i="119"/>
  <c r="AM290" i="119" s="1"/>
  <c r="H318" i="119"/>
  <c r="AM318" i="119" s="1"/>
  <c r="H328" i="119"/>
  <c r="AM328" i="119" s="1"/>
  <c r="H471" i="119"/>
  <c r="AM471" i="119" s="1"/>
  <c r="H396" i="119"/>
  <c r="AM396" i="119" s="1"/>
  <c r="O221" i="83"/>
  <c r="O213" i="83"/>
  <c r="O205" i="83"/>
  <c r="O197" i="83"/>
  <c r="O220" i="83"/>
  <c r="O212" i="83"/>
  <c r="O204" i="83"/>
  <c r="O196" i="83"/>
  <c r="O188" i="83"/>
  <c r="O219" i="83"/>
  <c r="O211" i="83"/>
  <c r="O203" i="83"/>
  <c r="O195" i="83"/>
  <c r="O230" i="83"/>
  <c r="O218" i="83"/>
  <c r="O210" i="83"/>
  <c r="O202" i="83"/>
  <c r="O194" i="83"/>
  <c r="O186" i="83"/>
  <c r="O178" i="83"/>
  <c r="O228" i="83"/>
  <c r="O217" i="83"/>
  <c r="O209" i="83"/>
  <c r="O183" i="83"/>
  <c r="O182" i="83"/>
  <c r="O181" i="83"/>
  <c r="O180" i="83"/>
  <c r="O175" i="83"/>
  <c r="O167" i="83"/>
  <c r="O159" i="83"/>
  <c r="O223" i="83"/>
  <c r="O216" i="83"/>
  <c r="O189" i="83"/>
  <c r="O184" i="83"/>
  <c r="O174" i="83"/>
  <c r="O166" i="83"/>
  <c r="O158" i="83"/>
  <c r="O200" i="83"/>
  <c r="O198" i="83"/>
  <c r="O192" i="83"/>
  <c r="O185" i="83"/>
  <c r="O222" i="83"/>
  <c r="O215" i="83"/>
  <c r="O208" i="83"/>
  <c r="O172" i="83"/>
  <c r="O164" i="83"/>
  <c r="O190" i="83"/>
  <c r="O171" i="83"/>
  <c r="O214" i="83"/>
  <c r="O207" i="83"/>
  <c r="O170" i="83"/>
  <c r="O206" i="83"/>
  <c r="O165" i="83"/>
  <c r="O150" i="83"/>
  <c r="O142" i="83"/>
  <c r="O134" i="83"/>
  <c r="O126" i="83"/>
  <c r="O149" i="83"/>
  <c r="O141" i="83"/>
  <c r="O177" i="83"/>
  <c r="O176" i="83"/>
  <c r="O162" i="83"/>
  <c r="O148" i="83"/>
  <c r="O140" i="83"/>
  <c r="O132" i="83"/>
  <c r="O124" i="83"/>
  <c r="O187" i="83"/>
  <c r="O169" i="83"/>
  <c r="O156" i="83"/>
  <c r="O155" i="83"/>
  <c r="O147" i="83"/>
  <c r="O201" i="83"/>
  <c r="O135" i="83"/>
  <c r="O110" i="83"/>
  <c r="O102" i="83"/>
  <c r="O94" i="83"/>
  <c r="O163" i="83"/>
  <c r="O161" i="83"/>
  <c r="O160" i="83"/>
  <c r="O157" i="83"/>
  <c r="O130" i="83"/>
  <c r="O152" i="83"/>
  <c r="O144" i="83"/>
  <c r="O136" i="83"/>
  <c r="O133" i="83"/>
  <c r="O116" i="83"/>
  <c r="O108" i="83"/>
  <c r="O168" i="83"/>
  <c r="O154" i="83"/>
  <c r="O146" i="83"/>
  <c r="O137" i="83"/>
  <c r="O131" i="83"/>
  <c r="O117" i="83"/>
  <c r="O115" i="83"/>
  <c r="O127" i="83"/>
  <c r="O118" i="83"/>
  <c r="O106" i="83"/>
  <c r="O101" i="83"/>
  <c r="O88" i="83"/>
  <c r="O80" i="83"/>
  <c r="O72" i="83"/>
  <c r="O64" i="83"/>
  <c r="O199" i="83"/>
  <c r="O128" i="83"/>
  <c r="O125" i="83"/>
  <c r="O114" i="83"/>
  <c r="O109" i="83"/>
  <c r="O87" i="83"/>
  <c r="O79" i="83"/>
  <c r="O71" i="83"/>
  <c r="O63" i="83"/>
  <c r="O143" i="83"/>
  <c r="O120" i="83"/>
  <c r="O112" i="83"/>
  <c r="O107" i="83"/>
  <c r="O86" i="83"/>
  <c r="O78" i="83"/>
  <c r="O70" i="83"/>
  <c r="O62" i="83"/>
  <c r="O54" i="83"/>
  <c r="O46" i="83"/>
  <c r="O191" i="83"/>
  <c r="O145" i="83"/>
  <c r="O123" i="83"/>
  <c r="O103" i="83"/>
  <c r="O93" i="83"/>
  <c r="O85" i="83"/>
  <c r="O193" i="83"/>
  <c r="O139" i="83"/>
  <c r="O92" i="83"/>
  <c r="O138" i="83"/>
  <c r="O122" i="83"/>
  <c r="O119" i="83"/>
  <c r="O113" i="83"/>
  <c r="O153" i="83"/>
  <c r="O129" i="83"/>
  <c r="O121" i="83"/>
  <c r="O111" i="83"/>
  <c r="O100" i="83"/>
  <c r="O89" i="83"/>
  <c r="O77" i="83"/>
  <c r="O105" i="83"/>
  <c r="O96" i="83"/>
  <c r="O84" i="83"/>
  <c r="O75" i="83"/>
  <c r="O173" i="83"/>
  <c r="O98" i="83"/>
  <c r="O83" i="83"/>
  <c r="O59" i="83"/>
  <c r="O58" i="83"/>
  <c r="O57" i="83"/>
  <c r="O56" i="83"/>
  <c r="O45" i="83"/>
  <c r="O151" i="83"/>
  <c r="O99" i="83"/>
  <c r="O76" i="83"/>
  <c r="O73" i="83"/>
  <c r="O60" i="83"/>
  <c r="O47" i="83"/>
  <c r="O44" i="83"/>
  <c r="O36" i="83"/>
  <c r="O179" i="83"/>
  <c r="O104" i="83"/>
  <c r="O95" i="83"/>
  <c r="O91" i="83"/>
  <c r="O90" i="83"/>
  <c r="O81" i="83"/>
  <c r="O74" i="83"/>
  <c r="O67" i="83"/>
  <c r="O55" i="83"/>
  <c r="O49" i="83"/>
  <c r="O30" i="83"/>
  <c r="O22" i="83"/>
  <c r="O51" i="83"/>
  <c r="O41" i="83"/>
  <c r="O34" i="83"/>
  <c r="O227" i="83"/>
  <c r="O32" i="83"/>
  <c r="O68" i="83"/>
  <c r="O69" i="83"/>
  <c r="O42" i="83"/>
  <c r="O29" i="83"/>
  <c r="O21" i="83"/>
  <c r="O65" i="83"/>
  <c r="O18" i="83"/>
  <c r="O25" i="83"/>
  <c r="O17" i="83"/>
  <c r="O66" i="83"/>
  <c r="O50" i="83"/>
  <c r="O43" i="83"/>
  <c r="O39" i="83"/>
  <c r="O15" i="83"/>
  <c r="O53" i="83"/>
  <c r="O48" i="83"/>
  <c r="O28" i="83"/>
  <c r="O20" i="83"/>
  <c r="O61" i="83"/>
  <c r="O37" i="83"/>
  <c r="O26" i="83"/>
  <c r="O33" i="83"/>
  <c r="O97" i="83"/>
  <c r="O40" i="83"/>
  <c r="O82" i="83"/>
  <c r="O52" i="83"/>
  <c r="O35" i="83"/>
  <c r="O27" i="83"/>
  <c r="O19" i="83"/>
  <c r="O38" i="83"/>
  <c r="O24" i="83"/>
  <c r="O16" i="83"/>
  <c r="O31" i="83"/>
  <c r="O23" i="83"/>
  <c r="H379" i="119"/>
  <c r="AM379" i="119" s="1"/>
  <c r="H280" i="119"/>
  <c r="AM280" i="119" s="1"/>
  <c r="H432" i="119"/>
  <c r="AM432" i="119" s="1"/>
  <c r="H480" i="119"/>
  <c r="AM480" i="119" s="1"/>
  <c r="H447" i="119"/>
  <c r="AM447" i="119" s="1"/>
  <c r="H445" i="119"/>
  <c r="AM445" i="119" s="1"/>
  <c r="H297" i="119"/>
  <c r="AM297" i="119" s="1"/>
  <c r="H431" i="119"/>
  <c r="AM431" i="119" s="1"/>
  <c r="H460" i="119"/>
  <c r="AM460" i="119" s="1"/>
  <c r="H329" i="119"/>
  <c r="AM329" i="119" s="1"/>
  <c r="H300" i="119"/>
  <c r="AM300" i="119" s="1"/>
  <c r="H291" i="119"/>
  <c r="AM291" i="119" s="1"/>
  <c r="H403" i="119"/>
  <c r="AM403" i="119" s="1"/>
  <c r="H314" i="119"/>
  <c r="AM314" i="119" s="1"/>
  <c r="H470" i="119"/>
  <c r="AM470" i="119" s="1"/>
  <c r="H378" i="119"/>
  <c r="AM378" i="119" s="1"/>
  <c r="H412" i="119"/>
  <c r="AM412" i="119" s="1"/>
  <c r="H426" i="119"/>
  <c r="AM426" i="119" s="1"/>
  <c r="H461" i="119"/>
  <c r="AM461" i="119" s="1"/>
  <c r="H446" i="119"/>
  <c r="AM446" i="119" s="1"/>
  <c r="H344" i="119"/>
  <c r="AM344" i="119" s="1"/>
  <c r="H325" i="119"/>
  <c r="AM325" i="119" s="1"/>
  <c r="H359" i="119"/>
  <c r="AM359" i="119" s="1"/>
  <c r="H399" i="119"/>
  <c r="AM399" i="119" s="1"/>
  <c r="H425" i="119"/>
  <c r="AM425" i="119" s="1"/>
  <c r="H299" i="119"/>
  <c r="AM299" i="119" s="1"/>
  <c r="H313" i="119"/>
  <c r="AM313" i="119" s="1"/>
  <c r="H338" i="119"/>
  <c r="AM338" i="119" s="1"/>
  <c r="H364" i="119"/>
  <c r="AM364" i="119" s="1"/>
  <c r="H414" i="119"/>
  <c r="AM414" i="119" s="1"/>
  <c r="H450" i="119"/>
  <c r="AM450" i="119" s="1"/>
  <c r="H288" i="119"/>
  <c r="AM288" i="119" s="1"/>
  <c r="H472" i="119"/>
  <c r="AM472" i="119" s="1"/>
  <c r="H258" i="119"/>
  <c r="X258" i="119" s="1"/>
  <c r="H202" i="119"/>
  <c r="X202" i="119" s="1"/>
  <c r="H199" i="119"/>
  <c r="X199" i="119" s="1"/>
  <c r="H186" i="119"/>
  <c r="X186" i="119" s="1"/>
  <c r="H262" i="119"/>
  <c r="X262" i="119" s="1"/>
  <c r="H206" i="119"/>
  <c r="X206" i="119" s="1"/>
  <c r="H191" i="119"/>
  <c r="X191" i="119" s="1"/>
  <c r="H147" i="119"/>
  <c r="X147" i="119" s="1"/>
  <c r="H129" i="119"/>
  <c r="X129" i="119" s="1"/>
  <c r="H127" i="119"/>
  <c r="X127" i="119" s="1"/>
  <c r="H239" i="119"/>
  <c r="X239" i="119" s="1"/>
  <c r="H238" i="119"/>
  <c r="X238" i="119" s="1"/>
  <c r="H237" i="119"/>
  <c r="X237" i="119" s="1"/>
  <c r="H213" i="119"/>
  <c r="X213" i="119" s="1"/>
  <c r="H211" i="119"/>
  <c r="X211" i="119" s="1"/>
  <c r="H215" i="119"/>
  <c r="X215" i="119" s="1"/>
  <c r="H187" i="119"/>
  <c r="X187" i="119" s="1"/>
  <c r="H171" i="119"/>
  <c r="X171" i="119" s="1"/>
  <c r="H145" i="119"/>
  <c r="X145" i="119" s="1"/>
  <c r="H139" i="119"/>
  <c r="X139" i="119" s="1"/>
  <c r="H229" i="119"/>
  <c r="X229" i="119" s="1"/>
  <c r="H209" i="119"/>
  <c r="X209" i="119" s="1"/>
  <c r="H194" i="119"/>
  <c r="X194" i="119" s="1"/>
  <c r="H185" i="119"/>
  <c r="X185" i="119" s="1"/>
  <c r="H175" i="119"/>
  <c r="X175" i="119" s="1"/>
  <c r="H154" i="119"/>
  <c r="X154" i="119" s="1"/>
  <c r="H141" i="119"/>
  <c r="X141" i="119" s="1"/>
  <c r="H134" i="119"/>
  <c r="X134" i="119" s="1"/>
  <c r="H122" i="119"/>
  <c r="X122" i="119" s="1"/>
  <c r="H113" i="119"/>
  <c r="X113" i="119" s="1"/>
  <c r="H111" i="119"/>
  <c r="X111" i="119" s="1"/>
  <c r="H103" i="119"/>
  <c r="X103" i="119" s="1"/>
  <c r="H250" i="119"/>
  <c r="X250" i="119" s="1"/>
  <c r="H235" i="119"/>
  <c r="X235" i="119" s="1"/>
  <c r="H183" i="119"/>
  <c r="X183" i="119" s="1"/>
  <c r="H179" i="119"/>
  <c r="X179" i="119" s="1"/>
  <c r="H163" i="119"/>
  <c r="X163" i="119" s="1"/>
  <c r="H155" i="119"/>
  <c r="X155" i="119" s="1"/>
  <c r="H137" i="119"/>
  <c r="X137" i="119" s="1"/>
  <c r="H131" i="119"/>
  <c r="X131" i="119" s="1"/>
  <c r="H126" i="119"/>
  <c r="X126" i="119" s="1"/>
  <c r="H123" i="119"/>
  <c r="X123" i="119" s="1"/>
  <c r="H153" i="119"/>
  <c r="X153" i="119" s="1"/>
  <c r="H89" i="119"/>
  <c r="X89" i="119" s="1"/>
  <c r="H227" i="119"/>
  <c r="X227" i="119" s="1"/>
  <c r="H110" i="119"/>
  <c r="X110" i="119" s="1"/>
  <c r="H108" i="119"/>
  <c r="X108" i="119" s="1"/>
  <c r="H73" i="119"/>
  <c r="X73" i="119" s="1"/>
  <c r="H67" i="119"/>
  <c r="X67" i="119" s="1"/>
  <c r="H66" i="119"/>
  <c r="X66" i="119" s="1"/>
  <c r="H61" i="119"/>
  <c r="X61" i="119" s="1"/>
  <c r="H259" i="119"/>
  <c r="X259" i="119" s="1"/>
  <c r="H78" i="119"/>
  <c r="X78" i="119" s="1"/>
  <c r="H75" i="119"/>
  <c r="X75" i="119" s="1"/>
  <c r="H70" i="119"/>
  <c r="X70" i="119" s="1"/>
  <c r="H65" i="119"/>
  <c r="X65" i="119" s="1"/>
  <c r="H62" i="119"/>
  <c r="X62" i="119" s="1"/>
  <c r="H87" i="119"/>
  <c r="X87" i="119" s="1"/>
  <c r="H119" i="119"/>
  <c r="X119" i="119" s="1"/>
  <c r="H69" i="119"/>
  <c r="X69" i="119" s="1"/>
  <c r="H167" i="119"/>
  <c r="X167" i="119" s="1"/>
  <c r="H77" i="119"/>
  <c r="X77" i="119" s="1"/>
  <c r="H170" i="119"/>
  <c r="X170" i="119" s="1"/>
  <c r="H114" i="119"/>
  <c r="X114" i="119" s="1"/>
  <c r="H72" i="119"/>
  <c r="X72" i="119" s="1"/>
  <c r="H60" i="119"/>
  <c r="X60" i="119" s="1"/>
  <c r="H79" i="119"/>
  <c r="X79" i="119" s="1"/>
  <c r="H109" i="119"/>
  <c r="X109" i="119" s="1"/>
  <c r="H112" i="119"/>
  <c r="X112" i="119" s="1"/>
  <c r="H120" i="119"/>
  <c r="X120" i="119" s="1"/>
  <c r="H140" i="119"/>
  <c r="X140" i="119" s="1"/>
  <c r="H68" i="119"/>
  <c r="X68" i="119" s="1"/>
  <c r="H182" i="119"/>
  <c r="X182" i="119" s="1"/>
  <c r="H125" i="119"/>
  <c r="X125" i="119" s="1"/>
  <c r="H82" i="119"/>
  <c r="X82" i="119" s="1"/>
  <c r="H90" i="119"/>
  <c r="X90" i="119" s="1"/>
  <c r="H159" i="119"/>
  <c r="X159" i="119" s="1"/>
  <c r="H130" i="119"/>
  <c r="X130" i="119" s="1"/>
  <c r="H226" i="119"/>
  <c r="X226" i="119" s="1"/>
  <c r="H247" i="119"/>
  <c r="X247" i="119" s="1"/>
  <c r="H203" i="119"/>
  <c r="X203" i="119" s="1"/>
  <c r="H81" i="119"/>
  <c r="X81" i="119" s="1"/>
  <c r="H93" i="119"/>
  <c r="X93" i="119" s="1"/>
  <c r="H166" i="119"/>
  <c r="X166" i="119" s="1"/>
  <c r="H223" i="119"/>
  <c r="X223" i="119" s="1"/>
  <c r="H241" i="119"/>
  <c r="X241" i="119" s="1"/>
  <c r="H96" i="119"/>
  <c r="X96" i="119" s="1"/>
  <c r="H124" i="119"/>
  <c r="X124" i="119" s="1"/>
  <c r="H180" i="119"/>
  <c r="X180" i="119" s="1"/>
  <c r="H214" i="119"/>
  <c r="X214" i="119" s="1"/>
  <c r="H107" i="119"/>
  <c r="X107" i="119" s="1"/>
  <c r="H178" i="119"/>
  <c r="X178" i="119" s="1"/>
  <c r="H256" i="119"/>
  <c r="X256" i="119" s="1"/>
  <c r="H192" i="119"/>
  <c r="X192" i="119" s="1"/>
  <c r="H200" i="119"/>
  <c r="X200" i="119" s="1"/>
  <c r="H181" i="119"/>
  <c r="X181" i="119" s="1"/>
  <c r="H240" i="119"/>
  <c r="X240" i="119" s="1"/>
  <c r="H224" i="119"/>
  <c r="X224" i="119" s="1"/>
  <c r="H188" i="119"/>
  <c r="X188" i="119" s="1"/>
  <c r="H100" i="119"/>
  <c r="X100" i="119" s="1"/>
  <c r="H161" i="119"/>
  <c r="X161" i="119" s="1"/>
  <c r="H189" i="119"/>
  <c r="X189" i="119" s="1"/>
  <c r="H63" i="119"/>
  <c r="X63" i="119" s="1"/>
  <c r="H207" i="119"/>
  <c r="X207" i="119" s="1"/>
  <c r="H212" i="119"/>
  <c r="X212" i="119" s="1"/>
  <c r="H136" i="119"/>
  <c r="X136" i="119" s="1"/>
  <c r="H160" i="119"/>
  <c r="X160" i="119" s="1"/>
  <c r="H252" i="119"/>
  <c r="X252" i="119" s="1"/>
  <c r="H116" i="119"/>
  <c r="X116" i="119" s="1"/>
  <c r="H156" i="119"/>
  <c r="X156" i="119" s="1"/>
  <c r="H74" i="119"/>
  <c r="X74" i="119" s="1"/>
  <c r="H102" i="119"/>
  <c r="X102" i="119" s="1"/>
  <c r="H86" i="119"/>
  <c r="X86" i="119" s="1"/>
  <c r="H121" i="119"/>
  <c r="X121" i="119" s="1"/>
  <c r="H225" i="119"/>
  <c r="X225" i="119" s="1"/>
  <c r="H232" i="119"/>
  <c r="X232" i="119" s="1"/>
  <c r="H222" i="119"/>
  <c r="X222" i="119" s="1"/>
  <c r="H84" i="119"/>
  <c r="X84" i="119" s="1"/>
  <c r="H197" i="119"/>
  <c r="X197" i="119" s="1"/>
  <c r="H174" i="119"/>
  <c r="X174" i="119" s="1"/>
  <c r="H158" i="119"/>
  <c r="X158" i="119" s="1"/>
  <c r="H64" i="119"/>
  <c r="X64" i="119" s="1"/>
  <c r="H128" i="119"/>
  <c r="X128" i="119" s="1"/>
  <c r="H244" i="119"/>
  <c r="X244" i="119" s="1"/>
  <c r="H172" i="119"/>
  <c r="X172" i="119" s="1"/>
  <c r="H76" i="119"/>
  <c r="X76" i="119" s="1"/>
  <c r="H71" i="119"/>
  <c r="X71" i="119" s="1"/>
  <c r="H231" i="119"/>
  <c r="X231" i="119" s="1"/>
  <c r="H138" i="119"/>
  <c r="X138" i="119" s="1"/>
  <c r="H146" i="119"/>
  <c r="X146" i="119" s="1"/>
  <c r="H193" i="119"/>
  <c r="X193" i="119" s="1"/>
  <c r="H230" i="119"/>
  <c r="X230" i="119" s="1"/>
  <c r="H195" i="119"/>
  <c r="X195" i="119" s="1"/>
  <c r="H243" i="119"/>
  <c r="X243" i="119" s="1"/>
  <c r="H216" i="119"/>
  <c r="X216" i="119" s="1"/>
  <c r="H264" i="119"/>
  <c r="X264" i="119" s="1"/>
  <c r="H92" i="119"/>
  <c r="X92" i="119" s="1"/>
  <c r="H148" i="119"/>
  <c r="X148" i="119" s="1"/>
  <c r="H83" i="119"/>
  <c r="X83" i="119" s="1"/>
  <c r="H132" i="119"/>
  <c r="X132" i="119" s="1"/>
  <c r="H176" i="119"/>
  <c r="X176" i="119" s="1"/>
  <c r="H144" i="119"/>
  <c r="X144" i="119" s="1"/>
  <c r="H115" i="119"/>
  <c r="X115" i="119" s="1"/>
  <c r="H104" i="119"/>
  <c r="X104" i="119" s="1"/>
  <c r="H142" i="119"/>
  <c r="X142" i="119" s="1"/>
  <c r="H85" i="119"/>
  <c r="X85" i="119" s="1"/>
  <c r="H208" i="119"/>
  <c r="X208" i="119" s="1"/>
  <c r="H152" i="119"/>
  <c r="X152" i="119" s="1"/>
  <c r="H190" i="119"/>
  <c r="X190" i="119" s="1"/>
  <c r="H261" i="119"/>
  <c r="X261" i="119" s="1"/>
  <c r="H95" i="119"/>
  <c r="X95" i="119" s="1"/>
  <c r="H80" i="119"/>
  <c r="X80" i="119" s="1"/>
  <c r="H88" i="119"/>
  <c r="X88" i="119" s="1"/>
  <c r="H105" i="119"/>
  <c r="X105" i="119" s="1"/>
  <c r="H101" i="119"/>
  <c r="X101" i="119" s="1"/>
  <c r="H168" i="119"/>
  <c r="X168" i="119" s="1"/>
  <c r="H150" i="119"/>
  <c r="X150" i="119" s="1"/>
  <c r="H236" i="119"/>
  <c r="X236" i="119" s="1"/>
  <c r="H164" i="119"/>
  <c r="X164" i="119" s="1"/>
  <c r="H133" i="119"/>
  <c r="X133" i="119" s="1"/>
  <c r="H135" i="119"/>
  <c r="X135" i="119" s="1"/>
  <c r="H205" i="119"/>
  <c r="X205" i="119" s="1"/>
  <c r="H201" i="119"/>
  <c r="X201" i="119" s="1"/>
  <c r="H246" i="119"/>
  <c r="X246" i="119" s="1"/>
  <c r="H210" i="119"/>
  <c r="X210" i="119" s="1"/>
  <c r="H173" i="119"/>
  <c r="X173" i="119" s="1"/>
  <c r="H255" i="119"/>
  <c r="X255" i="119" s="1"/>
  <c r="H265" i="119"/>
  <c r="X265" i="119" s="1"/>
  <c r="H99" i="119"/>
  <c r="X99" i="119" s="1"/>
  <c r="H143" i="119"/>
  <c r="X143" i="119" s="1"/>
  <c r="H157" i="119"/>
  <c r="X157" i="119" s="1"/>
  <c r="H151" i="119"/>
  <c r="X151" i="119" s="1"/>
  <c r="H257" i="119"/>
  <c r="X257" i="119" s="1"/>
  <c r="H198" i="119"/>
  <c r="X198" i="119" s="1"/>
  <c r="H184" i="119"/>
  <c r="X184" i="119" s="1"/>
  <c r="H91" i="119"/>
  <c r="X91" i="119" s="1"/>
  <c r="H98" i="119"/>
  <c r="X98" i="119" s="1"/>
  <c r="H165" i="119"/>
  <c r="X165" i="119" s="1"/>
  <c r="H217" i="119"/>
  <c r="X217" i="119" s="1"/>
  <c r="H94" i="119"/>
  <c r="X94" i="119" s="1"/>
  <c r="H169" i="119"/>
  <c r="X169" i="119" s="1"/>
  <c r="H196" i="119"/>
  <c r="X196" i="119" s="1"/>
  <c r="H228" i="119"/>
  <c r="X228" i="119" s="1"/>
  <c r="H233" i="119"/>
  <c r="X233" i="119" s="1"/>
  <c r="H267" i="119"/>
  <c r="X267" i="119" s="1"/>
  <c r="H263" i="119"/>
  <c r="X263" i="119" s="1"/>
  <c r="H149" i="119"/>
  <c r="X149" i="119" s="1"/>
  <c r="H218" i="119"/>
  <c r="X218" i="119" s="1"/>
  <c r="H245" i="119"/>
  <c r="X245" i="119" s="1"/>
  <c r="H106" i="119"/>
  <c r="X106" i="119" s="1"/>
  <c r="H97" i="119"/>
  <c r="X97" i="119" s="1"/>
  <c r="H118" i="119"/>
  <c r="X118" i="119" s="1"/>
  <c r="H177" i="119"/>
  <c r="X177" i="119" s="1"/>
  <c r="H162" i="119"/>
  <c r="X162" i="119" s="1"/>
  <c r="H220" i="119"/>
  <c r="X220" i="119" s="1"/>
  <c r="H234" i="119"/>
  <c r="X234" i="119" s="1"/>
  <c r="H251" i="119"/>
  <c r="X251" i="119" s="1"/>
  <c r="H268" i="119"/>
  <c r="X268" i="119" s="1"/>
  <c r="H219" i="119"/>
  <c r="X219" i="119" s="1"/>
  <c r="H117" i="119"/>
  <c r="X117" i="119" s="1"/>
  <c r="H221" i="119"/>
  <c r="X221" i="119" s="1"/>
  <c r="H253" i="119"/>
  <c r="X253" i="119" s="1"/>
  <c r="H248" i="119"/>
  <c r="X248" i="119" s="1"/>
  <c r="H242" i="119"/>
  <c r="X242" i="119" s="1"/>
  <c r="H266" i="119"/>
  <c r="X266" i="119" s="1"/>
  <c r="H204" i="119"/>
  <c r="X204" i="119" s="1"/>
  <c r="H249" i="119"/>
  <c r="X249" i="119" s="1"/>
  <c r="H260" i="119"/>
  <c r="X260" i="119" s="1"/>
  <c r="H254" i="119"/>
  <c r="X254" i="119" s="1"/>
  <c r="L229" i="83"/>
  <c r="T226" i="83"/>
  <c r="C79" i="97"/>
  <c r="V28" i="83"/>
  <c r="H436" i="119"/>
  <c r="AM436" i="119" s="1"/>
  <c r="H286" i="119"/>
  <c r="AM286" i="119" s="1"/>
  <c r="H285" i="119"/>
  <c r="AM285" i="119" s="1"/>
  <c r="H351" i="119"/>
  <c r="AM351" i="119" s="1"/>
  <c r="H376" i="119"/>
  <c r="AM376" i="119" s="1"/>
  <c r="H279" i="119"/>
  <c r="AM279" i="119" s="1"/>
  <c r="H417" i="119"/>
  <c r="AM417" i="119" s="1"/>
  <c r="H362" i="119"/>
  <c r="AM362" i="119" s="1"/>
  <c r="H451" i="119"/>
  <c r="AM451" i="119" s="1"/>
  <c r="H413" i="119"/>
  <c r="AM413" i="119" s="1"/>
  <c r="H373" i="119"/>
  <c r="AM373" i="119" s="1"/>
  <c r="H316" i="119"/>
  <c r="AM316" i="119" s="1"/>
  <c r="H319" i="119"/>
  <c r="AM319" i="119" s="1"/>
  <c r="H392" i="119"/>
  <c r="AM392" i="119" s="1"/>
  <c r="H337" i="119"/>
  <c r="AM337" i="119" s="1"/>
  <c r="H274" i="119"/>
  <c r="AM274" i="119" s="1"/>
  <c r="H324" i="119"/>
  <c r="AM324" i="119" s="1"/>
  <c r="H333" i="119"/>
  <c r="AM333" i="119" s="1"/>
  <c r="H334" i="119"/>
  <c r="AM334" i="119" s="1"/>
  <c r="H455" i="119"/>
  <c r="AM455" i="119" s="1"/>
  <c r="H368" i="119"/>
  <c r="AM368" i="119" s="1"/>
  <c r="H336" i="119"/>
  <c r="AM336" i="119" s="1"/>
  <c r="H418" i="119"/>
  <c r="AM418" i="119" s="1"/>
  <c r="H405" i="119"/>
  <c r="AM405" i="119" s="1"/>
  <c r="H332" i="119"/>
  <c r="AM332" i="119" s="1"/>
  <c r="H349" i="119"/>
  <c r="AM349" i="119" s="1"/>
  <c r="H382" i="119"/>
  <c r="AM382" i="119" s="1"/>
  <c r="H428" i="119"/>
  <c r="AM428" i="119" s="1"/>
  <c r="X30" i="119"/>
  <c r="X28" i="119"/>
  <c r="X24" i="119"/>
  <c r="X16" i="119"/>
  <c r="Y16" i="119" s="1"/>
  <c r="X13" i="119"/>
  <c r="Y13" i="119" s="1"/>
  <c r="X27" i="119"/>
  <c r="X15" i="119"/>
  <c r="Y15" i="119" s="1"/>
  <c r="X11" i="119"/>
  <c r="Y11" i="119" s="1"/>
  <c r="X26" i="119"/>
  <c r="X25" i="119"/>
  <c r="H18" i="119"/>
  <c r="H30" i="119" s="1"/>
  <c r="AM30" i="119" s="1"/>
  <c r="H16" i="119"/>
  <c r="AM16" i="119" s="1"/>
  <c r="H15" i="119"/>
  <c r="H27" i="119" s="1"/>
  <c r="AM27" i="119" s="1"/>
  <c r="H14" i="119"/>
  <c r="H26" i="119" s="1"/>
  <c r="AM26" i="119" s="1"/>
  <c r="H13" i="119"/>
  <c r="AM13" i="119" s="1"/>
  <c r="H12" i="119"/>
  <c r="H37" i="119" s="1"/>
  <c r="AM37" i="119" s="1"/>
  <c r="H11" i="119"/>
  <c r="X18" i="119"/>
  <c r="Y18" i="119" s="1"/>
  <c r="Z18" i="119" s="1"/>
  <c r="X14" i="119"/>
  <c r="Y14" i="119" s="1"/>
  <c r="X12" i="119"/>
  <c r="Y12" i="119" s="1"/>
  <c r="X23" i="119"/>
  <c r="H9" i="119"/>
  <c r="H46" i="119" s="1"/>
  <c r="AM46" i="119" s="1"/>
  <c r="M6" i="83"/>
  <c r="C80" i="97" s="1"/>
  <c r="N12" i="83"/>
  <c r="I311" i="119" s="1"/>
  <c r="H421" i="119"/>
  <c r="AM421" i="119" s="1"/>
  <c r="H309" i="119"/>
  <c r="AM309" i="119" s="1"/>
  <c r="H294" i="119"/>
  <c r="AM294" i="119" s="1"/>
  <c r="H367" i="119"/>
  <c r="AM367" i="119" s="1"/>
  <c r="H467" i="119"/>
  <c r="AM467" i="119" s="1"/>
  <c r="H304" i="119"/>
  <c r="AM304" i="119" s="1"/>
  <c r="H370" i="119"/>
  <c r="AM370" i="119" s="1"/>
  <c r="H330" i="119"/>
  <c r="AM330" i="119" s="1"/>
  <c r="H419" i="119"/>
  <c r="AM419" i="119" s="1"/>
  <c r="H331" i="119"/>
  <c r="AM331" i="119" s="1"/>
  <c r="H374" i="119"/>
  <c r="AM374" i="119" s="1"/>
  <c r="H278" i="119"/>
  <c r="AM278" i="119" s="1"/>
  <c r="H361" i="119"/>
  <c r="AM361" i="119" s="1"/>
  <c r="H273" i="119"/>
  <c r="AM273" i="119" s="1"/>
  <c r="H410" i="119"/>
  <c r="AM410" i="119" s="1"/>
  <c r="H315" i="119"/>
  <c r="AM315" i="119" s="1"/>
  <c r="H429" i="119"/>
  <c r="AM429" i="119" s="1"/>
  <c r="H381" i="119"/>
  <c r="AM381" i="119" s="1"/>
  <c r="H348" i="119"/>
  <c r="AM348" i="119" s="1"/>
  <c r="H327" i="119"/>
  <c r="AM327" i="119" s="1"/>
  <c r="H281" i="119"/>
  <c r="AM281" i="119" s="1"/>
  <c r="H369" i="119"/>
  <c r="AM369" i="119" s="1"/>
  <c r="H360" i="119"/>
  <c r="AM360" i="119" s="1"/>
  <c r="H435" i="119"/>
  <c r="AM435" i="119" s="1"/>
  <c r="H411" i="119"/>
  <c r="AM411" i="119" s="1"/>
  <c r="H389" i="119"/>
  <c r="AM389" i="119" s="1"/>
  <c r="H342" i="119"/>
  <c r="AM342" i="119" s="1"/>
  <c r="H383" i="119"/>
  <c r="AM383" i="119" s="1"/>
  <c r="H449" i="119"/>
  <c r="AM449" i="119" s="1"/>
  <c r="V141" i="83"/>
  <c r="H277" i="119"/>
  <c r="AM277" i="119" s="1"/>
  <c r="H308" i="119"/>
  <c r="AM308" i="119" s="1"/>
  <c r="H444" i="119"/>
  <c r="AM444" i="119" s="1"/>
  <c r="H303" i="119"/>
  <c r="AM303" i="119" s="1"/>
  <c r="H398" i="119"/>
  <c r="AM398" i="119" s="1"/>
  <c r="H441" i="119"/>
  <c r="AM441" i="119" s="1"/>
  <c r="H385" i="119"/>
  <c r="AM385" i="119" s="1"/>
  <c r="H474" i="119"/>
  <c r="AM474" i="119" s="1"/>
  <c r="H458" i="119"/>
  <c r="AM458" i="119" s="1"/>
  <c r="H352" i="119"/>
  <c r="AM352" i="119" s="1"/>
  <c r="H293" i="119"/>
  <c r="AM293" i="119" s="1"/>
  <c r="H404" i="119"/>
  <c r="AM404" i="119" s="1"/>
  <c r="H463" i="119"/>
  <c r="AM463" i="119" s="1"/>
  <c r="H462" i="119"/>
  <c r="AM462" i="119" s="1"/>
  <c r="H353" i="119"/>
  <c r="AM353" i="119" s="1"/>
  <c r="H301" i="119"/>
  <c r="AM301" i="119" s="1"/>
  <c r="H341" i="119"/>
  <c r="AM341" i="119" s="1"/>
  <c r="H395" i="119"/>
  <c r="AM395" i="119" s="1"/>
  <c r="H453" i="119"/>
  <c r="AM453" i="119" s="1"/>
  <c r="H295" i="119"/>
  <c r="AM295" i="119" s="1"/>
  <c r="H377" i="119"/>
  <c r="AM377" i="119" s="1"/>
  <c r="H465" i="119"/>
  <c r="AM465" i="119" s="1"/>
  <c r="H476" i="119"/>
  <c r="AM476" i="119" s="1"/>
  <c r="C53" i="135"/>
  <c r="V60" i="83"/>
  <c r="H357" i="119"/>
  <c r="AM357" i="119" s="1"/>
  <c r="H317" i="119"/>
  <c r="AM317" i="119" s="1"/>
  <c r="H296" i="119"/>
  <c r="AM296" i="119" s="1"/>
  <c r="H443" i="119"/>
  <c r="AM443" i="119" s="1"/>
  <c r="H384" i="119"/>
  <c r="AM384" i="119" s="1"/>
  <c r="H305" i="119"/>
  <c r="AM305" i="119" s="1"/>
  <c r="H434" i="119"/>
  <c r="AM434" i="119" s="1"/>
  <c r="H340" i="119"/>
  <c r="AM340" i="119" s="1"/>
  <c r="H397" i="119"/>
  <c r="AM397" i="119" s="1"/>
  <c r="H310" i="119"/>
  <c r="AM310" i="119" s="1"/>
  <c r="H335" i="119"/>
  <c r="AM335" i="119" s="1"/>
  <c r="H375" i="119"/>
  <c r="AM375" i="119" s="1"/>
  <c r="H408" i="119"/>
  <c r="AM408" i="119" s="1"/>
  <c r="H416" i="119"/>
  <c r="AM416" i="119" s="1"/>
  <c r="H409" i="119"/>
  <c r="AM409" i="119" s="1"/>
  <c r="H459" i="119"/>
  <c r="AM459" i="119" s="1"/>
  <c r="H283" i="119"/>
  <c r="AM283" i="119" s="1"/>
  <c r="H438" i="119"/>
  <c r="AM438" i="119" s="1"/>
  <c r="H302" i="119"/>
  <c r="AM302" i="119" s="1"/>
  <c r="H393" i="119"/>
  <c r="AM393" i="119" s="1"/>
  <c r="H289" i="119"/>
  <c r="AM289" i="119" s="1"/>
  <c r="H442" i="119"/>
  <c r="AM442" i="119" s="1"/>
  <c r="H394" i="119"/>
  <c r="AM394" i="119" s="1"/>
  <c r="H292" i="119"/>
  <c r="AM292" i="119" s="1"/>
  <c r="H371" i="119"/>
  <c r="AM371" i="119" s="1"/>
  <c r="H427" i="119"/>
  <c r="AM427" i="119" s="1"/>
  <c r="H350" i="119"/>
  <c r="AM350" i="119" s="1"/>
  <c r="H433" i="119"/>
  <c r="AM433" i="119" s="1"/>
  <c r="H345" i="119"/>
  <c r="AM345" i="119" s="1"/>
  <c r="I420" i="119"/>
  <c r="C46" i="135"/>
  <c r="C40" i="135" s="1"/>
  <c r="V113" i="83"/>
  <c r="V163" i="83"/>
  <c r="V49" i="83"/>
  <c r="V61" i="83"/>
  <c r="V183" i="83"/>
  <c r="V214" i="83"/>
  <c r="V47" i="83"/>
  <c r="V132" i="83"/>
  <c r="V94" i="83"/>
  <c r="V205" i="83"/>
  <c r="V212" i="83"/>
  <c r="V91" i="83"/>
  <c r="V72" i="83"/>
  <c r="V211" i="83"/>
  <c r="V56" i="83"/>
  <c r="V195" i="83"/>
  <c r="V30" i="83"/>
  <c r="V180" i="83"/>
  <c r="V130" i="83"/>
  <c r="V102" i="83"/>
  <c r="V43" i="83"/>
  <c r="V110" i="83"/>
  <c r="V123" i="83"/>
  <c r="V124" i="83"/>
  <c r="V184" i="83"/>
  <c r="V154" i="83"/>
  <c r="V172" i="83"/>
  <c r="C19" i="108"/>
  <c r="C24" i="108" s="1"/>
  <c r="V143" i="83"/>
  <c r="V157" i="83"/>
  <c r="V201" i="83"/>
  <c r="V96" i="83"/>
  <c r="V182" i="83"/>
  <c r="V125" i="83"/>
  <c r="V68" i="83"/>
  <c r="P11" i="83"/>
  <c r="V122" i="83"/>
  <c r="V144" i="83"/>
  <c r="V171" i="83"/>
  <c r="V34" i="83"/>
  <c r="V174" i="83"/>
  <c r="V127" i="83"/>
  <c r="V108" i="83"/>
  <c r="V25" i="83"/>
  <c r="V40" i="83"/>
  <c r="V58" i="83"/>
  <c r="V140" i="83"/>
  <c r="V155" i="83"/>
  <c r="V170" i="83"/>
  <c r="V206" i="83"/>
  <c r="V207" i="83"/>
  <c r="V198" i="83"/>
  <c r="V69" i="83"/>
  <c r="V64" i="83"/>
  <c r="V97" i="83"/>
  <c r="V104" i="83"/>
  <c r="V119" i="83"/>
  <c r="V41" i="83"/>
  <c r="V181" i="83"/>
  <c r="V33" i="83"/>
  <c r="V111" i="83"/>
  <c r="V175" i="83"/>
  <c r="V137" i="83"/>
  <c r="V65" i="83"/>
  <c r="V177" i="83"/>
  <c r="V17" i="83"/>
  <c r="V176" i="83"/>
  <c r="V200" i="83"/>
  <c r="I457" i="119"/>
  <c r="V24" i="83"/>
  <c r="V191" i="83"/>
  <c r="V133" i="83"/>
  <c r="V179" i="83"/>
  <c r="V162" i="83"/>
  <c r="V78" i="83"/>
  <c r="V66" i="83"/>
  <c r="V54" i="83"/>
  <c r="V222" i="83"/>
  <c r="V29" i="83"/>
  <c r="V26" i="83"/>
  <c r="V188" i="83"/>
  <c r="I445" i="119"/>
  <c r="V116" i="83"/>
  <c r="V220" i="83"/>
  <c r="V74" i="83"/>
  <c r="V100" i="83"/>
  <c r="V161" i="83"/>
  <c r="V95" i="83"/>
  <c r="V59" i="83"/>
  <c r="V109" i="83"/>
  <c r="V46" i="83"/>
  <c r="V131" i="83"/>
  <c r="V89" i="83"/>
  <c r="V204" i="83"/>
  <c r="V209" i="83"/>
  <c r="C236" i="108"/>
  <c r="V168" i="83"/>
  <c r="V217" i="83"/>
  <c r="V98" i="83"/>
  <c r="V92" i="83"/>
  <c r="V185" i="83"/>
  <c r="V81" i="83"/>
  <c r="V148" i="83"/>
  <c r="V160" i="83"/>
  <c r="V117" i="83"/>
  <c r="V121" i="83"/>
  <c r="V27" i="83"/>
  <c r="V48" i="83"/>
  <c r="V16" i="83"/>
  <c r="V129" i="83"/>
  <c r="V73" i="83"/>
  <c r="V120" i="83"/>
  <c r="V105" i="83"/>
  <c r="V216" i="83"/>
  <c r="V101" i="83"/>
  <c r="V166" i="83"/>
  <c r="V164" i="83"/>
  <c r="V193" i="83"/>
  <c r="V210" i="83"/>
  <c r="V50" i="83"/>
  <c r="V22" i="83"/>
  <c r="V36" i="83"/>
  <c r="V134" i="83"/>
  <c r="V135" i="83"/>
  <c r="V227" i="83"/>
  <c r="X224" i="83"/>
  <c r="M226" i="83"/>
  <c r="H17" i="119" s="1"/>
  <c r="N225" i="83"/>
  <c r="V225" i="83" s="1"/>
  <c r="V223" i="83"/>
  <c r="V88" i="83"/>
  <c r="V230" i="83"/>
  <c r="N224" i="83"/>
  <c r="V15" i="83"/>
  <c r="X225" i="83"/>
  <c r="S14" i="83" l="1"/>
  <c r="S5" i="83" s="1"/>
  <c r="R5" i="83"/>
  <c r="H49" i="119"/>
  <c r="AM49" i="119" s="1"/>
  <c r="I459" i="119"/>
  <c r="I322" i="119"/>
  <c r="I343" i="119"/>
  <c r="I392" i="119"/>
  <c r="I440" i="119"/>
  <c r="I303" i="119"/>
  <c r="I307" i="119"/>
  <c r="I433" i="119"/>
  <c r="I369" i="119"/>
  <c r="I399" i="119"/>
  <c r="I384" i="119"/>
  <c r="I442" i="119"/>
  <c r="I357" i="119"/>
  <c r="I447" i="119"/>
  <c r="I363" i="119"/>
  <c r="I362" i="119"/>
  <c r="I314" i="119"/>
  <c r="I479" i="119"/>
  <c r="I377" i="119"/>
  <c r="I474" i="119"/>
  <c r="AN420" i="119"/>
  <c r="I436" i="119"/>
  <c r="P220" i="83"/>
  <c r="P212" i="83"/>
  <c r="P204" i="83"/>
  <c r="P196" i="83"/>
  <c r="P219" i="83"/>
  <c r="P211" i="83"/>
  <c r="P203" i="83"/>
  <c r="P195" i="83"/>
  <c r="P187" i="83"/>
  <c r="P230" i="83"/>
  <c r="P218" i="83"/>
  <c r="P210" i="83"/>
  <c r="P202" i="83"/>
  <c r="P194" i="83"/>
  <c r="P228" i="83"/>
  <c r="P217" i="83"/>
  <c r="P209" i="83"/>
  <c r="P201" i="83"/>
  <c r="P193" i="83"/>
  <c r="P185" i="83"/>
  <c r="P227" i="83"/>
  <c r="P216" i="83"/>
  <c r="P208" i="83"/>
  <c r="P223" i="83"/>
  <c r="P205" i="83"/>
  <c r="P189" i="83"/>
  <c r="P184" i="83"/>
  <c r="P174" i="83"/>
  <c r="P166" i="83"/>
  <c r="P158" i="83"/>
  <c r="P200" i="83"/>
  <c r="P198" i="83"/>
  <c r="P192" i="83"/>
  <c r="P173" i="83"/>
  <c r="P165" i="83"/>
  <c r="P222" i="83"/>
  <c r="P215" i="83"/>
  <c r="P190" i="83"/>
  <c r="P186" i="83"/>
  <c r="P171" i="83"/>
  <c r="P163" i="83"/>
  <c r="P221" i="83"/>
  <c r="P214" i="83"/>
  <c r="P207" i="83"/>
  <c r="P197" i="83"/>
  <c r="P188" i="83"/>
  <c r="P170" i="83"/>
  <c r="P199" i="83"/>
  <c r="P191" i="83"/>
  <c r="P178" i="83"/>
  <c r="P177" i="83"/>
  <c r="P169" i="83"/>
  <c r="P181" i="83"/>
  <c r="P182" i="83"/>
  <c r="P149" i="83"/>
  <c r="P141" i="83"/>
  <c r="P133" i="83"/>
  <c r="P125" i="83"/>
  <c r="P183" i="83"/>
  <c r="P176" i="83"/>
  <c r="P164" i="83"/>
  <c r="P162" i="83"/>
  <c r="P159" i="83"/>
  <c r="P148" i="83"/>
  <c r="P140" i="83"/>
  <c r="P175" i="83"/>
  <c r="P156" i="83"/>
  <c r="P155" i="83"/>
  <c r="P147" i="83"/>
  <c r="P139" i="83"/>
  <c r="P131" i="83"/>
  <c r="P123" i="83"/>
  <c r="P213" i="83"/>
  <c r="P172" i="83"/>
  <c r="P168" i="83"/>
  <c r="P157" i="83"/>
  <c r="P154" i="83"/>
  <c r="P146" i="83"/>
  <c r="P161" i="83"/>
  <c r="P160" i="83"/>
  <c r="P150" i="83"/>
  <c r="P142" i="83"/>
  <c r="P130" i="83"/>
  <c r="P109" i="83"/>
  <c r="P101" i="83"/>
  <c r="P167" i="83"/>
  <c r="P152" i="83"/>
  <c r="P144" i="83"/>
  <c r="P136" i="83"/>
  <c r="P126" i="83"/>
  <c r="P137" i="83"/>
  <c r="P124" i="83"/>
  <c r="P117" i="83"/>
  <c r="P115" i="83"/>
  <c r="P107" i="83"/>
  <c r="P179" i="83"/>
  <c r="P127" i="83"/>
  <c r="P121" i="83"/>
  <c r="P120" i="83"/>
  <c r="P119" i="83"/>
  <c r="P118" i="83"/>
  <c r="P114" i="83"/>
  <c r="P128" i="83"/>
  <c r="P87" i="83"/>
  <c r="P79" i="83"/>
  <c r="P71" i="83"/>
  <c r="P63" i="83"/>
  <c r="P143" i="83"/>
  <c r="P112" i="83"/>
  <c r="P102" i="83"/>
  <c r="P86" i="83"/>
  <c r="P78" i="83"/>
  <c r="P70" i="83"/>
  <c r="P62" i="83"/>
  <c r="P180" i="83"/>
  <c r="P145" i="83"/>
  <c r="P103" i="83"/>
  <c r="P93" i="83"/>
  <c r="P85" i="83"/>
  <c r="P77" i="83"/>
  <c r="P69" i="83"/>
  <c r="P61" i="83"/>
  <c r="P53" i="83"/>
  <c r="P206" i="83"/>
  <c r="P116" i="83"/>
  <c r="P94" i="83"/>
  <c r="P92" i="83"/>
  <c r="P84" i="83"/>
  <c r="P138" i="83"/>
  <c r="P122" i="83"/>
  <c r="P113" i="83"/>
  <c r="P110" i="83"/>
  <c r="P104" i="83"/>
  <c r="P95" i="83"/>
  <c r="P91" i="83"/>
  <c r="P151" i="83"/>
  <c r="P134" i="83"/>
  <c r="P106" i="83"/>
  <c r="P88" i="83"/>
  <c r="P111" i="83"/>
  <c r="P105" i="83"/>
  <c r="P96" i="83"/>
  <c r="P75" i="83"/>
  <c r="P54" i="83"/>
  <c r="P97" i="83"/>
  <c r="P80" i="83"/>
  <c r="P68" i="83"/>
  <c r="P65" i="83"/>
  <c r="P55" i="83"/>
  <c r="P99" i="83"/>
  <c r="P76" i="83"/>
  <c r="P73" i="83"/>
  <c r="P60" i="83"/>
  <c r="P47" i="83"/>
  <c r="P44" i="83"/>
  <c r="P153" i="83"/>
  <c r="P82" i="83"/>
  <c r="P66" i="83"/>
  <c r="P51" i="83"/>
  <c r="P50" i="83"/>
  <c r="P49" i="83"/>
  <c r="P48" i="83"/>
  <c r="P43" i="83"/>
  <c r="P108" i="83"/>
  <c r="P72" i="83"/>
  <c r="P42" i="83"/>
  <c r="P29" i="83"/>
  <c r="P21" i="83"/>
  <c r="P38" i="83"/>
  <c r="P25" i="83"/>
  <c r="P32" i="83"/>
  <c r="P24" i="83"/>
  <c r="P16" i="83"/>
  <c r="P67" i="83"/>
  <c r="P23" i="83"/>
  <c r="P89" i="83"/>
  <c r="P135" i="83"/>
  <c r="P129" i="83"/>
  <c r="P98" i="83"/>
  <c r="P81" i="83"/>
  <c r="P56" i="83"/>
  <c r="P28" i="83"/>
  <c r="P20" i="83"/>
  <c r="P59" i="83"/>
  <c r="P40" i="83"/>
  <c r="P22" i="83"/>
  <c r="P90" i="83"/>
  <c r="P64" i="83"/>
  <c r="P57" i="83"/>
  <c r="P52" i="83"/>
  <c r="P46" i="83"/>
  <c r="P45" i="83"/>
  <c r="P36" i="83"/>
  <c r="P35" i="83"/>
  <c r="P27" i="83"/>
  <c r="P19" i="83"/>
  <c r="P39" i="83"/>
  <c r="P31" i="83"/>
  <c r="P100" i="83"/>
  <c r="P74" i="83"/>
  <c r="P58" i="83"/>
  <c r="P41" i="83"/>
  <c r="P37" i="83"/>
  <c r="P34" i="83"/>
  <c r="P26" i="83"/>
  <c r="P18" i="83"/>
  <c r="P33" i="83"/>
  <c r="P17" i="83"/>
  <c r="P15" i="83"/>
  <c r="P30" i="83"/>
  <c r="P132" i="83"/>
  <c r="P83" i="83"/>
  <c r="H55" i="119"/>
  <c r="AM55" i="119" s="1"/>
  <c r="AM18" i="119"/>
  <c r="H24" i="119"/>
  <c r="AM24" i="119" s="1"/>
  <c r="D80" i="97"/>
  <c r="AM219" i="119"/>
  <c r="AM200" i="119"/>
  <c r="AM191" i="119"/>
  <c r="X17" i="119"/>
  <c r="AM204" i="119"/>
  <c r="AM268" i="119"/>
  <c r="AM106" i="119"/>
  <c r="AM196" i="119"/>
  <c r="AM198" i="119"/>
  <c r="AM173" i="119"/>
  <c r="AM236" i="119"/>
  <c r="AM261" i="119"/>
  <c r="AM144" i="119"/>
  <c r="AM243" i="119"/>
  <c r="AM76" i="119"/>
  <c r="AM84" i="119"/>
  <c r="AM156" i="119"/>
  <c r="AM189" i="119"/>
  <c r="AM192" i="119"/>
  <c r="AM241" i="119"/>
  <c r="AM130" i="119"/>
  <c r="AM120" i="119"/>
  <c r="AM77" i="119"/>
  <c r="AM75" i="119"/>
  <c r="AM110" i="119"/>
  <c r="AM155" i="119"/>
  <c r="AM113" i="119"/>
  <c r="AM209" i="119"/>
  <c r="AM213" i="119"/>
  <c r="AM206" i="119"/>
  <c r="AM255" i="119"/>
  <c r="AM197" i="119"/>
  <c r="AM63" i="119"/>
  <c r="AM137" i="119"/>
  <c r="I262" i="119"/>
  <c r="I254" i="119"/>
  <c r="I247" i="119"/>
  <c r="I174" i="119"/>
  <c r="I259" i="119"/>
  <c r="I217" i="119"/>
  <c r="I117" i="119"/>
  <c r="I239" i="119"/>
  <c r="I238" i="119"/>
  <c r="I237" i="119"/>
  <c r="I223" i="119"/>
  <c r="I211" i="119"/>
  <c r="I110" i="119"/>
  <c r="I219" i="119"/>
  <c r="I215" i="119"/>
  <c r="I246" i="119"/>
  <c r="I213" i="119"/>
  <c r="I209" i="119"/>
  <c r="I199" i="119"/>
  <c r="I194" i="119"/>
  <c r="I134" i="119"/>
  <c r="I122" i="119"/>
  <c r="I94" i="119"/>
  <c r="I235" i="119"/>
  <c r="I179" i="119"/>
  <c r="I163" i="119"/>
  <c r="I155" i="119"/>
  <c r="I137" i="119"/>
  <c r="I123" i="119"/>
  <c r="I89" i="119"/>
  <c r="I261" i="119"/>
  <c r="I227" i="119"/>
  <c r="I198" i="119"/>
  <c r="I170" i="119"/>
  <c r="I114" i="119"/>
  <c r="I145" i="119"/>
  <c r="I129" i="119"/>
  <c r="I106" i="119"/>
  <c r="I67" i="119"/>
  <c r="I73" i="119"/>
  <c r="I202" i="119"/>
  <c r="I113" i="119"/>
  <c r="I60" i="119"/>
  <c r="I81" i="119"/>
  <c r="I75" i="119"/>
  <c r="I74" i="119"/>
  <c r="I70" i="119"/>
  <c r="I65" i="119"/>
  <c r="I187" i="119"/>
  <c r="I85" i="119"/>
  <c r="I71" i="119"/>
  <c r="I171" i="119"/>
  <c r="I120" i="119"/>
  <c r="I160" i="119"/>
  <c r="I104" i="119"/>
  <c r="I144" i="119"/>
  <c r="I66" i="119"/>
  <c r="I96" i="119"/>
  <c r="I62" i="119"/>
  <c r="I214" i="119"/>
  <c r="I178" i="119"/>
  <c r="I192" i="119"/>
  <c r="I181" i="119"/>
  <c r="I190" i="119"/>
  <c r="I265" i="119"/>
  <c r="I69" i="119"/>
  <c r="I128" i="119"/>
  <c r="I224" i="119"/>
  <c r="I161" i="119"/>
  <c r="I189" i="119"/>
  <c r="I164" i="119"/>
  <c r="I127" i="119"/>
  <c r="I212" i="119"/>
  <c r="I250" i="119"/>
  <c r="I136" i="119"/>
  <c r="I102" i="119"/>
  <c r="I86" i="119"/>
  <c r="I121" i="119"/>
  <c r="I232" i="119"/>
  <c r="I222" i="119"/>
  <c r="I116" i="119"/>
  <c r="I92" i="119"/>
  <c r="I152" i="119"/>
  <c r="I257" i="119"/>
  <c r="I207" i="119"/>
  <c r="I140" i="119"/>
  <c r="I108" i="119"/>
  <c r="I231" i="119"/>
  <c r="I63" i="119"/>
  <c r="I138" i="119"/>
  <c r="I146" i="119"/>
  <c r="I124" i="119"/>
  <c r="I153" i="119"/>
  <c r="I193" i="119"/>
  <c r="I230" i="119"/>
  <c r="I210" i="119"/>
  <c r="I195" i="119"/>
  <c r="I109" i="119"/>
  <c r="I264" i="119"/>
  <c r="I100" i="119"/>
  <c r="I132" i="119"/>
  <c r="I204" i="119"/>
  <c r="I131" i="119"/>
  <c r="I169" i="119"/>
  <c r="I112" i="119"/>
  <c r="I188" i="119"/>
  <c r="I263" i="119"/>
  <c r="I241" i="119"/>
  <c r="I256" i="119"/>
  <c r="I133" i="119"/>
  <c r="I205" i="119"/>
  <c r="I79" i="119"/>
  <c r="I186" i="119"/>
  <c r="I173" i="119"/>
  <c r="I255" i="119"/>
  <c r="I184" i="119"/>
  <c r="I176" i="119"/>
  <c r="I99" i="119"/>
  <c r="I130" i="119"/>
  <c r="I244" i="119"/>
  <c r="I95" i="119"/>
  <c r="I72" i="119"/>
  <c r="I101" i="119"/>
  <c r="I166" i="119"/>
  <c r="I156" i="119"/>
  <c r="I119" i="119"/>
  <c r="I200" i="119"/>
  <c r="I236" i="119"/>
  <c r="I111" i="119"/>
  <c r="I154" i="119"/>
  <c r="I183" i="119"/>
  <c r="I197" i="119"/>
  <c r="I218" i="119"/>
  <c r="I196" i="119"/>
  <c r="I221" i="119"/>
  <c r="I90" i="119"/>
  <c r="I159" i="119"/>
  <c r="I243" i="119"/>
  <c r="I78" i="119"/>
  <c r="I64" i="119"/>
  <c r="I126" i="119"/>
  <c r="I157" i="119"/>
  <c r="I151" i="119"/>
  <c r="I141" i="119"/>
  <c r="I77" i="119"/>
  <c r="I88" i="119"/>
  <c r="I68" i="119"/>
  <c r="I105" i="119"/>
  <c r="I93" i="119"/>
  <c r="I103" i="119"/>
  <c r="I118" i="119"/>
  <c r="I125" i="119"/>
  <c r="I115" i="119"/>
  <c r="I149" i="119"/>
  <c r="I162" i="119"/>
  <c r="I177" i="119"/>
  <c r="I226" i="119"/>
  <c r="I76" i="119"/>
  <c r="I139" i="119"/>
  <c r="I147" i="119"/>
  <c r="I167" i="119"/>
  <c r="I172" i="119"/>
  <c r="I168" i="119"/>
  <c r="I185" i="119"/>
  <c r="I180" i="119"/>
  <c r="I182" i="119"/>
  <c r="I82" i="119"/>
  <c r="I61" i="119"/>
  <c r="I97" i="119"/>
  <c r="I80" i="119"/>
  <c r="I107" i="119"/>
  <c r="I135" i="119"/>
  <c r="I150" i="119"/>
  <c r="I158" i="119"/>
  <c r="I87" i="119"/>
  <c r="I98" i="119"/>
  <c r="I245" i="119"/>
  <c r="I84" i="119"/>
  <c r="I268" i="119"/>
  <c r="I91" i="119"/>
  <c r="I191" i="119"/>
  <c r="I201" i="119"/>
  <c r="I220" i="119"/>
  <c r="I253" i="119"/>
  <c r="I266" i="119"/>
  <c r="I216" i="119"/>
  <c r="I225" i="119"/>
  <c r="I233" i="119"/>
  <c r="I165" i="119"/>
  <c r="I242" i="119"/>
  <c r="I229" i="119"/>
  <c r="I240" i="119"/>
  <c r="I248" i="119"/>
  <c r="I234" i="119"/>
  <c r="I228" i="119"/>
  <c r="I142" i="119"/>
  <c r="I203" i="119"/>
  <c r="I249" i="119"/>
  <c r="I252" i="119"/>
  <c r="I251" i="119"/>
  <c r="I258" i="119"/>
  <c r="I260" i="119"/>
  <c r="I267" i="119"/>
  <c r="I83" i="119"/>
  <c r="I143" i="119"/>
  <c r="I208" i="119"/>
  <c r="I206" i="119"/>
  <c r="I148" i="119"/>
  <c r="I175" i="119"/>
  <c r="X29" i="119"/>
  <c r="AM266" i="119"/>
  <c r="AM251" i="119"/>
  <c r="AM245" i="119"/>
  <c r="AM169" i="119"/>
  <c r="AM257" i="119"/>
  <c r="AM210" i="119"/>
  <c r="AM150" i="119"/>
  <c r="AM190" i="119"/>
  <c r="AM176" i="119"/>
  <c r="AM195" i="119"/>
  <c r="AM172" i="119"/>
  <c r="AM222" i="119"/>
  <c r="AM116" i="119"/>
  <c r="AM161" i="119"/>
  <c r="AM256" i="119"/>
  <c r="AM223" i="119"/>
  <c r="AM159" i="119"/>
  <c r="AM112" i="119"/>
  <c r="AM167" i="119"/>
  <c r="AM78" i="119"/>
  <c r="AM227" i="119"/>
  <c r="AM163" i="119"/>
  <c r="AM122" i="119"/>
  <c r="AM229" i="119"/>
  <c r="AM237" i="119"/>
  <c r="AM262" i="119"/>
  <c r="AM184" i="119"/>
  <c r="AM95" i="119"/>
  <c r="AM71" i="119"/>
  <c r="AM211" i="119"/>
  <c r="AM242" i="119"/>
  <c r="AM234" i="119"/>
  <c r="AM218" i="119"/>
  <c r="AM94" i="119"/>
  <c r="AM151" i="119"/>
  <c r="AM246" i="119"/>
  <c r="AM168" i="119"/>
  <c r="AM152" i="119"/>
  <c r="AM132" i="119"/>
  <c r="AM230" i="119"/>
  <c r="AM244" i="119"/>
  <c r="AM232" i="119"/>
  <c r="AM252" i="119"/>
  <c r="AM100" i="119"/>
  <c r="AM178" i="119"/>
  <c r="AM166" i="119"/>
  <c r="AM90" i="119"/>
  <c r="AM109" i="119"/>
  <c r="AM69" i="119"/>
  <c r="AM259" i="119"/>
  <c r="AM89" i="119"/>
  <c r="AM179" i="119"/>
  <c r="AM134" i="119"/>
  <c r="AM139" i="119"/>
  <c r="AM238" i="119"/>
  <c r="AM186" i="119"/>
  <c r="AM164" i="119"/>
  <c r="AM226" i="119"/>
  <c r="AM170" i="119"/>
  <c r="AM108" i="119"/>
  <c r="I366" i="119"/>
  <c r="I461" i="119"/>
  <c r="AM248" i="119"/>
  <c r="AM220" i="119"/>
  <c r="AM149" i="119"/>
  <c r="AM217" i="119"/>
  <c r="AM157" i="119"/>
  <c r="AM201" i="119"/>
  <c r="AM101" i="119"/>
  <c r="AM208" i="119"/>
  <c r="AM83" i="119"/>
  <c r="AM193" i="119"/>
  <c r="AM128" i="119"/>
  <c r="AM225" i="119"/>
  <c r="AM160" i="119"/>
  <c r="AM188" i="119"/>
  <c r="AM107" i="119"/>
  <c r="AM93" i="119"/>
  <c r="AM82" i="119"/>
  <c r="AM79" i="119"/>
  <c r="AM119" i="119"/>
  <c r="AM61" i="119"/>
  <c r="AM153" i="119"/>
  <c r="AM183" i="119"/>
  <c r="AM141" i="119"/>
  <c r="AM145" i="119"/>
  <c r="AM239" i="119"/>
  <c r="AM199" i="119"/>
  <c r="AM249" i="119"/>
  <c r="AM97" i="119"/>
  <c r="AM115" i="119"/>
  <c r="AM194" i="119"/>
  <c r="I439" i="119"/>
  <c r="L231" i="83"/>
  <c r="L232" i="83" s="1"/>
  <c r="T229" i="83"/>
  <c r="AM253" i="119"/>
  <c r="AM162" i="119"/>
  <c r="AM263" i="119"/>
  <c r="AM165" i="119"/>
  <c r="AM143" i="119"/>
  <c r="AM205" i="119"/>
  <c r="AM105" i="119"/>
  <c r="AM85" i="119"/>
  <c r="AM148" i="119"/>
  <c r="AM146" i="119"/>
  <c r="AM64" i="119"/>
  <c r="AM121" i="119"/>
  <c r="AM136" i="119"/>
  <c r="AM224" i="119"/>
  <c r="AM214" i="119"/>
  <c r="AM81" i="119"/>
  <c r="AM125" i="119"/>
  <c r="AM60" i="119"/>
  <c r="AM87" i="119"/>
  <c r="AM66" i="119"/>
  <c r="AM123" i="119"/>
  <c r="AM235" i="119"/>
  <c r="AM154" i="119"/>
  <c r="AM171" i="119"/>
  <c r="AM127" i="119"/>
  <c r="AM202" i="119"/>
  <c r="AM228" i="119"/>
  <c r="AM216" i="119"/>
  <c r="AM74" i="119"/>
  <c r="AM96" i="119"/>
  <c r="AM140" i="119"/>
  <c r="AM70" i="119"/>
  <c r="AM111" i="119"/>
  <c r="I428" i="119"/>
  <c r="AM254" i="119"/>
  <c r="AM221" i="119"/>
  <c r="AM177" i="119"/>
  <c r="AM267" i="119"/>
  <c r="AM98" i="119"/>
  <c r="AM99" i="119"/>
  <c r="AM135" i="119"/>
  <c r="AM88" i="119"/>
  <c r="AM142" i="119"/>
  <c r="AM92" i="119"/>
  <c r="AM138" i="119"/>
  <c r="AM158" i="119"/>
  <c r="AM86" i="119"/>
  <c r="AM212" i="119"/>
  <c r="AM240" i="119"/>
  <c r="AM180" i="119"/>
  <c r="AM203" i="119"/>
  <c r="AM182" i="119"/>
  <c r="AM72" i="119"/>
  <c r="AM62" i="119"/>
  <c r="AM67" i="119"/>
  <c r="AM126" i="119"/>
  <c r="AM250" i="119"/>
  <c r="AM175" i="119"/>
  <c r="AM187" i="119"/>
  <c r="AM129" i="119"/>
  <c r="AM258" i="119"/>
  <c r="I367" i="119"/>
  <c r="AM260" i="119"/>
  <c r="AM117" i="119"/>
  <c r="AM118" i="119"/>
  <c r="AM233" i="119"/>
  <c r="AM91" i="119"/>
  <c r="AM265" i="119"/>
  <c r="AM133" i="119"/>
  <c r="AM80" i="119"/>
  <c r="AM104" i="119"/>
  <c r="AM264" i="119"/>
  <c r="AM231" i="119"/>
  <c r="AM174" i="119"/>
  <c r="AM102" i="119"/>
  <c r="AM207" i="119"/>
  <c r="AM181" i="119"/>
  <c r="AM124" i="119"/>
  <c r="AM247" i="119"/>
  <c r="AM68" i="119"/>
  <c r="AM114" i="119"/>
  <c r="AM65" i="119"/>
  <c r="AM73" i="119"/>
  <c r="AM131" i="119"/>
  <c r="AM103" i="119"/>
  <c r="AM185" i="119"/>
  <c r="AM215" i="119"/>
  <c r="AM147" i="119"/>
  <c r="H51" i="119"/>
  <c r="AM51" i="119" s="1"/>
  <c r="H43" i="119"/>
  <c r="AM43" i="119" s="1"/>
  <c r="H53" i="119"/>
  <c r="AM53" i="119" s="1"/>
  <c r="H41" i="119"/>
  <c r="AM41" i="119" s="1"/>
  <c r="H28" i="119"/>
  <c r="AM28" i="119" s="1"/>
  <c r="AM14" i="119"/>
  <c r="H39" i="119"/>
  <c r="AM39" i="119" s="1"/>
  <c r="H21" i="119"/>
  <c r="AM21" i="119" s="1"/>
  <c r="AM9" i="119"/>
  <c r="X9" i="119"/>
  <c r="Y9" i="119" s="1"/>
  <c r="H34" i="119"/>
  <c r="AM34" i="119" s="1"/>
  <c r="H52" i="119"/>
  <c r="AM52" i="119" s="1"/>
  <c r="AM15" i="119"/>
  <c r="H40" i="119"/>
  <c r="AM40" i="119" s="1"/>
  <c r="M7" i="130"/>
  <c r="M5" i="130"/>
  <c r="H25" i="119"/>
  <c r="AM25" i="119" s="1"/>
  <c r="AM11" i="119"/>
  <c r="H23" i="119"/>
  <c r="AM23" i="119" s="1"/>
  <c r="I18" i="119"/>
  <c r="I55" i="119" s="1"/>
  <c r="I15" i="119"/>
  <c r="I27" i="119" s="1"/>
  <c r="I12" i="119"/>
  <c r="I37" i="119" s="1"/>
  <c r="I16" i="119"/>
  <c r="I53" i="119" s="1"/>
  <c r="I14" i="119"/>
  <c r="I26" i="119" s="1"/>
  <c r="I11" i="119"/>
  <c r="I48" i="119" s="1"/>
  <c r="I13" i="119"/>
  <c r="I50" i="119" s="1"/>
  <c r="I9" i="119"/>
  <c r="I34" i="119" s="1"/>
  <c r="N6" i="83"/>
  <c r="N7" i="130" s="1"/>
  <c r="O12" i="83"/>
  <c r="J453" i="119" s="1"/>
  <c r="AO453" i="119" s="1"/>
  <c r="I347" i="119"/>
  <c r="I422" i="119"/>
  <c r="I476" i="119"/>
  <c r="I339" i="119"/>
  <c r="I312" i="119"/>
  <c r="I455" i="119"/>
  <c r="I321" i="119"/>
  <c r="I337" i="119"/>
  <c r="I380" i="119"/>
  <c r="I364" i="119"/>
  <c r="I298" i="119"/>
  <c r="I368" i="119"/>
  <c r="I465" i="119"/>
  <c r="I288" i="119"/>
  <c r="I328" i="119"/>
  <c r="I423" i="119"/>
  <c r="I349" i="119"/>
  <c r="I316" i="119"/>
  <c r="I350" i="119"/>
  <c r="I280" i="119"/>
  <c r="I449" i="119"/>
  <c r="I424" i="119"/>
  <c r="I372" i="119"/>
  <c r="I319" i="119"/>
  <c r="I409" i="119"/>
  <c r="I458" i="119"/>
  <c r="I272" i="119"/>
  <c r="I406" i="119"/>
  <c r="I353" i="119"/>
  <c r="I404" i="119"/>
  <c r="I299" i="119"/>
  <c r="I324" i="119"/>
  <c r="I463" i="119"/>
  <c r="I383" i="119"/>
  <c r="I289" i="119"/>
  <c r="I451" i="119"/>
  <c r="I430" i="119"/>
  <c r="I277" i="119"/>
  <c r="I405" i="119"/>
  <c r="I475" i="119"/>
  <c r="I426" i="119"/>
  <c r="I341" i="119"/>
  <c r="I454" i="119"/>
  <c r="I416" i="119"/>
  <c r="I412" i="119"/>
  <c r="I397" i="119"/>
  <c r="I309" i="119"/>
  <c r="I295" i="119"/>
  <c r="I342" i="119"/>
  <c r="I443" i="119"/>
  <c r="I296" i="119"/>
  <c r="I344" i="119"/>
  <c r="I333" i="119"/>
  <c r="I415" i="119"/>
  <c r="I332" i="119"/>
  <c r="I360" i="119"/>
  <c r="I276" i="119"/>
  <c r="I294" i="119"/>
  <c r="I354" i="119"/>
  <c r="I348" i="119"/>
  <c r="I379" i="119"/>
  <c r="I325" i="119"/>
  <c r="I365" i="119"/>
  <c r="I346" i="119"/>
  <c r="I313" i="119"/>
  <c r="I450" i="119"/>
  <c r="I371" i="119"/>
  <c r="I318" i="119"/>
  <c r="I431" i="119"/>
  <c r="I403" i="119"/>
  <c r="I320" i="119"/>
  <c r="I407" i="119"/>
  <c r="I385" i="119"/>
  <c r="I387" i="119"/>
  <c r="I329" i="119"/>
  <c r="I381" i="119"/>
  <c r="I432" i="119"/>
  <c r="I414" i="119"/>
  <c r="I378" i="119"/>
  <c r="I297" i="119"/>
  <c r="I427" i="119"/>
  <c r="I306" i="119"/>
  <c r="I471" i="119"/>
  <c r="I308" i="119"/>
  <c r="I292" i="119"/>
  <c r="I396" i="119"/>
  <c r="I336" i="119"/>
  <c r="I283" i="119"/>
  <c r="I331" i="119"/>
  <c r="I352" i="119"/>
  <c r="I425" i="119"/>
  <c r="I281" i="119"/>
  <c r="I386" i="119"/>
  <c r="I382" i="119"/>
  <c r="I401" i="119"/>
  <c r="I388" i="119"/>
  <c r="I464" i="119"/>
  <c r="I462" i="119"/>
  <c r="I467" i="119"/>
  <c r="I438" i="119"/>
  <c r="I358" i="119"/>
  <c r="I429" i="119"/>
  <c r="I275" i="119"/>
  <c r="I340" i="119"/>
  <c r="I375" i="119"/>
  <c r="I278" i="119"/>
  <c r="I419" i="119"/>
  <c r="I473" i="119"/>
  <c r="I315" i="119"/>
  <c r="I391" i="119"/>
  <c r="I402" i="119"/>
  <c r="I437" i="119"/>
  <c r="I469" i="119"/>
  <c r="I273" i="119"/>
  <c r="I398" i="119"/>
  <c r="I400" i="119"/>
  <c r="I374" i="119"/>
  <c r="I290" i="119"/>
  <c r="I301" i="119"/>
  <c r="I421" i="119"/>
  <c r="I370" i="119"/>
  <c r="I345" i="119"/>
  <c r="I310" i="119"/>
  <c r="I394" i="119"/>
  <c r="I460" i="119"/>
  <c r="I284" i="119"/>
  <c r="I293" i="119"/>
  <c r="I466" i="119"/>
  <c r="I323" i="119"/>
  <c r="J299" i="119"/>
  <c r="AO299" i="119" s="1"/>
  <c r="J455" i="119"/>
  <c r="AO455" i="119" s="1"/>
  <c r="I453" i="119"/>
  <c r="I456" i="119"/>
  <c r="I327" i="119"/>
  <c r="I304" i="119"/>
  <c r="I435" i="119"/>
  <c r="I359" i="119"/>
  <c r="I300" i="119"/>
  <c r="I282" i="119"/>
  <c r="I302" i="119"/>
  <c r="I446" i="119"/>
  <c r="J273" i="119"/>
  <c r="AO273" i="119" s="1"/>
  <c r="H36" i="119"/>
  <c r="AM36" i="119" s="1"/>
  <c r="J292" i="119"/>
  <c r="AO292" i="119" s="1"/>
  <c r="J415" i="119"/>
  <c r="AO415" i="119" s="1"/>
  <c r="H50" i="119"/>
  <c r="AM50" i="119" s="1"/>
  <c r="I477" i="119"/>
  <c r="I448" i="119"/>
  <c r="I274" i="119"/>
  <c r="I376" i="119"/>
  <c r="I478" i="119"/>
  <c r="I413" i="119"/>
  <c r="I305" i="119"/>
  <c r="I410" i="119"/>
  <c r="I351" i="119"/>
  <c r="I317" i="119"/>
  <c r="J310" i="119"/>
  <c r="AO310" i="119" s="1"/>
  <c r="J400" i="119"/>
  <c r="AO400" i="119" s="1"/>
  <c r="J343" i="119"/>
  <c r="AO343" i="119" s="1"/>
  <c r="J439" i="119"/>
  <c r="AO439" i="119" s="1"/>
  <c r="I326" i="119"/>
  <c r="I441" i="119"/>
  <c r="H48" i="119"/>
  <c r="AM48" i="119" s="1"/>
  <c r="I444" i="119"/>
  <c r="I355" i="119"/>
  <c r="I330" i="119"/>
  <c r="I472" i="119"/>
  <c r="J323" i="119"/>
  <c r="AO323" i="119" s="1"/>
  <c r="J370" i="119"/>
  <c r="AO370" i="119" s="1"/>
  <c r="I480" i="119"/>
  <c r="I470" i="119"/>
  <c r="AM12" i="119"/>
  <c r="I418" i="119"/>
  <c r="I286" i="119"/>
  <c r="I335" i="119"/>
  <c r="I408" i="119"/>
  <c r="I279" i="119"/>
  <c r="I411" i="119"/>
  <c r="I417" i="119"/>
  <c r="I291" i="119"/>
  <c r="J332" i="119"/>
  <c r="AO332" i="119" s="1"/>
  <c r="J350" i="119"/>
  <c r="AO350" i="119" s="1"/>
  <c r="I390" i="119"/>
  <c r="I395" i="119"/>
  <c r="I452" i="119"/>
  <c r="I468" i="119"/>
  <c r="H38" i="119"/>
  <c r="AM38" i="119" s="1"/>
  <c r="I338" i="119"/>
  <c r="I373" i="119"/>
  <c r="I434" i="119"/>
  <c r="I361" i="119"/>
  <c r="I356" i="119"/>
  <c r="I393" i="119"/>
  <c r="J274" i="119"/>
  <c r="AO274" i="119" s="1"/>
  <c r="J294" i="119"/>
  <c r="AO294" i="119" s="1"/>
  <c r="J326" i="119"/>
  <c r="AO326" i="119" s="1"/>
  <c r="J330" i="119"/>
  <c r="AO330" i="119" s="1"/>
  <c r="I334" i="119"/>
  <c r="I389" i="119"/>
  <c r="I287" i="119"/>
  <c r="I285" i="119"/>
  <c r="J358" i="119"/>
  <c r="AO358" i="119" s="1"/>
  <c r="J416" i="119"/>
  <c r="AO416" i="119" s="1"/>
  <c r="J321" i="119"/>
  <c r="AO321" i="119" s="1"/>
  <c r="J277" i="119"/>
  <c r="AO277" i="119" s="1"/>
  <c r="J373" i="119"/>
  <c r="AO373" i="119" s="1"/>
  <c r="J397" i="119"/>
  <c r="AO397" i="119" s="1"/>
  <c r="J443" i="119"/>
  <c r="AO443" i="119" s="1"/>
  <c r="J337" i="119"/>
  <c r="AO337" i="119" s="1"/>
  <c r="J308" i="119"/>
  <c r="AO308" i="119" s="1"/>
  <c r="J322" i="119"/>
  <c r="AO322" i="119" s="1"/>
  <c r="J432" i="119"/>
  <c r="AO432" i="119" s="1"/>
  <c r="J478" i="119"/>
  <c r="AO478" i="119" s="1"/>
  <c r="J413" i="119"/>
  <c r="AO413" i="119" s="1"/>
  <c r="J375" i="119"/>
  <c r="AO375" i="119" s="1"/>
  <c r="J429" i="119"/>
  <c r="AO429" i="119" s="1"/>
  <c r="J345" i="119"/>
  <c r="AO345" i="119" s="1"/>
  <c r="Q11" i="83"/>
  <c r="AN479" i="119"/>
  <c r="AN392" i="119"/>
  <c r="Z11" i="119"/>
  <c r="Z12" i="119"/>
  <c r="AN322" i="119"/>
  <c r="J480" i="119"/>
  <c r="AN377" i="119"/>
  <c r="C25" i="108"/>
  <c r="J425" i="119"/>
  <c r="Z14" i="119"/>
  <c r="AN474" i="119"/>
  <c r="Z13" i="119"/>
  <c r="AN442" i="119"/>
  <c r="AN311" i="119"/>
  <c r="Z15" i="119"/>
  <c r="Z16" i="119"/>
  <c r="AN436" i="119"/>
  <c r="AN457" i="119"/>
  <c r="J361" i="119"/>
  <c r="AN445" i="119"/>
  <c r="Z224" i="83"/>
  <c r="U226" i="83"/>
  <c r="O225" i="83"/>
  <c r="O224" i="83"/>
  <c r="Z225" i="83"/>
  <c r="D238" i="108" s="1"/>
  <c r="V224" i="83"/>
  <c r="N226" i="83"/>
  <c r="I17" i="119" s="1"/>
  <c r="Z226" i="83"/>
  <c r="X226" i="83"/>
  <c r="M229" i="83"/>
  <c r="Z210" i="83"/>
  <c r="D223" i="108" s="1"/>
  <c r="Z207" i="83"/>
  <c r="D220" i="108" s="1"/>
  <c r="Z34" i="83"/>
  <c r="D47" i="108" s="1"/>
  <c r="Z170" i="83"/>
  <c r="D183" i="108" s="1"/>
  <c r="Z148" i="83"/>
  <c r="D161" i="108" s="1"/>
  <c r="Z121" i="83"/>
  <c r="D134" i="108" s="1"/>
  <c r="Z219" i="83"/>
  <c r="D232" i="108" s="1"/>
  <c r="Z94" i="83"/>
  <c r="D107" i="108" s="1"/>
  <c r="Z202" i="83"/>
  <c r="D215" i="108" s="1"/>
  <c r="Z144" i="83"/>
  <c r="D157" i="108" s="1"/>
  <c r="Z222" i="83"/>
  <c r="D235" i="108" s="1"/>
  <c r="Z186" i="83"/>
  <c r="D199" i="108" s="1"/>
  <c r="Z78" i="83"/>
  <c r="D91" i="108" s="1"/>
  <c r="Z74" i="83"/>
  <c r="D87" i="108" s="1"/>
  <c r="Z102" i="83"/>
  <c r="D115" i="108" s="1"/>
  <c r="Z95" i="83"/>
  <c r="D108" i="108" s="1"/>
  <c r="Z71" i="83"/>
  <c r="D84" i="108" s="1"/>
  <c r="Z119" i="83"/>
  <c r="D132" i="108" s="1"/>
  <c r="Z42" i="83"/>
  <c r="D55" i="108" s="1"/>
  <c r="Z62" i="83"/>
  <c r="D75" i="108" s="1"/>
  <c r="Z125" i="83"/>
  <c r="D138" i="108" s="1"/>
  <c r="Z147" i="83"/>
  <c r="D160" i="108" s="1"/>
  <c r="Z37" i="83"/>
  <c r="D50" i="108" s="1"/>
  <c r="Z167" i="83"/>
  <c r="D180" i="108" s="1"/>
  <c r="Z127" i="83"/>
  <c r="D140" i="108" s="1"/>
  <c r="Z163" i="83"/>
  <c r="D176" i="108" s="1"/>
  <c r="Z181" i="83"/>
  <c r="D194" i="108" s="1"/>
  <c r="Z110" i="83"/>
  <c r="D123" i="108" s="1"/>
  <c r="Z141" i="83"/>
  <c r="D154" i="108" s="1"/>
  <c r="Z47" i="83"/>
  <c r="D60" i="108" s="1"/>
  <c r="Z73" i="83"/>
  <c r="D86" i="108" s="1"/>
  <c r="Z171" i="83"/>
  <c r="D184" i="108" s="1"/>
  <c r="Z39" i="83"/>
  <c r="D52" i="108" s="1"/>
  <c r="Z124" i="83"/>
  <c r="D137" i="108" s="1"/>
  <c r="Z196" i="83"/>
  <c r="D209" i="108" s="1"/>
  <c r="Z212" i="83"/>
  <c r="D225" i="108" s="1"/>
  <c r="Z65" i="83"/>
  <c r="D78" i="108" s="1"/>
  <c r="Z106" i="83"/>
  <c r="D119" i="108" s="1"/>
  <c r="Z88" i="83"/>
  <c r="D101" i="108" s="1"/>
  <c r="Z182" i="83"/>
  <c r="D195" i="108" s="1"/>
  <c r="Z218" i="83"/>
  <c r="D231" i="108" s="1"/>
  <c r="Z25" i="83"/>
  <c r="D38" i="108" s="1"/>
  <c r="Z69" i="83"/>
  <c r="D82" i="108" s="1"/>
  <c r="Z83" i="83"/>
  <c r="D96" i="108" s="1"/>
  <c r="Z145" i="83"/>
  <c r="D158" i="108" s="1"/>
  <c r="Z156" i="83"/>
  <c r="D169" i="108" s="1"/>
  <c r="Z57" i="83"/>
  <c r="D70" i="108" s="1"/>
  <c r="Z107" i="83"/>
  <c r="D120" i="108" s="1"/>
  <c r="Z68" i="83"/>
  <c r="D81" i="108" s="1"/>
  <c r="Z197" i="83"/>
  <c r="D210" i="108" s="1"/>
  <c r="Z80" i="83"/>
  <c r="D93" i="108" s="1"/>
  <c r="Z154" i="83"/>
  <c r="D167" i="108" s="1"/>
  <c r="Z143" i="83"/>
  <c r="D156" i="108" s="1"/>
  <c r="Z70" i="83"/>
  <c r="D83" i="108" s="1"/>
  <c r="Z200" i="83"/>
  <c r="D213" i="108" s="1"/>
  <c r="Z164" i="83"/>
  <c r="D177" i="108" s="1"/>
  <c r="Z206" i="83"/>
  <c r="D219" i="108" s="1"/>
  <c r="Z72" i="83"/>
  <c r="D85" i="108" s="1"/>
  <c r="Z216" i="83"/>
  <c r="D229" i="108" s="1"/>
  <c r="Z160" i="83"/>
  <c r="D173" i="108" s="1"/>
  <c r="Z118" i="83"/>
  <c r="D131" i="108" s="1"/>
  <c r="Z172" i="83"/>
  <c r="D185" i="108" s="1"/>
  <c r="Z23" i="83"/>
  <c r="D36" i="108" s="1"/>
  <c r="Z60" i="83"/>
  <c r="D73" i="108" s="1"/>
  <c r="Z40" i="83"/>
  <c r="D53" i="108" s="1"/>
  <c r="Z89" i="83"/>
  <c r="D102" i="108" s="1"/>
  <c r="Z136" i="83"/>
  <c r="D149" i="108" s="1"/>
  <c r="Z53" i="83"/>
  <c r="D66" i="108" s="1"/>
  <c r="Z117" i="83"/>
  <c r="D130" i="108" s="1"/>
  <c r="Z192" i="83"/>
  <c r="D205" i="108" s="1"/>
  <c r="Z137" i="83"/>
  <c r="D150" i="108" s="1"/>
  <c r="Z211" i="83"/>
  <c r="D224" i="108" s="1"/>
  <c r="Z220" i="83"/>
  <c r="D233" i="108" s="1"/>
  <c r="Z31" i="83"/>
  <c r="D44" i="108" s="1"/>
  <c r="Z93" i="83"/>
  <c r="D106" i="108" s="1"/>
  <c r="Z77" i="83"/>
  <c r="D90" i="108" s="1"/>
  <c r="Z75" i="83"/>
  <c r="D88" i="108" s="1"/>
  <c r="Z135" i="83"/>
  <c r="D148" i="108" s="1"/>
  <c r="Z120" i="83"/>
  <c r="D133" i="108" s="1"/>
  <c r="Z55" i="83"/>
  <c r="D68" i="108" s="1"/>
  <c r="Z96" i="83"/>
  <c r="D109" i="108" s="1"/>
  <c r="Z98" i="83"/>
  <c r="D111" i="108" s="1"/>
  <c r="Z175" i="83"/>
  <c r="D188" i="108" s="1"/>
  <c r="Z129" i="83"/>
  <c r="D142" i="108" s="1"/>
  <c r="Z26" i="83"/>
  <c r="D39" i="108" s="1"/>
  <c r="Z198" i="83"/>
  <c r="D211" i="108" s="1"/>
  <c r="Z191" i="83"/>
  <c r="D204" i="108" s="1"/>
  <c r="Z82" i="83"/>
  <c r="D95" i="108" s="1"/>
  <c r="Z187" i="83"/>
  <c r="D200" i="108" s="1"/>
  <c r="Z51" i="83"/>
  <c r="D64" i="108" s="1"/>
  <c r="Z99" i="83"/>
  <c r="D112" i="108" s="1"/>
  <c r="Z159" i="83"/>
  <c r="D172" i="108" s="1"/>
  <c r="Z166" i="83"/>
  <c r="D179" i="108" s="1"/>
  <c r="Z122" i="83"/>
  <c r="D135" i="108" s="1"/>
  <c r="Z158" i="83"/>
  <c r="D171" i="108" s="1"/>
  <c r="Z18" i="83"/>
  <c r="D31" i="108" s="1"/>
  <c r="Z36" i="83"/>
  <c r="D49" i="108" s="1"/>
  <c r="Z64" i="83"/>
  <c r="D77" i="108" s="1"/>
  <c r="Z132" i="83"/>
  <c r="D145" i="108" s="1"/>
  <c r="Z188" i="83"/>
  <c r="D201" i="108" s="1"/>
  <c r="Z151" i="83"/>
  <c r="D164" i="108" s="1"/>
  <c r="Z16" i="83"/>
  <c r="D29" i="108" s="1"/>
  <c r="Z189" i="83"/>
  <c r="D202" i="108" s="1"/>
  <c r="Z49" i="83"/>
  <c r="D62" i="108" s="1"/>
  <c r="Z28" i="83"/>
  <c r="D41" i="108" s="1"/>
  <c r="Z146" i="83"/>
  <c r="D159" i="108" s="1"/>
  <c r="Z201" i="83"/>
  <c r="D214" i="108" s="1"/>
  <c r="Z24" i="83"/>
  <c r="D37" i="108" s="1"/>
  <c r="Z67" i="83"/>
  <c r="D80" i="108" s="1"/>
  <c r="Z48" i="83"/>
  <c r="D61" i="108" s="1"/>
  <c r="Z22" i="83"/>
  <c r="D35" i="108" s="1"/>
  <c r="Z199" i="83"/>
  <c r="D212" i="108" s="1"/>
  <c r="Z209" i="83"/>
  <c r="D222" i="108" s="1"/>
  <c r="Z46" i="83"/>
  <c r="D59" i="108" s="1"/>
  <c r="Z38" i="83"/>
  <c r="D51" i="108" s="1"/>
  <c r="Z214" i="83"/>
  <c r="D227" i="108" s="1"/>
  <c r="Z58" i="83"/>
  <c r="D71" i="108" s="1"/>
  <c r="Z30" i="83"/>
  <c r="D43" i="108" s="1"/>
  <c r="Z190" i="83"/>
  <c r="D203" i="108" s="1"/>
  <c r="Z174" i="83"/>
  <c r="D187" i="108" s="1"/>
  <c r="Z223" i="83"/>
  <c r="Z114" i="83"/>
  <c r="D127" i="108" s="1"/>
  <c r="Z86" i="83"/>
  <c r="D99" i="108" s="1"/>
  <c r="Z138" i="83"/>
  <c r="D151" i="108" s="1"/>
  <c r="Z205" i="83"/>
  <c r="D218" i="108" s="1"/>
  <c r="Z87" i="83"/>
  <c r="D100" i="108" s="1"/>
  <c r="Z56" i="83"/>
  <c r="D69" i="108" s="1"/>
  <c r="Z44" i="83"/>
  <c r="D57" i="108" s="1"/>
  <c r="Z176" i="83"/>
  <c r="D189" i="108" s="1"/>
  <c r="Z45" i="83"/>
  <c r="D58" i="108" s="1"/>
  <c r="Z63" i="83"/>
  <c r="D76" i="108" s="1"/>
  <c r="Z153" i="83"/>
  <c r="D166" i="108" s="1"/>
  <c r="Z217" i="83"/>
  <c r="D230" i="108" s="1"/>
  <c r="Z116" i="83"/>
  <c r="D129" i="108" s="1"/>
  <c r="Z97" i="83"/>
  <c r="D110" i="108" s="1"/>
  <c r="Z84" i="83"/>
  <c r="D97" i="108" s="1"/>
  <c r="Z168" i="83"/>
  <c r="Z131" i="83"/>
  <c r="D144" i="108" s="1"/>
  <c r="Z19" i="83"/>
  <c r="D32" i="108" s="1"/>
  <c r="Z152" i="83"/>
  <c r="D165" i="108" s="1"/>
  <c r="Z126" i="83"/>
  <c r="D139" i="108" s="1"/>
  <c r="Z29" i="83"/>
  <c r="D42" i="108" s="1"/>
  <c r="Z21" i="83"/>
  <c r="D34" i="108" s="1"/>
  <c r="Z134" i="83"/>
  <c r="D147" i="108" s="1"/>
  <c r="Z184" i="83"/>
  <c r="D197" i="108" s="1"/>
  <c r="Z142" i="83"/>
  <c r="D155" i="108" s="1"/>
  <c r="Z101" i="83"/>
  <c r="D114" i="108" s="1"/>
  <c r="Z123" i="83"/>
  <c r="D136" i="108" s="1"/>
  <c r="Z17" i="83"/>
  <c r="D30" i="108" s="1"/>
  <c r="Z59" i="83"/>
  <c r="D72" i="108" s="1"/>
  <c r="Z128" i="83"/>
  <c r="D141" i="108" s="1"/>
  <c r="Z108" i="83"/>
  <c r="D121" i="108" s="1"/>
  <c r="Z178" i="83"/>
  <c r="D191" i="108" s="1"/>
  <c r="Z111" i="83"/>
  <c r="D124" i="108" s="1"/>
  <c r="Z194" i="83"/>
  <c r="D207" i="108" s="1"/>
  <c r="Z54" i="83"/>
  <c r="Z161" i="83"/>
  <c r="D174" i="108" s="1"/>
  <c r="Z179" i="83"/>
  <c r="D192" i="108" s="1"/>
  <c r="Z35" i="83"/>
  <c r="D48" i="108" s="1"/>
  <c r="Z103" i="83"/>
  <c r="D116" i="108" s="1"/>
  <c r="Z81" i="83"/>
  <c r="D94" i="108" s="1"/>
  <c r="Z100" i="83"/>
  <c r="D113" i="108" s="1"/>
  <c r="Z173" i="83"/>
  <c r="D186" i="108" s="1"/>
  <c r="Z208" i="83"/>
  <c r="D221" i="108" s="1"/>
  <c r="Z43" i="83"/>
  <c r="D56" i="108" s="1"/>
  <c r="Z41" i="83"/>
  <c r="D54" i="108" s="1"/>
  <c r="Z130" i="83"/>
  <c r="D143" i="108" s="1"/>
  <c r="Z195" i="83"/>
  <c r="D208" i="108" s="1"/>
  <c r="Z105" i="83"/>
  <c r="D118" i="108" s="1"/>
  <c r="Z76" i="83"/>
  <c r="D89" i="108" s="1"/>
  <c r="Z149" i="83"/>
  <c r="D162" i="108" s="1"/>
  <c r="Z27" i="83"/>
  <c r="D40" i="108" s="1"/>
  <c r="Z115" i="83"/>
  <c r="D128" i="108" s="1"/>
  <c r="Z157" i="83"/>
  <c r="D170" i="108" s="1"/>
  <c r="Z85" i="83"/>
  <c r="D98" i="108" s="1"/>
  <c r="Z204" i="83"/>
  <c r="D217" i="108" s="1"/>
  <c r="Z112" i="83"/>
  <c r="Z162" i="83"/>
  <c r="D175" i="108" s="1"/>
  <c r="Z139" i="83"/>
  <c r="D152" i="108" s="1"/>
  <c r="Z183" i="83"/>
  <c r="D196" i="108" s="1"/>
  <c r="Z109" i="83"/>
  <c r="D122" i="108" s="1"/>
  <c r="Z215" i="83"/>
  <c r="D228" i="108" s="1"/>
  <c r="Z140" i="83"/>
  <c r="D153" i="108" s="1"/>
  <c r="Z33" i="83"/>
  <c r="D46" i="108" s="1"/>
  <c r="Z92" i="83"/>
  <c r="D105" i="108" s="1"/>
  <c r="Z180" i="83"/>
  <c r="D193" i="108" s="1"/>
  <c r="Z52" i="83"/>
  <c r="D65" i="108" s="1"/>
  <c r="Z61" i="83"/>
  <c r="D74" i="108" s="1"/>
  <c r="Z133" i="83"/>
  <c r="D146" i="108" s="1"/>
  <c r="Z221" i="83"/>
  <c r="D234" i="108" s="1"/>
  <c r="Z165" i="83"/>
  <c r="D178" i="108" s="1"/>
  <c r="Z193" i="83"/>
  <c r="D206" i="108" s="1"/>
  <c r="Z79" i="83"/>
  <c r="D92" i="108" s="1"/>
  <c r="Z15" i="83"/>
  <c r="D28" i="108" s="1"/>
  <c r="Z169" i="83"/>
  <c r="D182" i="108" s="1"/>
  <c r="Z32" i="83"/>
  <c r="D45" i="108" s="1"/>
  <c r="Z213" i="83"/>
  <c r="Z177" i="83"/>
  <c r="D190" i="108" s="1"/>
  <c r="Z66" i="83"/>
  <c r="D79" i="108" s="1"/>
  <c r="Z113" i="83"/>
  <c r="D126" i="108" s="1"/>
  <c r="Z90" i="83"/>
  <c r="D103" i="108" s="1"/>
  <c r="Z50" i="83"/>
  <c r="D63" i="108" s="1"/>
  <c r="Z104" i="83"/>
  <c r="Z185" i="83"/>
  <c r="D198" i="108" s="1"/>
  <c r="Z203" i="83"/>
  <c r="D216" i="108" s="1"/>
  <c r="Z150" i="83"/>
  <c r="D163" i="108" s="1"/>
  <c r="Z20" i="83"/>
  <c r="D33" i="108" s="1"/>
  <c r="Z91" i="83"/>
  <c r="D104" i="108" s="1"/>
  <c r="Z155" i="83"/>
  <c r="D168" i="108" s="1"/>
  <c r="AN357" i="119" l="1"/>
  <c r="AN369" i="119"/>
  <c r="J438" i="119"/>
  <c r="AO438" i="119" s="1"/>
  <c r="AN433" i="119"/>
  <c r="AN362" i="119"/>
  <c r="AN338" i="119"/>
  <c r="AN302" i="119"/>
  <c r="AN416" i="119"/>
  <c r="AN303" i="119"/>
  <c r="AN291" i="119"/>
  <c r="AN381" i="119"/>
  <c r="AN339" i="119"/>
  <c r="AN470" i="119"/>
  <c r="AN425" i="119"/>
  <c r="AN296" i="119"/>
  <c r="AN440" i="119"/>
  <c r="AN453" i="119"/>
  <c r="AN348" i="119"/>
  <c r="AN451" i="119"/>
  <c r="AN280" i="119"/>
  <c r="AN366" i="119"/>
  <c r="AN467" i="119"/>
  <c r="AN454" i="119"/>
  <c r="AN298" i="119"/>
  <c r="AN468" i="119"/>
  <c r="AN411" i="119"/>
  <c r="AN480" i="119"/>
  <c r="AN441" i="119"/>
  <c r="AN410" i="119"/>
  <c r="AN300" i="119"/>
  <c r="AN345" i="119"/>
  <c r="AN273" i="119"/>
  <c r="AN278" i="119"/>
  <c r="AN462" i="119"/>
  <c r="AN352" i="119"/>
  <c r="AN306" i="119"/>
  <c r="AN387" i="119"/>
  <c r="AN450" i="119"/>
  <c r="AN294" i="119"/>
  <c r="AN443" i="119"/>
  <c r="AN341" i="119"/>
  <c r="AN383" i="119"/>
  <c r="AN458" i="119"/>
  <c r="AN316" i="119"/>
  <c r="AN364" i="119"/>
  <c r="AN422" i="119"/>
  <c r="AN439" i="119"/>
  <c r="AN444" i="119"/>
  <c r="AN317" i="119"/>
  <c r="AN438" i="119"/>
  <c r="AN281" i="119"/>
  <c r="AN368" i="119"/>
  <c r="AN477" i="119"/>
  <c r="AN282" i="119"/>
  <c r="AN310" i="119"/>
  <c r="AN329" i="119"/>
  <c r="AN354" i="119"/>
  <c r="AN289" i="119"/>
  <c r="AN272" i="119"/>
  <c r="AN305" i="119"/>
  <c r="AN469" i="119"/>
  <c r="AN426" i="119"/>
  <c r="AN384" i="119"/>
  <c r="AN343" i="119"/>
  <c r="AN394" i="119"/>
  <c r="AN344" i="119"/>
  <c r="AN398" i="119"/>
  <c r="AN371" i="119"/>
  <c r="AN476" i="119"/>
  <c r="AN285" i="119"/>
  <c r="AN326" i="119"/>
  <c r="AN323" i="119"/>
  <c r="AN464" i="119"/>
  <c r="AN427" i="119"/>
  <c r="AN313" i="119"/>
  <c r="AN276" i="119"/>
  <c r="AN409" i="119"/>
  <c r="AN349" i="119"/>
  <c r="AN287" i="119"/>
  <c r="AN356" i="119"/>
  <c r="AN395" i="119"/>
  <c r="AN408" i="119"/>
  <c r="AN413" i="119"/>
  <c r="AN435" i="119"/>
  <c r="AN466" i="119"/>
  <c r="AN421" i="119"/>
  <c r="AN437" i="119"/>
  <c r="AN340" i="119"/>
  <c r="AN388" i="119"/>
  <c r="AN283" i="119"/>
  <c r="AN297" i="119"/>
  <c r="AN407" i="119"/>
  <c r="AN346" i="119"/>
  <c r="AN360" i="119"/>
  <c r="AN295" i="119"/>
  <c r="AN475" i="119"/>
  <c r="AN324" i="119"/>
  <c r="AN319" i="119"/>
  <c r="AN423" i="119"/>
  <c r="AN337" i="119"/>
  <c r="AN314" i="119"/>
  <c r="AN399" i="119"/>
  <c r="AN400" i="119"/>
  <c r="AN308" i="119"/>
  <c r="AN471" i="119"/>
  <c r="AN350" i="119"/>
  <c r="AN452" i="119"/>
  <c r="AN359" i="119"/>
  <c r="AN375" i="119"/>
  <c r="AN331" i="119"/>
  <c r="AN385" i="119"/>
  <c r="AN342" i="119"/>
  <c r="AN380" i="119"/>
  <c r="AN361" i="119"/>
  <c r="AN390" i="119"/>
  <c r="AN335" i="119"/>
  <c r="AN472" i="119"/>
  <c r="AN478" i="119"/>
  <c r="AN304" i="119"/>
  <c r="AN293" i="119"/>
  <c r="AN301" i="119"/>
  <c r="AN402" i="119"/>
  <c r="AN275" i="119"/>
  <c r="AN401" i="119"/>
  <c r="AN336" i="119"/>
  <c r="AN378" i="119"/>
  <c r="AN320" i="119"/>
  <c r="AN365" i="119"/>
  <c r="AN332" i="119"/>
  <c r="AN309" i="119"/>
  <c r="AN405" i="119"/>
  <c r="AN299" i="119"/>
  <c r="AN372" i="119"/>
  <c r="AN328" i="119"/>
  <c r="AN321" i="119"/>
  <c r="AN428" i="119"/>
  <c r="AN459" i="119"/>
  <c r="AN448" i="119"/>
  <c r="AN406" i="119"/>
  <c r="AN417" i="119"/>
  <c r="AN419" i="119"/>
  <c r="AN393" i="119"/>
  <c r="AN279" i="119"/>
  <c r="AN370" i="119"/>
  <c r="AN463" i="119"/>
  <c r="AN347" i="119"/>
  <c r="AN389" i="119"/>
  <c r="AN334" i="119"/>
  <c r="AN434" i="119"/>
  <c r="AN286" i="119"/>
  <c r="AN330" i="119"/>
  <c r="AN376" i="119"/>
  <c r="AN327" i="119"/>
  <c r="AN284" i="119"/>
  <c r="AN290" i="119"/>
  <c r="AN391" i="119"/>
  <c r="AN429" i="119"/>
  <c r="AN382" i="119"/>
  <c r="AN396" i="119"/>
  <c r="AN414" i="119"/>
  <c r="AN403" i="119"/>
  <c r="AN325" i="119"/>
  <c r="AN415" i="119"/>
  <c r="AN397" i="119"/>
  <c r="AN277" i="119"/>
  <c r="AN404" i="119"/>
  <c r="AN424" i="119"/>
  <c r="AN288" i="119"/>
  <c r="AN455" i="119"/>
  <c r="AN367" i="119"/>
  <c r="AN363" i="119"/>
  <c r="AN473" i="119"/>
  <c r="AN318" i="119"/>
  <c r="AN351" i="119"/>
  <c r="AN373" i="119"/>
  <c r="AN418" i="119"/>
  <c r="AN355" i="119"/>
  <c r="AN274" i="119"/>
  <c r="AN446" i="119"/>
  <c r="AN456" i="119"/>
  <c r="AN460" i="119"/>
  <c r="AN374" i="119"/>
  <c r="AN315" i="119"/>
  <c r="AN358" i="119"/>
  <c r="AN386" i="119"/>
  <c r="AN292" i="119"/>
  <c r="AN432" i="119"/>
  <c r="AN431" i="119"/>
  <c r="AN379" i="119"/>
  <c r="AN333" i="119"/>
  <c r="AN412" i="119"/>
  <c r="AN430" i="119"/>
  <c r="AN353" i="119"/>
  <c r="AN449" i="119"/>
  <c r="AN465" i="119"/>
  <c r="AN312" i="119"/>
  <c r="AN461" i="119"/>
  <c r="AN447" i="119"/>
  <c r="AN307" i="119"/>
  <c r="R11" i="83"/>
  <c r="S11" i="83" s="1"/>
  <c r="Q219" i="83"/>
  <c r="Q211" i="83"/>
  <c r="Q203" i="83"/>
  <c r="Q195" i="83"/>
  <c r="Q230" i="83"/>
  <c r="Q218" i="83"/>
  <c r="Q210" i="83"/>
  <c r="Q202" i="83"/>
  <c r="Q194" i="83"/>
  <c r="Q186" i="83"/>
  <c r="Q228" i="83"/>
  <c r="Q217" i="83"/>
  <c r="Q209" i="83"/>
  <c r="Q201" i="83"/>
  <c r="Q193" i="83"/>
  <c r="Q227" i="83"/>
  <c r="Q216" i="83"/>
  <c r="Q208" i="83"/>
  <c r="Q200" i="83"/>
  <c r="Q192" i="83"/>
  <c r="Q184" i="83"/>
  <c r="Q223" i="83"/>
  <c r="Q215" i="83"/>
  <c r="Q207" i="83"/>
  <c r="Q204" i="83"/>
  <c r="Q198" i="83"/>
  <c r="Q173" i="83"/>
  <c r="Q165" i="83"/>
  <c r="Q157" i="83"/>
  <c r="Q222" i="83"/>
  <c r="Q185" i="83"/>
  <c r="Q172" i="83"/>
  <c r="Q164" i="83"/>
  <c r="Q190" i="83"/>
  <c r="Q221" i="83"/>
  <c r="Q214" i="83"/>
  <c r="Q197" i="83"/>
  <c r="Q188" i="83"/>
  <c r="Q170" i="83"/>
  <c r="Q162" i="83"/>
  <c r="Q220" i="83"/>
  <c r="Q199" i="83"/>
  <c r="Q191" i="83"/>
  <c r="Q178" i="83"/>
  <c r="Q177" i="83"/>
  <c r="Q169" i="83"/>
  <c r="Q213" i="83"/>
  <c r="Q206" i="83"/>
  <c r="Q196" i="83"/>
  <c r="Q179" i="83"/>
  <c r="Q176" i="83"/>
  <c r="Q168" i="83"/>
  <c r="Q182" i="83"/>
  <c r="Q212" i="83"/>
  <c r="Q189" i="83"/>
  <c r="Q183" i="83"/>
  <c r="Q159" i="83"/>
  <c r="Q148" i="83"/>
  <c r="Q140" i="83"/>
  <c r="Q132" i="83"/>
  <c r="Q124" i="83"/>
  <c r="Q175" i="83"/>
  <c r="Q156" i="83"/>
  <c r="Q155" i="83"/>
  <c r="Q147" i="83"/>
  <c r="Q187" i="83"/>
  <c r="Q171" i="83"/>
  <c r="Q154" i="83"/>
  <c r="Q146" i="83"/>
  <c r="Q138" i="83"/>
  <c r="Q130" i="83"/>
  <c r="Q122" i="83"/>
  <c r="Q174" i="83"/>
  <c r="Q167" i="83"/>
  <c r="Q160" i="83"/>
  <c r="Q153" i="83"/>
  <c r="Q145" i="83"/>
  <c r="Q166" i="83"/>
  <c r="Q163" i="83"/>
  <c r="Q158" i="83"/>
  <c r="Q152" i="83"/>
  <c r="Q144" i="83"/>
  <c r="Q136" i="83"/>
  <c r="Q126" i="83"/>
  <c r="Q116" i="83"/>
  <c r="Q108" i="83"/>
  <c r="Q100" i="83"/>
  <c r="Q149" i="83"/>
  <c r="Q141" i="83"/>
  <c r="Q137" i="83"/>
  <c r="Q133" i="83"/>
  <c r="Q205" i="83"/>
  <c r="Q181" i="83"/>
  <c r="Q131" i="83"/>
  <c r="Q127" i="83"/>
  <c r="Q121" i="83"/>
  <c r="Q120" i="83"/>
  <c r="Q119" i="83"/>
  <c r="Q118" i="83"/>
  <c r="Q114" i="83"/>
  <c r="Q106" i="83"/>
  <c r="Q113" i="83"/>
  <c r="Q143" i="83"/>
  <c r="Q142" i="83"/>
  <c r="Q125" i="83"/>
  <c r="Q112" i="83"/>
  <c r="Q109" i="83"/>
  <c r="Q102" i="83"/>
  <c r="Q86" i="83"/>
  <c r="Q78" i="83"/>
  <c r="Q70" i="83"/>
  <c r="Q62" i="83"/>
  <c r="Q180" i="83"/>
  <c r="Q117" i="83"/>
  <c r="Q107" i="83"/>
  <c r="Q103" i="83"/>
  <c r="Q93" i="83"/>
  <c r="Q85" i="83"/>
  <c r="Q77" i="83"/>
  <c r="Q69" i="83"/>
  <c r="Q61" i="83"/>
  <c r="Q161" i="83"/>
  <c r="Q123" i="83"/>
  <c r="Q94" i="83"/>
  <c r="Q92" i="83"/>
  <c r="Q84" i="83"/>
  <c r="Q76" i="83"/>
  <c r="Q68" i="83"/>
  <c r="Q60" i="83"/>
  <c r="Q52" i="83"/>
  <c r="Q139" i="83"/>
  <c r="Q110" i="83"/>
  <c r="Q104" i="83"/>
  <c r="Q95" i="83"/>
  <c r="Q91" i="83"/>
  <c r="Q83" i="83"/>
  <c r="Q151" i="83"/>
  <c r="Q150" i="83"/>
  <c r="Q105" i="83"/>
  <c r="Q99" i="83"/>
  <c r="Q98" i="83"/>
  <c r="Q97" i="83"/>
  <c r="Q96" i="83"/>
  <c r="Q90" i="83"/>
  <c r="Q135" i="83"/>
  <c r="Q129" i="83"/>
  <c r="Q115" i="83"/>
  <c r="Q111" i="83"/>
  <c r="Q128" i="83"/>
  <c r="Q101" i="83"/>
  <c r="Q87" i="83"/>
  <c r="Q80" i="83"/>
  <c r="Q65" i="83"/>
  <c r="Q55" i="83"/>
  <c r="Q71" i="83"/>
  <c r="Q59" i="83"/>
  <c r="Q58" i="83"/>
  <c r="Q57" i="83"/>
  <c r="Q56" i="83"/>
  <c r="Q46" i="83"/>
  <c r="Q45" i="83"/>
  <c r="Q82" i="83"/>
  <c r="Q79" i="83"/>
  <c r="Q66" i="83"/>
  <c r="Q51" i="83"/>
  <c r="Q50" i="83"/>
  <c r="Q49" i="83"/>
  <c r="Q48" i="83"/>
  <c r="Q43" i="83"/>
  <c r="Q64" i="83"/>
  <c r="Q42" i="83"/>
  <c r="Q75" i="83"/>
  <c r="Q63" i="83"/>
  <c r="Q81" i="83"/>
  <c r="Q72" i="83"/>
  <c r="Q54" i="83"/>
  <c r="Q28" i="83"/>
  <c r="Q20" i="83"/>
  <c r="Q32" i="83"/>
  <c r="Q22" i="83"/>
  <c r="Q21" i="83"/>
  <c r="Q73" i="83"/>
  <c r="Q53" i="83"/>
  <c r="Q36" i="83"/>
  <c r="Q35" i="83"/>
  <c r="Q27" i="83"/>
  <c r="Q19" i="83"/>
  <c r="Q24" i="83"/>
  <c r="Q16" i="83"/>
  <c r="Q30" i="83"/>
  <c r="Q74" i="83"/>
  <c r="Q47" i="83"/>
  <c r="Q41" i="83"/>
  <c r="Q37" i="83"/>
  <c r="Q34" i="83"/>
  <c r="Q26" i="83"/>
  <c r="Q18" i="83"/>
  <c r="Q39" i="83"/>
  <c r="Q29" i="83"/>
  <c r="Q88" i="83"/>
  <c r="Q44" i="83"/>
  <c r="Q38" i="83"/>
  <c r="Q33" i="83"/>
  <c r="Q25" i="83"/>
  <c r="Q17" i="83"/>
  <c r="Q40" i="83"/>
  <c r="Q23" i="83"/>
  <c r="Q15" i="83"/>
  <c r="Q134" i="83"/>
  <c r="Q67" i="83"/>
  <c r="Q31" i="83"/>
  <c r="Q89" i="83"/>
  <c r="I39" i="119"/>
  <c r="I51" i="119"/>
  <c r="I43" i="119"/>
  <c r="I30" i="119"/>
  <c r="I23" i="119"/>
  <c r="J459" i="119"/>
  <c r="AO459" i="119" s="1"/>
  <c r="J433" i="119"/>
  <c r="AO433" i="119" s="1"/>
  <c r="J456" i="119"/>
  <c r="AO456" i="119" s="1"/>
  <c r="J376" i="119"/>
  <c r="AO376" i="119" s="1"/>
  <c r="J304" i="119"/>
  <c r="AO304" i="119" s="1"/>
  <c r="J314" i="119"/>
  <c r="AO314" i="119" s="1"/>
  <c r="J295" i="119"/>
  <c r="AO295" i="119" s="1"/>
  <c r="J381" i="119"/>
  <c r="AO381" i="119" s="1"/>
  <c r="J276" i="119"/>
  <c r="AO276" i="119" s="1"/>
  <c r="J380" i="119"/>
  <c r="AO380" i="119" s="1"/>
  <c r="J409" i="119"/>
  <c r="AO409" i="119" s="1"/>
  <c r="J306" i="119"/>
  <c r="AO306" i="119" s="1"/>
  <c r="J283" i="119"/>
  <c r="AO283" i="119" s="1"/>
  <c r="J317" i="119"/>
  <c r="AO317" i="119" s="1"/>
  <c r="Z65" i="119"/>
  <c r="Z124" i="119"/>
  <c r="Z74" i="119"/>
  <c r="Z127" i="119"/>
  <c r="Z125" i="119"/>
  <c r="Z148" i="119"/>
  <c r="Z143" i="119"/>
  <c r="I40" i="119"/>
  <c r="J444" i="119"/>
  <c r="AO444" i="119" s="1"/>
  <c r="J411" i="119"/>
  <c r="AO411" i="119" s="1"/>
  <c r="J431" i="119"/>
  <c r="AO431" i="119" s="1"/>
  <c r="J318" i="119"/>
  <c r="AO318" i="119" s="1"/>
  <c r="J450" i="119"/>
  <c r="AO450" i="119" s="1"/>
  <c r="J364" i="119"/>
  <c r="AO364" i="119" s="1"/>
  <c r="J329" i="119"/>
  <c r="AO329" i="119" s="1"/>
  <c r="J363" i="119"/>
  <c r="AO363" i="119" s="1"/>
  <c r="J398" i="119"/>
  <c r="AO398" i="119" s="1"/>
  <c r="J301" i="119"/>
  <c r="AO301" i="119" s="1"/>
  <c r="J460" i="119"/>
  <c r="AO460" i="119" s="1"/>
  <c r="J387" i="119"/>
  <c r="AO387" i="119" s="1"/>
  <c r="J446" i="119"/>
  <c r="AO446" i="119" s="1"/>
  <c r="J465" i="119"/>
  <c r="AO465" i="119" s="1"/>
  <c r="J412" i="119"/>
  <c r="AO412" i="119" s="1"/>
  <c r="J442" i="119"/>
  <c r="AO442" i="119" s="1"/>
  <c r="Z250" i="119"/>
  <c r="Z72" i="119"/>
  <c r="Z138" i="119"/>
  <c r="Z135" i="119"/>
  <c r="Z97" i="119"/>
  <c r="Z145" i="119"/>
  <c r="Z61" i="119"/>
  <c r="Z208" i="119"/>
  <c r="Z164" i="119"/>
  <c r="Z134" i="119"/>
  <c r="Z69" i="119"/>
  <c r="Z178" i="119"/>
  <c r="Z218" i="119"/>
  <c r="Z71" i="119"/>
  <c r="Z237" i="119"/>
  <c r="Z227" i="119"/>
  <c r="Z116" i="119"/>
  <c r="Z266" i="119"/>
  <c r="Z197" i="119"/>
  <c r="Z84" i="119"/>
  <c r="Z196" i="119"/>
  <c r="Z231" i="119"/>
  <c r="Z81" i="119"/>
  <c r="Z165" i="119"/>
  <c r="Z191" i="119"/>
  <c r="J479" i="119"/>
  <c r="AO479" i="119" s="1"/>
  <c r="J458" i="119"/>
  <c r="AO458" i="119" s="1"/>
  <c r="J418" i="119"/>
  <c r="AO418" i="119" s="1"/>
  <c r="J293" i="119"/>
  <c r="AO293" i="119" s="1"/>
  <c r="J477" i="119"/>
  <c r="AO477" i="119" s="1"/>
  <c r="J374" i="119"/>
  <c r="AO374" i="119" s="1"/>
  <c r="J476" i="119"/>
  <c r="AO476" i="119" s="1"/>
  <c r="J351" i="119"/>
  <c r="AO351" i="119" s="1"/>
  <c r="J331" i="119"/>
  <c r="AO331" i="119" s="1"/>
  <c r="J324" i="119"/>
  <c r="AO324" i="119" s="1"/>
  <c r="J426" i="119"/>
  <c r="AO426" i="119" s="1"/>
  <c r="J298" i="119"/>
  <c r="AO298" i="119" s="1"/>
  <c r="J366" i="119"/>
  <c r="AO366" i="119" s="1"/>
  <c r="J319" i="119"/>
  <c r="AO319" i="119" s="1"/>
  <c r="J473" i="119"/>
  <c r="AO473" i="119" s="1"/>
  <c r="J347" i="119"/>
  <c r="AO347" i="119" s="1"/>
  <c r="J402" i="119"/>
  <c r="AO402" i="119" s="1"/>
  <c r="J427" i="119"/>
  <c r="AO427" i="119" s="1"/>
  <c r="J424" i="119"/>
  <c r="AO424" i="119" s="1"/>
  <c r="Z129" i="119"/>
  <c r="Z92" i="119"/>
  <c r="Z99" i="119"/>
  <c r="Z221" i="119"/>
  <c r="Z186" i="119"/>
  <c r="Z100" i="119"/>
  <c r="Z230" i="119"/>
  <c r="Z246" i="119"/>
  <c r="Z234" i="119"/>
  <c r="Z95" i="119"/>
  <c r="Z78" i="119"/>
  <c r="Z190" i="119"/>
  <c r="Z169" i="119"/>
  <c r="Z255" i="119"/>
  <c r="Z192" i="119"/>
  <c r="Z236" i="119"/>
  <c r="Z118" i="119"/>
  <c r="Z85" i="119"/>
  <c r="J464" i="119"/>
  <c r="AO464" i="119" s="1"/>
  <c r="J451" i="119"/>
  <c r="AO451" i="119" s="1"/>
  <c r="J405" i="119"/>
  <c r="AO405" i="119" s="1"/>
  <c r="J286" i="119"/>
  <c r="AO286" i="119" s="1"/>
  <c r="J463" i="119"/>
  <c r="AO463" i="119" s="1"/>
  <c r="J367" i="119"/>
  <c r="AO367" i="119" s="1"/>
  <c r="J461" i="119"/>
  <c r="AO461" i="119" s="1"/>
  <c r="J316" i="119"/>
  <c r="AO316" i="119" s="1"/>
  <c r="J404" i="119"/>
  <c r="AO404" i="119" s="1"/>
  <c r="J297" i="119"/>
  <c r="AO297" i="119" s="1"/>
  <c r="J354" i="119"/>
  <c r="AO354" i="119" s="1"/>
  <c r="J359" i="119"/>
  <c r="AO359" i="119" s="1"/>
  <c r="J288" i="119"/>
  <c r="AO288" i="119" s="1"/>
  <c r="J441" i="119"/>
  <c r="AO441" i="119" s="1"/>
  <c r="J342" i="119"/>
  <c r="AO342" i="119" s="1"/>
  <c r="J389" i="119"/>
  <c r="AO389" i="119" s="1"/>
  <c r="J346" i="119"/>
  <c r="AO346" i="119" s="1"/>
  <c r="J371" i="119"/>
  <c r="AO371" i="119" s="1"/>
  <c r="Z131" i="119"/>
  <c r="Z68" i="119"/>
  <c r="Z207" i="119"/>
  <c r="Z264" i="119"/>
  <c r="Z265" i="119"/>
  <c r="Z117" i="119"/>
  <c r="Z87" i="119"/>
  <c r="Z214" i="119"/>
  <c r="Z64" i="119"/>
  <c r="Z105" i="119"/>
  <c r="Z200" i="119"/>
  <c r="J385" i="119"/>
  <c r="AO385" i="119" s="1"/>
  <c r="J259" i="119"/>
  <c r="J153" i="119"/>
  <c r="J238" i="119"/>
  <c r="J237" i="119"/>
  <c r="J197" i="119"/>
  <c r="J122" i="119"/>
  <c r="J241" i="119"/>
  <c r="J215" i="119"/>
  <c r="J187" i="119"/>
  <c r="J171" i="119"/>
  <c r="J158" i="119"/>
  <c r="J145" i="119"/>
  <c r="J109" i="119"/>
  <c r="J99" i="119"/>
  <c r="J209" i="119"/>
  <c r="J194" i="119"/>
  <c r="J235" i="119"/>
  <c r="J185" i="119"/>
  <c r="J179" i="119"/>
  <c r="J177" i="119"/>
  <c r="J163" i="119"/>
  <c r="J155" i="119"/>
  <c r="J137" i="119"/>
  <c r="J113" i="119"/>
  <c r="J89" i="119"/>
  <c r="J227" i="119"/>
  <c r="J170" i="119"/>
  <c r="J81" i="119"/>
  <c r="J75" i="119"/>
  <c r="J202" i="119"/>
  <c r="J195" i="119"/>
  <c r="J167" i="119"/>
  <c r="J141" i="119"/>
  <c r="J262" i="119"/>
  <c r="J254" i="119"/>
  <c r="J199" i="119"/>
  <c r="J110" i="119"/>
  <c r="J91" i="119"/>
  <c r="J87" i="119"/>
  <c r="J60" i="119"/>
  <c r="J115" i="119"/>
  <c r="J230" i="119"/>
  <c r="J106" i="119"/>
  <c r="J82" i="119"/>
  <c r="J86" i="119"/>
  <c r="J128" i="119"/>
  <c r="J103" i="119"/>
  <c r="J65" i="119"/>
  <c r="J129" i="119"/>
  <c r="J70" i="119"/>
  <c r="J93" i="119"/>
  <c r="J67" i="119"/>
  <c r="J192" i="119"/>
  <c r="J108" i="119"/>
  <c r="J161" i="119"/>
  <c r="J189" i="119"/>
  <c r="J107" i="119"/>
  <c r="J222" i="119"/>
  <c r="J124" i="119"/>
  <c r="J152" i="119"/>
  <c r="J196" i="119"/>
  <c r="J212" i="119"/>
  <c r="J98" i="119"/>
  <c r="J146" i="119"/>
  <c r="J133" i="119"/>
  <c r="J164" i="119"/>
  <c r="J181" i="119"/>
  <c r="J186" i="119"/>
  <c r="J256" i="119"/>
  <c r="J268" i="119"/>
  <c r="J160" i="119"/>
  <c r="J68" i="119"/>
  <c r="J228" i="119"/>
  <c r="J252" i="119"/>
  <c r="J231" i="119"/>
  <c r="J138" i="119"/>
  <c r="J200" i="119"/>
  <c r="J100" i="119"/>
  <c r="J182" i="119"/>
  <c r="J205" i="119"/>
  <c r="J204" i="119"/>
  <c r="J131" i="119"/>
  <c r="J92" i="119"/>
  <c r="J117" i="119"/>
  <c r="J168" i="119"/>
  <c r="J255" i="119"/>
  <c r="J64" i="119"/>
  <c r="J83" i="119"/>
  <c r="J71" i="119"/>
  <c r="J130" i="119"/>
  <c r="J217" i="119"/>
  <c r="J119" i="119"/>
  <c r="J142" i="119"/>
  <c r="J173" i="119"/>
  <c r="J184" i="119"/>
  <c r="J120" i="119"/>
  <c r="J176" i="119"/>
  <c r="J232" i="119"/>
  <c r="J135" i="119"/>
  <c r="J134" i="119"/>
  <c r="J114" i="119"/>
  <c r="J236" i="119"/>
  <c r="J247" i="119"/>
  <c r="J207" i="119"/>
  <c r="J116" i="119"/>
  <c r="J127" i="119"/>
  <c r="J250" i="119"/>
  <c r="J74" i="119"/>
  <c r="J72" i="119"/>
  <c r="J79" i="119"/>
  <c r="J105" i="119"/>
  <c r="J126" i="119"/>
  <c r="J157" i="119"/>
  <c r="J147" i="119"/>
  <c r="J188" i="119"/>
  <c r="J216" i="119"/>
  <c r="J148" i="119"/>
  <c r="J159" i="119"/>
  <c r="J243" i="119"/>
  <c r="J77" i="119"/>
  <c r="J88" i="119"/>
  <c r="J85" i="119"/>
  <c r="J123" i="119"/>
  <c r="J149" i="119"/>
  <c r="J121" i="119"/>
  <c r="J151" i="119"/>
  <c r="J162" i="119"/>
  <c r="J169" i="119"/>
  <c r="J206" i="119"/>
  <c r="J242" i="119"/>
  <c r="J62" i="119"/>
  <c r="J178" i="119"/>
  <c r="J210" i="119"/>
  <c r="J166" i="119"/>
  <c r="J263" i="119"/>
  <c r="J90" i="119"/>
  <c r="J118" i="119"/>
  <c r="J143" i="119"/>
  <c r="J112" i="119"/>
  <c r="J136" i="119"/>
  <c r="J175" i="119"/>
  <c r="J156" i="119"/>
  <c r="J140" i="119"/>
  <c r="J190" i="119"/>
  <c r="J69" i="119"/>
  <c r="J66" i="119"/>
  <c r="J165" i="119"/>
  <c r="J224" i="119"/>
  <c r="J76" i="119"/>
  <c r="J214" i="119"/>
  <c r="J223" i="119"/>
  <c r="J104" i="119"/>
  <c r="J174" i="119"/>
  <c r="J101" i="119"/>
  <c r="J111" i="119"/>
  <c r="J132" i="119"/>
  <c r="J183" i="119"/>
  <c r="J144" i="119"/>
  <c r="J218" i="119"/>
  <c r="J213" i="119"/>
  <c r="J225" i="119"/>
  <c r="J251" i="119"/>
  <c r="J97" i="119"/>
  <c r="J180" i="119"/>
  <c r="J193" i="119"/>
  <c r="J226" i="119"/>
  <c r="J249" i="119"/>
  <c r="J73" i="119"/>
  <c r="J244" i="119"/>
  <c r="J63" i="119"/>
  <c r="J80" i="119"/>
  <c r="J94" i="119"/>
  <c r="J125" i="119"/>
  <c r="J150" i="119"/>
  <c r="J172" i="119"/>
  <c r="J221" i="119"/>
  <c r="J229" i="119"/>
  <c r="J267" i="119"/>
  <c r="J260" i="119"/>
  <c r="J264" i="119"/>
  <c r="J191" i="119"/>
  <c r="J201" i="119"/>
  <c r="J265" i="119"/>
  <c r="J246" i="119"/>
  <c r="J203" i="119"/>
  <c r="J211" i="119"/>
  <c r="J219" i="119"/>
  <c r="J253" i="119"/>
  <c r="J258" i="119"/>
  <c r="J261" i="119"/>
  <c r="J240" i="119"/>
  <c r="J239" i="119"/>
  <c r="J257" i="119"/>
  <c r="J61" i="119"/>
  <c r="J78" i="119"/>
  <c r="J154" i="119"/>
  <c r="J198" i="119"/>
  <c r="J220" i="119"/>
  <c r="J234" i="119"/>
  <c r="J248" i="119"/>
  <c r="J266" i="119"/>
  <c r="J96" i="119"/>
  <c r="J139" i="119"/>
  <c r="J233" i="119"/>
  <c r="J102" i="119"/>
  <c r="J208" i="119"/>
  <c r="J95" i="119"/>
  <c r="J84" i="119"/>
  <c r="J245" i="119"/>
  <c r="Z114" i="119"/>
  <c r="Z66" i="119"/>
  <c r="J311" i="119"/>
  <c r="J449" i="119"/>
  <c r="AO449" i="119" s="1"/>
  <c r="J436" i="119"/>
  <c r="AO436" i="119" s="1"/>
  <c r="J390" i="119"/>
  <c r="AO390" i="119" s="1"/>
  <c r="J303" i="119"/>
  <c r="AO303" i="119" s="1"/>
  <c r="J417" i="119"/>
  <c r="AO417" i="119" s="1"/>
  <c r="J307" i="119"/>
  <c r="AO307" i="119" s="1"/>
  <c r="J407" i="119"/>
  <c r="AO407" i="119" s="1"/>
  <c r="J325" i="119"/>
  <c r="AO325" i="119" s="1"/>
  <c r="J282" i="119"/>
  <c r="AO282" i="119" s="1"/>
  <c r="J396" i="119"/>
  <c r="AO396" i="119" s="1"/>
  <c r="J340" i="119"/>
  <c r="AO340" i="119" s="1"/>
  <c r="J287" i="119"/>
  <c r="AO287" i="119" s="1"/>
  <c r="J349" i="119"/>
  <c r="AO349" i="119" s="1"/>
  <c r="J275" i="119"/>
  <c r="AO275" i="119" s="1"/>
  <c r="J365" i="119"/>
  <c r="AO365" i="119" s="1"/>
  <c r="J341" i="119"/>
  <c r="AO341" i="119" s="1"/>
  <c r="J356" i="119"/>
  <c r="AO356" i="119" s="1"/>
  <c r="J408" i="119"/>
  <c r="AO408" i="119" s="1"/>
  <c r="Z203" i="119"/>
  <c r="Z142" i="119"/>
  <c r="Z254" i="119"/>
  <c r="Z183" i="119"/>
  <c r="Z188" i="119"/>
  <c r="Z193" i="119"/>
  <c r="Z220" i="119"/>
  <c r="Z89" i="119"/>
  <c r="Z132" i="119"/>
  <c r="Z151" i="119"/>
  <c r="Z242" i="119"/>
  <c r="Z184" i="119"/>
  <c r="Z122" i="119"/>
  <c r="Z172" i="119"/>
  <c r="Z150" i="119"/>
  <c r="Z155" i="119"/>
  <c r="Z189" i="119"/>
  <c r="Z104" i="119"/>
  <c r="Z91" i="119"/>
  <c r="Z260" i="119"/>
  <c r="Z202" i="119"/>
  <c r="Z235" i="119"/>
  <c r="Z60" i="119"/>
  <c r="Z224" i="119"/>
  <c r="Z205" i="119"/>
  <c r="Z219" i="119"/>
  <c r="J422" i="119"/>
  <c r="AO422" i="119" s="1"/>
  <c r="J369" i="119"/>
  <c r="AO369" i="119" s="1"/>
  <c r="J470" i="119"/>
  <c r="AO470" i="119" s="1"/>
  <c r="J466" i="119"/>
  <c r="AO466" i="119" s="1"/>
  <c r="J384" i="119"/>
  <c r="AO384" i="119" s="1"/>
  <c r="J471" i="119"/>
  <c r="AO471" i="119" s="1"/>
  <c r="J372" i="119"/>
  <c r="AO372" i="119" s="1"/>
  <c r="J289" i="119"/>
  <c r="AO289" i="119" s="1"/>
  <c r="J382" i="119"/>
  <c r="AO382" i="119" s="1"/>
  <c r="J278" i="119"/>
  <c r="AO278" i="119" s="1"/>
  <c r="J379" i="119"/>
  <c r="AO379" i="119" s="1"/>
  <c r="J368" i="119"/>
  <c r="AO368" i="119" s="1"/>
  <c r="J312" i="119"/>
  <c r="AO312" i="119" s="1"/>
  <c r="J440" i="119"/>
  <c r="AO440" i="119" s="1"/>
  <c r="J272" i="119"/>
  <c r="AO272" i="119" s="1"/>
  <c r="J315" i="119"/>
  <c r="AO315" i="119" s="1"/>
  <c r="J355" i="119"/>
  <c r="AO355" i="119" s="1"/>
  <c r="J320" i="119"/>
  <c r="AO320" i="119" s="1"/>
  <c r="J414" i="119"/>
  <c r="AO414" i="119" s="1"/>
  <c r="Z82" i="119"/>
  <c r="Z83" i="119"/>
  <c r="Z248" i="119"/>
  <c r="Z262" i="119"/>
  <c r="Z251" i="119"/>
  <c r="Z63" i="119"/>
  <c r="Z110" i="119"/>
  <c r="Z130" i="119"/>
  <c r="Z156" i="119"/>
  <c r="Z204" i="119"/>
  <c r="I36" i="119"/>
  <c r="I46" i="119"/>
  <c r="I21" i="119"/>
  <c r="X21" i="119"/>
  <c r="I24" i="119"/>
  <c r="C81" i="97"/>
  <c r="D81" i="97" s="1"/>
  <c r="I49" i="119"/>
  <c r="I25" i="119"/>
  <c r="I38" i="119"/>
  <c r="I52" i="119"/>
  <c r="I28" i="119"/>
  <c r="I41" i="119"/>
  <c r="J393" i="119"/>
  <c r="AO393" i="119" s="1"/>
  <c r="J344" i="119"/>
  <c r="AO344" i="119" s="1"/>
  <c r="J11" i="119"/>
  <c r="J48" i="119" s="1"/>
  <c r="AO48" i="119" s="1"/>
  <c r="J18" i="119"/>
  <c r="J30" i="119" s="1"/>
  <c r="J16" i="119"/>
  <c r="J53" i="119" s="1"/>
  <c r="AO53" i="119" s="1"/>
  <c r="J15" i="119"/>
  <c r="J40" i="119" s="1"/>
  <c r="AO40" i="119" s="1"/>
  <c r="J14" i="119"/>
  <c r="J39" i="119" s="1"/>
  <c r="AO39" i="119" s="1"/>
  <c r="J13" i="119"/>
  <c r="J38" i="119" s="1"/>
  <c r="AO38" i="119" s="1"/>
  <c r="J12" i="119"/>
  <c r="J49" i="119" s="1"/>
  <c r="AO49" i="119" s="1"/>
  <c r="J9" i="119"/>
  <c r="J34" i="119" s="1"/>
  <c r="O6" i="83"/>
  <c r="O7" i="130" s="1"/>
  <c r="P12" i="83"/>
  <c r="K475" i="119" s="1"/>
  <c r="AP475" i="119" s="1"/>
  <c r="J296" i="119"/>
  <c r="AO296" i="119" s="1"/>
  <c r="J428" i="119"/>
  <c r="AO428" i="119" s="1"/>
  <c r="J285" i="119"/>
  <c r="AO285" i="119" s="1"/>
  <c r="J435" i="119"/>
  <c r="AO435" i="119" s="1"/>
  <c r="J291" i="119"/>
  <c r="AO291" i="119" s="1"/>
  <c r="J290" i="119"/>
  <c r="AO290" i="119" s="1"/>
  <c r="J386" i="119"/>
  <c r="AO386" i="119" s="1"/>
  <c r="J334" i="119"/>
  <c r="AO334" i="119" s="1"/>
  <c r="J339" i="119"/>
  <c r="AO339" i="119" s="1"/>
  <c r="J401" i="119"/>
  <c r="AO401" i="119" s="1"/>
  <c r="J457" i="119"/>
  <c r="J406" i="119"/>
  <c r="AO406" i="119" s="1"/>
  <c r="J284" i="119"/>
  <c r="AO284" i="119" s="1"/>
  <c r="J328" i="119"/>
  <c r="AO328" i="119" s="1"/>
  <c r="J313" i="119"/>
  <c r="AO313" i="119" s="1"/>
  <c r="J447" i="119"/>
  <c r="AO447" i="119" s="1"/>
  <c r="J357" i="119"/>
  <c r="AO357" i="119" s="1"/>
  <c r="J280" i="119"/>
  <c r="AO280" i="119" s="1"/>
  <c r="J392" i="119"/>
  <c r="AO392" i="119" s="1"/>
  <c r="J421" i="119"/>
  <c r="AO421" i="119" s="1"/>
  <c r="J305" i="119"/>
  <c r="AO305" i="119" s="1"/>
  <c r="J338" i="119"/>
  <c r="AO338" i="119" s="1"/>
  <c r="J403" i="119"/>
  <c r="AO403" i="119" s="1"/>
  <c r="J327" i="119"/>
  <c r="AO327" i="119" s="1"/>
  <c r="J410" i="119"/>
  <c r="AO410" i="119" s="1"/>
  <c r="J454" i="119"/>
  <c r="AO454" i="119" s="1"/>
  <c r="J300" i="119"/>
  <c r="AO300" i="119" s="1"/>
  <c r="J302" i="119"/>
  <c r="AO302" i="119" s="1"/>
  <c r="J352" i="119"/>
  <c r="AO352" i="119" s="1"/>
  <c r="J377" i="119"/>
  <c r="AO377" i="119" s="1"/>
  <c r="J279" i="119"/>
  <c r="AO279" i="119" s="1"/>
  <c r="J360" i="119"/>
  <c r="AO360" i="119" s="1"/>
  <c r="J394" i="119"/>
  <c r="AO394" i="119" s="1"/>
  <c r="J462" i="119"/>
  <c r="AO462" i="119" s="1"/>
  <c r="J467" i="119"/>
  <c r="AO467" i="119" s="1"/>
  <c r="J420" i="119"/>
  <c r="J475" i="119"/>
  <c r="AO475" i="119" s="1"/>
  <c r="J333" i="119"/>
  <c r="AO333" i="119" s="1"/>
  <c r="J474" i="119"/>
  <c r="AO474" i="119" s="1"/>
  <c r="J399" i="119"/>
  <c r="AO399" i="119" s="1"/>
  <c r="J452" i="119"/>
  <c r="AO452" i="119" s="1"/>
  <c r="J281" i="119"/>
  <c r="AO281" i="119" s="1"/>
  <c r="J388" i="119"/>
  <c r="AO388" i="119" s="1"/>
  <c r="J469" i="119"/>
  <c r="AO469" i="119" s="1"/>
  <c r="J362" i="119"/>
  <c r="AO362" i="119" s="1"/>
  <c r="J468" i="119"/>
  <c r="AO468" i="119" s="1"/>
  <c r="J430" i="119"/>
  <c r="AO430" i="119" s="1"/>
  <c r="J472" i="119"/>
  <c r="AO472" i="119" s="1"/>
  <c r="J423" i="119"/>
  <c r="AO423" i="119" s="1"/>
  <c r="J353" i="119"/>
  <c r="AO353" i="119" s="1"/>
  <c r="J434" i="119"/>
  <c r="AO434" i="119" s="1"/>
  <c r="J395" i="119"/>
  <c r="AO395" i="119" s="1"/>
  <c r="J383" i="119"/>
  <c r="AO383" i="119" s="1"/>
  <c r="J348" i="119"/>
  <c r="AO348" i="119" s="1"/>
  <c r="J437" i="119"/>
  <c r="AO437" i="119" s="1"/>
  <c r="J448" i="119"/>
  <c r="AO448" i="119" s="1"/>
  <c r="J445" i="119"/>
  <c r="J378" i="119"/>
  <c r="AO378" i="119" s="1"/>
  <c r="J391" i="119"/>
  <c r="AO391" i="119" s="1"/>
  <c r="J335" i="119"/>
  <c r="AO335" i="119" s="1"/>
  <c r="K339" i="119"/>
  <c r="AP339" i="119" s="1"/>
  <c r="J419" i="119"/>
  <c r="AO419" i="119" s="1"/>
  <c r="J336" i="119"/>
  <c r="AO336" i="119" s="1"/>
  <c r="J309" i="119"/>
  <c r="AO309" i="119" s="1"/>
  <c r="AN55" i="119"/>
  <c r="D181" i="108"/>
  <c r="P225" i="83"/>
  <c r="D67" i="108"/>
  <c r="D125" i="108"/>
  <c r="C66" i="97"/>
  <c r="D117" i="108"/>
  <c r="D226" i="108"/>
  <c r="P224" i="83"/>
  <c r="AO480" i="119"/>
  <c r="AN53" i="119"/>
  <c r="AO361" i="119"/>
  <c r="Y17" i="119"/>
  <c r="AN50" i="119"/>
  <c r="AM17" i="119"/>
  <c r="H29" i="119"/>
  <c r="AM29" i="119" s="1"/>
  <c r="H42" i="119"/>
  <c r="AM42" i="119" s="1"/>
  <c r="H54" i="119"/>
  <c r="AM54" i="119" s="1"/>
  <c r="AN34" i="119"/>
  <c r="I42" i="119"/>
  <c r="I29" i="119"/>
  <c r="I54" i="119"/>
  <c r="AN48" i="119"/>
  <c r="AO425" i="119"/>
  <c r="AN37" i="119"/>
  <c r="D20" i="108"/>
  <c r="Z9" i="119"/>
  <c r="O226" i="83"/>
  <c r="J17" i="119" s="1"/>
  <c r="X229" i="83"/>
  <c r="M231" i="83"/>
  <c r="Z228" i="83"/>
  <c r="M232" i="83"/>
  <c r="Z227" i="83"/>
  <c r="N229" i="83"/>
  <c r="V226" i="83"/>
  <c r="AN39" i="119" l="1"/>
  <c r="AO311" i="119"/>
  <c r="AO420" i="119"/>
  <c r="AO457" i="119"/>
  <c r="AO445" i="119"/>
  <c r="AN36" i="119"/>
  <c r="AN49" i="119"/>
  <c r="AN40" i="119"/>
  <c r="AN43" i="119"/>
  <c r="AN51" i="119"/>
  <c r="AN41" i="119"/>
  <c r="AN38" i="119"/>
  <c r="AN52" i="119"/>
  <c r="AN46" i="119"/>
  <c r="R230" i="83"/>
  <c r="R218" i="83"/>
  <c r="R210" i="83"/>
  <c r="R202" i="83"/>
  <c r="R194" i="83"/>
  <c r="R228" i="83"/>
  <c r="R217" i="83"/>
  <c r="R209" i="83"/>
  <c r="R201" i="83"/>
  <c r="R193" i="83"/>
  <c r="R227" i="83"/>
  <c r="R216" i="83"/>
  <c r="R208" i="83"/>
  <c r="R200" i="83"/>
  <c r="R192" i="83"/>
  <c r="R223" i="83"/>
  <c r="R225" i="83" s="1"/>
  <c r="R215" i="83"/>
  <c r="R207" i="83"/>
  <c r="R199" i="83"/>
  <c r="R191" i="83"/>
  <c r="R183" i="83"/>
  <c r="R222" i="83"/>
  <c r="R214" i="83"/>
  <c r="R206" i="83"/>
  <c r="R185" i="83"/>
  <c r="R172" i="83"/>
  <c r="R164" i="83"/>
  <c r="R156" i="83"/>
  <c r="R190" i="83"/>
  <c r="R171" i="83"/>
  <c r="R163" i="83"/>
  <c r="R221" i="83"/>
  <c r="R197" i="83"/>
  <c r="R188" i="83"/>
  <c r="R186" i="83"/>
  <c r="R220" i="83"/>
  <c r="R219" i="83"/>
  <c r="R178" i="83"/>
  <c r="R177" i="83"/>
  <c r="R169" i="83"/>
  <c r="R161" i="83"/>
  <c r="R213" i="83"/>
  <c r="R196" i="83"/>
  <c r="R179" i="83"/>
  <c r="R176" i="83"/>
  <c r="R168" i="83"/>
  <c r="R212" i="83"/>
  <c r="R211" i="83"/>
  <c r="R195" i="83"/>
  <c r="R187" i="83"/>
  <c r="R182" i="83"/>
  <c r="R181" i="83"/>
  <c r="R180" i="83"/>
  <c r="R175" i="83"/>
  <c r="R167" i="83"/>
  <c r="R189" i="83"/>
  <c r="R165" i="83"/>
  <c r="R204" i="83"/>
  <c r="R162" i="83"/>
  <c r="R155" i="83"/>
  <c r="R147" i="83"/>
  <c r="R139" i="83"/>
  <c r="R131" i="83"/>
  <c r="R123" i="83"/>
  <c r="R154" i="83"/>
  <c r="R146" i="83"/>
  <c r="R184" i="83"/>
  <c r="R174" i="83"/>
  <c r="R170" i="83"/>
  <c r="R160" i="83"/>
  <c r="R157" i="83"/>
  <c r="R153" i="83"/>
  <c r="R145" i="83"/>
  <c r="R137" i="83"/>
  <c r="R129" i="83"/>
  <c r="R121" i="83"/>
  <c r="R205" i="83"/>
  <c r="R198" i="83"/>
  <c r="R173" i="83"/>
  <c r="R152" i="83"/>
  <c r="R144" i="83"/>
  <c r="R149" i="83"/>
  <c r="R141" i="83"/>
  <c r="R133" i="83"/>
  <c r="R117" i="83"/>
  <c r="R115" i="83"/>
  <c r="R107" i="83"/>
  <c r="R99" i="83"/>
  <c r="R203" i="83"/>
  <c r="R148" i="83"/>
  <c r="R127" i="83"/>
  <c r="R113" i="83"/>
  <c r="R105" i="83"/>
  <c r="R151" i="83"/>
  <c r="R143" i="83"/>
  <c r="R140" i="83"/>
  <c r="R138" i="83"/>
  <c r="R134" i="83"/>
  <c r="R128" i="83"/>
  <c r="R122" i="83"/>
  <c r="R112" i="83"/>
  <c r="R114" i="83"/>
  <c r="R103" i="83"/>
  <c r="R93" i="83"/>
  <c r="R85" i="83"/>
  <c r="R77" i="83"/>
  <c r="R69" i="83"/>
  <c r="R124" i="83"/>
  <c r="R120" i="83"/>
  <c r="R94" i="83"/>
  <c r="R92" i="83"/>
  <c r="R84" i="83"/>
  <c r="R76" i="83"/>
  <c r="R68" i="83"/>
  <c r="R159" i="83"/>
  <c r="R116" i="83"/>
  <c r="R110" i="83"/>
  <c r="R104" i="83"/>
  <c r="R95" i="83"/>
  <c r="R91" i="83"/>
  <c r="R83" i="83"/>
  <c r="R75" i="83"/>
  <c r="R67" i="83"/>
  <c r="R59" i="83"/>
  <c r="R51" i="83"/>
  <c r="R150" i="83"/>
  <c r="R98" i="83"/>
  <c r="R97" i="83"/>
  <c r="R96" i="83"/>
  <c r="R90" i="83"/>
  <c r="R82" i="83"/>
  <c r="R136" i="83"/>
  <c r="R135" i="83"/>
  <c r="R119" i="83"/>
  <c r="R111" i="83"/>
  <c r="R108" i="83"/>
  <c r="R89" i="83"/>
  <c r="R132" i="83"/>
  <c r="R130" i="83"/>
  <c r="R142" i="83"/>
  <c r="R126" i="83"/>
  <c r="R125" i="83"/>
  <c r="R118" i="83"/>
  <c r="R109" i="83"/>
  <c r="R102" i="83"/>
  <c r="R86" i="83"/>
  <c r="R71" i="83"/>
  <c r="R58" i="83"/>
  <c r="R57" i="83"/>
  <c r="R56" i="83"/>
  <c r="R46" i="83"/>
  <c r="R45" i="83"/>
  <c r="R73" i="83"/>
  <c r="R62" i="83"/>
  <c r="R47" i="83"/>
  <c r="R44" i="83"/>
  <c r="R166" i="83"/>
  <c r="R158" i="83"/>
  <c r="R87" i="83"/>
  <c r="R70" i="83"/>
  <c r="R64" i="83"/>
  <c r="R42" i="83"/>
  <c r="R100" i="83"/>
  <c r="R88" i="83"/>
  <c r="R81" i="83"/>
  <c r="R74" i="83"/>
  <c r="R61" i="83"/>
  <c r="R52" i="83"/>
  <c r="R41" i="83"/>
  <c r="R80" i="83"/>
  <c r="R65" i="83"/>
  <c r="R55" i="83"/>
  <c r="R106" i="83"/>
  <c r="R63" i="83"/>
  <c r="R53" i="83"/>
  <c r="R36" i="83"/>
  <c r="R35" i="83"/>
  <c r="R27" i="83"/>
  <c r="R19" i="83"/>
  <c r="R79" i="83"/>
  <c r="R23" i="83"/>
  <c r="R29" i="83"/>
  <c r="R48" i="83"/>
  <c r="R37" i="83"/>
  <c r="R34" i="83"/>
  <c r="R26" i="83"/>
  <c r="R18" i="83"/>
  <c r="R25" i="83"/>
  <c r="R15" i="83"/>
  <c r="R22" i="83"/>
  <c r="R21" i="83"/>
  <c r="R72" i="83"/>
  <c r="R54" i="83"/>
  <c r="R28" i="83"/>
  <c r="R78" i="83"/>
  <c r="R38" i="83"/>
  <c r="R33" i="83"/>
  <c r="R17" i="83"/>
  <c r="R40" i="83"/>
  <c r="R43" i="83"/>
  <c r="R30" i="83"/>
  <c r="R49" i="83"/>
  <c r="R101" i="83"/>
  <c r="R39" i="83"/>
  <c r="R32" i="83"/>
  <c r="R24" i="83"/>
  <c r="R16" i="83"/>
  <c r="R60" i="83"/>
  <c r="R31" i="83"/>
  <c r="R20" i="83"/>
  <c r="R66" i="83"/>
  <c r="R50" i="83"/>
  <c r="J26" i="119"/>
  <c r="J27" i="119"/>
  <c r="K379" i="119"/>
  <c r="K378" i="119"/>
  <c r="K346" i="119"/>
  <c r="K464" i="119"/>
  <c r="AP464" i="119" s="1"/>
  <c r="K425" i="119"/>
  <c r="K450" i="119"/>
  <c r="K345" i="119"/>
  <c r="K361" i="119"/>
  <c r="K343" i="119"/>
  <c r="K439" i="119"/>
  <c r="D21" i="108"/>
  <c r="J37" i="119"/>
  <c r="J52" i="119"/>
  <c r="AO52" i="119" s="1"/>
  <c r="Z140" i="119"/>
  <c r="Z209" i="119"/>
  <c r="Z174" i="119"/>
  <c r="K395" i="119"/>
  <c r="K297" i="119"/>
  <c r="AP297" i="119" s="1"/>
  <c r="K410" i="119"/>
  <c r="AP410" i="119" s="1"/>
  <c r="K301" i="119"/>
  <c r="K317" i="119"/>
  <c r="AP317" i="119" s="1"/>
  <c r="K356" i="119"/>
  <c r="K471" i="119"/>
  <c r="AP471" i="119" s="1"/>
  <c r="K355" i="119"/>
  <c r="AP355" i="119" s="1"/>
  <c r="K443" i="119"/>
  <c r="Z163" i="119"/>
  <c r="Z139" i="119"/>
  <c r="Z239" i="119"/>
  <c r="Z146" i="119"/>
  <c r="Z268" i="119"/>
  <c r="Z90" i="119"/>
  <c r="Z201" i="119"/>
  <c r="Z98" i="119"/>
  <c r="Z185" i="119"/>
  <c r="K427" i="119"/>
  <c r="AP427" i="119" s="1"/>
  <c r="K286" i="119"/>
  <c r="K303" i="119"/>
  <c r="K440" i="119"/>
  <c r="K330" i="119"/>
  <c r="K357" i="119"/>
  <c r="AP357" i="119" s="1"/>
  <c r="K422" i="119"/>
  <c r="Z94" i="119"/>
  <c r="Z157" i="119"/>
  <c r="Z88" i="119"/>
  <c r="Z79" i="119"/>
  <c r="Z133" i="119"/>
  <c r="Z263" i="119"/>
  <c r="Z154" i="119"/>
  <c r="Z223" i="119"/>
  <c r="Z241" i="119"/>
  <c r="Z233" i="119"/>
  <c r="K394" i="119"/>
  <c r="AP394" i="119" s="1"/>
  <c r="K261" i="119"/>
  <c r="K238" i="119"/>
  <c r="K237" i="119"/>
  <c r="K145" i="119"/>
  <c r="K266" i="119"/>
  <c r="K215" i="119"/>
  <c r="K187" i="119"/>
  <c r="K171" i="119"/>
  <c r="K110" i="119"/>
  <c r="K209" i="119"/>
  <c r="K194" i="119"/>
  <c r="K153" i="119"/>
  <c r="K137" i="119"/>
  <c r="K93" i="119"/>
  <c r="K89" i="119"/>
  <c r="K255" i="119"/>
  <c r="K235" i="119"/>
  <c r="K250" i="119"/>
  <c r="K241" i="119"/>
  <c r="K229" i="119"/>
  <c r="K227" i="119"/>
  <c r="K202" i="119"/>
  <c r="K83" i="119"/>
  <c r="K75" i="119"/>
  <c r="K106" i="119"/>
  <c r="K262" i="119"/>
  <c r="K230" i="119"/>
  <c r="K199" i="119"/>
  <c r="K169" i="119"/>
  <c r="K129" i="119"/>
  <c r="K119" i="119"/>
  <c r="K115" i="119"/>
  <c r="K91" i="119"/>
  <c r="K87" i="119"/>
  <c r="K73" i="119"/>
  <c r="K60" i="119"/>
  <c r="K258" i="119"/>
  <c r="K233" i="119"/>
  <c r="K122" i="119"/>
  <c r="K65" i="119"/>
  <c r="K155" i="119"/>
  <c r="K70" i="119"/>
  <c r="K67" i="119"/>
  <c r="K179" i="119"/>
  <c r="K163" i="119"/>
  <c r="K62" i="119"/>
  <c r="K170" i="119"/>
  <c r="K104" i="119"/>
  <c r="K94" i="119"/>
  <c r="K64" i="119"/>
  <c r="K190" i="119"/>
  <c r="K127" i="119"/>
  <c r="K240" i="119"/>
  <c r="K224" i="119"/>
  <c r="K212" i="119"/>
  <c r="K140" i="119"/>
  <c r="K86" i="119"/>
  <c r="K138" i="119"/>
  <c r="K146" i="119"/>
  <c r="K186" i="119"/>
  <c r="K256" i="119"/>
  <c r="K200" i="119"/>
  <c r="K63" i="119"/>
  <c r="K184" i="119"/>
  <c r="K160" i="119"/>
  <c r="K96" i="119"/>
  <c r="K148" i="119"/>
  <c r="K102" i="119"/>
  <c r="K121" i="119"/>
  <c r="K231" i="119"/>
  <c r="K131" i="119"/>
  <c r="K142" i="119"/>
  <c r="K80" i="119"/>
  <c r="K268" i="119"/>
  <c r="K267" i="119"/>
  <c r="K182" i="119"/>
  <c r="K205" i="119"/>
  <c r="K225" i="119"/>
  <c r="K204" i="119"/>
  <c r="K217" i="119"/>
  <c r="K128" i="119"/>
  <c r="K116" i="119"/>
  <c r="K164" i="119"/>
  <c r="K152" i="119"/>
  <c r="K120" i="119"/>
  <c r="K264" i="119"/>
  <c r="K214" i="119"/>
  <c r="K132" i="119"/>
  <c r="K168" i="119"/>
  <c r="K247" i="119"/>
  <c r="K72" i="119"/>
  <c r="K176" i="119"/>
  <c r="K172" i="119"/>
  <c r="K161" i="119"/>
  <c r="K189" i="119"/>
  <c r="K135" i="119"/>
  <c r="K108" i="119"/>
  <c r="K181" i="119"/>
  <c r="K156" i="119"/>
  <c r="K92" i="119"/>
  <c r="K76" i="119"/>
  <c r="K196" i="119"/>
  <c r="K178" i="119"/>
  <c r="K226" i="119"/>
  <c r="K134" i="119"/>
  <c r="K257" i="119"/>
  <c r="K246" i="119"/>
  <c r="K243" i="119"/>
  <c r="K77" i="119"/>
  <c r="K88" i="119"/>
  <c r="K85" i="119"/>
  <c r="K123" i="119"/>
  <c r="K143" i="119"/>
  <c r="K109" i="119"/>
  <c r="K151" i="119"/>
  <c r="K162" i="119"/>
  <c r="K150" i="119"/>
  <c r="K197" i="119"/>
  <c r="K218" i="119"/>
  <c r="K206" i="119"/>
  <c r="K221" i="119"/>
  <c r="K228" i="119"/>
  <c r="K125" i="119"/>
  <c r="K90" i="119"/>
  <c r="K158" i="119"/>
  <c r="K251" i="119"/>
  <c r="K98" i="119"/>
  <c r="K113" i="119"/>
  <c r="K117" i="119"/>
  <c r="K141" i="119"/>
  <c r="K175" i="119"/>
  <c r="K192" i="119"/>
  <c r="K234" i="119"/>
  <c r="K220" i="119"/>
  <c r="K203" i="119"/>
  <c r="K263" i="119"/>
  <c r="K69" i="119"/>
  <c r="K97" i="119"/>
  <c r="K74" i="119"/>
  <c r="K78" i="119"/>
  <c r="K81" i="119"/>
  <c r="K99" i="119"/>
  <c r="K103" i="119"/>
  <c r="K165" i="119"/>
  <c r="K177" i="119"/>
  <c r="K222" i="119"/>
  <c r="K114" i="119"/>
  <c r="K166" i="119"/>
  <c r="K244" i="119"/>
  <c r="K95" i="119"/>
  <c r="K139" i="119"/>
  <c r="K154" i="119"/>
  <c r="K159" i="119"/>
  <c r="K82" i="119"/>
  <c r="K107" i="119"/>
  <c r="K79" i="119"/>
  <c r="K111" i="119"/>
  <c r="K133" i="119"/>
  <c r="K144" i="119"/>
  <c r="K68" i="119"/>
  <c r="K100" i="119"/>
  <c r="K130" i="119"/>
  <c r="K124" i="119"/>
  <c r="K207" i="119"/>
  <c r="K105" i="119"/>
  <c r="K118" i="119"/>
  <c r="K126" i="119"/>
  <c r="K157" i="119"/>
  <c r="K149" i="119"/>
  <c r="K180" i="119"/>
  <c r="K193" i="119"/>
  <c r="K216" i="119"/>
  <c r="K219" i="119"/>
  <c r="K223" i="119"/>
  <c r="K249" i="119"/>
  <c r="K239" i="119"/>
  <c r="K201" i="119"/>
  <c r="K260" i="119"/>
  <c r="K84" i="119"/>
  <c r="K173" i="119"/>
  <c r="K66" i="119"/>
  <c r="K167" i="119"/>
  <c r="K188" i="119"/>
  <c r="K242" i="119"/>
  <c r="K210" i="119"/>
  <c r="K236" i="119"/>
  <c r="K254" i="119"/>
  <c r="K185" i="119"/>
  <c r="K213" i="119"/>
  <c r="K136" i="119"/>
  <c r="K211" i="119"/>
  <c r="K253" i="119"/>
  <c r="K61" i="119"/>
  <c r="K183" i="119"/>
  <c r="K191" i="119"/>
  <c r="K198" i="119"/>
  <c r="K259" i="119"/>
  <c r="K112" i="119"/>
  <c r="K265" i="119"/>
  <c r="K147" i="119"/>
  <c r="K208" i="119"/>
  <c r="K248" i="119"/>
  <c r="K195" i="119"/>
  <c r="K252" i="119"/>
  <c r="K71" i="119"/>
  <c r="K174" i="119"/>
  <c r="K232" i="119"/>
  <c r="K245" i="119"/>
  <c r="K101" i="119"/>
  <c r="Z229" i="119"/>
  <c r="Z149" i="119"/>
  <c r="K480" i="119"/>
  <c r="K459" i="119"/>
  <c r="K368" i="119"/>
  <c r="K474" i="119"/>
  <c r="K313" i="119"/>
  <c r="K284" i="119"/>
  <c r="AP284" i="119" s="1"/>
  <c r="K472" i="119"/>
  <c r="K426" i="119"/>
  <c r="K412" i="119"/>
  <c r="AP412" i="119" s="1"/>
  <c r="K454" i="119"/>
  <c r="K384" i="119"/>
  <c r="Z144" i="119"/>
  <c r="Z161" i="119"/>
  <c r="Z166" i="119"/>
  <c r="Z62" i="119"/>
  <c r="Z162" i="119"/>
  <c r="Z73" i="119"/>
  <c r="Z167" i="119"/>
  <c r="Z170" i="119"/>
  <c r="Z194" i="119"/>
  <c r="Z181" i="119"/>
  <c r="Z101" i="119"/>
  <c r="Z249" i="119"/>
  <c r="Z182" i="119"/>
  <c r="Z168" i="119"/>
  <c r="Z225" i="119"/>
  <c r="Z80" i="119"/>
  <c r="K386" i="119"/>
  <c r="AP386" i="119" s="1"/>
  <c r="K311" i="119"/>
  <c r="AP311" i="119" s="1"/>
  <c r="J43" i="119"/>
  <c r="AO43" i="119" s="1"/>
  <c r="K295" i="119"/>
  <c r="K305" i="119"/>
  <c r="AP305" i="119" s="1"/>
  <c r="K405" i="119"/>
  <c r="K342" i="119"/>
  <c r="K389" i="119"/>
  <c r="K348" i="119"/>
  <c r="AP348" i="119" s="1"/>
  <c r="K381" i="119"/>
  <c r="AP381" i="119" s="1"/>
  <c r="K290" i="119"/>
  <c r="AP290" i="119" s="1"/>
  <c r="K444" i="119"/>
  <c r="AP444" i="119" s="1"/>
  <c r="K453" i="119"/>
  <c r="K416" i="119"/>
  <c r="Z112" i="119"/>
  <c r="Z259" i="119"/>
  <c r="Z226" i="119"/>
  <c r="Z115" i="119"/>
  <c r="Z175" i="119"/>
  <c r="Z173" i="119"/>
  <c r="Z252" i="119"/>
  <c r="Z147" i="119"/>
  <c r="Z77" i="119"/>
  <c r="Z109" i="119"/>
  <c r="Z261" i="119"/>
  <c r="Z177" i="119"/>
  <c r="Z180" i="119"/>
  <c r="Z247" i="119"/>
  <c r="K470" i="119"/>
  <c r="K442" i="119"/>
  <c r="AP442" i="119" s="1"/>
  <c r="K369" i="119"/>
  <c r="J55" i="119"/>
  <c r="K276" i="119"/>
  <c r="K285" i="119"/>
  <c r="AP285" i="119" s="1"/>
  <c r="K437" i="119"/>
  <c r="AP437" i="119" s="1"/>
  <c r="K364" i="119"/>
  <c r="K458" i="119"/>
  <c r="AP458" i="119" s="1"/>
  <c r="K370" i="119"/>
  <c r="K413" i="119"/>
  <c r="K329" i="119"/>
  <c r="K279" i="119"/>
  <c r="AP279" i="119" s="1"/>
  <c r="K338" i="119"/>
  <c r="Z210" i="119"/>
  <c r="Z152" i="119"/>
  <c r="Z158" i="119"/>
  <c r="Z102" i="119"/>
  <c r="Z206" i="119"/>
  <c r="Z67" i="119"/>
  <c r="Z228" i="119"/>
  <c r="Z108" i="119"/>
  <c r="Z119" i="119"/>
  <c r="Z75" i="119"/>
  <c r="Z257" i="119"/>
  <c r="Z111" i="119"/>
  <c r="K308" i="119"/>
  <c r="K400" i="119"/>
  <c r="K469" i="119"/>
  <c r="AP469" i="119" s="1"/>
  <c r="K435" i="119"/>
  <c r="AP435" i="119" s="1"/>
  <c r="K445" i="119"/>
  <c r="AP445" i="119" s="1"/>
  <c r="K320" i="119"/>
  <c r="K385" i="119"/>
  <c r="AP385" i="119" s="1"/>
  <c r="K324" i="119"/>
  <c r="AP324" i="119" s="1"/>
  <c r="Z198" i="119"/>
  <c r="Z213" i="119"/>
  <c r="Z195" i="119"/>
  <c r="Z160" i="119"/>
  <c r="Z153" i="119"/>
  <c r="Z215" i="119"/>
  <c r="Z243" i="119"/>
  <c r="Z137" i="119"/>
  <c r="Z199" i="119"/>
  <c r="Z171" i="119"/>
  <c r="Z76" i="119"/>
  <c r="Z128" i="119"/>
  <c r="Z141" i="119"/>
  <c r="Z212" i="119"/>
  <c r="Z126" i="119"/>
  <c r="Z103" i="119"/>
  <c r="Z159" i="119"/>
  <c r="Z240" i="119"/>
  <c r="Z123" i="119"/>
  <c r="K281" i="119"/>
  <c r="AP281" i="119" s="1"/>
  <c r="Z256" i="119"/>
  <c r="Z187" i="119"/>
  <c r="K340" i="119"/>
  <c r="AP340" i="119" s="1"/>
  <c r="K432" i="119"/>
  <c r="K321" i="119"/>
  <c r="K467" i="119"/>
  <c r="K477" i="119"/>
  <c r="AP477" i="119" s="1"/>
  <c r="K352" i="119"/>
  <c r="AP352" i="119" s="1"/>
  <c r="K417" i="119"/>
  <c r="AP417" i="119" s="1"/>
  <c r="K293" i="119"/>
  <c r="Z211" i="119"/>
  <c r="Z232" i="119"/>
  <c r="Z267" i="119"/>
  <c r="Z96" i="119"/>
  <c r="Z120" i="119"/>
  <c r="Z245" i="119"/>
  <c r="Z238" i="119"/>
  <c r="Z86" i="119"/>
  <c r="Z121" i="119"/>
  <c r="Z70" i="119"/>
  <c r="Z106" i="119"/>
  <c r="Z113" i="119"/>
  <c r="Z222" i="119"/>
  <c r="Z179" i="119"/>
  <c r="Z107" i="119"/>
  <c r="Z216" i="119"/>
  <c r="Z176" i="119"/>
  <c r="Z244" i="119"/>
  <c r="Z217" i="119"/>
  <c r="Z93" i="119"/>
  <c r="Z258" i="119"/>
  <c r="Z253" i="119"/>
  <c r="Z136" i="119"/>
  <c r="J24" i="119"/>
  <c r="J51" i="119"/>
  <c r="AO51" i="119" s="1"/>
  <c r="J21" i="119"/>
  <c r="J41" i="119"/>
  <c r="J50" i="119"/>
  <c r="J25" i="119"/>
  <c r="J23" i="119"/>
  <c r="C82" i="97"/>
  <c r="D82" i="97" s="1"/>
  <c r="J36" i="119"/>
  <c r="AO36" i="119" s="1"/>
  <c r="J46" i="119"/>
  <c r="AO46" i="119" s="1"/>
  <c r="J28" i="119"/>
  <c r="AP308" i="119"/>
  <c r="K448" i="119"/>
  <c r="K316" i="119"/>
  <c r="K376" i="119"/>
  <c r="K418" i="119"/>
  <c r="K275" i="119"/>
  <c r="K326" i="119"/>
  <c r="K449" i="119"/>
  <c r="K272" i="119"/>
  <c r="K411" i="119"/>
  <c r="K358" i="119"/>
  <c r="K18" i="119"/>
  <c r="K16" i="119"/>
  <c r="K28" i="119" s="1"/>
  <c r="K15" i="119"/>
  <c r="K27" i="119" s="1"/>
  <c r="K14" i="119"/>
  <c r="K39" i="119" s="1"/>
  <c r="K13" i="119"/>
  <c r="K50" i="119" s="1"/>
  <c r="K12" i="119"/>
  <c r="K37" i="119" s="1"/>
  <c r="K11" i="119"/>
  <c r="K36" i="119" s="1"/>
  <c r="K9" i="119"/>
  <c r="K46" i="119" s="1"/>
  <c r="P6" i="83"/>
  <c r="P7" i="130" s="1"/>
  <c r="Q12" i="83"/>
  <c r="K396" i="119"/>
  <c r="AP396" i="119" s="1"/>
  <c r="K331" i="119"/>
  <c r="K294" i="119"/>
  <c r="K463" i="119"/>
  <c r="K274" i="119"/>
  <c r="K336" i="119"/>
  <c r="K273" i="119"/>
  <c r="K473" i="119"/>
  <c r="K318" i="119"/>
  <c r="K349" i="119"/>
  <c r="K278" i="119"/>
  <c r="K455" i="119"/>
  <c r="K383" i="119"/>
  <c r="K351" i="119"/>
  <c r="K401" i="119"/>
  <c r="K452" i="119"/>
  <c r="K322" i="119"/>
  <c r="K280" i="119"/>
  <c r="AP280" i="119" s="1"/>
  <c r="K333" i="119"/>
  <c r="K462" i="119"/>
  <c r="K447" i="119"/>
  <c r="K441" i="119"/>
  <c r="K332" i="119"/>
  <c r="K337" i="119"/>
  <c r="K315" i="119"/>
  <c r="AP315" i="119" s="1"/>
  <c r="K306" i="119"/>
  <c r="K323" i="119"/>
  <c r="K363" i="119"/>
  <c r="K312" i="119"/>
  <c r="K468" i="119"/>
  <c r="K397" i="119"/>
  <c r="K377" i="119"/>
  <c r="K479" i="119"/>
  <c r="AP479" i="119" s="1"/>
  <c r="K398" i="119"/>
  <c r="K408" i="119"/>
  <c r="K365" i="119"/>
  <c r="K287" i="119"/>
  <c r="K371" i="119"/>
  <c r="K300" i="119"/>
  <c r="K380" i="119"/>
  <c r="K314" i="119"/>
  <c r="K359" i="119"/>
  <c r="K288" i="119"/>
  <c r="K350" i="119"/>
  <c r="K388" i="119"/>
  <c r="K325" i="119"/>
  <c r="K438" i="119"/>
  <c r="K299" i="119"/>
  <c r="K341" i="119"/>
  <c r="AP341" i="119" s="1"/>
  <c r="K391" i="119"/>
  <c r="K382" i="119"/>
  <c r="K456" i="119"/>
  <c r="K282" i="119"/>
  <c r="K457" i="119"/>
  <c r="K419" i="119"/>
  <c r="K277" i="119"/>
  <c r="K360" i="119"/>
  <c r="AP360" i="119" s="1"/>
  <c r="K319" i="119"/>
  <c r="AP319" i="119" s="1"/>
  <c r="K367" i="119"/>
  <c r="K374" i="119"/>
  <c r="K373" i="119"/>
  <c r="K291" i="119"/>
  <c r="K465" i="119"/>
  <c r="K478" i="119"/>
  <c r="K302" i="119"/>
  <c r="AP302" i="119" s="1"/>
  <c r="K434" i="119"/>
  <c r="K466" i="119"/>
  <c r="K409" i="119"/>
  <c r="AP409" i="119" s="1"/>
  <c r="K296" i="119"/>
  <c r="K283" i="119"/>
  <c r="K420" i="119"/>
  <c r="K428" i="119"/>
  <c r="K347" i="119"/>
  <c r="K424" i="119"/>
  <c r="K344" i="119"/>
  <c r="K460" i="119"/>
  <c r="K402" i="119"/>
  <c r="AP402" i="119" s="1"/>
  <c r="K393" i="119"/>
  <c r="K436" i="119"/>
  <c r="AP436" i="119" s="1"/>
  <c r="K309" i="119"/>
  <c r="K328" i="119"/>
  <c r="AP328" i="119" s="1"/>
  <c r="K414" i="119"/>
  <c r="K423" i="119"/>
  <c r="K404" i="119"/>
  <c r="K433" i="119"/>
  <c r="K461" i="119"/>
  <c r="K387" i="119"/>
  <c r="K362" i="119"/>
  <c r="K298" i="119"/>
  <c r="AP298" i="119" s="1"/>
  <c r="K307" i="119"/>
  <c r="K289" i="119"/>
  <c r="K392" i="119"/>
  <c r="K354" i="119"/>
  <c r="K429" i="119"/>
  <c r="K304" i="119"/>
  <c r="AP304" i="119" s="1"/>
  <c r="K353" i="119"/>
  <c r="K415" i="119"/>
  <c r="K430" i="119"/>
  <c r="K406" i="119"/>
  <c r="K446" i="119"/>
  <c r="K451" i="119"/>
  <c r="K372" i="119"/>
  <c r="K399" i="119"/>
  <c r="K431" i="119"/>
  <c r="K403" i="119"/>
  <c r="K327" i="119"/>
  <c r="K421" i="119"/>
  <c r="K375" i="119"/>
  <c r="K476" i="119"/>
  <c r="K310" i="119"/>
  <c r="K366" i="119"/>
  <c r="AP366" i="119" s="1"/>
  <c r="L466" i="119"/>
  <c r="AQ466" i="119" s="1"/>
  <c r="K407" i="119"/>
  <c r="K335" i="119"/>
  <c r="K390" i="119"/>
  <c r="K292" i="119"/>
  <c r="K334" i="119"/>
  <c r="AP334" i="119" s="1"/>
  <c r="D22" i="108"/>
  <c r="P226" i="83"/>
  <c r="L425" i="119"/>
  <c r="AQ425" i="119" s="1"/>
  <c r="Q224" i="83"/>
  <c r="Q225" i="83"/>
  <c r="D23" i="108"/>
  <c r="D19" i="108"/>
  <c r="D236" i="108"/>
  <c r="AP361" i="119"/>
  <c r="D18" i="108"/>
  <c r="AP480" i="119"/>
  <c r="AP470" i="119"/>
  <c r="AN42" i="119"/>
  <c r="AN54" i="119"/>
  <c r="AO34" i="119"/>
  <c r="O229" i="83"/>
  <c r="O231" i="83" s="1"/>
  <c r="Z17" i="119"/>
  <c r="V229" i="83"/>
  <c r="N231" i="83"/>
  <c r="N232" i="83"/>
  <c r="AP451" i="119" l="1"/>
  <c r="AP460" i="119"/>
  <c r="AP365" i="119"/>
  <c r="AP454" i="119"/>
  <c r="AP476" i="119"/>
  <c r="AP447" i="119"/>
  <c r="AP384" i="119"/>
  <c r="AP463" i="119"/>
  <c r="AP433" i="119"/>
  <c r="AP389" i="119"/>
  <c r="AP378" i="119"/>
  <c r="AP287" i="119"/>
  <c r="AP467" i="119"/>
  <c r="AP368" i="119"/>
  <c r="AP462" i="119"/>
  <c r="AP354" i="119"/>
  <c r="AP282" i="119"/>
  <c r="AP383" i="119"/>
  <c r="AP374" i="119"/>
  <c r="AO41" i="119"/>
  <c r="AP388" i="119"/>
  <c r="AP329" i="119"/>
  <c r="AP405" i="119"/>
  <c r="AP430" i="119"/>
  <c r="AP399" i="119"/>
  <c r="AP387" i="119"/>
  <c r="AP376" i="119"/>
  <c r="AP338" i="119"/>
  <c r="AP313" i="119"/>
  <c r="AP474" i="119"/>
  <c r="AP346" i="119"/>
  <c r="AP320" i="119"/>
  <c r="AP392" i="119"/>
  <c r="AP321" i="119"/>
  <c r="AP459" i="119"/>
  <c r="AP466" i="119"/>
  <c r="AP294" i="119"/>
  <c r="AP440" i="119"/>
  <c r="AP431" i="119"/>
  <c r="AP478" i="119"/>
  <c r="AP277" i="119"/>
  <c r="AP377" i="119"/>
  <c r="L338" i="119"/>
  <c r="C54" i="135"/>
  <c r="L475" i="119"/>
  <c r="AP418" i="119"/>
  <c r="AP293" i="119"/>
  <c r="AP450" i="119"/>
  <c r="AP353" i="119"/>
  <c r="AP362" i="119"/>
  <c r="AP309" i="119"/>
  <c r="AP380" i="119"/>
  <c r="AP337" i="119"/>
  <c r="AP473" i="119"/>
  <c r="AP371" i="119"/>
  <c r="AP468" i="119"/>
  <c r="AP351" i="119"/>
  <c r="AP472" i="119"/>
  <c r="AP356" i="119"/>
  <c r="AP310" i="119"/>
  <c r="AP429" i="119"/>
  <c r="AP461" i="119"/>
  <c r="AP393" i="119"/>
  <c r="AP283" i="119"/>
  <c r="AP325" i="119"/>
  <c r="AP441" i="119"/>
  <c r="AP446" i="119"/>
  <c r="AP369" i="119"/>
  <c r="AP342" i="119"/>
  <c r="AP422" i="119"/>
  <c r="AP443" i="119"/>
  <c r="AP395" i="119"/>
  <c r="AP343" i="119"/>
  <c r="AP379" i="119"/>
  <c r="AP364" i="119"/>
  <c r="AP295" i="119"/>
  <c r="AP292" i="119"/>
  <c r="AP404" i="119"/>
  <c r="AP413" i="119"/>
  <c r="AP390" i="119"/>
  <c r="AP421" i="119"/>
  <c r="AP449" i="119"/>
  <c r="AP286" i="119"/>
  <c r="AP301" i="119"/>
  <c r="AP373" i="119"/>
  <c r="AP312" i="119"/>
  <c r="AP411" i="119"/>
  <c r="AP276" i="119"/>
  <c r="AP456" i="119"/>
  <c r="AP455" i="119"/>
  <c r="AP400" i="119"/>
  <c r="AP439" i="119"/>
  <c r="AP307" i="119"/>
  <c r="AP326" i="119"/>
  <c r="AP432" i="119"/>
  <c r="AP370" i="119"/>
  <c r="AP416" i="119"/>
  <c r="AP415" i="119"/>
  <c r="AP347" i="119"/>
  <c r="AP322" i="119"/>
  <c r="AP453" i="119"/>
  <c r="AP426" i="119"/>
  <c r="AP330" i="119"/>
  <c r="AP345" i="119"/>
  <c r="AP397" i="119"/>
  <c r="AP332" i="119"/>
  <c r="AP303" i="119"/>
  <c r="AP425" i="119"/>
  <c r="AO50" i="119"/>
  <c r="AO55" i="119"/>
  <c r="AO37" i="119"/>
  <c r="L310" i="119"/>
  <c r="AQ310" i="119" s="1"/>
  <c r="L412" i="119"/>
  <c r="AQ412" i="119" s="1"/>
  <c r="L327" i="119"/>
  <c r="AQ327" i="119" s="1"/>
  <c r="L476" i="119"/>
  <c r="AQ476" i="119" s="1"/>
  <c r="L467" i="119"/>
  <c r="AQ467" i="119" s="1"/>
  <c r="L299" i="119"/>
  <c r="L480" i="119"/>
  <c r="AQ480" i="119" s="1"/>
  <c r="L280" i="119"/>
  <c r="L377" i="119"/>
  <c r="L384" i="119"/>
  <c r="L345" i="119"/>
  <c r="L312" i="119"/>
  <c r="L406" i="119"/>
  <c r="L380" i="119"/>
  <c r="AQ380" i="119" s="1"/>
  <c r="L295" i="119"/>
  <c r="L409" i="119"/>
  <c r="AQ409" i="119" s="1"/>
  <c r="R224" i="83"/>
  <c r="R226" i="83" s="1"/>
  <c r="R229" i="83" s="1"/>
  <c r="R231" i="83" s="1"/>
  <c r="L399" i="119"/>
  <c r="AQ399" i="119" s="1"/>
  <c r="L441" i="119"/>
  <c r="AQ441" i="119" s="1"/>
  <c r="L458" i="119"/>
  <c r="L321" i="119"/>
  <c r="AQ321" i="119" s="1"/>
  <c r="L343" i="119"/>
  <c r="L344" i="119"/>
  <c r="AQ344" i="119" s="1"/>
  <c r="L419" i="119"/>
  <c r="L450" i="119"/>
  <c r="L349" i="119"/>
  <c r="AQ349" i="119" s="1"/>
  <c r="L469" i="119"/>
  <c r="AQ469" i="119" s="1"/>
  <c r="L474" i="119"/>
  <c r="AQ474" i="119" s="1"/>
  <c r="L479" i="119"/>
  <c r="L468" i="119"/>
  <c r="L407" i="119"/>
  <c r="AQ407" i="119" s="1"/>
  <c r="L459" i="119"/>
  <c r="AQ459" i="119" s="1"/>
  <c r="L360" i="119"/>
  <c r="L300" i="119"/>
  <c r="L440" i="119"/>
  <c r="L311" i="119"/>
  <c r="L278" i="119"/>
  <c r="AQ278" i="119" s="1"/>
  <c r="L352" i="119"/>
  <c r="AQ352" i="119" s="1"/>
  <c r="L444" i="119"/>
  <c r="AQ444" i="119" s="1"/>
  <c r="L430" i="119"/>
  <c r="L381" i="119"/>
  <c r="L354" i="119"/>
  <c r="L357" i="119"/>
  <c r="P229" i="83"/>
  <c r="P231" i="83" s="1"/>
  <c r="K17" i="119"/>
  <c r="K29" i="119" s="1"/>
  <c r="L318" i="119"/>
  <c r="AQ318" i="119" s="1"/>
  <c r="L428" i="119"/>
  <c r="L369" i="119"/>
  <c r="AQ369" i="119" s="1"/>
  <c r="L342" i="119"/>
  <c r="AQ342" i="119" s="1"/>
  <c r="L431" i="119"/>
  <c r="AQ431" i="119" s="1"/>
  <c r="L297" i="119"/>
  <c r="AQ297" i="119" s="1"/>
  <c r="L335" i="119"/>
  <c r="L372" i="119"/>
  <c r="AQ372" i="119" s="1"/>
  <c r="L472" i="119"/>
  <c r="AQ472" i="119" s="1"/>
  <c r="L245" i="119"/>
  <c r="L206" i="119"/>
  <c r="L171" i="119"/>
  <c r="L150" i="119"/>
  <c r="L147" i="119"/>
  <c r="L142" i="119"/>
  <c r="L223" i="119"/>
  <c r="L209" i="119"/>
  <c r="L194" i="119"/>
  <c r="L153" i="119"/>
  <c r="L145" i="119"/>
  <c r="L179" i="119"/>
  <c r="L166" i="119"/>
  <c r="L163" i="119"/>
  <c r="L155" i="119"/>
  <c r="L122" i="119"/>
  <c r="L94" i="119"/>
  <c r="L91" i="119"/>
  <c r="L241" i="119"/>
  <c r="L227" i="119"/>
  <c r="L207" i="119"/>
  <c r="L170" i="119"/>
  <c r="L154" i="119"/>
  <c r="L262" i="119"/>
  <c r="L250" i="119"/>
  <c r="L243" i="119"/>
  <c r="L202" i="119"/>
  <c r="L199" i="119"/>
  <c r="L169" i="119"/>
  <c r="L129" i="119"/>
  <c r="L114" i="119"/>
  <c r="L258" i="119"/>
  <c r="L190" i="119"/>
  <c r="L181" i="119"/>
  <c r="L127" i="119"/>
  <c r="L261" i="119"/>
  <c r="L70" i="119"/>
  <c r="L67" i="119"/>
  <c r="L119" i="119"/>
  <c r="L103" i="119"/>
  <c r="L66" i="119"/>
  <c r="L65" i="119"/>
  <c r="L193" i="119"/>
  <c r="L121" i="119"/>
  <c r="L109" i="119"/>
  <c r="L72" i="119"/>
  <c r="L138" i="119"/>
  <c r="L92" i="119"/>
  <c r="L62" i="119"/>
  <c r="L238" i="119"/>
  <c r="L82" i="119"/>
  <c r="L137" i="119"/>
  <c r="L81" i="119"/>
  <c r="L173" i="119"/>
  <c r="L74" i="119"/>
  <c r="L61" i="119"/>
  <c r="L115" i="119"/>
  <c r="L89" i="119"/>
  <c r="L75" i="119"/>
  <c r="L196" i="119"/>
  <c r="L102" i="119"/>
  <c r="L212" i="119"/>
  <c r="L95" i="119"/>
  <c r="L97" i="119"/>
  <c r="L240" i="119"/>
  <c r="L265" i="119"/>
  <c r="L148" i="119"/>
  <c r="L225" i="119"/>
  <c r="L232" i="119"/>
  <c r="L217" i="119"/>
  <c r="L215" i="119"/>
  <c r="L104" i="119"/>
  <c r="L120" i="119"/>
  <c r="L184" i="119"/>
  <c r="L264" i="119"/>
  <c r="L108" i="119"/>
  <c r="L73" i="119"/>
  <c r="L83" i="119"/>
  <c r="L260" i="119"/>
  <c r="L132" i="119"/>
  <c r="L88" i="119"/>
  <c r="L84" i="119"/>
  <c r="L230" i="119"/>
  <c r="L134" i="119"/>
  <c r="L247" i="119"/>
  <c r="L255" i="119"/>
  <c r="L263" i="119"/>
  <c r="L156" i="119"/>
  <c r="L161" i="119"/>
  <c r="L189" i="119"/>
  <c r="L135" i="119"/>
  <c r="L106" i="119"/>
  <c r="L257" i="119"/>
  <c r="L158" i="119"/>
  <c r="L172" i="119"/>
  <c r="L78" i="119"/>
  <c r="L178" i="119"/>
  <c r="L226" i="119"/>
  <c r="L197" i="119"/>
  <c r="L244" i="119"/>
  <c r="L229" i="119"/>
  <c r="L112" i="119"/>
  <c r="L64" i="119"/>
  <c r="L236" i="119"/>
  <c r="L164" i="119"/>
  <c r="L124" i="119"/>
  <c r="L139" i="119"/>
  <c r="L214" i="119"/>
  <c r="L90" i="119"/>
  <c r="L130" i="119"/>
  <c r="L204" i="119"/>
  <c r="L210" i="119"/>
  <c r="L152" i="119"/>
  <c r="L176" i="119"/>
  <c r="L140" i="119"/>
  <c r="L146" i="119"/>
  <c r="L256" i="119"/>
  <c r="L251" i="119"/>
  <c r="L187" i="119"/>
  <c r="L237" i="119"/>
  <c r="L87" i="119"/>
  <c r="L99" i="119"/>
  <c r="L118" i="119"/>
  <c r="L149" i="119"/>
  <c r="L141" i="119"/>
  <c r="L168" i="119"/>
  <c r="L69" i="119"/>
  <c r="L76" i="119"/>
  <c r="L63" i="119"/>
  <c r="L113" i="119"/>
  <c r="L143" i="119"/>
  <c r="L165" i="119"/>
  <c r="L177" i="119"/>
  <c r="L203" i="119"/>
  <c r="L233" i="119"/>
  <c r="L96" i="119"/>
  <c r="L116" i="119"/>
  <c r="L205" i="119"/>
  <c r="L222" i="119"/>
  <c r="L98" i="119"/>
  <c r="L159" i="119"/>
  <c r="L136" i="119"/>
  <c r="L180" i="119"/>
  <c r="L144" i="119"/>
  <c r="L174" i="119"/>
  <c r="L128" i="119"/>
  <c r="L86" i="119"/>
  <c r="L160" i="119"/>
  <c r="L198" i="119"/>
  <c r="L268" i="119"/>
  <c r="L60" i="119"/>
  <c r="L71" i="119"/>
  <c r="L105" i="119"/>
  <c r="L101" i="119"/>
  <c r="L125" i="119"/>
  <c r="L126" i="119"/>
  <c r="L157" i="119"/>
  <c r="L80" i="119"/>
  <c r="L107" i="119"/>
  <c r="L186" i="119"/>
  <c r="L235" i="119"/>
  <c r="L77" i="119"/>
  <c r="L85" i="119"/>
  <c r="L110" i="119"/>
  <c r="L123" i="119"/>
  <c r="L151" i="119"/>
  <c r="L162" i="119"/>
  <c r="L200" i="119"/>
  <c r="L111" i="119"/>
  <c r="L133" i="119"/>
  <c r="L167" i="119"/>
  <c r="L175" i="119"/>
  <c r="L242" i="119"/>
  <c r="L246" i="119"/>
  <c r="L259" i="119"/>
  <c r="L267" i="119"/>
  <c r="L221" i="119"/>
  <c r="L131" i="119"/>
  <c r="L231" i="119"/>
  <c r="L201" i="119"/>
  <c r="L93" i="119"/>
  <c r="L248" i="119"/>
  <c r="L266" i="119"/>
  <c r="L185" i="119"/>
  <c r="L216" i="119"/>
  <c r="L249" i="119"/>
  <c r="L183" i="119"/>
  <c r="L182" i="119"/>
  <c r="L219" i="119"/>
  <c r="L239" i="119"/>
  <c r="L117" i="119"/>
  <c r="L220" i="119"/>
  <c r="L252" i="119"/>
  <c r="L208" i="119"/>
  <c r="L188" i="119"/>
  <c r="L211" i="119"/>
  <c r="L234" i="119"/>
  <c r="L100" i="119"/>
  <c r="L218" i="119"/>
  <c r="L68" i="119"/>
  <c r="L228" i="119"/>
  <c r="L79" i="119"/>
  <c r="L224" i="119"/>
  <c r="L191" i="119"/>
  <c r="L195" i="119"/>
  <c r="L253" i="119"/>
  <c r="L254" i="119"/>
  <c r="L192" i="119"/>
  <c r="L213" i="119"/>
  <c r="L408" i="119"/>
  <c r="L370" i="119"/>
  <c r="AQ370" i="119" s="1"/>
  <c r="L461" i="119"/>
  <c r="AQ461" i="119" s="1"/>
  <c r="L362" i="119"/>
  <c r="AQ362" i="119" s="1"/>
  <c r="L293" i="119"/>
  <c r="AQ293" i="119" s="1"/>
  <c r="L424" i="119"/>
  <c r="AQ424" i="119" s="1"/>
  <c r="L385" i="119"/>
  <c r="L350" i="119"/>
  <c r="L478" i="119"/>
  <c r="L436" i="119"/>
  <c r="AQ436" i="119" s="1"/>
  <c r="L455" i="119"/>
  <c r="L301" i="119"/>
  <c r="L364" i="119"/>
  <c r="L411" i="119"/>
  <c r="L452" i="119"/>
  <c r="AQ452" i="119" s="1"/>
  <c r="L286" i="119"/>
  <c r="AQ286" i="119" s="1"/>
  <c r="L435" i="119"/>
  <c r="AQ435" i="119" s="1"/>
  <c r="L465" i="119"/>
  <c r="AQ465" i="119" s="1"/>
  <c r="L333" i="119"/>
  <c r="L400" i="119"/>
  <c r="L393" i="119"/>
  <c r="L294" i="119"/>
  <c r="L324" i="119"/>
  <c r="L273" i="119"/>
  <c r="L477" i="119"/>
  <c r="AQ477" i="119" s="1"/>
  <c r="L316" i="119"/>
  <c r="L433" i="119"/>
  <c r="AQ433" i="119" s="1"/>
  <c r="L281" i="119"/>
  <c r="L451" i="119"/>
  <c r="L329" i="119"/>
  <c r="L292" i="119"/>
  <c r="L439" i="119"/>
  <c r="L413" i="119"/>
  <c r="L331" i="119"/>
  <c r="L473" i="119"/>
  <c r="AQ473" i="119" s="1"/>
  <c r="L422" i="119"/>
  <c r="AQ422" i="119" s="1"/>
  <c r="L392" i="119"/>
  <c r="L366" i="119"/>
  <c r="L361" i="119"/>
  <c r="L470" i="119"/>
  <c r="L374" i="119"/>
  <c r="L463" i="119"/>
  <c r="L454" i="119"/>
  <c r="L346" i="119"/>
  <c r="L375" i="119"/>
  <c r="AQ375" i="119" s="1"/>
  <c r="L453" i="119"/>
  <c r="L283" i="119"/>
  <c r="L276" i="119"/>
  <c r="AQ276" i="119" s="1"/>
  <c r="K41" i="119"/>
  <c r="K49" i="119"/>
  <c r="K24" i="119"/>
  <c r="K53" i="119"/>
  <c r="K23" i="119"/>
  <c r="K48" i="119"/>
  <c r="K40" i="119"/>
  <c r="K52" i="119"/>
  <c r="K21" i="119"/>
  <c r="K34" i="119"/>
  <c r="K38" i="119"/>
  <c r="K25" i="119"/>
  <c r="AQ360" i="119"/>
  <c r="AQ338" i="119"/>
  <c r="AP420" i="119"/>
  <c r="AP438" i="119"/>
  <c r="AP401" i="119"/>
  <c r="AQ384" i="119"/>
  <c r="AP275" i="119"/>
  <c r="AP419" i="119"/>
  <c r="AP300" i="119"/>
  <c r="AQ450" i="119"/>
  <c r="AP465" i="119"/>
  <c r="AP273" i="119"/>
  <c r="AQ381" i="119"/>
  <c r="AQ354" i="119"/>
  <c r="C83" i="97"/>
  <c r="D83" i="97" s="1"/>
  <c r="AP407" i="119"/>
  <c r="AQ312" i="119"/>
  <c r="AP406" i="119"/>
  <c r="AP289" i="119"/>
  <c r="AP423" i="119"/>
  <c r="AP344" i="119"/>
  <c r="AP367" i="119"/>
  <c r="AP382" i="119"/>
  <c r="AP288" i="119"/>
  <c r="AP408" i="119"/>
  <c r="AP323" i="119"/>
  <c r="AP333" i="119"/>
  <c r="AP278" i="119"/>
  <c r="AP327" i="119"/>
  <c r="AP414" i="119"/>
  <c r="AP424" i="119"/>
  <c r="AP434" i="119"/>
  <c r="AP391" i="119"/>
  <c r="AP359" i="119"/>
  <c r="AP398" i="119"/>
  <c r="AP306" i="119"/>
  <c r="AP349" i="119"/>
  <c r="AP331" i="119"/>
  <c r="K26" i="119"/>
  <c r="K51" i="119"/>
  <c r="AP51" i="119" s="1"/>
  <c r="AP403" i="119"/>
  <c r="AP314" i="119"/>
  <c r="AP318" i="119"/>
  <c r="L363" i="119"/>
  <c r="L290" i="119"/>
  <c r="L365" i="119"/>
  <c r="L456" i="119"/>
  <c r="L355" i="119"/>
  <c r="L296" i="119"/>
  <c r="L348" i="119"/>
  <c r="L457" i="119"/>
  <c r="L315" i="119"/>
  <c r="L371" i="119"/>
  <c r="L397" i="119"/>
  <c r="L302" i="119"/>
  <c r="L391" i="119"/>
  <c r="L291" i="119"/>
  <c r="L401" i="119"/>
  <c r="L386" i="119"/>
  <c r="L395" i="119"/>
  <c r="AP428" i="119"/>
  <c r="AP299" i="119"/>
  <c r="AP452" i="119"/>
  <c r="L18" i="119"/>
  <c r="L30" i="119" s="1"/>
  <c r="L16" i="119"/>
  <c r="L53" i="119" s="1"/>
  <c r="AQ53" i="119" s="1"/>
  <c r="L15" i="119"/>
  <c r="L40" i="119" s="1"/>
  <c r="AQ40" i="119" s="1"/>
  <c r="L14" i="119"/>
  <c r="L51" i="119" s="1"/>
  <c r="AQ51" i="119" s="1"/>
  <c r="L13" i="119"/>
  <c r="L25" i="119" s="1"/>
  <c r="L12" i="119"/>
  <c r="L24" i="119" s="1"/>
  <c r="L11" i="119"/>
  <c r="L23" i="119" s="1"/>
  <c r="R12" i="83"/>
  <c r="S12" i="83" s="1"/>
  <c r="L9" i="119"/>
  <c r="L46" i="119" s="1"/>
  <c r="Q6" i="83"/>
  <c r="Q7" i="130" s="1"/>
  <c r="L284" i="119"/>
  <c r="L285" i="119"/>
  <c r="L445" i="119"/>
  <c r="L303" i="119"/>
  <c r="L471" i="119"/>
  <c r="L277" i="119"/>
  <c r="L322" i="119"/>
  <c r="L379" i="119"/>
  <c r="L382" i="119"/>
  <c r="AP358" i="119"/>
  <c r="AP316" i="119"/>
  <c r="L328" i="119"/>
  <c r="L396" i="119"/>
  <c r="L434" i="119"/>
  <c r="L347" i="119"/>
  <c r="L353" i="119"/>
  <c r="L429" i="119"/>
  <c r="L334" i="119"/>
  <c r="L423" i="119"/>
  <c r="L323" i="119"/>
  <c r="L289" i="119"/>
  <c r="L418" i="119"/>
  <c r="L427" i="119"/>
  <c r="L462" i="119"/>
  <c r="AP372" i="119"/>
  <c r="AP291" i="119"/>
  <c r="AP457" i="119"/>
  <c r="AP336" i="119"/>
  <c r="K30" i="119"/>
  <c r="K55" i="119"/>
  <c r="AP55" i="119" s="1"/>
  <c r="K43" i="119"/>
  <c r="AP43" i="119" s="1"/>
  <c r="L351" i="119"/>
  <c r="L416" i="119"/>
  <c r="L337" i="119"/>
  <c r="L288" i="119"/>
  <c r="L317" i="119"/>
  <c r="L417" i="119"/>
  <c r="L275" i="119"/>
  <c r="L443" i="119"/>
  <c r="L309" i="119"/>
  <c r="AP272" i="119"/>
  <c r="L326" i="119"/>
  <c r="L383" i="119"/>
  <c r="L460" i="119"/>
  <c r="AP448" i="119"/>
  <c r="L332" i="119"/>
  <c r="L432" i="119"/>
  <c r="L446" i="119"/>
  <c r="L287" i="119"/>
  <c r="L398" i="119"/>
  <c r="L308" i="119"/>
  <c r="L442" i="119"/>
  <c r="L390" i="119"/>
  <c r="L410" i="119"/>
  <c r="L368" i="119"/>
  <c r="AP296" i="119"/>
  <c r="AP274" i="119"/>
  <c r="L282" i="119"/>
  <c r="C47" i="135"/>
  <c r="C41" i="135" s="1"/>
  <c r="L448" i="119"/>
  <c r="L438" i="119"/>
  <c r="L320" i="119"/>
  <c r="L388" i="119"/>
  <c r="L449" i="119"/>
  <c r="L307" i="119"/>
  <c r="L305" i="119"/>
  <c r="L389" i="119"/>
  <c r="L358" i="119"/>
  <c r="L415" i="119"/>
  <c r="L402" i="119"/>
  <c r="L298" i="119"/>
  <c r="L325" i="119"/>
  <c r="L464" i="119"/>
  <c r="L373" i="119"/>
  <c r="L319" i="119"/>
  <c r="L274" i="119"/>
  <c r="L313" i="119"/>
  <c r="L394" i="119"/>
  <c r="L367" i="119"/>
  <c r="L426" i="119"/>
  <c r="L405" i="119"/>
  <c r="AP335" i="119"/>
  <c r="AP375" i="119"/>
  <c r="AP350" i="119"/>
  <c r="AP363" i="119"/>
  <c r="L314" i="119"/>
  <c r="L403" i="119"/>
  <c r="L336" i="119"/>
  <c r="L356" i="119"/>
  <c r="L420" i="119"/>
  <c r="L378" i="119"/>
  <c r="L339" i="119"/>
  <c r="L341" i="119"/>
  <c r="L421" i="119"/>
  <c r="L279" i="119"/>
  <c r="L447" i="119"/>
  <c r="L272" i="119"/>
  <c r="L330" i="119"/>
  <c r="L387" i="119"/>
  <c r="L414" i="119"/>
  <c r="L304" i="119"/>
  <c r="L306" i="119"/>
  <c r="L340" i="119"/>
  <c r="L359" i="119"/>
  <c r="L404" i="119"/>
  <c r="L376" i="119"/>
  <c r="L437" i="119"/>
  <c r="AQ345" i="119"/>
  <c r="Q226" i="83"/>
  <c r="L17" i="119" s="1"/>
  <c r="D24" i="108"/>
  <c r="D25" i="108" s="1"/>
  <c r="AP37" i="119"/>
  <c r="AP36" i="119"/>
  <c r="AP46" i="119"/>
  <c r="AP50" i="119"/>
  <c r="AP39" i="119"/>
  <c r="O232" i="83"/>
  <c r="J29" i="119"/>
  <c r="J54" i="119"/>
  <c r="J42" i="119"/>
  <c r="P397" i="119" l="1"/>
  <c r="AQ428" i="119"/>
  <c r="AQ295" i="119"/>
  <c r="AQ343" i="119"/>
  <c r="AQ458" i="119"/>
  <c r="AQ299" i="119"/>
  <c r="AQ470" i="119"/>
  <c r="AQ300" i="119"/>
  <c r="T12" i="83"/>
  <c r="N9" i="119"/>
  <c r="S6" i="83"/>
  <c r="S7" i="130" s="1" a="1"/>
  <c r="S7" i="130" s="1"/>
  <c r="AQ316" i="119"/>
  <c r="AQ377" i="119"/>
  <c r="AQ475" i="119"/>
  <c r="AQ419" i="119"/>
  <c r="AQ430" i="119"/>
  <c r="R232" i="83"/>
  <c r="AQ280" i="119"/>
  <c r="M17" i="119"/>
  <c r="M18" i="119"/>
  <c r="M11" i="119"/>
  <c r="M12" i="119"/>
  <c r="M13" i="119"/>
  <c r="M14" i="119"/>
  <c r="C55" i="135"/>
  <c r="C56" i="135" s="1"/>
  <c r="E59" i="135" s="1"/>
  <c r="C19" i="135" s="1"/>
  <c r="M15" i="119"/>
  <c r="M16" i="119"/>
  <c r="M220" i="119"/>
  <c r="P220" i="119" s="1"/>
  <c r="M253" i="119"/>
  <c r="P253" i="119" s="1"/>
  <c r="M197" i="119"/>
  <c r="P197" i="119" s="1"/>
  <c r="M93" i="119"/>
  <c r="P93" i="119" s="1"/>
  <c r="M116" i="119"/>
  <c r="P116" i="119" s="1"/>
  <c r="M155" i="119"/>
  <c r="P155" i="119" s="1"/>
  <c r="M234" i="119"/>
  <c r="P234" i="119" s="1"/>
  <c r="M186" i="119"/>
  <c r="P186" i="119" s="1"/>
  <c r="M130" i="119"/>
  <c r="P130" i="119" s="1"/>
  <c r="M82" i="119"/>
  <c r="P82" i="119" s="1"/>
  <c r="M153" i="119"/>
  <c r="P153" i="119" s="1"/>
  <c r="M97" i="119"/>
  <c r="P97" i="119" s="1"/>
  <c r="M196" i="119"/>
  <c r="P196" i="119" s="1"/>
  <c r="M248" i="119"/>
  <c r="P248" i="119" s="1"/>
  <c r="M184" i="119"/>
  <c r="P184" i="119" s="1"/>
  <c r="M120" i="119"/>
  <c r="P120" i="119" s="1"/>
  <c r="M244" i="119"/>
  <c r="P244" i="119" s="1"/>
  <c r="M259" i="119"/>
  <c r="P259" i="119" s="1"/>
  <c r="M199" i="119"/>
  <c r="P199" i="119" s="1"/>
  <c r="M135" i="119"/>
  <c r="P135" i="119" s="1"/>
  <c r="M71" i="119"/>
  <c r="P71" i="119" s="1"/>
  <c r="M262" i="119"/>
  <c r="P262" i="119" s="1"/>
  <c r="M230" i="119"/>
  <c r="P230" i="119" s="1"/>
  <c r="M166" i="119"/>
  <c r="P166" i="119" s="1"/>
  <c r="M102" i="119"/>
  <c r="P102" i="119" s="1"/>
  <c r="M127" i="119"/>
  <c r="P127" i="119" s="1"/>
  <c r="M158" i="119"/>
  <c r="P158" i="119" s="1"/>
  <c r="M68" i="119"/>
  <c r="P68" i="119" s="1"/>
  <c r="M118" i="119"/>
  <c r="P118" i="119" s="1"/>
  <c r="M164" i="119"/>
  <c r="P164" i="119" s="1"/>
  <c r="M245" i="119"/>
  <c r="P245" i="119" s="1"/>
  <c r="M189" i="119"/>
  <c r="P189" i="119" s="1"/>
  <c r="M141" i="119"/>
  <c r="P141" i="119" s="1"/>
  <c r="M85" i="119"/>
  <c r="P85" i="119" s="1"/>
  <c r="M243" i="119"/>
  <c r="P243" i="119" s="1"/>
  <c r="M139" i="119"/>
  <c r="P139" i="119" s="1"/>
  <c r="M226" i="119"/>
  <c r="P226" i="119" s="1"/>
  <c r="M178" i="119"/>
  <c r="P178" i="119" s="1"/>
  <c r="M122" i="119"/>
  <c r="P122" i="119" s="1"/>
  <c r="M74" i="119"/>
  <c r="P74" i="119" s="1"/>
  <c r="M235" i="119"/>
  <c r="P235" i="119" s="1"/>
  <c r="M265" i="119"/>
  <c r="P265" i="119" s="1"/>
  <c r="M209" i="119"/>
  <c r="P209" i="119" s="1"/>
  <c r="M145" i="119"/>
  <c r="P145" i="119" s="1"/>
  <c r="M89" i="119"/>
  <c r="P89" i="119" s="1"/>
  <c r="M156" i="119"/>
  <c r="P156" i="119" s="1"/>
  <c r="M179" i="119"/>
  <c r="P179" i="119" s="1"/>
  <c r="M240" i="119"/>
  <c r="P240" i="119" s="1"/>
  <c r="M176" i="119"/>
  <c r="P176" i="119" s="1"/>
  <c r="M112" i="119"/>
  <c r="P112" i="119" s="1"/>
  <c r="M204" i="119"/>
  <c r="P204" i="119" s="1"/>
  <c r="M219" i="119"/>
  <c r="P219" i="119" s="1"/>
  <c r="M191" i="119"/>
  <c r="P191" i="119" s="1"/>
  <c r="M63" i="119"/>
  <c r="P63" i="119" s="1"/>
  <c r="M222" i="119"/>
  <c r="P222" i="119" s="1"/>
  <c r="M94" i="119"/>
  <c r="P94" i="119" s="1"/>
  <c r="M182" i="119"/>
  <c r="P182" i="119" s="1"/>
  <c r="M108" i="119"/>
  <c r="P108" i="119" s="1"/>
  <c r="M133" i="119"/>
  <c r="P133" i="119" s="1"/>
  <c r="M77" i="119"/>
  <c r="P77" i="119" s="1"/>
  <c r="M107" i="119"/>
  <c r="P107" i="119" s="1"/>
  <c r="M218" i="119"/>
  <c r="P218" i="119" s="1"/>
  <c r="M114" i="119"/>
  <c r="P114" i="119" s="1"/>
  <c r="M66" i="119"/>
  <c r="P66" i="119" s="1"/>
  <c r="M147" i="119"/>
  <c r="P147" i="119" s="1"/>
  <c r="M257" i="119"/>
  <c r="P257" i="119" s="1"/>
  <c r="M201" i="119"/>
  <c r="P201" i="119" s="1"/>
  <c r="M137" i="119"/>
  <c r="P137" i="119" s="1"/>
  <c r="M124" i="119"/>
  <c r="P124" i="119" s="1"/>
  <c r="M131" i="119"/>
  <c r="P131" i="119" s="1"/>
  <c r="M232" i="119"/>
  <c r="P232" i="119" s="1"/>
  <c r="M168" i="119"/>
  <c r="P168" i="119" s="1"/>
  <c r="M104" i="119"/>
  <c r="P104" i="119" s="1"/>
  <c r="M180" i="119"/>
  <c r="P180" i="119" s="1"/>
  <c r="M247" i="119"/>
  <c r="P247" i="119" s="1"/>
  <c r="M183" i="119"/>
  <c r="P183" i="119" s="1"/>
  <c r="M119" i="119"/>
  <c r="P119" i="119" s="1"/>
  <c r="M148" i="119"/>
  <c r="P148" i="119" s="1"/>
  <c r="M254" i="119"/>
  <c r="P254" i="119" s="1"/>
  <c r="M214" i="119"/>
  <c r="P214" i="119" s="1"/>
  <c r="M150" i="119"/>
  <c r="P150" i="119" s="1"/>
  <c r="M86" i="119"/>
  <c r="P86" i="119" s="1"/>
  <c r="M175" i="119"/>
  <c r="P175" i="119" s="1"/>
  <c r="M206" i="119"/>
  <c r="P206" i="119" s="1"/>
  <c r="M142" i="119"/>
  <c r="P142" i="119" s="1"/>
  <c r="M78" i="119"/>
  <c r="P78" i="119" s="1"/>
  <c r="M215" i="119"/>
  <c r="P215" i="119" s="1"/>
  <c r="M211" i="119"/>
  <c r="P211" i="119" s="1"/>
  <c r="M237" i="119"/>
  <c r="P237" i="119" s="1"/>
  <c r="M181" i="119"/>
  <c r="P181" i="119" s="1"/>
  <c r="M125" i="119"/>
  <c r="P125" i="119" s="1"/>
  <c r="M69" i="119"/>
  <c r="P69" i="119" s="1"/>
  <c r="M227" i="119"/>
  <c r="P227" i="119" s="1"/>
  <c r="M83" i="119"/>
  <c r="P83" i="119" s="1"/>
  <c r="M210" i="119"/>
  <c r="P210" i="119" s="1"/>
  <c r="M170" i="119"/>
  <c r="P170" i="119" s="1"/>
  <c r="M252" i="119"/>
  <c r="P252" i="119" s="1"/>
  <c r="M123" i="119"/>
  <c r="P123" i="119" s="1"/>
  <c r="M249" i="119"/>
  <c r="P249" i="119" s="1"/>
  <c r="M193" i="119"/>
  <c r="P193" i="119" s="1"/>
  <c r="M81" i="119"/>
  <c r="P81" i="119" s="1"/>
  <c r="M92" i="119"/>
  <c r="P92" i="119" s="1"/>
  <c r="M99" i="119"/>
  <c r="P99" i="119" s="1"/>
  <c r="M224" i="119"/>
  <c r="P224" i="119" s="1"/>
  <c r="M160" i="119"/>
  <c r="P160" i="119" s="1"/>
  <c r="M96" i="119"/>
  <c r="P96" i="119" s="1"/>
  <c r="M132" i="119"/>
  <c r="P132" i="119" s="1"/>
  <c r="M239" i="119"/>
  <c r="P239" i="119" s="1"/>
  <c r="M111" i="119"/>
  <c r="P111" i="119" s="1"/>
  <c r="M267" i="119"/>
  <c r="P267" i="119" s="1"/>
  <c r="M62" i="119"/>
  <c r="P62" i="119" s="1"/>
  <c r="M151" i="119"/>
  <c r="P151" i="119" s="1"/>
  <c r="M255" i="119"/>
  <c r="P255" i="119" s="1"/>
  <c r="M229" i="119"/>
  <c r="P229" i="119" s="1"/>
  <c r="M173" i="119"/>
  <c r="P173" i="119" s="1"/>
  <c r="M117" i="119"/>
  <c r="P117" i="119" s="1"/>
  <c r="M61" i="119"/>
  <c r="P61" i="119" s="1"/>
  <c r="M171" i="119"/>
  <c r="P171" i="119" s="1"/>
  <c r="M266" i="119"/>
  <c r="P266" i="119" s="1"/>
  <c r="M162" i="119"/>
  <c r="P162" i="119" s="1"/>
  <c r="M106" i="119"/>
  <c r="P106" i="119" s="1"/>
  <c r="M236" i="119"/>
  <c r="P236" i="119" s="1"/>
  <c r="M115" i="119"/>
  <c r="P115" i="119" s="1"/>
  <c r="M241" i="119"/>
  <c r="P241" i="119" s="1"/>
  <c r="M185" i="119"/>
  <c r="P185" i="119" s="1"/>
  <c r="M129" i="119"/>
  <c r="P129" i="119" s="1"/>
  <c r="M73" i="119"/>
  <c r="P73" i="119" s="1"/>
  <c r="M76" i="119"/>
  <c r="P76" i="119" s="1"/>
  <c r="M67" i="119"/>
  <c r="P67" i="119" s="1"/>
  <c r="M216" i="119"/>
  <c r="P216" i="119" s="1"/>
  <c r="M152" i="119"/>
  <c r="P152" i="119" s="1"/>
  <c r="M88" i="119"/>
  <c r="P88" i="119" s="1"/>
  <c r="M100" i="119"/>
  <c r="P100" i="119" s="1"/>
  <c r="M231" i="119"/>
  <c r="P231" i="119" s="1"/>
  <c r="M167" i="119"/>
  <c r="P167" i="119" s="1"/>
  <c r="M103" i="119"/>
  <c r="P103" i="119" s="1"/>
  <c r="M203" i="119"/>
  <c r="P203" i="119" s="1"/>
  <c r="M246" i="119"/>
  <c r="P246" i="119" s="1"/>
  <c r="M198" i="119"/>
  <c r="P198" i="119" s="1"/>
  <c r="M134" i="119"/>
  <c r="P134" i="119" s="1"/>
  <c r="M70" i="119"/>
  <c r="P70" i="119" s="1"/>
  <c r="M190" i="119"/>
  <c r="P190" i="119" s="1"/>
  <c r="M87" i="119"/>
  <c r="P87" i="119" s="1"/>
  <c r="M110" i="119"/>
  <c r="P110" i="119" s="1"/>
  <c r="M221" i="119"/>
  <c r="P221" i="119" s="1"/>
  <c r="M165" i="119"/>
  <c r="P165" i="119" s="1"/>
  <c r="M268" i="119"/>
  <c r="P268" i="119" s="1"/>
  <c r="M258" i="119"/>
  <c r="P258" i="119" s="1"/>
  <c r="M202" i="119"/>
  <c r="P202" i="119" s="1"/>
  <c r="M154" i="119"/>
  <c r="P154" i="119" s="1"/>
  <c r="M98" i="119"/>
  <c r="P98" i="119" s="1"/>
  <c r="M188" i="119"/>
  <c r="P188" i="119" s="1"/>
  <c r="M91" i="119"/>
  <c r="P91" i="119" s="1"/>
  <c r="M233" i="119"/>
  <c r="P233" i="119" s="1"/>
  <c r="M177" i="119"/>
  <c r="P177" i="119" s="1"/>
  <c r="M121" i="119"/>
  <c r="P121" i="119" s="1"/>
  <c r="M65" i="119"/>
  <c r="P65" i="119" s="1"/>
  <c r="M195" i="119"/>
  <c r="P195" i="119" s="1"/>
  <c r="M264" i="119"/>
  <c r="P264" i="119" s="1"/>
  <c r="M208" i="119"/>
  <c r="P208" i="119" s="1"/>
  <c r="M144" i="119"/>
  <c r="P144" i="119" s="1"/>
  <c r="M80" i="119"/>
  <c r="P80" i="119" s="1"/>
  <c r="M84" i="119"/>
  <c r="P84" i="119" s="1"/>
  <c r="M223" i="119"/>
  <c r="P223" i="119" s="1"/>
  <c r="M159" i="119"/>
  <c r="P159" i="119" s="1"/>
  <c r="M95" i="119"/>
  <c r="P95" i="119" s="1"/>
  <c r="M263" i="119"/>
  <c r="P263" i="119" s="1"/>
  <c r="M126" i="119"/>
  <c r="P126" i="119" s="1"/>
  <c r="M60" i="119"/>
  <c r="P60" i="119" s="1"/>
  <c r="M213" i="119"/>
  <c r="P213" i="119" s="1"/>
  <c r="M157" i="119"/>
  <c r="P157" i="119" s="1"/>
  <c r="M109" i="119"/>
  <c r="P109" i="119" s="1"/>
  <c r="M228" i="119"/>
  <c r="P228" i="119" s="1"/>
  <c r="M163" i="119"/>
  <c r="P163" i="119" s="1"/>
  <c r="M250" i="119"/>
  <c r="P250" i="119" s="1"/>
  <c r="M146" i="119"/>
  <c r="P146" i="119" s="1"/>
  <c r="M90" i="119"/>
  <c r="P90" i="119" s="1"/>
  <c r="M140" i="119"/>
  <c r="P140" i="119" s="1"/>
  <c r="M225" i="119"/>
  <c r="P225" i="119" s="1"/>
  <c r="M169" i="119"/>
  <c r="P169" i="119" s="1"/>
  <c r="M113" i="119"/>
  <c r="P113" i="119" s="1"/>
  <c r="M260" i="119"/>
  <c r="P260" i="119" s="1"/>
  <c r="M200" i="119"/>
  <c r="P200" i="119" s="1"/>
  <c r="M136" i="119"/>
  <c r="P136" i="119" s="1"/>
  <c r="M72" i="119"/>
  <c r="P72" i="119" s="1"/>
  <c r="M238" i="119"/>
  <c r="P238" i="119" s="1"/>
  <c r="M261" i="119"/>
  <c r="P261" i="119" s="1"/>
  <c r="M205" i="119"/>
  <c r="P205" i="119" s="1"/>
  <c r="M149" i="119"/>
  <c r="P149" i="119" s="1"/>
  <c r="M101" i="119"/>
  <c r="P101" i="119" s="1"/>
  <c r="M172" i="119"/>
  <c r="P172" i="119" s="1"/>
  <c r="M242" i="119"/>
  <c r="P242" i="119" s="1"/>
  <c r="M194" i="119"/>
  <c r="P194" i="119" s="1"/>
  <c r="M138" i="119"/>
  <c r="P138" i="119" s="1"/>
  <c r="M251" i="119"/>
  <c r="P251" i="119" s="1"/>
  <c r="M75" i="119"/>
  <c r="P75" i="119" s="1"/>
  <c r="M217" i="119"/>
  <c r="P217" i="119" s="1"/>
  <c r="M161" i="119"/>
  <c r="P161" i="119" s="1"/>
  <c r="M105" i="119"/>
  <c r="P105" i="119" s="1"/>
  <c r="M212" i="119"/>
  <c r="P212" i="119" s="1"/>
  <c r="M187" i="119"/>
  <c r="P187" i="119" s="1"/>
  <c r="M256" i="119"/>
  <c r="P256" i="119" s="1"/>
  <c r="M192" i="119"/>
  <c r="P192" i="119" s="1"/>
  <c r="M128" i="119"/>
  <c r="P128" i="119" s="1"/>
  <c r="M64" i="119"/>
  <c r="P64" i="119" s="1"/>
  <c r="M207" i="119"/>
  <c r="P207" i="119" s="1"/>
  <c r="M143" i="119"/>
  <c r="P143" i="119" s="1"/>
  <c r="M79" i="119"/>
  <c r="P79" i="119" s="1"/>
  <c r="M174" i="119"/>
  <c r="P174" i="119" s="1"/>
  <c r="M9" i="119"/>
  <c r="M417" i="119"/>
  <c r="X417" i="119" s="1"/>
  <c r="M445" i="119"/>
  <c r="M411" i="119"/>
  <c r="M277" i="119"/>
  <c r="X277" i="119" s="1"/>
  <c r="M295" i="119"/>
  <c r="X295" i="119" s="1"/>
  <c r="M274" i="119"/>
  <c r="X274" i="119" s="1"/>
  <c r="M430" i="119"/>
  <c r="X430" i="119" s="1"/>
  <c r="M404" i="119"/>
  <c r="M280" i="119"/>
  <c r="X280" i="119" s="1"/>
  <c r="M363" i="119"/>
  <c r="M311" i="119"/>
  <c r="M376" i="119"/>
  <c r="X376" i="119" s="1"/>
  <c r="M318" i="119"/>
  <c r="M292" i="119"/>
  <c r="X292" i="119" s="1"/>
  <c r="M409" i="119"/>
  <c r="X409" i="119" s="1"/>
  <c r="M297" i="119"/>
  <c r="X297" i="119" s="1"/>
  <c r="M322" i="119"/>
  <c r="M460" i="119"/>
  <c r="X460" i="119" s="1"/>
  <c r="M344" i="119"/>
  <c r="X344" i="119" s="1"/>
  <c r="M316" i="119"/>
  <c r="X316" i="119" s="1"/>
  <c r="M456" i="119"/>
  <c r="M398" i="119"/>
  <c r="M372" i="119"/>
  <c r="M441" i="119"/>
  <c r="M407" i="119"/>
  <c r="M365" i="119"/>
  <c r="X365" i="119" s="1"/>
  <c r="M331" i="119"/>
  <c r="X331" i="119" s="1"/>
  <c r="M450" i="119"/>
  <c r="M324" i="119"/>
  <c r="X324" i="119" s="1"/>
  <c r="M275" i="119"/>
  <c r="X275" i="119" s="1"/>
  <c r="M288" i="119"/>
  <c r="X288" i="119" s="1"/>
  <c r="M443" i="119"/>
  <c r="X443" i="119" s="1"/>
  <c r="M432" i="119"/>
  <c r="X432" i="119" s="1"/>
  <c r="M356" i="119"/>
  <c r="M375" i="119"/>
  <c r="M414" i="119"/>
  <c r="X414" i="119" s="1"/>
  <c r="M381" i="119"/>
  <c r="X381" i="119" s="1"/>
  <c r="M347" i="119"/>
  <c r="M371" i="119"/>
  <c r="M454" i="119"/>
  <c r="X454" i="119" s="1"/>
  <c r="M424" i="119"/>
  <c r="M366" i="119"/>
  <c r="X366" i="119" s="1"/>
  <c r="M340" i="119"/>
  <c r="X340" i="119" s="1"/>
  <c r="M383" i="119"/>
  <c r="X383" i="119" s="1"/>
  <c r="M289" i="119"/>
  <c r="X289" i="119" s="1"/>
  <c r="M466" i="119"/>
  <c r="M312" i="119"/>
  <c r="M378" i="119"/>
  <c r="X378" i="119" s="1"/>
  <c r="M467" i="119"/>
  <c r="M281" i="119"/>
  <c r="X281" i="119" s="1"/>
  <c r="M480" i="119"/>
  <c r="X480" i="119" s="1"/>
  <c r="M422" i="119"/>
  <c r="M396" i="119"/>
  <c r="X396" i="119" s="1"/>
  <c r="M350" i="119"/>
  <c r="X350" i="119" s="1"/>
  <c r="M427" i="119"/>
  <c r="X427" i="119" s="1"/>
  <c r="M392" i="119"/>
  <c r="M334" i="119"/>
  <c r="X334" i="119" s="1"/>
  <c r="M308" i="119"/>
  <c r="X308" i="119" s="1"/>
  <c r="M377" i="119"/>
  <c r="X377" i="119" s="1"/>
  <c r="M343" i="119"/>
  <c r="X343" i="119" s="1"/>
  <c r="M301" i="119"/>
  <c r="M426" i="119"/>
  <c r="M353" i="119"/>
  <c r="M421" i="119"/>
  <c r="X421" i="119" s="1"/>
  <c r="M473" i="119"/>
  <c r="M465" i="119"/>
  <c r="M389" i="119"/>
  <c r="X389" i="119" s="1"/>
  <c r="M440" i="119"/>
  <c r="X440" i="119" s="1"/>
  <c r="M429" i="119"/>
  <c r="X429" i="119" s="1"/>
  <c r="M394" i="119"/>
  <c r="X394" i="119" s="1"/>
  <c r="M317" i="119"/>
  <c r="X317" i="119" s="1"/>
  <c r="M283" i="119"/>
  <c r="M457" i="119"/>
  <c r="M390" i="119"/>
  <c r="M360" i="119"/>
  <c r="X360" i="119" s="1"/>
  <c r="M302" i="119"/>
  <c r="X302" i="119" s="1"/>
  <c r="M276" i="119"/>
  <c r="M469" i="119"/>
  <c r="X469" i="119" s="1"/>
  <c r="M447" i="119"/>
  <c r="X447" i="119" s="1"/>
  <c r="M380" i="119"/>
  <c r="X380" i="119" s="1"/>
  <c r="M479" i="119"/>
  <c r="X479" i="119" s="1"/>
  <c r="M437" i="119"/>
  <c r="X437" i="119" s="1"/>
  <c r="M403" i="119"/>
  <c r="M406" i="119"/>
  <c r="X406" i="119" s="1"/>
  <c r="M416" i="119"/>
  <c r="X416" i="119" s="1"/>
  <c r="M358" i="119"/>
  <c r="X358" i="119" s="1"/>
  <c r="M332" i="119"/>
  <c r="X332" i="119" s="1"/>
  <c r="M435" i="119"/>
  <c r="X435" i="119" s="1"/>
  <c r="M306" i="119"/>
  <c r="M328" i="119"/>
  <c r="X328" i="119" s="1"/>
  <c r="M434" i="119"/>
  <c r="X434" i="119" s="1"/>
  <c r="M282" i="119"/>
  <c r="M313" i="119"/>
  <c r="X313" i="119" s="1"/>
  <c r="M279" i="119"/>
  <c r="X279" i="119" s="1"/>
  <c r="M476" i="119"/>
  <c r="X476" i="119" s="1"/>
  <c r="M428" i="119"/>
  <c r="X428" i="119" s="1"/>
  <c r="M418" i="119"/>
  <c r="M387" i="119"/>
  <c r="X387" i="119" s="1"/>
  <c r="M351" i="119"/>
  <c r="M333" i="119"/>
  <c r="M336" i="119"/>
  <c r="X336" i="119" s="1"/>
  <c r="M431" i="119"/>
  <c r="M355" i="119"/>
  <c r="X355" i="119" s="1"/>
  <c r="M348" i="119"/>
  <c r="M307" i="119"/>
  <c r="M362" i="119"/>
  <c r="X362" i="119" s="1"/>
  <c r="M393" i="119"/>
  <c r="M326" i="119"/>
  <c r="X326" i="119" s="1"/>
  <c r="M296" i="119"/>
  <c r="M298" i="119"/>
  <c r="X298" i="119" s="1"/>
  <c r="M451" i="119"/>
  <c r="X451" i="119" s="1"/>
  <c r="M388" i="119"/>
  <c r="X388" i="119" s="1"/>
  <c r="M452" i="119"/>
  <c r="M299" i="119"/>
  <c r="X299" i="119" s="1"/>
  <c r="M415" i="119"/>
  <c r="M373" i="119"/>
  <c r="X373" i="119" s="1"/>
  <c r="M339" i="119"/>
  <c r="X339" i="119" s="1"/>
  <c r="M278" i="119"/>
  <c r="M352" i="119"/>
  <c r="X352" i="119" s="1"/>
  <c r="M294" i="119"/>
  <c r="M474" i="119"/>
  <c r="X474" i="119" s="1"/>
  <c r="M345" i="119"/>
  <c r="X345" i="119" s="1"/>
  <c r="M449" i="119"/>
  <c r="M458" i="119"/>
  <c r="X458" i="119" s="1"/>
  <c r="M453" i="119"/>
  <c r="M419" i="119"/>
  <c r="X419" i="119" s="1"/>
  <c r="M314" i="119"/>
  <c r="M438" i="119"/>
  <c r="M412" i="119"/>
  <c r="X412" i="119" s="1"/>
  <c r="M329" i="119"/>
  <c r="X329" i="119" s="1"/>
  <c r="M463" i="119"/>
  <c r="M385" i="119"/>
  <c r="X385" i="119" s="1"/>
  <c r="M309" i="119"/>
  <c r="X309" i="119" s="1"/>
  <c r="M477" i="119"/>
  <c r="M374" i="119"/>
  <c r="X374" i="119" s="1"/>
  <c r="M382" i="119"/>
  <c r="M273" i="119"/>
  <c r="X273" i="119" s="1"/>
  <c r="M462" i="119"/>
  <c r="M386" i="119"/>
  <c r="X386" i="119" s="1"/>
  <c r="M448" i="119"/>
  <c r="M364" i="119"/>
  <c r="M408" i="119"/>
  <c r="X408" i="119" s="1"/>
  <c r="M384" i="119"/>
  <c r="X384" i="119" s="1"/>
  <c r="M433" i="119"/>
  <c r="X433" i="119" s="1"/>
  <c r="M399" i="119"/>
  <c r="X399" i="119" s="1"/>
  <c r="M357" i="119"/>
  <c r="X357" i="119" s="1"/>
  <c r="M323" i="119"/>
  <c r="X323" i="119" s="1"/>
  <c r="M439" i="119"/>
  <c r="X439" i="119" s="1"/>
  <c r="M354" i="119"/>
  <c r="X354" i="119" s="1"/>
  <c r="M321" i="119"/>
  <c r="X321" i="119" s="1"/>
  <c r="M287" i="119"/>
  <c r="M290" i="119"/>
  <c r="X290" i="119" s="1"/>
  <c r="M478" i="119"/>
  <c r="X478" i="119" s="1"/>
  <c r="M338" i="119"/>
  <c r="X338" i="119" s="1"/>
  <c r="M455" i="119"/>
  <c r="M413" i="119"/>
  <c r="X413" i="119" s="1"/>
  <c r="M379" i="119"/>
  <c r="M470" i="119"/>
  <c r="X470" i="119" s="1"/>
  <c r="M401" i="119"/>
  <c r="X401" i="119" s="1"/>
  <c r="M367" i="119"/>
  <c r="M325" i="119"/>
  <c r="M291" i="119"/>
  <c r="M368" i="119"/>
  <c r="X368" i="119" s="1"/>
  <c r="M310" i="119"/>
  <c r="M284" i="119"/>
  <c r="X284" i="119" s="1"/>
  <c r="M330" i="119"/>
  <c r="X330" i="119" s="1"/>
  <c r="M405" i="119"/>
  <c r="X405" i="119" s="1"/>
  <c r="M359" i="119"/>
  <c r="M468" i="119"/>
  <c r="M461" i="119"/>
  <c r="M272" i="119"/>
  <c r="M341" i="119"/>
  <c r="X341" i="119" s="1"/>
  <c r="M327" i="119"/>
  <c r="M285" i="119"/>
  <c r="X285" i="119" s="1"/>
  <c r="M444" i="119"/>
  <c r="X444" i="119" s="1"/>
  <c r="M471" i="119"/>
  <c r="X471" i="119" s="1"/>
  <c r="M320" i="119"/>
  <c r="M300" i="119"/>
  <c r="X300" i="119" s="1"/>
  <c r="M319" i="119"/>
  <c r="X319" i="119" s="1"/>
  <c r="M423" i="119"/>
  <c r="X423" i="119" s="1"/>
  <c r="M369" i="119"/>
  <c r="X369" i="119" s="1"/>
  <c r="M335" i="119"/>
  <c r="M293" i="119"/>
  <c r="M402" i="119"/>
  <c r="X402" i="119" s="1"/>
  <c r="M342" i="119"/>
  <c r="M464" i="119"/>
  <c r="X464" i="119" s="1"/>
  <c r="M370" i="119"/>
  <c r="X370" i="119" s="1"/>
  <c r="M446" i="119"/>
  <c r="M420" i="119"/>
  <c r="X420" i="119" s="1"/>
  <c r="M286" i="119"/>
  <c r="M425" i="119"/>
  <c r="M391" i="119"/>
  <c r="M349" i="119"/>
  <c r="M315" i="119"/>
  <c r="X315" i="119" s="1"/>
  <c r="M397" i="119"/>
  <c r="X397" i="119" s="1"/>
  <c r="M337" i="119"/>
  <c r="X337" i="119" s="1"/>
  <c r="M303" i="119"/>
  <c r="M410" i="119"/>
  <c r="X410" i="119" s="1"/>
  <c r="M400" i="119"/>
  <c r="X400" i="119" s="1"/>
  <c r="M304" i="119"/>
  <c r="X304" i="119" s="1"/>
  <c r="M346" i="119"/>
  <c r="X346" i="119" s="1"/>
  <c r="M459" i="119"/>
  <c r="M475" i="119"/>
  <c r="X475" i="119" s="1"/>
  <c r="M305" i="119"/>
  <c r="M442" i="119"/>
  <c r="X442" i="119" s="1"/>
  <c r="M472" i="119"/>
  <c r="M361" i="119"/>
  <c r="X361" i="119" s="1"/>
  <c r="M436" i="119"/>
  <c r="M395" i="119"/>
  <c r="AP52" i="119"/>
  <c r="AP41" i="119"/>
  <c r="AP40" i="119"/>
  <c r="AP38" i="119"/>
  <c r="AP48" i="119"/>
  <c r="AP34" i="119"/>
  <c r="AP53" i="119"/>
  <c r="AQ46" i="119"/>
  <c r="AP49" i="119"/>
  <c r="AQ292" i="119"/>
  <c r="AQ440" i="119"/>
  <c r="AQ406" i="119"/>
  <c r="AQ335" i="119"/>
  <c r="AQ366" i="119"/>
  <c r="AQ301" i="119"/>
  <c r="P232" i="83"/>
  <c r="AQ479" i="119"/>
  <c r="AQ413" i="119"/>
  <c r="AQ393" i="119"/>
  <c r="AQ281" i="119"/>
  <c r="AQ333" i="119"/>
  <c r="AQ400" i="119"/>
  <c r="AQ463" i="119"/>
  <c r="AQ451" i="119"/>
  <c r="AQ392" i="119"/>
  <c r="AQ454" i="119"/>
  <c r="AQ364" i="119"/>
  <c r="AQ331" i="119"/>
  <c r="AQ468" i="119"/>
  <c r="AQ346" i="119"/>
  <c r="AQ374" i="119"/>
  <c r="AQ350" i="119"/>
  <c r="AQ273" i="119"/>
  <c r="AQ329" i="119"/>
  <c r="AQ385" i="119"/>
  <c r="AQ361" i="119"/>
  <c r="AQ283" i="119"/>
  <c r="AQ294" i="119"/>
  <c r="AQ357" i="119"/>
  <c r="AQ411" i="119"/>
  <c r="AQ478" i="119"/>
  <c r="AQ439" i="119"/>
  <c r="AQ408" i="119"/>
  <c r="AQ311" i="119"/>
  <c r="AQ324" i="119"/>
  <c r="AQ453" i="119"/>
  <c r="AQ455" i="119"/>
  <c r="U12" i="83"/>
  <c r="V12" i="83" s="1"/>
  <c r="T6" i="83"/>
  <c r="D79" i="97" s="1"/>
  <c r="L21" i="119"/>
  <c r="L34" i="119"/>
  <c r="AQ34" i="119" s="1"/>
  <c r="L28" i="119"/>
  <c r="L41" i="119"/>
  <c r="AQ41" i="119" s="1"/>
  <c r="C84" i="97"/>
  <c r="D84" i="97" s="1"/>
  <c r="L43" i="119"/>
  <c r="L26" i="119"/>
  <c r="L39" i="119"/>
  <c r="L48" i="119"/>
  <c r="AQ48" i="119" s="1"/>
  <c r="L36" i="119"/>
  <c r="AQ464" i="119"/>
  <c r="AQ405" i="119"/>
  <c r="AQ307" i="119"/>
  <c r="AQ414" i="119"/>
  <c r="AQ339" i="119"/>
  <c r="L50" i="119"/>
  <c r="AQ460" i="119"/>
  <c r="AQ401" i="119"/>
  <c r="AQ348" i="119"/>
  <c r="L38" i="119"/>
  <c r="AQ394" i="119"/>
  <c r="AQ402" i="119"/>
  <c r="AQ320" i="119"/>
  <c r="AQ308" i="119"/>
  <c r="AQ288" i="119"/>
  <c r="AQ334" i="119"/>
  <c r="AQ303" i="119"/>
  <c r="L37" i="119"/>
  <c r="L49" i="119"/>
  <c r="AQ291" i="119"/>
  <c r="AQ296" i="119"/>
  <c r="AQ304" i="119"/>
  <c r="AQ341" i="119"/>
  <c r="AQ332" i="119"/>
  <c r="AQ404" i="119"/>
  <c r="AQ272" i="119"/>
  <c r="AQ326" i="119"/>
  <c r="AQ358" i="119"/>
  <c r="AQ456" i="119"/>
  <c r="AQ403" i="119"/>
  <c r="AQ389" i="119"/>
  <c r="AQ446" i="119"/>
  <c r="AQ309" i="119"/>
  <c r="AQ351" i="119"/>
  <c r="AQ347" i="119"/>
  <c r="AQ382" i="119"/>
  <c r="AQ284" i="119"/>
  <c r="L27" i="119"/>
  <c r="L52" i="119"/>
  <c r="AQ52" i="119" s="1"/>
  <c r="AQ410" i="119"/>
  <c r="AQ356" i="119"/>
  <c r="AQ337" i="119"/>
  <c r="AQ429" i="119"/>
  <c r="AQ445" i="119"/>
  <c r="AQ336" i="119"/>
  <c r="AQ274" i="119"/>
  <c r="AQ448" i="119"/>
  <c r="AQ287" i="119"/>
  <c r="AQ302" i="119"/>
  <c r="AQ340" i="119"/>
  <c r="AQ279" i="119"/>
  <c r="AQ319" i="119"/>
  <c r="C42" i="135"/>
  <c r="C48" i="135" s="1"/>
  <c r="E48" i="135" s="1"/>
  <c r="C22" i="135" s="1"/>
  <c r="H40" i="135"/>
  <c r="H39" i="135"/>
  <c r="AQ427" i="119"/>
  <c r="AQ306" i="119"/>
  <c r="AQ421" i="119"/>
  <c r="AQ314" i="119"/>
  <c r="AQ373" i="119"/>
  <c r="AQ305" i="119"/>
  <c r="AQ282" i="119"/>
  <c r="AQ368" i="119"/>
  <c r="AQ432" i="119"/>
  <c r="AQ416" i="119"/>
  <c r="AQ462" i="119"/>
  <c r="AQ353" i="119"/>
  <c r="AQ285" i="119"/>
  <c r="AQ391" i="119"/>
  <c r="AQ355" i="119"/>
  <c r="AQ437" i="119"/>
  <c r="AQ378" i="119"/>
  <c r="AQ426" i="119"/>
  <c r="AQ325" i="119"/>
  <c r="AQ449" i="119"/>
  <c r="AQ390" i="119"/>
  <c r="AQ443" i="119"/>
  <c r="AQ418" i="119"/>
  <c r="AQ434" i="119"/>
  <c r="AQ379" i="119"/>
  <c r="AQ397" i="119"/>
  <c r="AQ365" i="119"/>
  <c r="L55" i="119"/>
  <c r="AQ387" i="119"/>
  <c r="AQ376" i="119"/>
  <c r="AQ330" i="119"/>
  <c r="AQ420" i="119"/>
  <c r="AQ367" i="119"/>
  <c r="AQ298" i="119"/>
  <c r="AQ388" i="119"/>
  <c r="AQ442" i="119"/>
  <c r="AQ275" i="119"/>
  <c r="AQ289" i="119"/>
  <c r="AQ396" i="119"/>
  <c r="AQ322" i="119"/>
  <c r="AQ371" i="119"/>
  <c r="AQ290" i="119"/>
  <c r="AQ395" i="119"/>
  <c r="AQ315" i="119"/>
  <c r="AQ363" i="119"/>
  <c r="AQ417" i="119"/>
  <c r="AQ323" i="119"/>
  <c r="AQ328" i="119"/>
  <c r="AQ277" i="119"/>
  <c r="R6" i="83"/>
  <c r="AQ359" i="119"/>
  <c r="AQ447" i="119"/>
  <c r="AQ313" i="119"/>
  <c r="AQ415" i="119"/>
  <c r="AQ438" i="119"/>
  <c r="AQ398" i="119"/>
  <c r="AQ383" i="119"/>
  <c r="AQ317" i="119"/>
  <c r="AQ423" i="119"/>
  <c r="AQ471" i="119"/>
  <c r="AQ386" i="119"/>
  <c r="AQ457" i="119"/>
  <c r="K54" i="119"/>
  <c r="AP54" i="119" s="1"/>
  <c r="Q229" i="83"/>
  <c r="K42" i="119"/>
  <c r="AP42" i="119" s="1"/>
  <c r="AO54" i="119"/>
  <c r="AO42" i="119"/>
  <c r="P433" i="119" l="1"/>
  <c r="P295" i="119"/>
  <c r="P365" i="119"/>
  <c r="P419" i="119"/>
  <c r="P354" i="119"/>
  <c r="P479" i="119"/>
  <c r="P442" i="119"/>
  <c r="P300" i="119"/>
  <c r="P277" i="119"/>
  <c r="P368" i="119"/>
  <c r="P308" i="119"/>
  <c r="P343" i="119"/>
  <c r="P360" i="119"/>
  <c r="P285" i="119"/>
  <c r="P387" i="119"/>
  <c r="P273" i="119"/>
  <c r="X293" i="119"/>
  <c r="P293" i="119"/>
  <c r="X353" i="119"/>
  <c r="P353" i="119"/>
  <c r="X472" i="119"/>
  <c r="Y472" i="119" s="1"/>
  <c r="Z472" i="119" s="1"/>
  <c r="P472" i="119"/>
  <c r="X286" i="119"/>
  <c r="Y286" i="119" s="1"/>
  <c r="Z286" i="119" s="1"/>
  <c r="P286" i="119"/>
  <c r="X431" i="119"/>
  <c r="P431" i="119"/>
  <c r="P302" i="119"/>
  <c r="P358" i="119"/>
  <c r="P410" i="119"/>
  <c r="P394" i="119"/>
  <c r="P279" i="119"/>
  <c r="P385" i="119"/>
  <c r="P439" i="119"/>
  <c r="X303" i="119"/>
  <c r="P303" i="119"/>
  <c r="X327" i="119"/>
  <c r="Y327" i="119" s="1"/>
  <c r="Z327" i="119" s="1"/>
  <c r="P327" i="119"/>
  <c r="X379" i="119"/>
  <c r="P379" i="119"/>
  <c r="X364" i="119"/>
  <c r="Y364" i="119" s="1"/>
  <c r="Z364" i="119" s="1"/>
  <c r="P364" i="119"/>
  <c r="X453" i="119"/>
  <c r="Y453" i="119" s="1"/>
  <c r="Z453" i="119" s="1"/>
  <c r="P453" i="119"/>
  <c r="X296" i="119"/>
  <c r="Y296" i="119" s="1"/>
  <c r="Z296" i="119" s="1"/>
  <c r="P296" i="119"/>
  <c r="X276" i="119"/>
  <c r="P276" i="119"/>
  <c r="X301" i="119"/>
  <c r="Y301" i="119" s="1"/>
  <c r="P301" i="119"/>
  <c r="X456" i="119"/>
  <c r="P456" i="119"/>
  <c r="X318" i="119"/>
  <c r="Y318" i="119" s="1"/>
  <c r="Z318" i="119" s="1"/>
  <c r="P318" i="119"/>
  <c r="P381" i="119"/>
  <c r="C86" i="97"/>
  <c r="P309" i="119"/>
  <c r="P423" i="119"/>
  <c r="P401" i="119"/>
  <c r="P339" i="119"/>
  <c r="P454" i="119"/>
  <c r="P274" i="119"/>
  <c r="P298" i="119"/>
  <c r="P345" i="119"/>
  <c r="P471" i="119"/>
  <c r="P373" i="119"/>
  <c r="P336" i="119"/>
  <c r="P416" i="119"/>
  <c r="P324" i="119"/>
  <c r="P284" i="119"/>
  <c r="N34" i="119"/>
  <c r="N46" i="119"/>
  <c r="N21" i="119"/>
  <c r="P435" i="119"/>
  <c r="P444" i="119"/>
  <c r="P464" i="119"/>
  <c r="P344" i="119"/>
  <c r="P428" i="119"/>
  <c r="P290" i="119"/>
  <c r="P414" i="119"/>
  <c r="P447" i="119"/>
  <c r="P357" i="119"/>
  <c r="P289" i="119"/>
  <c r="P383" i="119"/>
  <c r="P374" i="119"/>
  <c r="P430" i="119"/>
  <c r="P292" i="119"/>
  <c r="P429" i="119"/>
  <c r="X287" i="119"/>
  <c r="Y287" i="119" s="1"/>
  <c r="Z287" i="119" s="1"/>
  <c r="P287" i="119"/>
  <c r="X371" i="119"/>
  <c r="Y371" i="119" s="1"/>
  <c r="Z371" i="119" s="1"/>
  <c r="P371" i="119"/>
  <c r="X466" i="119"/>
  <c r="Y466" i="119" s="1"/>
  <c r="Z466" i="119" s="1"/>
  <c r="P466" i="119"/>
  <c r="X305" i="119"/>
  <c r="P305" i="119"/>
  <c r="X446" i="119"/>
  <c r="Y446" i="119" s="1"/>
  <c r="P446" i="119"/>
  <c r="X448" i="119"/>
  <c r="Y448" i="119" s="1"/>
  <c r="Z448" i="119" s="1"/>
  <c r="P448" i="119"/>
  <c r="X272" i="119"/>
  <c r="Y272" i="119" s="1"/>
  <c r="P272" i="119"/>
  <c r="X455" i="119"/>
  <c r="P455" i="119"/>
  <c r="X463" i="119"/>
  <c r="Y463" i="119" s="1"/>
  <c r="Z463" i="119" s="1"/>
  <c r="P463" i="119"/>
  <c r="X449" i="119"/>
  <c r="Y449" i="119" s="1"/>
  <c r="Z449" i="119" s="1"/>
  <c r="P449" i="119"/>
  <c r="X415" i="119"/>
  <c r="Y415" i="119" s="1"/>
  <c r="Z415" i="119" s="1"/>
  <c r="P415" i="119"/>
  <c r="X393" i="119"/>
  <c r="P393" i="119"/>
  <c r="X351" i="119"/>
  <c r="Y351" i="119" s="1"/>
  <c r="Z351" i="119" s="1"/>
  <c r="P351" i="119"/>
  <c r="X403" i="119"/>
  <c r="Y403" i="119" s="1"/>
  <c r="Z403" i="119" s="1"/>
  <c r="P403" i="119"/>
  <c r="X375" i="119"/>
  <c r="Y375" i="119" s="1"/>
  <c r="Z375" i="119" s="1"/>
  <c r="P375" i="119"/>
  <c r="X311" i="119"/>
  <c r="P311" i="119"/>
  <c r="X411" i="119"/>
  <c r="Y411" i="119" s="1"/>
  <c r="Z411" i="119" s="1"/>
  <c r="P411" i="119"/>
  <c r="P409" i="119"/>
  <c r="P380" i="119"/>
  <c r="P420" i="119"/>
  <c r="P480" i="119"/>
  <c r="P328" i="119"/>
  <c r="P396" i="119"/>
  <c r="P405" i="119"/>
  <c r="P304" i="119"/>
  <c r="P437" i="119"/>
  <c r="P334" i="119"/>
  <c r="P376" i="119"/>
  <c r="P361" i="119"/>
  <c r="P478" i="119"/>
  <c r="X312" i="119"/>
  <c r="Y312" i="119" s="1"/>
  <c r="Z312" i="119" s="1"/>
  <c r="P312" i="119"/>
  <c r="P427" i="119"/>
  <c r="X335" i="119"/>
  <c r="Y335" i="119" s="1"/>
  <c r="Z335" i="119" s="1"/>
  <c r="P335" i="119"/>
  <c r="X278" i="119"/>
  <c r="P278" i="119"/>
  <c r="X282" i="119"/>
  <c r="Y282" i="119" s="1"/>
  <c r="Z282" i="119" s="1"/>
  <c r="P282" i="119"/>
  <c r="X422" i="119"/>
  <c r="Y422" i="119" s="1"/>
  <c r="Z422" i="119" s="1"/>
  <c r="P422" i="119"/>
  <c r="X459" i="119"/>
  <c r="P459" i="119"/>
  <c r="X461" i="119"/>
  <c r="Y461" i="119" s="1"/>
  <c r="Z461" i="119" s="1"/>
  <c r="P461" i="119"/>
  <c r="X291" i="119"/>
  <c r="Y291" i="119" s="1"/>
  <c r="Z291" i="119" s="1"/>
  <c r="P291" i="119"/>
  <c r="X462" i="119"/>
  <c r="P462" i="119"/>
  <c r="X390" i="119"/>
  <c r="P390" i="119"/>
  <c r="X465" i="119"/>
  <c r="Y465" i="119" s="1"/>
  <c r="Z465" i="119" s="1"/>
  <c r="P465" i="119"/>
  <c r="X356" i="119"/>
  <c r="Y356" i="119" s="1"/>
  <c r="Z356" i="119" s="1"/>
  <c r="P356" i="119"/>
  <c r="X363" i="119"/>
  <c r="P363" i="119"/>
  <c r="X445" i="119"/>
  <c r="P445" i="119"/>
  <c r="P369" i="119"/>
  <c r="P370" i="119"/>
  <c r="P434" i="119"/>
  <c r="P297" i="119"/>
  <c r="P352" i="119"/>
  <c r="P474" i="119"/>
  <c r="P475" i="119"/>
  <c r="P469" i="119"/>
  <c r="P366" i="119"/>
  <c r="P323" i="119"/>
  <c r="P417" i="119"/>
  <c r="P413" i="119"/>
  <c r="P402" i="119"/>
  <c r="P338" i="119"/>
  <c r="P330" i="119"/>
  <c r="P329" i="119"/>
  <c r="P315" i="119"/>
  <c r="P386" i="119"/>
  <c r="P326" i="119"/>
  <c r="X372" i="119"/>
  <c r="Y372" i="119" s="1"/>
  <c r="Z372" i="119" s="1"/>
  <c r="P372" i="119"/>
  <c r="P476" i="119"/>
  <c r="P332" i="119"/>
  <c r="X347" i="119"/>
  <c r="P347" i="119"/>
  <c r="X450" i="119"/>
  <c r="Y450" i="119" s="1"/>
  <c r="Z450" i="119" s="1"/>
  <c r="P450" i="119"/>
  <c r="X395" i="119"/>
  <c r="Y395" i="119" s="1"/>
  <c r="P395" i="119"/>
  <c r="X349" i="119"/>
  <c r="P349" i="119"/>
  <c r="X342" i="119"/>
  <c r="P342" i="119"/>
  <c r="X320" i="119"/>
  <c r="Y320" i="119" s="1"/>
  <c r="Z320" i="119" s="1"/>
  <c r="P320" i="119"/>
  <c r="X468" i="119"/>
  <c r="Y468" i="119" s="1"/>
  <c r="Z468" i="119" s="1"/>
  <c r="P468" i="119"/>
  <c r="X325" i="119"/>
  <c r="P325" i="119"/>
  <c r="X452" i="119"/>
  <c r="Y452" i="119" s="1"/>
  <c r="Z452" i="119" s="1"/>
  <c r="P452" i="119"/>
  <c r="X307" i="119"/>
  <c r="P307" i="119"/>
  <c r="X306" i="119"/>
  <c r="Y306" i="119" s="1"/>
  <c r="Z306" i="119" s="1"/>
  <c r="P306" i="119"/>
  <c r="X457" i="119"/>
  <c r="P457" i="119"/>
  <c r="X473" i="119"/>
  <c r="Y473" i="119" s="1"/>
  <c r="Z473" i="119" s="1"/>
  <c r="P473" i="119"/>
  <c r="X467" i="119"/>
  <c r="Y467" i="119" s="1"/>
  <c r="Z467" i="119" s="1"/>
  <c r="P467" i="119"/>
  <c r="X424" i="119"/>
  <c r="P424" i="119"/>
  <c r="X407" i="119"/>
  <c r="P407" i="119"/>
  <c r="X322" i="119"/>
  <c r="Y322" i="119" s="1"/>
  <c r="Z322" i="119" s="1"/>
  <c r="P322" i="119"/>
  <c r="P362" i="119"/>
  <c r="P399" i="119"/>
  <c r="P316" i="119"/>
  <c r="P275" i="119"/>
  <c r="P321" i="119"/>
  <c r="P470" i="119"/>
  <c r="P440" i="119"/>
  <c r="P406" i="119"/>
  <c r="P317" i="119"/>
  <c r="P313" i="119"/>
  <c r="P337" i="119"/>
  <c r="P400" i="119"/>
  <c r="P388" i="119"/>
  <c r="P288" i="119"/>
  <c r="P443" i="119"/>
  <c r="P389" i="119"/>
  <c r="P331" i="119"/>
  <c r="X425" i="119"/>
  <c r="Y425" i="119" s="1"/>
  <c r="Z425" i="119" s="1"/>
  <c r="P425" i="119"/>
  <c r="X314" i="119"/>
  <c r="P314" i="119"/>
  <c r="X477" i="119"/>
  <c r="P477" i="119"/>
  <c r="X426" i="119"/>
  <c r="Y426" i="119" s="1"/>
  <c r="Z426" i="119" s="1"/>
  <c r="P426" i="119"/>
  <c r="X398" i="119"/>
  <c r="Y398" i="119" s="1"/>
  <c r="P398" i="119"/>
  <c r="X310" i="119"/>
  <c r="P310" i="119"/>
  <c r="X333" i="119"/>
  <c r="P333" i="119"/>
  <c r="X418" i="119"/>
  <c r="Y418" i="119" s="1"/>
  <c r="Z418" i="119" s="1"/>
  <c r="P418" i="119"/>
  <c r="X436" i="119"/>
  <c r="Y436" i="119" s="1"/>
  <c r="Z436" i="119" s="1"/>
  <c r="P436" i="119"/>
  <c r="X391" i="119"/>
  <c r="P391" i="119"/>
  <c r="X359" i="119"/>
  <c r="P359" i="119"/>
  <c r="X367" i="119"/>
  <c r="P367" i="119"/>
  <c r="X382" i="119"/>
  <c r="Y382" i="119" s="1"/>
  <c r="Z382" i="119" s="1"/>
  <c r="P382" i="119"/>
  <c r="X438" i="119"/>
  <c r="P438" i="119"/>
  <c r="X294" i="119"/>
  <c r="Y294" i="119" s="1"/>
  <c r="Z294" i="119" s="1"/>
  <c r="P294" i="119"/>
  <c r="X348" i="119"/>
  <c r="Y348" i="119" s="1"/>
  <c r="Z348" i="119" s="1"/>
  <c r="P348" i="119"/>
  <c r="X283" i="119"/>
  <c r="Y283" i="119" s="1"/>
  <c r="Z283" i="119" s="1"/>
  <c r="P283" i="119"/>
  <c r="X392" i="119"/>
  <c r="P392" i="119"/>
  <c r="X441" i="119"/>
  <c r="P441" i="119"/>
  <c r="X404" i="119"/>
  <c r="Y404" i="119" s="1"/>
  <c r="Z404" i="119" s="1"/>
  <c r="P404" i="119"/>
  <c r="P280" i="119"/>
  <c r="P408" i="119"/>
  <c r="P377" i="119"/>
  <c r="P421" i="119"/>
  <c r="P412" i="119"/>
  <c r="P355" i="119"/>
  <c r="P281" i="119"/>
  <c r="P458" i="119"/>
  <c r="P384" i="119"/>
  <c r="P460" i="119"/>
  <c r="P341" i="119"/>
  <c r="P346" i="119"/>
  <c r="P340" i="119"/>
  <c r="P451" i="119"/>
  <c r="P319" i="119"/>
  <c r="P432" i="119"/>
  <c r="P299" i="119"/>
  <c r="P350" i="119"/>
  <c r="P378" i="119"/>
  <c r="M40" i="119"/>
  <c r="M52" i="119"/>
  <c r="X52" i="119" s="1"/>
  <c r="M27" i="119"/>
  <c r="AR442" i="119"/>
  <c r="Y442" i="119"/>
  <c r="Z442" i="119" s="1"/>
  <c r="AR303" i="119"/>
  <c r="Y303" i="119"/>
  <c r="AR327" i="119"/>
  <c r="AR309" i="119"/>
  <c r="AR381" i="119"/>
  <c r="Y381" i="119"/>
  <c r="Z381" i="119" s="1"/>
  <c r="AR305" i="119"/>
  <c r="Y305" i="119"/>
  <c r="Z305" i="119" s="1"/>
  <c r="AR310" i="119"/>
  <c r="Y310" i="119"/>
  <c r="Z310" i="119" s="1"/>
  <c r="AR385" i="119"/>
  <c r="Y385" i="119"/>
  <c r="Z385" i="119" s="1"/>
  <c r="AR326" i="119"/>
  <c r="AR282" i="119"/>
  <c r="AR414" i="119"/>
  <c r="AR370" i="119"/>
  <c r="Y370" i="119"/>
  <c r="Z370" i="119" s="1"/>
  <c r="AR455" i="119"/>
  <c r="Y455" i="119"/>
  <c r="Z455" i="119" s="1"/>
  <c r="AR323" i="119"/>
  <c r="Y323" i="119"/>
  <c r="Z323" i="119" s="1"/>
  <c r="AR386" i="119"/>
  <c r="AR449" i="119"/>
  <c r="AR415" i="119"/>
  <c r="AR351" i="119"/>
  <c r="AR434" i="119"/>
  <c r="AR403" i="119"/>
  <c r="AR360" i="119"/>
  <c r="Y360" i="119"/>
  <c r="Z360" i="119" s="1"/>
  <c r="AR389" i="119"/>
  <c r="Y389" i="119"/>
  <c r="Z389" i="119" s="1"/>
  <c r="AR377" i="119"/>
  <c r="Y377" i="119"/>
  <c r="Z377" i="119" s="1"/>
  <c r="AR480" i="119"/>
  <c r="Y480" i="119"/>
  <c r="Z480" i="119" s="1"/>
  <c r="AR340" i="119"/>
  <c r="Y340" i="119"/>
  <c r="Z340" i="119" s="1"/>
  <c r="AR375" i="119"/>
  <c r="AR331" i="119"/>
  <c r="Y331" i="119"/>
  <c r="Z331" i="119" s="1"/>
  <c r="AR344" i="119"/>
  <c r="Y344" i="119"/>
  <c r="Z344" i="119" s="1"/>
  <c r="AR311" i="119"/>
  <c r="Y311" i="119"/>
  <c r="Z311" i="119" s="1"/>
  <c r="AR411" i="119"/>
  <c r="M39" i="119"/>
  <c r="X39" i="119" s="1"/>
  <c r="M26" i="119"/>
  <c r="M51" i="119"/>
  <c r="AR420" i="119"/>
  <c r="Y420" i="119"/>
  <c r="Z420" i="119" s="1"/>
  <c r="AR284" i="119"/>
  <c r="AR354" i="119"/>
  <c r="Y354" i="119"/>
  <c r="Z354" i="119" s="1"/>
  <c r="AR336" i="119"/>
  <c r="Y336" i="119"/>
  <c r="Z336" i="119" s="1"/>
  <c r="AR456" i="119"/>
  <c r="Y456" i="119"/>
  <c r="Z456" i="119" s="1"/>
  <c r="AR337" i="119"/>
  <c r="AR341" i="119"/>
  <c r="Y341" i="119"/>
  <c r="Z341" i="119" s="1"/>
  <c r="AR448" i="119"/>
  <c r="AR333" i="119"/>
  <c r="AR343" i="119"/>
  <c r="Y343" i="119"/>
  <c r="Z343" i="119" s="1"/>
  <c r="AR383" i="119"/>
  <c r="Y383" i="119"/>
  <c r="Z383" i="119" s="1"/>
  <c r="AR319" i="119"/>
  <c r="Y319" i="119"/>
  <c r="AR272" i="119"/>
  <c r="AR368" i="119"/>
  <c r="AR463" i="119"/>
  <c r="AR393" i="119"/>
  <c r="Y393" i="119"/>
  <c r="Z393" i="119" s="1"/>
  <c r="H53" i="135"/>
  <c r="AR459" i="119"/>
  <c r="Y459" i="119"/>
  <c r="Z459" i="119" s="1"/>
  <c r="AR315" i="119"/>
  <c r="Y315" i="119"/>
  <c r="Z315" i="119" s="1"/>
  <c r="AR464" i="119"/>
  <c r="Y464" i="119"/>
  <c r="Z464" i="119" s="1"/>
  <c r="AR300" i="119"/>
  <c r="Y300" i="119"/>
  <c r="Z300" i="119" s="1"/>
  <c r="AR461" i="119"/>
  <c r="AR291" i="119"/>
  <c r="AR338" i="119"/>
  <c r="Y338" i="119"/>
  <c r="Z338" i="119" s="1"/>
  <c r="AR357" i="119"/>
  <c r="Y357" i="119"/>
  <c r="Z357" i="119" s="1"/>
  <c r="AR462" i="119"/>
  <c r="Y462" i="119"/>
  <c r="Z462" i="119" s="1"/>
  <c r="AR329" i="119"/>
  <c r="Y329" i="119"/>
  <c r="Z329" i="119" s="1"/>
  <c r="AR345" i="119"/>
  <c r="Y345" i="119"/>
  <c r="Z345" i="119" s="1"/>
  <c r="AR299" i="119"/>
  <c r="Y299" i="119"/>
  <c r="Z299" i="119" s="1"/>
  <c r="AR362" i="119"/>
  <c r="Y362" i="119"/>
  <c r="Z362" i="119" s="1"/>
  <c r="AR387" i="119"/>
  <c r="AR328" i="119"/>
  <c r="Y328" i="119"/>
  <c r="Z328" i="119" s="1"/>
  <c r="AR437" i="119"/>
  <c r="AR390" i="119"/>
  <c r="Y390" i="119"/>
  <c r="Z390" i="119" s="1"/>
  <c r="AR465" i="119"/>
  <c r="AR308" i="119"/>
  <c r="Y308" i="119"/>
  <c r="Z308" i="119" s="1"/>
  <c r="AR281" i="119"/>
  <c r="Y281" i="119"/>
  <c r="Z281" i="119" s="1"/>
  <c r="AR366" i="119"/>
  <c r="AR356" i="119"/>
  <c r="AR365" i="119"/>
  <c r="AR460" i="119"/>
  <c r="AR363" i="119"/>
  <c r="Y363" i="119"/>
  <c r="Z363" i="119" s="1"/>
  <c r="AR445" i="119"/>
  <c r="Y445" i="119"/>
  <c r="Z445" i="119" s="1"/>
  <c r="M38" i="119"/>
  <c r="X38" i="119" s="1"/>
  <c r="M50" i="119"/>
  <c r="X50" i="119" s="1"/>
  <c r="M25" i="119"/>
  <c r="AR453" i="119"/>
  <c r="AR429" i="119"/>
  <c r="Y429" i="119"/>
  <c r="Z429" i="119" s="1"/>
  <c r="AR324" i="119"/>
  <c r="Y324" i="119"/>
  <c r="Z324" i="119" s="1"/>
  <c r="AR295" i="119"/>
  <c r="Y295" i="119"/>
  <c r="Z295" i="119" s="1"/>
  <c r="AR413" i="119"/>
  <c r="Y413" i="119"/>
  <c r="Z413" i="119" s="1"/>
  <c r="AR373" i="119"/>
  <c r="Y373" i="119"/>
  <c r="Z373" i="119" s="1"/>
  <c r="AR450" i="119"/>
  <c r="AR349" i="119"/>
  <c r="AR468" i="119"/>
  <c r="AR452" i="119"/>
  <c r="AR307" i="119"/>
  <c r="AR479" i="119"/>
  <c r="Y479" i="119"/>
  <c r="Z479" i="119" s="1"/>
  <c r="AR457" i="119"/>
  <c r="Y457" i="119"/>
  <c r="Z457" i="119" s="1"/>
  <c r="AR473" i="119"/>
  <c r="AR334" i="119"/>
  <c r="AR467" i="119"/>
  <c r="AR424" i="119"/>
  <c r="AR432" i="119"/>
  <c r="Y432" i="119"/>
  <c r="Z432" i="119" s="1"/>
  <c r="AR407" i="119"/>
  <c r="Y407" i="119"/>
  <c r="Z407" i="119" s="1"/>
  <c r="AR322" i="119"/>
  <c r="AR280" i="119"/>
  <c r="Y280" i="119"/>
  <c r="Z280" i="119" s="1"/>
  <c r="AR417" i="119"/>
  <c r="Y417" i="119"/>
  <c r="Z417" i="119" s="1"/>
  <c r="M49" i="119"/>
  <c r="X49" i="119" s="1"/>
  <c r="M37" i="119"/>
  <c r="X37" i="119" s="1"/>
  <c r="M24" i="119"/>
  <c r="AR379" i="119"/>
  <c r="AR416" i="119"/>
  <c r="Y416" i="119"/>
  <c r="Z416" i="119" s="1"/>
  <c r="AR301" i="119"/>
  <c r="AR439" i="119"/>
  <c r="Y439" i="119"/>
  <c r="Z439" i="119" s="1"/>
  <c r="AR440" i="119"/>
  <c r="Y440" i="119"/>
  <c r="AR376" i="119"/>
  <c r="AR277" i="119"/>
  <c r="AR397" i="119"/>
  <c r="Y397" i="119"/>
  <c r="Z397" i="119" s="1"/>
  <c r="AR478" i="119"/>
  <c r="Y478" i="119"/>
  <c r="Z478" i="119" s="1"/>
  <c r="AR412" i="119"/>
  <c r="Y412" i="119"/>
  <c r="Z412" i="119" s="1"/>
  <c r="AR418" i="119"/>
  <c r="H54" i="135"/>
  <c r="AR436" i="119"/>
  <c r="AR304" i="119"/>
  <c r="Y304" i="119"/>
  <c r="Z304" i="119" s="1"/>
  <c r="AR391" i="119"/>
  <c r="Y391" i="119"/>
  <c r="Z391" i="119" s="1"/>
  <c r="AR402" i="119"/>
  <c r="Y402" i="119"/>
  <c r="Z402" i="119" s="1"/>
  <c r="AR471" i="119"/>
  <c r="Y471" i="119"/>
  <c r="Z471" i="119" s="1"/>
  <c r="AR359" i="119"/>
  <c r="Y359" i="119"/>
  <c r="Z359" i="119" s="1"/>
  <c r="AR367" i="119"/>
  <c r="Y367" i="119"/>
  <c r="Z367" i="119" s="1"/>
  <c r="AR290" i="119"/>
  <c r="Y290" i="119"/>
  <c r="Z290" i="119" s="1"/>
  <c r="AR433" i="119"/>
  <c r="Y433" i="119"/>
  <c r="Z433" i="119" s="1"/>
  <c r="AR382" i="119"/>
  <c r="AR438" i="119"/>
  <c r="Y438" i="119"/>
  <c r="Z438" i="119" s="1"/>
  <c r="AR294" i="119"/>
  <c r="AR388" i="119"/>
  <c r="Y388" i="119"/>
  <c r="Z388" i="119" s="1"/>
  <c r="AR348" i="119"/>
  <c r="AR428" i="119"/>
  <c r="Y428" i="119"/>
  <c r="Z428" i="119" s="1"/>
  <c r="AR435" i="119"/>
  <c r="Y435" i="119"/>
  <c r="Z435" i="119" s="1"/>
  <c r="AR380" i="119"/>
  <c r="Y380" i="119"/>
  <c r="Z380" i="119" s="1"/>
  <c r="AR283" i="119"/>
  <c r="AR421" i="119"/>
  <c r="Y421" i="119"/>
  <c r="Z421" i="119" s="1"/>
  <c r="AR392" i="119"/>
  <c r="Y392" i="119"/>
  <c r="Z392" i="119" s="1"/>
  <c r="AR378" i="119"/>
  <c r="Y378" i="119"/>
  <c r="Z378" i="119" s="1"/>
  <c r="AR454" i="119"/>
  <c r="Y454" i="119"/>
  <c r="AR443" i="119"/>
  <c r="Y443" i="119"/>
  <c r="Z443" i="119" s="1"/>
  <c r="AR441" i="119"/>
  <c r="Y441" i="119"/>
  <c r="Z441" i="119" s="1"/>
  <c r="AR297" i="119"/>
  <c r="Y297" i="119"/>
  <c r="Z297" i="119" s="1"/>
  <c r="AR404" i="119"/>
  <c r="M21" i="119"/>
  <c r="M46" i="119"/>
  <c r="M34" i="119"/>
  <c r="M36" i="119"/>
  <c r="X36" i="119" s="1"/>
  <c r="M23" i="119"/>
  <c r="M48" i="119"/>
  <c r="AR364" i="119"/>
  <c r="AR296" i="119"/>
  <c r="AR396" i="119"/>
  <c r="Y396" i="119"/>
  <c r="Z396" i="119" s="1"/>
  <c r="AR318" i="119"/>
  <c r="AR423" i="119"/>
  <c r="Y423" i="119"/>
  <c r="Z423" i="119" s="1"/>
  <c r="AR458" i="119"/>
  <c r="Y458" i="119"/>
  <c r="Z458" i="119" s="1"/>
  <c r="AR422" i="119"/>
  <c r="AR316" i="119"/>
  <c r="Y316" i="119"/>
  <c r="Z316" i="119" s="1"/>
  <c r="AR346" i="119"/>
  <c r="Y346" i="119"/>
  <c r="Z346" i="119" s="1"/>
  <c r="AR320" i="119"/>
  <c r="AR325" i="119"/>
  <c r="Y325" i="119"/>
  <c r="Z325" i="119" s="1"/>
  <c r="AR399" i="119"/>
  <c r="AR273" i="119"/>
  <c r="Y273" i="119"/>
  <c r="Z273" i="119" s="1"/>
  <c r="AR474" i="119"/>
  <c r="Y474" i="119"/>
  <c r="Z474" i="119" s="1"/>
  <c r="AR306" i="119"/>
  <c r="AR361" i="119"/>
  <c r="AR400" i="119"/>
  <c r="Y400" i="119"/>
  <c r="AR425" i="119"/>
  <c r="AR293" i="119"/>
  <c r="Y293" i="119"/>
  <c r="Z293" i="119" s="1"/>
  <c r="AR444" i="119"/>
  <c r="AR405" i="119"/>
  <c r="Y405" i="119"/>
  <c r="Z405" i="119" s="1"/>
  <c r="AR401" i="119"/>
  <c r="AR287" i="119"/>
  <c r="AR384" i="119"/>
  <c r="Y384" i="119"/>
  <c r="Z384" i="119" s="1"/>
  <c r="AR374" i="119"/>
  <c r="Y374" i="119"/>
  <c r="Z374" i="119" s="1"/>
  <c r="AR314" i="119"/>
  <c r="Y314" i="119"/>
  <c r="Z314" i="119" s="1"/>
  <c r="AR352" i="119"/>
  <c r="Y352" i="119"/>
  <c r="AR451" i="119"/>
  <c r="Y451" i="119"/>
  <c r="Z451" i="119" s="1"/>
  <c r="AR355" i="119"/>
  <c r="Y355" i="119"/>
  <c r="Z355" i="119" s="1"/>
  <c r="AR476" i="119"/>
  <c r="Y476" i="119"/>
  <c r="Z476" i="119" s="1"/>
  <c r="AR332" i="119"/>
  <c r="Y332" i="119"/>
  <c r="Z332" i="119" s="1"/>
  <c r="AR447" i="119"/>
  <c r="AR317" i="119"/>
  <c r="Y317" i="119"/>
  <c r="Z317" i="119" s="1"/>
  <c r="AR353" i="119"/>
  <c r="AR427" i="119"/>
  <c r="Y427" i="119"/>
  <c r="Z427" i="119" s="1"/>
  <c r="AR312" i="119"/>
  <c r="AR371" i="119"/>
  <c r="AR288" i="119"/>
  <c r="AR372" i="119"/>
  <c r="AR409" i="119"/>
  <c r="Y409" i="119"/>
  <c r="Z409" i="119" s="1"/>
  <c r="AR430" i="119"/>
  <c r="M30" i="119"/>
  <c r="M43" i="119"/>
  <c r="X43" i="119" s="1"/>
  <c r="M55" i="119"/>
  <c r="AR369" i="119"/>
  <c r="Y369" i="119"/>
  <c r="Z369" i="119" s="1"/>
  <c r="AR339" i="119"/>
  <c r="AR313" i="119"/>
  <c r="Y313" i="119"/>
  <c r="Z313" i="119" s="1"/>
  <c r="AR276" i="119"/>
  <c r="Y276" i="119"/>
  <c r="Z276" i="119" s="1"/>
  <c r="AR289" i="119"/>
  <c r="Y289" i="119"/>
  <c r="Z289" i="119" s="1"/>
  <c r="AR446" i="119"/>
  <c r="AR406" i="119"/>
  <c r="Y406" i="119"/>
  <c r="Z406" i="119" s="1"/>
  <c r="AR302" i="119"/>
  <c r="Y302" i="119"/>
  <c r="AR475" i="119"/>
  <c r="Y475" i="119"/>
  <c r="Z475" i="119" s="1"/>
  <c r="AR395" i="119"/>
  <c r="AR342" i="119"/>
  <c r="Y342" i="119"/>
  <c r="AR472" i="119"/>
  <c r="AR410" i="119"/>
  <c r="AR286" i="119"/>
  <c r="AR335" i="119"/>
  <c r="AR285" i="119"/>
  <c r="Y285" i="119"/>
  <c r="Z285" i="119" s="1"/>
  <c r="AR330" i="119"/>
  <c r="AR470" i="119"/>
  <c r="Y470" i="119"/>
  <c r="Z470" i="119" s="1"/>
  <c r="AR321" i="119"/>
  <c r="AR408" i="119"/>
  <c r="Y408" i="119"/>
  <c r="Z408" i="119" s="1"/>
  <c r="AR477" i="119"/>
  <c r="Y477" i="119"/>
  <c r="AR419" i="119"/>
  <c r="Y419" i="119"/>
  <c r="Z419" i="119" s="1"/>
  <c r="AR278" i="119"/>
  <c r="Y278" i="119"/>
  <c r="AR298" i="119"/>
  <c r="Y298" i="119"/>
  <c r="Z298" i="119" s="1"/>
  <c r="AR431" i="119"/>
  <c r="Y431" i="119"/>
  <c r="Z431" i="119" s="1"/>
  <c r="AR279" i="119"/>
  <c r="Y279" i="119"/>
  <c r="AR358" i="119"/>
  <c r="Y358" i="119"/>
  <c r="AR469" i="119"/>
  <c r="Y469" i="119"/>
  <c r="Z469" i="119" s="1"/>
  <c r="AR394" i="119"/>
  <c r="AR426" i="119"/>
  <c r="AR350" i="119"/>
  <c r="Y350" i="119"/>
  <c r="AR466" i="119"/>
  <c r="AR347" i="119"/>
  <c r="Y347" i="119"/>
  <c r="Z347" i="119" s="1"/>
  <c r="AR275" i="119"/>
  <c r="Y275" i="119"/>
  <c r="Z275" i="119" s="1"/>
  <c r="AR398" i="119"/>
  <c r="AR292" i="119"/>
  <c r="Y292" i="119"/>
  <c r="Z292" i="119" s="1"/>
  <c r="AR274" i="119"/>
  <c r="Y274" i="119"/>
  <c r="Z274" i="119" s="1"/>
  <c r="M28" i="119"/>
  <c r="M41" i="119"/>
  <c r="M53" i="119"/>
  <c r="M54" i="119"/>
  <c r="X54" i="119" s="1"/>
  <c r="M42" i="119"/>
  <c r="X42" i="119" s="1"/>
  <c r="M29" i="119"/>
  <c r="R7" i="130"/>
  <c r="C85" i="97"/>
  <c r="AQ36" i="119"/>
  <c r="AQ37" i="119"/>
  <c r="AQ39" i="119"/>
  <c r="AQ49" i="119"/>
  <c r="AQ55" i="119"/>
  <c r="Y430" i="119"/>
  <c r="Z430" i="119" s="1"/>
  <c r="AQ43" i="119"/>
  <c r="Y307" i="119"/>
  <c r="Z307" i="119" s="1"/>
  <c r="Y379" i="119"/>
  <c r="Z379" i="119" s="1"/>
  <c r="U6" i="83"/>
  <c r="Y376" i="119"/>
  <c r="Z376" i="119" s="1"/>
  <c r="Y365" i="119"/>
  <c r="Z365" i="119" s="1"/>
  <c r="Y309" i="119"/>
  <c r="Z309" i="119" s="1"/>
  <c r="Y334" i="119"/>
  <c r="Y460" i="119"/>
  <c r="Z460" i="119" s="1"/>
  <c r="Y339" i="119"/>
  <c r="Z339" i="119" s="1"/>
  <c r="Y447" i="119"/>
  <c r="Z447" i="119" s="1"/>
  <c r="AQ38" i="119"/>
  <c r="Y326" i="119"/>
  <c r="Z326" i="119" s="1"/>
  <c r="Y401" i="119"/>
  <c r="Z401" i="119" s="1"/>
  <c r="Y277" i="119"/>
  <c r="Z277" i="119" s="1"/>
  <c r="Y368" i="119"/>
  <c r="Z368" i="119" s="1"/>
  <c r="Y288" i="119"/>
  <c r="Z288" i="119" s="1"/>
  <c r="AQ50" i="119"/>
  <c r="Y414" i="119"/>
  <c r="Z414" i="119" s="1"/>
  <c r="Y394" i="119"/>
  <c r="Y386" i="119"/>
  <c r="Y387" i="119"/>
  <c r="Y330" i="119"/>
  <c r="Z330" i="119" s="1"/>
  <c r="Y437" i="119"/>
  <c r="Z437" i="119" s="1"/>
  <c r="Y353" i="119"/>
  <c r="Z353" i="119" s="1"/>
  <c r="Y434" i="119"/>
  <c r="Z434" i="119" s="1"/>
  <c r="Y337" i="119"/>
  <c r="Z337" i="119" s="1"/>
  <c r="Y410" i="119"/>
  <c r="Z410" i="119" s="1"/>
  <c r="Y284" i="119"/>
  <c r="Z284" i="119" s="1"/>
  <c r="L54" i="119"/>
  <c r="P54" i="119" s="1"/>
  <c r="L29" i="119"/>
  <c r="L42" i="119"/>
  <c r="Q231" i="83"/>
  <c r="Q232" i="83"/>
  <c r="P42" i="119" l="1"/>
  <c r="P37" i="119"/>
  <c r="X51" i="119"/>
  <c r="P51" i="119"/>
  <c r="P36" i="119"/>
  <c r="X55" i="119"/>
  <c r="P55" i="119"/>
  <c r="P38" i="119"/>
  <c r="X53" i="119"/>
  <c r="P53" i="119"/>
  <c r="X40" i="119"/>
  <c r="Y40" i="119" s="1"/>
  <c r="Z40" i="119" s="1"/>
  <c r="P40" i="119"/>
  <c r="P39" i="119"/>
  <c r="P52" i="119"/>
  <c r="P49" i="119"/>
  <c r="X48" i="119"/>
  <c r="P48" i="119"/>
  <c r="X41" i="119"/>
  <c r="Y41" i="119" s="1"/>
  <c r="Z41" i="119" s="1"/>
  <c r="P41" i="119"/>
  <c r="P50" i="119"/>
  <c r="P43" i="119"/>
  <c r="X34" i="119"/>
  <c r="Y34" i="119" s="1"/>
  <c r="Z34" i="119" s="1"/>
  <c r="P34" i="119"/>
  <c r="X46" i="119"/>
  <c r="P46" i="119"/>
  <c r="D85" i="97"/>
  <c r="D89" i="97" s="1"/>
  <c r="D86" i="97"/>
  <c r="Z350" i="119"/>
  <c r="Z477" i="119"/>
  <c r="Z342" i="119"/>
  <c r="Z278" i="119"/>
  <c r="Z400" i="119"/>
  <c r="Z440" i="119"/>
  <c r="Z454" i="119"/>
  <c r="AR38" i="119"/>
  <c r="Y38" i="119"/>
  <c r="Z38" i="119" s="1"/>
  <c r="AR43" i="119"/>
  <c r="Y43" i="119"/>
  <c r="Z43" i="119" s="1"/>
  <c r="AR49" i="119"/>
  <c r="AR51" i="119"/>
  <c r="AR42" i="119"/>
  <c r="Z352" i="119"/>
  <c r="AR54" i="119"/>
  <c r="Z301" i="119"/>
  <c r="AR53" i="119"/>
  <c r="Y321" i="119"/>
  <c r="Z321" i="119" s="1"/>
  <c r="AR36" i="119"/>
  <c r="Y36" i="119"/>
  <c r="Z36" i="119" s="1"/>
  <c r="Y349" i="119"/>
  <c r="Z349" i="119" s="1"/>
  <c r="Y366" i="119"/>
  <c r="Z366" i="119" s="1"/>
  <c r="AR41" i="119"/>
  <c r="Y444" i="119"/>
  <c r="Z444" i="119" s="1"/>
  <c r="AR34" i="119"/>
  <c r="Y333" i="119"/>
  <c r="Z333" i="119" s="1"/>
  <c r="AR39" i="119"/>
  <c r="Y39" i="119"/>
  <c r="Z39" i="119" s="1"/>
  <c r="AR52" i="119"/>
  <c r="AR48" i="119"/>
  <c r="AR37" i="119"/>
  <c r="Y37" i="119"/>
  <c r="Z37" i="119" s="1"/>
  <c r="AR55" i="119"/>
  <c r="Y361" i="119"/>
  <c r="Z361" i="119" s="1"/>
  <c r="Y399" i="119"/>
  <c r="Z399" i="119" s="1"/>
  <c r="AR46" i="119"/>
  <c r="Y424" i="119"/>
  <c r="Z424" i="119" s="1"/>
  <c r="AR50" i="119"/>
  <c r="AR40" i="119"/>
  <c r="Z279" i="119"/>
  <c r="Z272" i="119"/>
  <c r="Z395" i="119"/>
  <c r="Z398" i="119"/>
  <c r="Z302" i="119"/>
  <c r="Z334" i="119"/>
  <c r="Z387" i="119"/>
  <c r="Z446" i="119"/>
  <c r="Z303" i="119"/>
  <c r="Z358" i="119"/>
  <c r="Z394" i="119"/>
  <c r="Z386" i="119"/>
  <c r="Z319" i="119"/>
  <c r="AQ42" i="119"/>
  <c r="AQ54" i="119"/>
  <c r="W12" i="83" l="1"/>
  <c r="V6" i="83"/>
  <c r="Y42" i="119"/>
  <c r="Z42" i="119" s="1"/>
  <c r="X12" i="83" l="1"/>
  <c r="Y12" i="83" s="1"/>
  <c r="W6" i="83"/>
  <c r="Z12" i="83" l="1"/>
  <c r="AA12" i="83" s="1"/>
  <c r="D16" i="130"/>
  <c r="D17" i="130"/>
  <c r="D11" i="130"/>
  <c r="D12" i="130"/>
  <c r="D15" i="130"/>
  <c r="D13" i="130"/>
  <c r="D18" i="130"/>
  <c r="D14" i="130"/>
  <c r="Y6" i="83"/>
  <c r="D67" i="97" s="1"/>
  <c r="D68" i="97" s="1"/>
  <c r="X6" i="83"/>
  <c r="C67" i="97" s="1"/>
  <c r="C68" i="97" s="1"/>
  <c r="C15" i="130"/>
  <c r="C16" i="130"/>
  <c r="C12" i="130"/>
  <c r="C11" i="130"/>
  <c r="C18" i="130"/>
  <c r="C13" i="130"/>
  <c r="C14" i="130"/>
  <c r="C17" i="130"/>
  <c r="F227" i="119" l="1"/>
  <c r="F190" i="119"/>
  <c r="F187" i="119"/>
  <c r="F170" i="119"/>
  <c r="F254" i="119"/>
  <c r="F239" i="119"/>
  <c r="F211" i="119"/>
  <c r="F202" i="119"/>
  <c r="F199" i="119"/>
  <c r="F179" i="119"/>
  <c r="F142" i="119"/>
  <c r="F119" i="119"/>
  <c r="F235" i="119"/>
  <c r="F191" i="119"/>
  <c r="F129" i="119"/>
  <c r="F237" i="119"/>
  <c r="F234" i="119"/>
  <c r="F219" i="119"/>
  <c r="F153" i="119"/>
  <c r="F114" i="119"/>
  <c r="F110" i="119"/>
  <c r="F106" i="119"/>
  <c r="F91" i="119"/>
  <c r="F241" i="119"/>
  <c r="F215" i="119"/>
  <c r="F171" i="119"/>
  <c r="F145" i="119"/>
  <c r="F98" i="119"/>
  <c r="F94" i="119"/>
  <c r="F194" i="119"/>
  <c r="F137" i="119"/>
  <c r="F63" i="119"/>
  <c r="F103" i="119"/>
  <c r="F85" i="119"/>
  <c r="F75" i="119"/>
  <c r="F250" i="119"/>
  <c r="F206" i="119"/>
  <c r="F163" i="119"/>
  <c r="F74" i="119"/>
  <c r="F67" i="119"/>
  <c r="F66" i="119"/>
  <c r="F134" i="119"/>
  <c r="F70" i="119"/>
  <c r="F131" i="119"/>
  <c r="F155" i="119"/>
  <c r="F62" i="119"/>
  <c r="F144" i="119"/>
  <c r="F120" i="119"/>
  <c r="F156" i="119"/>
  <c r="F204" i="119"/>
  <c r="F217" i="119"/>
  <c r="F255" i="119"/>
  <c r="F164" i="119"/>
  <c r="F251" i="119"/>
  <c r="F64" i="119"/>
  <c r="F136" i="119"/>
  <c r="F263" i="119"/>
  <c r="F92" i="119"/>
  <c r="F182" i="119"/>
  <c r="F205" i="119"/>
  <c r="F82" i="119"/>
  <c r="F186" i="119"/>
  <c r="F203" i="119"/>
  <c r="F247" i="119"/>
  <c r="F147" i="119"/>
  <c r="F196" i="119"/>
  <c r="F116" i="119"/>
  <c r="F178" i="119"/>
  <c r="F173" i="119"/>
  <c r="F109" i="119"/>
  <c r="F240" i="119"/>
  <c r="F224" i="119"/>
  <c r="F180" i="119"/>
  <c r="F108" i="119"/>
  <c r="F90" i="119"/>
  <c r="F212" i="119"/>
  <c r="F188" i="119"/>
  <c r="F102" i="119"/>
  <c r="F86" i="119"/>
  <c r="F121" i="119"/>
  <c r="F214" i="119"/>
  <c r="F225" i="119"/>
  <c r="F222" i="119"/>
  <c r="F176" i="119"/>
  <c r="F160" i="119"/>
  <c r="F209" i="119"/>
  <c r="F128" i="119"/>
  <c r="F72" i="119"/>
  <c r="F161" i="119"/>
  <c r="F189" i="119"/>
  <c r="F138" i="119"/>
  <c r="F146" i="119"/>
  <c r="F193" i="119"/>
  <c r="F230" i="119"/>
  <c r="F195" i="119"/>
  <c r="F71" i="119"/>
  <c r="F207" i="119"/>
  <c r="F97" i="119"/>
  <c r="F112" i="119"/>
  <c r="F107" i="119"/>
  <c r="F127" i="119"/>
  <c r="F135" i="119"/>
  <c r="F150" i="119"/>
  <c r="F159" i="119"/>
  <c r="F169" i="119"/>
  <c r="F198" i="119"/>
  <c r="F99" i="119"/>
  <c r="F259" i="119"/>
  <c r="F73" i="119"/>
  <c r="F76" i="119"/>
  <c r="F96" i="119"/>
  <c r="F132" i="119"/>
  <c r="F154" i="119"/>
  <c r="F174" i="119"/>
  <c r="F183" i="119"/>
  <c r="F192" i="119"/>
  <c r="F210" i="119"/>
  <c r="F221" i="119"/>
  <c r="F261" i="119"/>
  <c r="F101" i="119"/>
  <c r="F93" i="119"/>
  <c r="F115" i="119"/>
  <c r="F167" i="119"/>
  <c r="F172" i="119"/>
  <c r="F185" i="119"/>
  <c r="F208" i="119"/>
  <c r="F152" i="119"/>
  <c r="F244" i="119"/>
  <c r="F231" i="119"/>
  <c r="F243" i="119"/>
  <c r="F65" i="119"/>
  <c r="F79" i="119"/>
  <c r="F81" i="119"/>
  <c r="F89" i="119"/>
  <c r="F111" i="119"/>
  <c r="F122" i="119"/>
  <c r="F139" i="119"/>
  <c r="F140" i="119"/>
  <c r="F95" i="119"/>
  <c r="F61" i="119"/>
  <c r="F84" i="119"/>
  <c r="F87" i="119"/>
  <c r="F118" i="119"/>
  <c r="F143" i="119"/>
  <c r="F133" i="119"/>
  <c r="F149" i="119"/>
  <c r="F151" i="119"/>
  <c r="F158" i="119"/>
  <c r="F175" i="119"/>
  <c r="F223" i="119"/>
  <c r="F257" i="119"/>
  <c r="F256" i="119"/>
  <c r="F200" i="119"/>
  <c r="F238" i="119"/>
  <c r="F69" i="119"/>
  <c r="F88" i="119"/>
  <c r="F68" i="119"/>
  <c r="F78" i="119"/>
  <c r="F165" i="119"/>
  <c r="F148" i="119"/>
  <c r="F177" i="119"/>
  <c r="F166" i="119"/>
  <c r="F168" i="119"/>
  <c r="F181" i="119"/>
  <c r="F253" i="119"/>
  <c r="F267" i="119"/>
  <c r="F229" i="119"/>
  <c r="F117" i="119"/>
  <c r="F77" i="119"/>
  <c r="F80" i="119"/>
  <c r="F105" i="119"/>
  <c r="F113" i="119"/>
  <c r="F157" i="119"/>
  <c r="F123" i="119"/>
  <c r="F162" i="119"/>
  <c r="F226" i="119"/>
  <c r="F252" i="119"/>
  <c r="F124" i="119"/>
  <c r="F265" i="119"/>
  <c r="F126" i="119"/>
  <c r="F258" i="119"/>
  <c r="F141" i="119"/>
  <c r="F266" i="119"/>
  <c r="F248" i="119"/>
  <c r="F83" i="119"/>
  <c r="F104" i="119"/>
  <c r="F197" i="119"/>
  <c r="F216" i="119"/>
  <c r="F233" i="119"/>
  <c r="F100" i="119"/>
  <c r="F246" i="119"/>
  <c r="F125" i="119"/>
  <c r="F130" i="119"/>
  <c r="F213" i="119"/>
  <c r="F236" i="119"/>
  <c r="F242" i="119"/>
  <c r="F268" i="119"/>
  <c r="F201" i="119"/>
  <c r="F264" i="119"/>
  <c r="F184" i="119"/>
  <c r="F218" i="119"/>
  <c r="F220" i="119"/>
  <c r="F228" i="119"/>
  <c r="F245" i="119"/>
  <c r="F249" i="119"/>
  <c r="F262" i="119"/>
  <c r="F260" i="119"/>
  <c r="F232" i="119"/>
  <c r="F60" i="119"/>
  <c r="F17" i="119"/>
  <c r="F12" i="119"/>
  <c r="F15" i="119"/>
  <c r="F13" i="119"/>
  <c r="F14" i="119"/>
  <c r="F11" i="119"/>
  <c r="F18" i="119"/>
  <c r="F16" i="119"/>
  <c r="F9" i="119"/>
  <c r="Z6" i="83"/>
  <c r="C26" i="97" s="1"/>
  <c r="F18" i="130"/>
  <c r="F332" i="119"/>
  <c r="F442" i="119"/>
  <c r="F339" i="119"/>
  <c r="F279" i="119"/>
  <c r="F450" i="119"/>
  <c r="F351" i="119"/>
  <c r="F389" i="119"/>
  <c r="F418" i="119"/>
  <c r="F397" i="119"/>
  <c r="F315" i="119"/>
  <c r="F348" i="119"/>
  <c r="F274" i="119"/>
  <c r="F455" i="119"/>
  <c r="F343" i="119"/>
  <c r="F411" i="119"/>
  <c r="F299" i="119"/>
  <c r="F392" i="119"/>
  <c r="F280" i="119"/>
  <c r="F470" i="119"/>
  <c r="F292" i="119"/>
  <c r="F273" i="119"/>
  <c r="F423" i="119"/>
  <c r="F453" i="119"/>
  <c r="F366" i="119"/>
  <c r="F370" i="119"/>
  <c r="F310" i="119"/>
  <c r="F302" i="119"/>
  <c r="F378" i="119"/>
  <c r="F328" i="119"/>
  <c r="F300" i="119"/>
  <c r="F427" i="119"/>
  <c r="F386" i="119"/>
  <c r="F368" i="119"/>
  <c r="F424" i="119"/>
  <c r="F431" i="119"/>
  <c r="F429" i="119"/>
  <c r="F283" i="119"/>
  <c r="F409" i="119"/>
  <c r="F365" i="119"/>
  <c r="F445" i="119"/>
  <c r="F380" i="119"/>
  <c r="F321" i="119"/>
  <c r="F412" i="119"/>
  <c r="F325" i="119"/>
  <c r="F404" i="119"/>
  <c r="F13" i="130"/>
  <c r="F15" i="130"/>
  <c r="F11" i="130"/>
  <c r="F12" i="130"/>
  <c r="F449" i="119"/>
  <c r="F377" i="119"/>
  <c r="F342" i="119"/>
  <c r="F458" i="119"/>
  <c r="F395" i="119"/>
  <c r="F296" i="119"/>
  <c r="F474" i="119"/>
  <c r="F414" i="119"/>
  <c r="F340" i="119"/>
  <c r="F385" i="119"/>
  <c r="F398" i="119"/>
  <c r="F289" i="119"/>
  <c r="F306" i="119"/>
  <c r="F334" i="119"/>
  <c r="F286" i="119"/>
  <c r="F323" i="119"/>
  <c r="F376" i="119"/>
  <c r="F319" i="119"/>
  <c r="F457" i="119"/>
  <c r="F287" i="119"/>
  <c r="F349" i="119"/>
  <c r="F405" i="119"/>
  <c r="F14" i="130"/>
  <c r="F460" i="119"/>
  <c r="F479" i="119"/>
  <c r="F341" i="119"/>
  <c r="F477" i="119"/>
  <c r="F417" i="119"/>
  <c r="F373" i="119"/>
  <c r="F471" i="119"/>
  <c r="F437" i="119"/>
  <c r="F331" i="119"/>
  <c r="F305" i="119"/>
  <c r="F447" i="119"/>
  <c r="F421" i="119"/>
  <c r="F425" i="119"/>
  <c r="F359" i="119"/>
  <c r="F297" i="119"/>
  <c r="F478" i="119"/>
  <c r="F448" i="119"/>
  <c r="F316" i="119"/>
  <c r="F468" i="119"/>
  <c r="F443" i="119"/>
  <c r="F303" i="119"/>
  <c r="F452" i="119"/>
  <c r="F407" i="119"/>
  <c r="F352" i="119"/>
  <c r="F428" i="119"/>
  <c r="F383" i="119"/>
  <c r="F439" i="119"/>
  <c r="F317" i="119"/>
  <c r="F318" i="119"/>
  <c r="F324" i="119"/>
  <c r="F301" i="119"/>
  <c r="F358" i="119"/>
  <c r="F388" i="119"/>
  <c r="F413" i="119"/>
  <c r="F353" i="119"/>
  <c r="F440" i="119"/>
  <c r="F371" i="119"/>
  <c r="F309" i="119"/>
  <c r="F441" i="119"/>
  <c r="F466" i="119"/>
  <c r="F307" i="119"/>
  <c r="F473" i="119"/>
  <c r="F434" i="119"/>
  <c r="F357" i="119"/>
  <c r="F282" i="119"/>
  <c r="F350" i="119"/>
  <c r="F463" i="119"/>
  <c r="F345" i="119"/>
  <c r="F419" i="119"/>
  <c r="F329" i="119"/>
  <c r="F475" i="119"/>
  <c r="F408" i="119"/>
  <c r="F446" i="119"/>
  <c r="F356" i="119"/>
  <c r="F335" i="119"/>
  <c r="F355" i="119"/>
  <c r="F462" i="119"/>
  <c r="F432" i="119"/>
  <c r="F288" i="119"/>
  <c r="F454" i="119"/>
  <c r="F361" i="119"/>
  <c r="F347" i="119"/>
  <c r="F294" i="119"/>
  <c r="F354" i="119"/>
  <c r="F290" i="119"/>
  <c r="F469" i="119"/>
  <c r="F415" i="119"/>
  <c r="F472" i="119"/>
  <c r="F400" i="119"/>
  <c r="F308" i="119"/>
  <c r="F402" i="119"/>
  <c r="F337" i="119"/>
  <c r="F277" i="119"/>
  <c r="F399" i="119"/>
  <c r="F336" i="119"/>
  <c r="F390" i="119"/>
  <c r="F480" i="119"/>
  <c r="F420" i="119"/>
  <c r="F426" i="119"/>
  <c r="F394" i="119"/>
  <c r="F416" i="119"/>
  <c r="F438" i="119"/>
  <c r="F346" i="119"/>
  <c r="F410" i="119"/>
  <c r="F374" i="119"/>
  <c r="F275" i="119"/>
  <c r="F326" i="119"/>
  <c r="F387" i="119"/>
  <c r="F382" i="119"/>
  <c r="F295" i="119"/>
  <c r="F360" i="119"/>
  <c r="F433" i="119"/>
  <c r="F430" i="119"/>
  <c r="F381" i="119"/>
  <c r="F291" i="119"/>
  <c r="F367" i="119"/>
  <c r="F384" i="119"/>
  <c r="F362" i="119"/>
  <c r="F422" i="119"/>
  <c r="F338" i="119"/>
  <c r="F476" i="119"/>
  <c r="F461" i="119"/>
  <c r="F284" i="119"/>
  <c r="F278" i="119"/>
  <c r="F436" i="119"/>
  <c r="F375" i="119"/>
  <c r="F465" i="119"/>
  <c r="F293" i="119"/>
  <c r="F456" i="119"/>
  <c r="F320" i="119"/>
  <c r="F312" i="119"/>
  <c r="F344" i="119"/>
  <c r="F327" i="119"/>
  <c r="F313" i="119"/>
  <c r="F364" i="119"/>
  <c r="F406" i="119"/>
  <c r="F16" i="130"/>
  <c r="F285" i="119"/>
  <c r="F281" i="119"/>
  <c r="F459" i="119"/>
  <c r="F464" i="119"/>
  <c r="F435" i="119"/>
  <c r="F363" i="119"/>
  <c r="F372" i="119"/>
  <c r="F333" i="119"/>
  <c r="F401" i="119"/>
  <c r="F369" i="119"/>
  <c r="F304" i="119"/>
  <c r="F298" i="119"/>
  <c r="F391" i="119"/>
  <c r="F330" i="119"/>
  <c r="F322" i="119"/>
  <c r="F314" i="119"/>
  <c r="F393" i="119"/>
  <c r="F444" i="119"/>
  <c r="F396" i="119"/>
  <c r="F467" i="119"/>
  <c r="F276" i="119"/>
  <c r="F311" i="119"/>
  <c r="F451" i="119"/>
  <c r="F379" i="119"/>
  <c r="F403" i="119"/>
  <c r="F272" i="119"/>
  <c r="E250" i="119" l="1"/>
  <c r="G250" i="119" s="1"/>
  <c r="U250" i="119" s="1"/>
  <c r="E230" i="119"/>
  <c r="G230" i="119" s="1"/>
  <c r="U230" i="119" s="1"/>
  <c r="E215" i="119"/>
  <c r="G215" i="119" s="1"/>
  <c r="U215" i="119" s="1"/>
  <c r="E203" i="119"/>
  <c r="G203" i="119" s="1"/>
  <c r="U203" i="119" s="1"/>
  <c r="E163" i="119"/>
  <c r="G163" i="119" s="1"/>
  <c r="U163" i="119" s="1"/>
  <c r="E155" i="119"/>
  <c r="G155" i="119" s="1"/>
  <c r="U155" i="119" s="1"/>
  <c r="E137" i="119"/>
  <c r="G137" i="119" s="1"/>
  <c r="U137" i="119" s="1"/>
  <c r="E261" i="119"/>
  <c r="G261" i="119" s="1"/>
  <c r="U261" i="119" s="1"/>
  <c r="E258" i="119"/>
  <c r="G258" i="119" s="1"/>
  <c r="U258" i="119" s="1"/>
  <c r="E251" i="119"/>
  <c r="G251" i="119" s="1"/>
  <c r="U251" i="119" s="1"/>
  <c r="E247" i="119"/>
  <c r="G247" i="119" s="1"/>
  <c r="U247" i="119" s="1"/>
  <c r="E227" i="119"/>
  <c r="G227" i="119" s="1"/>
  <c r="U227" i="119" s="1"/>
  <c r="E186" i="119"/>
  <c r="G186" i="119" s="1"/>
  <c r="U186" i="119" s="1"/>
  <c r="E170" i="119"/>
  <c r="G170" i="119" s="1"/>
  <c r="U170" i="119" s="1"/>
  <c r="E262" i="119"/>
  <c r="G262" i="119" s="1"/>
  <c r="U262" i="119" s="1"/>
  <c r="E259" i="119"/>
  <c r="G259" i="119" s="1"/>
  <c r="U259" i="119" s="1"/>
  <c r="E254" i="119"/>
  <c r="G254" i="119" s="1"/>
  <c r="U254" i="119" s="1"/>
  <c r="E217" i="119"/>
  <c r="G217" i="119" s="1"/>
  <c r="U217" i="119" s="1"/>
  <c r="E202" i="119"/>
  <c r="G202" i="119" s="1"/>
  <c r="U202" i="119" s="1"/>
  <c r="E199" i="119"/>
  <c r="G199" i="119" s="1"/>
  <c r="U199" i="119" s="1"/>
  <c r="E142" i="119"/>
  <c r="G142" i="119" s="1"/>
  <c r="U142" i="119" s="1"/>
  <c r="E127" i="119"/>
  <c r="G127" i="119" s="1"/>
  <c r="U127" i="119" s="1"/>
  <c r="E119" i="119"/>
  <c r="G119" i="119" s="1"/>
  <c r="U119" i="119" s="1"/>
  <c r="E234" i="119"/>
  <c r="G234" i="119" s="1"/>
  <c r="U234" i="119" s="1"/>
  <c r="E211" i="119"/>
  <c r="G211" i="119" s="1"/>
  <c r="U211" i="119" s="1"/>
  <c r="E146" i="119"/>
  <c r="E129" i="119"/>
  <c r="G129" i="119" s="1"/>
  <c r="U129" i="119" s="1"/>
  <c r="E190" i="119"/>
  <c r="G190" i="119" s="1"/>
  <c r="U190" i="119" s="1"/>
  <c r="E153" i="119"/>
  <c r="G153" i="119" s="1"/>
  <c r="U153" i="119" s="1"/>
  <c r="E131" i="119"/>
  <c r="G131" i="119" s="1"/>
  <c r="U131" i="119" s="1"/>
  <c r="E110" i="119"/>
  <c r="G110" i="119" s="1"/>
  <c r="U110" i="119" s="1"/>
  <c r="E265" i="119"/>
  <c r="G265" i="119" s="1"/>
  <c r="U265" i="119" s="1"/>
  <c r="E241" i="119"/>
  <c r="G241" i="119" s="1"/>
  <c r="U241" i="119" s="1"/>
  <c r="E238" i="119"/>
  <c r="G238" i="119" s="1"/>
  <c r="U238" i="119" s="1"/>
  <c r="E229" i="119"/>
  <c r="G229" i="119" s="1"/>
  <c r="U229" i="119" s="1"/>
  <c r="E209" i="119"/>
  <c r="G209" i="119" s="1"/>
  <c r="U209" i="119" s="1"/>
  <c r="E171" i="119"/>
  <c r="G171" i="119" s="1"/>
  <c r="U171" i="119" s="1"/>
  <c r="E145" i="119"/>
  <c r="G145" i="119" s="1"/>
  <c r="U145" i="119" s="1"/>
  <c r="E134" i="119"/>
  <c r="G134" i="119" s="1"/>
  <c r="U134" i="119" s="1"/>
  <c r="E118" i="119"/>
  <c r="G118" i="119" s="1"/>
  <c r="U118" i="119" s="1"/>
  <c r="E194" i="119"/>
  <c r="G194" i="119" s="1"/>
  <c r="U194" i="119" s="1"/>
  <c r="E114" i="119"/>
  <c r="G114" i="119" s="1"/>
  <c r="U114" i="119" s="1"/>
  <c r="E62" i="119"/>
  <c r="G62" i="119" s="1"/>
  <c r="U62" i="119" s="1"/>
  <c r="E237" i="119"/>
  <c r="G237" i="119" s="1"/>
  <c r="U237" i="119" s="1"/>
  <c r="E106" i="119"/>
  <c r="G106" i="119" s="1"/>
  <c r="U106" i="119" s="1"/>
  <c r="E89" i="119"/>
  <c r="G89" i="119" s="1"/>
  <c r="U89" i="119" s="1"/>
  <c r="E93" i="119"/>
  <c r="G93" i="119" s="1"/>
  <c r="U93" i="119" s="1"/>
  <c r="E71" i="119"/>
  <c r="G71" i="119" s="1"/>
  <c r="U71" i="119" s="1"/>
  <c r="E66" i="119"/>
  <c r="G66" i="119" s="1"/>
  <c r="U66" i="119" s="1"/>
  <c r="E235" i="119"/>
  <c r="G235" i="119" s="1"/>
  <c r="U235" i="119" s="1"/>
  <c r="E109" i="119"/>
  <c r="G109" i="119" s="1"/>
  <c r="U109" i="119" s="1"/>
  <c r="E82" i="119"/>
  <c r="G82" i="119" s="1"/>
  <c r="U82" i="119" s="1"/>
  <c r="E61" i="119"/>
  <c r="G61" i="119" s="1"/>
  <c r="U61" i="119" s="1"/>
  <c r="E74" i="119"/>
  <c r="G74" i="119" s="1"/>
  <c r="U74" i="119" s="1"/>
  <c r="E67" i="119"/>
  <c r="G67" i="119" s="1"/>
  <c r="U67" i="119" s="1"/>
  <c r="E64" i="119"/>
  <c r="G64" i="119" s="1"/>
  <c r="U64" i="119" s="1"/>
  <c r="E147" i="119"/>
  <c r="E70" i="119"/>
  <c r="G70" i="119" s="1"/>
  <c r="U70" i="119" s="1"/>
  <c r="E75" i="119"/>
  <c r="G75" i="119" s="1"/>
  <c r="U75" i="119" s="1"/>
  <c r="E94" i="119"/>
  <c r="G94" i="119" s="1"/>
  <c r="U94" i="119" s="1"/>
  <c r="E72" i="119"/>
  <c r="G72" i="119" s="1"/>
  <c r="U72" i="119" s="1"/>
  <c r="E156" i="119"/>
  <c r="G156" i="119" s="1"/>
  <c r="U156" i="119" s="1"/>
  <c r="E212" i="119"/>
  <c r="G212" i="119" s="1"/>
  <c r="U212" i="119" s="1"/>
  <c r="E121" i="119"/>
  <c r="G121" i="119" s="1"/>
  <c r="U121" i="119" s="1"/>
  <c r="E205" i="119"/>
  <c r="G205" i="119" s="1"/>
  <c r="U205" i="119" s="1"/>
  <c r="E232" i="119"/>
  <c r="G232" i="119" s="1"/>
  <c r="U232" i="119" s="1"/>
  <c r="E144" i="119"/>
  <c r="G144" i="119" s="1"/>
  <c r="U144" i="119" s="1"/>
  <c r="E184" i="119"/>
  <c r="G184" i="119" s="1"/>
  <c r="U184" i="119" s="1"/>
  <c r="E257" i="119"/>
  <c r="G257" i="119" s="1"/>
  <c r="U257" i="119" s="1"/>
  <c r="E246" i="119"/>
  <c r="G246" i="119" s="1"/>
  <c r="U246" i="119" s="1"/>
  <c r="E124" i="119"/>
  <c r="G124" i="119" s="1"/>
  <c r="U124" i="119" s="1"/>
  <c r="E207" i="119"/>
  <c r="G207" i="119" s="1"/>
  <c r="U207" i="119" s="1"/>
  <c r="E60" i="119"/>
  <c r="G60" i="119" s="1"/>
  <c r="U60" i="119" s="1"/>
  <c r="E120" i="119"/>
  <c r="G120" i="119" s="1"/>
  <c r="U120" i="119" s="1"/>
  <c r="E220" i="119"/>
  <c r="G220" i="119" s="1"/>
  <c r="U220" i="119" s="1"/>
  <c r="E83" i="119"/>
  <c r="G83" i="119" s="1"/>
  <c r="U83" i="119" s="1"/>
  <c r="E204" i="119"/>
  <c r="G204" i="119" s="1"/>
  <c r="U204" i="119" s="1"/>
  <c r="E81" i="119"/>
  <c r="G81" i="119" s="1"/>
  <c r="U81" i="119" s="1"/>
  <c r="E158" i="119"/>
  <c r="G158" i="119" s="1"/>
  <c r="U158" i="119" s="1"/>
  <c r="E91" i="119"/>
  <c r="G91" i="119" s="1"/>
  <c r="U91" i="119" s="1"/>
  <c r="E164" i="119"/>
  <c r="G164" i="119" s="1"/>
  <c r="U164" i="119" s="1"/>
  <c r="E255" i="119"/>
  <c r="G255" i="119" s="1"/>
  <c r="U255" i="119" s="1"/>
  <c r="E166" i="119"/>
  <c r="E267" i="119"/>
  <c r="G267" i="119" s="1"/>
  <c r="U267" i="119" s="1"/>
  <c r="E128" i="119"/>
  <c r="G128" i="119" s="1"/>
  <c r="U128" i="119" s="1"/>
  <c r="E148" i="119"/>
  <c r="G148" i="119" s="1"/>
  <c r="U148" i="119" s="1"/>
  <c r="E214" i="119"/>
  <c r="G214" i="119" s="1"/>
  <c r="U214" i="119" s="1"/>
  <c r="E173" i="119"/>
  <c r="G173" i="119" s="1"/>
  <c r="U173" i="119" s="1"/>
  <c r="E193" i="119"/>
  <c r="G193" i="119" s="1"/>
  <c r="U193" i="119" s="1"/>
  <c r="E168" i="119"/>
  <c r="E88" i="119"/>
  <c r="E80" i="119"/>
  <c r="G80" i="119" s="1"/>
  <c r="U80" i="119" s="1"/>
  <c r="E108" i="119"/>
  <c r="G108" i="119" s="1"/>
  <c r="U108" i="119" s="1"/>
  <c r="E178" i="119"/>
  <c r="G178" i="119" s="1"/>
  <c r="U178" i="119" s="1"/>
  <c r="E136" i="119"/>
  <c r="G136" i="119" s="1"/>
  <c r="U136" i="119" s="1"/>
  <c r="E240" i="119"/>
  <c r="G240" i="119" s="1"/>
  <c r="U240" i="119" s="1"/>
  <c r="E160" i="119"/>
  <c r="G160" i="119" s="1"/>
  <c r="U160" i="119" s="1"/>
  <c r="E224" i="119"/>
  <c r="G224" i="119" s="1"/>
  <c r="U224" i="119" s="1"/>
  <c r="E140" i="119"/>
  <c r="E112" i="119"/>
  <c r="G112" i="119" s="1"/>
  <c r="U112" i="119" s="1"/>
  <c r="E243" i="119"/>
  <c r="G243" i="119" s="1"/>
  <c r="U243" i="119" s="1"/>
  <c r="E198" i="119"/>
  <c r="G198" i="119" s="1"/>
  <c r="U198" i="119" s="1"/>
  <c r="E152" i="119"/>
  <c r="G152" i="119" s="1"/>
  <c r="U152" i="119" s="1"/>
  <c r="E100" i="119"/>
  <c r="G100" i="119" s="1"/>
  <c r="U100" i="119" s="1"/>
  <c r="E78" i="119"/>
  <c r="G78" i="119" s="1"/>
  <c r="U78" i="119" s="1"/>
  <c r="E102" i="119"/>
  <c r="G102" i="119" s="1"/>
  <c r="U102" i="119" s="1"/>
  <c r="E86" i="119"/>
  <c r="G86" i="119" s="1"/>
  <c r="U86" i="119" s="1"/>
  <c r="E231" i="119"/>
  <c r="G231" i="119" s="1"/>
  <c r="U231" i="119" s="1"/>
  <c r="E222" i="119"/>
  <c r="G222" i="119" s="1"/>
  <c r="U222" i="119" s="1"/>
  <c r="E223" i="119"/>
  <c r="G223" i="119" s="1"/>
  <c r="U223" i="119" s="1"/>
  <c r="E169" i="119"/>
  <c r="G169" i="119" s="1"/>
  <c r="U169" i="119" s="1"/>
  <c r="E181" i="119"/>
  <c r="G181" i="119" s="1"/>
  <c r="U181" i="119" s="1"/>
  <c r="E69" i="119"/>
  <c r="G69" i="119" s="1"/>
  <c r="U69" i="119" s="1"/>
  <c r="E85" i="119"/>
  <c r="G85" i="119" s="1"/>
  <c r="U85" i="119" s="1"/>
  <c r="E165" i="119"/>
  <c r="G165" i="119" s="1"/>
  <c r="U165" i="119" s="1"/>
  <c r="E177" i="119"/>
  <c r="G177" i="119" s="1"/>
  <c r="U177" i="119" s="1"/>
  <c r="E175" i="119"/>
  <c r="G175" i="119" s="1"/>
  <c r="U175" i="119" s="1"/>
  <c r="E188" i="119"/>
  <c r="G188" i="119" s="1"/>
  <c r="U188" i="119" s="1"/>
  <c r="E210" i="119"/>
  <c r="G210" i="119" s="1"/>
  <c r="U210" i="119" s="1"/>
  <c r="E104" i="119"/>
  <c r="G104" i="119" s="1"/>
  <c r="U104" i="119" s="1"/>
  <c r="E244" i="119"/>
  <c r="G244" i="119" s="1"/>
  <c r="U244" i="119" s="1"/>
  <c r="E97" i="119"/>
  <c r="G97" i="119" s="1"/>
  <c r="U97" i="119" s="1"/>
  <c r="E65" i="119"/>
  <c r="G65" i="119" s="1"/>
  <c r="U65" i="119" s="1"/>
  <c r="E103" i="119"/>
  <c r="G103" i="119" s="1"/>
  <c r="U103" i="119" s="1"/>
  <c r="E130" i="119"/>
  <c r="G130" i="119" s="1"/>
  <c r="U130" i="119" s="1"/>
  <c r="E135" i="119"/>
  <c r="G135" i="119" s="1"/>
  <c r="U135" i="119" s="1"/>
  <c r="E159" i="119"/>
  <c r="G159" i="119" s="1"/>
  <c r="U159" i="119" s="1"/>
  <c r="E228" i="119"/>
  <c r="G228" i="119" s="1"/>
  <c r="U228" i="119" s="1"/>
  <c r="E196" i="119"/>
  <c r="G196" i="119" s="1"/>
  <c r="U196" i="119" s="1"/>
  <c r="E95" i="119"/>
  <c r="G95" i="119" s="1"/>
  <c r="U95" i="119" s="1"/>
  <c r="E115" i="119"/>
  <c r="G115" i="119" s="1"/>
  <c r="U115" i="119" s="1"/>
  <c r="E139" i="119"/>
  <c r="G139" i="119" s="1"/>
  <c r="U139" i="119" s="1"/>
  <c r="E154" i="119"/>
  <c r="G154" i="119" s="1"/>
  <c r="U154" i="119" s="1"/>
  <c r="E174" i="119"/>
  <c r="G174" i="119" s="1"/>
  <c r="U174" i="119" s="1"/>
  <c r="E191" i="119"/>
  <c r="G191" i="119" s="1"/>
  <c r="U191" i="119" s="1"/>
  <c r="E179" i="119"/>
  <c r="G179" i="119" s="1"/>
  <c r="U179" i="119" s="1"/>
  <c r="E195" i="119"/>
  <c r="G195" i="119" s="1"/>
  <c r="U195" i="119" s="1"/>
  <c r="E192" i="119"/>
  <c r="G192" i="119" s="1"/>
  <c r="U192" i="119" s="1"/>
  <c r="E263" i="119"/>
  <c r="G263" i="119" s="1"/>
  <c r="U263" i="119" s="1"/>
  <c r="E221" i="119"/>
  <c r="G221" i="119" s="1"/>
  <c r="U221" i="119" s="1"/>
  <c r="E132" i="119"/>
  <c r="G132" i="119" s="1"/>
  <c r="U132" i="119" s="1"/>
  <c r="E76" i="119"/>
  <c r="G76" i="119" s="1"/>
  <c r="U76" i="119" s="1"/>
  <c r="E101" i="119"/>
  <c r="G101" i="119" s="1"/>
  <c r="U101" i="119" s="1"/>
  <c r="E99" i="119"/>
  <c r="G99" i="119" s="1"/>
  <c r="U99" i="119" s="1"/>
  <c r="E117" i="119"/>
  <c r="G117" i="119" s="1"/>
  <c r="U117" i="119" s="1"/>
  <c r="E167" i="119"/>
  <c r="G167" i="119" s="1"/>
  <c r="U167" i="119" s="1"/>
  <c r="E172" i="119"/>
  <c r="G172" i="119" s="1"/>
  <c r="U172" i="119" s="1"/>
  <c r="E185" i="119"/>
  <c r="G185" i="119" s="1"/>
  <c r="U185" i="119" s="1"/>
  <c r="E182" i="119"/>
  <c r="G182" i="119" s="1"/>
  <c r="U182" i="119" s="1"/>
  <c r="E116" i="119"/>
  <c r="G116" i="119" s="1"/>
  <c r="U116" i="119" s="1"/>
  <c r="E77" i="119"/>
  <c r="G77" i="119" s="1"/>
  <c r="U77" i="119" s="1"/>
  <c r="E73" i="119"/>
  <c r="G73" i="119" s="1"/>
  <c r="U73" i="119" s="1"/>
  <c r="E79" i="119"/>
  <c r="G79" i="119" s="1"/>
  <c r="U79" i="119" s="1"/>
  <c r="E107" i="119"/>
  <c r="G107" i="119" s="1"/>
  <c r="U107" i="119" s="1"/>
  <c r="E123" i="119"/>
  <c r="G123" i="119" s="1"/>
  <c r="U123" i="119" s="1"/>
  <c r="E162" i="119"/>
  <c r="G162" i="119" s="1"/>
  <c r="U162" i="119" s="1"/>
  <c r="E189" i="119"/>
  <c r="G189" i="119" s="1"/>
  <c r="U189" i="119" s="1"/>
  <c r="E138" i="119"/>
  <c r="G138" i="119" s="1"/>
  <c r="U138" i="119" s="1"/>
  <c r="E176" i="119"/>
  <c r="G176" i="119" s="1"/>
  <c r="U176" i="119" s="1"/>
  <c r="E268" i="119"/>
  <c r="G268" i="119" s="1"/>
  <c r="U268" i="119" s="1"/>
  <c r="E84" i="119"/>
  <c r="G84" i="119" s="1"/>
  <c r="U84" i="119" s="1"/>
  <c r="E87" i="119"/>
  <c r="G87" i="119" s="1"/>
  <c r="U87" i="119" s="1"/>
  <c r="E96" i="119"/>
  <c r="G96" i="119" s="1"/>
  <c r="U96" i="119" s="1"/>
  <c r="E98" i="119"/>
  <c r="G98" i="119" s="1"/>
  <c r="U98" i="119" s="1"/>
  <c r="E126" i="119"/>
  <c r="G126" i="119" s="1"/>
  <c r="U126" i="119" s="1"/>
  <c r="E143" i="119"/>
  <c r="G143" i="119" s="1"/>
  <c r="U143" i="119" s="1"/>
  <c r="E122" i="119"/>
  <c r="G122" i="119" s="1"/>
  <c r="U122" i="119" s="1"/>
  <c r="E149" i="119"/>
  <c r="G149" i="119" s="1"/>
  <c r="U149" i="119" s="1"/>
  <c r="E141" i="119"/>
  <c r="G141" i="119" s="1"/>
  <c r="U141" i="119" s="1"/>
  <c r="E151" i="119"/>
  <c r="G151" i="119" s="1"/>
  <c r="U151" i="119" s="1"/>
  <c r="E248" i="119"/>
  <c r="G248" i="119" s="1"/>
  <c r="U248" i="119" s="1"/>
  <c r="E266" i="119"/>
  <c r="G266" i="119" s="1"/>
  <c r="U266" i="119" s="1"/>
  <c r="E63" i="119"/>
  <c r="G63" i="119" s="1"/>
  <c r="U63" i="119" s="1"/>
  <c r="E183" i="119"/>
  <c r="G183" i="119" s="1"/>
  <c r="U183" i="119" s="1"/>
  <c r="E256" i="119"/>
  <c r="G256" i="119" s="1"/>
  <c r="U256" i="119" s="1"/>
  <c r="E253" i="119"/>
  <c r="G253" i="119" s="1"/>
  <c r="U253" i="119" s="1"/>
  <c r="E161" i="119"/>
  <c r="G161" i="119" s="1"/>
  <c r="U161" i="119" s="1"/>
  <c r="E68" i="119"/>
  <c r="G68" i="119" s="1"/>
  <c r="U68" i="119" s="1"/>
  <c r="E105" i="119"/>
  <c r="G105" i="119" s="1"/>
  <c r="U105" i="119" s="1"/>
  <c r="E208" i="119"/>
  <c r="G208" i="119" s="1"/>
  <c r="U208" i="119" s="1"/>
  <c r="E201" i="119"/>
  <c r="G201" i="119" s="1"/>
  <c r="U201" i="119" s="1"/>
  <c r="E245" i="119"/>
  <c r="G245" i="119" s="1"/>
  <c r="U245" i="119" s="1"/>
  <c r="E260" i="119"/>
  <c r="G260" i="119" s="1"/>
  <c r="U260" i="119" s="1"/>
  <c r="E264" i="119"/>
  <c r="G264" i="119" s="1"/>
  <c r="U264" i="119" s="1"/>
  <c r="E218" i="119"/>
  <c r="G218" i="119" s="1"/>
  <c r="U218" i="119" s="1"/>
  <c r="E133" i="119"/>
  <c r="G133" i="119" s="1"/>
  <c r="U133" i="119" s="1"/>
  <c r="E92" i="119"/>
  <c r="G92" i="119" s="1"/>
  <c r="U92" i="119" s="1"/>
  <c r="E187" i="119"/>
  <c r="G187" i="119" s="1"/>
  <c r="U187" i="119" s="1"/>
  <c r="E206" i="119"/>
  <c r="G206" i="119" s="1"/>
  <c r="U206" i="119" s="1"/>
  <c r="E219" i="119"/>
  <c r="G219" i="119" s="1"/>
  <c r="U219" i="119" s="1"/>
  <c r="E249" i="119"/>
  <c r="G249" i="119" s="1"/>
  <c r="U249" i="119" s="1"/>
  <c r="E90" i="119"/>
  <c r="G90" i="119" s="1"/>
  <c r="U90" i="119" s="1"/>
  <c r="E216" i="119"/>
  <c r="G216" i="119" s="1"/>
  <c r="U216" i="119" s="1"/>
  <c r="E197" i="119"/>
  <c r="G197" i="119" s="1"/>
  <c r="U197" i="119" s="1"/>
  <c r="E233" i="119"/>
  <c r="G233" i="119" s="1"/>
  <c r="U233" i="119" s="1"/>
  <c r="E239" i="119"/>
  <c r="G239" i="119" s="1"/>
  <c r="U239" i="119" s="1"/>
  <c r="E111" i="119"/>
  <c r="G111" i="119" s="1"/>
  <c r="U111" i="119" s="1"/>
  <c r="E157" i="119"/>
  <c r="G157" i="119" s="1"/>
  <c r="U157" i="119" s="1"/>
  <c r="E225" i="119"/>
  <c r="G225" i="119" s="1"/>
  <c r="U225" i="119" s="1"/>
  <c r="E242" i="119"/>
  <c r="G242" i="119" s="1"/>
  <c r="U242" i="119" s="1"/>
  <c r="E125" i="119"/>
  <c r="G125" i="119" s="1"/>
  <c r="U125" i="119" s="1"/>
  <c r="E150" i="119"/>
  <c r="G150" i="119" s="1"/>
  <c r="U150" i="119" s="1"/>
  <c r="E213" i="119"/>
  <c r="G213" i="119" s="1"/>
  <c r="U213" i="119" s="1"/>
  <c r="E236" i="119"/>
  <c r="G236" i="119" s="1"/>
  <c r="U236" i="119" s="1"/>
  <c r="E252" i="119"/>
  <c r="G252" i="119" s="1"/>
  <c r="U252" i="119" s="1"/>
  <c r="E226" i="119"/>
  <c r="G226" i="119" s="1"/>
  <c r="U226" i="119" s="1"/>
  <c r="E113" i="119"/>
  <c r="G113" i="119" s="1"/>
  <c r="U113" i="119" s="1"/>
  <c r="E180" i="119"/>
  <c r="G180" i="119" s="1"/>
  <c r="U180" i="119" s="1"/>
  <c r="E200" i="119"/>
  <c r="G200" i="119" s="1"/>
  <c r="U200" i="119" s="1"/>
  <c r="G88" i="119"/>
  <c r="U88" i="119" s="1"/>
  <c r="G146" i="119"/>
  <c r="U146" i="119" s="1"/>
  <c r="G168" i="119"/>
  <c r="U168" i="119" s="1"/>
  <c r="G166" i="119"/>
  <c r="U166" i="119" s="1"/>
  <c r="G140" i="119"/>
  <c r="U140" i="119" s="1"/>
  <c r="G147" i="119"/>
  <c r="U147" i="119" s="1"/>
  <c r="F26" i="119"/>
  <c r="F51" i="119"/>
  <c r="F39" i="119"/>
  <c r="F36" i="119"/>
  <c r="F23" i="119"/>
  <c r="F48" i="119"/>
  <c r="F17" i="130"/>
  <c r="F25" i="119"/>
  <c r="F50" i="119"/>
  <c r="F38" i="119"/>
  <c r="F55" i="119"/>
  <c r="F43" i="119"/>
  <c r="F30" i="119"/>
  <c r="E18" i="119"/>
  <c r="E15" i="119"/>
  <c r="E11" i="119"/>
  <c r="E12" i="119"/>
  <c r="E17" i="119"/>
  <c r="E14" i="119"/>
  <c r="E16" i="119"/>
  <c r="E13" i="119"/>
  <c r="E9" i="119"/>
  <c r="AA6" i="83"/>
  <c r="C25" i="97" s="1"/>
  <c r="C27" i="97" s="1"/>
  <c r="C31" i="97" s="1"/>
  <c r="C87" i="97" s="1"/>
  <c r="E16" i="130"/>
  <c r="E14" i="130"/>
  <c r="E15" i="130"/>
  <c r="E11" i="130"/>
  <c r="E18" i="130"/>
  <c r="E13" i="130"/>
  <c r="E12" i="130"/>
  <c r="E328" i="119"/>
  <c r="G328" i="119" s="1"/>
  <c r="U328" i="119" s="1"/>
  <c r="E300" i="119"/>
  <c r="G300" i="119" s="1"/>
  <c r="U300" i="119" s="1"/>
  <c r="E400" i="119"/>
  <c r="G400" i="119" s="1"/>
  <c r="U400" i="119" s="1"/>
  <c r="E396" i="119"/>
  <c r="G396" i="119" s="1"/>
  <c r="U396" i="119" s="1"/>
  <c r="E284" i="119"/>
  <c r="G284" i="119" s="1"/>
  <c r="U284" i="119" s="1"/>
  <c r="E472" i="119"/>
  <c r="G472" i="119" s="1"/>
  <c r="U472" i="119" s="1"/>
  <c r="E363" i="119"/>
  <c r="G363" i="119" s="1"/>
  <c r="U363" i="119" s="1"/>
  <c r="E303" i="119"/>
  <c r="G303" i="119" s="1"/>
  <c r="U303" i="119" s="1"/>
  <c r="E277" i="119"/>
  <c r="G277" i="119" s="1"/>
  <c r="U277" i="119" s="1"/>
  <c r="E439" i="119"/>
  <c r="G439" i="119" s="1"/>
  <c r="U439" i="119" s="1"/>
  <c r="E312" i="119"/>
  <c r="G312" i="119" s="1"/>
  <c r="U312" i="119" s="1"/>
  <c r="E462" i="119"/>
  <c r="G462" i="119" s="1"/>
  <c r="U462" i="119" s="1"/>
  <c r="E445" i="119"/>
  <c r="G445" i="119" s="1"/>
  <c r="U445" i="119" s="1"/>
  <c r="E380" i="119"/>
  <c r="G380" i="119" s="1"/>
  <c r="U380" i="119" s="1"/>
  <c r="E398" i="119"/>
  <c r="G398" i="119" s="1"/>
  <c r="U398" i="119" s="1"/>
  <c r="E426" i="119"/>
  <c r="G426" i="119" s="1"/>
  <c r="U426" i="119" s="1"/>
  <c r="E317" i="119"/>
  <c r="G317" i="119" s="1"/>
  <c r="U317" i="119" s="1"/>
  <c r="E433" i="119"/>
  <c r="G433" i="119" s="1"/>
  <c r="U433" i="119" s="1"/>
  <c r="E367" i="119"/>
  <c r="G367" i="119" s="1"/>
  <c r="U367" i="119" s="1"/>
  <c r="E393" i="119"/>
  <c r="G393" i="119" s="1"/>
  <c r="U393" i="119" s="1"/>
  <c r="E392" i="119"/>
  <c r="G392" i="119" s="1"/>
  <c r="U392" i="119" s="1"/>
  <c r="E452" i="119"/>
  <c r="G452" i="119" s="1"/>
  <c r="U452" i="119" s="1"/>
  <c r="E468" i="119"/>
  <c r="G468" i="119" s="1"/>
  <c r="U468" i="119" s="1"/>
  <c r="E480" i="119"/>
  <c r="G480" i="119" s="1"/>
  <c r="U480" i="119" s="1"/>
  <c r="E293" i="119"/>
  <c r="G293" i="119" s="1"/>
  <c r="U293" i="119" s="1"/>
  <c r="E318" i="119"/>
  <c r="G318" i="119" s="1"/>
  <c r="U318" i="119" s="1"/>
  <c r="E339" i="119"/>
  <c r="G339" i="119" s="1"/>
  <c r="U339" i="119" s="1"/>
  <c r="E385" i="119"/>
  <c r="G385" i="119" s="1"/>
  <c r="U385" i="119" s="1"/>
  <c r="E343" i="119"/>
  <c r="G343" i="119" s="1"/>
  <c r="U343" i="119" s="1"/>
  <c r="E450" i="119"/>
  <c r="G450" i="119" s="1"/>
  <c r="U450" i="119" s="1"/>
  <c r="E336" i="119"/>
  <c r="G336" i="119" s="1"/>
  <c r="U336" i="119" s="1"/>
  <c r="E332" i="119"/>
  <c r="G332" i="119" s="1"/>
  <c r="U332" i="119" s="1"/>
  <c r="E304" i="119"/>
  <c r="G304" i="119" s="1"/>
  <c r="U304" i="119" s="1"/>
  <c r="E418" i="119"/>
  <c r="G418" i="119" s="1"/>
  <c r="U418" i="119" s="1"/>
  <c r="E473" i="119"/>
  <c r="G473" i="119" s="1"/>
  <c r="U473" i="119" s="1"/>
  <c r="E436" i="119"/>
  <c r="G436" i="119" s="1"/>
  <c r="U436" i="119" s="1"/>
  <c r="E408" i="119"/>
  <c r="G408" i="119" s="1"/>
  <c r="U408" i="119" s="1"/>
  <c r="E299" i="119"/>
  <c r="G299" i="119" s="1"/>
  <c r="U299" i="119" s="1"/>
  <c r="E322" i="119"/>
  <c r="G322" i="119" s="1"/>
  <c r="U322" i="119" s="1"/>
  <c r="E410" i="119"/>
  <c r="G410" i="119" s="1"/>
  <c r="U410" i="119" s="1"/>
  <c r="E448" i="119"/>
  <c r="G448" i="119" s="1"/>
  <c r="U448" i="119" s="1"/>
  <c r="E479" i="119"/>
  <c r="G479" i="119" s="1"/>
  <c r="U479" i="119" s="1"/>
  <c r="E372" i="119"/>
  <c r="G372" i="119" s="1"/>
  <c r="U372" i="119" s="1"/>
  <c r="E377" i="119"/>
  <c r="G377" i="119" s="1"/>
  <c r="U377" i="119" s="1"/>
  <c r="E347" i="119"/>
  <c r="G347" i="119" s="1"/>
  <c r="U347" i="119" s="1"/>
  <c r="E375" i="119"/>
  <c r="G375" i="119" s="1"/>
  <c r="U375" i="119" s="1"/>
  <c r="E334" i="119"/>
  <c r="G334" i="119" s="1"/>
  <c r="U334" i="119" s="1"/>
  <c r="E360" i="119"/>
  <c r="G360" i="119" s="1"/>
  <c r="U360" i="119" s="1"/>
  <c r="E407" i="119"/>
  <c r="G407" i="119" s="1"/>
  <c r="U407" i="119" s="1"/>
  <c r="E394" i="119"/>
  <c r="G394" i="119" s="1"/>
  <c r="U394" i="119" s="1"/>
  <c r="E387" i="119"/>
  <c r="G387" i="119" s="1"/>
  <c r="U387" i="119" s="1"/>
  <c r="E389" i="119"/>
  <c r="G389" i="119" s="1"/>
  <c r="U389" i="119" s="1"/>
  <c r="E404" i="119"/>
  <c r="G404" i="119" s="1"/>
  <c r="U404" i="119" s="1"/>
  <c r="E294" i="119"/>
  <c r="G294" i="119" s="1"/>
  <c r="U294" i="119" s="1"/>
  <c r="E279" i="119"/>
  <c r="G279" i="119" s="1"/>
  <c r="U279" i="119" s="1"/>
  <c r="E384" i="119"/>
  <c r="G384" i="119" s="1"/>
  <c r="U384" i="119" s="1"/>
  <c r="E415" i="119"/>
  <c r="G415" i="119" s="1"/>
  <c r="U415" i="119" s="1"/>
  <c r="E474" i="119"/>
  <c r="G474" i="119" s="1"/>
  <c r="U474" i="119" s="1"/>
  <c r="E447" i="119"/>
  <c r="G447" i="119" s="1"/>
  <c r="U447" i="119" s="1"/>
  <c r="E475" i="119"/>
  <c r="G475" i="119" s="1"/>
  <c r="U475" i="119" s="1"/>
  <c r="E373" i="119"/>
  <c r="G373" i="119" s="1"/>
  <c r="U373" i="119" s="1"/>
  <c r="E419" i="119"/>
  <c r="G419" i="119" s="1"/>
  <c r="U419" i="119" s="1"/>
  <c r="E381" i="119"/>
  <c r="G381" i="119" s="1"/>
  <c r="U381" i="119" s="1"/>
  <c r="E306" i="119"/>
  <c r="G306" i="119" s="1"/>
  <c r="U306" i="119" s="1"/>
  <c r="E422" i="119"/>
  <c r="G422" i="119" s="1"/>
  <c r="U422" i="119" s="1"/>
  <c r="E374" i="119"/>
  <c r="G374" i="119" s="1"/>
  <c r="U374" i="119" s="1"/>
  <c r="E366" i="119"/>
  <c r="G366" i="119" s="1"/>
  <c r="U366" i="119" s="1"/>
  <c r="E446" i="119"/>
  <c r="G446" i="119" s="1"/>
  <c r="U446" i="119" s="1"/>
  <c r="E308" i="119"/>
  <c r="G308" i="119" s="1"/>
  <c r="U308" i="119" s="1"/>
  <c r="E368" i="119"/>
  <c r="G368" i="119" s="1"/>
  <c r="U368" i="119" s="1"/>
  <c r="E457" i="119"/>
  <c r="G457" i="119" s="1"/>
  <c r="U457" i="119" s="1"/>
  <c r="E406" i="119"/>
  <c r="G406" i="119" s="1"/>
  <c r="U406" i="119" s="1"/>
  <c r="E476" i="119"/>
  <c r="G476" i="119" s="1"/>
  <c r="U476" i="119" s="1"/>
  <c r="E466" i="119"/>
  <c r="G466" i="119" s="1"/>
  <c r="U466" i="119" s="1"/>
  <c r="E429" i="119"/>
  <c r="G429" i="119" s="1"/>
  <c r="U429" i="119" s="1"/>
  <c r="E295" i="119"/>
  <c r="G295" i="119" s="1"/>
  <c r="U295" i="119" s="1"/>
  <c r="E305" i="119"/>
  <c r="G305" i="119" s="1"/>
  <c r="U305" i="119" s="1"/>
  <c r="E273" i="119"/>
  <c r="G273" i="119" s="1"/>
  <c r="U273" i="119" s="1"/>
  <c r="E424" i="119"/>
  <c r="G424" i="119" s="1"/>
  <c r="U424" i="119" s="1"/>
  <c r="E297" i="119"/>
  <c r="G297" i="119" s="1"/>
  <c r="U297" i="119" s="1"/>
  <c r="E417" i="119"/>
  <c r="G417" i="119" s="1"/>
  <c r="U417" i="119" s="1"/>
  <c r="E278" i="119"/>
  <c r="G278" i="119" s="1"/>
  <c r="U278" i="119" s="1"/>
  <c r="E437" i="119"/>
  <c r="G437" i="119" s="1"/>
  <c r="U437" i="119" s="1"/>
  <c r="E325" i="119"/>
  <c r="G325" i="119" s="1"/>
  <c r="U325" i="119" s="1"/>
  <c r="E350" i="119"/>
  <c r="G350" i="119" s="1"/>
  <c r="U350" i="119" s="1"/>
  <c r="E430" i="119"/>
  <c r="G430" i="119" s="1"/>
  <c r="U430" i="119" s="1"/>
  <c r="E467" i="119"/>
  <c r="G467" i="119" s="1"/>
  <c r="U467" i="119" s="1"/>
  <c r="E401" i="119"/>
  <c r="G401" i="119" s="1"/>
  <c r="U401" i="119" s="1"/>
  <c r="E399" i="119"/>
  <c r="G399" i="119" s="1"/>
  <c r="U399" i="119" s="1"/>
  <c r="E351" i="119"/>
  <c r="G351" i="119" s="1"/>
  <c r="U351" i="119" s="1"/>
  <c r="E349" i="119"/>
  <c r="G349" i="119" s="1"/>
  <c r="U349" i="119" s="1"/>
  <c r="E365" i="119"/>
  <c r="G365" i="119" s="1"/>
  <c r="U365" i="119" s="1"/>
  <c r="E340" i="119"/>
  <c r="G340" i="119" s="1"/>
  <c r="U340" i="119" s="1"/>
  <c r="E440" i="119"/>
  <c r="G440" i="119" s="1"/>
  <c r="U440" i="119" s="1"/>
  <c r="E456" i="119"/>
  <c r="G456" i="119" s="1"/>
  <c r="U456" i="119" s="1"/>
  <c r="E371" i="119"/>
  <c r="G371" i="119" s="1"/>
  <c r="U371" i="119" s="1"/>
  <c r="E302" i="119"/>
  <c r="G302" i="119" s="1"/>
  <c r="U302" i="119" s="1"/>
  <c r="E309" i="119"/>
  <c r="G309" i="119" s="1"/>
  <c r="U309" i="119" s="1"/>
  <c r="E478" i="119"/>
  <c r="G478" i="119" s="1"/>
  <c r="U478" i="119" s="1"/>
  <c r="E327" i="119"/>
  <c r="G327" i="119" s="1"/>
  <c r="U327" i="119" s="1"/>
  <c r="E313" i="119"/>
  <c r="G313" i="119" s="1"/>
  <c r="U313" i="119" s="1"/>
  <c r="E428" i="119"/>
  <c r="G428" i="119" s="1"/>
  <c r="U428" i="119" s="1"/>
  <c r="E449" i="119"/>
  <c r="G449" i="119" s="1"/>
  <c r="U449" i="119" s="1"/>
  <c r="E388" i="119"/>
  <c r="G388" i="119" s="1"/>
  <c r="U388" i="119" s="1"/>
  <c r="E342" i="119"/>
  <c r="G342" i="119" s="1"/>
  <c r="U342" i="119" s="1"/>
  <c r="E352" i="119"/>
  <c r="G352" i="119" s="1"/>
  <c r="U352" i="119" s="1"/>
  <c r="E289" i="119"/>
  <c r="G289" i="119" s="1"/>
  <c r="U289" i="119" s="1"/>
  <c r="E397" i="119"/>
  <c r="G397" i="119" s="1"/>
  <c r="U397" i="119" s="1"/>
  <c r="E321" i="119"/>
  <c r="G321" i="119" s="1"/>
  <c r="U321" i="119" s="1"/>
  <c r="E465" i="119"/>
  <c r="G465" i="119" s="1"/>
  <c r="U465" i="119" s="1"/>
  <c r="E469" i="119"/>
  <c r="G469" i="119" s="1"/>
  <c r="U469" i="119" s="1"/>
  <c r="E369" i="119"/>
  <c r="G369" i="119" s="1"/>
  <c r="U369" i="119" s="1"/>
  <c r="E358" i="119"/>
  <c r="G358" i="119" s="1"/>
  <c r="U358" i="119" s="1"/>
  <c r="E310" i="119"/>
  <c r="G310" i="119" s="1"/>
  <c r="U310" i="119" s="1"/>
  <c r="E335" i="119"/>
  <c r="G335" i="119" s="1"/>
  <c r="U335" i="119" s="1"/>
  <c r="E287" i="119"/>
  <c r="G287" i="119" s="1"/>
  <c r="U287" i="119" s="1"/>
  <c r="E379" i="119"/>
  <c r="G379" i="119" s="1"/>
  <c r="U379" i="119" s="1"/>
  <c r="E435" i="119"/>
  <c r="G435" i="119" s="1"/>
  <c r="U435" i="119" s="1"/>
  <c r="E323" i="119"/>
  <c r="G323" i="119" s="1"/>
  <c r="U323" i="119" s="1"/>
  <c r="E376" i="119"/>
  <c r="G376" i="119" s="1"/>
  <c r="U376" i="119" s="1"/>
  <c r="E471" i="119"/>
  <c r="G471" i="119" s="1"/>
  <c r="U471" i="119" s="1"/>
  <c r="E307" i="119"/>
  <c r="G307" i="119" s="1"/>
  <c r="U307" i="119" s="1"/>
  <c r="E357" i="119"/>
  <c r="G357" i="119" s="1"/>
  <c r="U357" i="119" s="1"/>
  <c r="E292" i="119"/>
  <c r="G292" i="119" s="1"/>
  <c r="U292" i="119" s="1"/>
  <c r="E423" i="119"/>
  <c r="G423" i="119" s="1"/>
  <c r="U423" i="119" s="1"/>
  <c r="E361" i="119"/>
  <c r="G361" i="119" s="1"/>
  <c r="U361" i="119" s="1"/>
  <c r="E314" i="119"/>
  <c r="G314" i="119" s="1"/>
  <c r="U314" i="119" s="1"/>
  <c r="E272" i="119"/>
  <c r="G272" i="119" s="1"/>
  <c r="U272" i="119" s="1"/>
  <c r="E348" i="119"/>
  <c r="G348" i="119" s="1"/>
  <c r="U348" i="119" s="1"/>
  <c r="E386" i="119"/>
  <c r="G386" i="119" s="1"/>
  <c r="U386" i="119" s="1"/>
  <c r="E409" i="119"/>
  <c r="G409" i="119" s="1"/>
  <c r="U409" i="119" s="1"/>
  <c r="E326" i="119"/>
  <c r="G326" i="119" s="1"/>
  <c r="U326" i="119" s="1"/>
  <c r="E301" i="119"/>
  <c r="G301" i="119" s="1"/>
  <c r="U301" i="119" s="1"/>
  <c r="E382" i="119"/>
  <c r="G382" i="119" s="1"/>
  <c r="U382" i="119" s="1"/>
  <c r="E282" i="119"/>
  <c r="G282" i="119" s="1"/>
  <c r="U282" i="119" s="1"/>
  <c r="E444" i="119"/>
  <c r="G444" i="119" s="1"/>
  <c r="U444" i="119" s="1"/>
  <c r="E296" i="119"/>
  <c r="G296" i="119" s="1"/>
  <c r="U296" i="119" s="1"/>
  <c r="E370" i="119"/>
  <c r="G370" i="119" s="1"/>
  <c r="U370" i="119" s="1"/>
  <c r="E458" i="119"/>
  <c r="G458" i="119" s="1"/>
  <c r="U458" i="119" s="1"/>
  <c r="E283" i="119"/>
  <c r="G283" i="119" s="1"/>
  <c r="U283" i="119" s="1"/>
  <c r="E353" i="119"/>
  <c r="G353" i="119" s="1"/>
  <c r="U353" i="119" s="1"/>
  <c r="E427" i="119"/>
  <c r="G427" i="119" s="1"/>
  <c r="U427" i="119" s="1"/>
  <c r="E414" i="119"/>
  <c r="G414" i="119" s="1"/>
  <c r="U414" i="119" s="1"/>
  <c r="E288" i="119"/>
  <c r="G288" i="119" s="1"/>
  <c r="U288" i="119" s="1"/>
  <c r="E420" i="119"/>
  <c r="G420" i="119" s="1"/>
  <c r="U420" i="119" s="1"/>
  <c r="E298" i="119"/>
  <c r="G298" i="119" s="1"/>
  <c r="U298" i="119" s="1"/>
  <c r="E395" i="119"/>
  <c r="G395" i="119" s="1"/>
  <c r="U395" i="119" s="1"/>
  <c r="E275" i="119"/>
  <c r="G275" i="119" s="1"/>
  <c r="U275" i="119" s="1"/>
  <c r="E441" i="119"/>
  <c r="G441" i="119" s="1"/>
  <c r="U441" i="119" s="1"/>
  <c r="E461" i="119"/>
  <c r="G461" i="119" s="1"/>
  <c r="U461" i="119" s="1"/>
  <c r="E411" i="119"/>
  <c r="G411" i="119" s="1"/>
  <c r="U411" i="119" s="1"/>
  <c r="E443" i="119"/>
  <c r="G443" i="119" s="1"/>
  <c r="U443" i="119" s="1"/>
  <c r="E464" i="119"/>
  <c r="G464" i="119" s="1"/>
  <c r="U464" i="119" s="1"/>
  <c r="E405" i="119"/>
  <c r="G405" i="119" s="1"/>
  <c r="U405" i="119" s="1"/>
  <c r="E355" i="119"/>
  <c r="G355" i="119" s="1"/>
  <c r="U355" i="119" s="1"/>
  <c r="E403" i="119"/>
  <c r="G403" i="119" s="1"/>
  <c r="U403" i="119" s="1"/>
  <c r="E311" i="119"/>
  <c r="G311" i="119" s="1"/>
  <c r="U311" i="119" s="1"/>
  <c r="E383" i="119"/>
  <c r="G383" i="119" s="1"/>
  <c r="U383" i="119" s="1"/>
  <c r="E460" i="119"/>
  <c r="G460" i="119" s="1"/>
  <c r="U460" i="119" s="1"/>
  <c r="E319" i="119"/>
  <c r="G319" i="119" s="1"/>
  <c r="U319" i="119" s="1"/>
  <c r="E455" i="119"/>
  <c r="G455" i="119" s="1"/>
  <c r="U455" i="119" s="1"/>
  <c r="E338" i="119"/>
  <c r="G338" i="119" s="1"/>
  <c r="U338" i="119" s="1"/>
  <c r="E281" i="119"/>
  <c r="G281" i="119" s="1"/>
  <c r="U281" i="119" s="1"/>
  <c r="E286" i="119"/>
  <c r="G286" i="119" s="1"/>
  <c r="U286" i="119" s="1"/>
  <c r="E333" i="119"/>
  <c r="G333" i="119" s="1"/>
  <c r="U333" i="119" s="1"/>
  <c r="E285" i="119"/>
  <c r="G285" i="119" s="1"/>
  <c r="U285" i="119" s="1"/>
  <c r="E320" i="119"/>
  <c r="G320" i="119" s="1"/>
  <c r="U320" i="119" s="1"/>
  <c r="E364" i="119"/>
  <c r="G364" i="119" s="1"/>
  <c r="U364" i="119" s="1"/>
  <c r="E431" i="119"/>
  <c r="G431" i="119" s="1"/>
  <c r="U431" i="119" s="1"/>
  <c r="E378" i="119"/>
  <c r="G378" i="119" s="1"/>
  <c r="U378" i="119" s="1"/>
  <c r="E324" i="119"/>
  <c r="G324" i="119" s="1"/>
  <c r="U324" i="119" s="1"/>
  <c r="E412" i="119"/>
  <c r="G412" i="119" s="1"/>
  <c r="U412" i="119" s="1"/>
  <c r="E413" i="119"/>
  <c r="G413" i="119" s="1"/>
  <c r="U413" i="119" s="1"/>
  <c r="E470" i="119"/>
  <c r="G470" i="119" s="1"/>
  <c r="U470" i="119" s="1"/>
  <c r="E354" i="119"/>
  <c r="G354" i="119" s="1"/>
  <c r="U354" i="119" s="1"/>
  <c r="E331" i="119"/>
  <c r="G331" i="119" s="1"/>
  <c r="U331" i="119" s="1"/>
  <c r="E341" i="119"/>
  <c r="G341" i="119" s="1"/>
  <c r="U341" i="119" s="1"/>
  <c r="E425" i="119"/>
  <c r="G425" i="119" s="1"/>
  <c r="U425" i="119" s="1"/>
  <c r="E421" i="119"/>
  <c r="G421" i="119" s="1"/>
  <c r="U421" i="119" s="1"/>
  <c r="E291" i="119"/>
  <c r="G291" i="119" s="1"/>
  <c r="U291" i="119" s="1"/>
  <c r="E391" i="119"/>
  <c r="G391" i="119" s="1"/>
  <c r="U391" i="119" s="1"/>
  <c r="E442" i="119"/>
  <c r="G442" i="119" s="1"/>
  <c r="U442" i="119" s="1"/>
  <c r="E459" i="119"/>
  <c r="G459" i="119" s="1"/>
  <c r="U459" i="119" s="1"/>
  <c r="E416" i="119"/>
  <c r="G416" i="119" s="1"/>
  <c r="U416" i="119" s="1"/>
  <c r="E356" i="119"/>
  <c r="G356" i="119" s="1"/>
  <c r="U356" i="119" s="1"/>
  <c r="E330" i="119"/>
  <c r="G330" i="119" s="1"/>
  <c r="U330" i="119" s="1"/>
  <c r="E454" i="119"/>
  <c r="G454" i="119" s="1"/>
  <c r="U454" i="119" s="1"/>
  <c r="E390" i="119"/>
  <c r="G390" i="119" s="1"/>
  <c r="U390" i="119" s="1"/>
  <c r="E432" i="119"/>
  <c r="G432" i="119" s="1"/>
  <c r="U432" i="119" s="1"/>
  <c r="E477" i="119"/>
  <c r="G477" i="119" s="1"/>
  <c r="U477" i="119" s="1"/>
  <c r="E280" i="119"/>
  <c r="G280" i="119" s="1"/>
  <c r="U280" i="119" s="1"/>
  <c r="E434" i="119"/>
  <c r="G434" i="119" s="1"/>
  <c r="U434" i="119" s="1"/>
  <c r="E316" i="119"/>
  <c r="G316" i="119" s="1"/>
  <c r="U316" i="119" s="1"/>
  <c r="E451" i="119"/>
  <c r="G451" i="119" s="1"/>
  <c r="U451" i="119" s="1"/>
  <c r="E346" i="119"/>
  <c r="G346" i="119" s="1"/>
  <c r="U346" i="119" s="1"/>
  <c r="E315" i="119"/>
  <c r="G315" i="119" s="1"/>
  <c r="U315" i="119" s="1"/>
  <c r="E276" i="119"/>
  <c r="G276" i="119" s="1"/>
  <c r="U276" i="119" s="1"/>
  <c r="E345" i="119"/>
  <c r="G345" i="119" s="1"/>
  <c r="U345" i="119" s="1"/>
  <c r="E329" i="119"/>
  <c r="G329" i="119" s="1"/>
  <c r="U329" i="119" s="1"/>
  <c r="E359" i="119"/>
  <c r="G359" i="119" s="1"/>
  <c r="U359" i="119" s="1"/>
  <c r="E362" i="119"/>
  <c r="G362" i="119" s="1"/>
  <c r="U362" i="119" s="1"/>
  <c r="E438" i="119"/>
  <c r="G438" i="119" s="1"/>
  <c r="U438" i="119" s="1"/>
  <c r="E290" i="119"/>
  <c r="G290" i="119" s="1"/>
  <c r="U290" i="119" s="1"/>
  <c r="E274" i="119"/>
  <c r="G274" i="119" s="1"/>
  <c r="U274" i="119" s="1"/>
  <c r="E344" i="119"/>
  <c r="G344" i="119" s="1"/>
  <c r="U344" i="119" s="1"/>
  <c r="E337" i="119"/>
  <c r="G337" i="119" s="1"/>
  <c r="U337" i="119" s="1"/>
  <c r="E402" i="119"/>
  <c r="G402" i="119" s="1"/>
  <c r="U402" i="119" s="1"/>
  <c r="E453" i="119"/>
  <c r="G453" i="119" s="1"/>
  <c r="U453" i="119" s="1"/>
  <c r="E463" i="119"/>
  <c r="G463" i="119" s="1"/>
  <c r="U463" i="119" s="1"/>
  <c r="F40" i="119"/>
  <c r="F52" i="119"/>
  <c r="F27" i="119"/>
  <c r="F37" i="119"/>
  <c r="F49" i="119"/>
  <c r="F24" i="119"/>
  <c r="F53" i="119"/>
  <c r="F28" i="119"/>
  <c r="F41" i="119"/>
  <c r="F21" i="119"/>
  <c r="F46" i="119"/>
  <c r="F34" i="119"/>
  <c r="F42" i="119"/>
  <c r="F54" i="119"/>
  <c r="F29" i="119"/>
  <c r="AA81" i="119" l="1"/>
  <c r="AB81" i="119"/>
  <c r="AB132" i="119"/>
  <c r="AA132" i="119"/>
  <c r="AA208" i="119"/>
  <c r="AB208" i="119"/>
  <c r="AA267" i="119"/>
  <c r="AB267" i="119"/>
  <c r="AA209" i="119"/>
  <c r="AB209" i="119"/>
  <c r="AA203" i="119"/>
  <c r="AB203" i="119"/>
  <c r="AB109" i="119"/>
  <c r="AA109" i="119"/>
  <c r="AB186" i="119"/>
  <c r="AA186" i="119"/>
  <c r="AA251" i="119"/>
  <c r="AB251" i="119"/>
  <c r="AB78" i="119"/>
  <c r="AA78" i="119"/>
  <c r="AB258" i="119"/>
  <c r="AA258" i="119"/>
  <c r="AA173" i="119"/>
  <c r="AB173" i="119"/>
  <c r="AA118" i="119"/>
  <c r="AB118" i="119"/>
  <c r="AA89" i="119"/>
  <c r="AB89" i="119"/>
  <c r="AB93" i="119"/>
  <c r="AA93" i="119"/>
  <c r="AA262" i="119"/>
  <c r="AB262" i="119"/>
  <c r="AA113" i="119"/>
  <c r="AB113" i="119"/>
  <c r="AA122" i="119"/>
  <c r="AB122" i="119"/>
  <c r="AB152" i="119"/>
  <c r="AA152" i="119"/>
  <c r="AA124" i="119"/>
  <c r="AB124" i="119"/>
  <c r="AA198" i="119"/>
  <c r="AB198" i="119"/>
  <c r="AB148" i="119"/>
  <c r="AA148" i="119"/>
  <c r="AB226" i="119"/>
  <c r="AA226" i="119"/>
  <c r="AB157" i="119"/>
  <c r="AA157" i="119"/>
  <c r="AA219" i="119"/>
  <c r="AB219" i="119"/>
  <c r="AA245" i="119"/>
  <c r="AB245" i="119"/>
  <c r="AA183" i="119"/>
  <c r="AB183" i="119"/>
  <c r="AB143" i="119"/>
  <c r="AA143" i="119"/>
  <c r="AA138" i="119"/>
  <c r="AB138" i="119"/>
  <c r="AA116" i="119"/>
  <c r="AB116" i="119"/>
  <c r="AB76" i="119"/>
  <c r="AA76" i="119"/>
  <c r="AA174" i="119"/>
  <c r="AB174" i="119"/>
  <c r="AB135" i="119"/>
  <c r="AA135" i="119"/>
  <c r="AA188" i="119"/>
  <c r="AB188" i="119"/>
  <c r="AB223" i="119"/>
  <c r="AA223" i="119"/>
  <c r="AB178" i="119"/>
  <c r="AA178" i="119"/>
  <c r="AA246" i="119"/>
  <c r="AB246" i="119"/>
  <c r="AB156" i="119"/>
  <c r="AA156" i="119"/>
  <c r="AA74" i="119"/>
  <c r="AB74" i="119"/>
  <c r="AA145" i="119"/>
  <c r="AB145" i="119"/>
  <c r="AB131" i="119"/>
  <c r="AA131" i="119"/>
  <c r="AB170" i="119"/>
  <c r="AA170" i="119"/>
  <c r="AB155" i="119"/>
  <c r="AA155" i="119"/>
  <c r="AB210" i="119"/>
  <c r="AA210" i="119"/>
  <c r="AA243" i="119"/>
  <c r="AB243" i="119"/>
  <c r="AA146" i="119"/>
  <c r="AB146" i="119"/>
  <c r="AB252" i="119"/>
  <c r="AA252" i="119"/>
  <c r="AA111" i="119"/>
  <c r="AB111" i="119"/>
  <c r="AA206" i="119"/>
  <c r="AB206" i="119"/>
  <c r="AA201" i="119"/>
  <c r="AB201" i="119"/>
  <c r="AB63" i="119"/>
  <c r="AA63" i="119"/>
  <c r="AA126" i="119"/>
  <c r="AB126" i="119"/>
  <c r="AA189" i="119"/>
  <c r="AB189" i="119"/>
  <c r="AB182" i="119"/>
  <c r="AA182" i="119"/>
  <c r="AB154" i="119"/>
  <c r="AA154" i="119"/>
  <c r="AB130" i="119"/>
  <c r="AA130" i="119"/>
  <c r="AA175" i="119"/>
  <c r="AB175" i="119"/>
  <c r="AB222" i="119"/>
  <c r="AA222" i="119"/>
  <c r="AB108" i="119"/>
  <c r="AA108" i="119"/>
  <c r="AB128" i="119"/>
  <c r="AA128" i="119"/>
  <c r="AB257" i="119"/>
  <c r="AA257" i="119"/>
  <c r="AB72" i="119"/>
  <c r="AA72" i="119"/>
  <c r="AA106" i="119"/>
  <c r="AB106" i="119"/>
  <c r="AB171" i="119"/>
  <c r="AA171" i="119"/>
  <c r="AB153" i="119"/>
  <c r="AA153" i="119"/>
  <c r="AA142" i="119"/>
  <c r="AB142" i="119"/>
  <c r="AB163" i="119"/>
  <c r="AA163" i="119"/>
  <c r="AA260" i="119"/>
  <c r="AB260" i="119"/>
  <c r="AA77" i="119"/>
  <c r="AB77" i="119"/>
  <c r="AA214" i="119"/>
  <c r="AB214" i="119"/>
  <c r="AA67" i="119"/>
  <c r="AB67" i="119"/>
  <c r="AB119" i="119"/>
  <c r="AA119" i="119"/>
  <c r="AB140" i="119"/>
  <c r="AA140" i="119"/>
  <c r="AB259" i="119"/>
  <c r="AA259" i="119"/>
  <c r="AA236" i="119"/>
  <c r="AB236" i="119"/>
  <c r="AB239" i="119"/>
  <c r="AA239" i="119"/>
  <c r="AA187" i="119"/>
  <c r="AB187" i="119"/>
  <c r="AB266" i="119"/>
  <c r="AA266" i="119"/>
  <c r="AB98" i="119"/>
  <c r="AA98" i="119"/>
  <c r="AA162" i="119"/>
  <c r="AB162" i="119"/>
  <c r="AA185" i="119"/>
  <c r="AB185" i="119"/>
  <c r="AB221" i="119"/>
  <c r="AA221" i="119"/>
  <c r="AA139" i="119"/>
  <c r="AB139" i="119"/>
  <c r="AA103" i="119"/>
  <c r="AB103" i="119"/>
  <c r="AA177" i="119"/>
  <c r="AB177" i="119"/>
  <c r="AB231" i="119"/>
  <c r="AA231" i="119"/>
  <c r="AA112" i="119"/>
  <c r="AB112" i="119"/>
  <c r="AA83" i="119"/>
  <c r="AB83" i="119"/>
  <c r="AB184" i="119"/>
  <c r="AA184" i="119"/>
  <c r="AA94" i="119"/>
  <c r="AB94" i="119"/>
  <c r="AB82" i="119"/>
  <c r="AA82" i="119"/>
  <c r="AB237" i="119"/>
  <c r="AA237" i="119"/>
  <c r="AB190" i="119"/>
  <c r="AA190" i="119"/>
  <c r="AB199" i="119"/>
  <c r="AA199" i="119"/>
  <c r="AA227" i="119"/>
  <c r="AB227" i="119"/>
  <c r="AB249" i="119"/>
  <c r="AA249" i="119"/>
  <c r="AA169" i="119"/>
  <c r="AB169" i="119"/>
  <c r="AA134" i="119"/>
  <c r="AB134" i="119"/>
  <c r="AA127" i="119"/>
  <c r="AB127" i="119"/>
  <c r="AB166" i="119"/>
  <c r="AA166" i="119"/>
  <c r="AB61" i="119"/>
  <c r="AA61" i="119"/>
  <c r="AB213" i="119"/>
  <c r="AA213" i="119"/>
  <c r="AA233" i="119"/>
  <c r="AB233" i="119"/>
  <c r="AA92" i="119"/>
  <c r="AB92" i="119"/>
  <c r="AA248" i="119"/>
  <c r="AB248" i="119"/>
  <c r="AB96" i="119"/>
  <c r="AA96" i="119"/>
  <c r="AB123" i="119"/>
  <c r="AA123" i="119"/>
  <c r="AA172" i="119"/>
  <c r="AB172" i="119"/>
  <c r="AB263" i="119"/>
  <c r="AA263" i="119"/>
  <c r="AB115" i="119"/>
  <c r="AA115" i="119"/>
  <c r="AA65" i="119"/>
  <c r="AB65" i="119"/>
  <c r="AA165" i="119"/>
  <c r="AB165" i="119"/>
  <c r="AB86" i="119"/>
  <c r="AA86" i="119"/>
  <c r="AA220" i="119"/>
  <c r="AB220" i="119"/>
  <c r="AA144" i="119"/>
  <c r="AB144" i="119"/>
  <c r="AA75" i="119"/>
  <c r="AB75" i="119"/>
  <c r="AA62" i="119"/>
  <c r="AB62" i="119"/>
  <c r="AB229" i="119"/>
  <c r="AA229" i="119"/>
  <c r="AA129" i="119"/>
  <c r="AB129" i="119"/>
  <c r="AB202" i="119"/>
  <c r="AA202" i="119"/>
  <c r="AB247" i="119"/>
  <c r="AA247" i="119"/>
  <c r="AB215" i="119"/>
  <c r="AA215" i="119"/>
  <c r="AA204" i="119"/>
  <c r="AB204" i="119"/>
  <c r="AA176" i="119"/>
  <c r="AB176" i="119"/>
  <c r="AB159" i="119"/>
  <c r="AA159" i="119"/>
  <c r="AB136" i="119"/>
  <c r="AA136" i="119"/>
  <c r="AA110" i="119"/>
  <c r="AB110" i="119"/>
  <c r="AB80" i="119"/>
  <c r="AA80" i="119"/>
  <c r="AB88" i="119"/>
  <c r="AA88" i="119"/>
  <c r="AB150" i="119"/>
  <c r="AA150" i="119"/>
  <c r="AA197" i="119"/>
  <c r="AB197" i="119"/>
  <c r="AB133" i="119"/>
  <c r="AA133" i="119"/>
  <c r="AA68" i="119"/>
  <c r="AB68" i="119"/>
  <c r="AB151" i="119"/>
  <c r="AA151" i="119"/>
  <c r="AA87" i="119"/>
  <c r="AB87" i="119"/>
  <c r="AA107" i="119"/>
  <c r="AB107" i="119"/>
  <c r="AA167" i="119"/>
  <c r="AB167" i="119"/>
  <c r="AA192" i="119"/>
  <c r="AB192" i="119"/>
  <c r="AA95" i="119"/>
  <c r="AB95" i="119"/>
  <c r="AA97" i="119"/>
  <c r="AB97" i="119"/>
  <c r="AB85" i="119"/>
  <c r="AA85" i="119"/>
  <c r="AB102" i="119"/>
  <c r="AA102" i="119"/>
  <c r="AA224" i="119"/>
  <c r="AB224" i="119"/>
  <c r="AA255" i="119"/>
  <c r="AB255" i="119"/>
  <c r="AA120" i="119"/>
  <c r="AB120" i="119"/>
  <c r="AB232" i="119"/>
  <c r="AA232" i="119"/>
  <c r="AB70" i="119"/>
  <c r="AA70" i="119"/>
  <c r="AA235" i="119"/>
  <c r="AB235" i="119"/>
  <c r="AA114" i="119"/>
  <c r="AB114" i="119"/>
  <c r="AB238" i="119"/>
  <c r="AA238" i="119"/>
  <c r="AA217" i="119"/>
  <c r="AB217" i="119"/>
  <c r="AB225" i="119"/>
  <c r="AA225" i="119"/>
  <c r="AA101" i="119"/>
  <c r="AB101" i="119"/>
  <c r="AA212" i="119"/>
  <c r="AB212" i="119"/>
  <c r="AA230" i="119"/>
  <c r="AB230" i="119"/>
  <c r="AA147" i="119"/>
  <c r="AB147" i="119"/>
  <c r="AB104" i="119"/>
  <c r="AA104" i="119"/>
  <c r="AB200" i="119"/>
  <c r="AA200" i="119"/>
  <c r="AB125" i="119"/>
  <c r="AA125" i="119"/>
  <c r="AA216" i="119"/>
  <c r="AB216" i="119"/>
  <c r="AA218" i="119"/>
  <c r="AB218" i="119"/>
  <c r="AB161" i="119"/>
  <c r="AA161" i="119"/>
  <c r="AA141" i="119"/>
  <c r="AB141" i="119"/>
  <c r="AB84" i="119"/>
  <c r="AA84" i="119"/>
  <c r="AB79" i="119"/>
  <c r="AA79" i="119"/>
  <c r="AA117" i="119"/>
  <c r="AB117" i="119"/>
  <c r="AB195" i="119"/>
  <c r="AA195" i="119"/>
  <c r="AB196" i="119"/>
  <c r="AA196" i="119"/>
  <c r="AB244" i="119"/>
  <c r="AA244" i="119"/>
  <c r="AA69" i="119"/>
  <c r="AB69" i="119"/>
  <c r="AB160" i="119"/>
  <c r="AA160" i="119"/>
  <c r="AA193" i="119"/>
  <c r="AB193" i="119"/>
  <c r="AA164" i="119"/>
  <c r="AB164" i="119"/>
  <c r="AB60" i="119"/>
  <c r="AA60" i="119"/>
  <c r="AA205" i="119"/>
  <c r="AB205" i="119"/>
  <c r="AA66" i="119"/>
  <c r="AB66" i="119"/>
  <c r="AA194" i="119"/>
  <c r="AB194" i="119"/>
  <c r="AA241" i="119"/>
  <c r="AB241" i="119"/>
  <c r="AB211" i="119"/>
  <c r="AA211" i="119"/>
  <c r="AA254" i="119"/>
  <c r="AB254" i="119"/>
  <c r="AA250" i="119"/>
  <c r="AB250" i="119"/>
  <c r="AB105" i="119"/>
  <c r="AA105" i="119"/>
  <c r="AB256" i="119"/>
  <c r="AA256" i="119"/>
  <c r="AB191" i="119"/>
  <c r="AA191" i="119"/>
  <c r="AA158" i="119"/>
  <c r="AB158" i="119"/>
  <c r="AB137" i="119"/>
  <c r="AA137" i="119"/>
  <c r="AB168" i="119"/>
  <c r="AA168" i="119"/>
  <c r="AB180" i="119"/>
  <c r="AA180" i="119"/>
  <c r="AA242" i="119"/>
  <c r="AB242" i="119"/>
  <c r="AB90" i="119"/>
  <c r="AA90" i="119"/>
  <c r="AB264" i="119"/>
  <c r="AA264" i="119"/>
  <c r="AB253" i="119"/>
  <c r="AA253" i="119"/>
  <c r="AA149" i="119"/>
  <c r="AB149" i="119"/>
  <c r="AA268" i="119"/>
  <c r="AB268" i="119"/>
  <c r="AB73" i="119"/>
  <c r="AA73" i="119"/>
  <c r="AB99" i="119"/>
  <c r="AA99" i="119"/>
  <c r="AA179" i="119"/>
  <c r="AB179" i="119"/>
  <c r="AB228" i="119"/>
  <c r="AA228" i="119"/>
  <c r="AA181" i="119"/>
  <c r="AB181" i="119"/>
  <c r="AA100" i="119"/>
  <c r="AB100" i="119"/>
  <c r="AA240" i="119"/>
  <c r="AB240" i="119"/>
  <c r="AA91" i="119"/>
  <c r="AB91" i="119"/>
  <c r="AA207" i="119"/>
  <c r="AB207" i="119"/>
  <c r="AA121" i="119"/>
  <c r="AB121" i="119"/>
  <c r="AB64" i="119"/>
  <c r="AA64" i="119"/>
  <c r="AA71" i="119"/>
  <c r="AB71" i="119"/>
  <c r="AB265" i="119"/>
  <c r="AA265" i="119"/>
  <c r="AB234" i="119"/>
  <c r="AA234" i="119"/>
  <c r="AB261" i="119"/>
  <c r="AA261" i="119"/>
  <c r="AB451" i="119"/>
  <c r="AA451" i="119"/>
  <c r="AA338" i="119"/>
  <c r="AB338" i="119"/>
  <c r="AB310" i="119"/>
  <c r="AA310" i="119"/>
  <c r="AA479" i="119"/>
  <c r="AB479" i="119"/>
  <c r="AB318" i="119"/>
  <c r="AA318" i="119"/>
  <c r="E48" i="119"/>
  <c r="E36" i="119"/>
  <c r="G11" i="119"/>
  <c r="E23" i="119"/>
  <c r="AA362" i="119"/>
  <c r="AB362" i="119"/>
  <c r="AA341" i="119"/>
  <c r="AB341" i="119"/>
  <c r="AA348" i="119"/>
  <c r="AB348" i="119"/>
  <c r="AA302" i="119"/>
  <c r="AB302" i="119"/>
  <c r="AA476" i="119"/>
  <c r="AB476" i="119"/>
  <c r="AA448" i="119"/>
  <c r="AB448" i="119"/>
  <c r="AA293" i="119"/>
  <c r="AB293" i="119"/>
  <c r="AA317" i="119"/>
  <c r="AB317" i="119"/>
  <c r="AB277" i="119"/>
  <c r="AA277" i="119"/>
  <c r="AB364" i="119"/>
  <c r="AA364" i="119"/>
  <c r="AB288" i="119"/>
  <c r="AA288" i="119"/>
  <c r="AB272" i="119"/>
  <c r="AA272" i="119"/>
  <c r="AA406" i="119"/>
  <c r="AB406" i="119"/>
  <c r="AB426" i="119"/>
  <c r="AA426" i="119"/>
  <c r="E43" i="119"/>
  <c r="G18" i="119"/>
  <c r="E30" i="119"/>
  <c r="E55" i="119"/>
  <c r="AA402" i="119"/>
  <c r="AB402" i="119"/>
  <c r="AB280" i="119"/>
  <c r="AA280" i="119"/>
  <c r="AB354" i="119"/>
  <c r="AA354" i="119"/>
  <c r="AB320" i="119"/>
  <c r="AA320" i="119"/>
  <c r="AB414" i="119"/>
  <c r="AA414" i="119"/>
  <c r="AA282" i="119"/>
  <c r="AB282" i="119"/>
  <c r="AA314" i="119"/>
  <c r="AB314" i="119"/>
  <c r="AA323" i="119"/>
  <c r="AB323" i="119"/>
  <c r="AA469" i="119"/>
  <c r="AB469" i="119"/>
  <c r="AA449" i="119"/>
  <c r="AB449" i="119"/>
  <c r="AA456" i="119"/>
  <c r="AB456" i="119"/>
  <c r="AA467" i="119"/>
  <c r="AB467" i="119"/>
  <c r="AB424" i="119"/>
  <c r="AA424" i="119"/>
  <c r="AA457" i="119"/>
  <c r="AB457" i="119"/>
  <c r="AA381" i="119"/>
  <c r="AB381" i="119"/>
  <c r="AA279" i="119"/>
  <c r="AB279" i="119"/>
  <c r="AA334" i="119"/>
  <c r="AB334" i="119"/>
  <c r="AA322" i="119"/>
  <c r="AB322" i="119"/>
  <c r="AA336" i="119"/>
  <c r="AB336" i="119"/>
  <c r="AA468" i="119"/>
  <c r="AB468" i="119"/>
  <c r="AB398" i="119"/>
  <c r="AA398" i="119"/>
  <c r="AB363" i="119"/>
  <c r="AA363" i="119"/>
  <c r="E17" i="130"/>
  <c r="E50" i="119"/>
  <c r="E25" i="119"/>
  <c r="G13" i="119"/>
  <c r="E38" i="119"/>
  <c r="AA425" i="119"/>
  <c r="AB425" i="119"/>
  <c r="AA405" i="119"/>
  <c r="AB405" i="119"/>
  <c r="AB466" i="119"/>
  <c r="AA466" i="119"/>
  <c r="AA418" i="119"/>
  <c r="AB418" i="119"/>
  <c r="AB433" i="119"/>
  <c r="AA433" i="119"/>
  <c r="AA300" i="119"/>
  <c r="AB300" i="119"/>
  <c r="AB356" i="119"/>
  <c r="AA356" i="119"/>
  <c r="AA420" i="119"/>
  <c r="AB420" i="119"/>
  <c r="AB417" i="119"/>
  <c r="AA417" i="119"/>
  <c r="AA415" i="119"/>
  <c r="AB415" i="119"/>
  <c r="AB304" i="119"/>
  <c r="AA304" i="119"/>
  <c r="AA328" i="119"/>
  <c r="AB328" i="119"/>
  <c r="AB443" i="119"/>
  <c r="AA443" i="119"/>
  <c r="AA401" i="119"/>
  <c r="AB401" i="119"/>
  <c r="AB306" i="119"/>
  <c r="AA306" i="119"/>
  <c r="AB360" i="119"/>
  <c r="AA360" i="119"/>
  <c r="AA460" i="119"/>
  <c r="AB460" i="119"/>
  <c r="AB477" i="119"/>
  <c r="AA477" i="119"/>
  <c r="AB470" i="119"/>
  <c r="AA470" i="119"/>
  <c r="AB383" i="119"/>
  <c r="AA383" i="119"/>
  <c r="AB461" i="119"/>
  <c r="AA461" i="119"/>
  <c r="AB427" i="119"/>
  <c r="AA427" i="119"/>
  <c r="AA382" i="119"/>
  <c r="AB382" i="119"/>
  <c r="AA361" i="119"/>
  <c r="AB361" i="119"/>
  <c r="AB435" i="119"/>
  <c r="AA435" i="119"/>
  <c r="AB465" i="119"/>
  <c r="AA465" i="119"/>
  <c r="AB428" i="119"/>
  <c r="AA428" i="119"/>
  <c r="AB440" i="119"/>
  <c r="AA440" i="119"/>
  <c r="AB430" i="119"/>
  <c r="AA430" i="119"/>
  <c r="AA273" i="119"/>
  <c r="AB273" i="119"/>
  <c r="AA368" i="119"/>
  <c r="AB368" i="119"/>
  <c r="AB419" i="119"/>
  <c r="AA419" i="119"/>
  <c r="AA294" i="119"/>
  <c r="AB294" i="119"/>
  <c r="AA375" i="119"/>
  <c r="AB375" i="119"/>
  <c r="AB299" i="119"/>
  <c r="AA299" i="119"/>
  <c r="AA450" i="119"/>
  <c r="AB450" i="119"/>
  <c r="AA452" i="119"/>
  <c r="AB452" i="119"/>
  <c r="AA380" i="119"/>
  <c r="AB380" i="119"/>
  <c r="AA472" i="119"/>
  <c r="AB472" i="119"/>
  <c r="E28" i="119"/>
  <c r="E53" i="119"/>
  <c r="E41" i="119"/>
  <c r="G16" i="119"/>
  <c r="AA330" i="119"/>
  <c r="AB330" i="119"/>
  <c r="AB386" i="119"/>
  <c r="AA386" i="119"/>
  <c r="AA309" i="119"/>
  <c r="AB309" i="119"/>
  <c r="AA278" i="119"/>
  <c r="AB278" i="119"/>
  <c r="AA474" i="119"/>
  <c r="AB474" i="119"/>
  <c r="AB439" i="119"/>
  <c r="AA439" i="119"/>
  <c r="AB455" i="119"/>
  <c r="AA455" i="119"/>
  <c r="AB422" i="119"/>
  <c r="AA422" i="119"/>
  <c r="AB453" i="119"/>
  <c r="AA453" i="119"/>
  <c r="AA434" i="119"/>
  <c r="AB434" i="119"/>
  <c r="AA319" i="119"/>
  <c r="AB319" i="119"/>
  <c r="AB369" i="119"/>
  <c r="AA369" i="119"/>
  <c r="AA371" i="119"/>
  <c r="AB371" i="119"/>
  <c r="AA297" i="119"/>
  <c r="AB297" i="119"/>
  <c r="AB410" i="119"/>
  <c r="AA410" i="119"/>
  <c r="AA459" i="119"/>
  <c r="AB459" i="119"/>
  <c r="AB411" i="119"/>
  <c r="AA411" i="119"/>
  <c r="AA337" i="119"/>
  <c r="AB337" i="119"/>
  <c r="AB345" i="119"/>
  <c r="AA345" i="119"/>
  <c r="AA442" i="119"/>
  <c r="AB442" i="119"/>
  <c r="AA285" i="119"/>
  <c r="AB285" i="119"/>
  <c r="AA344" i="119"/>
  <c r="AB344" i="119"/>
  <c r="AB276" i="119"/>
  <c r="AA276" i="119"/>
  <c r="AA432" i="119"/>
  <c r="AB432" i="119"/>
  <c r="AA391" i="119"/>
  <c r="AB391" i="119"/>
  <c r="AB413" i="119"/>
  <c r="AA413" i="119"/>
  <c r="AA333" i="119"/>
  <c r="AB333" i="119"/>
  <c r="AA311" i="119"/>
  <c r="AB311" i="119"/>
  <c r="AB441" i="119"/>
  <c r="AA441" i="119"/>
  <c r="AA353" i="119"/>
  <c r="AB353" i="119"/>
  <c r="AA301" i="119"/>
  <c r="AB301" i="119"/>
  <c r="AA423" i="119"/>
  <c r="AB423" i="119"/>
  <c r="AB379" i="119"/>
  <c r="AA379" i="119"/>
  <c r="AA321" i="119"/>
  <c r="AB321" i="119"/>
  <c r="AA313" i="119"/>
  <c r="AB313" i="119"/>
  <c r="AA340" i="119"/>
  <c r="AB340" i="119"/>
  <c r="AB350" i="119"/>
  <c r="AA350" i="119"/>
  <c r="AB305" i="119"/>
  <c r="AA305" i="119"/>
  <c r="AB308" i="119"/>
  <c r="AA308" i="119"/>
  <c r="AB373" i="119"/>
  <c r="AA373" i="119"/>
  <c r="AB404" i="119"/>
  <c r="AA404" i="119"/>
  <c r="AB347" i="119"/>
  <c r="AA347" i="119"/>
  <c r="AA408" i="119"/>
  <c r="AB408" i="119"/>
  <c r="AB343" i="119"/>
  <c r="AA343" i="119"/>
  <c r="AB392" i="119"/>
  <c r="AA392" i="119"/>
  <c r="AA445" i="119"/>
  <c r="AB445" i="119"/>
  <c r="AA284" i="119"/>
  <c r="AB284" i="119"/>
  <c r="E51" i="119"/>
  <c r="E26" i="119"/>
  <c r="G14" i="119"/>
  <c r="E39" i="119"/>
  <c r="AA370" i="119"/>
  <c r="AB370" i="119"/>
  <c r="AA352" i="119"/>
  <c r="AB352" i="119"/>
  <c r="AB394" i="119"/>
  <c r="AA394" i="119"/>
  <c r="AA316" i="119"/>
  <c r="AB316" i="119"/>
  <c r="AA431" i="119"/>
  <c r="AB431" i="119"/>
  <c r="AA464" i="119"/>
  <c r="AB464" i="119"/>
  <c r="AA296" i="119"/>
  <c r="AB296" i="119"/>
  <c r="AB358" i="119"/>
  <c r="AA358" i="119"/>
  <c r="AB407" i="119"/>
  <c r="AA407" i="119"/>
  <c r="AB359" i="119"/>
  <c r="AA359" i="119"/>
  <c r="AA331" i="119"/>
  <c r="AB331" i="119"/>
  <c r="AA376" i="119"/>
  <c r="AB376" i="119"/>
  <c r="AB480" i="119"/>
  <c r="AA480" i="119"/>
  <c r="AA303" i="119"/>
  <c r="AB303" i="119"/>
  <c r="E46" i="119"/>
  <c r="G9" i="119"/>
  <c r="E34" i="119"/>
  <c r="E21" i="119"/>
  <c r="AA329" i="119"/>
  <c r="AB329" i="119"/>
  <c r="AB274" i="119"/>
  <c r="AA274" i="119"/>
  <c r="AA315" i="119"/>
  <c r="AB315" i="119"/>
  <c r="AB390" i="119"/>
  <c r="AA390" i="119"/>
  <c r="AA291" i="119"/>
  <c r="AB291" i="119"/>
  <c r="AA412" i="119"/>
  <c r="AB412" i="119"/>
  <c r="AB286" i="119"/>
  <c r="AA286" i="119"/>
  <c r="AA403" i="119"/>
  <c r="AB403" i="119"/>
  <c r="AA275" i="119"/>
  <c r="AB275" i="119"/>
  <c r="AB283" i="119"/>
  <c r="AA283" i="119"/>
  <c r="AA326" i="119"/>
  <c r="AB326" i="119"/>
  <c r="AB292" i="119"/>
  <c r="AA292" i="119"/>
  <c r="AA287" i="119"/>
  <c r="AB287" i="119"/>
  <c r="AB397" i="119"/>
  <c r="AA397" i="119"/>
  <c r="AA327" i="119"/>
  <c r="AB327" i="119"/>
  <c r="AA365" i="119"/>
  <c r="AB365" i="119"/>
  <c r="AA325" i="119"/>
  <c r="AB325" i="119"/>
  <c r="AA295" i="119"/>
  <c r="AB295" i="119"/>
  <c r="AB446" i="119"/>
  <c r="AA446" i="119"/>
  <c r="AA475" i="119"/>
  <c r="AB475" i="119"/>
  <c r="AB389" i="119"/>
  <c r="AA389" i="119"/>
  <c r="AB377" i="119"/>
  <c r="AA377" i="119"/>
  <c r="AA436" i="119"/>
  <c r="AB436" i="119"/>
  <c r="AB385" i="119"/>
  <c r="AA385" i="119"/>
  <c r="AB393" i="119"/>
  <c r="AA393" i="119"/>
  <c r="AB462" i="119"/>
  <c r="AA462" i="119"/>
  <c r="AA396" i="119"/>
  <c r="AB396" i="119"/>
  <c r="E42" i="119"/>
  <c r="G17" i="119"/>
  <c r="E54" i="119"/>
  <c r="E29" i="119"/>
  <c r="AA438" i="119"/>
  <c r="AB438" i="119"/>
  <c r="AB378" i="119"/>
  <c r="AA378" i="119"/>
  <c r="AB298" i="119"/>
  <c r="AA298" i="119"/>
  <c r="AB307" i="119"/>
  <c r="AA307" i="119"/>
  <c r="AB351" i="119"/>
  <c r="AA351" i="119"/>
  <c r="AA374" i="119"/>
  <c r="AB374" i="119"/>
  <c r="AA463" i="119"/>
  <c r="AB463" i="119"/>
  <c r="AA471" i="119"/>
  <c r="AB471" i="119"/>
  <c r="AA342" i="119"/>
  <c r="AB342" i="119"/>
  <c r="AB399" i="119"/>
  <c r="AA399" i="119"/>
  <c r="G15" i="119"/>
  <c r="E27" i="119"/>
  <c r="E40" i="119"/>
  <c r="E52" i="119"/>
  <c r="AA416" i="119"/>
  <c r="AB416" i="119"/>
  <c r="AB444" i="119"/>
  <c r="AA444" i="119"/>
  <c r="AA388" i="119"/>
  <c r="AB388" i="119"/>
  <c r="AA384" i="119"/>
  <c r="AB384" i="119"/>
  <c r="AA332" i="119"/>
  <c r="AB332" i="119"/>
  <c r="AA290" i="119"/>
  <c r="AB290" i="119"/>
  <c r="AB346" i="119"/>
  <c r="AA346" i="119"/>
  <c r="AA454" i="119"/>
  <c r="AB454" i="119"/>
  <c r="AB421" i="119"/>
  <c r="AA421" i="119"/>
  <c r="AA324" i="119"/>
  <c r="AB324" i="119"/>
  <c r="AB281" i="119"/>
  <c r="AA281" i="119"/>
  <c r="AA355" i="119"/>
  <c r="AB355" i="119"/>
  <c r="AA395" i="119"/>
  <c r="AB395" i="119"/>
  <c r="AA458" i="119"/>
  <c r="AB458" i="119"/>
  <c r="AA409" i="119"/>
  <c r="AB409" i="119"/>
  <c r="AB357" i="119"/>
  <c r="AA357" i="119"/>
  <c r="AA335" i="119"/>
  <c r="AB335" i="119"/>
  <c r="AB289" i="119"/>
  <c r="AA289" i="119"/>
  <c r="AA478" i="119"/>
  <c r="AB478" i="119"/>
  <c r="AA349" i="119"/>
  <c r="AB349" i="119"/>
  <c r="AA437" i="119"/>
  <c r="AB437" i="119"/>
  <c r="AB429" i="119"/>
  <c r="AA429" i="119"/>
  <c r="AB366" i="119"/>
  <c r="AA366" i="119"/>
  <c r="AA447" i="119"/>
  <c r="AB447" i="119"/>
  <c r="AB387" i="119"/>
  <c r="AA387" i="119"/>
  <c r="AA372" i="119"/>
  <c r="AB372" i="119"/>
  <c r="AA473" i="119"/>
  <c r="AB473" i="119"/>
  <c r="AA339" i="119"/>
  <c r="AB339" i="119"/>
  <c r="AB367" i="119"/>
  <c r="AA367" i="119"/>
  <c r="AB312" i="119"/>
  <c r="AA312" i="119"/>
  <c r="AB400" i="119"/>
  <c r="AA400" i="119"/>
  <c r="E49" i="119"/>
  <c r="E24" i="119"/>
  <c r="E37" i="119"/>
  <c r="G12" i="119"/>
  <c r="AC249" i="119" l="1"/>
  <c r="AD468" i="119"/>
  <c r="AE468" i="119" s="1"/>
  <c r="AC279" i="119"/>
  <c r="AD467" i="119"/>
  <c r="AE467" i="119" s="1"/>
  <c r="AC119" i="119"/>
  <c r="AD163" i="119"/>
  <c r="AG163" i="119" s="1"/>
  <c r="AC63" i="119"/>
  <c r="AD76" i="119"/>
  <c r="AE76" i="119" s="1"/>
  <c r="AC152" i="119"/>
  <c r="AD186" i="119"/>
  <c r="AE186" i="119" s="1"/>
  <c r="AD258" i="119"/>
  <c r="AE258" i="119" s="1"/>
  <c r="AD88" i="119"/>
  <c r="AG88" i="119" s="1"/>
  <c r="AC196" i="119"/>
  <c r="AC109" i="119"/>
  <c r="AD86" i="119"/>
  <c r="AG86" i="119" s="1"/>
  <c r="AC64" i="119"/>
  <c r="AD149" i="119"/>
  <c r="AE149" i="119" s="1"/>
  <c r="AC242" i="119"/>
  <c r="AD158" i="119"/>
  <c r="AE158" i="119" s="1"/>
  <c r="AD147" i="119"/>
  <c r="AG147" i="119" s="1"/>
  <c r="AD228" i="119"/>
  <c r="AG228" i="119" s="1"/>
  <c r="AD161" i="119"/>
  <c r="AG161" i="119" s="1"/>
  <c r="AD200" i="119"/>
  <c r="AG200" i="119" s="1"/>
  <c r="AC212" i="119"/>
  <c r="AD151" i="119"/>
  <c r="AE151" i="119" s="1"/>
  <c r="AC150" i="119"/>
  <c r="AC229" i="119"/>
  <c r="AD96" i="119"/>
  <c r="AG96" i="119" s="1"/>
  <c r="AD94" i="119"/>
  <c r="AE94" i="119" s="1"/>
  <c r="AC85" i="119"/>
  <c r="AD263" i="119"/>
  <c r="AG263" i="119" s="1"/>
  <c r="AD198" i="119"/>
  <c r="AE198" i="119" s="1"/>
  <c r="AC70" i="119"/>
  <c r="AC222" i="119"/>
  <c r="AC201" i="119"/>
  <c r="AC170" i="119"/>
  <c r="AC188" i="119"/>
  <c r="AC245" i="119"/>
  <c r="AD264" i="119"/>
  <c r="AG264" i="119" s="1"/>
  <c r="AC72" i="119"/>
  <c r="AD201" i="119"/>
  <c r="AE201" i="119" s="1"/>
  <c r="AD170" i="119"/>
  <c r="AG170" i="119" s="1"/>
  <c r="AD188" i="119"/>
  <c r="AE188" i="119" s="1"/>
  <c r="AD245" i="119"/>
  <c r="AG245" i="119" s="1"/>
  <c r="AC452" i="119"/>
  <c r="AD64" i="119"/>
  <c r="AG64" i="119" s="1"/>
  <c r="AC149" i="119"/>
  <c r="AD242" i="119"/>
  <c r="AE242" i="119" s="1"/>
  <c r="AC158" i="119"/>
  <c r="AC263" i="119"/>
  <c r="AC198" i="119"/>
  <c r="AD253" i="119"/>
  <c r="AC253" i="119"/>
  <c r="AD180" i="119"/>
  <c r="AC180" i="119"/>
  <c r="AD191" i="119"/>
  <c r="AC191" i="119"/>
  <c r="AC225" i="119"/>
  <c r="AD225" i="119"/>
  <c r="AC133" i="119"/>
  <c r="AD133" i="119"/>
  <c r="AC80" i="119"/>
  <c r="AD80" i="119"/>
  <c r="AD202" i="119"/>
  <c r="AC202" i="119"/>
  <c r="AC166" i="119"/>
  <c r="AD166" i="119"/>
  <c r="AC237" i="119"/>
  <c r="AD237" i="119"/>
  <c r="AD239" i="119"/>
  <c r="AC239" i="119"/>
  <c r="AD171" i="119"/>
  <c r="AC171" i="119"/>
  <c r="AC128" i="119"/>
  <c r="AD128" i="119"/>
  <c r="AC130" i="119"/>
  <c r="AD130" i="119"/>
  <c r="AD210" i="119"/>
  <c r="AC210" i="119"/>
  <c r="AC178" i="119"/>
  <c r="AD178" i="119"/>
  <c r="AD143" i="119"/>
  <c r="AC143" i="119"/>
  <c r="AD157" i="119"/>
  <c r="AC157" i="119"/>
  <c r="AD121" i="119"/>
  <c r="AC121" i="119"/>
  <c r="AC100" i="119"/>
  <c r="AD100" i="119"/>
  <c r="AD254" i="119"/>
  <c r="AC254" i="119"/>
  <c r="AD66" i="119"/>
  <c r="AC66" i="119"/>
  <c r="AC193" i="119"/>
  <c r="AD193" i="119"/>
  <c r="AD196" i="119"/>
  <c r="AC216" i="119"/>
  <c r="AD216" i="119"/>
  <c r="AC147" i="119"/>
  <c r="AD235" i="119"/>
  <c r="AC235" i="119"/>
  <c r="AD255" i="119"/>
  <c r="AC255" i="119"/>
  <c r="AD97" i="119"/>
  <c r="AC97" i="119"/>
  <c r="AC107" i="119"/>
  <c r="AD107" i="119"/>
  <c r="AD176" i="119"/>
  <c r="AC176" i="119"/>
  <c r="AD75" i="119"/>
  <c r="AC75" i="119"/>
  <c r="AC165" i="119"/>
  <c r="AD165" i="119"/>
  <c r="AC172" i="119"/>
  <c r="AD172" i="119"/>
  <c r="AD92" i="119"/>
  <c r="AC92" i="119"/>
  <c r="AD249" i="119"/>
  <c r="AC83" i="119"/>
  <c r="AD83" i="119"/>
  <c r="AC103" i="119"/>
  <c r="AD103" i="119"/>
  <c r="AD162" i="119"/>
  <c r="AC162" i="119"/>
  <c r="AD119" i="119"/>
  <c r="AC260" i="119"/>
  <c r="AD260" i="119"/>
  <c r="AD126" i="119"/>
  <c r="AC126" i="119"/>
  <c r="AC111" i="119"/>
  <c r="AD111" i="119"/>
  <c r="AC145" i="119"/>
  <c r="AD145" i="119"/>
  <c r="AC174" i="119"/>
  <c r="AD174" i="119"/>
  <c r="AC124" i="119"/>
  <c r="AD124" i="119"/>
  <c r="AD262" i="119"/>
  <c r="AC262" i="119"/>
  <c r="AD173" i="119"/>
  <c r="AC173" i="119"/>
  <c r="AC186" i="119"/>
  <c r="AC267" i="119"/>
  <c r="AD267" i="119"/>
  <c r="AD207" i="119"/>
  <c r="AC207" i="119"/>
  <c r="AC181" i="119"/>
  <c r="AD181" i="119"/>
  <c r="AC264" i="119"/>
  <c r="AD205" i="119"/>
  <c r="AC205" i="119"/>
  <c r="AD141" i="119"/>
  <c r="AC141" i="119"/>
  <c r="AD230" i="119"/>
  <c r="AC230" i="119"/>
  <c r="AC217" i="119"/>
  <c r="AD217" i="119"/>
  <c r="AD70" i="119"/>
  <c r="AC224" i="119"/>
  <c r="AD224" i="119"/>
  <c r="AD95" i="119"/>
  <c r="AC95" i="119"/>
  <c r="AD87" i="119"/>
  <c r="AC87" i="119"/>
  <c r="AD197" i="119"/>
  <c r="AC197" i="119"/>
  <c r="AC110" i="119"/>
  <c r="AD110" i="119"/>
  <c r="AD204" i="119"/>
  <c r="AC204" i="119"/>
  <c r="AD129" i="119"/>
  <c r="AC129" i="119"/>
  <c r="AD144" i="119"/>
  <c r="AC144" i="119"/>
  <c r="AC65" i="119"/>
  <c r="AD65" i="119"/>
  <c r="AC233" i="119"/>
  <c r="AD233" i="119"/>
  <c r="AD127" i="119"/>
  <c r="AC127" i="119"/>
  <c r="AC227" i="119"/>
  <c r="AD227" i="119"/>
  <c r="AD112" i="119"/>
  <c r="AC112" i="119"/>
  <c r="AC139" i="119"/>
  <c r="AD139" i="119"/>
  <c r="AC236" i="119"/>
  <c r="AD236" i="119"/>
  <c r="AD67" i="119"/>
  <c r="AC67" i="119"/>
  <c r="AC163" i="119"/>
  <c r="AC106" i="119"/>
  <c r="AD106" i="119"/>
  <c r="AD63" i="119"/>
  <c r="AD74" i="119"/>
  <c r="AC74" i="119"/>
  <c r="AC76" i="119"/>
  <c r="AD183" i="119"/>
  <c r="AC183" i="119"/>
  <c r="AD152" i="119"/>
  <c r="AC258" i="119"/>
  <c r="AD109" i="119"/>
  <c r="AD208" i="119"/>
  <c r="AC208" i="119"/>
  <c r="AC265" i="119"/>
  <c r="AD265" i="119"/>
  <c r="AD211" i="119"/>
  <c r="AC211" i="119"/>
  <c r="AC195" i="119"/>
  <c r="AD195" i="119"/>
  <c r="AC125" i="119"/>
  <c r="AD125" i="119"/>
  <c r="AC98" i="119"/>
  <c r="AD98" i="119"/>
  <c r="AD154" i="119"/>
  <c r="AC154" i="119"/>
  <c r="AC155" i="119"/>
  <c r="AD155" i="119"/>
  <c r="AC228" i="119"/>
  <c r="AD90" i="119"/>
  <c r="AC90" i="119"/>
  <c r="AD137" i="119"/>
  <c r="AC137" i="119"/>
  <c r="AC105" i="119"/>
  <c r="AD105" i="119"/>
  <c r="AC60" i="119"/>
  <c r="AD60" i="119"/>
  <c r="AC161" i="119"/>
  <c r="AC200" i="119"/>
  <c r="AD212" i="119"/>
  <c r="AC238" i="119"/>
  <c r="AD238" i="119"/>
  <c r="AC232" i="119"/>
  <c r="AD232" i="119"/>
  <c r="AD102" i="119"/>
  <c r="AC102" i="119"/>
  <c r="AC151" i="119"/>
  <c r="AD150" i="119"/>
  <c r="AD136" i="119"/>
  <c r="AC136" i="119"/>
  <c r="AC215" i="119"/>
  <c r="AD215" i="119"/>
  <c r="AD229" i="119"/>
  <c r="AC115" i="119"/>
  <c r="AD115" i="119"/>
  <c r="AC96" i="119"/>
  <c r="AC213" i="119"/>
  <c r="AD213" i="119"/>
  <c r="AC199" i="119"/>
  <c r="AD199" i="119"/>
  <c r="AC94" i="119"/>
  <c r="AD231" i="119"/>
  <c r="AC231" i="119"/>
  <c r="AD221" i="119"/>
  <c r="AC221" i="119"/>
  <c r="AC266" i="119"/>
  <c r="AD266" i="119"/>
  <c r="AC259" i="119"/>
  <c r="AD259" i="119"/>
  <c r="AD222" i="119"/>
  <c r="AD182" i="119"/>
  <c r="AC182" i="119"/>
  <c r="AC156" i="119"/>
  <c r="AD156" i="119"/>
  <c r="AD148" i="119"/>
  <c r="AC148" i="119"/>
  <c r="AD78" i="119"/>
  <c r="AC78" i="119"/>
  <c r="AC132" i="119"/>
  <c r="AD132" i="119"/>
  <c r="AD73" i="119"/>
  <c r="AC73" i="119"/>
  <c r="AD82" i="119"/>
  <c r="AC82" i="119"/>
  <c r="AC252" i="119"/>
  <c r="AD252" i="119"/>
  <c r="AD223" i="119"/>
  <c r="AC223" i="119"/>
  <c r="AD226" i="119"/>
  <c r="AC226" i="119"/>
  <c r="AD71" i="119"/>
  <c r="AC71" i="119"/>
  <c r="AD91" i="119"/>
  <c r="AC91" i="119"/>
  <c r="AD268" i="119"/>
  <c r="AC268" i="119"/>
  <c r="AD241" i="119"/>
  <c r="AC241" i="119"/>
  <c r="AD69" i="119"/>
  <c r="AC69" i="119"/>
  <c r="AD117" i="119"/>
  <c r="AC117" i="119"/>
  <c r="AC192" i="119"/>
  <c r="AD192" i="119"/>
  <c r="AD220" i="119"/>
  <c r="AC220" i="119"/>
  <c r="AD134" i="119"/>
  <c r="AC134" i="119"/>
  <c r="AC214" i="119"/>
  <c r="AD214" i="119"/>
  <c r="AD142" i="119"/>
  <c r="AC142" i="119"/>
  <c r="AD72" i="119"/>
  <c r="AD146" i="119"/>
  <c r="AC146" i="119"/>
  <c r="AC116" i="119"/>
  <c r="AD116" i="119"/>
  <c r="AC122" i="119"/>
  <c r="AD122" i="119"/>
  <c r="AC89" i="119"/>
  <c r="AD89" i="119"/>
  <c r="AD203" i="119"/>
  <c r="AC203" i="119"/>
  <c r="AC99" i="119"/>
  <c r="AD99" i="119"/>
  <c r="AD84" i="119"/>
  <c r="AC84" i="119"/>
  <c r="AC168" i="119"/>
  <c r="AD168" i="119"/>
  <c r="AD160" i="119"/>
  <c r="AC160" i="119"/>
  <c r="AD108" i="119"/>
  <c r="AC108" i="119"/>
  <c r="AC261" i="119"/>
  <c r="AD261" i="119"/>
  <c r="AC244" i="119"/>
  <c r="AD244" i="119"/>
  <c r="AC79" i="119"/>
  <c r="AD79" i="119"/>
  <c r="AD104" i="119"/>
  <c r="AC104" i="119"/>
  <c r="AD85" i="119"/>
  <c r="AC88" i="119"/>
  <c r="AD159" i="119"/>
  <c r="AC159" i="119"/>
  <c r="AD247" i="119"/>
  <c r="AC247" i="119"/>
  <c r="AC86" i="119"/>
  <c r="AD61" i="119"/>
  <c r="AC61" i="119"/>
  <c r="AC190" i="119"/>
  <c r="AD190" i="119"/>
  <c r="AC184" i="119"/>
  <c r="AD184" i="119"/>
  <c r="AD140" i="119"/>
  <c r="AC140" i="119"/>
  <c r="AC153" i="119"/>
  <c r="AD153" i="119"/>
  <c r="AD257" i="119"/>
  <c r="AC257" i="119"/>
  <c r="AC131" i="119"/>
  <c r="AD131" i="119"/>
  <c r="AC135" i="119"/>
  <c r="AD135" i="119"/>
  <c r="AC234" i="119"/>
  <c r="AD234" i="119"/>
  <c r="AD256" i="119"/>
  <c r="AC256" i="119"/>
  <c r="AD123" i="119"/>
  <c r="AC123" i="119"/>
  <c r="AD93" i="119"/>
  <c r="AC93" i="119"/>
  <c r="AC240" i="119"/>
  <c r="AD240" i="119"/>
  <c r="AD179" i="119"/>
  <c r="AC179" i="119"/>
  <c r="AD250" i="119"/>
  <c r="AC250" i="119"/>
  <c r="AD194" i="119"/>
  <c r="AC194" i="119"/>
  <c r="AD164" i="119"/>
  <c r="AC164" i="119"/>
  <c r="AD218" i="119"/>
  <c r="AC218" i="119"/>
  <c r="AD101" i="119"/>
  <c r="AC101" i="119"/>
  <c r="AD114" i="119"/>
  <c r="AC114" i="119"/>
  <c r="AD120" i="119"/>
  <c r="AC120" i="119"/>
  <c r="AD167" i="119"/>
  <c r="AC167" i="119"/>
  <c r="AD68" i="119"/>
  <c r="AC68" i="119"/>
  <c r="AC62" i="119"/>
  <c r="AD62" i="119"/>
  <c r="AD248" i="119"/>
  <c r="AC248" i="119"/>
  <c r="AD169" i="119"/>
  <c r="AC169" i="119"/>
  <c r="AD177" i="119"/>
  <c r="AC177" i="119"/>
  <c r="AD185" i="119"/>
  <c r="AC185" i="119"/>
  <c r="AC187" i="119"/>
  <c r="AD187" i="119"/>
  <c r="AC77" i="119"/>
  <c r="AD77" i="119"/>
  <c r="AC175" i="119"/>
  <c r="AD175" i="119"/>
  <c r="AD189" i="119"/>
  <c r="AC189" i="119"/>
  <c r="AD206" i="119"/>
  <c r="AC206" i="119"/>
  <c r="AC243" i="119"/>
  <c r="AD243" i="119"/>
  <c r="AD246" i="119"/>
  <c r="AC246" i="119"/>
  <c r="AD138" i="119"/>
  <c r="AC138" i="119"/>
  <c r="AC219" i="119"/>
  <c r="AD219" i="119"/>
  <c r="AC113" i="119"/>
  <c r="AD113" i="119"/>
  <c r="AC118" i="119"/>
  <c r="AD118" i="119"/>
  <c r="AC251" i="119"/>
  <c r="AD251" i="119"/>
  <c r="AD209" i="119"/>
  <c r="AC209" i="119"/>
  <c r="AC81" i="119"/>
  <c r="AD81" i="119"/>
  <c r="AC323" i="119"/>
  <c r="AC296" i="119"/>
  <c r="AC478" i="119"/>
  <c r="AD365" i="119"/>
  <c r="AG365" i="119" s="1"/>
  <c r="AC285" i="119"/>
  <c r="AC474" i="119"/>
  <c r="AC349" i="119"/>
  <c r="AC355" i="119"/>
  <c r="AD454" i="119"/>
  <c r="AG454" i="119" s="1"/>
  <c r="AD384" i="119"/>
  <c r="AG384" i="119" s="1"/>
  <c r="AC287" i="119"/>
  <c r="AD291" i="119"/>
  <c r="AG291" i="119" s="1"/>
  <c r="AC321" i="119"/>
  <c r="AD337" i="119"/>
  <c r="AG337" i="119" s="1"/>
  <c r="AD434" i="119"/>
  <c r="AG434" i="119" s="1"/>
  <c r="AC317" i="119"/>
  <c r="AC293" i="119"/>
  <c r="AC282" i="119"/>
  <c r="AD448" i="119"/>
  <c r="AE448" i="119" s="1"/>
  <c r="AD438" i="119"/>
  <c r="AG438" i="119" s="1"/>
  <c r="AD464" i="119"/>
  <c r="AE464" i="119" s="1"/>
  <c r="AC352" i="119"/>
  <c r="AC361" i="119"/>
  <c r="AD406" i="119"/>
  <c r="AG406" i="119" s="1"/>
  <c r="AD476" i="119"/>
  <c r="AG476" i="119" s="1"/>
  <c r="AD409" i="119"/>
  <c r="AG409" i="119" s="1"/>
  <c r="AD388" i="119"/>
  <c r="AG388" i="119" s="1"/>
  <c r="AC339" i="119"/>
  <c r="AC447" i="119"/>
  <c r="AD398" i="119"/>
  <c r="AG398" i="119" s="1"/>
  <c r="AC469" i="119"/>
  <c r="AD402" i="119"/>
  <c r="AE402" i="119" s="1"/>
  <c r="AD479" i="119"/>
  <c r="AG479" i="119" s="1"/>
  <c r="AC416" i="119"/>
  <c r="AC408" i="119"/>
  <c r="AD301" i="119"/>
  <c r="AE301" i="119" s="1"/>
  <c r="AC319" i="119"/>
  <c r="AC384" i="119"/>
  <c r="AD471" i="119"/>
  <c r="AG471" i="119" s="1"/>
  <c r="AC325" i="119"/>
  <c r="AC275" i="119"/>
  <c r="AD329" i="119"/>
  <c r="AG329" i="119" s="1"/>
  <c r="AC431" i="119"/>
  <c r="AD344" i="119"/>
  <c r="AE344" i="119" s="1"/>
  <c r="AC297" i="119"/>
  <c r="AC472" i="119"/>
  <c r="AC382" i="119"/>
  <c r="AD302" i="119"/>
  <c r="AE302" i="119" s="1"/>
  <c r="AD309" i="119"/>
  <c r="AG309" i="119" s="1"/>
  <c r="AD348" i="119"/>
  <c r="AG348" i="119" s="1"/>
  <c r="AD284" i="119"/>
  <c r="AG284" i="119" s="1"/>
  <c r="AD333" i="119"/>
  <c r="AG333" i="119" s="1"/>
  <c r="AD336" i="119"/>
  <c r="AG336" i="119" s="1"/>
  <c r="AC381" i="119"/>
  <c r="AC456" i="119"/>
  <c r="AC314" i="119"/>
  <c r="AC338" i="119"/>
  <c r="AD463" i="119"/>
  <c r="AE463" i="119" s="1"/>
  <c r="AD316" i="119"/>
  <c r="AE316" i="119" s="1"/>
  <c r="AC380" i="119"/>
  <c r="AC375" i="119"/>
  <c r="AC273" i="119"/>
  <c r="AD415" i="119"/>
  <c r="AE415" i="119" s="1"/>
  <c r="AD300" i="119"/>
  <c r="AE300" i="119" s="1"/>
  <c r="AC412" i="119"/>
  <c r="AD372" i="119"/>
  <c r="AG372" i="119" s="1"/>
  <c r="AD290" i="119"/>
  <c r="AG290" i="119" s="1"/>
  <c r="AC396" i="119"/>
  <c r="AD436" i="119"/>
  <c r="AE436" i="119" s="1"/>
  <c r="AD315" i="119"/>
  <c r="AE315" i="119" s="1"/>
  <c r="AC331" i="119"/>
  <c r="AD423" i="119"/>
  <c r="AG423" i="119" s="1"/>
  <c r="AD432" i="119"/>
  <c r="AE432" i="119" s="1"/>
  <c r="AD442" i="119"/>
  <c r="AE442" i="119" s="1"/>
  <c r="AC459" i="119"/>
  <c r="AD278" i="119"/>
  <c r="AE278" i="119" s="1"/>
  <c r="AC460" i="119"/>
  <c r="AD322" i="119"/>
  <c r="AG322" i="119" s="1"/>
  <c r="AC470" i="119"/>
  <c r="AD470" i="119"/>
  <c r="AC304" i="119"/>
  <c r="AD304" i="119"/>
  <c r="AD466" i="119"/>
  <c r="AC466" i="119"/>
  <c r="AD364" i="119"/>
  <c r="AC364" i="119"/>
  <c r="AC290" i="119"/>
  <c r="AC385" i="119"/>
  <c r="AD385" i="119"/>
  <c r="AC315" i="119"/>
  <c r="AC359" i="119"/>
  <c r="AD359" i="119"/>
  <c r="AD441" i="119"/>
  <c r="AC441" i="119"/>
  <c r="AD459" i="119"/>
  <c r="AD419" i="119"/>
  <c r="AC419" i="119"/>
  <c r="AC360" i="119"/>
  <c r="AD360" i="119"/>
  <c r="G50" i="119"/>
  <c r="U50" i="119" s="1"/>
  <c r="G38" i="119"/>
  <c r="U38" i="119" s="1"/>
  <c r="G25" i="119"/>
  <c r="U25" i="119" s="1"/>
  <c r="U13" i="119"/>
  <c r="AD424" i="119"/>
  <c r="AC424" i="119"/>
  <c r="AD414" i="119"/>
  <c r="AC414" i="119"/>
  <c r="U18" i="119"/>
  <c r="G43" i="119"/>
  <c r="U43" i="119" s="1"/>
  <c r="G55" i="119"/>
  <c r="U55" i="119" s="1"/>
  <c r="G30" i="119"/>
  <c r="U30" i="119" s="1"/>
  <c r="AD473" i="119"/>
  <c r="AC473" i="119"/>
  <c r="AD447" i="119"/>
  <c r="AD478" i="119"/>
  <c r="AC357" i="119"/>
  <c r="AD357" i="119"/>
  <c r="AC454" i="119"/>
  <c r="AC388" i="119"/>
  <c r="AD342" i="119"/>
  <c r="AC342" i="119"/>
  <c r="AC438" i="119"/>
  <c r="AC389" i="119"/>
  <c r="AD389" i="119"/>
  <c r="AC365" i="119"/>
  <c r="AD287" i="119"/>
  <c r="AD403" i="119"/>
  <c r="AC403" i="119"/>
  <c r="AC291" i="119"/>
  <c r="G34" i="119"/>
  <c r="U34" i="119" s="1"/>
  <c r="G21" i="119"/>
  <c r="U21" i="119" s="1"/>
  <c r="U9" i="119"/>
  <c r="G46" i="119"/>
  <c r="U46" i="119" s="1"/>
  <c r="C33" i="97" s="1"/>
  <c r="C88" i="97" s="1"/>
  <c r="AD296" i="119"/>
  <c r="AD352" i="119"/>
  <c r="AC347" i="119"/>
  <c r="AD347" i="119"/>
  <c r="AD321" i="119"/>
  <c r="AD413" i="119"/>
  <c r="AC413" i="119"/>
  <c r="AD285" i="119"/>
  <c r="AC337" i="119"/>
  <c r="AC371" i="119"/>
  <c r="AD371" i="119"/>
  <c r="AC434" i="119"/>
  <c r="AD474" i="119"/>
  <c r="AD386" i="119"/>
  <c r="AC386" i="119"/>
  <c r="AD452" i="119"/>
  <c r="AC430" i="119"/>
  <c r="AD430" i="119"/>
  <c r="AD361" i="119"/>
  <c r="AD461" i="119"/>
  <c r="AC461" i="119"/>
  <c r="AC443" i="119"/>
  <c r="AD443" i="119"/>
  <c r="AD420" i="119"/>
  <c r="AC420" i="119"/>
  <c r="AD433" i="119"/>
  <c r="AC433" i="119"/>
  <c r="AC398" i="119"/>
  <c r="AC322" i="119"/>
  <c r="AD280" i="119"/>
  <c r="AC280" i="119"/>
  <c r="AD272" i="119"/>
  <c r="AC272" i="119"/>
  <c r="AD293" i="119"/>
  <c r="AC302" i="119"/>
  <c r="AD318" i="119"/>
  <c r="AC318" i="119"/>
  <c r="AC422" i="119"/>
  <c r="AD422" i="119"/>
  <c r="AE336" i="119"/>
  <c r="AD396" i="119"/>
  <c r="AD326" i="119"/>
  <c r="AC326" i="119"/>
  <c r="AD431" i="119"/>
  <c r="AD392" i="119"/>
  <c r="AC392" i="119"/>
  <c r="AD350" i="119"/>
  <c r="AC350" i="119"/>
  <c r="AC423" i="119"/>
  <c r="AC432" i="119"/>
  <c r="AD279" i="119"/>
  <c r="AD323" i="119"/>
  <c r="AD341" i="119"/>
  <c r="AC341" i="119"/>
  <c r="AC367" i="119"/>
  <c r="AD367" i="119"/>
  <c r="AD374" i="119"/>
  <c r="AC374" i="119"/>
  <c r="AC298" i="119"/>
  <c r="AD298" i="119"/>
  <c r="AD462" i="119"/>
  <c r="AC462" i="119"/>
  <c r="AC283" i="119"/>
  <c r="AD283" i="119"/>
  <c r="AD274" i="119"/>
  <c r="AC274" i="119"/>
  <c r="AC316" i="119"/>
  <c r="AC284" i="119"/>
  <c r="AC308" i="119"/>
  <c r="AD308" i="119"/>
  <c r="AC301" i="119"/>
  <c r="AD276" i="119"/>
  <c r="AC276" i="119"/>
  <c r="AD410" i="119"/>
  <c r="AC410" i="119"/>
  <c r="AD455" i="119"/>
  <c r="AC455" i="119"/>
  <c r="AD375" i="119"/>
  <c r="AD465" i="119"/>
  <c r="AC465" i="119"/>
  <c r="AC477" i="119"/>
  <c r="AD477" i="119"/>
  <c r="AC415" i="119"/>
  <c r="AD381" i="119"/>
  <c r="AD449" i="119"/>
  <c r="AC449" i="119"/>
  <c r="AD314" i="119"/>
  <c r="AD277" i="119"/>
  <c r="AC277" i="119"/>
  <c r="AD338" i="119"/>
  <c r="AC313" i="119"/>
  <c r="AD313" i="119"/>
  <c r="AC310" i="119"/>
  <c r="AD310" i="119"/>
  <c r="AD289" i="119"/>
  <c r="AC289" i="119"/>
  <c r="AC395" i="119"/>
  <c r="AD395" i="119"/>
  <c r="AD332" i="119"/>
  <c r="AC332" i="119"/>
  <c r="U15" i="119"/>
  <c r="G27" i="119"/>
  <c r="U27" i="119" s="1"/>
  <c r="G52" i="119"/>
  <c r="U52" i="119" s="1"/>
  <c r="G40" i="119"/>
  <c r="U40" i="119" s="1"/>
  <c r="AD295" i="119"/>
  <c r="AC295" i="119"/>
  <c r="AC407" i="119"/>
  <c r="AD407" i="119"/>
  <c r="AC362" i="119"/>
  <c r="AD362" i="119"/>
  <c r="AC400" i="119"/>
  <c r="AD400" i="119"/>
  <c r="AC372" i="119"/>
  <c r="AD366" i="119"/>
  <c r="AC366" i="119"/>
  <c r="AD324" i="119"/>
  <c r="AC324" i="119"/>
  <c r="AC346" i="119"/>
  <c r="AD346" i="119"/>
  <c r="AC471" i="119"/>
  <c r="AD351" i="119"/>
  <c r="AC351" i="119"/>
  <c r="G29" i="119"/>
  <c r="U29" i="119" s="1"/>
  <c r="G42" i="119"/>
  <c r="U42" i="119" s="1"/>
  <c r="G54" i="119"/>
  <c r="U54" i="119" s="1"/>
  <c r="U17" i="119"/>
  <c r="AC436" i="119"/>
  <c r="AC327" i="119"/>
  <c r="AD327" i="119"/>
  <c r="AD292" i="119"/>
  <c r="AC292" i="119"/>
  <c r="AD390" i="119"/>
  <c r="AC390" i="119"/>
  <c r="AD370" i="119"/>
  <c r="AC370" i="119"/>
  <c r="AD404" i="119"/>
  <c r="AC404" i="119"/>
  <c r="AC340" i="119"/>
  <c r="AD340" i="119"/>
  <c r="AD379" i="119"/>
  <c r="AC379" i="119"/>
  <c r="AC311" i="119"/>
  <c r="AD311" i="119"/>
  <c r="AC442" i="119"/>
  <c r="AD411" i="119"/>
  <c r="AC411" i="119"/>
  <c r="AD453" i="119"/>
  <c r="AC453" i="119"/>
  <c r="AC278" i="119"/>
  <c r="AD472" i="119"/>
  <c r="AD368" i="119"/>
  <c r="AC368" i="119"/>
  <c r="AD440" i="119"/>
  <c r="AC440" i="119"/>
  <c r="AD382" i="119"/>
  <c r="AD383" i="119"/>
  <c r="AC383" i="119"/>
  <c r="AC468" i="119"/>
  <c r="AC467" i="119"/>
  <c r="AC288" i="119"/>
  <c r="AD288" i="119"/>
  <c r="AC448" i="119"/>
  <c r="AD312" i="119"/>
  <c r="AC312" i="119"/>
  <c r="AC335" i="119"/>
  <c r="AD335" i="119"/>
  <c r="AD480" i="119"/>
  <c r="AC480" i="119"/>
  <c r="AC373" i="119"/>
  <c r="AD373" i="119"/>
  <c r="AC299" i="119"/>
  <c r="AD299" i="119"/>
  <c r="AD428" i="119"/>
  <c r="AC428" i="119"/>
  <c r="AC401" i="119"/>
  <c r="AD401" i="119"/>
  <c r="AC281" i="119"/>
  <c r="AD281" i="119"/>
  <c r="AD376" i="119"/>
  <c r="AC376" i="119"/>
  <c r="AD343" i="119"/>
  <c r="AC343" i="119"/>
  <c r="AD369" i="119"/>
  <c r="AC369" i="119"/>
  <c r="AC306" i="119"/>
  <c r="AD306" i="119"/>
  <c r="AC356" i="119"/>
  <c r="AD356" i="119"/>
  <c r="AD426" i="119"/>
  <c r="AC426" i="119"/>
  <c r="AD339" i="119"/>
  <c r="AD349" i="119"/>
  <c r="AC409" i="119"/>
  <c r="AD355" i="119"/>
  <c r="AD399" i="119"/>
  <c r="AC399" i="119"/>
  <c r="AD378" i="119"/>
  <c r="AC378" i="119"/>
  <c r="AD393" i="119"/>
  <c r="AC393" i="119"/>
  <c r="AD475" i="119"/>
  <c r="AC475" i="119"/>
  <c r="AD303" i="119"/>
  <c r="AC303" i="119"/>
  <c r="AC464" i="119"/>
  <c r="AC394" i="119"/>
  <c r="AD394" i="119"/>
  <c r="AD305" i="119"/>
  <c r="AC305" i="119"/>
  <c r="AD391" i="119"/>
  <c r="AC391" i="119"/>
  <c r="AC439" i="119"/>
  <c r="AD439" i="119"/>
  <c r="AD330" i="119"/>
  <c r="AC330" i="119"/>
  <c r="AC450" i="119"/>
  <c r="AD450" i="119"/>
  <c r="AC435" i="119"/>
  <c r="AD435" i="119"/>
  <c r="AD328" i="119"/>
  <c r="AC328" i="119"/>
  <c r="AD417" i="119"/>
  <c r="AC417" i="119"/>
  <c r="AC418" i="119"/>
  <c r="AD418" i="119"/>
  <c r="AC363" i="119"/>
  <c r="AD363" i="119"/>
  <c r="AC334" i="119"/>
  <c r="AD334" i="119"/>
  <c r="AD469" i="119"/>
  <c r="AC402" i="119"/>
  <c r="AC348" i="119"/>
  <c r="U11" i="119"/>
  <c r="G23" i="119"/>
  <c r="U23" i="119" s="1"/>
  <c r="G36" i="119"/>
  <c r="U36" i="119" s="1"/>
  <c r="G48" i="119"/>
  <c r="U48" i="119" s="1"/>
  <c r="AC479" i="119"/>
  <c r="AD451" i="119"/>
  <c r="AC451" i="119"/>
  <c r="G24" i="119"/>
  <c r="U24" i="119" s="1"/>
  <c r="G37" i="119"/>
  <c r="U37" i="119" s="1"/>
  <c r="G49" i="119"/>
  <c r="U49" i="119" s="1"/>
  <c r="U12" i="119"/>
  <c r="AC429" i="119"/>
  <c r="AD429" i="119"/>
  <c r="AC307" i="119"/>
  <c r="AD307" i="119"/>
  <c r="AC446" i="119"/>
  <c r="AD446" i="119"/>
  <c r="AC458" i="119"/>
  <c r="AD458" i="119"/>
  <c r="AC437" i="119"/>
  <c r="AD437" i="119"/>
  <c r="AC444" i="119"/>
  <c r="AD444" i="119"/>
  <c r="AD286" i="119"/>
  <c r="AC286" i="119"/>
  <c r="AC405" i="119"/>
  <c r="AD405" i="119"/>
  <c r="AG467" i="119"/>
  <c r="AC320" i="119"/>
  <c r="AD320" i="119"/>
  <c r="AD387" i="119"/>
  <c r="AC387" i="119"/>
  <c r="AD421" i="119"/>
  <c r="AC421" i="119"/>
  <c r="AD416" i="119"/>
  <c r="AC463" i="119"/>
  <c r="AC377" i="119"/>
  <c r="AD377" i="119"/>
  <c r="AD325" i="119"/>
  <c r="AC397" i="119"/>
  <c r="AD397" i="119"/>
  <c r="AD275" i="119"/>
  <c r="AD412" i="119"/>
  <c r="AC329" i="119"/>
  <c r="AD331" i="119"/>
  <c r="AC358" i="119"/>
  <c r="AD358" i="119"/>
  <c r="U14" i="119"/>
  <c r="G51" i="119"/>
  <c r="U51" i="119" s="1"/>
  <c r="G26" i="119"/>
  <c r="U26" i="119" s="1"/>
  <c r="G39" i="119"/>
  <c r="U39" i="119" s="1"/>
  <c r="AC445" i="119"/>
  <c r="AD445" i="119"/>
  <c r="AD408" i="119"/>
  <c r="AD353" i="119"/>
  <c r="AC353" i="119"/>
  <c r="AC333" i="119"/>
  <c r="AC344" i="119"/>
  <c r="AD345" i="119"/>
  <c r="AC345" i="119"/>
  <c r="AD297" i="119"/>
  <c r="AD319" i="119"/>
  <c r="AC309" i="119"/>
  <c r="G28" i="119"/>
  <c r="U28" i="119" s="1"/>
  <c r="U16" i="119"/>
  <c r="G41" i="119"/>
  <c r="U41" i="119" s="1"/>
  <c r="G53" i="119"/>
  <c r="U53" i="119" s="1"/>
  <c r="AD380" i="119"/>
  <c r="AC294" i="119"/>
  <c r="AD294" i="119"/>
  <c r="AD273" i="119"/>
  <c r="AC427" i="119"/>
  <c r="AD427" i="119"/>
  <c r="AD460" i="119"/>
  <c r="AC300" i="119"/>
  <c r="AC425" i="119"/>
  <c r="AD425" i="119"/>
  <c r="AC336" i="119"/>
  <c r="AD457" i="119"/>
  <c r="AC457" i="119"/>
  <c r="AD456" i="119"/>
  <c r="AD282" i="119"/>
  <c r="AD354" i="119"/>
  <c r="AC354" i="119"/>
  <c r="AC406" i="119"/>
  <c r="AD317" i="119"/>
  <c r="AC476" i="119"/>
  <c r="AG468" i="119" l="1"/>
  <c r="AH468" i="119" s="1"/>
  <c r="AE163" i="119"/>
  <c r="AE147" i="119"/>
  <c r="AG76" i="119"/>
  <c r="AH76" i="119" s="1"/>
  <c r="AE88" i="119"/>
  <c r="AE96" i="119"/>
  <c r="AG149" i="119"/>
  <c r="AH149" i="119" s="1"/>
  <c r="AG258" i="119"/>
  <c r="AH258" i="119" s="1"/>
  <c r="AG198" i="119"/>
  <c r="AH198" i="119" s="1"/>
  <c r="AG186" i="119"/>
  <c r="AF186" i="119" s="1"/>
  <c r="AI186" i="119" s="1"/>
  <c r="E154" i="108" s="1"/>
  <c r="AE86" i="119"/>
  <c r="AG94" i="119"/>
  <c r="AH94" i="119" s="1"/>
  <c r="AE228" i="119"/>
  <c r="AG463" i="119"/>
  <c r="AF463" i="119" s="1"/>
  <c r="AI463" i="119" s="1"/>
  <c r="AG158" i="119"/>
  <c r="AF158" i="119" s="1"/>
  <c r="AI158" i="119" s="1"/>
  <c r="E126" i="108" s="1"/>
  <c r="AE170" i="119"/>
  <c r="AE161" i="119"/>
  <c r="AE64" i="119"/>
  <c r="AE200" i="119"/>
  <c r="AE263" i="119"/>
  <c r="AG188" i="119"/>
  <c r="AH188" i="119" s="1"/>
  <c r="AG151" i="119"/>
  <c r="AH151" i="119" s="1"/>
  <c r="AG201" i="119"/>
  <c r="AH201" i="119" s="1"/>
  <c r="AG242" i="119"/>
  <c r="AF242" i="119" s="1"/>
  <c r="AI242" i="119" s="1"/>
  <c r="E210" i="108" s="1"/>
  <c r="AE333" i="119"/>
  <c r="AE264" i="119"/>
  <c r="AE245" i="119"/>
  <c r="AG169" i="119"/>
  <c r="AE169" i="119"/>
  <c r="AE120" i="119"/>
  <c r="AG120" i="119"/>
  <c r="AG244" i="119"/>
  <c r="AE244" i="119"/>
  <c r="AE99" i="119"/>
  <c r="AG99" i="119"/>
  <c r="AG116" i="119"/>
  <c r="AE116" i="119"/>
  <c r="AG220" i="119"/>
  <c r="AE220" i="119"/>
  <c r="AH161" i="119"/>
  <c r="AF161" i="119"/>
  <c r="AI161" i="119" s="1"/>
  <c r="E129" i="108" s="1"/>
  <c r="AE268" i="119"/>
  <c r="AG268" i="119"/>
  <c r="AG226" i="119"/>
  <c r="AE226" i="119"/>
  <c r="AE82" i="119"/>
  <c r="AG82" i="119"/>
  <c r="AE78" i="119"/>
  <c r="AG78" i="119"/>
  <c r="AG259" i="119"/>
  <c r="AE259" i="119"/>
  <c r="AG229" i="119"/>
  <c r="AE229" i="119"/>
  <c r="AE102" i="119"/>
  <c r="AG102" i="119"/>
  <c r="AG60" i="119"/>
  <c r="AE60" i="119"/>
  <c r="AH163" i="119"/>
  <c r="AF163" i="119"/>
  <c r="AI163" i="119" s="1"/>
  <c r="E131" i="108" s="1"/>
  <c r="AG211" i="119"/>
  <c r="AE211" i="119"/>
  <c r="AE106" i="119"/>
  <c r="AG106" i="119"/>
  <c r="AE204" i="119"/>
  <c r="AG204" i="119"/>
  <c r="AE95" i="119"/>
  <c r="AG95" i="119"/>
  <c r="AG207" i="119"/>
  <c r="AE207" i="119"/>
  <c r="AG124" i="119"/>
  <c r="AE124" i="119"/>
  <c r="AG165" i="119"/>
  <c r="AE165" i="119"/>
  <c r="AE100" i="119"/>
  <c r="AG100" i="119"/>
  <c r="AE128" i="119"/>
  <c r="AG128" i="119"/>
  <c r="AE166" i="119"/>
  <c r="AG166" i="119"/>
  <c r="AG225" i="119"/>
  <c r="AE225" i="119"/>
  <c r="AE251" i="119"/>
  <c r="AG251" i="119"/>
  <c r="AE219" i="119"/>
  <c r="AG219" i="119"/>
  <c r="AG187" i="119"/>
  <c r="AE187" i="119"/>
  <c r="AH88" i="119"/>
  <c r="AF88" i="119"/>
  <c r="AI88" i="119" s="1"/>
  <c r="E56" i="108" s="1"/>
  <c r="AG190" i="119"/>
  <c r="AE190" i="119"/>
  <c r="AG159" i="119"/>
  <c r="AE159" i="119"/>
  <c r="AG108" i="119"/>
  <c r="AE108" i="119"/>
  <c r="AG199" i="119"/>
  <c r="AE199" i="119"/>
  <c r="AE215" i="119"/>
  <c r="AG215" i="119"/>
  <c r="AG232" i="119"/>
  <c r="AE232" i="119"/>
  <c r="AG98" i="119"/>
  <c r="AE98" i="119"/>
  <c r="AE152" i="119"/>
  <c r="AG152" i="119"/>
  <c r="AG65" i="119"/>
  <c r="AE65" i="119"/>
  <c r="AG110" i="119"/>
  <c r="AE110" i="119"/>
  <c r="AG224" i="119"/>
  <c r="AE224" i="119"/>
  <c r="AE141" i="119"/>
  <c r="AG141" i="119"/>
  <c r="AE267" i="119"/>
  <c r="AG267" i="119"/>
  <c r="AE126" i="119"/>
  <c r="AG126" i="119"/>
  <c r="AG83" i="119"/>
  <c r="AE83" i="119"/>
  <c r="AG97" i="119"/>
  <c r="AE97" i="119"/>
  <c r="AG196" i="119"/>
  <c r="AE196" i="119"/>
  <c r="AE143" i="119"/>
  <c r="AG143" i="119"/>
  <c r="AE123" i="119"/>
  <c r="AG123" i="119"/>
  <c r="AE248" i="119"/>
  <c r="AG248" i="119"/>
  <c r="AG256" i="119"/>
  <c r="AE256" i="119"/>
  <c r="AH228" i="119"/>
  <c r="AF228" i="119"/>
  <c r="AI228" i="119" s="1"/>
  <c r="E196" i="108" s="1"/>
  <c r="AG178" i="119"/>
  <c r="AE178" i="119"/>
  <c r="AE118" i="119"/>
  <c r="AG118" i="119"/>
  <c r="AE240" i="119"/>
  <c r="AG240" i="119"/>
  <c r="AG234" i="119"/>
  <c r="AE234" i="119"/>
  <c r="AG153" i="119"/>
  <c r="AE153" i="119"/>
  <c r="AE85" i="119"/>
  <c r="AG85" i="119"/>
  <c r="AE160" i="119"/>
  <c r="AG160" i="119"/>
  <c r="AE203" i="119"/>
  <c r="AG203" i="119"/>
  <c r="AG146" i="119"/>
  <c r="AE146" i="119"/>
  <c r="AE192" i="119"/>
  <c r="AG192" i="119"/>
  <c r="AE213" i="119"/>
  <c r="AG213" i="119"/>
  <c r="AG238" i="119"/>
  <c r="AE238" i="119"/>
  <c r="AG155" i="119"/>
  <c r="AE155" i="119"/>
  <c r="AE125" i="119"/>
  <c r="AG125" i="119"/>
  <c r="AG265" i="119"/>
  <c r="AE265" i="119"/>
  <c r="AE183" i="119"/>
  <c r="AG183" i="119"/>
  <c r="AE227" i="119"/>
  <c r="AG227" i="119"/>
  <c r="AE70" i="119"/>
  <c r="AG70" i="119"/>
  <c r="AG205" i="119"/>
  <c r="AE205" i="119"/>
  <c r="AE249" i="119"/>
  <c r="AG249" i="119"/>
  <c r="AG75" i="119"/>
  <c r="AE75" i="119"/>
  <c r="AE255" i="119"/>
  <c r="AG255" i="119"/>
  <c r="AE121" i="119"/>
  <c r="AG121" i="119"/>
  <c r="AE171" i="119"/>
  <c r="AG171" i="119"/>
  <c r="AG202" i="119"/>
  <c r="AE202" i="119"/>
  <c r="AG191" i="119"/>
  <c r="AE191" i="119"/>
  <c r="AE209" i="119"/>
  <c r="AG209" i="119"/>
  <c r="AG164" i="119"/>
  <c r="AE164" i="119"/>
  <c r="AG114" i="119"/>
  <c r="AE114" i="119"/>
  <c r="AG266" i="119"/>
  <c r="AE266" i="119"/>
  <c r="AE105" i="119"/>
  <c r="AG105" i="119"/>
  <c r="AH264" i="119"/>
  <c r="AF264" i="119"/>
  <c r="AI264" i="119" s="1"/>
  <c r="E232" i="108" s="1"/>
  <c r="AG138" i="119"/>
  <c r="AE138" i="119"/>
  <c r="AE189" i="119"/>
  <c r="AG189" i="119"/>
  <c r="AG185" i="119"/>
  <c r="AE185" i="119"/>
  <c r="AH263" i="119"/>
  <c r="AF263" i="119"/>
  <c r="AI263" i="119" s="1"/>
  <c r="E231" i="108" s="1"/>
  <c r="AG68" i="119"/>
  <c r="AE68" i="119"/>
  <c r="AG101" i="119"/>
  <c r="AE101" i="119"/>
  <c r="AE250" i="119"/>
  <c r="AG250" i="119"/>
  <c r="AG61" i="119"/>
  <c r="AE61" i="119"/>
  <c r="AG168" i="119"/>
  <c r="AE168" i="119"/>
  <c r="AG89" i="119"/>
  <c r="AE89" i="119"/>
  <c r="AE72" i="119"/>
  <c r="AG72" i="119"/>
  <c r="AG134" i="119"/>
  <c r="AE134" i="119"/>
  <c r="AG69" i="119"/>
  <c r="AE69" i="119"/>
  <c r="AE91" i="119"/>
  <c r="AG91" i="119"/>
  <c r="AG223" i="119"/>
  <c r="AE223" i="119"/>
  <c r="AH147" i="119"/>
  <c r="AF147" i="119"/>
  <c r="AI147" i="119" s="1"/>
  <c r="E115" i="108" s="1"/>
  <c r="AH245" i="119"/>
  <c r="AF245" i="119"/>
  <c r="AI245" i="119" s="1"/>
  <c r="E213" i="108" s="1"/>
  <c r="AG136" i="119"/>
  <c r="AE136" i="119"/>
  <c r="AE67" i="119"/>
  <c r="AG67" i="119"/>
  <c r="AE144" i="119"/>
  <c r="AG144" i="119"/>
  <c r="AG197" i="119"/>
  <c r="AE197" i="119"/>
  <c r="AE217" i="119"/>
  <c r="AG217" i="119"/>
  <c r="AG145" i="119"/>
  <c r="AE145" i="119"/>
  <c r="AE119" i="119"/>
  <c r="AG119" i="119"/>
  <c r="AE80" i="119"/>
  <c r="AG80" i="119"/>
  <c r="AG206" i="119"/>
  <c r="AE206" i="119"/>
  <c r="AG194" i="119"/>
  <c r="AE194" i="119"/>
  <c r="AG73" i="119"/>
  <c r="AE73" i="119"/>
  <c r="AE112" i="119"/>
  <c r="AG112" i="119"/>
  <c r="AG174" i="119"/>
  <c r="AE174" i="119"/>
  <c r="AE193" i="119"/>
  <c r="AG193" i="119"/>
  <c r="AG436" i="119"/>
  <c r="AH436" i="119" s="1"/>
  <c r="AG81" i="119"/>
  <c r="AE81" i="119"/>
  <c r="AE113" i="119"/>
  <c r="AG113" i="119"/>
  <c r="AE175" i="119"/>
  <c r="AG175" i="119"/>
  <c r="AG135" i="119"/>
  <c r="AE135" i="119"/>
  <c r="AG104" i="119"/>
  <c r="AE104" i="119"/>
  <c r="AH64" i="119"/>
  <c r="AF64" i="119"/>
  <c r="AI64" i="119" s="1"/>
  <c r="E32" i="108" s="1"/>
  <c r="AH96" i="119"/>
  <c r="AF96" i="119"/>
  <c r="AI96" i="119" s="1"/>
  <c r="E64" i="108" s="1"/>
  <c r="AE252" i="119"/>
  <c r="AG252" i="119"/>
  <c r="AE132" i="119"/>
  <c r="AG132" i="119"/>
  <c r="AG221" i="119"/>
  <c r="AE221" i="119"/>
  <c r="AE150" i="119"/>
  <c r="AG150" i="119"/>
  <c r="AG212" i="119"/>
  <c r="AE212" i="119"/>
  <c r="AE137" i="119"/>
  <c r="AG137" i="119"/>
  <c r="AE195" i="119"/>
  <c r="AG195" i="119"/>
  <c r="AE236" i="119"/>
  <c r="AG236" i="119"/>
  <c r="AE181" i="119"/>
  <c r="AG181" i="119"/>
  <c r="AG173" i="119"/>
  <c r="AE173" i="119"/>
  <c r="AG92" i="119"/>
  <c r="AE92" i="119"/>
  <c r="AG176" i="119"/>
  <c r="AE176" i="119"/>
  <c r="AG235" i="119"/>
  <c r="AE235" i="119"/>
  <c r="AG66" i="119"/>
  <c r="AE66" i="119"/>
  <c r="AE210" i="119"/>
  <c r="AG210" i="119"/>
  <c r="AG239" i="119"/>
  <c r="AE239" i="119"/>
  <c r="AG180" i="119"/>
  <c r="AE180" i="119"/>
  <c r="AG179" i="119"/>
  <c r="AE179" i="119"/>
  <c r="AE117" i="119"/>
  <c r="AG117" i="119"/>
  <c r="AH170" i="119"/>
  <c r="AF170" i="119"/>
  <c r="AI170" i="119" s="1"/>
  <c r="E138" i="108" s="1"/>
  <c r="AE260" i="119"/>
  <c r="AG260" i="119"/>
  <c r="AG464" i="119"/>
  <c r="AF464" i="119" s="1"/>
  <c r="AI464" i="119" s="1"/>
  <c r="AE246" i="119"/>
  <c r="AG246" i="119"/>
  <c r="AG177" i="119"/>
  <c r="AE177" i="119"/>
  <c r="AH86" i="119"/>
  <c r="AF86" i="119"/>
  <c r="AI86" i="119" s="1"/>
  <c r="E54" i="108" s="1"/>
  <c r="AG167" i="119"/>
  <c r="AE167" i="119"/>
  <c r="AG218" i="119"/>
  <c r="AE218" i="119"/>
  <c r="AE93" i="119"/>
  <c r="AG93" i="119"/>
  <c r="AG140" i="119"/>
  <c r="AE140" i="119"/>
  <c r="AG79" i="119"/>
  <c r="AE79" i="119"/>
  <c r="AG261" i="119"/>
  <c r="AE261" i="119"/>
  <c r="AG122" i="119"/>
  <c r="AE122" i="119"/>
  <c r="AE142" i="119"/>
  <c r="AG142" i="119"/>
  <c r="AH200" i="119"/>
  <c r="AF200" i="119"/>
  <c r="AI200" i="119" s="1"/>
  <c r="E168" i="108" s="1"/>
  <c r="AE241" i="119"/>
  <c r="AG241" i="119"/>
  <c r="AG71" i="119"/>
  <c r="AE71" i="119"/>
  <c r="AG182" i="119"/>
  <c r="AE182" i="119"/>
  <c r="AE115" i="119"/>
  <c r="AG115" i="119"/>
  <c r="AE154" i="119"/>
  <c r="AG154" i="119"/>
  <c r="AE208" i="119"/>
  <c r="AG208" i="119"/>
  <c r="AG74" i="119"/>
  <c r="AE74" i="119"/>
  <c r="AG127" i="119"/>
  <c r="AE127" i="119"/>
  <c r="AG129" i="119"/>
  <c r="AE129" i="119"/>
  <c r="AG87" i="119"/>
  <c r="AE87" i="119"/>
  <c r="AE111" i="119"/>
  <c r="AG111" i="119"/>
  <c r="AE162" i="119"/>
  <c r="AG162" i="119"/>
  <c r="AE172" i="119"/>
  <c r="AG172" i="119"/>
  <c r="AG107" i="119"/>
  <c r="AE107" i="119"/>
  <c r="AG130" i="119"/>
  <c r="AE130" i="119"/>
  <c r="AE237" i="119"/>
  <c r="AG237" i="119"/>
  <c r="AE133" i="119"/>
  <c r="AG133" i="119"/>
  <c r="AG257" i="119"/>
  <c r="AE257" i="119"/>
  <c r="AG148" i="119"/>
  <c r="AE148" i="119"/>
  <c r="AG243" i="119"/>
  <c r="AE243" i="119"/>
  <c r="AG77" i="119"/>
  <c r="AE77" i="119"/>
  <c r="AE62" i="119"/>
  <c r="AG62" i="119"/>
  <c r="AG131" i="119"/>
  <c r="AE131" i="119"/>
  <c r="AG184" i="119"/>
  <c r="AE184" i="119"/>
  <c r="AG247" i="119"/>
  <c r="AE247" i="119"/>
  <c r="AG84" i="119"/>
  <c r="AE84" i="119"/>
  <c r="AG214" i="119"/>
  <c r="AE214" i="119"/>
  <c r="AG156" i="119"/>
  <c r="AE156" i="119"/>
  <c r="AG222" i="119"/>
  <c r="AE222" i="119"/>
  <c r="AG231" i="119"/>
  <c r="AE231" i="119"/>
  <c r="AE90" i="119"/>
  <c r="AG90" i="119"/>
  <c r="AG109" i="119"/>
  <c r="AE109" i="119"/>
  <c r="AG63" i="119"/>
  <c r="AE63" i="119"/>
  <c r="AE139" i="119"/>
  <c r="AG139" i="119"/>
  <c r="AG233" i="119"/>
  <c r="AE233" i="119"/>
  <c r="AG230" i="119"/>
  <c r="AE230" i="119"/>
  <c r="AE262" i="119"/>
  <c r="AG262" i="119"/>
  <c r="AG103" i="119"/>
  <c r="AE103" i="119"/>
  <c r="AE216" i="119"/>
  <c r="AG216" i="119"/>
  <c r="AG254" i="119"/>
  <c r="AE254" i="119"/>
  <c r="AE157" i="119"/>
  <c r="AG157" i="119"/>
  <c r="AG253" i="119"/>
  <c r="AE253" i="119"/>
  <c r="AG402" i="119"/>
  <c r="AF402" i="119" s="1"/>
  <c r="AI402" i="119" s="1"/>
  <c r="AE409" i="119"/>
  <c r="AG442" i="119"/>
  <c r="AF442" i="119" s="1"/>
  <c r="AI442" i="119" s="1"/>
  <c r="AE372" i="119"/>
  <c r="AE384" i="119"/>
  <c r="AE365" i="119"/>
  <c r="AG278" i="119"/>
  <c r="AH278" i="119" s="1"/>
  <c r="AE348" i="119"/>
  <c r="AG301" i="119"/>
  <c r="AH301" i="119" s="1"/>
  <c r="AE329" i="119"/>
  <c r="AE406" i="119"/>
  <c r="AE476" i="119"/>
  <c r="AE471" i="119"/>
  <c r="AG432" i="119"/>
  <c r="AH432" i="119" s="1"/>
  <c r="AE479" i="119"/>
  <c r="AE309" i="119"/>
  <c r="AE454" i="119"/>
  <c r="AE438" i="119"/>
  <c r="AG448" i="119"/>
  <c r="AF448" i="119" s="1"/>
  <c r="AI448" i="119" s="1"/>
  <c r="AE434" i="119"/>
  <c r="AG415" i="119"/>
  <c r="AF415" i="119" s="1"/>
  <c r="AI415" i="119" s="1"/>
  <c r="AE337" i="119"/>
  <c r="AE322" i="119"/>
  <c r="AE291" i="119"/>
  <c r="AG344" i="119"/>
  <c r="AH344" i="119" s="1"/>
  <c r="AE398" i="119"/>
  <c r="AG315" i="119"/>
  <c r="AF315" i="119" s="1"/>
  <c r="AI315" i="119" s="1"/>
  <c r="AG302" i="119"/>
  <c r="AH302" i="119" s="1"/>
  <c r="AG300" i="119"/>
  <c r="AH300" i="119" s="1"/>
  <c r="AE423" i="119"/>
  <c r="AE388" i="119"/>
  <c r="AE284" i="119"/>
  <c r="AG316" i="119"/>
  <c r="AF316" i="119" s="1"/>
  <c r="AI316" i="119" s="1"/>
  <c r="AE290" i="119"/>
  <c r="AG330" i="119"/>
  <c r="AE330" i="119"/>
  <c r="AG356" i="119"/>
  <c r="AE356" i="119"/>
  <c r="AE477" i="119"/>
  <c r="AG477" i="119"/>
  <c r="AA14" i="119"/>
  <c r="AB14" i="119"/>
  <c r="AE334" i="119"/>
  <c r="AG334" i="119"/>
  <c r="AE368" i="119"/>
  <c r="AG368" i="119"/>
  <c r="AE351" i="119"/>
  <c r="AG351" i="119"/>
  <c r="AE332" i="119"/>
  <c r="AG332" i="119"/>
  <c r="AE314" i="119"/>
  <c r="AG314" i="119"/>
  <c r="AH454" i="119"/>
  <c r="AF454" i="119"/>
  <c r="AI454" i="119" s="1"/>
  <c r="AE272" i="119"/>
  <c r="AG272" i="119"/>
  <c r="AE452" i="119"/>
  <c r="AG452" i="119"/>
  <c r="AA43" i="119"/>
  <c r="AB43" i="119"/>
  <c r="AE441" i="119"/>
  <c r="AG441" i="119"/>
  <c r="AE457" i="119"/>
  <c r="AG457" i="119"/>
  <c r="AE273" i="119"/>
  <c r="AG273" i="119"/>
  <c r="AG353" i="119"/>
  <c r="AE353" i="119"/>
  <c r="AG358" i="119"/>
  <c r="AE358" i="119"/>
  <c r="AG325" i="119"/>
  <c r="AE325" i="119"/>
  <c r="AG421" i="119"/>
  <c r="AE421" i="119"/>
  <c r="AG286" i="119"/>
  <c r="AE286" i="119"/>
  <c r="AE328" i="119"/>
  <c r="AG328" i="119"/>
  <c r="AG349" i="119"/>
  <c r="AE349" i="119"/>
  <c r="AG306" i="119"/>
  <c r="AE306" i="119"/>
  <c r="AG472" i="119"/>
  <c r="AE472" i="119"/>
  <c r="AG370" i="119"/>
  <c r="AE370" i="119"/>
  <c r="AE366" i="119"/>
  <c r="AG366" i="119"/>
  <c r="AG395" i="119"/>
  <c r="AE395" i="119"/>
  <c r="AG410" i="119"/>
  <c r="AE410" i="119"/>
  <c r="AE367" i="119"/>
  <c r="AG367" i="119"/>
  <c r="AE326" i="119"/>
  <c r="AG326" i="119"/>
  <c r="AG443" i="119"/>
  <c r="AE443" i="119"/>
  <c r="AA9" i="119"/>
  <c r="AB9" i="119"/>
  <c r="AG389" i="119"/>
  <c r="AE389" i="119"/>
  <c r="AB18" i="119"/>
  <c r="AA18" i="119"/>
  <c r="AG359" i="119"/>
  <c r="AE359" i="119"/>
  <c r="AE427" i="119"/>
  <c r="AG427" i="119"/>
  <c r="AH384" i="119"/>
  <c r="AF384" i="119"/>
  <c r="AI384" i="119" s="1"/>
  <c r="AE469" i="119"/>
  <c r="AG469" i="119"/>
  <c r="AG355" i="119"/>
  <c r="AE355" i="119"/>
  <c r="AE373" i="119"/>
  <c r="AG373" i="119"/>
  <c r="AG313" i="119"/>
  <c r="AE313" i="119"/>
  <c r="AE283" i="119"/>
  <c r="AG283" i="119"/>
  <c r="AE422" i="119"/>
  <c r="AG422" i="119"/>
  <c r="AE296" i="119"/>
  <c r="AG296" i="119"/>
  <c r="AH438" i="119"/>
  <c r="AF438" i="119"/>
  <c r="AI438" i="119" s="1"/>
  <c r="AG429" i="119"/>
  <c r="AE429" i="119"/>
  <c r="AG439" i="119"/>
  <c r="AE439" i="119"/>
  <c r="AE343" i="119"/>
  <c r="AG343" i="119"/>
  <c r="AH479" i="119"/>
  <c r="AF479" i="119"/>
  <c r="AI479" i="119" s="1"/>
  <c r="AG420" i="119"/>
  <c r="AE420" i="119"/>
  <c r="AE357" i="119"/>
  <c r="AG357" i="119"/>
  <c r="AB38" i="119"/>
  <c r="AA38" i="119"/>
  <c r="AG317" i="119"/>
  <c r="AE317" i="119"/>
  <c r="AG294" i="119"/>
  <c r="AE294" i="119"/>
  <c r="AE319" i="119"/>
  <c r="AG319" i="119"/>
  <c r="AG408" i="119"/>
  <c r="AE408" i="119"/>
  <c r="AG377" i="119"/>
  <c r="AE377" i="119"/>
  <c r="AG444" i="119"/>
  <c r="AE444" i="119"/>
  <c r="AB12" i="119"/>
  <c r="AA12" i="119"/>
  <c r="AB36" i="119"/>
  <c r="AA36" i="119"/>
  <c r="AG363" i="119"/>
  <c r="AE363" i="119"/>
  <c r="AE435" i="119"/>
  <c r="AG435" i="119"/>
  <c r="AG393" i="119"/>
  <c r="AE393" i="119"/>
  <c r="AE339" i="119"/>
  <c r="AG339" i="119"/>
  <c r="AE376" i="119"/>
  <c r="AG376" i="119"/>
  <c r="AG428" i="119"/>
  <c r="AE428" i="119"/>
  <c r="AE480" i="119"/>
  <c r="AG480" i="119"/>
  <c r="AH348" i="119"/>
  <c r="AF348" i="119"/>
  <c r="AI348" i="119" s="1"/>
  <c r="AE346" i="119"/>
  <c r="AG346" i="119"/>
  <c r="AF388" i="119"/>
  <c r="AI388" i="119" s="1"/>
  <c r="AH388" i="119"/>
  <c r="AE449" i="119"/>
  <c r="AG449" i="119"/>
  <c r="AE465" i="119"/>
  <c r="AG465" i="119"/>
  <c r="AF337" i="119"/>
  <c r="AI337" i="119" s="1"/>
  <c r="AH337" i="119"/>
  <c r="AG462" i="119"/>
  <c r="AE462" i="119"/>
  <c r="AG396" i="119"/>
  <c r="AE396" i="119"/>
  <c r="AH423" i="119"/>
  <c r="AF423" i="119"/>
  <c r="AI423" i="119" s="1"/>
  <c r="AG280" i="119"/>
  <c r="AE280" i="119"/>
  <c r="AE386" i="119"/>
  <c r="AG386" i="119"/>
  <c r="AE413" i="119"/>
  <c r="AG413" i="119"/>
  <c r="AG478" i="119"/>
  <c r="AE478" i="119"/>
  <c r="AG360" i="119"/>
  <c r="AE360" i="119"/>
  <c r="AE364" i="119"/>
  <c r="AG364" i="119"/>
  <c r="AH309" i="119"/>
  <c r="AF309" i="119"/>
  <c r="AI309" i="119" s="1"/>
  <c r="AG456" i="119"/>
  <c r="AE456" i="119"/>
  <c r="AE397" i="119"/>
  <c r="AG397" i="119"/>
  <c r="AE451" i="119"/>
  <c r="AG451" i="119"/>
  <c r="AG401" i="119"/>
  <c r="AE401" i="119"/>
  <c r="AF365" i="119"/>
  <c r="AI365" i="119" s="1"/>
  <c r="AH365" i="119"/>
  <c r="AG308" i="119"/>
  <c r="AE308" i="119"/>
  <c r="AG431" i="119"/>
  <c r="AE431" i="119"/>
  <c r="AE287" i="119"/>
  <c r="AG287" i="119"/>
  <c r="AE475" i="119"/>
  <c r="AG475" i="119"/>
  <c r="AE297" i="119"/>
  <c r="AG297" i="119"/>
  <c r="AH471" i="119"/>
  <c r="AF471" i="119"/>
  <c r="AI471" i="119" s="1"/>
  <c r="AE379" i="119"/>
  <c r="AG379" i="119"/>
  <c r="AG310" i="119"/>
  <c r="AE310" i="119"/>
  <c r="AE381" i="119"/>
  <c r="AG381" i="119"/>
  <c r="AE474" i="119"/>
  <c r="AG474" i="119"/>
  <c r="AE321" i="119"/>
  <c r="AG321" i="119"/>
  <c r="AB34" i="119"/>
  <c r="AA34" i="119"/>
  <c r="AE447" i="119"/>
  <c r="AG447" i="119"/>
  <c r="AE414" i="119"/>
  <c r="AG414" i="119"/>
  <c r="AE380" i="119"/>
  <c r="AG380" i="119"/>
  <c r="AG320" i="119"/>
  <c r="AE320" i="119"/>
  <c r="AE437" i="119"/>
  <c r="AG437" i="119"/>
  <c r="AE446" i="119"/>
  <c r="AG446" i="119"/>
  <c r="AA37" i="119"/>
  <c r="AB37" i="119"/>
  <c r="AA11" i="119"/>
  <c r="AB11" i="119"/>
  <c r="AG418" i="119"/>
  <c r="AE418" i="119"/>
  <c r="AE450" i="119"/>
  <c r="AG450" i="119"/>
  <c r="AG303" i="119"/>
  <c r="AE303" i="119"/>
  <c r="AG378" i="119"/>
  <c r="AE378" i="119"/>
  <c r="AE426" i="119"/>
  <c r="AG426" i="119"/>
  <c r="AG288" i="119"/>
  <c r="AE288" i="119"/>
  <c r="AE382" i="119"/>
  <c r="AG382" i="119"/>
  <c r="AE453" i="119"/>
  <c r="AG453" i="119"/>
  <c r="AE340" i="119"/>
  <c r="AG340" i="119"/>
  <c r="AH284" i="119"/>
  <c r="AF284" i="119"/>
  <c r="AI284" i="119" s="1"/>
  <c r="AG289" i="119"/>
  <c r="AE289" i="119"/>
  <c r="AH322" i="119"/>
  <c r="AF322" i="119"/>
  <c r="AI322" i="119" s="1"/>
  <c r="AG274" i="119"/>
  <c r="AE274" i="119"/>
  <c r="AG341" i="119"/>
  <c r="AE341" i="119"/>
  <c r="AE350" i="119"/>
  <c r="AG350" i="119"/>
  <c r="AH406" i="119"/>
  <c r="AF406" i="119"/>
  <c r="AI406" i="119" s="1"/>
  <c r="AG318" i="119"/>
  <c r="AE318" i="119"/>
  <c r="AG461" i="119"/>
  <c r="AE461" i="119"/>
  <c r="AG347" i="119"/>
  <c r="AE347" i="119"/>
  <c r="AG385" i="119"/>
  <c r="AE385" i="119"/>
  <c r="AE466" i="119"/>
  <c r="AG466" i="119"/>
  <c r="AA16" i="119"/>
  <c r="AB16" i="119"/>
  <c r="AE305" i="119"/>
  <c r="AG305" i="119"/>
  <c r="AE404" i="119"/>
  <c r="AG404" i="119"/>
  <c r="AE277" i="119"/>
  <c r="AG277" i="119"/>
  <c r="AH434" i="119"/>
  <c r="AF434" i="119"/>
  <c r="AI434" i="119" s="1"/>
  <c r="AF398" i="119"/>
  <c r="AI398" i="119" s="1"/>
  <c r="AH398" i="119"/>
  <c r="AG470" i="119"/>
  <c r="AE470" i="119"/>
  <c r="AG394" i="119"/>
  <c r="AE394" i="119"/>
  <c r="AG311" i="119"/>
  <c r="AE311" i="119"/>
  <c r="AE285" i="119"/>
  <c r="AG285" i="119"/>
  <c r="AG331" i="119"/>
  <c r="AE331" i="119"/>
  <c r="AG299" i="119"/>
  <c r="AE299" i="119"/>
  <c r="AG383" i="119"/>
  <c r="AE383" i="119"/>
  <c r="AE400" i="119"/>
  <c r="AG400" i="119"/>
  <c r="AG375" i="119"/>
  <c r="AE375" i="119"/>
  <c r="AG298" i="119"/>
  <c r="AE298" i="119"/>
  <c r="AG354" i="119"/>
  <c r="AE354" i="119"/>
  <c r="AE345" i="119"/>
  <c r="AG345" i="119"/>
  <c r="AB39" i="119"/>
  <c r="AA39" i="119"/>
  <c r="AG412" i="119"/>
  <c r="AE412" i="119"/>
  <c r="AG416" i="119"/>
  <c r="AE416" i="119"/>
  <c r="AG391" i="119"/>
  <c r="AE391" i="119"/>
  <c r="AG281" i="119"/>
  <c r="AE281" i="119"/>
  <c r="AG390" i="119"/>
  <c r="AE390" i="119"/>
  <c r="AB42" i="119"/>
  <c r="AA42" i="119"/>
  <c r="AE324" i="119"/>
  <c r="AG324" i="119"/>
  <c r="AG362" i="119"/>
  <c r="AE362" i="119"/>
  <c r="AE407" i="119"/>
  <c r="AG407" i="119"/>
  <c r="AG455" i="119"/>
  <c r="AE455" i="119"/>
  <c r="AE276" i="119"/>
  <c r="AG276" i="119"/>
  <c r="AE323" i="119"/>
  <c r="AG323" i="119"/>
  <c r="AH336" i="119"/>
  <c r="AF336" i="119"/>
  <c r="AI336" i="119" s="1"/>
  <c r="AE361" i="119"/>
  <c r="AG361" i="119"/>
  <c r="AG371" i="119"/>
  <c r="AE371" i="119"/>
  <c r="AG342" i="119"/>
  <c r="AE342" i="119"/>
  <c r="AE473" i="119"/>
  <c r="AG473" i="119"/>
  <c r="AG424" i="119"/>
  <c r="AE424" i="119"/>
  <c r="AG419" i="119"/>
  <c r="AE419" i="119"/>
  <c r="AE304" i="119"/>
  <c r="AG304" i="119"/>
  <c r="AH467" i="119"/>
  <c r="AF467" i="119"/>
  <c r="AI467" i="119" s="1"/>
  <c r="AG417" i="119"/>
  <c r="AE417" i="119"/>
  <c r="AE292" i="119"/>
  <c r="AG292" i="119"/>
  <c r="AE405" i="119"/>
  <c r="AG405" i="119"/>
  <c r="AH476" i="119"/>
  <c r="AF476" i="119"/>
  <c r="AI476" i="119" s="1"/>
  <c r="AG327" i="119"/>
  <c r="AE327" i="119"/>
  <c r="AE295" i="119"/>
  <c r="AG295" i="119"/>
  <c r="AG425" i="119"/>
  <c r="AE425" i="119"/>
  <c r="AE445" i="119"/>
  <c r="AG445" i="119"/>
  <c r="AE387" i="119"/>
  <c r="AG387" i="119"/>
  <c r="AG335" i="119"/>
  <c r="AE335" i="119"/>
  <c r="AB17" i="119"/>
  <c r="AA17" i="119"/>
  <c r="AA40" i="119"/>
  <c r="AB40" i="119"/>
  <c r="AG338" i="119"/>
  <c r="AE338" i="119"/>
  <c r="AG282" i="119"/>
  <c r="AE282" i="119"/>
  <c r="AE460" i="119"/>
  <c r="AG460" i="119"/>
  <c r="AB41" i="119"/>
  <c r="AA41" i="119"/>
  <c r="AE275" i="119"/>
  <c r="AG275" i="119"/>
  <c r="AE458" i="119"/>
  <c r="AG458" i="119"/>
  <c r="AG307" i="119"/>
  <c r="AE307" i="119"/>
  <c r="AH329" i="119"/>
  <c r="AF329" i="119"/>
  <c r="AI329" i="119" s="1"/>
  <c r="AE399" i="119"/>
  <c r="AG399" i="119"/>
  <c r="AG369" i="119"/>
  <c r="AE369" i="119"/>
  <c r="AH333" i="119"/>
  <c r="AF333" i="119"/>
  <c r="AI333" i="119" s="1"/>
  <c r="AG312" i="119"/>
  <c r="AE312" i="119"/>
  <c r="AG440" i="119"/>
  <c r="AE440" i="119"/>
  <c r="AG411" i="119"/>
  <c r="AE411" i="119"/>
  <c r="AH409" i="119"/>
  <c r="AF409" i="119"/>
  <c r="AI409" i="119" s="1"/>
  <c r="AA15" i="119"/>
  <c r="AB15" i="119"/>
  <c r="AH372" i="119"/>
  <c r="AF372" i="119"/>
  <c r="AI372" i="119" s="1"/>
  <c r="AF291" i="119"/>
  <c r="AI291" i="119" s="1"/>
  <c r="AH291" i="119"/>
  <c r="AE374" i="119"/>
  <c r="AG374" i="119"/>
  <c r="AG279" i="119"/>
  <c r="AE279" i="119"/>
  <c r="AG392" i="119"/>
  <c r="AE392" i="119"/>
  <c r="AE293" i="119"/>
  <c r="AG293" i="119"/>
  <c r="AE433" i="119"/>
  <c r="AG433" i="119"/>
  <c r="AE430" i="119"/>
  <c r="AG430" i="119"/>
  <c r="AE352" i="119"/>
  <c r="AG352" i="119"/>
  <c r="AE403" i="119"/>
  <c r="AG403" i="119"/>
  <c r="AA13" i="119"/>
  <c r="AB13" i="119"/>
  <c r="AG459" i="119"/>
  <c r="AE459" i="119"/>
  <c r="AH290" i="119"/>
  <c r="AF290" i="119"/>
  <c r="AI290" i="119" s="1"/>
  <c r="AF468" i="119" l="1"/>
  <c r="AI468" i="119" s="1"/>
  <c r="AF258" i="119"/>
  <c r="AI258" i="119" s="1"/>
  <c r="E226" i="108" s="1"/>
  <c r="E19" i="108" s="1"/>
  <c r="AF198" i="119"/>
  <c r="AI198" i="119" s="1"/>
  <c r="E166" i="108" s="1"/>
  <c r="AF76" i="119"/>
  <c r="AI76" i="119" s="1"/>
  <c r="E44" i="108" s="1"/>
  <c r="AH186" i="119"/>
  <c r="AN186" i="119" s="1"/>
  <c r="AH464" i="119"/>
  <c r="BR464" i="119" s="1"/>
  <c r="AF149" i="119"/>
  <c r="AI149" i="119" s="1"/>
  <c r="E117" i="108" s="1"/>
  <c r="E21" i="108" s="1"/>
  <c r="AH463" i="119"/>
  <c r="DA463" i="119" s="1"/>
  <c r="AH158" i="119"/>
  <c r="AQ158" i="119" s="1"/>
  <c r="AF94" i="119"/>
  <c r="AI94" i="119" s="1"/>
  <c r="E62" i="108" s="1"/>
  <c r="AF201" i="119"/>
  <c r="AI201" i="119" s="1"/>
  <c r="E169" i="108" s="1"/>
  <c r="AF188" i="119"/>
  <c r="AI188" i="119" s="1"/>
  <c r="E156" i="108" s="1"/>
  <c r="AF151" i="119"/>
  <c r="AI151" i="119" s="1"/>
  <c r="E119" i="108" s="1"/>
  <c r="AH242" i="119"/>
  <c r="AN242" i="119" s="1"/>
  <c r="AH402" i="119"/>
  <c r="BW402" i="119" s="1"/>
  <c r="AF301" i="119"/>
  <c r="AI301" i="119" s="1"/>
  <c r="AH316" i="119"/>
  <c r="C73" i="121" s="1"/>
  <c r="AH415" i="119"/>
  <c r="BN415" i="119" s="1"/>
  <c r="AF436" i="119"/>
  <c r="AI436" i="119" s="1"/>
  <c r="C193" i="121" s="1"/>
  <c r="AQ170" i="119"/>
  <c r="AN170" i="119"/>
  <c r="AO170" i="119"/>
  <c r="AP170" i="119"/>
  <c r="AN147" i="119"/>
  <c r="AO147" i="119"/>
  <c r="AP147" i="119"/>
  <c r="AQ147" i="119"/>
  <c r="AO263" i="119"/>
  <c r="AP263" i="119"/>
  <c r="AQ263" i="119"/>
  <c r="AN263" i="119"/>
  <c r="AO264" i="119"/>
  <c r="AP264" i="119"/>
  <c r="AQ264" i="119"/>
  <c r="AN264" i="119"/>
  <c r="AQ94" i="119"/>
  <c r="AN94" i="119"/>
  <c r="AO94" i="119"/>
  <c r="AP94" i="119"/>
  <c r="AQ88" i="119"/>
  <c r="AN88" i="119"/>
  <c r="AP88" i="119"/>
  <c r="AO88" i="119"/>
  <c r="AN161" i="119"/>
  <c r="AO161" i="119"/>
  <c r="AP161" i="119"/>
  <c r="AQ161" i="119"/>
  <c r="AQ64" i="119"/>
  <c r="AN64" i="119"/>
  <c r="AO64" i="119"/>
  <c r="AP64" i="119"/>
  <c r="AN198" i="119"/>
  <c r="AO198" i="119"/>
  <c r="AP198" i="119"/>
  <c r="AQ198" i="119"/>
  <c r="AN149" i="119"/>
  <c r="AO149" i="119"/>
  <c r="AP149" i="119"/>
  <c r="AQ149" i="119"/>
  <c r="AN200" i="119"/>
  <c r="AO200" i="119"/>
  <c r="AP200" i="119"/>
  <c r="AQ200" i="119"/>
  <c r="AO201" i="119"/>
  <c r="AP201" i="119"/>
  <c r="AQ201" i="119"/>
  <c r="AN201" i="119"/>
  <c r="AO228" i="119"/>
  <c r="AQ228" i="119"/>
  <c r="AN228" i="119"/>
  <c r="AP228" i="119"/>
  <c r="AO258" i="119"/>
  <c r="AQ258" i="119"/>
  <c r="AN258" i="119"/>
  <c r="AP258" i="119"/>
  <c r="AQ76" i="119"/>
  <c r="AN76" i="119"/>
  <c r="AP76" i="119"/>
  <c r="AO76" i="119"/>
  <c r="AQ96" i="119"/>
  <c r="AN96" i="119"/>
  <c r="AO96" i="119"/>
  <c r="AP96" i="119"/>
  <c r="AN188" i="119"/>
  <c r="AO188" i="119"/>
  <c r="AP188" i="119"/>
  <c r="AQ188" i="119"/>
  <c r="AQ86" i="119"/>
  <c r="AN86" i="119"/>
  <c r="AO86" i="119"/>
  <c r="AP86" i="119"/>
  <c r="AO245" i="119"/>
  <c r="AP245" i="119"/>
  <c r="AQ245" i="119"/>
  <c r="AN245" i="119"/>
  <c r="AN151" i="119"/>
  <c r="AO151" i="119"/>
  <c r="AP151" i="119"/>
  <c r="AQ151" i="119"/>
  <c r="AN163" i="119"/>
  <c r="AO163" i="119"/>
  <c r="AP163" i="119"/>
  <c r="AQ163" i="119"/>
  <c r="AH249" i="119"/>
  <c r="AF249" i="119"/>
  <c r="AI249" i="119" s="1"/>
  <c r="E217" i="108" s="1"/>
  <c r="AH109" i="119"/>
  <c r="AF109" i="119"/>
  <c r="AI109" i="119" s="1"/>
  <c r="E77" i="108" s="1"/>
  <c r="AH156" i="119"/>
  <c r="AF156" i="119"/>
  <c r="AI156" i="119" s="1"/>
  <c r="E124" i="108" s="1"/>
  <c r="AH184" i="119"/>
  <c r="AF184" i="119"/>
  <c r="AI184" i="119" s="1"/>
  <c r="E152" i="108" s="1"/>
  <c r="AH243" i="119"/>
  <c r="AF243" i="119"/>
  <c r="AI243" i="119" s="1"/>
  <c r="E211" i="108" s="1"/>
  <c r="AH129" i="119"/>
  <c r="AF129" i="119"/>
  <c r="AI129" i="119" s="1"/>
  <c r="E97" i="108" s="1"/>
  <c r="AH71" i="119"/>
  <c r="AF71" i="119"/>
  <c r="AI71" i="119" s="1"/>
  <c r="E39" i="108" s="1"/>
  <c r="AH122" i="119"/>
  <c r="AF122" i="119"/>
  <c r="AI122" i="119" s="1"/>
  <c r="E90" i="108" s="1"/>
  <c r="AH177" i="119"/>
  <c r="AF177" i="119"/>
  <c r="AI177" i="119" s="1"/>
  <c r="E145" i="108" s="1"/>
  <c r="AH117" i="119"/>
  <c r="AF117" i="119"/>
  <c r="AI117" i="119" s="1"/>
  <c r="E85" i="108" s="1"/>
  <c r="AH210" i="119"/>
  <c r="AF210" i="119"/>
  <c r="AI210" i="119" s="1"/>
  <c r="E178" i="108" s="1"/>
  <c r="AH195" i="119"/>
  <c r="AF195" i="119"/>
  <c r="AI195" i="119" s="1"/>
  <c r="E163" i="108" s="1"/>
  <c r="AH175" i="119"/>
  <c r="AF175" i="119"/>
  <c r="AI175" i="119" s="1"/>
  <c r="E143" i="108" s="1"/>
  <c r="AH194" i="119"/>
  <c r="AF194" i="119"/>
  <c r="AI194" i="119" s="1"/>
  <c r="E162" i="108" s="1"/>
  <c r="AR147" i="119"/>
  <c r="AT147" i="119"/>
  <c r="AS147" i="119"/>
  <c r="AU147" i="119"/>
  <c r="AV147" i="119"/>
  <c r="AW147" i="119"/>
  <c r="AX147" i="119"/>
  <c r="AY147" i="119"/>
  <c r="AZ147" i="119"/>
  <c r="BA147" i="119"/>
  <c r="BB147" i="119"/>
  <c r="BC147" i="119"/>
  <c r="BD147" i="119"/>
  <c r="BE147" i="119"/>
  <c r="BF147" i="119"/>
  <c r="BG147" i="119"/>
  <c r="BH147" i="119"/>
  <c r="BI147" i="119"/>
  <c r="BJ147" i="119"/>
  <c r="BK147" i="119"/>
  <c r="BL147" i="119"/>
  <c r="BM147" i="119"/>
  <c r="BN147" i="119"/>
  <c r="BO147" i="119"/>
  <c r="BP147" i="119"/>
  <c r="BQ147" i="119"/>
  <c r="BR147" i="119"/>
  <c r="BS147" i="119"/>
  <c r="BT147" i="119"/>
  <c r="BU147" i="119"/>
  <c r="BV147" i="119"/>
  <c r="BW147" i="119"/>
  <c r="BX147" i="119"/>
  <c r="BY147" i="119"/>
  <c r="BZ147" i="119"/>
  <c r="CA147" i="119"/>
  <c r="CB147" i="119"/>
  <c r="CC147" i="119"/>
  <c r="CD147" i="119"/>
  <c r="CE147" i="119"/>
  <c r="CF147" i="119"/>
  <c r="CG147" i="119"/>
  <c r="CH147" i="119"/>
  <c r="CI147" i="119"/>
  <c r="CJ147" i="119"/>
  <c r="CK147" i="119"/>
  <c r="CL147" i="119"/>
  <c r="CM147" i="119"/>
  <c r="CN147" i="119"/>
  <c r="CO147" i="119"/>
  <c r="CP147" i="119"/>
  <c r="CQ147" i="119"/>
  <c r="CR147" i="119"/>
  <c r="CS147" i="119"/>
  <c r="CT147" i="119"/>
  <c r="CU147" i="119"/>
  <c r="CV147" i="119"/>
  <c r="CW147" i="119"/>
  <c r="CX147" i="119"/>
  <c r="CY147" i="119"/>
  <c r="CZ147" i="119"/>
  <c r="DA147" i="119"/>
  <c r="DB147" i="119"/>
  <c r="DC147" i="119"/>
  <c r="DD147" i="119"/>
  <c r="DE147" i="119"/>
  <c r="DF147" i="119"/>
  <c r="DG147" i="119"/>
  <c r="DH147" i="119"/>
  <c r="DI147" i="119"/>
  <c r="DJ147" i="119"/>
  <c r="DK147" i="119"/>
  <c r="DL147" i="119"/>
  <c r="DM147" i="119"/>
  <c r="DN147" i="119"/>
  <c r="DO147" i="119"/>
  <c r="DP147" i="119"/>
  <c r="AH134" i="119"/>
  <c r="AF134" i="119"/>
  <c r="AI134" i="119" s="1"/>
  <c r="E102" i="108" s="1"/>
  <c r="AH61" i="119"/>
  <c r="AF61" i="119"/>
  <c r="AI61" i="119" s="1"/>
  <c r="E29" i="108" s="1"/>
  <c r="AR263" i="119"/>
  <c r="AS263" i="119"/>
  <c r="AT263" i="119"/>
  <c r="AU263" i="119"/>
  <c r="AV263" i="119"/>
  <c r="AW263" i="119"/>
  <c r="AX263" i="119"/>
  <c r="AY263" i="119"/>
  <c r="AZ263" i="119"/>
  <c r="BA263" i="119"/>
  <c r="BB263" i="119"/>
  <c r="BC263" i="119"/>
  <c r="BD263" i="119"/>
  <c r="BE263" i="119"/>
  <c r="BF263" i="119"/>
  <c r="BG263" i="119"/>
  <c r="BH263" i="119"/>
  <c r="BI263" i="119"/>
  <c r="BJ263" i="119"/>
  <c r="BK263" i="119"/>
  <c r="BL263" i="119"/>
  <c r="BM263" i="119"/>
  <c r="BN263" i="119"/>
  <c r="BO263" i="119"/>
  <c r="BP263" i="119"/>
  <c r="BQ263" i="119"/>
  <c r="BR263" i="119"/>
  <c r="BS263" i="119"/>
  <c r="BT263" i="119"/>
  <c r="BU263" i="119"/>
  <c r="BV263" i="119"/>
  <c r="BW263" i="119"/>
  <c r="BX263" i="119"/>
  <c r="BY263" i="119"/>
  <c r="BZ263" i="119"/>
  <c r="CA263" i="119"/>
  <c r="CB263" i="119"/>
  <c r="CC263" i="119"/>
  <c r="CD263" i="119"/>
  <c r="CE263" i="119"/>
  <c r="CF263" i="119"/>
  <c r="CG263" i="119"/>
  <c r="CH263" i="119"/>
  <c r="CI263" i="119"/>
  <c r="CJ263" i="119"/>
  <c r="CK263" i="119"/>
  <c r="CL263" i="119"/>
  <c r="CM263" i="119"/>
  <c r="CN263" i="119"/>
  <c r="CO263" i="119"/>
  <c r="CP263" i="119"/>
  <c r="CQ263" i="119"/>
  <c r="CR263" i="119"/>
  <c r="CS263" i="119"/>
  <c r="CT263" i="119"/>
  <c r="CU263" i="119"/>
  <c r="CV263" i="119"/>
  <c r="CW263" i="119"/>
  <c r="CX263" i="119"/>
  <c r="CY263" i="119"/>
  <c r="CZ263" i="119"/>
  <c r="DA263" i="119"/>
  <c r="DB263" i="119"/>
  <c r="DC263" i="119"/>
  <c r="DD263" i="119"/>
  <c r="DE263" i="119"/>
  <c r="DF263" i="119"/>
  <c r="DG263" i="119"/>
  <c r="DH263" i="119"/>
  <c r="DI263" i="119"/>
  <c r="DJ263" i="119"/>
  <c r="DK263" i="119"/>
  <c r="DL263" i="119"/>
  <c r="DM263" i="119"/>
  <c r="DN263" i="119"/>
  <c r="DO263" i="119"/>
  <c r="DP263" i="119"/>
  <c r="AR264" i="119"/>
  <c r="AT264" i="119"/>
  <c r="AS264" i="119"/>
  <c r="AU264" i="119"/>
  <c r="AV264" i="119"/>
  <c r="AW264" i="119"/>
  <c r="AX264" i="119"/>
  <c r="AY264" i="119"/>
  <c r="AZ264" i="119"/>
  <c r="BA264" i="119"/>
  <c r="BB264" i="119"/>
  <c r="BC264" i="119"/>
  <c r="BD264" i="119"/>
  <c r="BE264" i="119"/>
  <c r="BF264" i="119"/>
  <c r="BG264" i="119"/>
  <c r="BH264" i="119"/>
  <c r="BI264" i="119"/>
  <c r="BJ264" i="119"/>
  <c r="BK264" i="119"/>
  <c r="BL264" i="119"/>
  <c r="BM264" i="119"/>
  <c r="BN264" i="119"/>
  <c r="BO264" i="119"/>
  <c r="BP264" i="119"/>
  <c r="BQ264" i="119"/>
  <c r="BR264" i="119"/>
  <c r="BS264" i="119"/>
  <c r="BT264" i="119"/>
  <c r="BU264" i="119"/>
  <c r="BV264" i="119"/>
  <c r="BW264" i="119"/>
  <c r="BX264" i="119"/>
  <c r="BY264" i="119"/>
  <c r="BZ264" i="119"/>
  <c r="CA264" i="119"/>
  <c r="CB264" i="119"/>
  <c r="CC264" i="119"/>
  <c r="CD264" i="119"/>
  <c r="CE264" i="119"/>
  <c r="CF264" i="119"/>
  <c r="CG264" i="119"/>
  <c r="CH264" i="119"/>
  <c r="CI264" i="119"/>
  <c r="CJ264" i="119"/>
  <c r="CK264" i="119"/>
  <c r="CL264" i="119"/>
  <c r="CM264" i="119"/>
  <c r="CN264" i="119"/>
  <c r="CO264" i="119"/>
  <c r="CP264" i="119"/>
  <c r="CQ264" i="119"/>
  <c r="CR264" i="119"/>
  <c r="CS264" i="119"/>
  <c r="CT264" i="119"/>
  <c r="CU264" i="119"/>
  <c r="CV264" i="119"/>
  <c r="CW264" i="119"/>
  <c r="CX264" i="119"/>
  <c r="CY264" i="119"/>
  <c r="CZ264" i="119"/>
  <c r="DA264" i="119"/>
  <c r="DB264" i="119"/>
  <c r="DC264" i="119"/>
  <c r="DD264" i="119"/>
  <c r="DE264" i="119"/>
  <c r="DF264" i="119"/>
  <c r="DG264" i="119"/>
  <c r="DH264" i="119"/>
  <c r="DI264" i="119"/>
  <c r="DJ264" i="119"/>
  <c r="DK264" i="119"/>
  <c r="DL264" i="119"/>
  <c r="DM264" i="119"/>
  <c r="DN264" i="119"/>
  <c r="DO264" i="119"/>
  <c r="DP264" i="119"/>
  <c r="AH164" i="119"/>
  <c r="AF164" i="119"/>
  <c r="AI164" i="119" s="1"/>
  <c r="E132" i="108" s="1"/>
  <c r="AH238" i="119"/>
  <c r="AF238" i="119"/>
  <c r="AI238" i="119" s="1"/>
  <c r="E206" i="108" s="1"/>
  <c r="AH146" i="119"/>
  <c r="AF146" i="119"/>
  <c r="AI146" i="119" s="1"/>
  <c r="E114" i="108" s="1"/>
  <c r="AH97" i="119"/>
  <c r="AF97" i="119"/>
  <c r="AI97" i="119" s="1"/>
  <c r="E65" i="108" s="1"/>
  <c r="AR94" i="119"/>
  <c r="AS94" i="119"/>
  <c r="AT94" i="119"/>
  <c r="AU94" i="119"/>
  <c r="AV94" i="119"/>
  <c r="AW94" i="119"/>
  <c r="AX94" i="119"/>
  <c r="AY94" i="119"/>
  <c r="AZ94" i="119"/>
  <c r="BA94" i="119"/>
  <c r="BB94" i="119"/>
  <c r="BC94" i="119"/>
  <c r="BD94" i="119"/>
  <c r="BE94" i="119"/>
  <c r="BF94" i="119"/>
  <c r="BG94" i="119"/>
  <c r="BH94" i="119"/>
  <c r="BI94" i="119"/>
  <c r="BJ94" i="119"/>
  <c r="BK94" i="119"/>
  <c r="BL94" i="119"/>
  <c r="BM94" i="119"/>
  <c r="BN94" i="119"/>
  <c r="BO94" i="119"/>
  <c r="BP94" i="119"/>
  <c r="BQ94" i="119"/>
  <c r="BR94" i="119"/>
  <c r="BS94" i="119"/>
  <c r="BT94" i="119"/>
  <c r="BU94" i="119"/>
  <c r="BV94" i="119"/>
  <c r="BW94" i="119"/>
  <c r="BX94" i="119"/>
  <c r="BY94" i="119"/>
  <c r="BZ94" i="119"/>
  <c r="CA94" i="119"/>
  <c r="CB94" i="119"/>
  <c r="CC94" i="119"/>
  <c r="CD94" i="119"/>
  <c r="CE94" i="119"/>
  <c r="CF94" i="119"/>
  <c r="CG94" i="119"/>
  <c r="CH94" i="119"/>
  <c r="CI94" i="119"/>
  <c r="CJ94" i="119"/>
  <c r="CK94" i="119"/>
  <c r="CL94" i="119"/>
  <c r="CM94" i="119"/>
  <c r="CN94" i="119"/>
  <c r="CO94" i="119"/>
  <c r="CP94" i="119"/>
  <c r="CQ94" i="119"/>
  <c r="CR94" i="119"/>
  <c r="CS94" i="119"/>
  <c r="CT94" i="119"/>
  <c r="CU94" i="119"/>
  <c r="CV94" i="119"/>
  <c r="CW94" i="119"/>
  <c r="CX94" i="119"/>
  <c r="CY94" i="119"/>
  <c r="CZ94" i="119"/>
  <c r="DA94" i="119"/>
  <c r="DB94" i="119"/>
  <c r="DC94" i="119"/>
  <c r="DD94" i="119"/>
  <c r="DE94" i="119"/>
  <c r="DF94" i="119"/>
  <c r="DG94" i="119"/>
  <c r="DH94" i="119"/>
  <c r="DI94" i="119"/>
  <c r="DJ94" i="119"/>
  <c r="DK94" i="119"/>
  <c r="DL94" i="119"/>
  <c r="DM94" i="119"/>
  <c r="DN94" i="119"/>
  <c r="DO94" i="119"/>
  <c r="DP94" i="119"/>
  <c r="AR88" i="119"/>
  <c r="AT88" i="119"/>
  <c r="AS88" i="119"/>
  <c r="AU88" i="119"/>
  <c r="AV88" i="119"/>
  <c r="AW88" i="119"/>
  <c r="AX88" i="119"/>
  <c r="AY88" i="119"/>
  <c r="AZ88" i="119"/>
  <c r="BA88" i="119"/>
  <c r="BB88" i="119"/>
  <c r="BC88" i="119"/>
  <c r="BD88" i="119"/>
  <c r="BE88" i="119"/>
  <c r="BF88" i="119"/>
  <c r="BG88" i="119"/>
  <c r="BH88" i="119"/>
  <c r="BI88" i="119"/>
  <c r="BJ88" i="119"/>
  <c r="BK88" i="119"/>
  <c r="BL88" i="119"/>
  <c r="BM88" i="119"/>
  <c r="BN88" i="119"/>
  <c r="BO88" i="119"/>
  <c r="BP88" i="119"/>
  <c r="BQ88" i="119"/>
  <c r="BR88" i="119"/>
  <c r="BS88" i="119"/>
  <c r="BT88" i="119"/>
  <c r="BU88" i="119"/>
  <c r="BV88" i="119"/>
  <c r="BW88" i="119"/>
  <c r="BX88" i="119"/>
  <c r="BY88" i="119"/>
  <c r="BZ88" i="119"/>
  <c r="CA88" i="119"/>
  <c r="CB88" i="119"/>
  <c r="CC88" i="119"/>
  <c r="CD88" i="119"/>
  <c r="CE88" i="119"/>
  <c r="CF88" i="119"/>
  <c r="CG88" i="119"/>
  <c r="CH88" i="119"/>
  <c r="CI88" i="119"/>
  <c r="CJ88" i="119"/>
  <c r="CK88" i="119"/>
  <c r="CL88" i="119"/>
  <c r="CM88" i="119"/>
  <c r="CN88" i="119"/>
  <c r="CO88" i="119"/>
  <c r="CP88" i="119"/>
  <c r="CQ88" i="119"/>
  <c r="CR88" i="119"/>
  <c r="CS88" i="119"/>
  <c r="CT88" i="119"/>
  <c r="CU88" i="119"/>
  <c r="CV88" i="119"/>
  <c r="CW88" i="119"/>
  <c r="CX88" i="119"/>
  <c r="CY88" i="119"/>
  <c r="CZ88" i="119"/>
  <c r="DA88" i="119"/>
  <c r="DB88" i="119"/>
  <c r="DC88" i="119"/>
  <c r="DD88" i="119"/>
  <c r="DE88" i="119"/>
  <c r="DF88" i="119"/>
  <c r="DG88" i="119"/>
  <c r="DH88" i="119"/>
  <c r="DI88" i="119"/>
  <c r="DJ88" i="119"/>
  <c r="DK88" i="119"/>
  <c r="DL88" i="119"/>
  <c r="DM88" i="119"/>
  <c r="DN88" i="119"/>
  <c r="DO88" i="119"/>
  <c r="DP88" i="119"/>
  <c r="AH225" i="119"/>
  <c r="AF225" i="119"/>
  <c r="AI225" i="119" s="1"/>
  <c r="E193" i="108" s="1"/>
  <c r="AH165" i="119"/>
  <c r="AF165" i="119"/>
  <c r="AI165" i="119" s="1"/>
  <c r="E133" i="108" s="1"/>
  <c r="AH60" i="119"/>
  <c r="AF60" i="119"/>
  <c r="AI60" i="119" s="1"/>
  <c r="E28" i="108" s="1"/>
  <c r="AR161" i="119"/>
  <c r="AS161" i="119"/>
  <c r="AT161" i="119"/>
  <c r="AU161" i="119"/>
  <c r="AV161" i="119"/>
  <c r="AW161" i="119"/>
  <c r="AX161" i="119"/>
  <c r="AY161" i="119"/>
  <c r="AZ161" i="119"/>
  <c r="BA161" i="119"/>
  <c r="BB161" i="119"/>
  <c r="BC161" i="119"/>
  <c r="BD161" i="119"/>
  <c r="BE161" i="119"/>
  <c r="BF161" i="119"/>
  <c r="BG161" i="119"/>
  <c r="BH161" i="119"/>
  <c r="BI161" i="119"/>
  <c r="BJ161" i="119"/>
  <c r="BK161" i="119"/>
  <c r="BL161" i="119"/>
  <c r="BM161" i="119"/>
  <c r="BN161" i="119"/>
  <c r="BO161" i="119"/>
  <c r="BP161" i="119"/>
  <c r="BQ161" i="119"/>
  <c r="BR161" i="119"/>
  <c r="BS161" i="119"/>
  <c r="BT161" i="119"/>
  <c r="BU161" i="119"/>
  <c r="BV161" i="119"/>
  <c r="BW161" i="119"/>
  <c r="BX161" i="119"/>
  <c r="BY161" i="119"/>
  <c r="BZ161" i="119"/>
  <c r="CA161" i="119"/>
  <c r="CB161" i="119"/>
  <c r="CC161" i="119"/>
  <c r="CD161" i="119"/>
  <c r="CE161" i="119"/>
  <c r="CF161" i="119"/>
  <c r="CG161" i="119"/>
  <c r="CH161" i="119"/>
  <c r="CI161" i="119"/>
  <c r="CJ161" i="119"/>
  <c r="CK161" i="119"/>
  <c r="CL161" i="119"/>
  <c r="CM161" i="119"/>
  <c r="CN161" i="119"/>
  <c r="CO161" i="119"/>
  <c r="CP161" i="119"/>
  <c r="CQ161" i="119"/>
  <c r="CR161" i="119"/>
  <c r="CS161" i="119"/>
  <c r="CT161" i="119"/>
  <c r="CU161" i="119"/>
  <c r="CV161" i="119"/>
  <c r="CW161" i="119"/>
  <c r="CX161" i="119"/>
  <c r="CY161" i="119"/>
  <c r="CZ161" i="119"/>
  <c r="DA161" i="119"/>
  <c r="DB161" i="119"/>
  <c r="DC161" i="119"/>
  <c r="DD161" i="119"/>
  <c r="DE161" i="119"/>
  <c r="DF161" i="119"/>
  <c r="DG161" i="119"/>
  <c r="DH161" i="119"/>
  <c r="DI161" i="119"/>
  <c r="DJ161" i="119"/>
  <c r="DK161" i="119"/>
  <c r="DL161" i="119"/>
  <c r="DM161" i="119"/>
  <c r="DN161" i="119"/>
  <c r="DO161" i="119"/>
  <c r="DP161" i="119"/>
  <c r="AH244" i="119"/>
  <c r="AF244" i="119"/>
  <c r="AI244" i="119" s="1"/>
  <c r="E212" i="108" s="1"/>
  <c r="AH133" i="119"/>
  <c r="AF133" i="119"/>
  <c r="AI133" i="119" s="1"/>
  <c r="E101" i="108" s="1"/>
  <c r="AH239" i="119"/>
  <c r="AF239" i="119"/>
  <c r="AI239" i="119" s="1"/>
  <c r="E207" i="108" s="1"/>
  <c r="AH144" i="119"/>
  <c r="AF144" i="119"/>
  <c r="AI144" i="119" s="1"/>
  <c r="E112" i="108" s="1"/>
  <c r="AH171" i="119"/>
  <c r="AF171" i="119"/>
  <c r="AI171" i="119" s="1"/>
  <c r="E139" i="108" s="1"/>
  <c r="AH183" i="119"/>
  <c r="AF183" i="119"/>
  <c r="AI183" i="119" s="1"/>
  <c r="E151" i="108" s="1"/>
  <c r="AH85" i="119"/>
  <c r="AF85" i="119"/>
  <c r="AI85" i="119" s="1"/>
  <c r="E53" i="108" s="1"/>
  <c r="AH141" i="119"/>
  <c r="AF141" i="119"/>
  <c r="AI141" i="119" s="1"/>
  <c r="E109" i="108" s="1"/>
  <c r="AH215" i="119"/>
  <c r="AF215" i="119"/>
  <c r="AI215" i="119" s="1"/>
  <c r="E183" i="108" s="1"/>
  <c r="AH230" i="119"/>
  <c r="AF230" i="119"/>
  <c r="AI230" i="119" s="1"/>
  <c r="E198" i="108" s="1"/>
  <c r="AH162" i="119"/>
  <c r="AF162" i="119"/>
  <c r="AI162" i="119" s="1"/>
  <c r="E130" i="108" s="1"/>
  <c r="AH241" i="119"/>
  <c r="AF241" i="119"/>
  <c r="AI241" i="119" s="1"/>
  <c r="E209" i="108" s="1"/>
  <c r="AH92" i="119"/>
  <c r="AF92" i="119"/>
  <c r="AI92" i="119" s="1"/>
  <c r="E60" i="108" s="1"/>
  <c r="AH221" i="119"/>
  <c r="AF221" i="119"/>
  <c r="AI221" i="119" s="1"/>
  <c r="E189" i="108" s="1"/>
  <c r="AH67" i="119"/>
  <c r="AF67" i="119"/>
  <c r="AI67" i="119" s="1"/>
  <c r="E35" i="108" s="1"/>
  <c r="AH72" i="119"/>
  <c r="AF72" i="119"/>
  <c r="AI72" i="119" s="1"/>
  <c r="E40" i="108" s="1"/>
  <c r="AH209" i="119"/>
  <c r="AF209" i="119"/>
  <c r="AI209" i="119" s="1"/>
  <c r="E177" i="108" s="1"/>
  <c r="AH213" i="119"/>
  <c r="AF213" i="119"/>
  <c r="AI213" i="119" s="1"/>
  <c r="E181" i="108" s="1"/>
  <c r="E22" i="108" s="1"/>
  <c r="AH166" i="119"/>
  <c r="AF166" i="119"/>
  <c r="AI166" i="119" s="1"/>
  <c r="E134" i="108" s="1"/>
  <c r="AH82" i="119"/>
  <c r="AF82" i="119"/>
  <c r="AI82" i="119" s="1"/>
  <c r="E50" i="108" s="1"/>
  <c r="AH233" i="119"/>
  <c r="AF233" i="119"/>
  <c r="AI233" i="119" s="1"/>
  <c r="E201" i="108" s="1"/>
  <c r="AH214" i="119"/>
  <c r="AF214" i="119"/>
  <c r="AI214" i="119" s="1"/>
  <c r="E182" i="108" s="1"/>
  <c r="AH131" i="119"/>
  <c r="AF131" i="119"/>
  <c r="AI131" i="119" s="1"/>
  <c r="E99" i="108" s="1"/>
  <c r="AR198" i="119"/>
  <c r="AS198" i="119"/>
  <c r="AT198" i="119"/>
  <c r="AU198" i="119"/>
  <c r="AV198" i="119"/>
  <c r="AW198" i="119"/>
  <c r="AX198" i="119"/>
  <c r="AY198" i="119"/>
  <c r="AZ198" i="119"/>
  <c r="BA198" i="119"/>
  <c r="BB198" i="119"/>
  <c r="BC198" i="119"/>
  <c r="BD198" i="119"/>
  <c r="BE198" i="119"/>
  <c r="BF198" i="119"/>
  <c r="BG198" i="119"/>
  <c r="BH198" i="119"/>
  <c r="BI198" i="119"/>
  <c r="BJ198" i="119"/>
  <c r="BK198" i="119"/>
  <c r="BL198" i="119"/>
  <c r="BM198" i="119"/>
  <c r="BN198" i="119"/>
  <c r="BO198" i="119"/>
  <c r="BP198" i="119"/>
  <c r="BQ198" i="119"/>
  <c r="BR198" i="119"/>
  <c r="BS198" i="119"/>
  <c r="BT198" i="119"/>
  <c r="BU198" i="119"/>
  <c r="BV198" i="119"/>
  <c r="BW198" i="119"/>
  <c r="BX198" i="119"/>
  <c r="BY198" i="119"/>
  <c r="BZ198" i="119"/>
  <c r="CA198" i="119"/>
  <c r="CB198" i="119"/>
  <c r="CC198" i="119"/>
  <c r="CD198" i="119"/>
  <c r="CE198" i="119"/>
  <c r="CF198" i="119"/>
  <c r="CG198" i="119"/>
  <c r="CH198" i="119"/>
  <c r="CI198" i="119"/>
  <c r="CJ198" i="119"/>
  <c r="CK198" i="119"/>
  <c r="CL198" i="119"/>
  <c r="CM198" i="119"/>
  <c r="CN198" i="119"/>
  <c r="CO198" i="119"/>
  <c r="CP198" i="119"/>
  <c r="CQ198" i="119"/>
  <c r="CR198" i="119"/>
  <c r="CS198" i="119"/>
  <c r="CT198" i="119"/>
  <c r="CU198" i="119"/>
  <c r="CV198" i="119"/>
  <c r="CW198" i="119"/>
  <c r="CX198" i="119"/>
  <c r="CY198" i="119"/>
  <c r="CZ198" i="119"/>
  <c r="DA198" i="119"/>
  <c r="DB198" i="119"/>
  <c r="DC198" i="119"/>
  <c r="DD198" i="119"/>
  <c r="DE198" i="119"/>
  <c r="DF198" i="119"/>
  <c r="DG198" i="119"/>
  <c r="DH198" i="119"/>
  <c r="DI198" i="119"/>
  <c r="DJ198" i="119"/>
  <c r="DK198" i="119"/>
  <c r="DL198" i="119"/>
  <c r="DM198" i="119"/>
  <c r="DN198" i="119"/>
  <c r="DO198" i="119"/>
  <c r="DP198" i="119"/>
  <c r="AH127" i="119"/>
  <c r="AF127" i="119"/>
  <c r="AI127" i="119" s="1"/>
  <c r="E95" i="108" s="1"/>
  <c r="AH261" i="119"/>
  <c r="AF261" i="119"/>
  <c r="AI261" i="119" s="1"/>
  <c r="E229" i="108" s="1"/>
  <c r="AH218" i="119"/>
  <c r="AF218" i="119"/>
  <c r="AI218" i="119" s="1"/>
  <c r="E186" i="108" s="1"/>
  <c r="AF137" i="119"/>
  <c r="AI137" i="119" s="1"/>
  <c r="E105" i="108" s="1"/>
  <c r="AH137" i="119"/>
  <c r="AH132" i="119"/>
  <c r="AF132" i="119"/>
  <c r="AI132" i="119" s="1"/>
  <c r="E100" i="108" s="1"/>
  <c r="AH113" i="119"/>
  <c r="AF113" i="119"/>
  <c r="AI113" i="119" s="1"/>
  <c r="E81" i="108" s="1"/>
  <c r="AH174" i="119"/>
  <c r="AF174" i="119"/>
  <c r="AI174" i="119" s="1"/>
  <c r="E142" i="108" s="1"/>
  <c r="AH206" i="119"/>
  <c r="AF206" i="119"/>
  <c r="AI206" i="119" s="1"/>
  <c r="E174" i="108" s="1"/>
  <c r="AH145" i="119"/>
  <c r="AF145" i="119"/>
  <c r="AI145" i="119" s="1"/>
  <c r="E113" i="108" s="1"/>
  <c r="AH223" i="119"/>
  <c r="AF223" i="119"/>
  <c r="AI223" i="119" s="1"/>
  <c r="E191" i="108" s="1"/>
  <c r="AH185" i="119"/>
  <c r="AF185" i="119"/>
  <c r="AI185" i="119" s="1"/>
  <c r="E153" i="108" s="1"/>
  <c r="AH205" i="119"/>
  <c r="AF205" i="119"/>
  <c r="AI205" i="119" s="1"/>
  <c r="E173" i="108" s="1"/>
  <c r="AH265" i="119"/>
  <c r="AF265" i="119"/>
  <c r="AI265" i="119" s="1"/>
  <c r="E233" i="108" s="1"/>
  <c r="AH153" i="119"/>
  <c r="AF153" i="119"/>
  <c r="AI153" i="119" s="1"/>
  <c r="E121" i="108" s="1"/>
  <c r="AH178" i="119"/>
  <c r="AF178" i="119"/>
  <c r="AI178" i="119" s="1"/>
  <c r="E146" i="108" s="1"/>
  <c r="AH83" i="119"/>
  <c r="AF83" i="119"/>
  <c r="AI83" i="119" s="1"/>
  <c r="E51" i="108" s="1"/>
  <c r="AH224" i="119"/>
  <c r="AF224" i="119"/>
  <c r="AI224" i="119" s="1"/>
  <c r="E192" i="108" s="1"/>
  <c r="AH98" i="119"/>
  <c r="AF98" i="119"/>
  <c r="AI98" i="119" s="1"/>
  <c r="E66" i="108" s="1"/>
  <c r="AH199" i="119"/>
  <c r="AF199" i="119"/>
  <c r="AI199" i="119" s="1"/>
  <c r="E167" i="108" s="1"/>
  <c r="AH108" i="119"/>
  <c r="AF108" i="119"/>
  <c r="AI108" i="119" s="1"/>
  <c r="E76" i="108" s="1"/>
  <c r="AH187" i="119"/>
  <c r="AF187" i="119"/>
  <c r="AI187" i="119" s="1"/>
  <c r="E155" i="108" s="1"/>
  <c r="AH124" i="119"/>
  <c r="AF124" i="119"/>
  <c r="AI124" i="119" s="1"/>
  <c r="E92" i="108" s="1"/>
  <c r="AH220" i="119"/>
  <c r="AF220" i="119"/>
  <c r="AI220" i="119" s="1"/>
  <c r="E188" i="108" s="1"/>
  <c r="AR149" i="119"/>
  <c r="AT149" i="119"/>
  <c r="AS149" i="119"/>
  <c r="AU149" i="119"/>
  <c r="AV149" i="119"/>
  <c r="AW149" i="119"/>
  <c r="AX149" i="119"/>
  <c r="AY149" i="119"/>
  <c r="AZ149" i="119"/>
  <c r="BA149" i="119"/>
  <c r="BB149" i="119"/>
  <c r="BC149" i="119"/>
  <c r="BD149" i="119"/>
  <c r="BE149" i="119"/>
  <c r="BF149" i="119"/>
  <c r="BG149" i="119"/>
  <c r="BH149" i="119"/>
  <c r="BI149" i="119"/>
  <c r="BJ149" i="119"/>
  <c r="BK149" i="119"/>
  <c r="BL149" i="119"/>
  <c r="BM149" i="119"/>
  <c r="BN149" i="119"/>
  <c r="BO149" i="119"/>
  <c r="BP149" i="119"/>
  <c r="BQ149" i="119"/>
  <c r="BR149" i="119"/>
  <c r="BS149" i="119"/>
  <c r="BT149" i="119"/>
  <c r="BU149" i="119"/>
  <c r="BV149" i="119"/>
  <c r="BW149" i="119"/>
  <c r="BX149" i="119"/>
  <c r="BY149" i="119"/>
  <c r="BZ149" i="119"/>
  <c r="CA149" i="119"/>
  <c r="CB149" i="119"/>
  <c r="CC149" i="119"/>
  <c r="CD149" i="119"/>
  <c r="CE149" i="119"/>
  <c r="CF149" i="119"/>
  <c r="CG149" i="119"/>
  <c r="CH149" i="119"/>
  <c r="CI149" i="119"/>
  <c r="CJ149" i="119"/>
  <c r="CK149" i="119"/>
  <c r="CL149" i="119"/>
  <c r="CM149" i="119"/>
  <c r="CN149" i="119"/>
  <c r="CO149" i="119"/>
  <c r="CP149" i="119"/>
  <c r="CQ149" i="119"/>
  <c r="CR149" i="119"/>
  <c r="CS149" i="119"/>
  <c r="CT149" i="119"/>
  <c r="CU149" i="119"/>
  <c r="CV149" i="119"/>
  <c r="CW149" i="119"/>
  <c r="CX149" i="119"/>
  <c r="CY149" i="119"/>
  <c r="CZ149" i="119"/>
  <c r="DA149" i="119"/>
  <c r="DB149" i="119"/>
  <c r="DC149" i="119"/>
  <c r="DD149" i="119"/>
  <c r="DE149" i="119"/>
  <c r="DF149" i="119"/>
  <c r="DG149" i="119"/>
  <c r="DH149" i="119"/>
  <c r="DI149" i="119"/>
  <c r="DJ149" i="119"/>
  <c r="DK149" i="119"/>
  <c r="DL149" i="119"/>
  <c r="DM149" i="119"/>
  <c r="DN149" i="119"/>
  <c r="DO149" i="119"/>
  <c r="DP149" i="119"/>
  <c r="AH154" i="119"/>
  <c r="AF154" i="119"/>
  <c r="AI154" i="119" s="1"/>
  <c r="E122" i="108" s="1"/>
  <c r="AR170" i="119"/>
  <c r="AT170" i="119"/>
  <c r="AS170" i="119"/>
  <c r="AU170" i="119"/>
  <c r="AV170" i="119"/>
  <c r="AW170" i="119"/>
  <c r="AX170" i="119"/>
  <c r="AY170" i="119"/>
  <c r="AZ170" i="119"/>
  <c r="BA170" i="119"/>
  <c r="BB170" i="119"/>
  <c r="BC170" i="119"/>
  <c r="BD170" i="119"/>
  <c r="BE170" i="119"/>
  <c r="BF170" i="119"/>
  <c r="BG170" i="119"/>
  <c r="BH170" i="119"/>
  <c r="BI170" i="119"/>
  <c r="BJ170" i="119"/>
  <c r="BK170" i="119"/>
  <c r="BL170" i="119"/>
  <c r="BM170" i="119"/>
  <c r="BN170" i="119"/>
  <c r="BO170" i="119"/>
  <c r="BP170" i="119"/>
  <c r="BQ170" i="119"/>
  <c r="BR170" i="119"/>
  <c r="BS170" i="119"/>
  <c r="BT170" i="119"/>
  <c r="BU170" i="119"/>
  <c r="BV170" i="119"/>
  <c r="BW170" i="119"/>
  <c r="BX170" i="119"/>
  <c r="BY170" i="119"/>
  <c r="BZ170" i="119"/>
  <c r="CA170" i="119"/>
  <c r="CB170" i="119"/>
  <c r="CC170" i="119"/>
  <c r="CD170" i="119"/>
  <c r="CE170" i="119"/>
  <c r="CF170" i="119"/>
  <c r="CG170" i="119"/>
  <c r="CH170" i="119"/>
  <c r="CI170" i="119"/>
  <c r="CJ170" i="119"/>
  <c r="CK170" i="119"/>
  <c r="CL170" i="119"/>
  <c r="CM170" i="119"/>
  <c r="CN170" i="119"/>
  <c r="CO170" i="119"/>
  <c r="CP170" i="119"/>
  <c r="CQ170" i="119"/>
  <c r="CR170" i="119"/>
  <c r="CS170" i="119"/>
  <c r="CT170" i="119"/>
  <c r="CU170" i="119"/>
  <c r="CV170" i="119"/>
  <c r="CW170" i="119"/>
  <c r="CX170" i="119"/>
  <c r="CY170" i="119"/>
  <c r="CZ170" i="119"/>
  <c r="DA170" i="119"/>
  <c r="DB170" i="119"/>
  <c r="DC170" i="119"/>
  <c r="DD170" i="119"/>
  <c r="DE170" i="119"/>
  <c r="DF170" i="119"/>
  <c r="DG170" i="119"/>
  <c r="DH170" i="119"/>
  <c r="DI170" i="119"/>
  <c r="DJ170" i="119"/>
  <c r="DK170" i="119"/>
  <c r="DL170" i="119"/>
  <c r="DM170" i="119"/>
  <c r="DN170" i="119"/>
  <c r="DO170" i="119"/>
  <c r="DP170" i="119"/>
  <c r="AH176" i="119"/>
  <c r="AF176" i="119"/>
  <c r="AI176" i="119" s="1"/>
  <c r="E144" i="108" s="1"/>
  <c r="AH193" i="119"/>
  <c r="AF193" i="119"/>
  <c r="AI193" i="119" s="1"/>
  <c r="E161" i="108" s="1"/>
  <c r="AH119" i="119"/>
  <c r="AF119" i="119"/>
  <c r="AI119" i="119" s="1"/>
  <c r="E87" i="108" s="1"/>
  <c r="AH248" i="119"/>
  <c r="AF248" i="119"/>
  <c r="AI248" i="119" s="1"/>
  <c r="E216" i="108" s="1"/>
  <c r="AH152" i="119"/>
  <c r="AF152" i="119"/>
  <c r="AI152" i="119" s="1"/>
  <c r="E120" i="108" s="1"/>
  <c r="AH78" i="119"/>
  <c r="AF78" i="119"/>
  <c r="AI78" i="119" s="1"/>
  <c r="E46" i="108" s="1"/>
  <c r="AH115" i="119"/>
  <c r="AF115" i="119"/>
  <c r="AI115" i="119" s="1"/>
  <c r="E83" i="108" s="1"/>
  <c r="AH139" i="119"/>
  <c r="AF139" i="119"/>
  <c r="AI139" i="119" s="1"/>
  <c r="E107" i="108" s="1"/>
  <c r="AH62" i="119"/>
  <c r="AF62" i="119"/>
  <c r="AI62" i="119" s="1"/>
  <c r="E30" i="108" s="1"/>
  <c r="AH111" i="119"/>
  <c r="AF111" i="119"/>
  <c r="AI111" i="119" s="1"/>
  <c r="E79" i="108" s="1"/>
  <c r="AH179" i="119"/>
  <c r="AF179" i="119"/>
  <c r="AI179" i="119" s="1"/>
  <c r="E147" i="108" s="1"/>
  <c r="AH66" i="119"/>
  <c r="AF66" i="119"/>
  <c r="AI66" i="119" s="1"/>
  <c r="E34" i="108" s="1"/>
  <c r="AH173" i="119"/>
  <c r="AF173" i="119"/>
  <c r="AI173" i="119" s="1"/>
  <c r="E141" i="108" s="1"/>
  <c r="AH104" i="119"/>
  <c r="AF104" i="119"/>
  <c r="AI104" i="119" s="1"/>
  <c r="E72" i="108" s="1"/>
  <c r="AH112" i="119"/>
  <c r="AF112" i="119"/>
  <c r="AI112" i="119" s="1"/>
  <c r="E80" i="108" s="1"/>
  <c r="AH80" i="119"/>
  <c r="AF80" i="119"/>
  <c r="AI80" i="119" s="1"/>
  <c r="E48" i="108" s="1"/>
  <c r="AH217" i="119"/>
  <c r="AF217" i="119"/>
  <c r="AI217" i="119" s="1"/>
  <c r="E185" i="108" s="1"/>
  <c r="AH91" i="119"/>
  <c r="AF91" i="119"/>
  <c r="AI91" i="119" s="1"/>
  <c r="E59" i="108" s="1"/>
  <c r="AH189" i="119"/>
  <c r="AF189" i="119"/>
  <c r="AI189" i="119" s="1"/>
  <c r="E157" i="108" s="1"/>
  <c r="AH255" i="119"/>
  <c r="AF255" i="119"/>
  <c r="AI255" i="119" s="1"/>
  <c r="E223" i="108" s="1"/>
  <c r="AH70" i="119"/>
  <c r="AF70" i="119"/>
  <c r="AI70" i="119" s="1"/>
  <c r="E38" i="108" s="1"/>
  <c r="AH125" i="119"/>
  <c r="AF125" i="119"/>
  <c r="AI125" i="119" s="1"/>
  <c r="E93" i="108" s="1"/>
  <c r="AH160" i="119"/>
  <c r="AF160" i="119"/>
  <c r="AI160" i="119" s="1"/>
  <c r="E128" i="108" s="1"/>
  <c r="AH143" i="119"/>
  <c r="AF143" i="119"/>
  <c r="AI143" i="119" s="1"/>
  <c r="E111" i="108" s="1"/>
  <c r="AH126" i="119"/>
  <c r="AF126" i="119"/>
  <c r="AI126" i="119" s="1"/>
  <c r="E94" i="108" s="1"/>
  <c r="AH219" i="119"/>
  <c r="AF219" i="119"/>
  <c r="AI219" i="119" s="1"/>
  <c r="E187" i="108" s="1"/>
  <c r="AH128" i="119"/>
  <c r="AF128" i="119"/>
  <c r="AI128" i="119" s="1"/>
  <c r="E96" i="108" s="1"/>
  <c r="AH120" i="119"/>
  <c r="AF120" i="119"/>
  <c r="AI120" i="119" s="1"/>
  <c r="E88" i="108" s="1"/>
  <c r="AH118" i="119"/>
  <c r="AF118" i="119"/>
  <c r="AI118" i="119" s="1"/>
  <c r="E86" i="108" s="1"/>
  <c r="AH253" i="119"/>
  <c r="AF253" i="119"/>
  <c r="AI253" i="119" s="1"/>
  <c r="E221" i="108" s="1"/>
  <c r="AH103" i="119"/>
  <c r="AF103" i="119"/>
  <c r="AI103" i="119" s="1"/>
  <c r="E71" i="108" s="1"/>
  <c r="AH231" i="119"/>
  <c r="AF231" i="119"/>
  <c r="AI231" i="119" s="1"/>
  <c r="E199" i="108" s="1"/>
  <c r="AH84" i="119"/>
  <c r="AF84" i="119"/>
  <c r="AI84" i="119" s="1"/>
  <c r="E52" i="108" s="1"/>
  <c r="AH148" i="119"/>
  <c r="AF148" i="119"/>
  <c r="AI148" i="119" s="1"/>
  <c r="E116" i="108" s="1"/>
  <c r="AH130" i="119"/>
  <c r="AF130" i="119"/>
  <c r="AI130" i="119" s="1"/>
  <c r="E98" i="108" s="1"/>
  <c r="AH74" i="119"/>
  <c r="AF74" i="119"/>
  <c r="AI74" i="119" s="1"/>
  <c r="E42" i="108" s="1"/>
  <c r="AH182" i="119"/>
  <c r="AF182" i="119"/>
  <c r="AI182" i="119" s="1"/>
  <c r="E150" i="108" s="1"/>
  <c r="AR200" i="119"/>
  <c r="AS200" i="119"/>
  <c r="AT200" i="119"/>
  <c r="AU200" i="119"/>
  <c r="AV200" i="119"/>
  <c r="AW200" i="119"/>
  <c r="AX200" i="119"/>
  <c r="AY200" i="119"/>
  <c r="AZ200" i="119"/>
  <c r="BA200" i="119"/>
  <c r="BB200" i="119"/>
  <c r="BC200" i="119"/>
  <c r="BD200" i="119"/>
  <c r="BE200" i="119"/>
  <c r="BF200" i="119"/>
  <c r="BG200" i="119"/>
  <c r="BH200" i="119"/>
  <c r="BI200" i="119"/>
  <c r="BJ200" i="119"/>
  <c r="BK200" i="119"/>
  <c r="BL200" i="119"/>
  <c r="BM200" i="119"/>
  <c r="BN200" i="119"/>
  <c r="BO200" i="119"/>
  <c r="BP200" i="119"/>
  <c r="BQ200" i="119"/>
  <c r="BR200" i="119"/>
  <c r="BS200" i="119"/>
  <c r="BT200" i="119"/>
  <c r="BU200" i="119"/>
  <c r="BV200" i="119"/>
  <c r="BW200" i="119"/>
  <c r="BX200" i="119"/>
  <c r="BY200" i="119"/>
  <c r="BZ200" i="119"/>
  <c r="CA200" i="119"/>
  <c r="CB200" i="119"/>
  <c r="CC200" i="119"/>
  <c r="CD200" i="119"/>
  <c r="CE200" i="119"/>
  <c r="CF200" i="119"/>
  <c r="CG200" i="119"/>
  <c r="CH200" i="119"/>
  <c r="CI200" i="119"/>
  <c r="CJ200" i="119"/>
  <c r="CK200" i="119"/>
  <c r="CL200" i="119"/>
  <c r="CM200" i="119"/>
  <c r="CN200" i="119"/>
  <c r="CO200" i="119"/>
  <c r="CP200" i="119"/>
  <c r="CQ200" i="119"/>
  <c r="CR200" i="119"/>
  <c r="CS200" i="119"/>
  <c r="CT200" i="119"/>
  <c r="CU200" i="119"/>
  <c r="CV200" i="119"/>
  <c r="CW200" i="119"/>
  <c r="CX200" i="119"/>
  <c r="CY200" i="119"/>
  <c r="CZ200" i="119"/>
  <c r="DA200" i="119"/>
  <c r="DB200" i="119"/>
  <c r="DC200" i="119"/>
  <c r="DD200" i="119"/>
  <c r="DE200" i="119"/>
  <c r="DF200" i="119"/>
  <c r="DG200" i="119"/>
  <c r="DH200" i="119"/>
  <c r="DI200" i="119"/>
  <c r="DJ200" i="119"/>
  <c r="DK200" i="119"/>
  <c r="DL200" i="119"/>
  <c r="DM200" i="119"/>
  <c r="DN200" i="119"/>
  <c r="DO200" i="119"/>
  <c r="DP200" i="119"/>
  <c r="AH79" i="119"/>
  <c r="AF79" i="119"/>
  <c r="AI79" i="119" s="1"/>
  <c r="E47" i="108" s="1"/>
  <c r="AH167" i="119"/>
  <c r="AF167" i="119"/>
  <c r="AI167" i="119" s="1"/>
  <c r="E135" i="108" s="1"/>
  <c r="AH260" i="119"/>
  <c r="AF260" i="119"/>
  <c r="AI260" i="119" s="1"/>
  <c r="E228" i="108" s="1"/>
  <c r="AH181" i="119"/>
  <c r="AF181" i="119"/>
  <c r="AI181" i="119" s="1"/>
  <c r="E149" i="108" s="1"/>
  <c r="AH252" i="119"/>
  <c r="AF252" i="119"/>
  <c r="AI252" i="119" s="1"/>
  <c r="E220" i="108" s="1"/>
  <c r="AH136" i="119"/>
  <c r="AF136" i="119"/>
  <c r="AI136" i="119" s="1"/>
  <c r="E104" i="108" s="1"/>
  <c r="AH89" i="119"/>
  <c r="AF89" i="119"/>
  <c r="AI89" i="119" s="1"/>
  <c r="E57" i="108" s="1"/>
  <c r="AH101" i="119"/>
  <c r="AF101" i="119"/>
  <c r="AI101" i="119" s="1"/>
  <c r="E69" i="108" s="1"/>
  <c r="AH266" i="119"/>
  <c r="AF266" i="119"/>
  <c r="AI266" i="119" s="1"/>
  <c r="E234" i="108" s="1"/>
  <c r="AH191" i="119"/>
  <c r="AF191" i="119"/>
  <c r="AI191" i="119" s="1"/>
  <c r="E159" i="108" s="1"/>
  <c r="AR201" i="119"/>
  <c r="AT201" i="119"/>
  <c r="AS201" i="119"/>
  <c r="AU201" i="119"/>
  <c r="AV201" i="119"/>
  <c r="AW201" i="119"/>
  <c r="AX201" i="119"/>
  <c r="AY201" i="119"/>
  <c r="AZ201" i="119"/>
  <c r="BA201" i="119"/>
  <c r="BB201" i="119"/>
  <c r="BC201" i="119"/>
  <c r="BD201" i="119"/>
  <c r="BE201" i="119"/>
  <c r="BF201" i="119"/>
  <c r="BG201" i="119"/>
  <c r="BH201" i="119"/>
  <c r="BI201" i="119"/>
  <c r="BJ201" i="119"/>
  <c r="BK201" i="119"/>
  <c r="BL201" i="119"/>
  <c r="BM201" i="119"/>
  <c r="BN201" i="119"/>
  <c r="BO201" i="119"/>
  <c r="BP201" i="119"/>
  <c r="BQ201" i="119"/>
  <c r="BR201" i="119"/>
  <c r="BS201" i="119"/>
  <c r="BT201" i="119"/>
  <c r="BU201" i="119"/>
  <c r="BV201" i="119"/>
  <c r="BW201" i="119"/>
  <c r="BX201" i="119"/>
  <c r="BY201" i="119"/>
  <c r="BZ201" i="119"/>
  <c r="CA201" i="119"/>
  <c r="CB201" i="119"/>
  <c r="CC201" i="119"/>
  <c r="CD201" i="119"/>
  <c r="CE201" i="119"/>
  <c r="CF201" i="119"/>
  <c r="CG201" i="119"/>
  <c r="CH201" i="119"/>
  <c r="CI201" i="119"/>
  <c r="CJ201" i="119"/>
  <c r="CK201" i="119"/>
  <c r="CL201" i="119"/>
  <c r="CM201" i="119"/>
  <c r="CN201" i="119"/>
  <c r="CO201" i="119"/>
  <c r="CP201" i="119"/>
  <c r="CQ201" i="119"/>
  <c r="CR201" i="119"/>
  <c r="CS201" i="119"/>
  <c r="CT201" i="119"/>
  <c r="CU201" i="119"/>
  <c r="CV201" i="119"/>
  <c r="CW201" i="119"/>
  <c r="CX201" i="119"/>
  <c r="CY201" i="119"/>
  <c r="CZ201" i="119"/>
  <c r="DA201" i="119"/>
  <c r="DB201" i="119"/>
  <c r="DC201" i="119"/>
  <c r="DD201" i="119"/>
  <c r="DE201" i="119"/>
  <c r="DF201" i="119"/>
  <c r="DG201" i="119"/>
  <c r="DH201" i="119"/>
  <c r="DI201" i="119"/>
  <c r="DJ201" i="119"/>
  <c r="DK201" i="119"/>
  <c r="DL201" i="119"/>
  <c r="DM201" i="119"/>
  <c r="DN201" i="119"/>
  <c r="DO201" i="119"/>
  <c r="DP201" i="119"/>
  <c r="AH234" i="119"/>
  <c r="AF234" i="119"/>
  <c r="AI234" i="119" s="1"/>
  <c r="E202" i="108" s="1"/>
  <c r="AR228" i="119"/>
  <c r="AS228" i="119"/>
  <c r="AT228" i="119"/>
  <c r="AU228" i="119"/>
  <c r="AV228" i="119"/>
  <c r="AW228" i="119"/>
  <c r="AX228" i="119"/>
  <c r="AY228" i="119"/>
  <c r="AZ228" i="119"/>
  <c r="BA228" i="119"/>
  <c r="BB228" i="119"/>
  <c r="BC228" i="119"/>
  <c r="BD228" i="119"/>
  <c r="BE228" i="119"/>
  <c r="BF228" i="119"/>
  <c r="BG228" i="119"/>
  <c r="BH228" i="119"/>
  <c r="BI228" i="119"/>
  <c r="BJ228" i="119"/>
  <c r="BK228" i="119"/>
  <c r="BL228" i="119"/>
  <c r="BM228" i="119"/>
  <c r="BN228" i="119"/>
  <c r="BO228" i="119"/>
  <c r="BP228" i="119"/>
  <c r="BQ228" i="119"/>
  <c r="BR228" i="119"/>
  <c r="BS228" i="119"/>
  <c r="BT228" i="119"/>
  <c r="BU228" i="119"/>
  <c r="BV228" i="119"/>
  <c r="BW228" i="119"/>
  <c r="BX228" i="119"/>
  <c r="BY228" i="119"/>
  <c r="BZ228" i="119"/>
  <c r="CA228" i="119"/>
  <c r="CB228" i="119"/>
  <c r="CC228" i="119"/>
  <c r="CD228" i="119"/>
  <c r="CE228" i="119"/>
  <c r="CF228" i="119"/>
  <c r="CG228" i="119"/>
  <c r="CH228" i="119"/>
  <c r="CI228" i="119"/>
  <c r="CJ228" i="119"/>
  <c r="CK228" i="119"/>
  <c r="CL228" i="119"/>
  <c r="CM228" i="119"/>
  <c r="CN228" i="119"/>
  <c r="CO228" i="119"/>
  <c r="CP228" i="119"/>
  <c r="CQ228" i="119"/>
  <c r="CR228" i="119"/>
  <c r="CS228" i="119"/>
  <c r="CT228" i="119"/>
  <c r="CU228" i="119"/>
  <c r="CV228" i="119"/>
  <c r="CW228" i="119"/>
  <c r="CX228" i="119"/>
  <c r="CY228" i="119"/>
  <c r="CZ228" i="119"/>
  <c r="DA228" i="119"/>
  <c r="DB228" i="119"/>
  <c r="DC228" i="119"/>
  <c r="DD228" i="119"/>
  <c r="DE228" i="119"/>
  <c r="DF228" i="119"/>
  <c r="DG228" i="119"/>
  <c r="DH228" i="119"/>
  <c r="DI228" i="119"/>
  <c r="DJ228" i="119"/>
  <c r="DK228" i="119"/>
  <c r="DL228" i="119"/>
  <c r="DM228" i="119"/>
  <c r="DN228" i="119"/>
  <c r="DO228" i="119"/>
  <c r="DP228" i="119"/>
  <c r="AH110" i="119"/>
  <c r="AF110" i="119"/>
  <c r="AI110" i="119" s="1"/>
  <c r="E78" i="108" s="1"/>
  <c r="AR258" i="119"/>
  <c r="AS258" i="119"/>
  <c r="AT258" i="119"/>
  <c r="AU258" i="119"/>
  <c r="AV258" i="119"/>
  <c r="AW258" i="119"/>
  <c r="AX258" i="119"/>
  <c r="AY258" i="119"/>
  <c r="AZ258" i="119"/>
  <c r="BA258" i="119"/>
  <c r="BB258" i="119"/>
  <c r="BC258" i="119"/>
  <c r="BD258" i="119"/>
  <c r="BE258" i="119"/>
  <c r="BF258" i="119"/>
  <c r="BG258" i="119"/>
  <c r="BH258" i="119"/>
  <c r="BI258" i="119"/>
  <c r="BJ258" i="119"/>
  <c r="BK258" i="119"/>
  <c r="BL258" i="119"/>
  <c r="BM258" i="119"/>
  <c r="BN258" i="119"/>
  <c r="BO258" i="119"/>
  <c r="BP258" i="119"/>
  <c r="BQ258" i="119"/>
  <c r="BR258" i="119"/>
  <c r="BS258" i="119"/>
  <c r="BT258" i="119"/>
  <c r="BU258" i="119"/>
  <c r="BV258" i="119"/>
  <c r="BW258" i="119"/>
  <c r="BX258" i="119"/>
  <c r="BY258" i="119"/>
  <c r="BZ258" i="119"/>
  <c r="CA258" i="119"/>
  <c r="CB258" i="119"/>
  <c r="CC258" i="119"/>
  <c r="CD258" i="119"/>
  <c r="CE258" i="119"/>
  <c r="CF258" i="119"/>
  <c r="CG258" i="119"/>
  <c r="CH258" i="119"/>
  <c r="CI258" i="119"/>
  <c r="CJ258" i="119"/>
  <c r="CK258" i="119"/>
  <c r="CL258" i="119"/>
  <c r="CM258" i="119"/>
  <c r="CN258" i="119"/>
  <c r="CO258" i="119"/>
  <c r="CP258" i="119"/>
  <c r="CQ258" i="119"/>
  <c r="CR258" i="119"/>
  <c r="CS258" i="119"/>
  <c r="CT258" i="119"/>
  <c r="CU258" i="119"/>
  <c r="CV258" i="119"/>
  <c r="CW258" i="119"/>
  <c r="CX258" i="119"/>
  <c r="CY258" i="119"/>
  <c r="CZ258" i="119"/>
  <c r="DA258" i="119"/>
  <c r="DB258" i="119"/>
  <c r="DC258" i="119"/>
  <c r="DD258" i="119"/>
  <c r="DE258" i="119"/>
  <c r="DF258" i="119"/>
  <c r="DG258" i="119"/>
  <c r="DH258" i="119"/>
  <c r="DI258" i="119"/>
  <c r="DJ258" i="119"/>
  <c r="DK258" i="119"/>
  <c r="DL258" i="119"/>
  <c r="DM258" i="119"/>
  <c r="DN258" i="119"/>
  <c r="DO258" i="119"/>
  <c r="DP258" i="119"/>
  <c r="AR76" i="119"/>
  <c r="AS76" i="119"/>
  <c r="AT76" i="119"/>
  <c r="AU76" i="119"/>
  <c r="AV76" i="119"/>
  <c r="AW76" i="119"/>
  <c r="AX76" i="119"/>
  <c r="AY76" i="119"/>
  <c r="AZ76" i="119"/>
  <c r="BA76" i="119"/>
  <c r="BB76" i="119"/>
  <c r="BC76" i="119"/>
  <c r="BD76" i="119"/>
  <c r="BE76" i="119"/>
  <c r="BF76" i="119"/>
  <c r="BG76" i="119"/>
  <c r="BH76" i="119"/>
  <c r="BI76" i="119"/>
  <c r="BJ76" i="119"/>
  <c r="BK76" i="119"/>
  <c r="BL76" i="119"/>
  <c r="BM76" i="119"/>
  <c r="BN76" i="119"/>
  <c r="BO76" i="119"/>
  <c r="BP76" i="119"/>
  <c r="BQ76" i="119"/>
  <c r="BR76" i="119"/>
  <c r="BS76" i="119"/>
  <c r="BT76" i="119"/>
  <c r="BU76" i="119"/>
  <c r="BV76" i="119"/>
  <c r="BW76" i="119"/>
  <c r="BX76" i="119"/>
  <c r="BY76" i="119"/>
  <c r="BZ76" i="119"/>
  <c r="CA76" i="119"/>
  <c r="CB76" i="119"/>
  <c r="CC76" i="119"/>
  <c r="CD76" i="119"/>
  <c r="CE76" i="119"/>
  <c r="CF76" i="119"/>
  <c r="CG76" i="119"/>
  <c r="CH76" i="119"/>
  <c r="CI76" i="119"/>
  <c r="CJ76" i="119"/>
  <c r="CK76" i="119"/>
  <c r="CL76" i="119"/>
  <c r="CM76" i="119"/>
  <c r="CN76" i="119"/>
  <c r="CO76" i="119"/>
  <c r="CP76" i="119"/>
  <c r="CQ76" i="119"/>
  <c r="CR76" i="119"/>
  <c r="CS76" i="119"/>
  <c r="CT76" i="119"/>
  <c r="CU76" i="119"/>
  <c r="CV76" i="119"/>
  <c r="CW76" i="119"/>
  <c r="CX76" i="119"/>
  <c r="CY76" i="119"/>
  <c r="CZ76" i="119"/>
  <c r="DA76" i="119"/>
  <c r="DB76" i="119"/>
  <c r="DC76" i="119"/>
  <c r="DD76" i="119"/>
  <c r="DE76" i="119"/>
  <c r="DF76" i="119"/>
  <c r="DG76" i="119"/>
  <c r="DH76" i="119"/>
  <c r="DI76" i="119"/>
  <c r="DJ76" i="119"/>
  <c r="DK76" i="119"/>
  <c r="DL76" i="119"/>
  <c r="DM76" i="119"/>
  <c r="DN76" i="119"/>
  <c r="DO76" i="119"/>
  <c r="DP76" i="119"/>
  <c r="AH159" i="119"/>
  <c r="AF159" i="119"/>
  <c r="AI159" i="119" s="1"/>
  <c r="E127" i="108" s="1"/>
  <c r="AH207" i="119"/>
  <c r="AF207" i="119"/>
  <c r="AI207" i="119" s="1"/>
  <c r="E175" i="108" s="1"/>
  <c r="AH211" i="119"/>
  <c r="AF211" i="119"/>
  <c r="AI211" i="119" s="1"/>
  <c r="E179" i="108" s="1"/>
  <c r="AH229" i="119"/>
  <c r="AF229" i="119"/>
  <c r="AI229" i="119" s="1"/>
  <c r="E197" i="108" s="1"/>
  <c r="AH226" i="119"/>
  <c r="AF226" i="119"/>
  <c r="AI226" i="119" s="1"/>
  <c r="E194" i="108" s="1"/>
  <c r="AH116" i="119"/>
  <c r="AF116" i="119"/>
  <c r="AI116" i="119" s="1"/>
  <c r="E84" i="108" s="1"/>
  <c r="AH172" i="119"/>
  <c r="AF172" i="119"/>
  <c r="AI172" i="119" s="1"/>
  <c r="E140" i="108" s="1"/>
  <c r="AH93" i="119"/>
  <c r="AF93" i="119"/>
  <c r="AI93" i="119" s="1"/>
  <c r="E61" i="108" s="1"/>
  <c r="AR96" i="119"/>
  <c r="AT96" i="119"/>
  <c r="AS96" i="119"/>
  <c r="AU96" i="119"/>
  <c r="AV96" i="119"/>
  <c r="AW96" i="119"/>
  <c r="AX96" i="119"/>
  <c r="AY96" i="119"/>
  <c r="AZ96" i="119"/>
  <c r="BA96" i="119"/>
  <c r="BB96" i="119"/>
  <c r="BC96" i="119"/>
  <c r="BD96" i="119"/>
  <c r="BE96" i="119"/>
  <c r="BF96" i="119"/>
  <c r="BG96" i="119"/>
  <c r="BH96" i="119"/>
  <c r="BI96" i="119"/>
  <c r="BJ96" i="119"/>
  <c r="BK96" i="119"/>
  <c r="BL96" i="119"/>
  <c r="BM96" i="119"/>
  <c r="BN96" i="119"/>
  <c r="BO96" i="119"/>
  <c r="BP96" i="119"/>
  <c r="BQ96" i="119"/>
  <c r="BR96" i="119"/>
  <c r="BS96" i="119"/>
  <c r="BT96" i="119"/>
  <c r="BU96" i="119"/>
  <c r="BV96" i="119"/>
  <c r="BW96" i="119"/>
  <c r="BX96" i="119"/>
  <c r="BY96" i="119"/>
  <c r="BZ96" i="119"/>
  <c r="CA96" i="119"/>
  <c r="CB96" i="119"/>
  <c r="CC96" i="119"/>
  <c r="CD96" i="119"/>
  <c r="CE96" i="119"/>
  <c r="CF96" i="119"/>
  <c r="CG96" i="119"/>
  <c r="CH96" i="119"/>
  <c r="CI96" i="119"/>
  <c r="CJ96" i="119"/>
  <c r="CK96" i="119"/>
  <c r="CL96" i="119"/>
  <c r="CM96" i="119"/>
  <c r="CN96" i="119"/>
  <c r="CO96" i="119"/>
  <c r="CP96" i="119"/>
  <c r="CQ96" i="119"/>
  <c r="CR96" i="119"/>
  <c r="CS96" i="119"/>
  <c r="CT96" i="119"/>
  <c r="CU96" i="119"/>
  <c r="CV96" i="119"/>
  <c r="CW96" i="119"/>
  <c r="CX96" i="119"/>
  <c r="CY96" i="119"/>
  <c r="CZ96" i="119"/>
  <c r="DA96" i="119"/>
  <c r="DB96" i="119"/>
  <c r="DC96" i="119"/>
  <c r="DD96" i="119"/>
  <c r="DE96" i="119"/>
  <c r="DF96" i="119"/>
  <c r="DG96" i="119"/>
  <c r="DH96" i="119"/>
  <c r="DI96" i="119"/>
  <c r="DJ96" i="119"/>
  <c r="DK96" i="119"/>
  <c r="DL96" i="119"/>
  <c r="DM96" i="119"/>
  <c r="DN96" i="119"/>
  <c r="DO96" i="119"/>
  <c r="DP96" i="119"/>
  <c r="AH204" i="119"/>
  <c r="AF204" i="119"/>
  <c r="AI204" i="119" s="1"/>
  <c r="E172" i="108" s="1"/>
  <c r="AH254" i="119"/>
  <c r="AF254" i="119"/>
  <c r="AI254" i="119" s="1"/>
  <c r="E222" i="108" s="1"/>
  <c r="AH216" i="119"/>
  <c r="AF216" i="119"/>
  <c r="AI216" i="119" s="1"/>
  <c r="E184" i="108" s="1"/>
  <c r="AH90" i="119"/>
  <c r="AF90" i="119"/>
  <c r="AI90" i="119" s="1"/>
  <c r="E58" i="108" s="1"/>
  <c r="AH237" i="119"/>
  <c r="AF237" i="119"/>
  <c r="AI237" i="119" s="1"/>
  <c r="E205" i="108" s="1"/>
  <c r="AH246" i="119"/>
  <c r="AF246" i="119"/>
  <c r="AI246" i="119" s="1"/>
  <c r="E214" i="108" s="1"/>
  <c r="AR64" i="119"/>
  <c r="AS64" i="119"/>
  <c r="AT64" i="119"/>
  <c r="AU64" i="119"/>
  <c r="AV64" i="119"/>
  <c r="AW64" i="119"/>
  <c r="AX64" i="119"/>
  <c r="AY64" i="119"/>
  <c r="AZ64" i="119"/>
  <c r="BA64" i="119"/>
  <c r="BB64" i="119"/>
  <c r="BC64" i="119"/>
  <c r="BD64" i="119"/>
  <c r="BE64" i="119"/>
  <c r="BF64" i="119"/>
  <c r="BG64" i="119"/>
  <c r="BH64" i="119"/>
  <c r="BI64" i="119"/>
  <c r="BJ64" i="119"/>
  <c r="BK64" i="119"/>
  <c r="BL64" i="119"/>
  <c r="BM64" i="119"/>
  <c r="BN64" i="119"/>
  <c r="BO64" i="119"/>
  <c r="BP64" i="119"/>
  <c r="BQ64" i="119"/>
  <c r="BR64" i="119"/>
  <c r="BS64" i="119"/>
  <c r="BT64" i="119"/>
  <c r="BU64" i="119"/>
  <c r="BV64" i="119"/>
  <c r="BW64" i="119"/>
  <c r="BX64" i="119"/>
  <c r="BY64" i="119"/>
  <c r="BZ64" i="119"/>
  <c r="CA64" i="119"/>
  <c r="CB64" i="119"/>
  <c r="CC64" i="119"/>
  <c r="CD64" i="119"/>
  <c r="CE64" i="119"/>
  <c r="CF64" i="119"/>
  <c r="CG64" i="119"/>
  <c r="CH64" i="119"/>
  <c r="CI64" i="119"/>
  <c r="CJ64" i="119"/>
  <c r="CK64" i="119"/>
  <c r="CL64" i="119"/>
  <c r="CM64" i="119"/>
  <c r="CN64" i="119"/>
  <c r="CO64" i="119"/>
  <c r="CP64" i="119"/>
  <c r="CQ64" i="119"/>
  <c r="CR64" i="119"/>
  <c r="CS64" i="119"/>
  <c r="CT64" i="119"/>
  <c r="CU64" i="119"/>
  <c r="CV64" i="119"/>
  <c r="CW64" i="119"/>
  <c r="CX64" i="119"/>
  <c r="CY64" i="119"/>
  <c r="CZ64" i="119"/>
  <c r="DA64" i="119"/>
  <c r="DB64" i="119"/>
  <c r="DC64" i="119"/>
  <c r="DD64" i="119"/>
  <c r="DE64" i="119"/>
  <c r="DF64" i="119"/>
  <c r="DG64" i="119"/>
  <c r="DH64" i="119"/>
  <c r="DI64" i="119"/>
  <c r="DJ64" i="119"/>
  <c r="DK64" i="119"/>
  <c r="DL64" i="119"/>
  <c r="DM64" i="119"/>
  <c r="DN64" i="119"/>
  <c r="DO64" i="119"/>
  <c r="DP64" i="119"/>
  <c r="AH250" i="119"/>
  <c r="AF250" i="119"/>
  <c r="AI250" i="119" s="1"/>
  <c r="E218" i="108" s="1"/>
  <c r="AH105" i="119"/>
  <c r="AF105" i="119"/>
  <c r="AI105" i="119" s="1"/>
  <c r="E73" i="108" s="1"/>
  <c r="AH121" i="119"/>
  <c r="AF121" i="119"/>
  <c r="AI121" i="119" s="1"/>
  <c r="E89" i="108" s="1"/>
  <c r="AH203" i="119"/>
  <c r="AF203" i="119"/>
  <c r="AI203" i="119" s="1"/>
  <c r="E171" i="108" s="1"/>
  <c r="AH123" i="119"/>
  <c r="AF123" i="119"/>
  <c r="AI123" i="119" s="1"/>
  <c r="E91" i="108" s="1"/>
  <c r="AH102" i="119"/>
  <c r="AF102" i="119"/>
  <c r="AI102" i="119" s="1"/>
  <c r="E70" i="108" s="1"/>
  <c r="AH157" i="119"/>
  <c r="AF157" i="119"/>
  <c r="AI157" i="119" s="1"/>
  <c r="E125" i="108" s="1"/>
  <c r="E23" i="108" s="1"/>
  <c r="AH262" i="119"/>
  <c r="AF262" i="119"/>
  <c r="AI262" i="119" s="1"/>
  <c r="E230" i="108" s="1"/>
  <c r="AH208" i="119"/>
  <c r="AF208" i="119"/>
  <c r="AI208" i="119" s="1"/>
  <c r="E176" i="108" s="1"/>
  <c r="AH142" i="119"/>
  <c r="AF142" i="119"/>
  <c r="AI142" i="119" s="1"/>
  <c r="E110" i="108" s="1"/>
  <c r="AH180" i="119"/>
  <c r="AF180" i="119"/>
  <c r="AI180" i="119" s="1"/>
  <c r="E148" i="108" s="1"/>
  <c r="AH235" i="119"/>
  <c r="AF235" i="119"/>
  <c r="AI235" i="119" s="1"/>
  <c r="E203" i="108" s="1"/>
  <c r="AH212" i="119"/>
  <c r="AF212" i="119"/>
  <c r="AI212" i="119" s="1"/>
  <c r="E180" i="108" s="1"/>
  <c r="AH135" i="119"/>
  <c r="AF135" i="119"/>
  <c r="AI135" i="119" s="1"/>
  <c r="E103" i="108" s="1"/>
  <c r="AH81" i="119"/>
  <c r="AF81" i="119"/>
  <c r="AI81" i="119" s="1"/>
  <c r="E49" i="108" s="1"/>
  <c r="AH227" i="119"/>
  <c r="AF227" i="119"/>
  <c r="AI227" i="119" s="1"/>
  <c r="E195" i="108" s="1"/>
  <c r="AH192" i="119"/>
  <c r="AF192" i="119"/>
  <c r="AI192" i="119" s="1"/>
  <c r="E160" i="108" s="1"/>
  <c r="AH240" i="119"/>
  <c r="AF240" i="119"/>
  <c r="AI240" i="119" s="1"/>
  <c r="E208" i="108" s="1"/>
  <c r="AH267" i="119"/>
  <c r="AF267" i="119"/>
  <c r="AI267" i="119" s="1"/>
  <c r="E235" i="108" s="1"/>
  <c r="AH251" i="119"/>
  <c r="AF251" i="119"/>
  <c r="AI251" i="119" s="1"/>
  <c r="E219" i="108" s="1"/>
  <c r="AH100" i="119"/>
  <c r="AF100" i="119"/>
  <c r="AI100" i="119" s="1"/>
  <c r="E68" i="108" s="1"/>
  <c r="AH95" i="119"/>
  <c r="AF95" i="119"/>
  <c r="AI95" i="119" s="1"/>
  <c r="E63" i="108" s="1"/>
  <c r="AH268" i="119"/>
  <c r="AF268" i="119"/>
  <c r="AI268" i="119" s="1"/>
  <c r="E238" i="108" s="1"/>
  <c r="E20" i="108" s="1"/>
  <c r="AH99" i="119"/>
  <c r="AF99" i="119"/>
  <c r="AI99" i="119" s="1"/>
  <c r="E67" i="108" s="1"/>
  <c r="E18" i="108" s="1"/>
  <c r="AH106" i="119"/>
  <c r="AF106" i="119"/>
  <c r="AI106" i="119" s="1"/>
  <c r="E74" i="108" s="1"/>
  <c r="AH63" i="119"/>
  <c r="AF63" i="119"/>
  <c r="AI63" i="119" s="1"/>
  <c r="E31" i="108" s="1"/>
  <c r="AH222" i="119"/>
  <c r="AF222" i="119"/>
  <c r="AI222" i="119" s="1"/>
  <c r="E190" i="108" s="1"/>
  <c r="AH247" i="119"/>
  <c r="AF247" i="119"/>
  <c r="AI247" i="119" s="1"/>
  <c r="E215" i="108" s="1"/>
  <c r="AH77" i="119"/>
  <c r="AF77" i="119"/>
  <c r="AI77" i="119" s="1"/>
  <c r="E45" i="108" s="1"/>
  <c r="AH257" i="119"/>
  <c r="AF257" i="119"/>
  <c r="AI257" i="119" s="1"/>
  <c r="E225" i="108" s="1"/>
  <c r="AH107" i="119"/>
  <c r="AF107" i="119"/>
  <c r="AI107" i="119" s="1"/>
  <c r="E75" i="108" s="1"/>
  <c r="AH87" i="119"/>
  <c r="AF87" i="119"/>
  <c r="AI87" i="119" s="1"/>
  <c r="E55" i="108" s="1"/>
  <c r="AR188" i="119"/>
  <c r="AT188" i="119"/>
  <c r="AS188" i="119"/>
  <c r="AU188" i="119"/>
  <c r="AV188" i="119"/>
  <c r="AW188" i="119"/>
  <c r="AX188" i="119"/>
  <c r="AY188" i="119"/>
  <c r="AZ188" i="119"/>
  <c r="BA188" i="119"/>
  <c r="BB188" i="119"/>
  <c r="BC188" i="119"/>
  <c r="BD188" i="119"/>
  <c r="BE188" i="119"/>
  <c r="BF188" i="119"/>
  <c r="BG188" i="119"/>
  <c r="BH188" i="119"/>
  <c r="BI188" i="119"/>
  <c r="BJ188" i="119"/>
  <c r="BK188" i="119"/>
  <c r="BL188" i="119"/>
  <c r="BM188" i="119"/>
  <c r="BN188" i="119"/>
  <c r="BO188" i="119"/>
  <c r="BP188" i="119"/>
  <c r="BQ188" i="119"/>
  <c r="BR188" i="119"/>
  <c r="BS188" i="119"/>
  <c r="BT188" i="119"/>
  <c r="BU188" i="119"/>
  <c r="BV188" i="119"/>
  <c r="BW188" i="119"/>
  <c r="BX188" i="119"/>
  <c r="BY188" i="119"/>
  <c r="BZ188" i="119"/>
  <c r="CA188" i="119"/>
  <c r="CB188" i="119"/>
  <c r="CC188" i="119"/>
  <c r="CD188" i="119"/>
  <c r="CE188" i="119"/>
  <c r="CF188" i="119"/>
  <c r="CG188" i="119"/>
  <c r="CH188" i="119"/>
  <c r="CI188" i="119"/>
  <c r="CJ188" i="119"/>
  <c r="CK188" i="119"/>
  <c r="CL188" i="119"/>
  <c r="CM188" i="119"/>
  <c r="CN188" i="119"/>
  <c r="CO188" i="119"/>
  <c r="CP188" i="119"/>
  <c r="CQ188" i="119"/>
  <c r="CR188" i="119"/>
  <c r="CS188" i="119"/>
  <c r="CT188" i="119"/>
  <c r="CU188" i="119"/>
  <c r="CV188" i="119"/>
  <c r="CW188" i="119"/>
  <c r="CX188" i="119"/>
  <c r="CY188" i="119"/>
  <c r="CZ188" i="119"/>
  <c r="DA188" i="119"/>
  <c r="DB188" i="119"/>
  <c r="DC188" i="119"/>
  <c r="DD188" i="119"/>
  <c r="DE188" i="119"/>
  <c r="DF188" i="119"/>
  <c r="DG188" i="119"/>
  <c r="DH188" i="119"/>
  <c r="DI188" i="119"/>
  <c r="DJ188" i="119"/>
  <c r="DK188" i="119"/>
  <c r="DL188" i="119"/>
  <c r="DM188" i="119"/>
  <c r="DN188" i="119"/>
  <c r="DO188" i="119"/>
  <c r="DP188" i="119"/>
  <c r="AH140" i="119"/>
  <c r="AF140" i="119"/>
  <c r="AI140" i="119" s="1"/>
  <c r="E108" i="108" s="1"/>
  <c r="AR86" i="119"/>
  <c r="AS86" i="119"/>
  <c r="AT86" i="119"/>
  <c r="AU86" i="119"/>
  <c r="AV86" i="119"/>
  <c r="AW86" i="119"/>
  <c r="AX86" i="119"/>
  <c r="AY86" i="119"/>
  <c r="AZ86" i="119"/>
  <c r="BA86" i="119"/>
  <c r="BB86" i="119"/>
  <c r="BC86" i="119"/>
  <c r="BD86" i="119"/>
  <c r="BE86" i="119"/>
  <c r="BF86" i="119"/>
  <c r="BG86" i="119"/>
  <c r="BH86" i="119"/>
  <c r="BI86" i="119"/>
  <c r="BJ86" i="119"/>
  <c r="BK86" i="119"/>
  <c r="BL86" i="119"/>
  <c r="BM86" i="119"/>
  <c r="BN86" i="119"/>
  <c r="BO86" i="119"/>
  <c r="BP86" i="119"/>
  <c r="BQ86" i="119"/>
  <c r="BR86" i="119"/>
  <c r="BS86" i="119"/>
  <c r="BT86" i="119"/>
  <c r="BU86" i="119"/>
  <c r="BV86" i="119"/>
  <c r="BW86" i="119"/>
  <c r="BX86" i="119"/>
  <c r="BY86" i="119"/>
  <c r="BZ86" i="119"/>
  <c r="CA86" i="119"/>
  <c r="CB86" i="119"/>
  <c r="CC86" i="119"/>
  <c r="CD86" i="119"/>
  <c r="CE86" i="119"/>
  <c r="CF86" i="119"/>
  <c r="CG86" i="119"/>
  <c r="CH86" i="119"/>
  <c r="CI86" i="119"/>
  <c r="CJ86" i="119"/>
  <c r="CK86" i="119"/>
  <c r="CL86" i="119"/>
  <c r="CM86" i="119"/>
  <c r="CN86" i="119"/>
  <c r="CO86" i="119"/>
  <c r="CP86" i="119"/>
  <c r="CQ86" i="119"/>
  <c r="CR86" i="119"/>
  <c r="CS86" i="119"/>
  <c r="CT86" i="119"/>
  <c r="CU86" i="119"/>
  <c r="CV86" i="119"/>
  <c r="CW86" i="119"/>
  <c r="CX86" i="119"/>
  <c r="CY86" i="119"/>
  <c r="CZ86" i="119"/>
  <c r="DA86" i="119"/>
  <c r="DB86" i="119"/>
  <c r="DC86" i="119"/>
  <c r="DD86" i="119"/>
  <c r="DE86" i="119"/>
  <c r="DF86" i="119"/>
  <c r="DG86" i="119"/>
  <c r="DH86" i="119"/>
  <c r="DI86" i="119"/>
  <c r="DJ86" i="119"/>
  <c r="DK86" i="119"/>
  <c r="DL86" i="119"/>
  <c r="DM86" i="119"/>
  <c r="DN86" i="119"/>
  <c r="DO86" i="119"/>
  <c r="DP86" i="119"/>
  <c r="AH236" i="119"/>
  <c r="AF236" i="119"/>
  <c r="AI236" i="119" s="1"/>
  <c r="E204" i="108" s="1"/>
  <c r="AH150" i="119"/>
  <c r="AF150" i="119"/>
  <c r="AI150" i="119" s="1"/>
  <c r="E118" i="108" s="1"/>
  <c r="AH73" i="119"/>
  <c r="AF73" i="119"/>
  <c r="AI73" i="119" s="1"/>
  <c r="E41" i="108" s="1"/>
  <c r="AS186" i="119"/>
  <c r="AW186" i="119"/>
  <c r="BB186" i="119"/>
  <c r="BE186" i="119"/>
  <c r="BJ186" i="119"/>
  <c r="BM186" i="119"/>
  <c r="BR186" i="119"/>
  <c r="BU186" i="119"/>
  <c r="BZ186" i="119"/>
  <c r="CC186" i="119"/>
  <c r="CH186" i="119"/>
  <c r="CK186" i="119"/>
  <c r="CP186" i="119"/>
  <c r="CS186" i="119"/>
  <c r="CX186" i="119"/>
  <c r="DA186" i="119"/>
  <c r="DF186" i="119"/>
  <c r="DI186" i="119"/>
  <c r="DN186" i="119"/>
  <c r="AH197" i="119"/>
  <c r="AF197" i="119"/>
  <c r="AI197" i="119" s="1"/>
  <c r="E165" i="108" s="1"/>
  <c r="AR245" i="119"/>
  <c r="AT245" i="119"/>
  <c r="AS245" i="119"/>
  <c r="AU245" i="119"/>
  <c r="AV245" i="119"/>
  <c r="AW245" i="119"/>
  <c r="AX245" i="119"/>
  <c r="AY245" i="119"/>
  <c r="AZ245" i="119"/>
  <c r="BA245" i="119"/>
  <c r="BB245" i="119"/>
  <c r="BC245" i="119"/>
  <c r="BD245" i="119"/>
  <c r="BE245" i="119"/>
  <c r="BF245" i="119"/>
  <c r="BG245" i="119"/>
  <c r="BH245" i="119"/>
  <c r="BI245" i="119"/>
  <c r="BJ245" i="119"/>
  <c r="BK245" i="119"/>
  <c r="BL245" i="119"/>
  <c r="BM245" i="119"/>
  <c r="BN245" i="119"/>
  <c r="BO245" i="119"/>
  <c r="BP245" i="119"/>
  <c r="BQ245" i="119"/>
  <c r="BR245" i="119"/>
  <c r="BS245" i="119"/>
  <c r="BT245" i="119"/>
  <c r="BU245" i="119"/>
  <c r="BV245" i="119"/>
  <c r="BW245" i="119"/>
  <c r="BX245" i="119"/>
  <c r="BY245" i="119"/>
  <c r="BZ245" i="119"/>
  <c r="CA245" i="119"/>
  <c r="CB245" i="119"/>
  <c r="CC245" i="119"/>
  <c r="CD245" i="119"/>
  <c r="CE245" i="119"/>
  <c r="CF245" i="119"/>
  <c r="CG245" i="119"/>
  <c r="CH245" i="119"/>
  <c r="CI245" i="119"/>
  <c r="CJ245" i="119"/>
  <c r="CK245" i="119"/>
  <c r="CL245" i="119"/>
  <c r="CM245" i="119"/>
  <c r="CN245" i="119"/>
  <c r="CO245" i="119"/>
  <c r="CP245" i="119"/>
  <c r="CQ245" i="119"/>
  <c r="CR245" i="119"/>
  <c r="CS245" i="119"/>
  <c r="CT245" i="119"/>
  <c r="CU245" i="119"/>
  <c r="CV245" i="119"/>
  <c r="CW245" i="119"/>
  <c r="CX245" i="119"/>
  <c r="CY245" i="119"/>
  <c r="CZ245" i="119"/>
  <c r="DA245" i="119"/>
  <c r="DB245" i="119"/>
  <c r="DC245" i="119"/>
  <c r="DD245" i="119"/>
  <c r="DE245" i="119"/>
  <c r="DF245" i="119"/>
  <c r="DG245" i="119"/>
  <c r="DH245" i="119"/>
  <c r="DI245" i="119"/>
  <c r="DJ245" i="119"/>
  <c r="DK245" i="119"/>
  <c r="DL245" i="119"/>
  <c r="DM245" i="119"/>
  <c r="DN245" i="119"/>
  <c r="DO245" i="119"/>
  <c r="DP245" i="119"/>
  <c r="AH69" i="119"/>
  <c r="AF69" i="119"/>
  <c r="AI69" i="119" s="1"/>
  <c r="E37" i="108" s="1"/>
  <c r="AH168" i="119"/>
  <c r="AF168" i="119"/>
  <c r="AI168" i="119" s="1"/>
  <c r="E136" i="108" s="1"/>
  <c r="AH68" i="119"/>
  <c r="AF68" i="119"/>
  <c r="AI68" i="119" s="1"/>
  <c r="E36" i="108" s="1"/>
  <c r="AH138" i="119"/>
  <c r="AF138" i="119"/>
  <c r="AI138" i="119" s="1"/>
  <c r="E106" i="108" s="1"/>
  <c r="AH114" i="119"/>
  <c r="AF114" i="119"/>
  <c r="AI114" i="119" s="1"/>
  <c r="E82" i="108" s="1"/>
  <c r="AH202" i="119"/>
  <c r="AF202" i="119"/>
  <c r="AI202" i="119" s="1"/>
  <c r="E170" i="108" s="1"/>
  <c r="AH75" i="119"/>
  <c r="AF75" i="119"/>
  <c r="AI75" i="119" s="1"/>
  <c r="E43" i="108" s="1"/>
  <c r="AH155" i="119"/>
  <c r="AF155" i="119"/>
  <c r="AI155" i="119" s="1"/>
  <c r="E123" i="108" s="1"/>
  <c r="AH256" i="119"/>
  <c r="AF256" i="119"/>
  <c r="AI256" i="119" s="1"/>
  <c r="E224" i="108" s="1"/>
  <c r="AH196" i="119"/>
  <c r="AF196" i="119"/>
  <c r="AI196" i="119" s="1"/>
  <c r="E164" i="108" s="1"/>
  <c r="AH65" i="119"/>
  <c r="AF65" i="119"/>
  <c r="AI65" i="119" s="1"/>
  <c r="E33" i="108" s="1"/>
  <c r="AH232" i="119"/>
  <c r="AF232" i="119"/>
  <c r="AI232" i="119" s="1"/>
  <c r="E200" i="108" s="1"/>
  <c r="AR151" i="119"/>
  <c r="AS151" i="119"/>
  <c r="AT151" i="119"/>
  <c r="AU151" i="119"/>
  <c r="AV151" i="119"/>
  <c r="AW151" i="119"/>
  <c r="AX151" i="119"/>
  <c r="AY151" i="119"/>
  <c r="AZ151" i="119"/>
  <c r="BA151" i="119"/>
  <c r="BB151" i="119"/>
  <c r="BC151" i="119"/>
  <c r="BD151" i="119"/>
  <c r="BE151" i="119"/>
  <c r="BF151" i="119"/>
  <c r="BG151" i="119"/>
  <c r="BH151" i="119"/>
  <c r="BI151" i="119"/>
  <c r="BJ151" i="119"/>
  <c r="BK151" i="119"/>
  <c r="BL151" i="119"/>
  <c r="BM151" i="119"/>
  <c r="BN151" i="119"/>
  <c r="BO151" i="119"/>
  <c r="BP151" i="119"/>
  <c r="BQ151" i="119"/>
  <c r="BR151" i="119"/>
  <c r="BS151" i="119"/>
  <c r="BT151" i="119"/>
  <c r="BU151" i="119"/>
  <c r="BV151" i="119"/>
  <c r="BW151" i="119"/>
  <c r="BX151" i="119"/>
  <c r="BY151" i="119"/>
  <c r="BZ151" i="119"/>
  <c r="CA151" i="119"/>
  <c r="CB151" i="119"/>
  <c r="CC151" i="119"/>
  <c r="CD151" i="119"/>
  <c r="CE151" i="119"/>
  <c r="CF151" i="119"/>
  <c r="CG151" i="119"/>
  <c r="CH151" i="119"/>
  <c r="CI151" i="119"/>
  <c r="CJ151" i="119"/>
  <c r="CK151" i="119"/>
  <c r="CL151" i="119"/>
  <c r="CM151" i="119"/>
  <c r="CN151" i="119"/>
  <c r="CO151" i="119"/>
  <c r="CP151" i="119"/>
  <c r="CQ151" i="119"/>
  <c r="CR151" i="119"/>
  <c r="CS151" i="119"/>
  <c r="CT151" i="119"/>
  <c r="CU151" i="119"/>
  <c r="CV151" i="119"/>
  <c r="CW151" i="119"/>
  <c r="CX151" i="119"/>
  <c r="CY151" i="119"/>
  <c r="CZ151" i="119"/>
  <c r="DA151" i="119"/>
  <c r="DB151" i="119"/>
  <c r="DC151" i="119"/>
  <c r="DD151" i="119"/>
  <c r="DE151" i="119"/>
  <c r="DF151" i="119"/>
  <c r="DG151" i="119"/>
  <c r="DH151" i="119"/>
  <c r="DI151" i="119"/>
  <c r="DJ151" i="119"/>
  <c r="DK151" i="119"/>
  <c r="DL151" i="119"/>
  <c r="DM151" i="119"/>
  <c r="DN151" i="119"/>
  <c r="DO151" i="119"/>
  <c r="DP151" i="119"/>
  <c r="AH190" i="119"/>
  <c r="AF190" i="119"/>
  <c r="AI190" i="119" s="1"/>
  <c r="E158" i="108" s="1"/>
  <c r="AR163" i="119"/>
  <c r="AS163" i="119"/>
  <c r="AT163" i="119"/>
  <c r="AU163" i="119"/>
  <c r="AV163" i="119"/>
  <c r="AW163" i="119"/>
  <c r="AX163" i="119"/>
  <c r="AY163" i="119"/>
  <c r="AZ163" i="119"/>
  <c r="BA163" i="119"/>
  <c r="BB163" i="119"/>
  <c r="BC163" i="119"/>
  <c r="BD163" i="119"/>
  <c r="BE163" i="119"/>
  <c r="BF163" i="119"/>
  <c r="BG163" i="119"/>
  <c r="BH163" i="119"/>
  <c r="BI163" i="119"/>
  <c r="BJ163" i="119"/>
  <c r="BK163" i="119"/>
  <c r="BL163" i="119"/>
  <c r="BM163" i="119"/>
  <c r="BN163" i="119"/>
  <c r="BO163" i="119"/>
  <c r="BP163" i="119"/>
  <c r="BQ163" i="119"/>
  <c r="BR163" i="119"/>
  <c r="BS163" i="119"/>
  <c r="BT163" i="119"/>
  <c r="BU163" i="119"/>
  <c r="BV163" i="119"/>
  <c r="BW163" i="119"/>
  <c r="BX163" i="119"/>
  <c r="BY163" i="119"/>
  <c r="BZ163" i="119"/>
  <c r="CA163" i="119"/>
  <c r="CB163" i="119"/>
  <c r="CC163" i="119"/>
  <c r="CD163" i="119"/>
  <c r="CE163" i="119"/>
  <c r="CF163" i="119"/>
  <c r="CG163" i="119"/>
  <c r="CH163" i="119"/>
  <c r="CI163" i="119"/>
  <c r="CJ163" i="119"/>
  <c r="CK163" i="119"/>
  <c r="CL163" i="119"/>
  <c r="CM163" i="119"/>
  <c r="CN163" i="119"/>
  <c r="CO163" i="119"/>
  <c r="CP163" i="119"/>
  <c r="CQ163" i="119"/>
  <c r="CR163" i="119"/>
  <c r="CS163" i="119"/>
  <c r="CT163" i="119"/>
  <c r="CU163" i="119"/>
  <c r="CV163" i="119"/>
  <c r="CW163" i="119"/>
  <c r="CX163" i="119"/>
  <c r="CY163" i="119"/>
  <c r="CZ163" i="119"/>
  <c r="DA163" i="119"/>
  <c r="DB163" i="119"/>
  <c r="DC163" i="119"/>
  <c r="DD163" i="119"/>
  <c r="DE163" i="119"/>
  <c r="DF163" i="119"/>
  <c r="DG163" i="119"/>
  <c r="DH163" i="119"/>
  <c r="DI163" i="119"/>
  <c r="DJ163" i="119"/>
  <c r="DK163" i="119"/>
  <c r="DL163" i="119"/>
  <c r="DM163" i="119"/>
  <c r="DN163" i="119"/>
  <c r="DO163" i="119"/>
  <c r="DP163" i="119"/>
  <c r="AH259" i="119"/>
  <c r="AF259" i="119"/>
  <c r="AI259" i="119" s="1"/>
  <c r="E227" i="108" s="1"/>
  <c r="AH169" i="119"/>
  <c r="AF169" i="119"/>
  <c r="AI169" i="119" s="1"/>
  <c r="E137" i="108" s="1"/>
  <c r="AH442" i="119"/>
  <c r="CD442" i="119" s="1"/>
  <c r="AF278" i="119"/>
  <c r="AI278" i="119" s="1"/>
  <c r="C35" i="121" s="1"/>
  <c r="AF344" i="119"/>
  <c r="AI344" i="119" s="1"/>
  <c r="C101" i="121" s="1"/>
  <c r="AH315" i="119"/>
  <c r="AW315" i="119" s="1"/>
  <c r="C129" i="121"/>
  <c r="C66" i="121"/>
  <c r="C166" i="121"/>
  <c r="AF432" i="119"/>
  <c r="AI432" i="119" s="1"/>
  <c r="C189" i="121" s="1"/>
  <c r="AH448" i="119"/>
  <c r="BG448" i="119" s="1"/>
  <c r="AF302" i="119"/>
  <c r="AI302" i="119" s="1"/>
  <c r="C59" i="121" s="1"/>
  <c r="AC40" i="119"/>
  <c r="C233" i="121"/>
  <c r="C93" i="121"/>
  <c r="AF300" i="119"/>
  <c r="AI300" i="119" s="1"/>
  <c r="C57" i="121" s="1"/>
  <c r="C211" i="121"/>
  <c r="C90" i="121"/>
  <c r="C41" i="121"/>
  <c r="C236" i="121"/>
  <c r="C163" i="121"/>
  <c r="C79" i="121"/>
  <c r="AH293" i="119"/>
  <c r="AF293" i="119"/>
  <c r="AI293" i="119" s="1"/>
  <c r="AC41" i="119"/>
  <c r="AD41" i="119"/>
  <c r="C155" i="121"/>
  <c r="BW398" i="119"/>
  <c r="AY398" i="119"/>
  <c r="DG398" i="119"/>
  <c r="BJ398" i="119"/>
  <c r="CS398" i="119"/>
  <c r="BC398" i="119"/>
  <c r="DL398" i="119"/>
  <c r="CE398" i="119"/>
  <c r="CO398" i="119"/>
  <c r="DP398" i="119"/>
  <c r="BK398" i="119"/>
  <c r="DH398" i="119"/>
  <c r="BO398" i="119"/>
  <c r="BH398" i="119"/>
  <c r="DI398" i="119"/>
  <c r="BA398" i="119"/>
  <c r="AX398" i="119"/>
  <c r="DJ398" i="119"/>
  <c r="CU398" i="119"/>
  <c r="CP398" i="119"/>
  <c r="DM398" i="119"/>
  <c r="CY398" i="119"/>
  <c r="BI398" i="119"/>
  <c r="BT398" i="119"/>
  <c r="DE398" i="119"/>
  <c r="AT398" i="119"/>
  <c r="CT398" i="119"/>
  <c r="CM398" i="119"/>
  <c r="CR398" i="119"/>
  <c r="DA398" i="119"/>
  <c r="DB398" i="119"/>
  <c r="BN398" i="119"/>
  <c r="CZ398" i="119"/>
  <c r="BG398" i="119"/>
  <c r="BL398" i="119"/>
  <c r="CG398" i="119"/>
  <c r="CQ398" i="119"/>
  <c r="AS398" i="119"/>
  <c r="BE398" i="119"/>
  <c r="BF398" i="119"/>
  <c r="CB398" i="119"/>
  <c r="CD398" i="119"/>
  <c r="BB398" i="119"/>
  <c r="BZ398" i="119"/>
  <c r="DO398" i="119"/>
  <c r="CN398" i="119"/>
  <c r="BQ398" i="119"/>
  <c r="BU398" i="119"/>
  <c r="CA398" i="119"/>
  <c r="CX398" i="119"/>
  <c r="BV398" i="119"/>
  <c r="BR398" i="119"/>
  <c r="AW398" i="119"/>
  <c r="BP398" i="119"/>
  <c r="AU398" i="119"/>
  <c r="CK398" i="119"/>
  <c r="AZ398" i="119"/>
  <c r="CH398" i="119"/>
  <c r="BD398" i="119"/>
  <c r="BM398" i="119"/>
  <c r="DK398" i="119"/>
  <c r="CW398" i="119"/>
  <c r="AV398" i="119"/>
  <c r="CC398" i="119"/>
  <c r="DD398" i="119"/>
  <c r="BX398" i="119"/>
  <c r="DN398" i="119"/>
  <c r="CI398" i="119"/>
  <c r="BY398" i="119"/>
  <c r="DF398" i="119"/>
  <c r="BS398" i="119"/>
  <c r="CF398" i="119"/>
  <c r="CL398" i="119"/>
  <c r="DC398" i="119"/>
  <c r="CV398" i="119"/>
  <c r="CJ398" i="119"/>
  <c r="AH446" i="119"/>
  <c r="AF446" i="119"/>
  <c r="AI446" i="119" s="1"/>
  <c r="AH321" i="119"/>
  <c r="AF321" i="119"/>
  <c r="AI321" i="119" s="1"/>
  <c r="AH287" i="119"/>
  <c r="AF287" i="119"/>
  <c r="AI287" i="119" s="1"/>
  <c r="AH376" i="119"/>
  <c r="AF376" i="119"/>
  <c r="AI376" i="119" s="1"/>
  <c r="AH369" i="119"/>
  <c r="AF369" i="119"/>
  <c r="AI369" i="119" s="1"/>
  <c r="DG467" i="119"/>
  <c r="BR467" i="119"/>
  <c r="CN467" i="119"/>
  <c r="BO467" i="119"/>
  <c r="DA467" i="119"/>
  <c r="BL467" i="119"/>
  <c r="CX467" i="119"/>
  <c r="BM467" i="119"/>
  <c r="AX467" i="119"/>
  <c r="CU467" i="119"/>
  <c r="CC467" i="119"/>
  <c r="DO467" i="119"/>
  <c r="BZ467" i="119"/>
  <c r="CV467" i="119"/>
  <c r="BW467" i="119"/>
  <c r="DI467" i="119"/>
  <c r="BT467" i="119"/>
  <c r="BB467" i="119"/>
  <c r="BF467" i="119"/>
  <c r="C224" i="121"/>
  <c r="AY467" i="119"/>
  <c r="CK467" i="119"/>
  <c r="AV467" i="119"/>
  <c r="CH467" i="119"/>
  <c r="AS467" i="119"/>
  <c r="CE467" i="119"/>
  <c r="DB467" i="119"/>
  <c r="BX467" i="119"/>
  <c r="DJ467" i="119"/>
  <c r="BJ467" i="119"/>
  <c r="CZ467" i="119"/>
  <c r="CD467" i="119"/>
  <c r="DE467" i="119"/>
  <c r="CI467" i="119"/>
  <c r="CJ467" i="119"/>
  <c r="AU467" i="119"/>
  <c r="BV467" i="119"/>
  <c r="DD467" i="119"/>
  <c r="CP467" i="119"/>
  <c r="BE467" i="119"/>
  <c r="DF467" i="119"/>
  <c r="BN467" i="119"/>
  <c r="BK467" i="119"/>
  <c r="AZ467" i="119"/>
  <c r="BH467" i="119"/>
  <c r="BI467" i="119"/>
  <c r="DK467" i="119"/>
  <c r="DH467" i="119"/>
  <c r="CA467" i="119"/>
  <c r="AT467" i="119"/>
  <c r="CB467" i="119"/>
  <c r="CF467" i="119"/>
  <c r="CS467" i="119"/>
  <c r="AW467" i="119"/>
  <c r="BP467" i="119"/>
  <c r="DC467" i="119"/>
  <c r="CG467" i="119"/>
  <c r="DP467" i="119"/>
  <c r="BQ467" i="119"/>
  <c r="BC467" i="119"/>
  <c r="CL467" i="119"/>
  <c r="DN467" i="119"/>
  <c r="BG467" i="119"/>
  <c r="CT467" i="119"/>
  <c r="CQ467" i="119"/>
  <c r="DL467" i="119"/>
  <c r="CY467" i="119"/>
  <c r="DM467" i="119"/>
  <c r="BY467" i="119"/>
  <c r="CM467" i="119"/>
  <c r="CO467" i="119"/>
  <c r="CR467" i="119"/>
  <c r="BU467" i="119"/>
  <c r="CW467" i="119"/>
  <c r="BS467" i="119"/>
  <c r="BD467" i="119"/>
  <c r="BA467" i="119"/>
  <c r="AH385" i="119"/>
  <c r="AF385" i="119"/>
  <c r="AI385" i="119" s="1"/>
  <c r="AF456" i="119"/>
  <c r="AI456" i="119" s="1"/>
  <c r="AH456" i="119"/>
  <c r="AH408" i="119"/>
  <c r="AF408" i="119"/>
  <c r="AI408" i="119" s="1"/>
  <c r="AD14" i="119"/>
  <c r="AC14" i="119"/>
  <c r="AH352" i="119"/>
  <c r="AF352" i="119"/>
  <c r="AI352" i="119" s="1"/>
  <c r="AF460" i="119"/>
  <c r="AI460" i="119" s="1"/>
  <c r="AH460" i="119"/>
  <c r="CI290" i="119"/>
  <c r="BT290" i="119"/>
  <c r="DL290" i="119"/>
  <c r="BV290" i="119"/>
  <c r="DP290" i="119"/>
  <c r="CM290" i="119"/>
  <c r="AV290" i="119"/>
  <c r="DE290" i="119"/>
  <c r="CX290" i="119"/>
  <c r="C47" i="121"/>
  <c r="DK290" i="119"/>
  <c r="CW290" i="119"/>
  <c r="BG290" i="119"/>
  <c r="BH290" i="119"/>
  <c r="CS290" i="119"/>
  <c r="BC290" i="119"/>
  <c r="BY290" i="119"/>
  <c r="CT290" i="119"/>
  <c r="CO290" i="119"/>
  <c r="BM290" i="119"/>
  <c r="BQ290" i="119"/>
  <c r="BA290" i="119"/>
  <c r="CH290" i="119"/>
  <c r="BB290" i="119"/>
  <c r="CD290" i="119"/>
  <c r="CB290" i="119"/>
  <c r="CY290" i="119"/>
  <c r="BJ290" i="119"/>
  <c r="CZ290" i="119"/>
  <c r="AX290" i="119"/>
  <c r="BU290" i="119"/>
  <c r="CP290" i="119"/>
  <c r="DH290" i="119"/>
  <c r="BS290" i="119"/>
  <c r="BP290" i="119"/>
  <c r="DA290" i="119"/>
  <c r="DC290" i="119"/>
  <c r="DB290" i="119"/>
  <c r="DM290" i="119"/>
  <c r="DJ290" i="119"/>
  <c r="BF290" i="119"/>
  <c r="DO290" i="119"/>
  <c r="BL290" i="119"/>
  <c r="CU290" i="119"/>
  <c r="BO290" i="119"/>
  <c r="CL290" i="119"/>
  <c r="DI290" i="119"/>
  <c r="BW290" i="119"/>
  <c r="CE290" i="119"/>
  <c r="BI290" i="119"/>
  <c r="BR290" i="119"/>
  <c r="BX290" i="119"/>
  <c r="CN290" i="119"/>
  <c r="CK290" i="119"/>
  <c r="CA290" i="119"/>
  <c r="AW290" i="119"/>
  <c r="DD290" i="119"/>
  <c r="AY290" i="119"/>
  <c r="CR290" i="119"/>
  <c r="BE290" i="119"/>
  <c r="CC290" i="119"/>
  <c r="CQ290" i="119"/>
  <c r="BD290" i="119"/>
  <c r="BN290" i="119"/>
  <c r="CG290" i="119"/>
  <c r="AU290" i="119"/>
  <c r="DG290" i="119"/>
  <c r="BK290" i="119"/>
  <c r="CV290" i="119"/>
  <c r="DF290" i="119"/>
  <c r="DN290" i="119"/>
  <c r="CF290" i="119"/>
  <c r="AT290" i="119"/>
  <c r="CJ290" i="119"/>
  <c r="AZ290" i="119"/>
  <c r="BZ290" i="119"/>
  <c r="AS290" i="119"/>
  <c r="AH392" i="119"/>
  <c r="AF392" i="119"/>
  <c r="AI392" i="119" s="1"/>
  <c r="BV372" i="119"/>
  <c r="DO372" i="119"/>
  <c r="BM372" i="119"/>
  <c r="BG372" i="119"/>
  <c r="CZ372" i="119"/>
  <c r="DF372" i="119"/>
  <c r="AW372" i="119"/>
  <c r="DE372" i="119"/>
  <c r="BP372" i="119"/>
  <c r="CI372" i="119"/>
  <c r="CH372" i="119"/>
  <c r="BZ372" i="119"/>
  <c r="DN372" i="119"/>
  <c r="CG372" i="119"/>
  <c r="CK372" i="119"/>
  <c r="BK372" i="119"/>
  <c r="CC372" i="119"/>
  <c r="BA372" i="119"/>
  <c r="BT372" i="119"/>
  <c r="BJ372" i="119"/>
  <c r="CY372" i="119"/>
  <c r="BI372" i="119"/>
  <c r="CP372" i="119"/>
  <c r="AU372" i="119"/>
  <c r="BC372" i="119"/>
  <c r="AV372" i="119"/>
  <c r="CS372" i="119"/>
  <c r="DM372" i="119"/>
  <c r="AX372" i="119"/>
  <c r="CB372" i="119"/>
  <c r="BF372" i="119"/>
  <c r="BE372" i="119"/>
  <c r="DG372" i="119"/>
  <c r="CD372" i="119"/>
  <c r="DH372" i="119"/>
  <c r="BS372" i="119"/>
  <c r="DI372" i="119"/>
  <c r="DJ372" i="119"/>
  <c r="DK372" i="119"/>
  <c r="CN372" i="119"/>
  <c r="AY372" i="119"/>
  <c r="BW372" i="119"/>
  <c r="CA372" i="119"/>
  <c r="BU372" i="119"/>
  <c r="CX372" i="119"/>
  <c r="BO372" i="119"/>
  <c r="BB372" i="119"/>
  <c r="DA372" i="119"/>
  <c r="DD372" i="119"/>
  <c r="BH372" i="119"/>
  <c r="BL372" i="119"/>
  <c r="CJ372" i="119"/>
  <c r="CQ372" i="119"/>
  <c r="BD372" i="119"/>
  <c r="CV372" i="119"/>
  <c r="CO372" i="119"/>
  <c r="AS372" i="119"/>
  <c r="DB372" i="119"/>
  <c r="BX372" i="119"/>
  <c r="CM372" i="119"/>
  <c r="CU372" i="119"/>
  <c r="CW372" i="119"/>
  <c r="AZ372" i="119"/>
  <c r="DP372" i="119"/>
  <c r="CF372" i="119"/>
  <c r="DC372" i="119"/>
  <c r="DL372" i="119"/>
  <c r="CT372" i="119"/>
  <c r="BQ372" i="119"/>
  <c r="BN372" i="119"/>
  <c r="CE372" i="119"/>
  <c r="BY372" i="119"/>
  <c r="CR372" i="119"/>
  <c r="CL372" i="119"/>
  <c r="BR372" i="119"/>
  <c r="AT372" i="119"/>
  <c r="AH440" i="119"/>
  <c r="AF440" i="119"/>
  <c r="AI440" i="119" s="1"/>
  <c r="C225" i="121"/>
  <c r="DH468" i="119"/>
  <c r="BD468" i="119"/>
  <c r="CP468" i="119"/>
  <c r="BA468" i="119"/>
  <c r="CM468" i="119"/>
  <c r="BV468" i="119"/>
  <c r="CJ468" i="119"/>
  <c r="DG468" i="119"/>
  <c r="AY468" i="119"/>
  <c r="BG468" i="119"/>
  <c r="CS468" i="119"/>
  <c r="DP468" i="119"/>
  <c r="CA468" i="119"/>
  <c r="DM468" i="119"/>
  <c r="BX468" i="119"/>
  <c r="BF468" i="119"/>
  <c r="BU468" i="119"/>
  <c r="CR468" i="119"/>
  <c r="CK468" i="119"/>
  <c r="BO468" i="119"/>
  <c r="DA468" i="119"/>
  <c r="BL468" i="119"/>
  <c r="CX468" i="119"/>
  <c r="BI468" i="119"/>
  <c r="CU468" i="119"/>
  <c r="CD468" i="119"/>
  <c r="CC468" i="119"/>
  <c r="DK468" i="119"/>
  <c r="BZ468" i="119"/>
  <c r="DB468" i="119"/>
  <c r="CE468" i="119"/>
  <c r="DF468" i="119"/>
  <c r="CY468" i="119"/>
  <c r="BR468" i="119"/>
  <c r="BK468" i="119"/>
  <c r="BW468" i="119"/>
  <c r="BP468" i="119"/>
  <c r="CQ468" i="119"/>
  <c r="DC468" i="119"/>
  <c r="DO468" i="119"/>
  <c r="AS468" i="119"/>
  <c r="BM468" i="119"/>
  <c r="CT468" i="119"/>
  <c r="BN468" i="119"/>
  <c r="AV468" i="119"/>
  <c r="BH468" i="119"/>
  <c r="CI468" i="119"/>
  <c r="CB468" i="119"/>
  <c r="CN468" i="119"/>
  <c r="CZ468" i="119"/>
  <c r="AZ468" i="119"/>
  <c r="BT468" i="119"/>
  <c r="BY468" i="119"/>
  <c r="CW468" i="119"/>
  <c r="AW468" i="119"/>
  <c r="BQ468" i="119"/>
  <c r="AU468" i="119"/>
  <c r="CG468" i="119"/>
  <c r="DL468" i="119"/>
  <c r="DE468" i="119"/>
  <c r="BE468" i="119"/>
  <c r="CF468" i="119"/>
  <c r="BJ468" i="119"/>
  <c r="CV468" i="119"/>
  <c r="DD468" i="119"/>
  <c r="BB468" i="119"/>
  <c r="CO468" i="119"/>
  <c r="DN468" i="119"/>
  <c r="CH468" i="119"/>
  <c r="CL468" i="119"/>
  <c r="DJ468" i="119"/>
  <c r="AX468" i="119"/>
  <c r="AT468" i="119"/>
  <c r="BC468" i="119"/>
  <c r="BS468" i="119"/>
  <c r="DI468" i="119"/>
  <c r="AH425" i="119"/>
  <c r="AF425" i="119"/>
  <c r="AI425" i="119" s="1"/>
  <c r="AF342" i="119"/>
  <c r="AI342" i="119" s="1"/>
  <c r="AH342" i="119"/>
  <c r="AF390" i="119"/>
  <c r="AI390" i="119" s="1"/>
  <c r="AH390" i="119"/>
  <c r="AF412" i="119"/>
  <c r="AI412" i="119" s="1"/>
  <c r="AH412" i="119"/>
  <c r="AH298" i="119"/>
  <c r="AF298" i="119"/>
  <c r="AI298" i="119" s="1"/>
  <c r="AH299" i="119"/>
  <c r="AF299" i="119"/>
  <c r="AI299" i="119" s="1"/>
  <c r="AH311" i="119"/>
  <c r="AF311" i="119"/>
  <c r="AI311" i="119" s="1"/>
  <c r="CD434" i="119"/>
  <c r="DP434" i="119"/>
  <c r="CA434" i="119"/>
  <c r="DM434" i="119"/>
  <c r="BI434" i="119"/>
  <c r="CU434" i="119"/>
  <c r="BF434" i="119"/>
  <c r="CC434" i="119"/>
  <c r="AV434" i="119"/>
  <c r="BZ434" i="119"/>
  <c r="BO434" i="119"/>
  <c r="DA434" i="119"/>
  <c r="BL434" i="119"/>
  <c r="CX434" i="119"/>
  <c r="AT434" i="119"/>
  <c r="CF434" i="119"/>
  <c r="DC434" i="119"/>
  <c r="DK434" i="119"/>
  <c r="BN434" i="119"/>
  <c r="CK434" i="119"/>
  <c r="AZ434" i="119"/>
  <c r="CL434" i="119"/>
  <c r="AW434" i="119"/>
  <c r="CI434" i="119"/>
  <c r="DF434" i="119"/>
  <c r="BQ434" i="119"/>
  <c r="CN434" i="119"/>
  <c r="BC434" i="119"/>
  <c r="CG434" i="119"/>
  <c r="CS434" i="119"/>
  <c r="CW434" i="119"/>
  <c r="BH434" i="119"/>
  <c r="CT434" i="119"/>
  <c r="BE434" i="119"/>
  <c r="CB434" i="119"/>
  <c r="DN434" i="119"/>
  <c r="BJ434" i="119"/>
  <c r="BK434" i="119"/>
  <c r="BV434" i="119"/>
  <c r="BG434" i="119"/>
  <c r="CH434" i="119"/>
  <c r="CE434" i="119"/>
  <c r="BM434" i="119"/>
  <c r="AU434" i="119"/>
  <c r="CO434" i="119"/>
  <c r="BS434" i="119"/>
  <c r="BP434" i="119"/>
  <c r="AX434" i="119"/>
  <c r="DG434" i="119"/>
  <c r="DH434" i="119"/>
  <c r="BD434" i="119"/>
  <c r="BA434" i="119"/>
  <c r="DJ434" i="119"/>
  <c r="CR434" i="119"/>
  <c r="BR434" i="119"/>
  <c r="AS434" i="119"/>
  <c r="DB434" i="119"/>
  <c r="CY434" i="119"/>
  <c r="CV434" i="119"/>
  <c r="DE434" i="119"/>
  <c r="CM434" i="119"/>
  <c r="CJ434" i="119"/>
  <c r="DO434" i="119"/>
  <c r="BX434" i="119"/>
  <c r="AY434" i="119"/>
  <c r="CQ434" i="119"/>
  <c r="C191" i="121"/>
  <c r="BB434" i="119"/>
  <c r="DL434" i="119"/>
  <c r="BU434" i="119"/>
  <c r="CZ434" i="119"/>
  <c r="BW434" i="119"/>
  <c r="CP434" i="119"/>
  <c r="DI434" i="119"/>
  <c r="BT434" i="119"/>
  <c r="BY434" i="119"/>
  <c r="DD434" i="119"/>
  <c r="AD16" i="119"/>
  <c r="AC16" i="119"/>
  <c r="AH347" i="119"/>
  <c r="AF347" i="119"/>
  <c r="AI347" i="119" s="1"/>
  <c r="CI302" i="119"/>
  <c r="DD302" i="119"/>
  <c r="BK302" i="119"/>
  <c r="BG302" i="119"/>
  <c r="CL302" i="119"/>
  <c r="BO302" i="119"/>
  <c r="CP302" i="119"/>
  <c r="DP302" i="119"/>
  <c r="DB302" i="119"/>
  <c r="AY302" i="119"/>
  <c r="BC302" i="119"/>
  <c r="BS302" i="119"/>
  <c r="DI302" i="119"/>
  <c r="CF302" i="119"/>
  <c r="AT302" i="119"/>
  <c r="BE302" i="119"/>
  <c r="CW302" i="119"/>
  <c r="CZ302" i="119"/>
  <c r="DC302" i="119"/>
  <c r="CM302" i="119"/>
  <c r="BA302" i="119"/>
  <c r="CA302" i="119"/>
  <c r="CS302" i="119"/>
  <c r="CE302" i="119"/>
  <c r="BX302" i="119"/>
  <c r="BJ302" i="119"/>
  <c r="CD302" i="119"/>
  <c r="BT302" i="119"/>
  <c r="BF302" i="119"/>
  <c r="AV302" i="119"/>
  <c r="CC302" i="119"/>
  <c r="DG302" i="119"/>
  <c r="DM302" i="119"/>
  <c r="DK302" i="119"/>
  <c r="AX302" i="119"/>
  <c r="DL302" i="119"/>
  <c r="BQ302" i="119"/>
  <c r="BZ302" i="119"/>
  <c r="CN302" i="119"/>
  <c r="DO302" i="119"/>
  <c r="BN302" i="119"/>
  <c r="CG302" i="119"/>
  <c r="BR302" i="119"/>
  <c r="BM302" i="119"/>
  <c r="DF302" i="119"/>
  <c r="DA302" i="119"/>
  <c r="CH302" i="119"/>
  <c r="BU302" i="119"/>
  <c r="BB302" i="119"/>
  <c r="CU302" i="119"/>
  <c r="BV302" i="119"/>
  <c r="BL302" i="119"/>
  <c r="BY302" i="119"/>
  <c r="CV302" i="119"/>
  <c r="BI302" i="119"/>
  <c r="AU302" i="119"/>
  <c r="CT302" i="119"/>
  <c r="DJ302" i="119"/>
  <c r="CB302" i="119"/>
  <c r="BH302" i="119"/>
  <c r="CO302" i="119"/>
  <c r="DN302" i="119"/>
  <c r="CY302" i="119"/>
  <c r="BP302" i="119"/>
  <c r="AS302" i="119"/>
  <c r="DH302" i="119"/>
  <c r="CK302" i="119"/>
  <c r="BW302" i="119"/>
  <c r="CX302" i="119"/>
  <c r="CQ302" i="119"/>
  <c r="DE302" i="119"/>
  <c r="AZ302" i="119"/>
  <c r="AW302" i="119"/>
  <c r="CR302" i="119"/>
  <c r="BD302" i="119"/>
  <c r="CJ302" i="119"/>
  <c r="AF418" i="119"/>
  <c r="AI418" i="119" s="1"/>
  <c r="AH418" i="119"/>
  <c r="AV471" i="119"/>
  <c r="CH471" i="119"/>
  <c r="AS471" i="119"/>
  <c r="CE471" i="119"/>
  <c r="DB471" i="119"/>
  <c r="BM471" i="119"/>
  <c r="CY471" i="119"/>
  <c r="AU471" i="119"/>
  <c r="CK471" i="119"/>
  <c r="BC471" i="119"/>
  <c r="DH471" i="119"/>
  <c r="BS471" i="119"/>
  <c r="DE471" i="119"/>
  <c r="CV471" i="119"/>
  <c r="CM471" i="119"/>
  <c r="AX471" i="119"/>
  <c r="CJ471" i="119"/>
  <c r="DG471" i="119"/>
  <c r="BV471" i="119"/>
  <c r="DO471" i="119"/>
  <c r="CS471" i="119"/>
  <c r="BD471" i="119"/>
  <c r="CP471" i="119"/>
  <c r="BA471" i="119"/>
  <c r="DJ471" i="119"/>
  <c r="BU471" i="119"/>
  <c r="CR471" i="119"/>
  <c r="BG471" i="119"/>
  <c r="C228" i="121"/>
  <c r="BO471" i="119"/>
  <c r="DA471" i="119"/>
  <c r="BL471" i="119"/>
  <c r="CX471" i="119"/>
  <c r="AT471" i="119"/>
  <c r="DD471" i="119"/>
  <c r="DC471" i="119"/>
  <c r="BN471" i="119"/>
  <c r="BX471" i="119"/>
  <c r="CF471" i="119"/>
  <c r="AW471" i="119"/>
  <c r="DF471" i="119"/>
  <c r="AZ471" i="119"/>
  <c r="BR471" i="119"/>
  <c r="BP471" i="119"/>
  <c r="DI471" i="119"/>
  <c r="CQ471" i="119"/>
  <c r="BY471" i="119"/>
  <c r="BH471" i="119"/>
  <c r="CW471" i="119"/>
  <c r="CT471" i="119"/>
  <c r="CB471" i="119"/>
  <c r="BJ471" i="119"/>
  <c r="CZ471" i="119"/>
  <c r="CO471" i="119"/>
  <c r="CL471" i="119"/>
  <c r="CI471" i="119"/>
  <c r="BQ471" i="119"/>
  <c r="AY471" i="119"/>
  <c r="BZ471" i="119"/>
  <c r="BW471" i="119"/>
  <c r="BT471" i="119"/>
  <c r="BB471" i="119"/>
  <c r="DK471" i="119"/>
  <c r="DP471" i="119"/>
  <c r="BF471" i="119"/>
  <c r="CN471" i="119"/>
  <c r="CC471" i="119"/>
  <c r="CA471" i="119"/>
  <c r="DL471" i="119"/>
  <c r="DM471" i="119"/>
  <c r="CG471" i="119"/>
  <c r="CD471" i="119"/>
  <c r="BE471" i="119"/>
  <c r="BI471" i="119"/>
  <c r="CU471" i="119"/>
  <c r="DN471" i="119"/>
  <c r="BK471" i="119"/>
  <c r="AF431" i="119"/>
  <c r="AI431" i="119" s="1"/>
  <c r="AH431" i="119"/>
  <c r="AH401" i="119"/>
  <c r="AF401" i="119"/>
  <c r="AI401" i="119" s="1"/>
  <c r="BI309" i="119"/>
  <c r="CY309" i="119"/>
  <c r="BC309" i="119"/>
  <c r="AS309" i="119"/>
  <c r="DA309" i="119"/>
  <c r="BQ309" i="119"/>
  <c r="CI309" i="119"/>
  <c r="DC309" i="119"/>
  <c r="BT309" i="119"/>
  <c r="AZ309" i="119"/>
  <c r="CT309" i="119"/>
  <c r="CK309" i="119"/>
  <c r="DM309" i="119"/>
  <c r="AV309" i="119"/>
  <c r="DJ309" i="119"/>
  <c r="AY309" i="119"/>
  <c r="CF309" i="119"/>
  <c r="DN309" i="119"/>
  <c r="CD309" i="119"/>
  <c r="CW309" i="119"/>
  <c r="AU309" i="119"/>
  <c r="BR309" i="119"/>
  <c r="CZ309" i="119"/>
  <c r="BH309" i="119"/>
  <c r="DI309" i="119"/>
  <c r="BS309" i="119"/>
  <c r="BE309" i="119"/>
  <c r="BZ309" i="119"/>
  <c r="DD309" i="119"/>
  <c r="DE309" i="119"/>
  <c r="CS309" i="119"/>
  <c r="BN309" i="119"/>
  <c r="BV309" i="119"/>
  <c r="BU309" i="119"/>
  <c r="CQ309" i="119"/>
  <c r="CR309" i="119"/>
  <c r="DB309" i="119"/>
  <c r="DK309" i="119"/>
  <c r="BB309" i="119"/>
  <c r="CN309" i="119"/>
  <c r="DL309" i="119"/>
  <c r="CO309" i="119"/>
  <c r="BJ309" i="119"/>
  <c r="BW309" i="119"/>
  <c r="CE309" i="119"/>
  <c r="BP309" i="119"/>
  <c r="DP309" i="119"/>
  <c r="CG309" i="119"/>
  <c r="CU309" i="119"/>
  <c r="AT309" i="119"/>
  <c r="CH309" i="119"/>
  <c r="CA309" i="119"/>
  <c r="AX309" i="119"/>
  <c r="CX309" i="119"/>
  <c r="BL309" i="119"/>
  <c r="CV309" i="119"/>
  <c r="BD309" i="119"/>
  <c r="BO309" i="119"/>
  <c r="CP309" i="119"/>
  <c r="BX309" i="119"/>
  <c r="BM309" i="119"/>
  <c r="BG309" i="119"/>
  <c r="AW309" i="119"/>
  <c r="CL309" i="119"/>
  <c r="CM309" i="119"/>
  <c r="CJ309" i="119"/>
  <c r="CB309" i="119"/>
  <c r="DG309" i="119"/>
  <c r="DO309" i="119"/>
  <c r="BF309" i="119"/>
  <c r="DH309" i="119"/>
  <c r="BY309" i="119"/>
  <c r="CC309" i="119"/>
  <c r="BK309" i="119"/>
  <c r="DF309" i="119"/>
  <c r="BA309" i="119"/>
  <c r="AF396" i="119"/>
  <c r="AI396" i="119" s="1"/>
  <c r="AH396" i="119"/>
  <c r="AS348" i="119"/>
  <c r="AY348" i="119"/>
  <c r="DB348" i="119"/>
  <c r="BM348" i="119"/>
  <c r="CY348" i="119"/>
  <c r="BJ348" i="119"/>
  <c r="CV348" i="119"/>
  <c r="CU348" i="119"/>
  <c r="AZ348" i="119"/>
  <c r="CO348" i="119"/>
  <c r="CP348" i="119"/>
  <c r="BA348" i="119"/>
  <c r="BX348" i="119"/>
  <c r="DJ348" i="119"/>
  <c r="BU348" i="119"/>
  <c r="DG348" i="119"/>
  <c r="BR348" i="119"/>
  <c r="CS348" i="119"/>
  <c r="CL348" i="119"/>
  <c r="CW348" i="119"/>
  <c r="AW348" i="119"/>
  <c r="BE348" i="119"/>
  <c r="BG348" i="119"/>
  <c r="BO348" i="119"/>
  <c r="CM348" i="119"/>
  <c r="CH348" i="119"/>
  <c r="DL348" i="119"/>
  <c r="BY348" i="119"/>
  <c r="DC348" i="119"/>
  <c r="AT348" i="119"/>
  <c r="AU348" i="119"/>
  <c r="BK348" i="119"/>
  <c r="CQ348" i="119"/>
  <c r="BS348" i="119"/>
  <c r="BN348" i="119"/>
  <c r="DI348" i="119"/>
  <c r="DK348" i="119"/>
  <c r="CF348" i="119"/>
  <c r="CN348" i="119"/>
  <c r="CG348" i="119"/>
  <c r="DA348" i="119"/>
  <c r="BD348" i="119"/>
  <c r="CT348" i="119"/>
  <c r="BQ348" i="119"/>
  <c r="BP348" i="119"/>
  <c r="BB348" i="119"/>
  <c r="DO348" i="119"/>
  <c r="DH348" i="119"/>
  <c r="CX348" i="119"/>
  <c r="CK348" i="119"/>
  <c r="CI348" i="119"/>
  <c r="DD348" i="119"/>
  <c r="BI348" i="119"/>
  <c r="BC348" i="119"/>
  <c r="C105" i="121"/>
  <c r="DE348" i="119"/>
  <c r="CC348" i="119"/>
  <c r="CB348" i="119"/>
  <c r="BH348" i="119"/>
  <c r="DM348" i="119"/>
  <c r="DF348" i="119"/>
  <c r="DN348" i="119"/>
  <c r="CR348" i="119"/>
  <c r="CZ348" i="119"/>
  <c r="CD348" i="119"/>
  <c r="DP348" i="119"/>
  <c r="CJ348" i="119"/>
  <c r="BF348" i="119"/>
  <c r="CA348" i="119"/>
  <c r="BV348" i="119"/>
  <c r="AV348" i="119"/>
  <c r="AX348" i="119"/>
  <c r="BW348" i="119"/>
  <c r="CE348" i="119"/>
  <c r="BZ348" i="119"/>
  <c r="BL348" i="119"/>
  <c r="BT348" i="119"/>
  <c r="AH363" i="119"/>
  <c r="AF363" i="119"/>
  <c r="AI363" i="119" s="1"/>
  <c r="AF444" i="119"/>
  <c r="AI444" i="119" s="1"/>
  <c r="AH444" i="119"/>
  <c r="AH439" i="119"/>
  <c r="AF439" i="119"/>
  <c r="AI439" i="119" s="1"/>
  <c r="AH355" i="119"/>
  <c r="AF355" i="119"/>
  <c r="AI355" i="119" s="1"/>
  <c r="AF359" i="119"/>
  <c r="AI359" i="119" s="1"/>
  <c r="AH359" i="119"/>
  <c r="AH443" i="119"/>
  <c r="AF443" i="119"/>
  <c r="AI443" i="119" s="1"/>
  <c r="AH349" i="119"/>
  <c r="AF349" i="119"/>
  <c r="AI349" i="119" s="1"/>
  <c r="AH325" i="119"/>
  <c r="AF325" i="119"/>
  <c r="AI325" i="119" s="1"/>
  <c r="AH403" i="119"/>
  <c r="AF403" i="119"/>
  <c r="AI403" i="119" s="1"/>
  <c r="BT291" i="119"/>
  <c r="BV291" i="119"/>
  <c r="CD291" i="119"/>
  <c r="BW291" i="119"/>
  <c r="DA291" i="119"/>
  <c r="BS291" i="119"/>
  <c r="BO291" i="119"/>
  <c r="BX291" i="119"/>
  <c r="DP291" i="119"/>
  <c r="CP291" i="119"/>
  <c r="BL291" i="119"/>
  <c r="AZ291" i="119"/>
  <c r="DE291" i="119"/>
  <c r="CT291" i="119"/>
  <c r="DM291" i="119"/>
  <c r="BU291" i="119"/>
  <c r="BM291" i="119"/>
  <c r="CL291" i="119"/>
  <c r="BQ291" i="119"/>
  <c r="BJ291" i="119"/>
  <c r="CG291" i="119"/>
  <c r="AV291" i="119"/>
  <c r="BN291" i="119"/>
  <c r="CA291" i="119"/>
  <c r="BZ291" i="119"/>
  <c r="BG291" i="119"/>
  <c r="DJ291" i="119"/>
  <c r="AU291" i="119"/>
  <c r="BE291" i="119"/>
  <c r="AY291" i="119"/>
  <c r="DD291" i="119"/>
  <c r="BA291" i="119"/>
  <c r="BF291" i="119"/>
  <c r="DN291" i="119"/>
  <c r="AT291" i="119"/>
  <c r="DG291" i="119"/>
  <c r="DI291" i="119"/>
  <c r="DO291" i="119"/>
  <c r="CU291" i="119"/>
  <c r="BP291" i="119"/>
  <c r="DH291" i="119"/>
  <c r="DK291" i="119"/>
  <c r="CR291" i="119"/>
  <c r="DB291" i="119"/>
  <c r="CB291" i="119"/>
  <c r="BH291" i="119"/>
  <c r="DL291" i="119"/>
  <c r="AX291" i="119"/>
  <c r="CI291" i="119"/>
  <c r="CF291" i="119"/>
  <c r="CY291" i="119"/>
  <c r="CM291" i="119"/>
  <c r="CO291" i="119"/>
  <c r="CV291" i="119"/>
  <c r="CK291" i="119"/>
  <c r="CZ291" i="119"/>
  <c r="CJ291" i="119"/>
  <c r="C48" i="121"/>
  <c r="CW291" i="119"/>
  <c r="CS291" i="119"/>
  <c r="BC291" i="119"/>
  <c r="BR291" i="119"/>
  <c r="CQ291" i="119"/>
  <c r="CN291" i="119"/>
  <c r="DF291" i="119"/>
  <c r="AW291" i="119"/>
  <c r="AS291" i="119"/>
  <c r="BD291" i="119"/>
  <c r="CC291" i="119"/>
  <c r="CX291" i="119"/>
  <c r="BY291" i="119"/>
  <c r="BI291" i="119"/>
  <c r="BB291" i="119"/>
  <c r="CH291" i="119"/>
  <c r="BK291" i="119"/>
  <c r="DC291" i="119"/>
  <c r="CE291" i="119"/>
  <c r="AH445" i="119"/>
  <c r="AF445" i="119"/>
  <c r="AI445" i="119" s="1"/>
  <c r="AH305" i="119"/>
  <c r="AF305" i="119"/>
  <c r="AI305" i="119" s="1"/>
  <c r="BT336" i="119"/>
  <c r="CZ336" i="119"/>
  <c r="BL336" i="119"/>
  <c r="AT336" i="119"/>
  <c r="BF336" i="119"/>
  <c r="BU336" i="119"/>
  <c r="DD336" i="119"/>
  <c r="CS336" i="119"/>
  <c r="CA336" i="119"/>
  <c r="BE336" i="119"/>
  <c r="BB336" i="119"/>
  <c r="CL336" i="119"/>
  <c r="BA336" i="119"/>
  <c r="BS336" i="119"/>
  <c r="CX336" i="119"/>
  <c r="DL336" i="119"/>
  <c r="DJ336" i="119"/>
  <c r="AU336" i="119"/>
  <c r="CN336" i="119"/>
  <c r="DA336" i="119"/>
  <c r="DP336" i="119"/>
  <c r="CQ336" i="119"/>
  <c r="CI336" i="119"/>
  <c r="BI336" i="119"/>
  <c r="AZ336" i="119"/>
  <c r="CV336" i="119"/>
  <c r="CJ336" i="119"/>
  <c r="CW336" i="119"/>
  <c r="DH336" i="119"/>
  <c r="CM336" i="119"/>
  <c r="BW336" i="119"/>
  <c r="BP336" i="119"/>
  <c r="BN336" i="119"/>
  <c r="DO336" i="119"/>
  <c r="DM336" i="119"/>
  <c r="DI336" i="119"/>
  <c r="DE336" i="119"/>
  <c r="CO336" i="119"/>
  <c r="CY336" i="119"/>
  <c r="BX336" i="119"/>
  <c r="AV336" i="119"/>
  <c r="DF336" i="119"/>
  <c r="AS336" i="119"/>
  <c r="CP336" i="119"/>
  <c r="BM336" i="119"/>
  <c r="CK336" i="119"/>
  <c r="BC336" i="119"/>
  <c r="CD336" i="119"/>
  <c r="DB336" i="119"/>
  <c r="BQ336" i="119"/>
  <c r="CR336" i="119"/>
  <c r="CU336" i="119"/>
  <c r="BG336" i="119"/>
  <c r="CE336" i="119"/>
  <c r="BO336" i="119"/>
  <c r="CC336" i="119"/>
  <c r="DK336" i="119"/>
  <c r="AW336" i="119"/>
  <c r="CG336" i="119"/>
  <c r="AY336" i="119"/>
  <c r="BR336" i="119"/>
  <c r="CT336" i="119"/>
  <c r="DN336" i="119"/>
  <c r="DC336" i="119"/>
  <c r="CB336" i="119"/>
  <c r="BD336" i="119"/>
  <c r="CH336" i="119"/>
  <c r="DG336" i="119"/>
  <c r="BY336" i="119"/>
  <c r="BV336" i="119"/>
  <c r="BK336" i="119"/>
  <c r="BZ336" i="119"/>
  <c r="BH336" i="119"/>
  <c r="AX336" i="119"/>
  <c r="CF336" i="119"/>
  <c r="BJ336" i="119"/>
  <c r="AH416" i="119"/>
  <c r="AF416" i="119"/>
  <c r="AI416" i="119" s="1"/>
  <c r="BK406" i="119"/>
  <c r="CW406" i="119"/>
  <c r="BH406" i="119"/>
  <c r="CT406" i="119"/>
  <c r="BE406" i="119"/>
  <c r="CB406" i="119"/>
  <c r="DN406" i="119"/>
  <c r="BJ406" i="119"/>
  <c r="CV406" i="119"/>
  <c r="BG406" i="119"/>
  <c r="DH406" i="119"/>
  <c r="BS406" i="119"/>
  <c r="DE406" i="119"/>
  <c r="BP406" i="119"/>
  <c r="CM406" i="119"/>
  <c r="AX406" i="119"/>
  <c r="CJ406" i="119"/>
  <c r="DG406" i="119"/>
  <c r="BR406" i="119"/>
  <c r="BC406" i="119"/>
  <c r="CD406" i="119"/>
  <c r="DP406" i="119"/>
  <c r="CA406" i="119"/>
  <c r="DM406" i="119"/>
  <c r="BI406" i="119"/>
  <c r="CU406" i="119"/>
  <c r="BF406" i="119"/>
  <c r="CC406" i="119"/>
  <c r="BZ406" i="119"/>
  <c r="CO406" i="119"/>
  <c r="CS406" i="119"/>
  <c r="BW406" i="119"/>
  <c r="CX406" i="119"/>
  <c r="BM406" i="119"/>
  <c r="CN406" i="119"/>
  <c r="DO406" i="119"/>
  <c r="BO406" i="119"/>
  <c r="AS406" i="119"/>
  <c r="CI406" i="119"/>
  <c r="DJ406" i="119"/>
  <c r="BY406" i="119"/>
  <c r="CZ406" i="119"/>
  <c r="AV406" i="119"/>
  <c r="BL406" i="119"/>
  <c r="AT406" i="119"/>
  <c r="DC406" i="119"/>
  <c r="BV406" i="119"/>
  <c r="AZ406" i="119"/>
  <c r="AW406" i="119"/>
  <c r="DF406" i="119"/>
  <c r="AU406" i="119"/>
  <c r="DL406" i="119"/>
  <c r="DI406" i="119"/>
  <c r="CQ406" i="119"/>
  <c r="CR406" i="119"/>
  <c r="DD406" i="119"/>
  <c r="CE406" i="119"/>
  <c r="CY406" i="119"/>
  <c r="BA406" i="119"/>
  <c r="BU406" i="119"/>
  <c r="BT406" i="119"/>
  <c r="BN406" i="119"/>
  <c r="CH406" i="119"/>
  <c r="DB406" i="119"/>
  <c r="AY406" i="119"/>
  <c r="CF406" i="119"/>
  <c r="BQ406" i="119"/>
  <c r="DK406" i="119"/>
  <c r="BB406" i="119"/>
  <c r="BD406" i="119"/>
  <c r="BX406" i="119"/>
  <c r="DA406" i="119"/>
  <c r="CG406" i="119"/>
  <c r="CL406" i="119"/>
  <c r="CK406" i="119"/>
  <c r="CP406" i="119"/>
  <c r="AF478" i="119"/>
  <c r="AI478" i="119" s="1"/>
  <c r="AH478" i="119"/>
  <c r="AD9" i="119"/>
  <c r="AC9" i="119"/>
  <c r="AF410" i="119"/>
  <c r="AI410" i="119" s="1"/>
  <c r="AH410" i="119"/>
  <c r="AF306" i="119"/>
  <c r="AI306" i="119" s="1"/>
  <c r="AH306" i="119"/>
  <c r="AF304" i="119"/>
  <c r="AI304" i="119" s="1"/>
  <c r="AH304" i="119"/>
  <c r="AH449" i="119"/>
  <c r="AF449" i="119"/>
  <c r="AI449" i="119" s="1"/>
  <c r="AH339" i="119"/>
  <c r="AF339" i="119"/>
  <c r="AI339" i="119" s="1"/>
  <c r="AH319" i="119"/>
  <c r="AF319" i="119"/>
  <c r="AI319" i="119" s="1"/>
  <c r="AH357" i="119"/>
  <c r="AF357" i="119"/>
  <c r="AI357" i="119" s="1"/>
  <c r="AF422" i="119"/>
  <c r="AI422" i="119" s="1"/>
  <c r="AH422" i="119"/>
  <c r="AH366" i="119"/>
  <c r="AF366" i="119"/>
  <c r="AI366" i="119" s="1"/>
  <c r="AF351" i="119"/>
  <c r="AI351" i="119" s="1"/>
  <c r="AH351" i="119"/>
  <c r="AH430" i="119"/>
  <c r="AF430" i="119"/>
  <c r="AI430" i="119" s="1"/>
  <c r="AH399" i="119"/>
  <c r="AF399" i="119"/>
  <c r="AI399" i="119" s="1"/>
  <c r="AF295" i="119"/>
  <c r="AI295" i="119" s="1"/>
  <c r="AH295" i="119"/>
  <c r="AF292" i="119"/>
  <c r="AI292" i="119" s="1"/>
  <c r="AH292" i="119"/>
  <c r="AH276" i="119"/>
  <c r="AF276" i="119"/>
  <c r="AI276" i="119" s="1"/>
  <c r="AD39" i="119"/>
  <c r="AC39" i="119"/>
  <c r="AH277" i="119"/>
  <c r="AF277" i="119"/>
  <c r="AI277" i="119" s="1"/>
  <c r="AH382" i="119"/>
  <c r="AF382" i="119"/>
  <c r="AI382" i="119" s="1"/>
  <c r="AF447" i="119"/>
  <c r="AI447" i="119" s="1"/>
  <c r="AH447" i="119"/>
  <c r="AH381" i="119"/>
  <c r="AF381" i="119"/>
  <c r="AI381" i="119" s="1"/>
  <c r="AH297" i="119"/>
  <c r="AF297" i="119"/>
  <c r="AI297" i="119" s="1"/>
  <c r="AH451" i="119"/>
  <c r="AF451" i="119"/>
  <c r="AI451" i="119" s="1"/>
  <c r="AH364" i="119"/>
  <c r="AF364" i="119"/>
  <c r="AI364" i="119" s="1"/>
  <c r="AH386" i="119"/>
  <c r="AF386" i="119"/>
  <c r="AI386" i="119" s="1"/>
  <c r="CD388" i="119"/>
  <c r="BZ388" i="119"/>
  <c r="CB388" i="119"/>
  <c r="DM388" i="119"/>
  <c r="BI388" i="119"/>
  <c r="CU388" i="119"/>
  <c r="BF388" i="119"/>
  <c r="AY388" i="119"/>
  <c r="CC388" i="119"/>
  <c r="DD388" i="119"/>
  <c r="BO388" i="119"/>
  <c r="DA388" i="119"/>
  <c r="CX388" i="119"/>
  <c r="CY388" i="119"/>
  <c r="AU388" i="119"/>
  <c r="CF388" i="119"/>
  <c r="DC388" i="119"/>
  <c r="BN388" i="119"/>
  <c r="DP388" i="119"/>
  <c r="CO388" i="119"/>
  <c r="AZ388" i="119"/>
  <c r="CL388" i="119"/>
  <c r="AW388" i="119"/>
  <c r="CJ388" i="119"/>
  <c r="DG388" i="119"/>
  <c r="BQ388" i="119"/>
  <c r="CN388" i="119"/>
  <c r="DK388" i="119"/>
  <c r="C145" i="121"/>
  <c r="BL388" i="119"/>
  <c r="CW388" i="119"/>
  <c r="BH388" i="119"/>
  <c r="CT388" i="119"/>
  <c r="BE388" i="119"/>
  <c r="DF388" i="119"/>
  <c r="DO388" i="119"/>
  <c r="BK388" i="119"/>
  <c r="CG388" i="119"/>
  <c r="CK388" i="119"/>
  <c r="CI388" i="119"/>
  <c r="CE388" i="119"/>
  <c r="BM388" i="119"/>
  <c r="AV388" i="119"/>
  <c r="BV388" i="119"/>
  <c r="BT388" i="119"/>
  <c r="BP388" i="119"/>
  <c r="AX388" i="119"/>
  <c r="DH388" i="119"/>
  <c r="BW388" i="119"/>
  <c r="CM388" i="119"/>
  <c r="BY388" i="119"/>
  <c r="BG388" i="119"/>
  <c r="AS388" i="119"/>
  <c r="BX388" i="119"/>
  <c r="DN388" i="119"/>
  <c r="CA388" i="119"/>
  <c r="DE388" i="119"/>
  <c r="CR388" i="119"/>
  <c r="CV388" i="119"/>
  <c r="CH388" i="119"/>
  <c r="AT388" i="119"/>
  <c r="BS388" i="119"/>
  <c r="BR388" i="119"/>
  <c r="DB388" i="119"/>
  <c r="BD388" i="119"/>
  <c r="CS388" i="119"/>
  <c r="DJ388" i="119"/>
  <c r="DL388" i="119"/>
  <c r="BC388" i="119"/>
  <c r="BB388" i="119"/>
  <c r="BU388" i="119"/>
  <c r="CP388" i="119"/>
  <c r="BJ388" i="119"/>
  <c r="CQ388" i="119"/>
  <c r="DI388" i="119"/>
  <c r="BA388" i="119"/>
  <c r="CZ388" i="119"/>
  <c r="AH480" i="119"/>
  <c r="AF480" i="119"/>
  <c r="AI480" i="119" s="1"/>
  <c r="AD36" i="119"/>
  <c r="AC36" i="119"/>
  <c r="AH283" i="119"/>
  <c r="AF283" i="119"/>
  <c r="AI283" i="119" s="1"/>
  <c r="AH469" i="119"/>
  <c r="AF469" i="119"/>
  <c r="AI469" i="119" s="1"/>
  <c r="AD18" i="119"/>
  <c r="AC18" i="119"/>
  <c r="AH326" i="119"/>
  <c r="AF326" i="119"/>
  <c r="AI326" i="119" s="1"/>
  <c r="AH328" i="119"/>
  <c r="AF328" i="119"/>
  <c r="AI328" i="119" s="1"/>
  <c r="AH441" i="119"/>
  <c r="AF441" i="119"/>
  <c r="AI441" i="119" s="1"/>
  <c r="AH368" i="119"/>
  <c r="AF368" i="119"/>
  <c r="AI368" i="119" s="1"/>
  <c r="AF273" i="119"/>
  <c r="AI273" i="119" s="1"/>
  <c r="AH273" i="119"/>
  <c r="AH307" i="119"/>
  <c r="AF307" i="119"/>
  <c r="AI307" i="119" s="1"/>
  <c r="AH354" i="119"/>
  <c r="AF354" i="119"/>
  <c r="AI354" i="119" s="1"/>
  <c r="BT278" i="119"/>
  <c r="BS278" i="119"/>
  <c r="CI278" i="119"/>
  <c r="CV278" i="119"/>
  <c r="BG278" i="119"/>
  <c r="CD278" i="119"/>
  <c r="DH278" i="119"/>
  <c r="BR278" i="119"/>
  <c r="CG278" i="119"/>
  <c r="BQ278" i="119"/>
  <c r="AX278" i="119"/>
  <c r="CB278" i="119"/>
  <c r="CX278" i="119"/>
  <c r="DO278" i="119"/>
  <c r="CA278" i="119"/>
  <c r="AZ278" i="119"/>
  <c r="CL278" i="119"/>
  <c r="DP278" i="119"/>
  <c r="CM278" i="119"/>
  <c r="DB278" i="119"/>
  <c r="CF278" i="119"/>
  <c r="DE278" i="119"/>
  <c r="AS278" i="119"/>
  <c r="DN278" i="119"/>
  <c r="AU278" i="119"/>
  <c r="DA278" i="119"/>
  <c r="BZ278" i="119"/>
  <c r="CP278" i="119"/>
  <c r="CC278" i="119"/>
  <c r="BH278" i="119"/>
  <c r="BF278" i="119"/>
  <c r="DG278" i="119"/>
  <c r="CO278" i="119"/>
  <c r="BY278" i="119"/>
  <c r="AW278" i="119"/>
  <c r="DF278" i="119"/>
  <c r="CZ278" i="119"/>
  <c r="CS278" i="119"/>
  <c r="CT278" i="119"/>
  <c r="DM278" i="119"/>
  <c r="BC278" i="119"/>
  <c r="AV278" i="119"/>
  <c r="BE278" i="119"/>
  <c r="DD278" i="119"/>
  <c r="CY278" i="119"/>
  <c r="BI278" i="119"/>
  <c r="CJ278" i="119"/>
  <c r="CR278" i="119"/>
  <c r="CK278" i="119"/>
  <c r="BW278" i="119"/>
  <c r="CE278" i="119"/>
  <c r="BL278" i="119"/>
  <c r="BU278" i="119"/>
  <c r="BO278" i="119"/>
  <c r="BP278" i="119"/>
  <c r="AY278" i="119"/>
  <c r="BA278" i="119"/>
  <c r="DJ278" i="119"/>
  <c r="BX278" i="119"/>
  <c r="CH278" i="119"/>
  <c r="BM278" i="119"/>
  <c r="BN278" i="119"/>
  <c r="BV278" i="119"/>
  <c r="DL278" i="119"/>
  <c r="BK278" i="119"/>
  <c r="CQ278" i="119"/>
  <c r="DI278" i="119"/>
  <c r="DC278" i="119"/>
  <c r="CW278" i="119"/>
  <c r="DK278" i="119"/>
  <c r="BD278" i="119"/>
  <c r="CN278" i="119"/>
  <c r="BB278" i="119"/>
  <c r="BJ278" i="119"/>
  <c r="CU278" i="119"/>
  <c r="AT278" i="119"/>
  <c r="AH437" i="119"/>
  <c r="AF437" i="119"/>
  <c r="AI437" i="119" s="1"/>
  <c r="AH272" i="119"/>
  <c r="AF272" i="119"/>
  <c r="AI272" i="119" s="1"/>
  <c r="AF459" i="119"/>
  <c r="AI459" i="119" s="1"/>
  <c r="AH459" i="119"/>
  <c r="AH279" i="119"/>
  <c r="AF279" i="119"/>
  <c r="AI279" i="119" s="1"/>
  <c r="AD15" i="119"/>
  <c r="AC15" i="119"/>
  <c r="AH312" i="119"/>
  <c r="AF312" i="119"/>
  <c r="AI312" i="119" s="1"/>
  <c r="AH282" i="119"/>
  <c r="AF282" i="119"/>
  <c r="AI282" i="119" s="1"/>
  <c r="AH335" i="119"/>
  <c r="AF335" i="119"/>
  <c r="AI335" i="119" s="1"/>
  <c r="AF419" i="119"/>
  <c r="AI419" i="119" s="1"/>
  <c r="AH419" i="119"/>
  <c r="AH371" i="119"/>
  <c r="AF371" i="119"/>
  <c r="AI371" i="119" s="1"/>
  <c r="AH362" i="119"/>
  <c r="AF362" i="119"/>
  <c r="AI362" i="119" s="1"/>
  <c r="AH281" i="119"/>
  <c r="AF281" i="119"/>
  <c r="AI281" i="119" s="1"/>
  <c r="AH375" i="119"/>
  <c r="AF375" i="119"/>
  <c r="AI375" i="119" s="1"/>
  <c r="AH331" i="119"/>
  <c r="AF331" i="119"/>
  <c r="AI331" i="119" s="1"/>
  <c r="AF394" i="119"/>
  <c r="AI394" i="119" s="1"/>
  <c r="AH394" i="119"/>
  <c r="AH461" i="119"/>
  <c r="AF461" i="119"/>
  <c r="AI461" i="119" s="1"/>
  <c r="AF341" i="119"/>
  <c r="AI341" i="119" s="1"/>
  <c r="AH341" i="119"/>
  <c r="AH289" i="119"/>
  <c r="AF289" i="119"/>
  <c r="AI289" i="119" s="1"/>
  <c r="AF378" i="119"/>
  <c r="AI378" i="119" s="1"/>
  <c r="AH378" i="119"/>
  <c r="AD11" i="119"/>
  <c r="AC11" i="119"/>
  <c r="DK301" i="119"/>
  <c r="DA301" i="119"/>
  <c r="BL301" i="119"/>
  <c r="CV301" i="119"/>
  <c r="DD301" i="119"/>
  <c r="CM301" i="119"/>
  <c r="BG301" i="119"/>
  <c r="BN301" i="119"/>
  <c r="BV301" i="119"/>
  <c r="C58" i="121"/>
  <c r="BI301" i="119"/>
  <c r="CL301" i="119"/>
  <c r="AW301" i="119"/>
  <c r="CI301" i="119"/>
  <c r="CQ301" i="119"/>
  <c r="AZ301" i="119"/>
  <c r="CG301" i="119"/>
  <c r="BR301" i="119"/>
  <c r="CO301" i="119"/>
  <c r="BX301" i="119"/>
  <c r="DN301" i="119"/>
  <c r="BA301" i="119"/>
  <c r="DI301" i="119"/>
  <c r="BT301" i="119"/>
  <c r="CB301" i="119"/>
  <c r="DL301" i="119"/>
  <c r="DF301" i="119"/>
  <c r="BZ301" i="119"/>
  <c r="CW301" i="119"/>
  <c r="AV301" i="119"/>
  <c r="CF301" i="119"/>
  <c r="BQ301" i="119"/>
  <c r="BW301" i="119"/>
  <c r="DB301" i="119"/>
  <c r="AX301" i="119"/>
  <c r="CJ301" i="119"/>
  <c r="AU301" i="119"/>
  <c r="AS301" i="119"/>
  <c r="BO301" i="119"/>
  <c r="DH301" i="119"/>
  <c r="BS301" i="119"/>
  <c r="CU301" i="119"/>
  <c r="CX301" i="119"/>
  <c r="CP301" i="119"/>
  <c r="DJ301" i="119"/>
  <c r="BU301" i="119"/>
  <c r="DG301" i="119"/>
  <c r="CZ301" i="119"/>
  <c r="BC301" i="119"/>
  <c r="CN301" i="119"/>
  <c r="BM301" i="119"/>
  <c r="CC301" i="119"/>
  <c r="BK301" i="119"/>
  <c r="CA301" i="119"/>
  <c r="DM301" i="119"/>
  <c r="DC301" i="119"/>
  <c r="CS301" i="119"/>
  <c r="CT301" i="119"/>
  <c r="BJ301" i="119"/>
  <c r="DO301" i="119"/>
  <c r="CD301" i="119"/>
  <c r="BY301" i="119"/>
  <c r="CY301" i="119"/>
  <c r="CK301" i="119"/>
  <c r="BB301" i="119"/>
  <c r="DE301" i="119"/>
  <c r="BF301" i="119"/>
  <c r="BP301" i="119"/>
  <c r="BD301" i="119"/>
  <c r="BE301" i="119"/>
  <c r="AY301" i="119"/>
  <c r="AT301" i="119"/>
  <c r="BH301" i="119"/>
  <c r="CR301" i="119"/>
  <c r="CE301" i="119"/>
  <c r="CH301" i="119"/>
  <c r="DP301" i="119"/>
  <c r="AH308" i="119"/>
  <c r="AF308" i="119"/>
  <c r="AI308" i="119" s="1"/>
  <c r="AH462" i="119"/>
  <c r="AF462" i="119"/>
  <c r="AI462" i="119" s="1"/>
  <c r="AH393" i="119"/>
  <c r="AF393" i="119"/>
  <c r="AI393" i="119" s="1"/>
  <c r="AH294" i="119"/>
  <c r="AF294" i="119"/>
  <c r="AI294" i="119" s="1"/>
  <c r="AH420" i="119"/>
  <c r="AF420" i="119"/>
  <c r="AI420" i="119" s="1"/>
  <c r="AF429" i="119"/>
  <c r="AI429" i="119" s="1"/>
  <c r="AH429" i="119"/>
  <c r="AH395" i="119"/>
  <c r="AF395" i="119"/>
  <c r="AI395" i="119" s="1"/>
  <c r="AF370" i="119"/>
  <c r="AI370" i="119" s="1"/>
  <c r="AH370" i="119"/>
  <c r="AH358" i="119"/>
  <c r="AF358" i="119"/>
  <c r="AI358" i="119" s="1"/>
  <c r="AX454" i="119"/>
  <c r="CN454" i="119"/>
  <c r="DH454" i="119"/>
  <c r="BS454" i="119"/>
  <c r="DE454" i="119"/>
  <c r="BA454" i="119"/>
  <c r="AY454" i="119"/>
  <c r="CE454" i="119"/>
  <c r="BJ454" i="119"/>
  <c r="BU454" i="119"/>
  <c r="DK454" i="119"/>
  <c r="DD454" i="119"/>
  <c r="DP454" i="119"/>
  <c r="CA454" i="119"/>
  <c r="CX454" i="119"/>
  <c r="BI454" i="119"/>
  <c r="BO454" i="119"/>
  <c r="BE454" i="119"/>
  <c r="DG454" i="119"/>
  <c r="BR454" i="119"/>
  <c r="CO454" i="119"/>
  <c r="AZ454" i="119"/>
  <c r="AW454" i="119"/>
  <c r="CM454" i="119"/>
  <c r="BT454" i="119"/>
  <c r="DF454" i="119"/>
  <c r="CL454" i="119"/>
  <c r="CY454" i="119"/>
  <c r="BC454" i="119"/>
  <c r="BG454" i="119"/>
  <c r="BP454" i="119"/>
  <c r="CI454" i="119"/>
  <c r="BV454" i="119"/>
  <c r="CJ454" i="119"/>
  <c r="BY454" i="119"/>
  <c r="DO454" i="119"/>
  <c r="CD454" i="119"/>
  <c r="AS454" i="119"/>
  <c r="BF454" i="119"/>
  <c r="CS454" i="119"/>
  <c r="CR454" i="119"/>
  <c r="BZ454" i="119"/>
  <c r="CT454" i="119"/>
  <c r="CC454" i="119"/>
  <c r="BQ454" i="119"/>
  <c r="DB454" i="119"/>
  <c r="BK454" i="119"/>
  <c r="CP454" i="119"/>
  <c r="CV454" i="119"/>
  <c r="BB454" i="119"/>
  <c r="BX454" i="119"/>
  <c r="AV454" i="119"/>
  <c r="BL454" i="119"/>
  <c r="AT454" i="119"/>
  <c r="DN454" i="119"/>
  <c r="BN454" i="119"/>
  <c r="DJ454" i="119"/>
  <c r="DI454" i="119"/>
  <c r="CK454" i="119"/>
  <c r="CF454" i="119"/>
  <c r="DA454" i="119"/>
  <c r="DM454" i="119"/>
  <c r="CW454" i="119"/>
  <c r="DC454" i="119"/>
  <c r="CU454" i="119"/>
  <c r="CB454" i="119"/>
  <c r="BM454" i="119"/>
  <c r="CG454" i="119"/>
  <c r="DL454" i="119"/>
  <c r="CH454" i="119"/>
  <c r="CQ454" i="119"/>
  <c r="CZ454" i="119"/>
  <c r="BH454" i="119"/>
  <c r="BD454" i="119"/>
  <c r="BW454" i="119"/>
  <c r="AU454" i="119"/>
  <c r="AF356" i="119"/>
  <c r="AI356" i="119" s="1"/>
  <c r="AH356" i="119"/>
  <c r="AH473" i="119"/>
  <c r="AF473" i="119"/>
  <c r="AI473" i="119" s="1"/>
  <c r="AC42" i="119"/>
  <c r="AD42" i="119"/>
  <c r="AH435" i="119"/>
  <c r="AF435" i="119"/>
  <c r="AI435" i="119" s="1"/>
  <c r="AF343" i="119"/>
  <c r="AI343" i="119" s="1"/>
  <c r="AH343" i="119"/>
  <c r="AH373" i="119"/>
  <c r="AF373" i="119"/>
  <c r="AI373" i="119" s="1"/>
  <c r="AF332" i="119"/>
  <c r="AI332" i="119" s="1"/>
  <c r="AH332" i="119"/>
  <c r="AH411" i="119"/>
  <c r="AF411" i="119"/>
  <c r="AI411" i="119" s="1"/>
  <c r="CV476" i="119"/>
  <c r="BY476" i="119"/>
  <c r="DN476" i="119"/>
  <c r="DI476" i="119"/>
  <c r="BT476" i="119"/>
  <c r="BS476" i="119"/>
  <c r="CH476" i="119"/>
  <c r="CR476" i="119"/>
  <c r="CU476" i="119"/>
  <c r="BR476" i="119"/>
  <c r="CN476" i="119"/>
  <c r="DP476" i="119"/>
  <c r="BC476" i="119"/>
  <c r="BW476" i="119"/>
  <c r="CO476" i="119"/>
  <c r="AV476" i="119"/>
  <c r="BK476" i="119"/>
  <c r="CQ476" i="119"/>
  <c r="CJ476" i="119"/>
  <c r="CC476" i="119"/>
  <c r="CG476" i="119"/>
  <c r="CS476" i="119"/>
  <c r="BV476" i="119"/>
  <c r="AU476" i="119"/>
  <c r="CK476" i="119"/>
  <c r="DC476" i="119"/>
  <c r="CZ476" i="119"/>
  <c r="BE476" i="119"/>
  <c r="AT476" i="119"/>
  <c r="BQ476" i="119"/>
  <c r="CF476" i="119"/>
  <c r="BG476" i="119"/>
  <c r="DK476" i="119"/>
  <c r="BM476" i="119"/>
  <c r="CB476" i="119"/>
  <c r="BH476" i="119"/>
  <c r="AW476" i="119"/>
  <c r="CX476" i="119"/>
  <c r="BF476" i="119"/>
  <c r="CM476" i="119"/>
  <c r="BN476" i="119"/>
  <c r="DB476" i="119"/>
  <c r="DF476" i="119"/>
  <c r="DH476" i="119"/>
  <c r="CE476" i="119"/>
  <c r="AZ476" i="119"/>
  <c r="CL476" i="119"/>
  <c r="DL476" i="119"/>
  <c r="AS476" i="119"/>
  <c r="CD476" i="119"/>
  <c r="DD476" i="119"/>
  <c r="CT476" i="119"/>
  <c r="DJ476" i="119"/>
  <c r="CW476" i="119"/>
  <c r="BL476" i="119"/>
  <c r="BX476" i="119"/>
  <c r="BP476" i="119"/>
  <c r="BZ476" i="119"/>
  <c r="DA476" i="119"/>
  <c r="DM476" i="119"/>
  <c r="BO476" i="119"/>
  <c r="CP476" i="119"/>
  <c r="BB476" i="119"/>
  <c r="CY476" i="119"/>
  <c r="BJ476" i="119"/>
  <c r="CI476" i="119"/>
  <c r="CA476" i="119"/>
  <c r="AY476" i="119"/>
  <c r="BI476" i="119"/>
  <c r="DG476" i="119"/>
  <c r="AX476" i="119"/>
  <c r="BA476" i="119"/>
  <c r="DO476" i="119"/>
  <c r="BD476" i="119"/>
  <c r="BU476" i="119"/>
  <c r="DE476" i="119"/>
  <c r="DB300" i="119"/>
  <c r="BM300" i="119"/>
  <c r="CO300" i="119"/>
  <c r="DH300" i="119"/>
  <c r="CA300" i="119"/>
  <c r="CD300" i="119"/>
  <c r="BH300" i="119"/>
  <c r="BY300" i="119"/>
  <c r="BJ300" i="119"/>
  <c r="CM300" i="119"/>
  <c r="AX300" i="119"/>
  <c r="CH300" i="119"/>
  <c r="CQ300" i="119"/>
  <c r="CI300" i="119"/>
  <c r="DD300" i="119"/>
  <c r="BO300" i="119"/>
  <c r="BT300" i="119"/>
  <c r="CL300" i="119"/>
  <c r="BW300" i="119"/>
  <c r="BX300" i="119"/>
  <c r="DJ300" i="119"/>
  <c r="BU300" i="119"/>
  <c r="CP300" i="119"/>
  <c r="BI300" i="119"/>
  <c r="CW300" i="119"/>
  <c r="AZ300" i="119"/>
  <c r="AW300" i="119"/>
  <c r="BK300" i="119"/>
  <c r="CE300" i="119"/>
  <c r="CR300" i="119"/>
  <c r="CU300" i="119"/>
  <c r="BF300" i="119"/>
  <c r="CC300" i="119"/>
  <c r="CY300" i="119"/>
  <c r="DE300" i="119"/>
  <c r="DL300" i="119"/>
  <c r="BP300" i="119"/>
  <c r="CT300" i="119"/>
  <c r="CZ300" i="119"/>
  <c r="CF300" i="119"/>
  <c r="DC300" i="119"/>
  <c r="BN300" i="119"/>
  <c r="CX300" i="119"/>
  <c r="DM300" i="119"/>
  <c r="DP300" i="119"/>
  <c r="CB300" i="119"/>
  <c r="CG300" i="119"/>
  <c r="BE300" i="119"/>
  <c r="BD300" i="119"/>
  <c r="AT300" i="119"/>
  <c r="DI300" i="119"/>
  <c r="DG300" i="119"/>
  <c r="BL300" i="119"/>
  <c r="DF300" i="119"/>
  <c r="BQ300" i="119"/>
  <c r="AV300" i="119"/>
  <c r="AY300" i="119"/>
  <c r="CS300" i="119"/>
  <c r="CJ300" i="119"/>
  <c r="DO300" i="119"/>
  <c r="CV300" i="119"/>
  <c r="BS300" i="119"/>
  <c r="AS300" i="119"/>
  <c r="CK300" i="119"/>
  <c r="DN300" i="119"/>
  <c r="CN300" i="119"/>
  <c r="DK300" i="119"/>
  <c r="BV300" i="119"/>
  <c r="BG300" i="119"/>
  <c r="AU300" i="119"/>
  <c r="BR300" i="119"/>
  <c r="DA300" i="119"/>
  <c r="BB300" i="119"/>
  <c r="BA300" i="119"/>
  <c r="BC300" i="119"/>
  <c r="BZ300" i="119"/>
  <c r="DC423" i="119"/>
  <c r="BM423" i="119"/>
  <c r="CY423" i="119"/>
  <c r="AU423" i="119"/>
  <c r="BB423" i="119"/>
  <c r="BJ423" i="119"/>
  <c r="CE423" i="119"/>
  <c r="DP423" i="119"/>
  <c r="DI423" i="119"/>
  <c r="CL423" i="119"/>
  <c r="C180" i="121"/>
  <c r="BG423" i="119"/>
  <c r="BX423" i="119"/>
  <c r="CN423" i="119"/>
  <c r="AY423" i="119"/>
  <c r="CJ423" i="119"/>
  <c r="DG423" i="119"/>
  <c r="BQ423" i="119"/>
  <c r="DB423" i="119"/>
  <c r="BP423" i="119"/>
  <c r="DA423" i="119"/>
  <c r="CU423" i="119"/>
  <c r="AX423" i="119"/>
  <c r="CC423" i="119"/>
  <c r="BY423" i="119"/>
  <c r="CT423" i="119"/>
  <c r="BR423" i="119"/>
  <c r="DK423" i="119"/>
  <c r="BU423" i="119"/>
  <c r="CR423" i="119"/>
  <c r="BC423" i="119"/>
  <c r="CH423" i="119"/>
  <c r="CP423" i="119"/>
  <c r="CM423" i="119"/>
  <c r="CF423" i="119"/>
  <c r="CV423" i="119"/>
  <c r="DO423" i="119"/>
  <c r="AT423" i="119"/>
  <c r="CW423" i="119"/>
  <c r="AS423" i="119"/>
  <c r="CX423" i="119"/>
  <c r="BO423" i="119"/>
  <c r="CZ423" i="119"/>
  <c r="BK423" i="119"/>
  <c r="DN423" i="119"/>
  <c r="BN423" i="119"/>
  <c r="CO423" i="119"/>
  <c r="BT423" i="119"/>
  <c r="DD423" i="119"/>
  <c r="BH423" i="119"/>
  <c r="BF423" i="119"/>
  <c r="DL423" i="119"/>
  <c r="BV423" i="119"/>
  <c r="BW423" i="119"/>
  <c r="BE423" i="119"/>
  <c r="DJ423" i="119"/>
  <c r="AV423" i="119"/>
  <c r="AW423" i="119"/>
  <c r="CA423" i="119"/>
  <c r="BS423" i="119"/>
  <c r="DM423" i="119"/>
  <c r="DE423" i="119"/>
  <c r="BI423" i="119"/>
  <c r="DH423" i="119"/>
  <c r="DF423" i="119"/>
  <c r="CB423" i="119"/>
  <c r="CD423" i="119"/>
  <c r="CK423" i="119"/>
  <c r="CQ423" i="119"/>
  <c r="AZ423" i="119"/>
  <c r="CS423" i="119"/>
  <c r="BL423" i="119"/>
  <c r="CG423" i="119"/>
  <c r="BD423" i="119"/>
  <c r="CI423" i="119"/>
  <c r="BA423" i="119"/>
  <c r="BZ423" i="119"/>
  <c r="AH421" i="119"/>
  <c r="AF421" i="119"/>
  <c r="AI421" i="119" s="1"/>
  <c r="AD17" i="119"/>
  <c r="AC17" i="119"/>
  <c r="AH405" i="119"/>
  <c r="AF405" i="119"/>
  <c r="AI405" i="119" s="1"/>
  <c r="AF323" i="119"/>
  <c r="AI323" i="119" s="1"/>
  <c r="AH323" i="119"/>
  <c r="AF426" i="119"/>
  <c r="AI426" i="119" s="1"/>
  <c r="AH426" i="119"/>
  <c r="AH413" i="119"/>
  <c r="AF413" i="119"/>
  <c r="AI413" i="119" s="1"/>
  <c r="AH457" i="119"/>
  <c r="AF457" i="119"/>
  <c r="AI457" i="119" s="1"/>
  <c r="AF433" i="119"/>
  <c r="AI433" i="119" s="1"/>
  <c r="AH433" i="119"/>
  <c r="AF374" i="119"/>
  <c r="AI374" i="119" s="1"/>
  <c r="AH374" i="119"/>
  <c r="AH275" i="119"/>
  <c r="AF275" i="119"/>
  <c r="AI275" i="119" s="1"/>
  <c r="AH387" i="119"/>
  <c r="AF387" i="119"/>
  <c r="AI387" i="119" s="1"/>
  <c r="AF361" i="119"/>
  <c r="AI361" i="119" s="1"/>
  <c r="AH361" i="119"/>
  <c r="AH324" i="119"/>
  <c r="AF324" i="119"/>
  <c r="AI324" i="119" s="1"/>
  <c r="AH345" i="119"/>
  <c r="AF345" i="119"/>
  <c r="AI345" i="119" s="1"/>
  <c r="AH400" i="119"/>
  <c r="AF400" i="119"/>
  <c r="AI400" i="119" s="1"/>
  <c r="AH285" i="119"/>
  <c r="AF285" i="119"/>
  <c r="AI285" i="119" s="1"/>
  <c r="AH404" i="119"/>
  <c r="AF404" i="119"/>
  <c r="AI404" i="119" s="1"/>
  <c r="AH466" i="119"/>
  <c r="AF466" i="119"/>
  <c r="AI466" i="119" s="1"/>
  <c r="AC34" i="119"/>
  <c r="AD34" i="119"/>
  <c r="AH475" i="119"/>
  <c r="AF475" i="119"/>
  <c r="AI475" i="119" s="1"/>
  <c r="DH365" i="119"/>
  <c r="BD365" i="119"/>
  <c r="CP365" i="119"/>
  <c r="BA365" i="119"/>
  <c r="CS365" i="119"/>
  <c r="AX365" i="119"/>
  <c r="BF365" i="119"/>
  <c r="DG365" i="119"/>
  <c r="DC365" i="119"/>
  <c r="C122" i="121"/>
  <c r="AW365" i="119"/>
  <c r="DP365" i="119"/>
  <c r="CA365" i="119"/>
  <c r="DM365" i="119"/>
  <c r="BX365" i="119"/>
  <c r="DA365" i="119"/>
  <c r="BN365" i="119"/>
  <c r="CR365" i="119"/>
  <c r="CV365" i="119"/>
  <c r="BG365" i="119"/>
  <c r="BM365" i="119"/>
  <c r="BL365" i="119"/>
  <c r="CX365" i="119"/>
  <c r="BI365" i="119"/>
  <c r="CF365" i="119"/>
  <c r="BU365" i="119"/>
  <c r="CC365" i="119"/>
  <c r="DJ365" i="119"/>
  <c r="CO365" i="119"/>
  <c r="DL365" i="119"/>
  <c r="BV365" i="119"/>
  <c r="CE365" i="119"/>
  <c r="BT365" i="119"/>
  <c r="DF365" i="119"/>
  <c r="BB365" i="119"/>
  <c r="CN365" i="119"/>
  <c r="CM365" i="119"/>
  <c r="BR365" i="119"/>
  <c r="BZ365" i="119"/>
  <c r="BH365" i="119"/>
  <c r="BW365" i="119"/>
  <c r="DN365" i="119"/>
  <c r="DK365" i="119"/>
  <c r="BK365" i="119"/>
  <c r="AS365" i="119"/>
  <c r="DB365" i="119"/>
  <c r="CY365" i="119"/>
  <c r="CZ365" i="119"/>
  <c r="AV365" i="119"/>
  <c r="DE365" i="119"/>
  <c r="DI365" i="119"/>
  <c r="CJ365" i="119"/>
  <c r="CU365" i="119"/>
  <c r="CW365" i="119"/>
  <c r="CL365" i="119"/>
  <c r="CQ365" i="119"/>
  <c r="BY365" i="119"/>
  <c r="BC365" i="119"/>
  <c r="CH365" i="119"/>
  <c r="CD365" i="119"/>
  <c r="CB365" i="119"/>
  <c r="BJ365" i="119"/>
  <c r="DO365" i="119"/>
  <c r="BE365" i="119"/>
  <c r="CK365" i="119"/>
  <c r="BP365" i="119"/>
  <c r="CG365" i="119"/>
  <c r="CI365" i="119"/>
  <c r="AT365" i="119"/>
  <c r="AU365" i="119"/>
  <c r="DD365" i="119"/>
  <c r="AZ365" i="119"/>
  <c r="BS365" i="119"/>
  <c r="BO365" i="119"/>
  <c r="BQ365" i="119"/>
  <c r="AY365" i="119"/>
  <c r="CT365" i="119"/>
  <c r="AH397" i="119"/>
  <c r="AF397" i="119"/>
  <c r="AI397" i="119" s="1"/>
  <c r="DB337" i="119"/>
  <c r="BS337" i="119"/>
  <c r="BW337" i="119"/>
  <c r="CV337" i="119"/>
  <c r="AT337" i="119"/>
  <c r="CS337" i="119"/>
  <c r="AW337" i="119"/>
  <c r="DL337" i="119"/>
  <c r="DO337" i="119"/>
  <c r="DA337" i="119"/>
  <c r="DJ337" i="119"/>
  <c r="BO337" i="119"/>
  <c r="BV337" i="119"/>
  <c r="DE337" i="119"/>
  <c r="CM337" i="119"/>
  <c r="AU337" i="119"/>
  <c r="CD337" i="119"/>
  <c r="CI337" i="119"/>
  <c r="CE337" i="119"/>
  <c r="BK337" i="119"/>
  <c r="BY337" i="119"/>
  <c r="AZ337" i="119"/>
  <c r="C94" i="121"/>
  <c r="CQ337" i="119"/>
  <c r="BP337" i="119"/>
  <c r="BD337" i="119"/>
  <c r="CT337" i="119"/>
  <c r="CG337" i="119"/>
  <c r="BB337" i="119"/>
  <c r="DN337" i="119"/>
  <c r="AY337" i="119"/>
  <c r="CW337" i="119"/>
  <c r="CF337" i="119"/>
  <c r="CR337" i="119"/>
  <c r="CH337" i="119"/>
  <c r="DF337" i="119"/>
  <c r="BC337" i="119"/>
  <c r="DH337" i="119"/>
  <c r="CY337" i="119"/>
  <c r="BZ337" i="119"/>
  <c r="BE337" i="119"/>
  <c r="BQ337" i="119"/>
  <c r="CU337" i="119"/>
  <c r="CP337" i="119"/>
  <c r="DP337" i="119"/>
  <c r="DD337" i="119"/>
  <c r="DG337" i="119"/>
  <c r="BI337" i="119"/>
  <c r="BT337" i="119"/>
  <c r="BH337" i="119"/>
  <c r="CJ337" i="119"/>
  <c r="CO337" i="119"/>
  <c r="BU337" i="119"/>
  <c r="BL337" i="119"/>
  <c r="BX337" i="119"/>
  <c r="AS337" i="119"/>
  <c r="BJ337" i="119"/>
  <c r="BF337" i="119"/>
  <c r="BN337" i="119"/>
  <c r="CZ337" i="119"/>
  <c r="CN337" i="119"/>
  <c r="BG337" i="119"/>
  <c r="BA337" i="119"/>
  <c r="CA337" i="119"/>
  <c r="BM337" i="119"/>
  <c r="BR337" i="119"/>
  <c r="CL337" i="119"/>
  <c r="DK337" i="119"/>
  <c r="CC337" i="119"/>
  <c r="AV337" i="119"/>
  <c r="DM337" i="119"/>
  <c r="CB337" i="119"/>
  <c r="CK337" i="119"/>
  <c r="DI337" i="119"/>
  <c r="DC337" i="119"/>
  <c r="CX337" i="119"/>
  <c r="AX337" i="119"/>
  <c r="AF346" i="119"/>
  <c r="AI346" i="119" s="1"/>
  <c r="AH346" i="119"/>
  <c r="CW344" i="119"/>
  <c r="CS344" i="119"/>
  <c r="DP344" i="119"/>
  <c r="CA344" i="119"/>
  <c r="BY344" i="119"/>
  <c r="DL344" i="119"/>
  <c r="BO344" i="119"/>
  <c r="CN344" i="119"/>
  <c r="BC344" i="119"/>
  <c r="BI344" i="119"/>
  <c r="CQ344" i="119"/>
  <c r="DN344" i="119"/>
  <c r="DD344" i="119"/>
  <c r="CD344" i="119"/>
  <c r="DA344" i="119"/>
  <c r="BL344" i="119"/>
  <c r="CX344" i="119"/>
  <c r="AT344" i="119"/>
  <c r="AY344" i="119"/>
  <c r="CR344" i="119"/>
  <c r="BX344" i="119"/>
  <c r="AZ344" i="119"/>
  <c r="BT344" i="119"/>
  <c r="BB344" i="119"/>
  <c r="BR344" i="119"/>
  <c r="DK344" i="119"/>
  <c r="AS344" i="119"/>
  <c r="CL344" i="119"/>
  <c r="AW344" i="119"/>
  <c r="CI344" i="119"/>
  <c r="DF344" i="119"/>
  <c r="BA344" i="119"/>
  <c r="CG344" i="119"/>
  <c r="CU344" i="119"/>
  <c r="DM344" i="119"/>
  <c r="DI344" i="119"/>
  <c r="CY344" i="119"/>
  <c r="CZ344" i="119"/>
  <c r="DO344" i="119"/>
  <c r="BZ344" i="119"/>
  <c r="BG344" i="119"/>
  <c r="BP344" i="119"/>
  <c r="CT344" i="119"/>
  <c r="BE344" i="119"/>
  <c r="CB344" i="119"/>
  <c r="BH344" i="119"/>
  <c r="BU344" i="119"/>
  <c r="AU344" i="119"/>
  <c r="BD344" i="119"/>
  <c r="DC344" i="119"/>
  <c r="BQ344" i="119"/>
  <c r="CK344" i="119"/>
  <c r="BW344" i="119"/>
  <c r="DE344" i="119"/>
  <c r="DH344" i="119"/>
  <c r="CM344" i="119"/>
  <c r="DG344" i="119"/>
  <c r="AV344" i="119"/>
  <c r="BM344" i="119"/>
  <c r="BN344" i="119"/>
  <c r="CJ344" i="119"/>
  <c r="CF344" i="119"/>
  <c r="BV344" i="119"/>
  <c r="DB344" i="119"/>
  <c r="CH344" i="119"/>
  <c r="AX344" i="119"/>
  <c r="CP344" i="119"/>
  <c r="BJ344" i="119"/>
  <c r="BK344" i="119"/>
  <c r="BS344" i="119"/>
  <c r="DJ344" i="119"/>
  <c r="CC344" i="119"/>
  <c r="CV344" i="119"/>
  <c r="CE344" i="119"/>
  <c r="CO344" i="119"/>
  <c r="BF344" i="119"/>
  <c r="AD12" i="119"/>
  <c r="AC12" i="119"/>
  <c r="AH367" i="119"/>
  <c r="AF367" i="119"/>
  <c r="AI367" i="119" s="1"/>
  <c r="AH314" i="119"/>
  <c r="AF314" i="119"/>
  <c r="AI314" i="119" s="1"/>
  <c r="AF334" i="119"/>
  <c r="AI334" i="119" s="1"/>
  <c r="AH334" i="119"/>
  <c r="AH340" i="119"/>
  <c r="AF340" i="119"/>
  <c r="AI340" i="119" s="1"/>
  <c r="AH450" i="119"/>
  <c r="AF450" i="119"/>
  <c r="AI450" i="119" s="1"/>
  <c r="AH380" i="119"/>
  <c r="AF380" i="119"/>
  <c r="AI380" i="119" s="1"/>
  <c r="AH379" i="119"/>
  <c r="AF379" i="119"/>
  <c r="AI379" i="119" s="1"/>
  <c r="AH465" i="119"/>
  <c r="AF465" i="119"/>
  <c r="AI465" i="119" s="1"/>
  <c r="AD38" i="119"/>
  <c r="AC38" i="119"/>
  <c r="AH296" i="119"/>
  <c r="AF296" i="119"/>
  <c r="AI296" i="119" s="1"/>
  <c r="AH427" i="119"/>
  <c r="AF427" i="119"/>
  <c r="AI427" i="119" s="1"/>
  <c r="AF452" i="119"/>
  <c r="AI452" i="119" s="1"/>
  <c r="AH452" i="119"/>
  <c r="AD40" i="119"/>
  <c r="AF383" i="119"/>
  <c r="AI383" i="119" s="1"/>
  <c r="AH383" i="119"/>
  <c r="BU322" i="119"/>
  <c r="CD322" i="119"/>
  <c r="BA322" i="119"/>
  <c r="BQ322" i="119"/>
  <c r="BY322" i="119"/>
  <c r="AY322" i="119"/>
  <c r="BK322" i="119"/>
  <c r="BW322" i="119"/>
  <c r="AW322" i="119"/>
  <c r="BX322" i="119"/>
  <c r="DB322" i="119"/>
  <c r="AT322" i="119"/>
  <c r="CU322" i="119"/>
  <c r="AX322" i="119"/>
  <c r="CN322" i="119"/>
  <c r="CZ322" i="119"/>
  <c r="DL322" i="119"/>
  <c r="CL322" i="119"/>
  <c r="DF322" i="119"/>
  <c r="AU322" i="119"/>
  <c r="CG322" i="119"/>
  <c r="BD322" i="119"/>
  <c r="BP322" i="119"/>
  <c r="CB322" i="119"/>
  <c r="BR322" i="119"/>
  <c r="BN322" i="119"/>
  <c r="CP322" i="119"/>
  <c r="AZ322" i="119"/>
  <c r="BL322" i="119"/>
  <c r="CJ322" i="119"/>
  <c r="BG322" i="119"/>
  <c r="BS322" i="119"/>
  <c r="AS322" i="119"/>
  <c r="BB322" i="119"/>
  <c r="DJ322" i="119"/>
  <c r="CC322" i="119"/>
  <c r="BC322" i="119"/>
  <c r="BO322" i="119"/>
  <c r="CV322" i="119"/>
  <c r="CX322" i="119"/>
  <c r="CF322" i="119"/>
  <c r="CR322" i="119"/>
  <c r="BZ322" i="119"/>
  <c r="AV322" i="119"/>
  <c r="CM322" i="119"/>
  <c r="BF322" i="119"/>
  <c r="CY322" i="119"/>
  <c r="CK322" i="119"/>
  <c r="DI322" i="119"/>
  <c r="BJ322" i="119"/>
  <c r="DM322" i="119"/>
  <c r="DH322" i="119"/>
  <c r="CT322" i="119"/>
  <c r="CQ322" i="119"/>
  <c r="DD322" i="119"/>
  <c r="CA322" i="119"/>
  <c r="CI322" i="119"/>
  <c r="BV322" i="119"/>
  <c r="BH322" i="119"/>
  <c r="BM322" i="119"/>
  <c r="CH322" i="119"/>
  <c r="DC322" i="119"/>
  <c r="DN322" i="119"/>
  <c r="DO322" i="119"/>
  <c r="BE322" i="119"/>
  <c r="CS322" i="119"/>
  <c r="BT322" i="119"/>
  <c r="DP322" i="119"/>
  <c r="DE322" i="119"/>
  <c r="CO322" i="119"/>
  <c r="CW322" i="119"/>
  <c r="DA322" i="119"/>
  <c r="DG322" i="119"/>
  <c r="DK322" i="119"/>
  <c r="BI322" i="119"/>
  <c r="CE322" i="119"/>
  <c r="DP432" i="119"/>
  <c r="BT432" i="119"/>
  <c r="CU432" i="119"/>
  <c r="DC432" i="119"/>
  <c r="CK432" i="119"/>
  <c r="BY432" i="119"/>
  <c r="BO432" i="119"/>
  <c r="CW432" i="119"/>
  <c r="AW432" i="119"/>
  <c r="DA432" i="119"/>
  <c r="AT432" i="119"/>
  <c r="CF432" i="119"/>
  <c r="CN432" i="119"/>
  <c r="DB432" i="119"/>
  <c r="AV432" i="119"/>
  <c r="CV432" i="119"/>
  <c r="CP432" i="119"/>
  <c r="CD432" i="119"/>
  <c r="BI432" i="119"/>
  <c r="CL432" i="119"/>
  <c r="DF432" i="119"/>
  <c r="BB432" i="119"/>
  <c r="BJ432" i="119"/>
  <c r="AZ432" i="119"/>
  <c r="DI432" i="119"/>
  <c r="CO432" i="119"/>
  <c r="DH432" i="119"/>
  <c r="DK432" i="119"/>
  <c r="CQ432" i="119"/>
  <c r="AU432" i="119"/>
  <c r="BG432" i="119"/>
  <c r="BV432" i="119"/>
  <c r="BW432" i="119"/>
  <c r="DN432" i="119"/>
  <c r="BQ432" i="119"/>
  <c r="BZ432" i="119"/>
  <c r="BA432" i="119"/>
  <c r="CH432" i="119"/>
  <c r="BM432" i="119"/>
  <c r="CR432" i="119"/>
  <c r="CG432" i="119"/>
  <c r="DL432" i="119"/>
  <c r="BH432" i="119"/>
  <c r="CZ432" i="119"/>
  <c r="BF432" i="119"/>
  <c r="BS432" i="119"/>
  <c r="AX432" i="119"/>
  <c r="CC432" i="119"/>
  <c r="BR432" i="119"/>
  <c r="DE432" i="119"/>
  <c r="CY432" i="119"/>
  <c r="DM432" i="119"/>
  <c r="BP432" i="119"/>
  <c r="BD432" i="119"/>
  <c r="DJ432" i="119"/>
  <c r="CA432" i="119"/>
  <c r="BL432" i="119"/>
  <c r="BC432" i="119"/>
  <c r="DO432" i="119"/>
  <c r="DD432" i="119"/>
  <c r="AS432" i="119"/>
  <c r="CJ432" i="119"/>
  <c r="CS432" i="119"/>
  <c r="BN432" i="119"/>
  <c r="BK432" i="119"/>
  <c r="CX432" i="119"/>
  <c r="BU432" i="119"/>
  <c r="AY432" i="119"/>
  <c r="CE432" i="119"/>
  <c r="BE432" i="119"/>
  <c r="CI432" i="119"/>
  <c r="CT432" i="119"/>
  <c r="CM432" i="119"/>
  <c r="BX432" i="119"/>
  <c r="DG432" i="119"/>
  <c r="CB432" i="119"/>
  <c r="AH458" i="119"/>
  <c r="AF458" i="119"/>
  <c r="AI458" i="119" s="1"/>
  <c r="AH407" i="119"/>
  <c r="AF407" i="119"/>
  <c r="AI407" i="119" s="1"/>
  <c r="AH350" i="119"/>
  <c r="AF350" i="119"/>
  <c r="AI350" i="119" s="1"/>
  <c r="AH453" i="119"/>
  <c r="AF453" i="119"/>
  <c r="AI453" i="119" s="1"/>
  <c r="AH414" i="119"/>
  <c r="AF414" i="119"/>
  <c r="AI414" i="119" s="1"/>
  <c r="AF474" i="119"/>
  <c r="AI474" i="119" s="1"/>
  <c r="AH474" i="119"/>
  <c r="AH477" i="119"/>
  <c r="AF477" i="119"/>
  <c r="AI477" i="119" s="1"/>
  <c r="AD13" i="119"/>
  <c r="AC13" i="119"/>
  <c r="BX409" i="119"/>
  <c r="DJ409" i="119"/>
  <c r="BU409" i="119"/>
  <c r="CR409" i="119"/>
  <c r="BC409" i="119"/>
  <c r="CO409" i="119"/>
  <c r="AZ409" i="119"/>
  <c r="CL409" i="119"/>
  <c r="BP409" i="119"/>
  <c r="CT409" i="119"/>
  <c r="BI409" i="119"/>
  <c r="CU409" i="119"/>
  <c r="BF409" i="119"/>
  <c r="CC409" i="119"/>
  <c r="DO409" i="119"/>
  <c r="BZ409" i="119"/>
  <c r="DL409" i="119"/>
  <c r="BW409" i="119"/>
  <c r="BA409" i="119"/>
  <c r="CE409" i="119"/>
  <c r="AT409" i="119"/>
  <c r="CF409" i="119"/>
  <c r="DC409" i="119"/>
  <c r="BN409" i="119"/>
  <c r="CZ409" i="119"/>
  <c r="BK409" i="119"/>
  <c r="CW409" i="119"/>
  <c r="BH409" i="119"/>
  <c r="DM409" i="119"/>
  <c r="AX409" i="119"/>
  <c r="BJ409" i="119"/>
  <c r="CK409" i="119"/>
  <c r="CD409" i="119"/>
  <c r="DE409" i="119"/>
  <c r="BT409" i="119"/>
  <c r="BE409" i="119"/>
  <c r="BQ409" i="119"/>
  <c r="AU409" i="119"/>
  <c r="BV409" i="119"/>
  <c r="BO409" i="119"/>
  <c r="CP409" i="119"/>
  <c r="DB409" i="119"/>
  <c r="BB409" i="119"/>
  <c r="DG409" i="119"/>
  <c r="BG409" i="119"/>
  <c r="CH409" i="119"/>
  <c r="CA409" i="119"/>
  <c r="CM409" i="119"/>
  <c r="DN409" i="119"/>
  <c r="AY409" i="119"/>
  <c r="BS409" i="119"/>
  <c r="BL409" i="119"/>
  <c r="CJ409" i="119"/>
  <c r="AV409" i="119"/>
  <c r="AW409" i="119"/>
  <c r="DK409" i="119"/>
  <c r="BM409" i="119"/>
  <c r="CY409" i="119"/>
  <c r="CN409" i="119"/>
  <c r="DH409" i="119"/>
  <c r="CI409" i="119"/>
  <c r="BD409" i="119"/>
  <c r="BR409" i="119"/>
  <c r="DD409" i="119"/>
  <c r="BY409" i="119"/>
  <c r="CS409" i="119"/>
  <c r="DI409" i="119"/>
  <c r="DF409" i="119"/>
  <c r="AS409" i="119"/>
  <c r="CQ409" i="119"/>
  <c r="CV409" i="119"/>
  <c r="DP409" i="119"/>
  <c r="CB409" i="119"/>
  <c r="CG409" i="119"/>
  <c r="DA409" i="119"/>
  <c r="CX409" i="119"/>
  <c r="AV333" i="119"/>
  <c r="CH333" i="119"/>
  <c r="AS333" i="119"/>
  <c r="CE333" i="119"/>
  <c r="DB333" i="119"/>
  <c r="CS333" i="119"/>
  <c r="CY333" i="119"/>
  <c r="AU333" i="119"/>
  <c r="BG333" i="119"/>
  <c r="BE333" i="119"/>
  <c r="BD333" i="119"/>
  <c r="CP333" i="119"/>
  <c r="BA333" i="119"/>
  <c r="BX333" i="119"/>
  <c r="DJ333" i="119"/>
  <c r="DA333" i="119"/>
  <c r="CR333" i="119"/>
  <c r="DI333" i="119"/>
  <c r="DD333" i="119"/>
  <c r="BO333" i="119"/>
  <c r="BM333" i="119"/>
  <c r="BL333" i="119"/>
  <c r="CX333" i="119"/>
  <c r="AT333" i="119"/>
  <c r="CF333" i="119"/>
  <c r="DC333" i="119"/>
  <c r="CD333" i="119"/>
  <c r="BH333" i="119"/>
  <c r="CI333" i="119"/>
  <c r="AX333" i="119"/>
  <c r="BY333" i="119"/>
  <c r="CZ333" i="119"/>
  <c r="AZ333" i="119"/>
  <c r="DE333" i="119"/>
  <c r="BT333" i="119"/>
  <c r="CU333" i="119"/>
  <c r="BJ333" i="119"/>
  <c r="AY333" i="119"/>
  <c r="DH333" i="119"/>
  <c r="CC333" i="119"/>
  <c r="DF333" i="119"/>
  <c r="CN333" i="119"/>
  <c r="CV333" i="119"/>
  <c r="DL333" i="119"/>
  <c r="BU333" i="119"/>
  <c r="CQ333" i="119"/>
  <c r="DG333" i="119"/>
  <c r="CG333" i="119"/>
  <c r="CW333" i="119"/>
  <c r="CT333" i="119"/>
  <c r="CB333" i="119"/>
  <c r="AW333" i="119"/>
  <c r="CL333" i="119"/>
  <c r="BQ333" i="119"/>
  <c r="BN333" i="119"/>
  <c r="BV333" i="119"/>
  <c r="BW333" i="119"/>
  <c r="BB333" i="119"/>
  <c r="DK333" i="119"/>
  <c r="CA333" i="119"/>
  <c r="DN333" i="119"/>
  <c r="CO333" i="119"/>
  <c r="BP333" i="119"/>
  <c r="CJ333" i="119"/>
  <c r="BK333" i="119"/>
  <c r="BR333" i="119"/>
  <c r="DM333" i="119"/>
  <c r="BS333" i="119"/>
  <c r="BC333" i="119"/>
  <c r="BI333" i="119"/>
  <c r="DP333" i="119"/>
  <c r="DO333" i="119"/>
  <c r="CK333" i="119"/>
  <c r="CM333" i="119"/>
  <c r="BF333" i="119"/>
  <c r="BZ333" i="119"/>
  <c r="CM329" i="119"/>
  <c r="AX329" i="119"/>
  <c r="BL329" i="119"/>
  <c r="DG329" i="119"/>
  <c r="BR329" i="119"/>
  <c r="DD329" i="119"/>
  <c r="BO329" i="119"/>
  <c r="DA329" i="119"/>
  <c r="DH329" i="119"/>
  <c r="CT329" i="119"/>
  <c r="BX329" i="119"/>
  <c r="DJ329" i="119"/>
  <c r="BU329" i="119"/>
  <c r="BT329" i="119"/>
  <c r="BC329" i="119"/>
  <c r="CO329" i="119"/>
  <c r="AZ329" i="119"/>
  <c r="CL329" i="119"/>
  <c r="BA329" i="119"/>
  <c r="CE329" i="119"/>
  <c r="CQ329" i="119"/>
  <c r="CY329" i="119"/>
  <c r="BN329" i="119"/>
  <c r="BV329" i="119"/>
  <c r="CD329" i="119"/>
  <c r="BH329" i="119"/>
  <c r="CI329" i="119"/>
  <c r="DP329" i="119"/>
  <c r="BF329" i="119"/>
  <c r="AY329" i="119"/>
  <c r="BG329" i="119"/>
  <c r="DL329" i="119"/>
  <c r="AS329" i="119"/>
  <c r="DI329" i="119"/>
  <c r="C86" i="121"/>
  <c r="BM329" i="119"/>
  <c r="DC329" i="119"/>
  <c r="DK329" i="119"/>
  <c r="CW329" i="119"/>
  <c r="DE329" i="119"/>
  <c r="BD329" i="119"/>
  <c r="CF329" i="119"/>
  <c r="CC329" i="119"/>
  <c r="CZ329" i="119"/>
  <c r="CP329" i="119"/>
  <c r="BQ329" i="119"/>
  <c r="CV329" i="119"/>
  <c r="CJ329" i="119"/>
  <c r="CA329" i="119"/>
  <c r="BE329" i="119"/>
  <c r="BB329" i="119"/>
  <c r="CG329" i="119"/>
  <c r="CS329" i="119"/>
  <c r="DM329" i="119"/>
  <c r="DB329" i="119"/>
  <c r="DN329" i="119"/>
  <c r="DO329" i="119"/>
  <c r="CH329" i="119"/>
  <c r="CX329" i="119"/>
  <c r="BY329" i="119"/>
  <c r="AV329" i="119"/>
  <c r="AW329" i="119"/>
  <c r="CU329" i="119"/>
  <c r="CN329" i="119"/>
  <c r="BJ329" i="119"/>
  <c r="CR329" i="119"/>
  <c r="CB329" i="119"/>
  <c r="BS329" i="119"/>
  <c r="AU329" i="119"/>
  <c r="BW329" i="119"/>
  <c r="BI329" i="119"/>
  <c r="AT329" i="119"/>
  <c r="CK329" i="119"/>
  <c r="BP329" i="119"/>
  <c r="DF329" i="119"/>
  <c r="BZ329" i="119"/>
  <c r="BK329" i="119"/>
  <c r="AH338" i="119"/>
  <c r="AF338" i="119"/>
  <c r="AI338" i="119" s="1"/>
  <c r="AH327" i="119"/>
  <c r="AF327" i="119"/>
  <c r="AI327" i="119" s="1"/>
  <c r="AF417" i="119"/>
  <c r="AI417" i="119" s="1"/>
  <c r="AH417" i="119"/>
  <c r="AH424" i="119"/>
  <c r="AF424" i="119"/>
  <c r="AI424" i="119" s="1"/>
  <c r="AH455" i="119"/>
  <c r="AF455" i="119"/>
  <c r="AI455" i="119" s="1"/>
  <c r="AH391" i="119"/>
  <c r="AF391" i="119"/>
  <c r="AI391" i="119" s="1"/>
  <c r="AH470" i="119"/>
  <c r="AF470" i="119"/>
  <c r="AI470" i="119" s="1"/>
  <c r="AH318" i="119"/>
  <c r="AF318" i="119"/>
  <c r="AI318" i="119" s="1"/>
  <c r="AF274" i="119"/>
  <c r="AI274" i="119" s="1"/>
  <c r="AH274" i="119"/>
  <c r="CG284" i="119"/>
  <c r="DB284" i="119"/>
  <c r="AX284" i="119"/>
  <c r="BP284" i="119"/>
  <c r="BW284" i="119"/>
  <c r="CI284" i="119"/>
  <c r="AT284" i="119"/>
  <c r="CD284" i="119"/>
  <c r="BU284" i="119"/>
  <c r="AU284" i="119"/>
  <c r="BR284" i="119"/>
  <c r="CO284" i="119"/>
  <c r="DJ284" i="119"/>
  <c r="BC284" i="119"/>
  <c r="BZ284" i="119"/>
  <c r="CW284" i="119"/>
  <c r="BF284" i="119"/>
  <c r="CM284" i="119"/>
  <c r="CS284" i="119"/>
  <c r="CQ284" i="119"/>
  <c r="BB284" i="119"/>
  <c r="CK284" i="119"/>
  <c r="CZ284" i="119"/>
  <c r="DH284" i="119"/>
  <c r="BD284" i="119"/>
  <c r="BS284" i="119"/>
  <c r="DE284" i="119"/>
  <c r="BN284" i="119"/>
  <c r="DI284" i="119"/>
  <c r="DL284" i="119"/>
  <c r="CY284" i="119"/>
  <c r="CN284" i="119"/>
  <c r="DP284" i="119"/>
  <c r="AS284" i="119"/>
  <c r="CX284" i="119"/>
  <c r="BX284" i="119"/>
  <c r="AW284" i="119"/>
  <c r="CP284" i="119"/>
  <c r="CB284" i="119"/>
  <c r="AY284" i="119"/>
  <c r="CL284" i="119"/>
  <c r="BK284" i="119"/>
  <c r="BT284" i="119"/>
  <c r="BI284" i="119"/>
  <c r="BO284" i="119"/>
  <c r="CU284" i="119"/>
  <c r="CF284" i="119"/>
  <c r="DF284" i="119"/>
  <c r="BY284" i="119"/>
  <c r="CH284" i="119"/>
  <c r="DO284" i="119"/>
  <c r="CJ284" i="119"/>
  <c r="CC284" i="119"/>
  <c r="AV284" i="119"/>
  <c r="CA284" i="119"/>
  <c r="DN284" i="119"/>
  <c r="DA284" i="119"/>
  <c r="BA284" i="119"/>
  <c r="CR284" i="119"/>
  <c r="DD284" i="119"/>
  <c r="DM284" i="119"/>
  <c r="BH284" i="119"/>
  <c r="DK284" i="119"/>
  <c r="DC284" i="119"/>
  <c r="BJ284" i="119"/>
  <c r="AZ284" i="119"/>
  <c r="CE284" i="119"/>
  <c r="BQ284" i="119"/>
  <c r="BM284" i="119"/>
  <c r="DG284" i="119"/>
  <c r="CV284" i="119"/>
  <c r="BE284" i="119"/>
  <c r="BV284" i="119"/>
  <c r="BG284" i="119"/>
  <c r="CT284" i="119"/>
  <c r="BL284" i="119"/>
  <c r="AF288" i="119"/>
  <c r="AI288" i="119" s="1"/>
  <c r="AH288" i="119"/>
  <c r="AF303" i="119"/>
  <c r="AI303" i="119" s="1"/>
  <c r="AH303" i="119"/>
  <c r="AC37" i="119"/>
  <c r="AD37" i="119"/>
  <c r="AH320" i="119"/>
  <c r="AF320" i="119"/>
  <c r="AI320" i="119" s="1"/>
  <c r="AF310" i="119"/>
  <c r="AI310" i="119" s="1"/>
  <c r="AH310" i="119"/>
  <c r="AH360" i="119"/>
  <c r="AF360" i="119"/>
  <c r="AI360" i="119" s="1"/>
  <c r="AF280" i="119"/>
  <c r="AI280" i="119" s="1"/>
  <c r="AH280" i="119"/>
  <c r="AF428" i="119"/>
  <c r="AI428" i="119" s="1"/>
  <c r="AH428" i="119"/>
  <c r="AH377" i="119"/>
  <c r="AF377" i="119"/>
  <c r="AI377" i="119" s="1"/>
  <c r="AH317" i="119"/>
  <c r="AF317" i="119"/>
  <c r="AI317" i="119" s="1"/>
  <c r="AU479" i="119"/>
  <c r="CN479" i="119"/>
  <c r="BO479" i="119"/>
  <c r="CZ479" i="119"/>
  <c r="BI479" i="119"/>
  <c r="CF479" i="119"/>
  <c r="BZ479" i="119"/>
  <c r="CU479" i="119"/>
  <c r="BB479" i="119"/>
  <c r="CT479" i="119"/>
  <c r="BK479" i="119"/>
  <c r="BF479" i="119"/>
  <c r="CK479" i="119"/>
  <c r="AV479" i="119"/>
  <c r="BC479" i="119"/>
  <c r="AX479" i="119"/>
  <c r="BT479" i="119"/>
  <c r="CO479" i="119"/>
  <c r="BR479" i="119"/>
  <c r="DJ479" i="119"/>
  <c r="DD479" i="119"/>
  <c r="BW479" i="119"/>
  <c r="DH479" i="119"/>
  <c r="BQ479" i="119"/>
  <c r="CV479" i="119"/>
  <c r="CP479" i="119"/>
  <c r="CY479" i="119"/>
  <c r="CB479" i="119"/>
  <c r="DO479" i="119"/>
  <c r="CH479" i="119"/>
  <c r="CA479" i="119"/>
  <c r="BV479" i="119"/>
  <c r="CS479" i="119"/>
  <c r="BD479" i="119"/>
  <c r="BS479" i="119"/>
  <c r="BN479" i="119"/>
  <c r="DF479" i="119"/>
  <c r="CJ479" i="119"/>
  <c r="CX479" i="119"/>
  <c r="CL479" i="119"/>
  <c r="BL479" i="119"/>
  <c r="DC479" i="119"/>
  <c r="AT479" i="119"/>
  <c r="DN479" i="119"/>
  <c r="BU479" i="119"/>
  <c r="BA479" i="119"/>
  <c r="BJ479" i="119"/>
  <c r="AW479" i="119"/>
  <c r="BH479" i="119"/>
  <c r="BM479" i="119"/>
  <c r="DP479" i="119"/>
  <c r="DB479" i="119"/>
  <c r="BG479" i="119"/>
  <c r="DM479" i="119"/>
  <c r="DG479" i="119"/>
  <c r="DI479" i="119"/>
  <c r="AS479" i="119"/>
  <c r="DL479" i="119"/>
  <c r="BX479" i="119"/>
  <c r="AY479" i="119"/>
  <c r="DE479" i="119"/>
  <c r="CQ479" i="119"/>
  <c r="DA479" i="119"/>
  <c r="CI479" i="119"/>
  <c r="DK479" i="119"/>
  <c r="CR479" i="119"/>
  <c r="BP479" i="119"/>
  <c r="CM479" i="119"/>
  <c r="CD479" i="119"/>
  <c r="CC479" i="119"/>
  <c r="CG479" i="119"/>
  <c r="CW479" i="119"/>
  <c r="CE479" i="119"/>
  <c r="BE479" i="119"/>
  <c r="AZ479" i="119"/>
  <c r="BY479" i="119"/>
  <c r="C195" i="121"/>
  <c r="BL438" i="119"/>
  <c r="CX438" i="119"/>
  <c r="AT438" i="119"/>
  <c r="CF438" i="119"/>
  <c r="DC438" i="119"/>
  <c r="DK438" i="119"/>
  <c r="BZ438" i="119"/>
  <c r="BC438" i="119"/>
  <c r="BG438" i="119"/>
  <c r="BW438" i="119"/>
  <c r="CC438" i="119"/>
  <c r="BT438" i="119"/>
  <c r="CQ438" i="119"/>
  <c r="BB438" i="119"/>
  <c r="BY438" i="119"/>
  <c r="AV438" i="119"/>
  <c r="BV438" i="119"/>
  <c r="AY438" i="119"/>
  <c r="CG438" i="119"/>
  <c r="AS438" i="119"/>
  <c r="CE438" i="119"/>
  <c r="DB438" i="119"/>
  <c r="DA438" i="119"/>
  <c r="CY438" i="119"/>
  <c r="AU438" i="119"/>
  <c r="BR438" i="119"/>
  <c r="CH438" i="119"/>
  <c r="BK438" i="119"/>
  <c r="BS438" i="119"/>
  <c r="CP438" i="119"/>
  <c r="CS438" i="119"/>
  <c r="CU438" i="119"/>
  <c r="DG438" i="119"/>
  <c r="CZ438" i="119"/>
  <c r="BM438" i="119"/>
  <c r="CA438" i="119"/>
  <c r="CM438" i="119"/>
  <c r="BQ438" i="119"/>
  <c r="CR438" i="119"/>
  <c r="CV438" i="119"/>
  <c r="BU438" i="119"/>
  <c r="BA438" i="119"/>
  <c r="DJ438" i="119"/>
  <c r="CW438" i="119"/>
  <c r="DP438" i="119"/>
  <c r="DM438" i="119"/>
  <c r="DN438" i="119"/>
  <c r="DL438" i="119"/>
  <c r="CL438" i="119"/>
  <c r="CI438" i="119"/>
  <c r="CJ438" i="119"/>
  <c r="BD438" i="119"/>
  <c r="BE438" i="119"/>
  <c r="BI438" i="119"/>
  <c r="DI438" i="119"/>
  <c r="DO438" i="119"/>
  <c r="DF438" i="119"/>
  <c r="BN438" i="119"/>
  <c r="BH438" i="119"/>
  <c r="CB438" i="119"/>
  <c r="AZ438" i="119"/>
  <c r="DE438" i="119"/>
  <c r="AX438" i="119"/>
  <c r="DH438" i="119"/>
  <c r="CT438" i="119"/>
  <c r="DD438" i="119"/>
  <c r="AW438" i="119"/>
  <c r="BJ438" i="119"/>
  <c r="CK438" i="119"/>
  <c r="BP438" i="119"/>
  <c r="BO438" i="119"/>
  <c r="BX438" i="119"/>
  <c r="CO438" i="119"/>
  <c r="BF438" i="119"/>
  <c r="CN438" i="119"/>
  <c r="CD438" i="119"/>
  <c r="AH313" i="119"/>
  <c r="AF313" i="119"/>
  <c r="AI313" i="119" s="1"/>
  <c r="CJ384" i="119"/>
  <c r="CQ384" i="119"/>
  <c r="AS384" i="119"/>
  <c r="CH384" i="119"/>
  <c r="CW384" i="119"/>
  <c r="DE384" i="119"/>
  <c r="BL384" i="119"/>
  <c r="CX384" i="119"/>
  <c r="DN384" i="119"/>
  <c r="BJ384" i="119"/>
  <c r="DF384" i="119"/>
  <c r="BT384" i="119"/>
  <c r="CA384" i="119"/>
  <c r="CI384" i="119"/>
  <c r="CR384" i="119"/>
  <c r="CZ384" i="119"/>
  <c r="BA384" i="119"/>
  <c r="CP384" i="119"/>
  <c r="DG384" i="119"/>
  <c r="BB384" i="119"/>
  <c r="CG384" i="119"/>
  <c r="BP384" i="119"/>
  <c r="CK384" i="119"/>
  <c r="CS384" i="119"/>
  <c r="DA384" i="119"/>
  <c r="DM384" i="119"/>
  <c r="BU384" i="119"/>
  <c r="CY384" i="119"/>
  <c r="AU384" i="119"/>
  <c r="CB384" i="119"/>
  <c r="BD384" i="119"/>
  <c r="BV384" i="119"/>
  <c r="CL384" i="119"/>
  <c r="DC384" i="119"/>
  <c r="DJ384" i="119"/>
  <c r="AW384" i="119"/>
  <c r="BQ384" i="119"/>
  <c r="DH384" i="119"/>
  <c r="BO384" i="119"/>
  <c r="BM384" i="119"/>
  <c r="CF384" i="119"/>
  <c r="AZ384" i="119"/>
  <c r="BS384" i="119"/>
  <c r="BR384" i="119"/>
  <c r="CE384" i="119"/>
  <c r="DK384" i="119"/>
  <c r="BF384" i="119"/>
  <c r="BK384" i="119"/>
  <c r="C141" i="121"/>
  <c r="CO384" i="119"/>
  <c r="CU384" i="119"/>
  <c r="CD384" i="119"/>
  <c r="BX384" i="119"/>
  <c r="CC384" i="119"/>
  <c r="CN384" i="119"/>
  <c r="BG384" i="119"/>
  <c r="BZ384" i="119"/>
  <c r="BN384" i="119"/>
  <c r="DI384" i="119"/>
  <c r="BH384" i="119"/>
  <c r="AV384" i="119"/>
  <c r="DO384" i="119"/>
  <c r="DL384" i="119"/>
  <c r="DP384" i="119"/>
  <c r="BE384" i="119"/>
  <c r="CT384" i="119"/>
  <c r="DD384" i="119"/>
  <c r="CM384" i="119"/>
  <c r="AX384" i="119"/>
  <c r="AY384" i="119"/>
  <c r="BY384" i="119"/>
  <c r="BW384" i="119"/>
  <c r="CV384" i="119"/>
  <c r="BC384" i="119"/>
  <c r="DB384" i="119"/>
  <c r="BI384" i="119"/>
  <c r="AT384" i="119"/>
  <c r="AF389" i="119"/>
  <c r="AI389" i="119" s="1"/>
  <c r="AH389" i="119"/>
  <c r="BE436" i="119"/>
  <c r="CB436" i="119"/>
  <c r="DN436" i="119"/>
  <c r="BJ436" i="119"/>
  <c r="CV436" i="119"/>
  <c r="BG436" i="119"/>
  <c r="CS436" i="119"/>
  <c r="BD436" i="119"/>
  <c r="CP436" i="119"/>
  <c r="CE436" i="119"/>
  <c r="CM436" i="119"/>
  <c r="AX436" i="119"/>
  <c r="CJ436" i="119"/>
  <c r="DG436" i="119"/>
  <c r="BR436" i="119"/>
  <c r="DD436" i="119"/>
  <c r="BO436" i="119"/>
  <c r="DA436" i="119"/>
  <c r="CA436" i="119"/>
  <c r="BT436" i="119"/>
  <c r="DJ436" i="119"/>
  <c r="DC436" i="119"/>
  <c r="DK436" i="119"/>
  <c r="BQ436" i="119"/>
  <c r="BY436" i="119"/>
  <c r="CG436" i="119"/>
  <c r="AU436" i="119"/>
  <c r="DP436" i="119"/>
  <c r="DF436" i="119"/>
  <c r="CK436" i="119"/>
  <c r="DI436" i="119"/>
  <c r="BN436" i="119"/>
  <c r="CT436" i="119"/>
  <c r="DB436" i="119"/>
  <c r="CU436" i="119"/>
  <c r="CN436" i="119"/>
  <c r="BI436" i="119"/>
  <c r="BZ436" i="119"/>
  <c r="CH436" i="119"/>
  <c r="AS436" i="119"/>
  <c r="DE436" i="119"/>
  <c r="AV436" i="119"/>
  <c r="CY436" i="119"/>
  <c r="CD436" i="119"/>
  <c r="CX436" i="119"/>
  <c r="BH436" i="119"/>
  <c r="BX436" i="119"/>
  <c r="CF436" i="119"/>
  <c r="DM436" i="119"/>
  <c r="BC436" i="119"/>
  <c r="BK436" i="119"/>
  <c r="BS436" i="119"/>
  <c r="CO436" i="119"/>
  <c r="BA436" i="119"/>
  <c r="DO436" i="119"/>
  <c r="BL436" i="119"/>
  <c r="CC436" i="119"/>
  <c r="BW436" i="119"/>
  <c r="BU436" i="119"/>
  <c r="AT436" i="119"/>
  <c r="BB436" i="119"/>
  <c r="CR436" i="119"/>
  <c r="CZ436" i="119"/>
  <c r="DH436" i="119"/>
  <c r="CL436" i="119"/>
  <c r="AW436" i="119"/>
  <c r="CQ436" i="119"/>
  <c r="BV436" i="119"/>
  <c r="AZ436" i="119"/>
  <c r="DL436" i="119"/>
  <c r="CI436" i="119"/>
  <c r="BM436" i="119"/>
  <c r="BF436" i="119"/>
  <c r="CW436" i="119"/>
  <c r="AY436" i="119"/>
  <c r="BP436" i="119"/>
  <c r="AH472" i="119"/>
  <c r="AF472" i="119"/>
  <c r="AI472" i="119" s="1"/>
  <c r="AH286" i="119"/>
  <c r="AF286" i="119"/>
  <c r="AI286" i="119" s="1"/>
  <c r="AH353" i="119"/>
  <c r="AF353" i="119"/>
  <c r="AI353" i="119" s="1"/>
  <c r="AD43" i="119"/>
  <c r="AC43" i="119"/>
  <c r="AH330" i="119"/>
  <c r="AF330" i="119"/>
  <c r="AI330" i="119" s="1"/>
  <c r="BA464" i="119" l="1"/>
  <c r="CO464" i="119"/>
  <c r="DK464" i="119"/>
  <c r="CD464" i="119"/>
  <c r="CF464" i="119"/>
  <c r="DJ464" i="119"/>
  <c r="AZ464" i="119"/>
  <c r="AU464" i="119"/>
  <c r="AX464" i="119"/>
  <c r="CQ464" i="119"/>
  <c r="CC464" i="119"/>
  <c r="DI464" i="119"/>
  <c r="BP464" i="119"/>
  <c r="AV464" i="119"/>
  <c r="AW464" i="119"/>
  <c r="BO464" i="119"/>
  <c r="BH464" i="119"/>
  <c r="BQ464" i="119"/>
  <c r="CG464" i="119"/>
  <c r="CI464" i="119"/>
  <c r="BE464" i="119"/>
  <c r="BW464" i="119"/>
  <c r="BJ464" i="119"/>
  <c r="CW464" i="119"/>
  <c r="CB464" i="119"/>
  <c r="BV464" i="119"/>
  <c r="CU464" i="119"/>
  <c r="BS464" i="119"/>
  <c r="BF464" i="119"/>
  <c r="BC464" i="119"/>
  <c r="CR464" i="119"/>
  <c r="BK464" i="119"/>
  <c r="C221" i="121"/>
  <c r="BB464" i="119"/>
  <c r="AT464" i="119"/>
  <c r="DD464" i="119"/>
  <c r="BZ464" i="119"/>
  <c r="DC464" i="119"/>
  <c r="CH464" i="119"/>
  <c r="DP186" i="119"/>
  <c r="DH186" i="119"/>
  <c r="CZ186" i="119"/>
  <c r="CR186" i="119"/>
  <c r="CJ186" i="119"/>
  <c r="CB186" i="119"/>
  <c r="BT186" i="119"/>
  <c r="BL186" i="119"/>
  <c r="BD186" i="119"/>
  <c r="AV186" i="119"/>
  <c r="CN464" i="119"/>
  <c r="AY464" i="119"/>
  <c r="BU464" i="119"/>
  <c r="CA464" i="119"/>
  <c r="DA464" i="119"/>
  <c r="BG464" i="119"/>
  <c r="BD464" i="119"/>
  <c r="DF464" i="119"/>
  <c r="BL464" i="119"/>
  <c r="CL464" i="119"/>
  <c r="DO186" i="119"/>
  <c r="DG186" i="119"/>
  <c r="CY186" i="119"/>
  <c r="CQ186" i="119"/>
  <c r="CI186" i="119"/>
  <c r="CA186" i="119"/>
  <c r="BS186" i="119"/>
  <c r="BK186" i="119"/>
  <c r="BC186" i="119"/>
  <c r="AU186" i="119"/>
  <c r="CS464" i="119"/>
  <c r="BX464" i="119"/>
  <c r="DE464" i="119"/>
  <c r="CM464" i="119"/>
  <c r="BI464" i="119"/>
  <c r="BN464" i="119"/>
  <c r="CZ464" i="119"/>
  <c r="DP464" i="119"/>
  <c r="CY464" i="119"/>
  <c r="DL186" i="119"/>
  <c r="DD186" i="119"/>
  <c r="CV186" i="119"/>
  <c r="CN186" i="119"/>
  <c r="CF186" i="119"/>
  <c r="BX186" i="119"/>
  <c r="BP186" i="119"/>
  <c r="BH186" i="119"/>
  <c r="AZ186" i="119"/>
  <c r="AR186" i="119"/>
  <c r="DE186" i="119"/>
  <c r="CO186" i="119"/>
  <c r="BY186" i="119"/>
  <c r="BI186" i="119"/>
  <c r="BA186" i="119"/>
  <c r="CX464" i="119"/>
  <c r="BT464" i="119"/>
  <c r="DG464" i="119"/>
  <c r="DH464" i="119"/>
  <c r="CE464" i="119"/>
  <c r="AS464" i="119"/>
  <c r="DN464" i="119"/>
  <c r="DB464" i="119"/>
  <c r="BM464" i="119"/>
  <c r="DK186" i="119"/>
  <c r="DC186" i="119"/>
  <c r="CU186" i="119"/>
  <c r="CM186" i="119"/>
  <c r="CE186" i="119"/>
  <c r="BW186" i="119"/>
  <c r="BO186" i="119"/>
  <c r="BG186" i="119"/>
  <c r="AY186" i="119"/>
  <c r="DM186" i="119"/>
  <c r="CW186" i="119"/>
  <c r="CG186" i="119"/>
  <c r="BQ186" i="119"/>
  <c r="AT186" i="119"/>
  <c r="DM464" i="119"/>
  <c r="CV464" i="119"/>
  <c r="CT464" i="119"/>
  <c r="CJ464" i="119"/>
  <c r="CK464" i="119"/>
  <c r="CP464" i="119"/>
  <c r="DO464" i="119"/>
  <c r="BY464" i="119"/>
  <c r="DL464" i="119"/>
  <c r="DJ186" i="119"/>
  <c r="DB186" i="119"/>
  <c r="CT186" i="119"/>
  <c r="CL186" i="119"/>
  <c r="CD186" i="119"/>
  <c r="BV186" i="119"/>
  <c r="BN186" i="119"/>
  <c r="BF186" i="119"/>
  <c r="AX186" i="119"/>
  <c r="BM463" i="119"/>
  <c r="DD158" i="119"/>
  <c r="DC158" i="119"/>
  <c r="CU158" i="119"/>
  <c r="BX158" i="119"/>
  <c r="BW158" i="119"/>
  <c r="BO158" i="119"/>
  <c r="AR158" i="119"/>
  <c r="CG463" i="119"/>
  <c r="CH463" i="119"/>
  <c r="BS463" i="119"/>
  <c r="BB463" i="119"/>
  <c r="CX463" i="119"/>
  <c r="BV463" i="119"/>
  <c r="BJ463" i="119"/>
  <c r="BD463" i="119"/>
  <c r="CO463" i="119"/>
  <c r="CE463" i="119"/>
  <c r="AT463" i="119"/>
  <c r="BK463" i="119"/>
  <c r="BG463" i="119"/>
  <c r="DE463" i="119"/>
  <c r="BE463" i="119"/>
  <c r="CB463" i="119"/>
  <c r="DO463" i="119"/>
  <c r="BX463" i="119"/>
  <c r="CA463" i="119"/>
  <c r="AW463" i="119"/>
  <c r="AY463" i="119"/>
  <c r="CZ463" i="119"/>
  <c r="DF463" i="119"/>
  <c r="BC463" i="119"/>
  <c r="DL463" i="119"/>
  <c r="CP463" i="119"/>
  <c r="BA463" i="119"/>
  <c r="C220" i="121"/>
  <c r="AX463" i="119"/>
  <c r="CU463" i="119"/>
  <c r="CR463" i="119"/>
  <c r="BF463" i="119"/>
  <c r="CQ463" i="119"/>
  <c r="BI463" i="119"/>
  <c r="DJ463" i="119"/>
  <c r="AZ463" i="119"/>
  <c r="BP463" i="119"/>
  <c r="DC463" i="119"/>
  <c r="CD463" i="119"/>
  <c r="DP463" i="119"/>
  <c r="CC463" i="119"/>
  <c r="CM463" i="119"/>
  <c r="CN463" i="119"/>
  <c r="BR463" i="119"/>
  <c r="BY463" i="119"/>
  <c r="CF463" i="119"/>
  <c r="AU463" i="119"/>
  <c r="CW463" i="119"/>
  <c r="CK463" i="119"/>
  <c r="CI463" i="119"/>
  <c r="DG463" i="119"/>
  <c r="BH463" i="119"/>
  <c r="BO463" i="119"/>
  <c r="BQ463" i="119"/>
  <c r="CV463" i="119"/>
  <c r="BT463" i="119"/>
  <c r="BZ463" i="119"/>
  <c r="CJ463" i="119"/>
  <c r="DK463" i="119"/>
  <c r="BL463" i="119"/>
  <c r="AV463" i="119"/>
  <c r="CT463" i="119"/>
  <c r="BW463" i="119"/>
  <c r="DI463" i="119"/>
  <c r="CL463" i="119"/>
  <c r="BU463" i="119"/>
  <c r="CS463" i="119"/>
  <c r="DN463" i="119"/>
  <c r="DM463" i="119"/>
  <c r="BN463" i="119"/>
  <c r="DD463" i="119"/>
  <c r="DH463" i="119"/>
  <c r="CY463" i="119"/>
  <c r="AS463" i="119"/>
  <c r="DB463" i="119"/>
  <c r="CV158" i="119"/>
  <c r="BP158" i="119"/>
  <c r="CN158" i="119"/>
  <c r="BH158" i="119"/>
  <c r="CM158" i="119"/>
  <c r="BG158" i="119"/>
  <c r="DL158" i="119"/>
  <c r="CF158" i="119"/>
  <c r="AZ158" i="119"/>
  <c r="DK158" i="119"/>
  <c r="CE158" i="119"/>
  <c r="AY158" i="119"/>
  <c r="DJ158" i="119"/>
  <c r="DB158" i="119"/>
  <c r="CT158" i="119"/>
  <c r="CL158" i="119"/>
  <c r="CD158" i="119"/>
  <c r="BV158" i="119"/>
  <c r="BN158" i="119"/>
  <c r="BF158" i="119"/>
  <c r="AX158" i="119"/>
  <c r="DI158" i="119"/>
  <c r="DA158" i="119"/>
  <c r="CS158" i="119"/>
  <c r="CK158" i="119"/>
  <c r="CC158" i="119"/>
  <c r="BU158" i="119"/>
  <c r="BM158" i="119"/>
  <c r="BE158" i="119"/>
  <c r="AW158" i="119"/>
  <c r="DP158" i="119"/>
  <c r="DH158" i="119"/>
  <c r="CZ158" i="119"/>
  <c r="CR158" i="119"/>
  <c r="CJ158" i="119"/>
  <c r="CB158" i="119"/>
  <c r="BT158" i="119"/>
  <c r="BL158" i="119"/>
  <c r="BD158" i="119"/>
  <c r="AV158" i="119"/>
  <c r="DO158" i="119"/>
  <c r="DG158" i="119"/>
  <c r="CY158" i="119"/>
  <c r="CQ158" i="119"/>
  <c r="CI158" i="119"/>
  <c r="CA158" i="119"/>
  <c r="BS158" i="119"/>
  <c r="BK158" i="119"/>
  <c r="BC158" i="119"/>
  <c r="AU158" i="119"/>
  <c r="DN158" i="119"/>
  <c r="DF158" i="119"/>
  <c r="CX158" i="119"/>
  <c r="CP158" i="119"/>
  <c r="CH158" i="119"/>
  <c r="BZ158" i="119"/>
  <c r="BR158" i="119"/>
  <c r="BJ158" i="119"/>
  <c r="BB158" i="119"/>
  <c r="AS158" i="119"/>
  <c r="DM158" i="119"/>
  <c r="DE158" i="119"/>
  <c r="CW158" i="119"/>
  <c r="CO158" i="119"/>
  <c r="CG158" i="119"/>
  <c r="BY158" i="119"/>
  <c r="BQ158" i="119"/>
  <c r="BI158" i="119"/>
  <c r="BA158" i="119"/>
  <c r="AT158" i="119"/>
  <c r="AP186" i="119"/>
  <c r="AO186" i="119"/>
  <c r="BS415" i="119"/>
  <c r="AQ186" i="119"/>
  <c r="CB242" i="119"/>
  <c r="D79" i="121"/>
  <c r="F79" i="121" s="1"/>
  <c r="BT242" i="119"/>
  <c r="BL242" i="119"/>
  <c r="AP158" i="119"/>
  <c r="DP242" i="119"/>
  <c r="BD242" i="119"/>
  <c r="DH242" i="119"/>
  <c r="AV242" i="119"/>
  <c r="CZ242" i="119"/>
  <c r="CR242" i="119"/>
  <c r="CJ242" i="119"/>
  <c r="DO242" i="119"/>
  <c r="DG242" i="119"/>
  <c r="CY242" i="119"/>
  <c r="CQ242" i="119"/>
  <c r="CI242" i="119"/>
  <c r="CA242" i="119"/>
  <c r="BS242" i="119"/>
  <c r="BK242" i="119"/>
  <c r="BC242" i="119"/>
  <c r="AU242" i="119"/>
  <c r="DN242" i="119"/>
  <c r="DF242" i="119"/>
  <c r="CX242" i="119"/>
  <c r="CP242" i="119"/>
  <c r="CH242" i="119"/>
  <c r="BZ242" i="119"/>
  <c r="BR242" i="119"/>
  <c r="BJ242" i="119"/>
  <c r="BB242" i="119"/>
  <c r="AS242" i="119"/>
  <c r="DM242" i="119"/>
  <c r="DE242" i="119"/>
  <c r="CW242" i="119"/>
  <c r="CO242" i="119"/>
  <c r="CG242" i="119"/>
  <c r="BY242" i="119"/>
  <c r="BQ242" i="119"/>
  <c r="BI242" i="119"/>
  <c r="BA242" i="119"/>
  <c r="AT242" i="119"/>
  <c r="DL242" i="119"/>
  <c r="DD242" i="119"/>
  <c r="CV242" i="119"/>
  <c r="CN242" i="119"/>
  <c r="CF242" i="119"/>
  <c r="BX242" i="119"/>
  <c r="BP242" i="119"/>
  <c r="BH242" i="119"/>
  <c r="AZ242" i="119"/>
  <c r="AR242" i="119"/>
  <c r="DK242" i="119"/>
  <c r="DC242" i="119"/>
  <c r="CU242" i="119"/>
  <c r="CM242" i="119"/>
  <c r="CE242" i="119"/>
  <c r="BW242" i="119"/>
  <c r="BO242" i="119"/>
  <c r="BG242" i="119"/>
  <c r="AY242" i="119"/>
  <c r="DJ242" i="119"/>
  <c r="DB242" i="119"/>
  <c r="CT242" i="119"/>
  <c r="CL242" i="119"/>
  <c r="CD242" i="119"/>
  <c r="BV242" i="119"/>
  <c r="BN242" i="119"/>
  <c r="BF242" i="119"/>
  <c r="AX242" i="119"/>
  <c r="DI242" i="119"/>
  <c r="DA242" i="119"/>
  <c r="CS242" i="119"/>
  <c r="CK242" i="119"/>
  <c r="CC242" i="119"/>
  <c r="BU242" i="119"/>
  <c r="BM242" i="119"/>
  <c r="BE242" i="119"/>
  <c r="AW242" i="119"/>
  <c r="BQ442" i="119"/>
  <c r="AO158" i="119"/>
  <c r="AN158" i="119"/>
  <c r="CT402" i="119"/>
  <c r="BG316" i="119"/>
  <c r="CT316" i="119"/>
  <c r="CX316" i="119"/>
  <c r="AW316" i="119"/>
  <c r="CO316" i="119"/>
  <c r="CW316" i="119"/>
  <c r="BS316" i="119"/>
  <c r="CJ316" i="119"/>
  <c r="DJ316" i="119"/>
  <c r="CH316" i="119"/>
  <c r="BU316" i="119"/>
  <c r="BK316" i="119"/>
  <c r="BW316" i="119"/>
  <c r="CB316" i="119"/>
  <c r="DC316" i="119"/>
  <c r="BD316" i="119"/>
  <c r="AZ316" i="119"/>
  <c r="CL316" i="119"/>
  <c r="CY316" i="119"/>
  <c r="AX316" i="119"/>
  <c r="D73" i="121" s="1"/>
  <c r="F73" i="121" s="1"/>
  <c r="CR316" i="119"/>
  <c r="CK316" i="119"/>
  <c r="CA316" i="119"/>
  <c r="BL316" i="119"/>
  <c r="DB316" i="119"/>
  <c r="BJ316" i="119"/>
  <c r="AT316" i="119"/>
  <c r="BV316" i="119"/>
  <c r="CP316" i="119"/>
  <c r="CM316" i="119"/>
  <c r="DL316" i="119"/>
  <c r="BZ316" i="119"/>
  <c r="BM316" i="119"/>
  <c r="AV316" i="119"/>
  <c r="BC316" i="119"/>
  <c r="BQ316" i="119"/>
  <c r="AY316" i="119"/>
  <c r="BA316" i="119"/>
  <c r="DP316" i="119"/>
  <c r="BP316" i="119"/>
  <c r="BT316" i="119"/>
  <c r="DH316" i="119"/>
  <c r="DA316" i="119"/>
  <c r="BI316" i="119"/>
  <c r="BN316" i="119"/>
  <c r="CN316" i="119"/>
  <c r="DN316" i="119"/>
  <c r="CS316" i="119"/>
  <c r="CG316" i="119"/>
  <c r="CE316" i="119"/>
  <c r="CF316" i="119"/>
  <c r="CV316" i="119"/>
  <c r="BB316" i="119"/>
  <c r="DK316" i="119"/>
  <c r="BR316" i="119"/>
  <c r="DO316" i="119"/>
  <c r="CC316" i="119"/>
  <c r="CZ316" i="119"/>
  <c r="DD316" i="119"/>
  <c r="BH316" i="119"/>
  <c r="BE316" i="119"/>
  <c r="CI316" i="119"/>
  <c r="BY316" i="119"/>
  <c r="BX316" i="119"/>
  <c r="AU316" i="119"/>
  <c r="BF316" i="119"/>
  <c r="DE316" i="119"/>
  <c r="DF316" i="119"/>
  <c r="DG316" i="119"/>
  <c r="BO316" i="119"/>
  <c r="CD316" i="119"/>
  <c r="AS316" i="119"/>
  <c r="DI316" i="119"/>
  <c r="DM316" i="119"/>
  <c r="CU316" i="119"/>
  <c r="CQ316" i="119"/>
  <c r="BY442" i="119"/>
  <c r="BT442" i="119"/>
  <c r="DI442" i="119"/>
  <c r="CH442" i="119"/>
  <c r="CA442" i="119"/>
  <c r="CE442" i="119"/>
  <c r="CU442" i="119"/>
  <c r="CR442" i="119"/>
  <c r="AS442" i="119"/>
  <c r="DH402" i="119"/>
  <c r="DP402" i="119"/>
  <c r="DL402" i="119"/>
  <c r="CF402" i="119"/>
  <c r="BL402" i="119"/>
  <c r="BD402" i="119"/>
  <c r="BU402" i="119"/>
  <c r="CN402" i="119"/>
  <c r="CI402" i="119"/>
  <c r="BQ402" i="119"/>
  <c r="AW402" i="119"/>
  <c r="CO402" i="119"/>
  <c r="CS402" i="119"/>
  <c r="BM402" i="119"/>
  <c r="CM402" i="119"/>
  <c r="BH402" i="119"/>
  <c r="AY402" i="119"/>
  <c r="BZ402" i="119"/>
  <c r="CC402" i="119"/>
  <c r="DM402" i="119"/>
  <c r="CD402" i="119"/>
  <c r="CG402" i="119"/>
  <c r="BG402" i="119"/>
  <c r="DB402" i="119"/>
  <c r="BS402" i="119"/>
  <c r="CW402" i="119"/>
  <c r="BY402" i="119"/>
  <c r="DO402" i="119"/>
  <c r="CX402" i="119"/>
  <c r="BO402" i="119"/>
  <c r="BF402" i="119"/>
  <c r="DK402" i="119"/>
  <c r="BN402" i="119"/>
  <c r="CE402" i="119"/>
  <c r="BR402" i="119"/>
  <c r="BK402" i="119"/>
  <c r="BB402" i="119"/>
  <c r="AZ402" i="119"/>
  <c r="DD402" i="119"/>
  <c r="BC402" i="119"/>
  <c r="DJ402" i="119"/>
  <c r="BP402" i="119"/>
  <c r="AS402" i="119"/>
  <c r="CR402" i="119"/>
  <c r="CZ402" i="119"/>
  <c r="CQ402" i="119"/>
  <c r="DF402" i="119"/>
  <c r="CA402" i="119"/>
  <c r="CL402" i="119"/>
  <c r="CV402" i="119"/>
  <c r="BX402" i="119"/>
  <c r="BV402" i="119"/>
  <c r="CH402" i="119"/>
  <c r="DN402" i="119"/>
  <c r="DC402" i="119"/>
  <c r="BT402" i="119"/>
  <c r="AT402" i="119"/>
  <c r="CY402" i="119"/>
  <c r="DA402" i="119"/>
  <c r="DG402" i="119"/>
  <c r="BA402" i="119"/>
  <c r="CJ402" i="119"/>
  <c r="AV402" i="119"/>
  <c r="CB402" i="119"/>
  <c r="AX402" i="119"/>
  <c r="DI402" i="119"/>
  <c r="D233" i="121"/>
  <c r="F233" i="121" s="1"/>
  <c r="BJ402" i="119"/>
  <c r="BI402" i="119"/>
  <c r="C159" i="121"/>
  <c r="CU402" i="119"/>
  <c r="CP402" i="119"/>
  <c r="AU402" i="119"/>
  <c r="CK402" i="119"/>
  <c r="BE402" i="119"/>
  <c r="DE402" i="119"/>
  <c r="BL415" i="119"/>
  <c r="DJ415" i="119"/>
  <c r="DF415" i="119"/>
  <c r="CP415" i="119"/>
  <c r="DC415" i="119"/>
  <c r="BW415" i="119"/>
  <c r="BD415" i="119"/>
  <c r="DG415" i="119"/>
  <c r="DL415" i="119"/>
  <c r="BZ415" i="119"/>
  <c r="BG415" i="119"/>
  <c r="BC415" i="119"/>
  <c r="CJ415" i="119"/>
  <c r="CG415" i="119"/>
  <c r="DH415" i="119"/>
  <c r="CT415" i="119"/>
  <c r="CI415" i="119"/>
  <c r="CF415" i="119"/>
  <c r="AZ415" i="119"/>
  <c r="BJ415" i="119"/>
  <c r="BU415" i="119"/>
  <c r="CU415" i="119"/>
  <c r="AX415" i="119"/>
  <c r="AU415" i="119"/>
  <c r="BV415" i="119"/>
  <c r="CH415" i="119"/>
  <c r="DI415" i="119"/>
  <c r="AT415" i="119"/>
  <c r="CV415" i="119"/>
  <c r="BX415" i="119"/>
  <c r="DM415" i="119"/>
  <c r="BP415" i="119"/>
  <c r="CM415" i="119"/>
  <c r="CY415" i="119"/>
  <c r="DK415" i="119"/>
  <c r="AV415" i="119"/>
  <c r="BH415" i="119"/>
  <c r="CX415" i="119"/>
  <c r="CA415" i="119"/>
  <c r="CE415" i="119"/>
  <c r="CL415" i="119"/>
  <c r="DA415" i="119"/>
  <c r="C172" i="121"/>
  <c r="BM415" i="119"/>
  <c r="BY415" i="119"/>
  <c r="CK415" i="119"/>
  <c r="CW415" i="119"/>
  <c r="CS415" i="119"/>
  <c r="CO415" i="119"/>
  <c r="DO415" i="119"/>
  <c r="BO415" i="119"/>
  <c r="DE415" i="119"/>
  <c r="DB415" i="119"/>
  <c r="BB415" i="119"/>
  <c r="AY415" i="119"/>
  <c r="BK415" i="119"/>
  <c r="CC415" i="119"/>
  <c r="CR415" i="119"/>
  <c r="BF415" i="119"/>
  <c r="DN415" i="119"/>
  <c r="DD415" i="119"/>
  <c r="DP415" i="119"/>
  <c r="AW415" i="119"/>
  <c r="CQ415" i="119"/>
  <c r="CN415" i="119"/>
  <c r="CZ415" i="119"/>
  <c r="CB415" i="119"/>
  <c r="BI415" i="119"/>
  <c r="BE415" i="119"/>
  <c r="BA415" i="119"/>
  <c r="BR415" i="119"/>
  <c r="CD415" i="119"/>
  <c r="AS415" i="119"/>
  <c r="BT415" i="119"/>
  <c r="BQ415" i="119"/>
  <c r="AO242" i="119"/>
  <c r="AP242" i="119"/>
  <c r="AQ242" i="119"/>
  <c r="DD442" i="119"/>
  <c r="BF442" i="119"/>
  <c r="BJ442" i="119"/>
  <c r="CG442" i="119"/>
  <c r="CP442" i="119"/>
  <c r="AW442" i="119"/>
  <c r="BV442" i="119"/>
  <c r="CQ442" i="119"/>
  <c r="CW442" i="119"/>
  <c r="DO442" i="119"/>
  <c r="BH442" i="119"/>
  <c r="AZ442" i="119"/>
  <c r="BN442" i="119"/>
  <c r="DN442" i="119"/>
  <c r="DF442" i="119"/>
  <c r="DP442" i="119"/>
  <c r="DJ442" i="119"/>
  <c r="DB442" i="119"/>
  <c r="CK442" i="119"/>
  <c r="BB442" i="119"/>
  <c r="CI442" i="119"/>
  <c r="DA442" i="119"/>
  <c r="AT442" i="119"/>
  <c r="BD442" i="119"/>
  <c r="BG442" i="119"/>
  <c r="AY442" i="119"/>
  <c r="BO442" i="119"/>
  <c r="CO442" i="119"/>
  <c r="DE442" i="119"/>
  <c r="DH442" i="119"/>
  <c r="CT442" i="119"/>
  <c r="BM442" i="119"/>
  <c r="BR442" i="119"/>
  <c r="CS442" i="119"/>
  <c r="CL442" i="119"/>
  <c r="AX442" i="119"/>
  <c r="BC442" i="119"/>
  <c r="AU442" i="119"/>
  <c r="DC442" i="119"/>
  <c r="CX442" i="119"/>
  <c r="DM442" i="119"/>
  <c r="CC442" i="119"/>
  <c r="BS442" i="119"/>
  <c r="BX442" i="119"/>
  <c r="BK442" i="119"/>
  <c r="BU442" i="119"/>
  <c r="DK442" i="119"/>
  <c r="CB442" i="119"/>
  <c r="BE442" i="119"/>
  <c r="BP442" i="119"/>
  <c r="DG442" i="119"/>
  <c r="BL442" i="119"/>
  <c r="BW442" i="119"/>
  <c r="CJ442" i="119"/>
  <c r="CY442" i="119"/>
  <c r="DL442" i="119"/>
  <c r="CM442" i="119"/>
  <c r="C199" i="121"/>
  <c r="BZ442" i="119"/>
  <c r="CV442" i="119"/>
  <c r="CN442" i="119"/>
  <c r="BA442" i="119"/>
  <c r="AV442" i="119"/>
  <c r="CZ442" i="119"/>
  <c r="CF442" i="119"/>
  <c r="BI442" i="119"/>
  <c r="D193" i="121"/>
  <c r="F193" i="121" s="1"/>
  <c r="D166" i="121"/>
  <c r="F166" i="121" s="1"/>
  <c r="CC315" i="119"/>
  <c r="DN315" i="119"/>
  <c r="DG315" i="119"/>
  <c r="AN192" i="119"/>
  <c r="AO192" i="119"/>
  <c r="AP192" i="119"/>
  <c r="AQ192" i="119"/>
  <c r="AQ82" i="119"/>
  <c r="AN82" i="119"/>
  <c r="AO82" i="119"/>
  <c r="AP82" i="119"/>
  <c r="AQ164" i="119"/>
  <c r="AN164" i="119"/>
  <c r="AP164" i="119"/>
  <c r="AO164" i="119"/>
  <c r="AO259" i="119"/>
  <c r="AP259" i="119"/>
  <c r="AQ259" i="119"/>
  <c r="AN259" i="119"/>
  <c r="AN65" i="119"/>
  <c r="AO65" i="119"/>
  <c r="AP65" i="119"/>
  <c r="AQ65" i="119"/>
  <c r="AO197" i="119"/>
  <c r="AP197" i="119"/>
  <c r="AQ197" i="119"/>
  <c r="AN197" i="119"/>
  <c r="AO237" i="119"/>
  <c r="AP237" i="119"/>
  <c r="AQ237" i="119"/>
  <c r="AN237" i="119"/>
  <c r="AN204" i="119"/>
  <c r="AO204" i="119"/>
  <c r="AP204" i="119"/>
  <c r="AQ204" i="119"/>
  <c r="AO234" i="119"/>
  <c r="AN234" i="119"/>
  <c r="AP234" i="119"/>
  <c r="AQ234" i="119"/>
  <c r="AN182" i="119"/>
  <c r="AO182" i="119"/>
  <c r="AP182" i="119"/>
  <c r="AQ182" i="119"/>
  <c r="AQ84" i="119"/>
  <c r="AN84" i="119"/>
  <c r="AP84" i="119"/>
  <c r="AO84" i="119"/>
  <c r="AQ118" i="119"/>
  <c r="AN118" i="119"/>
  <c r="AO118" i="119"/>
  <c r="AP118" i="119"/>
  <c r="AQ126" i="119"/>
  <c r="AN126" i="119"/>
  <c r="AO126" i="119"/>
  <c r="AP126" i="119"/>
  <c r="AQ70" i="119"/>
  <c r="AN70" i="119"/>
  <c r="AO70" i="119"/>
  <c r="AP70" i="119"/>
  <c r="AO217" i="119"/>
  <c r="AP217" i="119"/>
  <c r="AQ217" i="119"/>
  <c r="AN217" i="119"/>
  <c r="AO173" i="119"/>
  <c r="AP173" i="119"/>
  <c r="AQ173" i="119"/>
  <c r="AN173" i="119"/>
  <c r="AQ62" i="119"/>
  <c r="AN62" i="119"/>
  <c r="AO62" i="119"/>
  <c r="AP62" i="119"/>
  <c r="AQ152" i="119"/>
  <c r="AN152" i="119"/>
  <c r="AO152" i="119"/>
  <c r="AP152" i="119"/>
  <c r="AQ176" i="119"/>
  <c r="AN176" i="119"/>
  <c r="AO176" i="119"/>
  <c r="AP176" i="119"/>
  <c r="AQ124" i="119"/>
  <c r="AN124" i="119"/>
  <c r="AP124" i="119"/>
  <c r="AO124" i="119"/>
  <c r="AQ98" i="119"/>
  <c r="AN98" i="119"/>
  <c r="AO98" i="119"/>
  <c r="AP98" i="119"/>
  <c r="AN153" i="119"/>
  <c r="AO153" i="119"/>
  <c r="AP153" i="119"/>
  <c r="AQ153" i="119"/>
  <c r="AO223" i="119"/>
  <c r="AP223" i="119"/>
  <c r="AQ223" i="119"/>
  <c r="AN223" i="119"/>
  <c r="AN113" i="119"/>
  <c r="AO113" i="119"/>
  <c r="AP113" i="119"/>
  <c r="AQ113" i="119"/>
  <c r="AO261" i="119"/>
  <c r="AP261" i="119"/>
  <c r="AQ261" i="119"/>
  <c r="AN261" i="119"/>
  <c r="AN133" i="119"/>
  <c r="AO133" i="119"/>
  <c r="AP133" i="119"/>
  <c r="AQ133" i="119"/>
  <c r="AO195" i="119"/>
  <c r="AP195" i="119"/>
  <c r="AQ195" i="119"/>
  <c r="AN195" i="119"/>
  <c r="AQ122" i="119"/>
  <c r="AN122" i="119"/>
  <c r="AO122" i="119"/>
  <c r="AP122" i="119"/>
  <c r="AN184" i="119"/>
  <c r="AO184" i="119"/>
  <c r="AP184" i="119"/>
  <c r="AQ184" i="119"/>
  <c r="W228" i="119"/>
  <c r="AN93" i="119"/>
  <c r="AO93" i="119"/>
  <c r="AP93" i="119"/>
  <c r="AQ93" i="119"/>
  <c r="AQ114" i="119"/>
  <c r="AN114" i="119"/>
  <c r="AO114" i="119"/>
  <c r="AP114" i="119"/>
  <c r="AN69" i="119"/>
  <c r="AO69" i="119"/>
  <c r="AP69" i="119"/>
  <c r="AQ69" i="119"/>
  <c r="AQ150" i="119"/>
  <c r="AN150" i="119"/>
  <c r="AO150" i="119"/>
  <c r="AP150" i="119"/>
  <c r="AN87" i="119"/>
  <c r="AO87" i="119"/>
  <c r="AP87" i="119"/>
  <c r="AQ87" i="119"/>
  <c r="AO247" i="119"/>
  <c r="AP247" i="119"/>
  <c r="AQ247" i="119"/>
  <c r="AN247" i="119"/>
  <c r="AN99" i="119"/>
  <c r="AO99" i="119"/>
  <c r="AP99" i="119"/>
  <c r="AQ99" i="119"/>
  <c r="AO251" i="119"/>
  <c r="AP251" i="119"/>
  <c r="AQ251" i="119"/>
  <c r="AN251" i="119"/>
  <c r="AO227" i="119"/>
  <c r="AP227" i="119"/>
  <c r="AQ227" i="119"/>
  <c r="AN227" i="119"/>
  <c r="AO235" i="119"/>
  <c r="AP235" i="119"/>
  <c r="AQ235" i="119"/>
  <c r="AN235" i="119"/>
  <c r="AO262" i="119"/>
  <c r="AN262" i="119"/>
  <c r="AQ262" i="119"/>
  <c r="AP262" i="119"/>
  <c r="AO203" i="119"/>
  <c r="AP203" i="119"/>
  <c r="AQ203" i="119"/>
  <c r="AN203" i="119"/>
  <c r="AQ172" i="119"/>
  <c r="AN172" i="119"/>
  <c r="AO172" i="119"/>
  <c r="AP172" i="119"/>
  <c r="AO211" i="119"/>
  <c r="AP211" i="119"/>
  <c r="AQ211" i="119"/>
  <c r="AN211" i="119"/>
  <c r="AQ110" i="119"/>
  <c r="AN110" i="119"/>
  <c r="AO110" i="119"/>
  <c r="AP110" i="119"/>
  <c r="AO266" i="119"/>
  <c r="AN266" i="119"/>
  <c r="AP266" i="119"/>
  <c r="AQ266" i="119"/>
  <c r="AO252" i="119"/>
  <c r="AP252" i="119"/>
  <c r="AQ252" i="119"/>
  <c r="AN252" i="119"/>
  <c r="AN79" i="119"/>
  <c r="AO79" i="119"/>
  <c r="AP79" i="119"/>
  <c r="AQ79" i="119"/>
  <c r="AN131" i="119"/>
  <c r="AO131" i="119"/>
  <c r="AP131" i="119"/>
  <c r="AQ131" i="119"/>
  <c r="AQ166" i="119"/>
  <c r="AN166" i="119"/>
  <c r="AO166" i="119"/>
  <c r="AP166" i="119"/>
  <c r="AN67" i="119"/>
  <c r="AO67" i="119"/>
  <c r="AP67" i="119"/>
  <c r="AQ67" i="119"/>
  <c r="AQ162" i="119"/>
  <c r="AN162" i="119"/>
  <c r="AO162" i="119"/>
  <c r="AP162" i="119"/>
  <c r="AN85" i="119"/>
  <c r="AO85" i="119"/>
  <c r="AP85" i="119"/>
  <c r="AQ85" i="119"/>
  <c r="AN97" i="119"/>
  <c r="AO97" i="119"/>
  <c r="AP97" i="119"/>
  <c r="AQ97" i="119"/>
  <c r="W76" i="119"/>
  <c r="W64" i="119"/>
  <c r="W88" i="119"/>
  <c r="AN123" i="119"/>
  <c r="AO123" i="119"/>
  <c r="AP123" i="119"/>
  <c r="AQ123" i="119"/>
  <c r="AO229" i="119"/>
  <c r="AP229" i="119"/>
  <c r="AQ229" i="119"/>
  <c r="AN229" i="119"/>
  <c r="AN167" i="119"/>
  <c r="AO167" i="119"/>
  <c r="AP167" i="119"/>
  <c r="AQ167" i="119"/>
  <c r="AN196" i="119"/>
  <c r="AO196" i="119"/>
  <c r="AP196" i="119"/>
  <c r="AQ196" i="119"/>
  <c r="AQ140" i="119"/>
  <c r="AN140" i="119"/>
  <c r="AP140" i="119"/>
  <c r="AO140" i="119"/>
  <c r="AQ90" i="119"/>
  <c r="AN90" i="119"/>
  <c r="AO90" i="119"/>
  <c r="AP90" i="119"/>
  <c r="AQ74" i="119"/>
  <c r="AN74" i="119"/>
  <c r="AO74" i="119"/>
  <c r="AP74" i="119"/>
  <c r="AO231" i="119"/>
  <c r="AP231" i="119"/>
  <c r="AQ231" i="119"/>
  <c r="AN231" i="119"/>
  <c r="AQ120" i="119"/>
  <c r="AN120" i="119"/>
  <c r="AO120" i="119"/>
  <c r="AP120" i="119"/>
  <c r="AN143" i="119"/>
  <c r="AO143" i="119"/>
  <c r="AP143" i="119"/>
  <c r="AQ143" i="119"/>
  <c r="AO255" i="119"/>
  <c r="AP255" i="119"/>
  <c r="AQ255" i="119"/>
  <c r="AN255" i="119"/>
  <c r="AQ80" i="119"/>
  <c r="AN80" i="119"/>
  <c r="AO80" i="119"/>
  <c r="AP80" i="119"/>
  <c r="AQ66" i="119"/>
  <c r="AN66" i="119"/>
  <c r="AO66" i="119"/>
  <c r="AP66" i="119"/>
  <c r="AN139" i="119"/>
  <c r="AO139" i="119"/>
  <c r="AP139" i="119"/>
  <c r="AQ139" i="119"/>
  <c r="AO248" i="119"/>
  <c r="AQ248" i="119"/>
  <c r="AN248" i="119"/>
  <c r="AP248" i="119"/>
  <c r="AO187" i="119"/>
  <c r="AP187" i="119"/>
  <c r="AQ187" i="119"/>
  <c r="AN187" i="119"/>
  <c r="AO224" i="119"/>
  <c r="AP224" i="119"/>
  <c r="AQ224" i="119"/>
  <c r="AN224" i="119"/>
  <c r="AO265" i="119"/>
  <c r="AP265" i="119"/>
  <c r="AQ265" i="119"/>
  <c r="AN265" i="119"/>
  <c r="AN145" i="119"/>
  <c r="AO145" i="119"/>
  <c r="AP145" i="119"/>
  <c r="AQ145" i="119"/>
  <c r="AQ132" i="119"/>
  <c r="AN132" i="119"/>
  <c r="AP132" i="119"/>
  <c r="AO132" i="119"/>
  <c r="AN127" i="119"/>
  <c r="AO127" i="119"/>
  <c r="AP127" i="119"/>
  <c r="AQ127" i="119"/>
  <c r="AO244" i="119"/>
  <c r="AP244" i="119"/>
  <c r="AQ244" i="119"/>
  <c r="AN244" i="119"/>
  <c r="AN210" i="119"/>
  <c r="AO210" i="119"/>
  <c r="AP210" i="119"/>
  <c r="AQ210" i="119"/>
  <c r="AN71" i="119"/>
  <c r="AO71" i="119"/>
  <c r="AP71" i="119"/>
  <c r="AQ71" i="119"/>
  <c r="AQ156" i="119"/>
  <c r="AN156" i="119"/>
  <c r="AP156" i="119"/>
  <c r="AO156" i="119"/>
  <c r="W163" i="119"/>
  <c r="W188" i="119"/>
  <c r="W200" i="119"/>
  <c r="W149" i="119"/>
  <c r="W147" i="119"/>
  <c r="AN77" i="119"/>
  <c r="AO77" i="119"/>
  <c r="AP77" i="119"/>
  <c r="AQ77" i="119"/>
  <c r="AN208" i="119"/>
  <c r="AO208" i="119"/>
  <c r="AP208" i="119"/>
  <c r="AQ208" i="119"/>
  <c r="AQ72" i="119"/>
  <c r="AN72" i="119"/>
  <c r="AP72" i="119"/>
  <c r="AO72" i="119"/>
  <c r="W264" i="119"/>
  <c r="AN155" i="119"/>
  <c r="AO155" i="119"/>
  <c r="AP155" i="119"/>
  <c r="AQ155" i="119"/>
  <c r="AQ138" i="119"/>
  <c r="AN138" i="119"/>
  <c r="AO138" i="119"/>
  <c r="AP138" i="119"/>
  <c r="AO236" i="119"/>
  <c r="AP236" i="119"/>
  <c r="AQ236" i="119"/>
  <c r="AN236" i="119"/>
  <c r="AN107" i="119"/>
  <c r="AO107" i="119"/>
  <c r="AP107" i="119"/>
  <c r="AQ107" i="119"/>
  <c r="AO222" i="119"/>
  <c r="AN222" i="119"/>
  <c r="AP222" i="119"/>
  <c r="AQ222" i="119"/>
  <c r="AO268" i="119"/>
  <c r="AN268" i="119"/>
  <c r="AP268" i="119"/>
  <c r="AQ268" i="119"/>
  <c r="AO267" i="119"/>
  <c r="AP267" i="119"/>
  <c r="AQ267" i="119"/>
  <c r="AN267" i="119"/>
  <c r="AN81" i="119"/>
  <c r="AO81" i="119"/>
  <c r="AP81" i="119"/>
  <c r="AQ81" i="119"/>
  <c r="AN180" i="119"/>
  <c r="AO180" i="119"/>
  <c r="AP180" i="119"/>
  <c r="AQ180" i="119"/>
  <c r="AN157" i="119"/>
  <c r="AO157" i="119"/>
  <c r="AP157" i="119"/>
  <c r="AQ157" i="119"/>
  <c r="AN121" i="119"/>
  <c r="AO121" i="119"/>
  <c r="AP121" i="119"/>
  <c r="AQ121" i="119"/>
  <c r="AQ116" i="119"/>
  <c r="AN116" i="119"/>
  <c r="AP116" i="119"/>
  <c r="AO116" i="119"/>
  <c r="AO207" i="119"/>
  <c r="AP207" i="119"/>
  <c r="AQ207" i="119"/>
  <c r="AN207" i="119"/>
  <c r="AN101" i="119"/>
  <c r="AO101" i="119"/>
  <c r="AP101" i="119"/>
  <c r="AQ101" i="119"/>
  <c r="AO181" i="119"/>
  <c r="AP181" i="119"/>
  <c r="AQ181" i="119"/>
  <c r="AN181" i="119"/>
  <c r="AN137" i="119"/>
  <c r="AO137" i="119"/>
  <c r="AP137" i="119"/>
  <c r="AQ137" i="119"/>
  <c r="AO214" i="119"/>
  <c r="AN214" i="119"/>
  <c r="AP214" i="119"/>
  <c r="AQ214" i="119"/>
  <c r="AO213" i="119"/>
  <c r="AP213" i="119"/>
  <c r="AQ213" i="119"/>
  <c r="AN213" i="119"/>
  <c r="AO221" i="119"/>
  <c r="AP221" i="119"/>
  <c r="AQ221" i="119"/>
  <c r="AN221" i="119"/>
  <c r="AO230" i="119"/>
  <c r="AQ230" i="119"/>
  <c r="AN230" i="119"/>
  <c r="AP230" i="119"/>
  <c r="AO183" i="119"/>
  <c r="AP183" i="119"/>
  <c r="AQ183" i="119"/>
  <c r="AN183" i="119"/>
  <c r="AN165" i="119"/>
  <c r="AO165" i="119"/>
  <c r="AP165" i="119"/>
  <c r="AQ165" i="119"/>
  <c r="AQ146" i="119"/>
  <c r="AN146" i="119"/>
  <c r="AO146" i="119"/>
  <c r="AP146" i="119"/>
  <c r="AN61" i="119"/>
  <c r="AO61" i="119"/>
  <c r="AP61" i="119"/>
  <c r="AQ61" i="119"/>
  <c r="W245" i="119"/>
  <c r="W201" i="119"/>
  <c r="W263" i="119"/>
  <c r="AN190" i="119"/>
  <c r="AO190" i="119"/>
  <c r="AP190" i="119"/>
  <c r="AQ190" i="119"/>
  <c r="AN202" i="119"/>
  <c r="AO202" i="119"/>
  <c r="AP202" i="119"/>
  <c r="AQ202" i="119"/>
  <c r="AN73" i="119"/>
  <c r="AO73" i="119"/>
  <c r="AP73" i="119"/>
  <c r="AQ73" i="119"/>
  <c r="AQ106" i="119"/>
  <c r="AN106" i="119"/>
  <c r="AO106" i="119"/>
  <c r="AP106" i="119"/>
  <c r="AO250" i="119"/>
  <c r="AN250" i="119"/>
  <c r="AQ250" i="119"/>
  <c r="AP250" i="119"/>
  <c r="AO191" i="119"/>
  <c r="AP191" i="119"/>
  <c r="AQ191" i="119"/>
  <c r="AN191" i="119"/>
  <c r="AN141" i="119"/>
  <c r="AO141" i="119"/>
  <c r="AP141" i="119"/>
  <c r="AQ141" i="119"/>
  <c r="AO256" i="119"/>
  <c r="AQ256" i="119"/>
  <c r="AP256" i="119"/>
  <c r="AN256" i="119"/>
  <c r="AO216" i="119"/>
  <c r="AQ216" i="119"/>
  <c r="AP216" i="119"/>
  <c r="AN216" i="119"/>
  <c r="AQ130" i="119"/>
  <c r="AN130" i="119"/>
  <c r="AO130" i="119"/>
  <c r="AP130" i="119"/>
  <c r="AN103" i="119"/>
  <c r="AO103" i="119"/>
  <c r="AP103" i="119"/>
  <c r="AQ103" i="119"/>
  <c r="AQ128" i="119"/>
  <c r="AN128" i="119"/>
  <c r="AO128" i="119"/>
  <c r="AP128" i="119"/>
  <c r="AQ160" i="119"/>
  <c r="AN160" i="119"/>
  <c r="AO160" i="119"/>
  <c r="AP160" i="119"/>
  <c r="AO189" i="119"/>
  <c r="AP189" i="119"/>
  <c r="AQ189" i="119"/>
  <c r="AN189" i="119"/>
  <c r="AQ112" i="119"/>
  <c r="AN112" i="119"/>
  <c r="AO112" i="119"/>
  <c r="AP112" i="119"/>
  <c r="AO179" i="119"/>
  <c r="AP179" i="119"/>
  <c r="AQ179" i="119"/>
  <c r="AN179" i="119"/>
  <c r="AN115" i="119"/>
  <c r="AO115" i="119"/>
  <c r="AP115" i="119"/>
  <c r="AQ115" i="119"/>
  <c r="AN119" i="119"/>
  <c r="AO119" i="119"/>
  <c r="AP119" i="119"/>
  <c r="AQ119" i="119"/>
  <c r="AQ108" i="119"/>
  <c r="AN108" i="119"/>
  <c r="AP108" i="119"/>
  <c r="AO108" i="119"/>
  <c r="AN83" i="119"/>
  <c r="AO83" i="119"/>
  <c r="AP83" i="119"/>
  <c r="AQ83" i="119"/>
  <c r="AO205" i="119"/>
  <c r="AP205" i="119"/>
  <c r="AQ205" i="119"/>
  <c r="AN205" i="119"/>
  <c r="AN206" i="119"/>
  <c r="AO206" i="119"/>
  <c r="AP206" i="119"/>
  <c r="AQ206" i="119"/>
  <c r="AN194" i="119"/>
  <c r="AO194" i="119"/>
  <c r="AP194" i="119"/>
  <c r="AQ194" i="119"/>
  <c r="AN117" i="119"/>
  <c r="AO117" i="119"/>
  <c r="AP117" i="119"/>
  <c r="AQ117" i="119"/>
  <c r="AN129" i="119"/>
  <c r="AO129" i="119"/>
  <c r="AP129" i="119"/>
  <c r="AQ129" i="119"/>
  <c r="AN109" i="119"/>
  <c r="AO109" i="119"/>
  <c r="AP109" i="119"/>
  <c r="AQ109" i="119"/>
  <c r="W258" i="119"/>
  <c r="AQ168" i="119"/>
  <c r="AN168" i="119"/>
  <c r="AO168" i="119"/>
  <c r="AP168" i="119"/>
  <c r="AN212" i="119"/>
  <c r="AO212" i="119"/>
  <c r="AP212" i="119"/>
  <c r="AQ212" i="119"/>
  <c r="AO241" i="119"/>
  <c r="AP241" i="119"/>
  <c r="AQ241" i="119"/>
  <c r="AN241" i="119"/>
  <c r="AN75" i="119"/>
  <c r="AO75" i="119"/>
  <c r="AP75" i="119"/>
  <c r="AQ75" i="119"/>
  <c r="AQ68" i="119"/>
  <c r="AN68" i="119"/>
  <c r="AP68" i="119"/>
  <c r="AO68" i="119"/>
  <c r="AO257" i="119"/>
  <c r="AP257" i="119"/>
  <c r="AQ257" i="119"/>
  <c r="AN257" i="119"/>
  <c r="AN63" i="119"/>
  <c r="AO63" i="119"/>
  <c r="AP63" i="119"/>
  <c r="AQ63" i="119"/>
  <c r="AN95" i="119"/>
  <c r="AO95" i="119"/>
  <c r="AP95" i="119"/>
  <c r="AQ95" i="119"/>
  <c r="AO240" i="119"/>
  <c r="AQ240" i="119"/>
  <c r="AN240" i="119"/>
  <c r="AP240" i="119"/>
  <c r="AN135" i="119"/>
  <c r="AO135" i="119"/>
  <c r="AP135" i="119"/>
  <c r="AQ135" i="119"/>
  <c r="AQ142" i="119"/>
  <c r="AN142" i="119"/>
  <c r="AO142" i="119"/>
  <c r="AP142" i="119"/>
  <c r="AQ102" i="119"/>
  <c r="AN102" i="119"/>
  <c r="AO102" i="119"/>
  <c r="AP102" i="119"/>
  <c r="AN105" i="119"/>
  <c r="AO105" i="119"/>
  <c r="AP105" i="119"/>
  <c r="AQ105" i="119"/>
  <c r="AO226" i="119"/>
  <c r="AN226" i="119"/>
  <c r="AQ226" i="119"/>
  <c r="AP226" i="119"/>
  <c r="AN159" i="119"/>
  <c r="AO159" i="119"/>
  <c r="AP159" i="119"/>
  <c r="AQ159" i="119"/>
  <c r="AN89" i="119"/>
  <c r="AO89" i="119"/>
  <c r="AP89" i="119"/>
  <c r="AQ89" i="119"/>
  <c r="AO260" i="119"/>
  <c r="AQ260" i="119"/>
  <c r="AN260" i="119"/>
  <c r="AP260" i="119"/>
  <c r="AO233" i="119"/>
  <c r="AP233" i="119"/>
  <c r="AQ233" i="119"/>
  <c r="AN233" i="119"/>
  <c r="AO209" i="119"/>
  <c r="AP209" i="119"/>
  <c r="AQ209" i="119"/>
  <c r="AN209" i="119"/>
  <c r="AQ92" i="119"/>
  <c r="AN92" i="119"/>
  <c r="AP92" i="119"/>
  <c r="AO92" i="119"/>
  <c r="AO215" i="119"/>
  <c r="AP215" i="119"/>
  <c r="AQ215" i="119"/>
  <c r="AN215" i="119"/>
  <c r="AO171" i="119"/>
  <c r="AP171" i="119"/>
  <c r="AQ171" i="119"/>
  <c r="AN171" i="119"/>
  <c r="AO225" i="119"/>
  <c r="AP225" i="119"/>
  <c r="AQ225" i="119"/>
  <c r="AN225" i="119"/>
  <c r="AO238" i="119"/>
  <c r="AN238" i="119"/>
  <c r="AQ238" i="119"/>
  <c r="AP238" i="119"/>
  <c r="AQ134" i="119"/>
  <c r="AN134" i="119"/>
  <c r="AO134" i="119"/>
  <c r="AP134" i="119"/>
  <c r="W86" i="119"/>
  <c r="W96" i="119"/>
  <c r="W94" i="119"/>
  <c r="W170" i="119"/>
  <c r="AQ100" i="119"/>
  <c r="AN100" i="119"/>
  <c r="AP100" i="119"/>
  <c r="AO100" i="119"/>
  <c r="AQ136" i="119"/>
  <c r="AN136" i="119"/>
  <c r="AP136" i="119"/>
  <c r="AO136" i="119"/>
  <c r="AQ154" i="119"/>
  <c r="AN154" i="119"/>
  <c r="AO154" i="119"/>
  <c r="AP154" i="119"/>
  <c r="AQ144" i="119"/>
  <c r="AN144" i="119"/>
  <c r="AO144" i="119"/>
  <c r="AP144" i="119"/>
  <c r="AN169" i="119"/>
  <c r="AO169" i="119"/>
  <c r="AP169" i="119"/>
  <c r="AQ169" i="119"/>
  <c r="AO232" i="119"/>
  <c r="AQ232" i="119"/>
  <c r="AP232" i="119"/>
  <c r="AN232" i="119"/>
  <c r="AO246" i="119"/>
  <c r="AN246" i="119"/>
  <c r="AP246" i="119"/>
  <c r="AQ246" i="119"/>
  <c r="AO254" i="119"/>
  <c r="AN254" i="119"/>
  <c r="AP254" i="119"/>
  <c r="AQ254" i="119"/>
  <c r="AQ148" i="119"/>
  <c r="AN148" i="119"/>
  <c r="AP148" i="119"/>
  <c r="AO148" i="119"/>
  <c r="AO253" i="119"/>
  <c r="AP253" i="119"/>
  <c r="AQ253" i="119"/>
  <c r="AN253" i="119"/>
  <c r="AO219" i="119"/>
  <c r="AP219" i="119"/>
  <c r="AQ219" i="119"/>
  <c r="AN219" i="119"/>
  <c r="AN125" i="119"/>
  <c r="AO125" i="119"/>
  <c r="AP125" i="119"/>
  <c r="AQ125" i="119"/>
  <c r="AN91" i="119"/>
  <c r="AO91" i="119"/>
  <c r="AP91" i="119"/>
  <c r="AQ91" i="119"/>
  <c r="AQ104" i="119"/>
  <c r="AN104" i="119"/>
  <c r="AO104" i="119"/>
  <c r="AP104" i="119"/>
  <c r="AN111" i="119"/>
  <c r="AO111" i="119"/>
  <c r="AP111" i="119"/>
  <c r="AQ111" i="119"/>
  <c r="AQ78" i="119"/>
  <c r="AN78" i="119"/>
  <c r="AO78" i="119"/>
  <c r="AP78" i="119"/>
  <c r="AO193" i="119"/>
  <c r="AP193" i="119"/>
  <c r="AQ193" i="119"/>
  <c r="AN193" i="119"/>
  <c r="AO220" i="119"/>
  <c r="AQ220" i="119"/>
  <c r="AN220" i="119"/>
  <c r="AP220" i="119"/>
  <c r="AO199" i="119"/>
  <c r="AP199" i="119"/>
  <c r="AQ199" i="119"/>
  <c r="AN199" i="119"/>
  <c r="AN178" i="119"/>
  <c r="AO178" i="119"/>
  <c r="AP178" i="119"/>
  <c r="AQ178" i="119"/>
  <c r="AO185" i="119"/>
  <c r="AP185" i="119"/>
  <c r="AQ185" i="119"/>
  <c r="AN185" i="119"/>
  <c r="AQ174" i="119"/>
  <c r="AN174" i="119"/>
  <c r="AO174" i="119"/>
  <c r="AP174" i="119"/>
  <c r="AO218" i="119"/>
  <c r="AQ218" i="119"/>
  <c r="AN218" i="119"/>
  <c r="AP218" i="119"/>
  <c r="AO239" i="119"/>
  <c r="AP239" i="119"/>
  <c r="AQ239" i="119"/>
  <c r="AN239" i="119"/>
  <c r="AO175" i="119"/>
  <c r="AP175" i="119"/>
  <c r="AQ175" i="119"/>
  <c r="AN175" i="119"/>
  <c r="AO177" i="119"/>
  <c r="AP177" i="119"/>
  <c r="AQ177" i="119"/>
  <c r="AN177" i="119"/>
  <c r="AO243" i="119"/>
  <c r="AP243" i="119"/>
  <c r="AQ243" i="119"/>
  <c r="AN243" i="119"/>
  <c r="AO249" i="119"/>
  <c r="AP249" i="119"/>
  <c r="AQ249" i="119"/>
  <c r="AN249" i="119"/>
  <c r="W151" i="119"/>
  <c r="W198" i="119"/>
  <c r="W161" i="119"/>
  <c r="AR259" i="119"/>
  <c r="AT259" i="119"/>
  <c r="AS259" i="119"/>
  <c r="AU259" i="119"/>
  <c r="AV259" i="119"/>
  <c r="AW259" i="119"/>
  <c r="AX259" i="119"/>
  <c r="AY259" i="119"/>
  <c r="AZ259" i="119"/>
  <c r="BA259" i="119"/>
  <c r="BB259" i="119"/>
  <c r="BC259" i="119"/>
  <c r="BD259" i="119"/>
  <c r="BE259" i="119"/>
  <c r="BF259" i="119"/>
  <c r="BG259" i="119"/>
  <c r="BH259" i="119"/>
  <c r="BI259" i="119"/>
  <c r="BJ259" i="119"/>
  <c r="BK259" i="119"/>
  <c r="BL259" i="119"/>
  <c r="BM259" i="119"/>
  <c r="BN259" i="119"/>
  <c r="BO259" i="119"/>
  <c r="BP259" i="119"/>
  <c r="BQ259" i="119"/>
  <c r="BR259" i="119"/>
  <c r="BS259" i="119"/>
  <c r="BT259" i="119"/>
  <c r="BU259" i="119"/>
  <c r="BV259" i="119"/>
  <c r="BW259" i="119"/>
  <c r="BX259" i="119"/>
  <c r="BY259" i="119"/>
  <c r="BZ259" i="119"/>
  <c r="CA259" i="119"/>
  <c r="CB259" i="119"/>
  <c r="CC259" i="119"/>
  <c r="CD259" i="119"/>
  <c r="CE259" i="119"/>
  <c r="CF259" i="119"/>
  <c r="CG259" i="119"/>
  <c r="CH259" i="119"/>
  <c r="CI259" i="119"/>
  <c r="CJ259" i="119"/>
  <c r="CK259" i="119"/>
  <c r="CL259" i="119"/>
  <c r="CM259" i="119"/>
  <c r="CN259" i="119"/>
  <c r="CO259" i="119"/>
  <c r="CP259" i="119"/>
  <c r="CQ259" i="119"/>
  <c r="CR259" i="119"/>
  <c r="CS259" i="119"/>
  <c r="CT259" i="119"/>
  <c r="CU259" i="119"/>
  <c r="CV259" i="119"/>
  <c r="CW259" i="119"/>
  <c r="CX259" i="119"/>
  <c r="CY259" i="119"/>
  <c r="CZ259" i="119"/>
  <c r="DA259" i="119"/>
  <c r="DB259" i="119"/>
  <c r="DC259" i="119"/>
  <c r="DD259" i="119"/>
  <c r="DE259" i="119"/>
  <c r="DF259" i="119"/>
  <c r="DG259" i="119"/>
  <c r="DH259" i="119"/>
  <c r="DI259" i="119"/>
  <c r="DJ259" i="119"/>
  <c r="DK259" i="119"/>
  <c r="DL259" i="119"/>
  <c r="DM259" i="119"/>
  <c r="DN259" i="119"/>
  <c r="DO259" i="119"/>
  <c r="DP259" i="119"/>
  <c r="AR65" i="119"/>
  <c r="AS65" i="119"/>
  <c r="AT65" i="119"/>
  <c r="AU65" i="119"/>
  <c r="AV65" i="119"/>
  <c r="AW65" i="119"/>
  <c r="AX65" i="119"/>
  <c r="AY65" i="119"/>
  <c r="AZ65" i="119"/>
  <c r="BA65" i="119"/>
  <c r="BB65" i="119"/>
  <c r="BC65" i="119"/>
  <c r="BD65" i="119"/>
  <c r="BE65" i="119"/>
  <c r="BF65" i="119"/>
  <c r="BG65" i="119"/>
  <c r="BH65" i="119"/>
  <c r="BI65" i="119"/>
  <c r="BJ65" i="119"/>
  <c r="BK65" i="119"/>
  <c r="BL65" i="119"/>
  <c r="BM65" i="119"/>
  <c r="BN65" i="119"/>
  <c r="BO65" i="119"/>
  <c r="BP65" i="119"/>
  <c r="BQ65" i="119"/>
  <c r="BR65" i="119"/>
  <c r="BS65" i="119"/>
  <c r="BT65" i="119"/>
  <c r="BU65" i="119"/>
  <c r="BV65" i="119"/>
  <c r="BW65" i="119"/>
  <c r="BX65" i="119"/>
  <c r="BY65" i="119"/>
  <c r="BZ65" i="119"/>
  <c r="CA65" i="119"/>
  <c r="CB65" i="119"/>
  <c r="CC65" i="119"/>
  <c r="CD65" i="119"/>
  <c r="CE65" i="119"/>
  <c r="CF65" i="119"/>
  <c r="CG65" i="119"/>
  <c r="CH65" i="119"/>
  <c r="CI65" i="119"/>
  <c r="CJ65" i="119"/>
  <c r="CK65" i="119"/>
  <c r="CL65" i="119"/>
  <c r="CM65" i="119"/>
  <c r="CN65" i="119"/>
  <c r="CO65" i="119"/>
  <c r="CP65" i="119"/>
  <c r="CQ65" i="119"/>
  <c r="CR65" i="119"/>
  <c r="CS65" i="119"/>
  <c r="CT65" i="119"/>
  <c r="CU65" i="119"/>
  <c r="CV65" i="119"/>
  <c r="CW65" i="119"/>
  <c r="CX65" i="119"/>
  <c r="CY65" i="119"/>
  <c r="CZ65" i="119"/>
  <c r="DA65" i="119"/>
  <c r="DB65" i="119"/>
  <c r="DC65" i="119"/>
  <c r="DD65" i="119"/>
  <c r="DE65" i="119"/>
  <c r="DF65" i="119"/>
  <c r="DG65" i="119"/>
  <c r="DH65" i="119"/>
  <c r="DI65" i="119"/>
  <c r="DJ65" i="119"/>
  <c r="DK65" i="119"/>
  <c r="DL65" i="119"/>
  <c r="DM65" i="119"/>
  <c r="DN65" i="119"/>
  <c r="DO65" i="119"/>
  <c r="DP65" i="119"/>
  <c r="AT197" i="119"/>
  <c r="AR197" i="119"/>
  <c r="AS197" i="119"/>
  <c r="AU197" i="119"/>
  <c r="AV197" i="119"/>
  <c r="AW197" i="119"/>
  <c r="AX197" i="119"/>
  <c r="AY197" i="119"/>
  <c r="AZ197" i="119"/>
  <c r="BA197" i="119"/>
  <c r="BB197" i="119"/>
  <c r="BC197" i="119"/>
  <c r="BD197" i="119"/>
  <c r="BE197" i="119"/>
  <c r="BF197" i="119"/>
  <c r="BG197" i="119"/>
  <c r="BH197" i="119"/>
  <c r="BI197" i="119"/>
  <c r="BJ197" i="119"/>
  <c r="BK197" i="119"/>
  <c r="BL197" i="119"/>
  <c r="BM197" i="119"/>
  <c r="BN197" i="119"/>
  <c r="BO197" i="119"/>
  <c r="BP197" i="119"/>
  <c r="BQ197" i="119"/>
  <c r="BR197" i="119"/>
  <c r="BS197" i="119"/>
  <c r="BT197" i="119"/>
  <c r="BU197" i="119"/>
  <c r="BV197" i="119"/>
  <c r="BW197" i="119"/>
  <c r="BX197" i="119"/>
  <c r="BY197" i="119"/>
  <c r="BZ197" i="119"/>
  <c r="CA197" i="119"/>
  <c r="CB197" i="119"/>
  <c r="CC197" i="119"/>
  <c r="CD197" i="119"/>
  <c r="CE197" i="119"/>
  <c r="CF197" i="119"/>
  <c r="CG197" i="119"/>
  <c r="CH197" i="119"/>
  <c r="CI197" i="119"/>
  <c r="CJ197" i="119"/>
  <c r="CK197" i="119"/>
  <c r="CL197" i="119"/>
  <c r="CM197" i="119"/>
  <c r="CN197" i="119"/>
  <c r="CO197" i="119"/>
  <c r="CP197" i="119"/>
  <c r="CQ197" i="119"/>
  <c r="CR197" i="119"/>
  <c r="CS197" i="119"/>
  <c r="CT197" i="119"/>
  <c r="CU197" i="119"/>
  <c r="CV197" i="119"/>
  <c r="CW197" i="119"/>
  <c r="CX197" i="119"/>
  <c r="CY197" i="119"/>
  <c r="CZ197" i="119"/>
  <c r="DA197" i="119"/>
  <c r="DB197" i="119"/>
  <c r="DC197" i="119"/>
  <c r="DD197" i="119"/>
  <c r="DE197" i="119"/>
  <c r="DF197" i="119"/>
  <c r="DG197" i="119"/>
  <c r="DH197" i="119"/>
  <c r="DI197" i="119"/>
  <c r="DJ197" i="119"/>
  <c r="DK197" i="119"/>
  <c r="DL197" i="119"/>
  <c r="DM197" i="119"/>
  <c r="DN197" i="119"/>
  <c r="DO197" i="119"/>
  <c r="DP197" i="119"/>
  <c r="V86" i="119"/>
  <c r="AJ86" i="119" a="1"/>
  <c r="AJ86" i="119" s="1"/>
  <c r="AR237" i="119"/>
  <c r="AS237" i="119"/>
  <c r="AT237" i="119"/>
  <c r="AU237" i="119"/>
  <c r="AV237" i="119"/>
  <c r="AW237" i="119"/>
  <c r="AX237" i="119"/>
  <c r="AY237" i="119"/>
  <c r="AZ237" i="119"/>
  <c r="BA237" i="119"/>
  <c r="BB237" i="119"/>
  <c r="BC237" i="119"/>
  <c r="BD237" i="119"/>
  <c r="BE237" i="119"/>
  <c r="BF237" i="119"/>
  <c r="BG237" i="119"/>
  <c r="BH237" i="119"/>
  <c r="BI237" i="119"/>
  <c r="BJ237" i="119"/>
  <c r="BK237" i="119"/>
  <c r="BL237" i="119"/>
  <c r="BM237" i="119"/>
  <c r="BN237" i="119"/>
  <c r="BO237" i="119"/>
  <c r="BP237" i="119"/>
  <c r="BQ237" i="119"/>
  <c r="BR237" i="119"/>
  <c r="BS237" i="119"/>
  <c r="BT237" i="119"/>
  <c r="BU237" i="119"/>
  <c r="BV237" i="119"/>
  <c r="BW237" i="119"/>
  <c r="BX237" i="119"/>
  <c r="BY237" i="119"/>
  <c r="BZ237" i="119"/>
  <c r="CA237" i="119"/>
  <c r="CB237" i="119"/>
  <c r="CC237" i="119"/>
  <c r="CD237" i="119"/>
  <c r="CE237" i="119"/>
  <c r="CF237" i="119"/>
  <c r="CG237" i="119"/>
  <c r="CH237" i="119"/>
  <c r="CI237" i="119"/>
  <c r="CJ237" i="119"/>
  <c r="CK237" i="119"/>
  <c r="CL237" i="119"/>
  <c r="CM237" i="119"/>
  <c r="CN237" i="119"/>
  <c r="CO237" i="119"/>
  <c r="CP237" i="119"/>
  <c r="CQ237" i="119"/>
  <c r="CR237" i="119"/>
  <c r="CS237" i="119"/>
  <c r="CT237" i="119"/>
  <c r="CU237" i="119"/>
  <c r="CV237" i="119"/>
  <c r="CW237" i="119"/>
  <c r="CX237" i="119"/>
  <c r="CY237" i="119"/>
  <c r="CZ237" i="119"/>
  <c r="DA237" i="119"/>
  <c r="DB237" i="119"/>
  <c r="DC237" i="119"/>
  <c r="DD237" i="119"/>
  <c r="DE237" i="119"/>
  <c r="DF237" i="119"/>
  <c r="DG237" i="119"/>
  <c r="DH237" i="119"/>
  <c r="DI237" i="119"/>
  <c r="DJ237" i="119"/>
  <c r="DK237" i="119"/>
  <c r="DL237" i="119"/>
  <c r="DM237" i="119"/>
  <c r="DN237" i="119"/>
  <c r="DO237" i="119"/>
  <c r="DP237" i="119"/>
  <c r="AR204" i="119"/>
  <c r="AS204" i="119"/>
  <c r="AT204" i="119"/>
  <c r="AU204" i="119"/>
  <c r="AV204" i="119"/>
  <c r="AW204" i="119"/>
  <c r="AX204" i="119"/>
  <c r="AY204" i="119"/>
  <c r="AZ204" i="119"/>
  <c r="BA204" i="119"/>
  <c r="BB204" i="119"/>
  <c r="BC204" i="119"/>
  <c r="BD204" i="119"/>
  <c r="BE204" i="119"/>
  <c r="BF204" i="119"/>
  <c r="BG204" i="119"/>
  <c r="BH204" i="119"/>
  <c r="BI204" i="119"/>
  <c r="BJ204" i="119"/>
  <c r="BK204" i="119"/>
  <c r="BL204" i="119"/>
  <c r="BM204" i="119"/>
  <c r="BN204" i="119"/>
  <c r="BO204" i="119"/>
  <c r="BP204" i="119"/>
  <c r="BQ204" i="119"/>
  <c r="BR204" i="119"/>
  <c r="BS204" i="119"/>
  <c r="BT204" i="119"/>
  <c r="BU204" i="119"/>
  <c r="BV204" i="119"/>
  <c r="BW204" i="119"/>
  <c r="BX204" i="119"/>
  <c r="BY204" i="119"/>
  <c r="BZ204" i="119"/>
  <c r="CA204" i="119"/>
  <c r="CB204" i="119"/>
  <c r="CC204" i="119"/>
  <c r="CD204" i="119"/>
  <c r="CE204" i="119"/>
  <c r="CF204" i="119"/>
  <c r="CG204" i="119"/>
  <c r="CH204" i="119"/>
  <c r="CI204" i="119"/>
  <c r="CJ204" i="119"/>
  <c r="CK204" i="119"/>
  <c r="CL204" i="119"/>
  <c r="CM204" i="119"/>
  <c r="CN204" i="119"/>
  <c r="CO204" i="119"/>
  <c r="CP204" i="119"/>
  <c r="CQ204" i="119"/>
  <c r="CR204" i="119"/>
  <c r="CS204" i="119"/>
  <c r="CT204" i="119"/>
  <c r="CU204" i="119"/>
  <c r="CV204" i="119"/>
  <c r="CW204" i="119"/>
  <c r="CX204" i="119"/>
  <c r="CY204" i="119"/>
  <c r="CZ204" i="119"/>
  <c r="DA204" i="119"/>
  <c r="DB204" i="119"/>
  <c r="DC204" i="119"/>
  <c r="DD204" i="119"/>
  <c r="DE204" i="119"/>
  <c r="DF204" i="119"/>
  <c r="DG204" i="119"/>
  <c r="DH204" i="119"/>
  <c r="DI204" i="119"/>
  <c r="DJ204" i="119"/>
  <c r="DK204" i="119"/>
  <c r="DL204" i="119"/>
  <c r="DM204" i="119"/>
  <c r="DN204" i="119"/>
  <c r="DO204" i="119"/>
  <c r="DP204" i="119"/>
  <c r="AR234" i="119"/>
  <c r="AT234" i="119"/>
  <c r="AS234" i="119"/>
  <c r="AU234" i="119"/>
  <c r="AV234" i="119"/>
  <c r="AW234" i="119"/>
  <c r="AX234" i="119"/>
  <c r="AY234" i="119"/>
  <c r="AZ234" i="119"/>
  <c r="BA234" i="119"/>
  <c r="BB234" i="119"/>
  <c r="BC234" i="119"/>
  <c r="BD234" i="119"/>
  <c r="BE234" i="119"/>
  <c r="BF234" i="119"/>
  <c r="BG234" i="119"/>
  <c r="BH234" i="119"/>
  <c r="BI234" i="119"/>
  <c r="BJ234" i="119"/>
  <c r="BK234" i="119"/>
  <c r="BL234" i="119"/>
  <c r="BM234" i="119"/>
  <c r="BN234" i="119"/>
  <c r="BO234" i="119"/>
  <c r="BP234" i="119"/>
  <c r="BQ234" i="119"/>
  <c r="BR234" i="119"/>
  <c r="BS234" i="119"/>
  <c r="BT234" i="119"/>
  <c r="BU234" i="119"/>
  <c r="BV234" i="119"/>
  <c r="BW234" i="119"/>
  <c r="BX234" i="119"/>
  <c r="BY234" i="119"/>
  <c r="BZ234" i="119"/>
  <c r="CA234" i="119"/>
  <c r="CB234" i="119"/>
  <c r="CC234" i="119"/>
  <c r="CD234" i="119"/>
  <c r="CE234" i="119"/>
  <c r="CF234" i="119"/>
  <c r="CG234" i="119"/>
  <c r="CH234" i="119"/>
  <c r="CI234" i="119"/>
  <c r="CJ234" i="119"/>
  <c r="CK234" i="119"/>
  <c r="CL234" i="119"/>
  <c r="CM234" i="119"/>
  <c r="CN234" i="119"/>
  <c r="CO234" i="119"/>
  <c r="CP234" i="119"/>
  <c r="CQ234" i="119"/>
  <c r="CR234" i="119"/>
  <c r="CS234" i="119"/>
  <c r="CT234" i="119"/>
  <c r="CU234" i="119"/>
  <c r="CV234" i="119"/>
  <c r="CW234" i="119"/>
  <c r="CX234" i="119"/>
  <c r="CY234" i="119"/>
  <c r="CZ234" i="119"/>
  <c r="DA234" i="119"/>
  <c r="DB234" i="119"/>
  <c r="DC234" i="119"/>
  <c r="DD234" i="119"/>
  <c r="DE234" i="119"/>
  <c r="DF234" i="119"/>
  <c r="DG234" i="119"/>
  <c r="DH234" i="119"/>
  <c r="DI234" i="119"/>
  <c r="DJ234" i="119"/>
  <c r="DK234" i="119"/>
  <c r="DL234" i="119"/>
  <c r="DM234" i="119"/>
  <c r="DN234" i="119"/>
  <c r="DO234" i="119"/>
  <c r="DP234" i="119"/>
  <c r="AR182" i="119"/>
  <c r="AS182" i="119"/>
  <c r="AU182" i="119"/>
  <c r="AT182" i="119"/>
  <c r="AV182" i="119"/>
  <c r="AW182" i="119"/>
  <c r="AX182" i="119"/>
  <c r="AY182" i="119"/>
  <c r="AZ182" i="119"/>
  <c r="BA182" i="119"/>
  <c r="BB182" i="119"/>
  <c r="BC182" i="119"/>
  <c r="BD182" i="119"/>
  <c r="BE182" i="119"/>
  <c r="BF182" i="119"/>
  <c r="BG182" i="119"/>
  <c r="BH182" i="119"/>
  <c r="BI182" i="119"/>
  <c r="BJ182" i="119"/>
  <c r="BK182" i="119"/>
  <c r="BL182" i="119"/>
  <c r="BM182" i="119"/>
  <c r="BN182" i="119"/>
  <c r="BO182" i="119"/>
  <c r="BP182" i="119"/>
  <c r="BQ182" i="119"/>
  <c r="BR182" i="119"/>
  <c r="BS182" i="119"/>
  <c r="BT182" i="119"/>
  <c r="BU182" i="119"/>
  <c r="BV182" i="119"/>
  <c r="BW182" i="119"/>
  <c r="BX182" i="119"/>
  <c r="BY182" i="119"/>
  <c r="BZ182" i="119"/>
  <c r="CA182" i="119"/>
  <c r="CB182" i="119"/>
  <c r="CC182" i="119"/>
  <c r="CD182" i="119"/>
  <c r="CE182" i="119"/>
  <c r="CF182" i="119"/>
  <c r="CG182" i="119"/>
  <c r="CH182" i="119"/>
  <c r="CI182" i="119"/>
  <c r="CJ182" i="119"/>
  <c r="CK182" i="119"/>
  <c r="CL182" i="119"/>
  <c r="CM182" i="119"/>
  <c r="CN182" i="119"/>
  <c r="CO182" i="119"/>
  <c r="CP182" i="119"/>
  <c r="CQ182" i="119"/>
  <c r="CR182" i="119"/>
  <c r="CS182" i="119"/>
  <c r="CT182" i="119"/>
  <c r="CU182" i="119"/>
  <c r="CV182" i="119"/>
  <c r="CW182" i="119"/>
  <c r="CX182" i="119"/>
  <c r="CY182" i="119"/>
  <c r="CZ182" i="119"/>
  <c r="DA182" i="119"/>
  <c r="DB182" i="119"/>
  <c r="DC182" i="119"/>
  <c r="DD182" i="119"/>
  <c r="DE182" i="119"/>
  <c r="DF182" i="119"/>
  <c r="DG182" i="119"/>
  <c r="DH182" i="119"/>
  <c r="DI182" i="119"/>
  <c r="DJ182" i="119"/>
  <c r="DK182" i="119"/>
  <c r="DL182" i="119"/>
  <c r="DM182" i="119"/>
  <c r="DN182" i="119"/>
  <c r="DO182" i="119"/>
  <c r="DP182" i="119"/>
  <c r="AR84" i="119"/>
  <c r="AS84" i="119"/>
  <c r="AT84" i="119"/>
  <c r="AU84" i="119"/>
  <c r="AV84" i="119"/>
  <c r="AW84" i="119"/>
  <c r="AX84" i="119"/>
  <c r="AY84" i="119"/>
  <c r="AZ84" i="119"/>
  <c r="BA84" i="119"/>
  <c r="BB84" i="119"/>
  <c r="BC84" i="119"/>
  <c r="BD84" i="119"/>
  <c r="BE84" i="119"/>
  <c r="BF84" i="119"/>
  <c r="BG84" i="119"/>
  <c r="BH84" i="119"/>
  <c r="BI84" i="119"/>
  <c r="BJ84" i="119"/>
  <c r="BK84" i="119"/>
  <c r="BL84" i="119"/>
  <c r="BM84" i="119"/>
  <c r="BN84" i="119"/>
  <c r="BO84" i="119"/>
  <c r="BP84" i="119"/>
  <c r="BQ84" i="119"/>
  <c r="BR84" i="119"/>
  <c r="BS84" i="119"/>
  <c r="BT84" i="119"/>
  <c r="BU84" i="119"/>
  <c r="BV84" i="119"/>
  <c r="BW84" i="119"/>
  <c r="BX84" i="119"/>
  <c r="BY84" i="119"/>
  <c r="BZ84" i="119"/>
  <c r="CA84" i="119"/>
  <c r="CB84" i="119"/>
  <c r="CC84" i="119"/>
  <c r="CD84" i="119"/>
  <c r="CE84" i="119"/>
  <c r="CF84" i="119"/>
  <c r="CG84" i="119"/>
  <c r="CH84" i="119"/>
  <c r="CI84" i="119"/>
  <c r="CJ84" i="119"/>
  <c r="CK84" i="119"/>
  <c r="CL84" i="119"/>
  <c r="CM84" i="119"/>
  <c r="CN84" i="119"/>
  <c r="CO84" i="119"/>
  <c r="CP84" i="119"/>
  <c r="CQ84" i="119"/>
  <c r="CR84" i="119"/>
  <c r="CS84" i="119"/>
  <c r="CT84" i="119"/>
  <c r="CU84" i="119"/>
  <c r="CV84" i="119"/>
  <c r="CW84" i="119"/>
  <c r="CX84" i="119"/>
  <c r="CY84" i="119"/>
  <c r="CZ84" i="119"/>
  <c r="DA84" i="119"/>
  <c r="DB84" i="119"/>
  <c r="DC84" i="119"/>
  <c r="DD84" i="119"/>
  <c r="DE84" i="119"/>
  <c r="DF84" i="119"/>
  <c r="DG84" i="119"/>
  <c r="DH84" i="119"/>
  <c r="DI84" i="119"/>
  <c r="DJ84" i="119"/>
  <c r="DK84" i="119"/>
  <c r="DL84" i="119"/>
  <c r="DM84" i="119"/>
  <c r="DN84" i="119"/>
  <c r="DO84" i="119"/>
  <c r="DP84" i="119"/>
  <c r="AT118" i="119"/>
  <c r="AS118" i="119"/>
  <c r="AR118" i="119"/>
  <c r="AU118" i="119"/>
  <c r="AV118" i="119"/>
  <c r="AW118" i="119"/>
  <c r="AX118" i="119"/>
  <c r="AY118" i="119"/>
  <c r="AZ118" i="119"/>
  <c r="BA118" i="119"/>
  <c r="BB118" i="119"/>
  <c r="BC118" i="119"/>
  <c r="BD118" i="119"/>
  <c r="BE118" i="119"/>
  <c r="BF118" i="119"/>
  <c r="BG118" i="119"/>
  <c r="BH118" i="119"/>
  <c r="BI118" i="119"/>
  <c r="BJ118" i="119"/>
  <c r="BK118" i="119"/>
  <c r="BL118" i="119"/>
  <c r="BM118" i="119"/>
  <c r="BN118" i="119"/>
  <c r="BO118" i="119"/>
  <c r="BP118" i="119"/>
  <c r="BQ118" i="119"/>
  <c r="BR118" i="119"/>
  <c r="BS118" i="119"/>
  <c r="BT118" i="119"/>
  <c r="BU118" i="119"/>
  <c r="BV118" i="119"/>
  <c r="BW118" i="119"/>
  <c r="BX118" i="119"/>
  <c r="BY118" i="119"/>
  <c r="BZ118" i="119"/>
  <c r="CA118" i="119"/>
  <c r="CB118" i="119"/>
  <c r="CC118" i="119"/>
  <c r="CD118" i="119"/>
  <c r="CE118" i="119"/>
  <c r="CF118" i="119"/>
  <c r="CG118" i="119"/>
  <c r="CH118" i="119"/>
  <c r="CI118" i="119"/>
  <c r="CJ118" i="119"/>
  <c r="CK118" i="119"/>
  <c r="CL118" i="119"/>
  <c r="CM118" i="119"/>
  <c r="CN118" i="119"/>
  <c r="CO118" i="119"/>
  <c r="CP118" i="119"/>
  <c r="CQ118" i="119"/>
  <c r="CR118" i="119"/>
  <c r="CS118" i="119"/>
  <c r="CT118" i="119"/>
  <c r="CU118" i="119"/>
  <c r="CV118" i="119"/>
  <c r="CW118" i="119"/>
  <c r="CX118" i="119"/>
  <c r="CY118" i="119"/>
  <c r="CZ118" i="119"/>
  <c r="DA118" i="119"/>
  <c r="DB118" i="119"/>
  <c r="DC118" i="119"/>
  <c r="DD118" i="119"/>
  <c r="DE118" i="119"/>
  <c r="DF118" i="119"/>
  <c r="DG118" i="119"/>
  <c r="DH118" i="119"/>
  <c r="DI118" i="119"/>
  <c r="DJ118" i="119"/>
  <c r="DK118" i="119"/>
  <c r="DL118" i="119"/>
  <c r="DM118" i="119"/>
  <c r="DN118" i="119"/>
  <c r="DO118" i="119"/>
  <c r="DP118" i="119"/>
  <c r="AR126" i="119"/>
  <c r="AS126" i="119"/>
  <c r="AT126" i="119"/>
  <c r="AU126" i="119"/>
  <c r="AV126" i="119"/>
  <c r="AW126" i="119"/>
  <c r="AX126" i="119"/>
  <c r="AY126" i="119"/>
  <c r="AZ126" i="119"/>
  <c r="BA126" i="119"/>
  <c r="BB126" i="119"/>
  <c r="BC126" i="119"/>
  <c r="BD126" i="119"/>
  <c r="BE126" i="119"/>
  <c r="BF126" i="119"/>
  <c r="BG126" i="119"/>
  <c r="BH126" i="119"/>
  <c r="BI126" i="119"/>
  <c r="BJ126" i="119"/>
  <c r="BK126" i="119"/>
  <c r="BL126" i="119"/>
  <c r="BM126" i="119"/>
  <c r="BN126" i="119"/>
  <c r="BO126" i="119"/>
  <c r="BP126" i="119"/>
  <c r="BQ126" i="119"/>
  <c r="BR126" i="119"/>
  <c r="BS126" i="119"/>
  <c r="BT126" i="119"/>
  <c r="BU126" i="119"/>
  <c r="BV126" i="119"/>
  <c r="BW126" i="119"/>
  <c r="BX126" i="119"/>
  <c r="BY126" i="119"/>
  <c r="BZ126" i="119"/>
  <c r="CA126" i="119"/>
  <c r="CB126" i="119"/>
  <c r="CC126" i="119"/>
  <c r="CD126" i="119"/>
  <c r="CE126" i="119"/>
  <c r="CF126" i="119"/>
  <c r="CG126" i="119"/>
  <c r="CH126" i="119"/>
  <c r="CI126" i="119"/>
  <c r="CJ126" i="119"/>
  <c r="CK126" i="119"/>
  <c r="CL126" i="119"/>
  <c r="CM126" i="119"/>
  <c r="CN126" i="119"/>
  <c r="CO126" i="119"/>
  <c r="CP126" i="119"/>
  <c r="CQ126" i="119"/>
  <c r="CR126" i="119"/>
  <c r="CS126" i="119"/>
  <c r="CT126" i="119"/>
  <c r="CU126" i="119"/>
  <c r="CV126" i="119"/>
  <c r="CW126" i="119"/>
  <c r="CX126" i="119"/>
  <c r="CY126" i="119"/>
  <c r="CZ126" i="119"/>
  <c r="DA126" i="119"/>
  <c r="DB126" i="119"/>
  <c r="DC126" i="119"/>
  <c r="DD126" i="119"/>
  <c r="DE126" i="119"/>
  <c r="DF126" i="119"/>
  <c r="DG126" i="119"/>
  <c r="DH126" i="119"/>
  <c r="DI126" i="119"/>
  <c r="DJ126" i="119"/>
  <c r="DK126" i="119"/>
  <c r="DL126" i="119"/>
  <c r="DM126" i="119"/>
  <c r="DN126" i="119"/>
  <c r="DO126" i="119"/>
  <c r="DP126" i="119"/>
  <c r="AR70" i="119"/>
  <c r="AT70" i="119"/>
  <c r="AS70" i="119"/>
  <c r="AU70" i="119"/>
  <c r="AV70" i="119"/>
  <c r="AW70" i="119"/>
  <c r="AX70" i="119"/>
  <c r="AY70" i="119"/>
  <c r="AZ70" i="119"/>
  <c r="BA70" i="119"/>
  <c r="BB70" i="119"/>
  <c r="BC70" i="119"/>
  <c r="BD70" i="119"/>
  <c r="BE70" i="119"/>
  <c r="BF70" i="119"/>
  <c r="BG70" i="119"/>
  <c r="BH70" i="119"/>
  <c r="BI70" i="119"/>
  <c r="BJ70" i="119"/>
  <c r="BK70" i="119"/>
  <c r="BL70" i="119"/>
  <c r="BM70" i="119"/>
  <c r="BN70" i="119"/>
  <c r="BO70" i="119"/>
  <c r="BP70" i="119"/>
  <c r="BQ70" i="119"/>
  <c r="BR70" i="119"/>
  <c r="BS70" i="119"/>
  <c r="BT70" i="119"/>
  <c r="BU70" i="119"/>
  <c r="BV70" i="119"/>
  <c r="BW70" i="119"/>
  <c r="BX70" i="119"/>
  <c r="BY70" i="119"/>
  <c r="BZ70" i="119"/>
  <c r="CA70" i="119"/>
  <c r="CB70" i="119"/>
  <c r="CC70" i="119"/>
  <c r="CD70" i="119"/>
  <c r="CE70" i="119"/>
  <c r="CF70" i="119"/>
  <c r="CG70" i="119"/>
  <c r="CH70" i="119"/>
  <c r="CI70" i="119"/>
  <c r="CJ70" i="119"/>
  <c r="CK70" i="119"/>
  <c r="CL70" i="119"/>
  <c r="CM70" i="119"/>
  <c r="CN70" i="119"/>
  <c r="CO70" i="119"/>
  <c r="CP70" i="119"/>
  <c r="CQ70" i="119"/>
  <c r="CR70" i="119"/>
  <c r="CS70" i="119"/>
  <c r="CT70" i="119"/>
  <c r="CU70" i="119"/>
  <c r="CV70" i="119"/>
  <c r="CW70" i="119"/>
  <c r="CX70" i="119"/>
  <c r="CY70" i="119"/>
  <c r="CZ70" i="119"/>
  <c r="DA70" i="119"/>
  <c r="DB70" i="119"/>
  <c r="DC70" i="119"/>
  <c r="DD70" i="119"/>
  <c r="DE70" i="119"/>
  <c r="DF70" i="119"/>
  <c r="DG70" i="119"/>
  <c r="DH70" i="119"/>
  <c r="DI70" i="119"/>
  <c r="DJ70" i="119"/>
  <c r="DK70" i="119"/>
  <c r="DL70" i="119"/>
  <c r="DM70" i="119"/>
  <c r="DN70" i="119"/>
  <c r="DO70" i="119"/>
  <c r="DP70" i="119"/>
  <c r="AR217" i="119"/>
  <c r="AS217" i="119"/>
  <c r="AT217" i="119"/>
  <c r="AU217" i="119"/>
  <c r="AV217" i="119"/>
  <c r="AW217" i="119"/>
  <c r="AX217" i="119"/>
  <c r="AY217" i="119"/>
  <c r="AZ217" i="119"/>
  <c r="BA217" i="119"/>
  <c r="BB217" i="119"/>
  <c r="BC217" i="119"/>
  <c r="BD217" i="119"/>
  <c r="BE217" i="119"/>
  <c r="BF217" i="119"/>
  <c r="BG217" i="119"/>
  <c r="BH217" i="119"/>
  <c r="BI217" i="119"/>
  <c r="BJ217" i="119"/>
  <c r="BK217" i="119"/>
  <c r="BL217" i="119"/>
  <c r="BM217" i="119"/>
  <c r="BN217" i="119"/>
  <c r="BO217" i="119"/>
  <c r="BP217" i="119"/>
  <c r="BQ217" i="119"/>
  <c r="BR217" i="119"/>
  <c r="BS217" i="119"/>
  <c r="BT217" i="119"/>
  <c r="BU217" i="119"/>
  <c r="BV217" i="119"/>
  <c r="BW217" i="119"/>
  <c r="BX217" i="119"/>
  <c r="BY217" i="119"/>
  <c r="BZ217" i="119"/>
  <c r="CA217" i="119"/>
  <c r="CB217" i="119"/>
  <c r="CC217" i="119"/>
  <c r="CD217" i="119"/>
  <c r="CE217" i="119"/>
  <c r="CF217" i="119"/>
  <c r="CG217" i="119"/>
  <c r="CH217" i="119"/>
  <c r="CI217" i="119"/>
  <c r="CJ217" i="119"/>
  <c r="CK217" i="119"/>
  <c r="CL217" i="119"/>
  <c r="CM217" i="119"/>
  <c r="CN217" i="119"/>
  <c r="CO217" i="119"/>
  <c r="CP217" i="119"/>
  <c r="CQ217" i="119"/>
  <c r="CR217" i="119"/>
  <c r="CS217" i="119"/>
  <c r="CT217" i="119"/>
  <c r="CU217" i="119"/>
  <c r="CV217" i="119"/>
  <c r="CW217" i="119"/>
  <c r="CX217" i="119"/>
  <c r="CY217" i="119"/>
  <c r="CZ217" i="119"/>
  <c r="DA217" i="119"/>
  <c r="DB217" i="119"/>
  <c r="DC217" i="119"/>
  <c r="DD217" i="119"/>
  <c r="DE217" i="119"/>
  <c r="DF217" i="119"/>
  <c r="DG217" i="119"/>
  <c r="DH217" i="119"/>
  <c r="DI217" i="119"/>
  <c r="DJ217" i="119"/>
  <c r="DK217" i="119"/>
  <c r="DL217" i="119"/>
  <c r="DM217" i="119"/>
  <c r="DN217" i="119"/>
  <c r="DO217" i="119"/>
  <c r="DP217" i="119"/>
  <c r="AT173" i="119"/>
  <c r="AR173" i="119"/>
  <c r="AS173" i="119"/>
  <c r="AU173" i="119"/>
  <c r="AV173" i="119"/>
  <c r="AW173" i="119"/>
  <c r="AX173" i="119"/>
  <c r="AY173" i="119"/>
  <c r="AZ173" i="119"/>
  <c r="BA173" i="119"/>
  <c r="BB173" i="119"/>
  <c r="BC173" i="119"/>
  <c r="BD173" i="119"/>
  <c r="BE173" i="119"/>
  <c r="BF173" i="119"/>
  <c r="BG173" i="119"/>
  <c r="BH173" i="119"/>
  <c r="BI173" i="119"/>
  <c r="BJ173" i="119"/>
  <c r="BK173" i="119"/>
  <c r="BL173" i="119"/>
  <c r="BM173" i="119"/>
  <c r="BN173" i="119"/>
  <c r="BO173" i="119"/>
  <c r="BP173" i="119"/>
  <c r="BQ173" i="119"/>
  <c r="BR173" i="119"/>
  <c r="BS173" i="119"/>
  <c r="BT173" i="119"/>
  <c r="BU173" i="119"/>
  <c r="BV173" i="119"/>
  <c r="BW173" i="119"/>
  <c r="BX173" i="119"/>
  <c r="BY173" i="119"/>
  <c r="BZ173" i="119"/>
  <c r="CA173" i="119"/>
  <c r="CB173" i="119"/>
  <c r="CC173" i="119"/>
  <c r="CD173" i="119"/>
  <c r="CE173" i="119"/>
  <c r="CF173" i="119"/>
  <c r="CG173" i="119"/>
  <c r="CH173" i="119"/>
  <c r="CI173" i="119"/>
  <c r="CJ173" i="119"/>
  <c r="CK173" i="119"/>
  <c r="CL173" i="119"/>
  <c r="CM173" i="119"/>
  <c r="CN173" i="119"/>
  <c r="CO173" i="119"/>
  <c r="CP173" i="119"/>
  <c r="CQ173" i="119"/>
  <c r="CR173" i="119"/>
  <c r="CS173" i="119"/>
  <c r="CT173" i="119"/>
  <c r="CU173" i="119"/>
  <c r="CV173" i="119"/>
  <c r="CW173" i="119"/>
  <c r="CX173" i="119"/>
  <c r="CY173" i="119"/>
  <c r="CZ173" i="119"/>
  <c r="DA173" i="119"/>
  <c r="DB173" i="119"/>
  <c r="DC173" i="119"/>
  <c r="DD173" i="119"/>
  <c r="DE173" i="119"/>
  <c r="DF173" i="119"/>
  <c r="DG173" i="119"/>
  <c r="DH173" i="119"/>
  <c r="DI173" i="119"/>
  <c r="DJ173" i="119"/>
  <c r="DK173" i="119"/>
  <c r="DL173" i="119"/>
  <c r="DM173" i="119"/>
  <c r="DN173" i="119"/>
  <c r="DO173" i="119"/>
  <c r="DP173" i="119"/>
  <c r="AR62" i="119"/>
  <c r="AT62" i="119"/>
  <c r="AS62" i="119"/>
  <c r="AU62" i="119"/>
  <c r="AV62" i="119"/>
  <c r="AW62" i="119"/>
  <c r="AX62" i="119"/>
  <c r="AY62" i="119"/>
  <c r="AZ62" i="119"/>
  <c r="BA62" i="119"/>
  <c r="BB62" i="119"/>
  <c r="BC62" i="119"/>
  <c r="BD62" i="119"/>
  <c r="BE62" i="119"/>
  <c r="BF62" i="119"/>
  <c r="BG62" i="119"/>
  <c r="BH62" i="119"/>
  <c r="BI62" i="119"/>
  <c r="BJ62" i="119"/>
  <c r="BK62" i="119"/>
  <c r="BL62" i="119"/>
  <c r="BM62" i="119"/>
  <c r="BN62" i="119"/>
  <c r="BO62" i="119"/>
  <c r="BP62" i="119"/>
  <c r="BQ62" i="119"/>
  <c r="BR62" i="119"/>
  <c r="BS62" i="119"/>
  <c r="BT62" i="119"/>
  <c r="BU62" i="119"/>
  <c r="BV62" i="119"/>
  <c r="BW62" i="119"/>
  <c r="BX62" i="119"/>
  <c r="BY62" i="119"/>
  <c r="BZ62" i="119"/>
  <c r="CA62" i="119"/>
  <c r="CB62" i="119"/>
  <c r="CC62" i="119"/>
  <c r="CD62" i="119"/>
  <c r="CE62" i="119"/>
  <c r="CF62" i="119"/>
  <c r="CG62" i="119"/>
  <c r="CH62" i="119"/>
  <c r="CI62" i="119"/>
  <c r="CJ62" i="119"/>
  <c r="CK62" i="119"/>
  <c r="CL62" i="119"/>
  <c r="CM62" i="119"/>
  <c r="CN62" i="119"/>
  <c r="CO62" i="119"/>
  <c r="CP62" i="119"/>
  <c r="CQ62" i="119"/>
  <c r="CR62" i="119"/>
  <c r="CS62" i="119"/>
  <c r="CT62" i="119"/>
  <c r="CU62" i="119"/>
  <c r="CV62" i="119"/>
  <c r="CW62" i="119"/>
  <c r="CX62" i="119"/>
  <c r="CY62" i="119"/>
  <c r="CZ62" i="119"/>
  <c r="DA62" i="119"/>
  <c r="DB62" i="119"/>
  <c r="DC62" i="119"/>
  <c r="DD62" i="119"/>
  <c r="DE62" i="119"/>
  <c r="DF62" i="119"/>
  <c r="DG62" i="119"/>
  <c r="DH62" i="119"/>
  <c r="DI62" i="119"/>
  <c r="DJ62" i="119"/>
  <c r="DK62" i="119"/>
  <c r="DL62" i="119"/>
  <c r="DM62" i="119"/>
  <c r="DN62" i="119"/>
  <c r="DO62" i="119"/>
  <c r="DP62" i="119"/>
  <c r="AR152" i="119"/>
  <c r="AT152" i="119"/>
  <c r="AS152" i="119"/>
  <c r="AU152" i="119"/>
  <c r="AV152" i="119"/>
  <c r="AW152" i="119"/>
  <c r="AX152" i="119"/>
  <c r="AY152" i="119"/>
  <c r="AZ152" i="119"/>
  <c r="BA152" i="119"/>
  <c r="BB152" i="119"/>
  <c r="BC152" i="119"/>
  <c r="BD152" i="119"/>
  <c r="BE152" i="119"/>
  <c r="BF152" i="119"/>
  <c r="BG152" i="119"/>
  <c r="BH152" i="119"/>
  <c r="BI152" i="119"/>
  <c r="BJ152" i="119"/>
  <c r="BK152" i="119"/>
  <c r="BL152" i="119"/>
  <c r="BM152" i="119"/>
  <c r="BN152" i="119"/>
  <c r="BO152" i="119"/>
  <c r="BP152" i="119"/>
  <c r="BQ152" i="119"/>
  <c r="BR152" i="119"/>
  <c r="BS152" i="119"/>
  <c r="BT152" i="119"/>
  <c r="BU152" i="119"/>
  <c r="BV152" i="119"/>
  <c r="BW152" i="119"/>
  <c r="BX152" i="119"/>
  <c r="BY152" i="119"/>
  <c r="BZ152" i="119"/>
  <c r="CA152" i="119"/>
  <c r="CB152" i="119"/>
  <c r="CC152" i="119"/>
  <c r="CD152" i="119"/>
  <c r="CE152" i="119"/>
  <c r="CF152" i="119"/>
  <c r="CG152" i="119"/>
  <c r="CH152" i="119"/>
  <c r="CI152" i="119"/>
  <c r="CJ152" i="119"/>
  <c r="CK152" i="119"/>
  <c r="CL152" i="119"/>
  <c r="CM152" i="119"/>
  <c r="CN152" i="119"/>
  <c r="CO152" i="119"/>
  <c r="CP152" i="119"/>
  <c r="CQ152" i="119"/>
  <c r="CR152" i="119"/>
  <c r="CS152" i="119"/>
  <c r="CT152" i="119"/>
  <c r="CU152" i="119"/>
  <c r="CV152" i="119"/>
  <c r="CW152" i="119"/>
  <c r="CX152" i="119"/>
  <c r="CY152" i="119"/>
  <c r="CZ152" i="119"/>
  <c r="DA152" i="119"/>
  <c r="DB152" i="119"/>
  <c r="DC152" i="119"/>
  <c r="DD152" i="119"/>
  <c r="DE152" i="119"/>
  <c r="DF152" i="119"/>
  <c r="DG152" i="119"/>
  <c r="DH152" i="119"/>
  <c r="DI152" i="119"/>
  <c r="DJ152" i="119"/>
  <c r="DK152" i="119"/>
  <c r="DL152" i="119"/>
  <c r="DM152" i="119"/>
  <c r="DN152" i="119"/>
  <c r="DO152" i="119"/>
  <c r="DP152" i="119"/>
  <c r="AS176" i="119"/>
  <c r="AU176" i="119"/>
  <c r="AR176" i="119"/>
  <c r="AT176" i="119"/>
  <c r="AV176" i="119"/>
  <c r="AW176" i="119"/>
  <c r="AX176" i="119"/>
  <c r="AY176" i="119"/>
  <c r="AZ176" i="119"/>
  <c r="BA176" i="119"/>
  <c r="BB176" i="119"/>
  <c r="BC176" i="119"/>
  <c r="BD176" i="119"/>
  <c r="BE176" i="119"/>
  <c r="BF176" i="119"/>
  <c r="BG176" i="119"/>
  <c r="BH176" i="119"/>
  <c r="BI176" i="119"/>
  <c r="BJ176" i="119"/>
  <c r="BK176" i="119"/>
  <c r="BL176" i="119"/>
  <c r="BM176" i="119"/>
  <c r="BN176" i="119"/>
  <c r="BO176" i="119"/>
  <c r="BP176" i="119"/>
  <c r="BQ176" i="119"/>
  <c r="BR176" i="119"/>
  <c r="BS176" i="119"/>
  <c r="BT176" i="119"/>
  <c r="BU176" i="119"/>
  <c r="BV176" i="119"/>
  <c r="BW176" i="119"/>
  <c r="BX176" i="119"/>
  <c r="BY176" i="119"/>
  <c r="BZ176" i="119"/>
  <c r="CA176" i="119"/>
  <c r="CB176" i="119"/>
  <c r="CC176" i="119"/>
  <c r="CD176" i="119"/>
  <c r="CE176" i="119"/>
  <c r="CF176" i="119"/>
  <c r="CG176" i="119"/>
  <c r="CH176" i="119"/>
  <c r="CI176" i="119"/>
  <c r="CJ176" i="119"/>
  <c r="CK176" i="119"/>
  <c r="CL176" i="119"/>
  <c r="CM176" i="119"/>
  <c r="CN176" i="119"/>
  <c r="CO176" i="119"/>
  <c r="CP176" i="119"/>
  <c r="CQ176" i="119"/>
  <c r="CR176" i="119"/>
  <c r="CS176" i="119"/>
  <c r="CT176" i="119"/>
  <c r="CU176" i="119"/>
  <c r="CV176" i="119"/>
  <c r="CW176" i="119"/>
  <c r="CX176" i="119"/>
  <c r="CY176" i="119"/>
  <c r="CZ176" i="119"/>
  <c r="DA176" i="119"/>
  <c r="DB176" i="119"/>
  <c r="DC176" i="119"/>
  <c r="DD176" i="119"/>
  <c r="DE176" i="119"/>
  <c r="DF176" i="119"/>
  <c r="DG176" i="119"/>
  <c r="DH176" i="119"/>
  <c r="DI176" i="119"/>
  <c r="DJ176" i="119"/>
  <c r="DK176" i="119"/>
  <c r="DL176" i="119"/>
  <c r="DM176" i="119"/>
  <c r="DN176" i="119"/>
  <c r="DO176" i="119"/>
  <c r="DP176" i="119"/>
  <c r="AU124" i="119"/>
  <c r="AS124" i="119"/>
  <c r="AR124" i="119"/>
  <c r="AT124" i="119"/>
  <c r="AV124" i="119"/>
  <c r="AW124" i="119"/>
  <c r="AX124" i="119"/>
  <c r="AY124" i="119"/>
  <c r="AZ124" i="119"/>
  <c r="BA124" i="119"/>
  <c r="BB124" i="119"/>
  <c r="BC124" i="119"/>
  <c r="BD124" i="119"/>
  <c r="BE124" i="119"/>
  <c r="BF124" i="119"/>
  <c r="BG124" i="119"/>
  <c r="BH124" i="119"/>
  <c r="BI124" i="119"/>
  <c r="BJ124" i="119"/>
  <c r="BK124" i="119"/>
  <c r="BL124" i="119"/>
  <c r="BM124" i="119"/>
  <c r="BN124" i="119"/>
  <c r="BO124" i="119"/>
  <c r="BP124" i="119"/>
  <c r="BQ124" i="119"/>
  <c r="BR124" i="119"/>
  <c r="BS124" i="119"/>
  <c r="BT124" i="119"/>
  <c r="BU124" i="119"/>
  <c r="BV124" i="119"/>
  <c r="BW124" i="119"/>
  <c r="BX124" i="119"/>
  <c r="BY124" i="119"/>
  <c r="BZ124" i="119"/>
  <c r="CA124" i="119"/>
  <c r="CB124" i="119"/>
  <c r="CC124" i="119"/>
  <c r="CD124" i="119"/>
  <c r="CE124" i="119"/>
  <c r="CF124" i="119"/>
  <c r="CG124" i="119"/>
  <c r="CH124" i="119"/>
  <c r="CI124" i="119"/>
  <c r="CJ124" i="119"/>
  <c r="CK124" i="119"/>
  <c r="CL124" i="119"/>
  <c r="CM124" i="119"/>
  <c r="CN124" i="119"/>
  <c r="CO124" i="119"/>
  <c r="CP124" i="119"/>
  <c r="CQ124" i="119"/>
  <c r="CR124" i="119"/>
  <c r="CS124" i="119"/>
  <c r="CT124" i="119"/>
  <c r="CU124" i="119"/>
  <c r="CV124" i="119"/>
  <c r="CW124" i="119"/>
  <c r="CX124" i="119"/>
  <c r="CY124" i="119"/>
  <c r="CZ124" i="119"/>
  <c r="DA124" i="119"/>
  <c r="DB124" i="119"/>
  <c r="DC124" i="119"/>
  <c r="DD124" i="119"/>
  <c r="DE124" i="119"/>
  <c r="DF124" i="119"/>
  <c r="DG124" i="119"/>
  <c r="DH124" i="119"/>
  <c r="DI124" i="119"/>
  <c r="DJ124" i="119"/>
  <c r="DK124" i="119"/>
  <c r="DL124" i="119"/>
  <c r="DM124" i="119"/>
  <c r="DN124" i="119"/>
  <c r="DO124" i="119"/>
  <c r="DP124" i="119"/>
  <c r="AR98" i="119"/>
  <c r="AT98" i="119"/>
  <c r="AS98" i="119"/>
  <c r="AU98" i="119"/>
  <c r="AV98" i="119"/>
  <c r="AW98" i="119"/>
  <c r="AX98" i="119"/>
  <c r="AY98" i="119"/>
  <c r="AZ98" i="119"/>
  <c r="BA98" i="119"/>
  <c r="BB98" i="119"/>
  <c r="BC98" i="119"/>
  <c r="BD98" i="119"/>
  <c r="BE98" i="119"/>
  <c r="BF98" i="119"/>
  <c r="BG98" i="119"/>
  <c r="BH98" i="119"/>
  <c r="BI98" i="119"/>
  <c r="BJ98" i="119"/>
  <c r="BK98" i="119"/>
  <c r="BL98" i="119"/>
  <c r="BM98" i="119"/>
  <c r="BN98" i="119"/>
  <c r="BO98" i="119"/>
  <c r="BP98" i="119"/>
  <c r="BQ98" i="119"/>
  <c r="BR98" i="119"/>
  <c r="BS98" i="119"/>
  <c r="BT98" i="119"/>
  <c r="BU98" i="119"/>
  <c r="BV98" i="119"/>
  <c r="BW98" i="119"/>
  <c r="BX98" i="119"/>
  <c r="BY98" i="119"/>
  <c r="BZ98" i="119"/>
  <c r="CA98" i="119"/>
  <c r="CB98" i="119"/>
  <c r="CC98" i="119"/>
  <c r="CD98" i="119"/>
  <c r="CE98" i="119"/>
  <c r="CF98" i="119"/>
  <c r="CG98" i="119"/>
  <c r="CH98" i="119"/>
  <c r="CI98" i="119"/>
  <c r="CJ98" i="119"/>
  <c r="CK98" i="119"/>
  <c r="CL98" i="119"/>
  <c r="CM98" i="119"/>
  <c r="CN98" i="119"/>
  <c r="CO98" i="119"/>
  <c r="CP98" i="119"/>
  <c r="CQ98" i="119"/>
  <c r="CR98" i="119"/>
  <c r="CS98" i="119"/>
  <c r="CT98" i="119"/>
  <c r="CU98" i="119"/>
  <c r="CV98" i="119"/>
  <c r="CW98" i="119"/>
  <c r="CX98" i="119"/>
  <c r="CY98" i="119"/>
  <c r="CZ98" i="119"/>
  <c r="DA98" i="119"/>
  <c r="DB98" i="119"/>
  <c r="DC98" i="119"/>
  <c r="DD98" i="119"/>
  <c r="DE98" i="119"/>
  <c r="DF98" i="119"/>
  <c r="DG98" i="119"/>
  <c r="DH98" i="119"/>
  <c r="DI98" i="119"/>
  <c r="DJ98" i="119"/>
  <c r="DK98" i="119"/>
  <c r="DL98" i="119"/>
  <c r="DM98" i="119"/>
  <c r="DN98" i="119"/>
  <c r="DO98" i="119"/>
  <c r="DP98" i="119"/>
  <c r="AR153" i="119"/>
  <c r="AS153" i="119"/>
  <c r="AT153" i="119"/>
  <c r="AU153" i="119"/>
  <c r="AV153" i="119"/>
  <c r="AW153" i="119"/>
  <c r="AX153" i="119"/>
  <c r="AY153" i="119"/>
  <c r="AZ153" i="119"/>
  <c r="BA153" i="119"/>
  <c r="BB153" i="119"/>
  <c r="BC153" i="119"/>
  <c r="BD153" i="119"/>
  <c r="BE153" i="119"/>
  <c r="BF153" i="119"/>
  <c r="BG153" i="119"/>
  <c r="BH153" i="119"/>
  <c r="BI153" i="119"/>
  <c r="BJ153" i="119"/>
  <c r="BK153" i="119"/>
  <c r="BL153" i="119"/>
  <c r="BM153" i="119"/>
  <c r="BN153" i="119"/>
  <c r="BO153" i="119"/>
  <c r="BP153" i="119"/>
  <c r="BQ153" i="119"/>
  <c r="BR153" i="119"/>
  <c r="BS153" i="119"/>
  <c r="BT153" i="119"/>
  <c r="BU153" i="119"/>
  <c r="BV153" i="119"/>
  <c r="BW153" i="119"/>
  <c r="BX153" i="119"/>
  <c r="BY153" i="119"/>
  <c r="BZ153" i="119"/>
  <c r="CA153" i="119"/>
  <c r="CB153" i="119"/>
  <c r="CC153" i="119"/>
  <c r="CD153" i="119"/>
  <c r="CE153" i="119"/>
  <c r="CF153" i="119"/>
  <c r="CG153" i="119"/>
  <c r="CH153" i="119"/>
  <c r="CI153" i="119"/>
  <c r="CJ153" i="119"/>
  <c r="CK153" i="119"/>
  <c r="CL153" i="119"/>
  <c r="CM153" i="119"/>
  <c r="CN153" i="119"/>
  <c r="CO153" i="119"/>
  <c r="CP153" i="119"/>
  <c r="CQ153" i="119"/>
  <c r="CR153" i="119"/>
  <c r="CS153" i="119"/>
  <c r="CT153" i="119"/>
  <c r="CU153" i="119"/>
  <c r="CV153" i="119"/>
  <c r="CW153" i="119"/>
  <c r="CX153" i="119"/>
  <c r="CY153" i="119"/>
  <c r="CZ153" i="119"/>
  <c r="DA153" i="119"/>
  <c r="DB153" i="119"/>
  <c r="DC153" i="119"/>
  <c r="DD153" i="119"/>
  <c r="DE153" i="119"/>
  <c r="DF153" i="119"/>
  <c r="DG153" i="119"/>
  <c r="DH153" i="119"/>
  <c r="DI153" i="119"/>
  <c r="DJ153" i="119"/>
  <c r="DK153" i="119"/>
  <c r="DL153" i="119"/>
  <c r="DM153" i="119"/>
  <c r="DN153" i="119"/>
  <c r="DO153" i="119"/>
  <c r="DP153" i="119"/>
  <c r="AT223" i="119"/>
  <c r="AS223" i="119"/>
  <c r="AR223" i="119"/>
  <c r="AU223" i="119"/>
  <c r="AV223" i="119"/>
  <c r="AW223" i="119"/>
  <c r="AX223" i="119"/>
  <c r="AY223" i="119"/>
  <c r="AZ223" i="119"/>
  <c r="BA223" i="119"/>
  <c r="BB223" i="119"/>
  <c r="BC223" i="119"/>
  <c r="BD223" i="119"/>
  <c r="BE223" i="119"/>
  <c r="BF223" i="119"/>
  <c r="BG223" i="119"/>
  <c r="BH223" i="119"/>
  <c r="BI223" i="119"/>
  <c r="BJ223" i="119"/>
  <c r="BK223" i="119"/>
  <c r="BL223" i="119"/>
  <c r="BM223" i="119"/>
  <c r="BN223" i="119"/>
  <c r="BO223" i="119"/>
  <c r="BP223" i="119"/>
  <c r="BQ223" i="119"/>
  <c r="BR223" i="119"/>
  <c r="BS223" i="119"/>
  <c r="BT223" i="119"/>
  <c r="BU223" i="119"/>
  <c r="BV223" i="119"/>
  <c r="BW223" i="119"/>
  <c r="BX223" i="119"/>
  <c r="BY223" i="119"/>
  <c r="BZ223" i="119"/>
  <c r="CA223" i="119"/>
  <c r="CB223" i="119"/>
  <c r="CC223" i="119"/>
  <c r="CD223" i="119"/>
  <c r="CE223" i="119"/>
  <c r="CF223" i="119"/>
  <c r="CG223" i="119"/>
  <c r="CH223" i="119"/>
  <c r="CI223" i="119"/>
  <c r="CJ223" i="119"/>
  <c r="CK223" i="119"/>
  <c r="CL223" i="119"/>
  <c r="CM223" i="119"/>
  <c r="CN223" i="119"/>
  <c r="CO223" i="119"/>
  <c r="CP223" i="119"/>
  <c r="CQ223" i="119"/>
  <c r="CR223" i="119"/>
  <c r="CS223" i="119"/>
  <c r="CT223" i="119"/>
  <c r="CU223" i="119"/>
  <c r="CV223" i="119"/>
  <c r="CW223" i="119"/>
  <c r="CX223" i="119"/>
  <c r="CY223" i="119"/>
  <c r="CZ223" i="119"/>
  <c r="DA223" i="119"/>
  <c r="DB223" i="119"/>
  <c r="DC223" i="119"/>
  <c r="DD223" i="119"/>
  <c r="DE223" i="119"/>
  <c r="DF223" i="119"/>
  <c r="DG223" i="119"/>
  <c r="DH223" i="119"/>
  <c r="DI223" i="119"/>
  <c r="DJ223" i="119"/>
  <c r="DK223" i="119"/>
  <c r="DL223" i="119"/>
  <c r="DM223" i="119"/>
  <c r="DN223" i="119"/>
  <c r="DO223" i="119"/>
  <c r="DP223" i="119"/>
  <c r="AR113" i="119"/>
  <c r="AT113" i="119"/>
  <c r="AS113" i="119"/>
  <c r="AU113" i="119"/>
  <c r="AV113" i="119"/>
  <c r="AW113" i="119"/>
  <c r="AX113" i="119"/>
  <c r="AY113" i="119"/>
  <c r="AZ113" i="119"/>
  <c r="BA113" i="119"/>
  <c r="BB113" i="119"/>
  <c r="BC113" i="119"/>
  <c r="BD113" i="119"/>
  <c r="BE113" i="119"/>
  <c r="BF113" i="119"/>
  <c r="BG113" i="119"/>
  <c r="BH113" i="119"/>
  <c r="BI113" i="119"/>
  <c r="BJ113" i="119"/>
  <c r="BK113" i="119"/>
  <c r="BL113" i="119"/>
  <c r="BM113" i="119"/>
  <c r="BN113" i="119"/>
  <c r="BO113" i="119"/>
  <c r="BP113" i="119"/>
  <c r="BQ113" i="119"/>
  <c r="BR113" i="119"/>
  <c r="BS113" i="119"/>
  <c r="BT113" i="119"/>
  <c r="BU113" i="119"/>
  <c r="BV113" i="119"/>
  <c r="BW113" i="119"/>
  <c r="BX113" i="119"/>
  <c r="BY113" i="119"/>
  <c r="BZ113" i="119"/>
  <c r="CA113" i="119"/>
  <c r="CB113" i="119"/>
  <c r="CC113" i="119"/>
  <c r="CD113" i="119"/>
  <c r="CE113" i="119"/>
  <c r="CF113" i="119"/>
  <c r="CG113" i="119"/>
  <c r="CH113" i="119"/>
  <c r="CI113" i="119"/>
  <c r="CJ113" i="119"/>
  <c r="CK113" i="119"/>
  <c r="CL113" i="119"/>
  <c r="CM113" i="119"/>
  <c r="CN113" i="119"/>
  <c r="CO113" i="119"/>
  <c r="CP113" i="119"/>
  <c r="CQ113" i="119"/>
  <c r="CR113" i="119"/>
  <c r="CS113" i="119"/>
  <c r="CT113" i="119"/>
  <c r="CU113" i="119"/>
  <c r="CV113" i="119"/>
  <c r="CW113" i="119"/>
  <c r="CX113" i="119"/>
  <c r="CY113" i="119"/>
  <c r="CZ113" i="119"/>
  <c r="DA113" i="119"/>
  <c r="DB113" i="119"/>
  <c r="DC113" i="119"/>
  <c r="DD113" i="119"/>
  <c r="DE113" i="119"/>
  <c r="DF113" i="119"/>
  <c r="DG113" i="119"/>
  <c r="DH113" i="119"/>
  <c r="DI113" i="119"/>
  <c r="DJ113" i="119"/>
  <c r="DK113" i="119"/>
  <c r="DL113" i="119"/>
  <c r="DM113" i="119"/>
  <c r="DN113" i="119"/>
  <c r="DO113" i="119"/>
  <c r="DP113" i="119"/>
  <c r="AR261" i="119"/>
  <c r="AT261" i="119"/>
  <c r="AS261" i="119"/>
  <c r="AU261" i="119"/>
  <c r="AV261" i="119"/>
  <c r="AW261" i="119"/>
  <c r="AX261" i="119"/>
  <c r="AY261" i="119"/>
  <c r="AZ261" i="119"/>
  <c r="BA261" i="119"/>
  <c r="BB261" i="119"/>
  <c r="BC261" i="119"/>
  <c r="BD261" i="119"/>
  <c r="BE261" i="119"/>
  <c r="BF261" i="119"/>
  <c r="BG261" i="119"/>
  <c r="BH261" i="119"/>
  <c r="BI261" i="119"/>
  <c r="BJ261" i="119"/>
  <c r="BK261" i="119"/>
  <c r="BL261" i="119"/>
  <c r="BM261" i="119"/>
  <c r="BN261" i="119"/>
  <c r="BO261" i="119"/>
  <c r="BP261" i="119"/>
  <c r="BQ261" i="119"/>
  <c r="BR261" i="119"/>
  <c r="BS261" i="119"/>
  <c r="BT261" i="119"/>
  <c r="BU261" i="119"/>
  <c r="BV261" i="119"/>
  <c r="BW261" i="119"/>
  <c r="BX261" i="119"/>
  <c r="BY261" i="119"/>
  <c r="BZ261" i="119"/>
  <c r="CA261" i="119"/>
  <c r="CB261" i="119"/>
  <c r="CC261" i="119"/>
  <c r="CD261" i="119"/>
  <c r="CE261" i="119"/>
  <c r="CF261" i="119"/>
  <c r="CG261" i="119"/>
  <c r="CH261" i="119"/>
  <c r="CI261" i="119"/>
  <c r="CJ261" i="119"/>
  <c r="CK261" i="119"/>
  <c r="CL261" i="119"/>
  <c r="CM261" i="119"/>
  <c r="CN261" i="119"/>
  <c r="CO261" i="119"/>
  <c r="CP261" i="119"/>
  <c r="CQ261" i="119"/>
  <c r="CR261" i="119"/>
  <c r="CS261" i="119"/>
  <c r="CT261" i="119"/>
  <c r="CU261" i="119"/>
  <c r="CV261" i="119"/>
  <c r="CW261" i="119"/>
  <c r="CX261" i="119"/>
  <c r="CY261" i="119"/>
  <c r="CZ261" i="119"/>
  <c r="DA261" i="119"/>
  <c r="DB261" i="119"/>
  <c r="DC261" i="119"/>
  <c r="DD261" i="119"/>
  <c r="DE261" i="119"/>
  <c r="DF261" i="119"/>
  <c r="DG261" i="119"/>
  <c r="DH261" i="119"/>
  <c r="DI261" i="119"/>
  <c r="DJ261" i="119"/>
  <c r="DK261" i="119"/>
  <c r="DL261" i="119"/>
  <c r="DM261" i="119"/>
  <c r="DN261" i="119"/>
  <c r="DO261" i="119"/>
  <c r="DP261" i="119"/>
  <c r="AR133" i="119"/>
  <c r="AS133" i="119"/>
  <c r="AT133" i="119"/>
  <c r="AU133" i="119"/>
  <c r="AV133" i="119"/>
  <c r="AW133" i="119"/>
  <c r="AX133" i="119"/>
  <c r="AY133" i="119"/>
  <c r="AZ133" i="119"/>
  <c r="BA133" i="119"/>
  <c r="BB133" i="119"/>
  <c r="BC133" i="119"/>
  <c r="BD133" i="119"/>
  <c r="BE133" i="119"/>
  <c r="BF133" i="119"/>
  <c r="BG133" i="119"/>
  <c r="BH133" i="119"/>
  <c r="BI133" i="119"/>
  <c r="BJ133" i="119"/>
  <c r="BK133" i="119"/>
  <c r="BL133" i="119"/>
  <c r="BM133" i="119"/>
  <c r="BN133" i="119"/>
  <c r="BO133" i="119"/>
  <c r="BP133" i="119"/>
  <c r="BQ133" i="119"/>
  <c r="BR133" i="119"/>
  <c r="BS133" i="119"/>
  <c r="BT133" i="119"/>
  <c r="BU133" i="119"/>
  <c r="BV133" i="119"/>
  <c r="BW133" i="119"/>
  <c r="BX133" i="119"/>
  <c r="BY133" i="119"/>
  <c r="BZ133" i="119"/>
  <c r="CA133" i="119"/>
  <c r="CB133" i="119"/>
  <c r="CC133" i="119"/>
  <c r="CD133" i="119"/>
  <c r="CE133" i="119"/>
  <c r="CF133" i="119"/>
  <c r="CG133" i="119"/>
  <c r="CH133" i="119"/>
  <c r="CI133" i="119"/>
  <c r="CJ133" i="119"/>
  <c r="CK133" i="119"/>
  <c r="CL133" i="119"/>
  <c r="CM133" i="119"/>
  <c r="CN133" i="119"/>
  <c r="CO133" i="119"/>
  <c r="CP133" i="119"/>
  <c r="CQ133" i="119"/>
  <c r="CR133" i="119"/>
  <c r="CS133" i="119"/>
  <c r="CT133" i="119"/>
  <c r="CU133" i="119"/>
  <c r="CV133" i="119"/>
  <c r="CW133" i="119"/>
  <c r="CX133" i="119"/>
  <c r="CY133" i="119"/>
  <c r="CZ133" i="119"/>
  <c r="DA133" i="119"/>
  <c r="DB133" i="119"/>
  <c r="DC133" i="119"/>
  <c r="DD133" i="119"/>
  <c r="DE133" i="119"/>
  <c r="DF133" i="119"/>
  <c r="DG133" i="119"/>
  <c r="DH133" i="119"/>
  <c r="DI133" i="119"/>
  <c r="DJ133" i="119"/>
  <c r="DK133" i="119"/>
  <c r="DL133" i="119"/>
  <c r="DM133" i="119"/>
  <c r="DN133" i="119"/>
  <c r="DO133" i="119"/>
  <c r="DP133" i="119"/>
  <c r="AR195" i="119"/>
  <c r="AS195" i="119"/>
  <c r="AT195" i="119"/>
  <c r="AU195" i="119"/>
  <c r="AV195" i="119"/>
  <c r="AW195" i="119"/>
  <c r="AX195" i="119"/>
  <c r="AY195" i="119"/>
  <c r="AZ195" i="119"/>
  <c r="BA195" i="119"/>
  <c r="BB195" i="119"/>
  <c r="BC195" i="119"/>
  <c r="BD195" i="119"/>
  <c r="BE195" i="119"/>
  <c r="BF195" i="119"/>
  <c r="BG195" i="119"/>
  <c r="BH195" i="119"/>
  <c r="BI195" i="119"/>
  <c r="BJ195" i="119"/>
  <c r="BK195" i="119"/>
  <c r="BL195" i="119"/>
  <c r="BM195" i="119"/>
  <c r="BN195" i="119"/>
  <c r="BO195" i="119"/>
  <c r="BP195" i="119"/>
  <c r="BQ195" i="119"/>
  <c r="BR195" i="119"/>
  <c r="BS195" i="119"/>
  <c r="BT195" i="119"/>
  <c r="BU195" i="119"/>
  <c r="BV195" i="119"/>
  <c r="BW195" i="119"/>
  <c r="BX195" i="119"/>
  <c r="BY195" i="119"/>
  <c r="BZ195" i="119"/>
  <c r="CA195" i="119"/>
  <c r="CB195" i="119"/>
  <c r="CC195" i="119"/>
  <c r="CD195" i="119"/>
  <c r="CE195" i="119"/>
  <c r="CF195" i="119"/>
  <c r="CG195" i="119"/>
  <c r="CH195" i="119"/>
  <c r="CI195" i="119"/>
  <c r="CJ195" i="119"/>
  <c r="CK195" i="119"/>
  <c r="CL195" i="119"/>
  <c r="CM195" i="119"/>
  <c r="CN195" i="119"/>
  <c r="CO195" i="119"/>
  <c r="CP195" i="119"/>
  <c r="CQ195" i="119"/>
  <c r="CR195" i="119"/>
  <c r="CS195" i="119"/>
  <c r="CT195" i="119"/>
  <c r="CU195" i="119"/>
  <c r="CV195" i="119"/>
  <c r="CW195" i="119"/>
  <c r="CX195" i="119"/>
  <c r="CY195" i="119"/>
  <c r="CZ195" i="119"/>
  <c r="DA195" i="119"/>
  <c r="DB195" i="119"/>
  <c r="DC195" i="119"/>
  <c r="DD195" i="119"/>
  <c r="DE195" i="119"/>
  <c r="DF195" i="119"/>
  <c r="DG195" i="119"/>
  <c r="DH195" i="119"/>
  <c r="DI195" i="119"/>
  <c r="DJ195" i="119"/>
  <c r="DK195" i="119"/>
  <c r="DL195" i="119"/>
  <c r="DM195" i="119"/>
  <c r="DN195" i="119"/>
  <c r="DO195" i="119"/>
  <c r="DP195" i="119"/>
  <c r="AR122" i="119"/>
  <c r="AT122" i="119"/>
  <c r="AS122" i="119"/>
  <c r="AU122" i="119"/>
  <c r="AV122" i="119"/>
  <c r="AW122" i="119"/>
  <c r="AX122" i="119"/>
  <c r="AY122" i="119"/>
  <c r="AZ122" i="119"/>
  <c r="BA122" i="119"/>
  <c r="BB122" i="119"/>
  <c r="BC122" i="119"/>
  <c r="BD122" i="119"/>
  <c r="BE122" i="119"/>
  <c r="BF122" i="119"/>
  <c r="BG122" i="119"/>
  <c r="BH122" i="119"/>
  <c r="BI122" i="119"/>
  <c r="BJ122" i="119"/>
  <c r="BK122" i="119"/>
  <c r="BL122" i="119"/>
  <c r="BM122" i="119"/>
  <c r="BN122" i="119"/>
  <c r="BO122" i="119"/>
  <c r="BP122" i="119"/>
  <c r="BQ122" i="119"/>
  <c r="BR122" i="119"/>
  <c r="BS122" i="119"/>
  <c r="BT122" i="119"/>
  <c r="BU122" i="119"/>
  <c r="BV122" i="119"/>
  <c r="BW122" i="119"/>
  <c r="BX122" i="119"/>
  <c r="BY122" i="119"/>
  <c r="BZ122" i="119"/>
  <c r="CA122" i="119"/>
  <c r="CB122" i="119"/>
  <c r="CC122" i="119"/>
  <c r="CD122" i="119"/>
  <c r="CE122" i="119"/>
  <c r="CF122" i="119"/>
  <c r="CG122" i="119"/>
  <c r="CH122" i="119"/>
  <c r="CI122" i="119"/>
  <c r="CJ122" i="119"/>
  <c r="CK122" i="119"/>
  <c r="CL122" i="119"/>
  <c r="CM122" i="119"/>
  <c r="CN122" i="119"/>
  <c r="CO122" i="119"/>
  <c r="CP122" i="119"/>
  <c r="CQ122" i="119"/>
  <c r="CR122" i="119"/>
  <c r="CS122" i="119"/>
  <c r="CT122" i="119"/>
  <c r="CU122" i="119"/>
  <c r="CV122" i="119"/>
  <c r="CW122" i="119"/>
  <c r="CX122" i="119"/>
  <c r="CY122" i="119"/>
  <c r="CZ122" i="119"/>
  <c r="DA122" i="119"/>
  <c r="DB122" i="119"/>
  <c r="DC122" i="119"/>
  <c r="DD122" i="119"/>
  <c r="DE122" i="119"/>
  <c r="DF122" i="119"/>
  <c r="DG122" i="119"/>
  <c r="DH122" i="119"/>
  <c r="DI122" i="119"/>
  <c r="DJ122" i="119"/>
  <c r="DK122" i="119"/>
  <c r="DL122" i="119"/>
  <c r="DM122" i="119"/>
  <c r="DN122" i="119"/>
  <c r="DO122" i="119"/>
  <c r="DP122" i="119"/>
  <c r="AT184" i="119"/>
  <c r="AU184" i="119"/>
  <c r="AR184" i="119"/>
  <c r="AS184" i="119"/>
  <c r="AV184" i="119"/>
  <c r="AW184" i="119"/>
  <c r="AX184" i="119"/>
  <c r="AY184" i="119"/>
  <c r="AZ184" i="119"/>
  <c r="BA184" i="119"/>
  <c r="BB184" i="119"/>
  <c r="BC184" i="119"/>
  <c r="BD184" i="119"/>
  <c r="BE184" i="119"/>
  <c r="BF184" i="119"/>
  <c r="BG184" i="119"/>
  <c r="BH184" i="119"/>
  <c r="BI184" i="119"/>
  <c r="BJ184" i="119"/>
  <c r="BK184" i="119"/>
  <c r="BL184" i="119"/>
  <c r="BM184" i="119"/>
  <c r="BN184" i="119"/>
  <c r="BO184" i="119"/>
  <c r="BP184" i="119"/>
  <c r="BQ184" i="119"/>
  <c r="BR184" i="119"/>
  <c r="BS184" i="119"/>
  <c r="BT184" i="119"/>
  <c r="BU184" i="119"/>
  <c r="BV184" i="119"/>
  <c r="BW184" i="119"/>
  <c r="BX184" i="119"/>
  <c r="BY184" i="119"/>
  <c r="BZ184" i="119"/>
  <c r="CA184" i="119"/>
  <c r="CB184" i="119"/>
  <c r="CC184" i="119"/>
  <c r="CD184" i="119"/>
  <c r="CE184" i="119"/>
  <c r="CF184" i="119"/>
  <c r="CG184" i="119"/>
  <c r="CH184" i="119"/>
  <c r="CI184" i="119"/>
  <c r="CJ184" i="119"/>
  <c r="CK184" i="119"/>
  <c r="CL184" i="119"/>
  <c r="CM184" i="119"/>
  <c r="CN184" i="119"/>
  <c r="CO184" i="119"/>
  <c r="CP184" i="119"/>
  <c r="CQ184" i="119"/>
  <c r="CR184" i="119"/>
  <c r="CS184" i="119"/>
  <c r="CT184" i="119"/>
  <c r="CU184" i="119"/>
  <c r="CV184" i="119"/>
  <c r="CW184" i="119"/>
  <c r="CX184" i="119"/>
  <c r="CY184" i="119"/>
  <c r="CZ184" i="119"/>
  <c r="DA184" i="119"/>
  <c r="DB184" i="119"/>
  <c r="DC184" i="119"/>
  <c r="DD184" i="119"/>
  <c r="DE184" i="119"/>
  <c r="DF184" i="119"/>
  <c r="DG184" i="119"/>
  <c r="DH184" i="119"/>
  <c r="DI184" i="119"/>
  <c r="DJ184" i="119"/>
  <c r="DK184" i="119"/>
  <c r="DL184" i="119"/>
  <c r="DM184" i="119"/>
  <c r="DN184" i="119"/>
  <c r="DO184" i="119"/>
  <c r="DP184" i="119"/>
  <c r="AR212" i="119"/>
  <c r="AT212" i="119"/>
  <c r="AS212" i="119"/>
  <c r="AU212" i="119"/>
  <c r="AV212" i="119"/>
  <c r="AW212" i="119"/>
  <c r="AX212" i="119"/>
  <c r="AY212" i="119"/>
  <c r="AZ212" i="119"/>
  <c r="BA212" i="119"/>
  <c r="BB212" i="119"/>
  <c r="BC212" i="119"/>
  <c r="BD212" i="119"/>
  <c r="BE212" i="119"/>
  <c r="BF212" i="119"/>
  <c r="BG212" i="119"/>
  <c r="BH212" i="119"/>
  <c r="BI212" i="119"/>
  <c r="BJ212" i="119"/>
  <c r="BK212" i="119"/>
  <c r="BL212" i="119"/>
  <c r="BM212" i="119"/>
  <c r="BN212" i="119"/>
  <c r="BO212" i="119"/>
  <c r="BP212" i="119"/>
  <c r="BQ212" i="119"/>
  <c r="BR212" i="119"/>
  <c r="BS212" i="119"/>
  <c r="BT212" i="119"/>
  <c r="BU212" i="119"/>
  <c r="BV212" i="119"/>
  <c r="BW212" i="119"/>
  <c r="BX212" i="119"/>
  <c r="BY212" i="119"/>
  <c r="BZ212" i="119"/>
  <c r="CA212" i="119"/>
  <c r="CB212" i="119"/>
  <c r="CC212" i="119"/>
  <c r="CD212" i="119"/>
  <c r="CE212" i="119"/>
  <c r="CF212" i="119"/>
  <c r="CG212" i="119"/>
  <c r="CH212" i="119"/>
  <c r="CI212" i="119"/>
  <c r="CJ212" i="119"/>
  <c r="CK212" i="119"/>
  <c r="CL212" i="119"/>
  <c r="CM212" i="119"/>
  <c r="CN212" i="119"/>
  <c r="CO212" i="119"/>
  <c r="CP212" i="119"/>
  <c r="CQ212" i="119"/>
  <c r="CR212" i="119"/>
  <c r="CS212" i="119"/>
  <c r="CT212" i="119"/>
  <c r="CU212" i="119"/>
  <c r="CV212" i="119"/>
  <c r="CW212" i="119"/>
  <c r="CX212" i="119"/>
  <c r="CY212" i="119"/>
  <c r="CZ212" i="119"/>
  <c r="DA212" i="119"/>
  <c r="DB212" i="119"/>
  <c r="DC212" i="119"/>
  <c r="DD212" i="119"/>
  <c r="DE212" i="119"/>
  <c r="DF212" i="119"/>
  <c r="DG212" i="119"/>
  <c r="DH212" i="119"/>
  <c r="DI212" i="119"/>
  <c r="DJ212" i="119"/>
  <c r="DK212" i="119"/>
  <c r="DL212" i="119"/>
  <c r="DM212" i="119"/>
  <c r="DN212" i="119"/>
  <c r="DO212" i="119"/>
  <c r="DP212" i="119"/>
  <c r="AR82" i="119"/>
  <c r="AS82" i="119"/>
  <c r="AT82" i="119"/>
  <c r="AU82" i="119"/>
  <c r="AV82" i="119"/>
  <c r="AW82" i="119"/>
  <c r="AX82" i="119"/>
  <c r="AY82" i="119"/>
  <c r="AZ82" i="119"/>
  <c r="BA82" i="119"/>
  <c r="BB82" i="119"/>
  <c r="BC82" i="119"/>
  <c r="BD82" i="119"/>
  <c r="BE82" i="119"/>
  <c r="BF82" i="119"/>
  <c r="BG82" i="119"/>
  <c r="BH82" i="119"/>
  <c r="BI82" i="119"/>
  <c r="BJ82" i="119"/>
  <c r="BK82" i="119"/>
  <c r="BL82" i="119"/>
  <c r="BM82" i="119"/>
  <c r="BN82" i="119"/>
  <c r="BO82" i="119"/>
  <c r="BP82" i="119"/>
  <c r="BQ82" i="119"/>
  <c r="BR82" i="119"/>
  <c r="BS82" i="119"/>
  <c r="BT82" i="119"/>
  <c r="BU82" i="119"/>
  <c r="BV82" i="119"/>
  <c r="BW82" i="119"/>
  <c r="BX82" i="119"/>
  <c r="BY82" i="119"/>
  <c r="BZ82" i="119"/>
  <c r="CA82" i="119"/>
  <c r="CB82" i="119"/>
  <c r="CC82" i="119"/>
  <c r="CD82" i="119"/>
  <c r="CE82" i="119"/>
  <c r="CF82" i="119"/>
  <c r="CG82" i="119"/>
  <c r="CH82" i="119"/>
  <c r="CI82" i="119"/>
  <c r="CJ82" i="119"/>
  <c r="CK82" i="119"/>
  <c r="CL82" i="119"/>
  <c r="CM82" i="119"/>
  <c r="CN82" i="119"/>
  <c r="CO82" i="119"/>
  <c r="CP82" i="119"/>
  <c r="CQ82" i="119"/>
  <c r="CR82" i="119"/>
  <c r="CS82" i="119"/>
  <c r="CT82" i="119"/>
  <c r="CU82" i="119"/>
  <c r="CV82" i="119"/>
  <c r="CW82" i="119"/>
  <c r="CX82" i="119"/>
  <c r="CY82" i="119"/>
  <c r="CZ82" i="119"/>
  <c r="DA82" i="119"/>
  <c r="DB82" i="119"/>
  <c r="DC82" i="119"/>
  <c r="DD82" i="119"/>
  <c r="DE82" i="119"/>
  <c r="DF82" i="119"/>
  <c r="DG82" i="119"/>
  <c r="DH82" i="119"/>
  <c r="DI82" i="119"/>
  <c r="DJ82" i="119"/>
  <c r="DK82" i="119"/>
  <c r="DL82" i="119"/>
  <c r="DM82" i="119"/>
  <c r="DN82" i="119"/>
  <c r="DO82" i="119"/>
  <c r="DP82" i="119"/>
  <c r="AR114" i="119"/>
  <c r="AS114" i="119"/>
  <c r="AT114" i="119"/>
  <c r="AU114" i="119"/>
  <c r="AV114" i="119"/>
  <c r="AW114" i="119"/>
  <c r="AX114" i="119"/>
  <c r="AY114" i="119"/>
  <c r="AZ114" i="119"/>
  <c r="BA114" i="119"/>
  <c r="BB114" i="119"/>
  <c r="BC114" i="119"/>
  <c r="BD114" i="119"/>
  <c r="BE114" i="119"/>
  <c r="BF114" i="119"/>
  <c r="BG114" i="119"/>
  <c r="BH114" i="119"/>
  <c r="BI114" i="119"/>
  <c r="BJ114" i="119"/>
  <c r="BK114" i="119"/>
  <c r="BL114" i="119"/>
  <c r="BM114" i="119"/>
  <c r="BN114" i="119"/>
  <c r="BO114" i="119"/>
  <c r="BP114" i="119"/>
  <c r="BQ114" i="119"/>
  <c r="BR114" i="119"/>
  <c r="BS114" i="119"/>
  <c r="BT114" i="119"/>
  <c r="BU114" i="119"/>
  <c r="BV114" i="119"/>
  <c r="BW114" i="119"/>
  <c r="BX114" i="119"/>
  <c r="BY114" i="119"/>
  <c r="BZ114" i="119"/>
  <c r="CA114" i="119"/>
  <c r="CB114" i="119"/>
  <c r="CC114" i="119"/>
  <c r="CD114" i="119"/>
  <c r="CE114" i="119"/>
  <c r="CF114" i="119"/>
  <c r="CG114" i="119"/>
  <c r="CH114" i="119"/>
  <c r="CI114" i="119"/>
  <c r="CJ114" i="119"/>
  <c r="CK114" i="119"/>
  <c r="CL114" i="119"/>
  <c r="CM114" i="119"/>
  <c r="CN114" i="119"/>
  <c r="CO114" i="119"/>
  <c r="CP114" i="119"/>
  <c r="CQ114" i="119"/>
  <c r="CR114" i="119"/>
  <c r="CS114" i="119"/>
  <c r="CT114" i="119"/>
  <c r="CU114" i="119"/>
  <c r="CV114" i="119"/>
  <c r="CW114" i="119"/>
  <c r="CX114" i="119"/>
  <c r="CY114" i="119"/>
  <c r="CZ114" i="119"/>
  <c r="DA114" i="119"/>
  <c r="DB114" i="119"/>
  <c r="DC114" i="119"/>
  <c r="DD114" i="119"/>
  <c r="DE114" i="119"/>
  <c r="DF114" i="119"/>
  <c r="DG114" i="119"/>
  <c r="DH114" i="119"/>
  <c r="DI114" i="119"/>
  <c r="DJ114" i="119"/>
  <c r="DK114" i="119"/>
  <c r="DL114" i="119"/>
  <c r="DM114" i="119"/>
  <c r="DN114" i="119"/>
  <c r="DO114" i="119"/>
  <c r="DP114" i="119"/>
  <c r="AR69" i="119"/>
  <c r="AS69" i="119"/>
  <c r="AU69" i="119"/>
  <c r="AT69" i="119"/>
  <c r="AV69" i="119"/>
  <c r="AW69" i="119"/>
  <c r="AX69" i="119"/>
  <c r="AY69" i="119"/>
  <c r="AZ69" i="119"/>
  <c r="BA69" i="119"/>
  <c r="BB69" i="119"/>
  <c r="BC69" i="119"/>
  <c r="BD69" i="119"/>
  <c r="BE69" i="119"/>
  <c r="BF69" i="119"/>
  <c r="BG69" i="119"/>
  <c r="BH69" i="119"/>
  <c r="BI69" i="119"/>
  <c r="BJ69" i="119"/>
  <c r="BK69" i="119"/>
  <c r="BL69" i="119"/>
  <c r="BM69" i="119"/>
  <c r="BN69" i="119"/>
  <c r="BO69" i="119"/>
  <c r="BP69" i="119"/>
  <c r="BQ69" i="119"/>
  <c r="BR69" i="119"/>
  <c r="BS69" i="119"/>
  <c r="BT69" i="119"/>
  <c r="BU69" i="119"/>
  <c r="BV69" i="119"/>
  <c r="BW69" i="119"/>
  <c r="BX69" i="119"/>
  <c r="BY69" i="119"/>
  <c r="BZ69" i="119"/>
  <c r="CA69" i="119"/>
  <c r="CB69" i="119"/>
  <c r="CC69" i="119"/>
  <c r="CD69" i="119"/>
  <c r="CE69" i="119"/>
  <c r="CF69" i="119"/>
  <c r="CG69" i="119"/>
  <c r="CH69" i="119"/>
  <c r="CI69" i="119"/>
  <c r="CJ69" i="119"/>
  <c r="CK69" i="119"/>
  <c r="CL69" i="119"/>
  <c r="CM69" i="119"/>
  <c r="CN69" i="119"/>
  <c r="CO69" i="119"/>
  <c r="CP69" i="119"/>
  <c r="CQ69" i="119"/>
  <c r="CR69" i="119"/>
  <c r="CS69" i="119"/>
  <c r="CT69" i="119"/>
  <c r="CU69" i="119"/>
  <c r="CV69" i="119"/>
  <c r="CW69" i="119"/>
  <c r="CX69" i="119"/>
  <c r="CY69" i="119"/>
  <c r="CZ69" i="119"/>
  <c r="DA69" i="119"/>
  <c r="DB69" i="119"/>
  <c r="DC69" i="119"/>
  <c r="DD69" i="119"/>
  <c r="DE69" i="119"/>
  <c r="DF69" i="119"/>
  <c r="DG69" i="119"/>
  <c r="DH69" i="119"/>
  <c r="DI69" i="119"/>
  <c r="DJ69" i="119"/>
  <c r="DK69" i="119"/>
  <c r="DL69" i="119"/>
  <c r="DM69" i="119"/>
  <c r="DN69" i="119"/>
  <c r="DO69" i="119"/>
  <c r="DP69" i="119"/>
  <c r="AR150" i="119"/>
  <c r="AS150" i="119"/>
  <c r="AT150" i="119"/>
  <c r="AU150" i="119"/>
  <c r="AV150" i="119"/>
  <c r="AW150" i="119"/>
  <c r="AX150" i="119"/>
  <c r="AY150" i="119"/>
  <c r="AZ150" i="119"/>
  <c r="BA150" i="119"/>
  <c r="BB150" i="119"/>
  <c r="BC150" i="119"/>
  <c r="BD150" i="119"/>
  <c r="BE150" i="119"/>
  <c r="BF150" i="119"/>
  <c r="BG150" i="119"/>
  <c r="BH150" i="119"/>
  <c r="BI150" i="119"/>
  <c r="BJ150" i="119"/>
  <c r="BK150" i="119"/>
  <c r="BL150" i="119"/>
  <c r="BM150" i="119"/>
  <c r="BN150" i="119"/>
  <c r="BO150" i="119"/>
  <c r="BP150" i="119"/>
  <c r="BQ150" i="119"/>
  <c r="BR150" i="119"/>
  <c r="BS150" i="119"/>
  <c r="BT150" i="119"/>
  <c r="BU150" i="119"/>
  <c r="BV150" i="119"/>
  <c r="BW150" i="119"/>
  <c r="BX150" i="119"/>
  <c r="BY150" i="119"/>
  <c r="BZ150" i="119"/>
  <c r="CA150" i="119"/>
  <c r="CB150" i="119"/>
  <c r="CC150" i="119"/>
  <c r="CD150" i="119"/>
  <c r="CE150" i="119"/>
  <c r="CF150" i="119"/>
  <c r="CG150" i="119"/>
  <c r="CH150" i="119"/>
  <c r="CI150" i="119"/>
  <c r="CJ150" i="119"/>
  <c r="CK150" i="119"/>
  <c r="CL150" i="119"/>
  <c r="CM150" i="119"/>
  <c r="CN150" i="119"/>
  <c r="CO150" i="119"/>
  <c r="CP150" i="119"/>
  <c r="CQ150" i="119"/>
  <c r="CR150" i="119"/>
  <c r="CS150" i="119"/>
  <c r="CT150" i="119"/>
  <c r="CU150" i="119"/>
  <c r="CV150" i="119"/>
  <c r="CW150" i="119"/>
  <c r="CX150" i="119"/>
  <c r="CY150" i="119"/>
  <c r="CZ150" i="119"/>
  <c r="DA150" i="119"/>
  <c r="DB150" i="119"/>
  <c r="DC150" i="119"/>
  <c r="DD150" i="119"/>
  <c r="DE150" i="119"/>
  <c r="DF150" i="119"/>
  <c r="DG150" i="119"/>
  <c r="DH150" i="119"/>
  <c r="DI150" i="119"/>
  <c r="DJ150" i="119"/>
  <c r="DK150" i="119"/>
  <c r="DL150" i="119"/>
  <c r="DM150" i="119"/>
  <c r="DN150" i="119"/>
  <c r="DO150" i="119"/>
  <c r="DP150" i="119"/>
  <c r="AR87" i="119"/>
  <c r="AT87" i="119"/>
  <c r="AS87" i="119"/>
  <c r="AU87" i="119"/>
  <c r="AV87" i="119"/>
  <c r="AW87" i="119"/>
  <c r="AX87" i="119"/>
  <c r="AY87" i="119"/>
  <c r="AZ87" i="119"/>
  <c r="BA87" i="119"/>
  <c r="BB87" i="119"/>
  <c r="BC87" i="119"/>
  <c r="BD87" i="119"/>
  <c r="BE87" i="119"/>
  <c r="BF87" i="119"/>
  <c r="BG87" i="119"/>
  <c r="BH87" i="119"/>
  <c r="BI87" i="119"/>
  <c r="BJ87" i="119"/>
  <c r="BK87" i="119"/>
  <c r="BL87" i="119"/>
  <c r="BM87" i="119"/>
  <c r="BN87" i="119"/>
  <c r="BO87" i="119"/>
  <c r="BP87" i="119"/>
  <c r="BQ87" i="119"/>
  <c r="BR87" i="119"/>
  <c r="BS87" i="119"/>
  <c r="BT87" i="119"/>
  <c r="BU87" i="119"/>
  <c r="BV87" i="119"/>
  <c r="BW87" i="119"/>
  <c r="BX87" i="119"/>
  <c r="BY87" i="119"/>
  <c r="BZ87" i="119"/>
  <c r="CA87" i="119"/>
  <c r="CB87" i="119"/>
  <c r="CC87" i="119"/>
  <c r="CD87" i="119"/>
  <c r="CE87" i="119"/>
  <c r="CF87" i="119"/>
  <c r="CG87" i="119"/>
  <c r="CH87" i="119"/>
  <c r="CI87" i="119"/>
  <c r="CJ87" i="119"/>
  <c r="CK87" i="119"/>
  <c r="CL87" i="119"/>
  <c r="CM87" i="119"/>
  <c r="CN87" i="119"/>
  <c r="CO87" i="119"/>
  <c r="CP87" i="119"/>
  <c r="CQ87" i="119"/>
  <c r="CR87" i="119"/>
  <c r="CS87" i="119"/>
  <c r="CT87" i="119"/>
  <c r="CU87" i="119"/>
  <c r="CV87" i="119"/>
  <c r="CW87" i="119"/>
  <c r="CX87" i="119"/>
  <c r="CY87" i="119"/>
  <c r="CZ87" i="119"/>
  <c r="DA87" i="119"/>
  <c r="DB87" i="119"/>
  <c r="DC87" i="119"/>
  <c r="DD87" i="119"/>
  <c r="DE87" i="119"/>
  <c r="DF87" i="119"/>
  <c r="DG87" i="119"/>
  <c r="DH87" i="119"/>
  <c r="DI87" i="119"/>
  <c r="DJ87" i="119"/>
  <c r="DK87" i="119"/>
  <c r="DL87" i="119"/>
  <c r="DM87" i="119"/>
  <c r="DN87" i="119"/>
  <c r="DO87" i="119"/>
  <c r="DP87" i="119"/>
  <c r="AR247" i="119"/>
  <c r="AT247" i="119"/>
  <c r="AS247" i="119"/>
  <c r="AU247" i="119"/>
  <c r="AV247" i="119"/>
  <c r="AW247" i="119"/>
  <c r="AX247" i="119"/>
  <c r="AY247" i="119"/>
  <c r="AZ247" i="119"/>
  <c r="BA247" i="119"/>
  <c r="BB247" i="119"/>
  <c r="BC247" i="119"/>
  <c r="BD247" i="119"/>
  <c r="BE247" i="119"/>
  <c r="BF247" i="119"/>
  <c r="BG247" i="119"/>
  <c r="BH247" i="119"/>
  <c r="BI247" i="119"/>
  <c r="BJ247" i="119"/>
  <c r="BK247" i="119"/>
  <c r="BL247" i="119"/>
  <c r="BM247" i="119"/>
  <c r="BN247" i="119"/>
  <c r="BO247" i="119"/>
  <c r="BP247" i="119"/>
  <c r="BQ247" i="119"/>
  <c r="BR247" i="119"/>
  <c r="BS247" i="119"/>
  <c r="BT247" i="119"/>
  <c r="BU247" i="119"/>
  <c r="BV247" i="119"/>
  <c r="BW247" i="119"/>
  <c r="BX247" i="119"/>
  <c r="BY247" i="119"/>
  <c r="BZ247" i="119"/>
  <c r="CA247" i="119"/>
  <c r="CB247" i="119"/>
  <c r="CC247" i="119"/>
  <c r="CD247" i="119"/>
  <c r="CE247" i="119"/>
  <c r="CF247" i="119"/>
  <c r="CG247" i="119"/>
  <c r="CH247" i="119"/>
  <c r="CI247" i="119"/>
  <c r="CJ247" i="119"/>
  <c r="CK247" i="119"/>
  <c r="CL247" i="119"/>
  <c r="CM247" i="119"/>
  <c r="CN247" i="119"/>
  <c r="CO247" i="119"/>
  <c r="CP247" i="119"/>
  <c r="CQ247" i="119"/>
  <c r="CR247" i="119"/>
  <c r="CS247" i="119"/>
  <c r="CT247" i="119"/>
  <c r="CU247" i="119"/>
  <c r="CV247" i="119"/>
  <c r="CW247" i="119"/>
  <c r="CX247" i="119"/>
  <c r="CY247" i="119"/>
  <c r="CZ247" i="119"/>
  <c r="DA247" i="119"/>
  <c r="DB247" i="119"/>
  <c r="DC247" i="119"/>
  <c r="DD247" i="119"/>
  <c r="DE247" i="119"/>
  <c r="DF247" i="119"/>
  <c r="DG247" i="119"/>
  <c r="DH247" i="119"/>
  <c r="DI247" i="119"/>
  <c r="DJ247" i="119"/>
  <c r="DK247" i="119"/>
  <c r="DL247" i="119"/>
  <c r="DM247" i="119"/>
  <c r="DN247" i="119"/>
  <c r="DO247" i="119"/>
  <c r="DP247" i="119"/>
  <c r="AR99" i="119"/>
  <c r="AS99" i="119"/>
  <c r="AT99" i="119"/>
  <c r="AU99" i="119"/>
  <c r="AV99" i="119"/>
  <c r="AW99" i="119"/>
  <c r="AX99" i="119"/>
  <c r="AY99" i="119"/>
  <c r="AZ99" i="119"/>
  <c r="BA99" i="119"/>
  <c r="BB99" i="119"/>
  <c r="BC99" i="119"/>
  <c r="BD99" i="119"/>
  <c r="BE99" i="119"/>
  <c r="BF99" i="119"/>
  <c r="BG99" i="119"/>
  <c r="BH99" i="119"/>
  <c r="BI99" i="119"/>
  <c r="BJ99" i="119"/>
  <c r="BK99" i="119"/>
  <c r="BL99" i="119"/>
  <c r="BM99" i="119"/>
  <c r="BN99" i="119"/>
  <c r="BO99" i="119"/>
  <c r="BP99" i="119"/>
  <c r="BQ99" i="119"/>
  <c r="BR99" i="119"/>
  <c r="BS99" i="119"/>
  <c r="BT99" i="119"/>
  <c r="BU99" i="119"/>
  <c r="BV99" i="119"/>
  <c r="BW99" i="119"/>
  <c r="BX99" i="119"/>
  <c r="BY99" i="119"/>
  <c r="BZ99" i="119"/>
  <c r="CA99" i="119"/>
  <c r="CB99" i="119"/>
  <c r="CC99" i="119"/>
  <c r="CD99" i="119"/>
  <c r="CE99" i="119"/>
  <c r="CF99" i="119"/>
  <c r="CG99" i="119"/>
  <c r="CH99" i="119"/>
  <c r="CI99" i="119"/>
  <c r="CJ99" i="119"/>
  <c r="CK99" i="119"/>
  <c r="CL99" i="119"/>
  <c r="CM99" i="119"/>
  <c r="CN99" i="119"/>
  <c r="CO99" i="119"/>
  <c r="CP99" i="119"/>
  <c r="CQ99" i="119"/>
  <c r="CR99" i="119"/>
  <c r="CS99" i="119"/>
  <c r="CT99" i="119"/>
  <c r="CU99" i="119"/>
  <c r="CV99" i="119"/>
  <c r="CW99" i="119"/>
  <c r="CX99" i="119"/>
  <c r="CY99" i="119"/>
  <c r="CZ99" i="119"/>
  <c r="DA99" i="119"/>
  <c r="DB99" i="119"/>
  <c r="DC99" i="119"/>
  <c r="DD99" i="119"/>
  <c r="DE99" i="119"/>
  <c r="DF99" i="119"/>
  <c r="DG99" i="119"/>
  <c r="DH99" i="119"/>
  <c r="DI99" i="119"/>
  <c r="DJ99" i="119"/>
  <c r="DK99" i="119"/>
  <c r="DL99" i="119"/>
  <c r="DM99" i="119"/>
  <c r="DN99" i="119"/>
  <c r="DO99" i="119"/>
  <c r="DP99" i="119"/>
  <c r="AR251" i="119"/>
  <c r="AT251" i="119"/>
  <c r="AS251" i="119"/>
  <c r="AU251" i="119"/>
  <c r="AV251" i="119"/>
  <c r="AW251" i="119"/>
  <c r="AX251" i="119"/>
  <c r="AY251" i="119"/>
  <c r="AZ251" i="119"/>
  <c r="BA251" i="119"/>
  <c r="BB251" i="119"/>
  <c r="BC251" i="119"/>
  <c r="BD251" i="119"/>
  <c r="BE251" i="119"/>
  <c r="BF251" i="119"/>
  <c r="BG251" i="119"/>
  <c r="BH251" i="119"/>
  <c r="BI251" i="119"/>
  <c r="BJ251" i="119"/>
  <c r="BK251" i="119"/>
  <c r="BL251" i="119"/>
  <c r="BM251" i="119"/>
  <c r="BN251" i="119"/>
  <c r="BO251" i="119"/>
  <c r="BP251" i="119"/>
  <c r="BQ251" i="119"/>
  <c r="BR251" i="119"/>
  <c r="BS251" i="119"/>
  <c r="BT251" i="119"/>
  <c r="BU251" i="119"/>
  <c r="BV251" i="119"/>
  <c r="BW251" i="119"/>
  <c r="BX251" i="119"/>
  <c r="BY251" i="119"/>
  <c r="BZ251" i="119"/>
  <c r="CA251" i="119"/>
  <c r="CB251" i="119"/>
  <c r="CC251" i="119"/>
  <c r="CD251" i="119"/>
  <c r="CE251" i="119"/>
  <c r="CF251" i="119"/>
  <c r="CG251" i="119"/>
  <c r="CH251" i="119"/>
  <c r="CI251" i="119"/>
  <c r="CJ251" i="119"/>
  <c r="CK251" i="119"/>
  <c r="CL251" i="119"/>
  <c r="CM251" i="119"/>
  <c r="CN251" i="119"/>
  <c r="CO251" i="119"/>
  <c r="CP251" i="119"/>
  <c r="CQ251" i="119"/>
  <c r="CR251" i="119"/>
  <c r="CS251" i="119"/>
  <c r="CT251" i="119"/>
  <c r="CU251" i="119"/>
  <c r="CV251" i="119"/>
  <c r="CW251" i="119"/>
  <c r="CX251" i="119"/>
  <c r="CY251" i="119"/>
  <c r="CZ251" i="119"/>
  <c r="DA251" i="119"/>
  <c r="DB251" i="119"/>
  <c r="DC251" i="119"/>
  <c r="DD251" i="119"/>
  <c r="DE251" i="119"/>
  <c r="DF251" i="119"/>
  <c r="DG251" i="119"/>
  <c r="DH251" i="119"/>
  <c r="DI251" i="119"/>
  <c r="DJ251" i="119"/>
  <c r="DK251" i="119"/>
  <c r="DL251" i="119"/>
  <c r="DM251" i="119"/>
  <c r="DN251" i="119"/>
  <c r="DO251" i="119"/>
  <c r="DP251" i="119"/>
  <c r="AR227" i="119"/>
  <c r="AS227" i="119"/>
  <c r="AT227" i="119"/>
  <c r="AU227" i="119"/>
  <c r="AV227" i="119"/>
  <c r="AW227" i="119"/>
  <c r="AX227" i="119"/>
  <c r="AY227" i="119"/>
  <c r="AZ227" i="119"/>
  <c r="BA227" i="119"/>
  <c r="BB227" i="119"/>
  <c r="BC227" i="119"/>
  <c r="BD227" i="119"/>
  <c r="BE227" i="119"/>
  <c r="BF227" i="119"/>
  <c r="BG227" i="119"/>
  <c r="BH227" i="119"/>
  <c r="BI227" i="119"/>
  <c r="BJ227" i="119"/>
  <c r="BK227" i="119"/>
  <c r="BL227" i="119"/>
  <c r="BM227" i="119"/>
  <c r="BN227" i="119"/>
  <c r="BO227" i="119"/>
  <c r="BP227" i="119"/>
  <c r="BQ227" i="119"/>
  <c r="BR227" i="119"/>
  <c r="BS227" i="119"/>
  <c r="BT227" i="119"/>
  <c r="BU227" i="119"/>
  <c r="BV227" i="119"/>
  <c r="BW227" i="119"/>
  <c r="BX227" i="119"/>
  <c r="BY227" i="119"/>
  <c r="BZ227" i="119"/>
  <c r="CA227" i="119"/>
  <c r="CB227" i="119"/>
  <c r="CC227" i="119"/>
  <c r="CD227" i="119"/>
  <c r="CE227" i="119"/>
  <c r="CF227" i="119"/>
  <c r="CG227" i="119"/>
  <c r="CH227" i="119"/>
  <c r="CI227" i="119"/>
  <c r="CJ227" i="119"/>
  <c r="CK227" i="119"/>
  <c r="CL227" i="119"/>
  <c r="CM227" i="119"/>
  <c r="CN227" i="119"/>
  <c r="CO227" i="119"/>
  <c r="CP227" i="119"/>
  <c r="CQ227" i="119"/>
  <c r="CR227" i="119"/>
  <c r="CS227" i="119"/>
  <c r="CT227" i="119"/>
  <c r="CU227" i="119"/>
  <c r="CV227" i="119"/>
  <c r="CW227" i="119"/>
  <c r="CX227" i="119"/>
  <c r="CY227" i="119"/>
  <c r="CZ227" i="119"/>
  <c r="DA227" i="119"/>
  <c r="DB227" i="119"/>
  <c r="DC227" i="119"/>
  <c r="DD227" i="119"/>
  <c r="DE227" i="119"/>
  <c r="DF227" i="119"/>
  <c r="DG227" i="119"/>
  <c r="DH227" i="119"/>
  <c r="DI227" i="119"/>
  <c r="DJ227" i="119"/>
  <c r="DK227" i="119"/>
  <c r="DL227" i="119"/>
  <c r="DM227" i="119"/>
  <c r="DN227" i="119"/>
  <c r="DO227" i="119"/>
  <c r="DP227" i="119"/>
  <c r="AR235" i="119"/>
  <c r="AT235" i="119"/>
  <c r="AS235" i="119"/>
  <c r="AU235" i="119"/>
  <c r="AV235" i="119"/>
  <c r="AW235" i="119"/>
  <c r="AX235" i="119"/>
  <c r="AY235" i="119"/>
  <c r="AZ235" i="119"/>
  <c r="BA235" i="119"/>
  <c r="BB235" i="119"/>
  <c r="BC235" i="119"/>
  <c r="BD235" i="119"/>
  <c r="BE235" i="119"/>
  <c r="BF235" i="119"/>
  <c r="BG235" i="119"/>
  <c r="BH235" i="119"/>
  <c r="BI235" i="119"/>
  <c r="BJ235" i="119"/>
  <c r="BK235" i="119"/>
  <c r="BL235" i="119"/>
  <c r="BM235" i="119"/>
  <c r="BN235" i="119"/>
  <c r="BO235" i="119"/>
  <c r="BP235" i="119"/>
  <c r="BQ235" i="119"/>
  <c r="BR235" i="119"/>
  <c r="BS235" i="119"/>
  <c r="BT235" i="119"/>
  <c r="BU235" i="119"/>
  <c r="BV235" i="119"/>
  <c r="BW235" i="119"/>
  <c r="BX235" i="119"/>
  <c r="BY235" i="119"/>
  <c r="BZ235" i="119"/>
  <c r="CA235" i="119"/>
  <c r="CB235" i="119"/>
  <c r="CC235" i="119"/>
  <c r="CD235" i="119"/>
  <c r="CE235" i="119"/>
  <c r="CF235" i="119"/>
  <c r="CG235" i="119"/>
  <c r="CH235" i="119"/>
  <c r="CI235" i="119"/>
  <c r="CJ235" i="119"/>
  <c r="CK235" i="119"/>
  <c r="CL235" i="119"/>
  <c r="CM235" i="119"/>
  <c r="CN235" i="119"/>
  <c r="CO235" i="119"/>
  <c r="CP235" i="119"/>
  <c r="CQ235" i="119"/>
  <c r="CR235" i="119"/>
  <c r="CS235" i="119"/>
  <c r="CT235" i="119"/>
  <c r="CU235" i="119"/>
  <c r="CV235" i="119"/>
  <c r="CW235" i="119"/>
  <c r="CX235" i="119"/>
  <c r="CY235" i="119"/>
  <c r="CZ235" i="119"/>
  <c r="DA235" i="119"/>
  <c r="DB235" i="119"/>
  <c r="DC235" i="119"/>
  <c r="DD235" i="119"/>
  <c r="DE235" i="119"/>
  <c r="DF235" i="119"/>
  <c r="DG235" i="119"/>
  <c r="DH235" i="119"/>
  <c r="DI235" i="119"/>
  <c r="DJ235" i="119"/>
  <c r="DK235" i="119"/>
  <c r="DL235" i="119"/>
  <c r="DM235" i="119"/>
  <c r="DN235" i="119"/>
  <c r="DO235" i="119"/>
  <c r="DP235" i="119"/>
  <c r="AT262" i="119"/>
  <c r="AU262" i="119"/>
  <c r="AR262" i="119"/>
  <c r="AS262" i="119"/>
  <c r="AV262" i="119"/>
  <c r="AW262" i="119"/>
  <c r="AX262" i="119"/>
  <c r="AY262" i="119"/>
  <c r="AZ262" i="119"/>
  <c r="BA262" i="119"/>
  <c r="BB262" i="119"/>
  <c r="BC262" i="119"/>
  <c r="BD262" i="119"/>
  <c r="BE262" i="119"/>
  <c r="BF262" i="119"/>
  <c r="BG262" i="119"/>
  <c r="BH262" i="119"/>
  <c r="BI262" i="119"/>
  <c r="BJ262" i="119"/>
  <c r="BK262" i="119"/>
  <c r="BL262" i="119"/>
  <c r="BM262" i="119"/>
  <c r="BN262" i="119"/>
  <c r="BO262" i="119"/>
  <c r="BP262" i="119"/>
  <c r="BQ262" i="119"/>
  <c r="BR262" i="119"/>
  <c r="BS262" i="119"/>
  <c r="BT262" i="119"/>
  <c r="BU262" i="119"/>
  <c r="BV262" i="119"/>
  <c r="BW262" i="119"/>
  <c r="BX262" i="119"/>
  <c r="BY262" i="119"/>
  <c r="BZ262" i="119"/>
  <c r="CA262" i="119"/>
  <c r="CB262" i="119"/>
  <c r="CC262" i="119"/>
  <c r="CD262" i="119"/>
  <c r="CE262" i="119"/>
  <c r="CF262" i="119"/>
  <c r="CG262" i="119"/>
  <c r="CH262" i="119"/>
  <c r="CI262" i="119"/>
  <c r="CJ262" i="119"/>
  <c r="CK262" i="119"/>
  <c r="CL262" i="119"/>
  <c r="CM262" i="119"/>
  <c r="CN262" i="119"/>
  <c r="CO262" i="119"/>
  <c r="CP262" i="119"/>
  <c r="CQ262" i="119"/>
  <c r="CR262" i="119"/>
  <c r="CS262" i="119"/>
  <c r="CT262" i="119"/>
  <c r="CU262" i="119"/>
  <c r="CV262" i="119"/>
  <c r="CW262" i="119"/>
  <c r="CX262" i="119"/>
  <c r="CY262" i="119"/>
  <c r="CZ262" i="119"/>
  <c r="DA262" i="119"/>
  <c r="DB262" i="119"/>
  <c r="DC262" i="119"/>
  <c r="DD262" i="119"/>
  <c r="DE262" i="119"/>
  <c r="DF262" i="119"/>
  <c r="DG262" i="119"/>
  <c r="DH262" i="119"/>
  <c r="DI262" i="119"/>
  <c r="DJ262" i="119"/>
  <c r="DK262" i="119"/>
  <c r="DL262" i="119"/>
  <c r="DM262" i="119"/>
  <c r="DN262" i="119"/>
  <c r="DO262" i="119"/>
  <c r="DP262" i="119"/>
  <c r="AU203" i="119"/>
  <c r="AS203" i="119"/>
  <c r="AR203" i="119"/>
  <c r="AT203" i="119"/>
  <c r="AV203" i="119"/>
  <c r="AW203" i="119"/>
  <c r="AX203" i="119"/>
  <c r="AY203" i="119"/>
  <c r="AZ203" i="119"/>
  <c r="BA203" i="119"/>
  <c r="BB203" i="119"/>
  <c r="BC203" i="119"/>
  <c r="BD203" i="119"/>
  <c r="BE203" i="119"/>
  <c r="BF203" i="119"/>
  <c r="BG203" i="119"/>
  <c r="BH203" i="119"/>
  <c r="BI203" i="119"/>
  <c r="BJ203" i="119"/>
  <c r="BK203" i="119"/>
  <c r="BL203" i="119"/>
  <c r="BM203" i="119"/>
  <c r="BN203" i="119"/>
  <c r="BO203" i="119"/>
  <c r="BP203" i="119"/>
  <c r="BQ203" i="119"/>
  <c r="BR203" i="119"/>
  <c r="BS203" i="119"/>
  <c r="BT203" i="119"/>
  <c r="BU203" i="119"/>
  <c r="BV203" i="119"/>
  <c r="BW203" i="119"/>
  <c r="BX203" i="119"/>
  <c r="BY203" i="119"/>
  <c r="BZ203" i="119"/>
  <c r="CA203" i="119"/>
  <c r="CB203" i="119"/>
  <c r="CC203" i="119"/>
  <c r="CD203" i="119"/>
  <c r="CE203" i="119"/>
  <c r="CF203" i="119"/>
  <c r="CG203" i="119"/>
  <c r="CH203" i="119"/>
  <c r="CI203" i="119"/>
  <c r="CJ203" i="119"/>
  <c r="CK203" i="119"/>
  <c r="CL203" i="119"/>
  <c r="CM203" i="119"/>
  <c r="CN203" i="119"/>
  <c r="CO203" i="119"/>
  <c r="CP203" i="119"/>
  <c r="CQ203" i="119"/>
  <c r="CR203" i="119"/>
  <c r="CS203" i="119"/>
  <c r="CT203" i="119"/>
  <c r="CU203" i="119"/>
  <c r="CV203" i="119"/>
  <c r="CW203" i="119"/>
  <c r="CX203" i="119"/>
  <c r="CY203" i="119"/>
  <c r="CZ203" i="119"/>
  <c r="DA203" i="119"/>
  <c r="DB203" i="119"/>
  <c r="DC203" i="119"/>
  <c r="DD203" i="119"/>
  <c r="DE203" i="119"/>
  <c r="DF203" i="119"/>
  <c r="DG203" i="119"/>
  <c r="DH203" i="119"/>
  <c r="DI203" i="119"/>
  <c r="DJ203" i="119"/>
  <c r="DK203" i="119"/>
  <c r="DL203" i="119"/>
  <c r="DM203" i="119"/>
  <c r="DN203" i="119"/>
  <c r="DO203" i="119"/>
  <c r="DP203" i="119"/>
  <c r="AR172" i="119"/>
  <c r="AS172" i="119"/>
  <c r="AT172" i="119"/>
  <c r="AU172" i="119"/>
  <c r="AV172" i="119"/>
  <c r="AW172" i="119"/>
  <c r="AX172" i="119"/>
  <c r="AY172" i="119"/>
  <c r="AZ172" i="119"/>
  <c r="BA172" i="119"/>
  <c r="BB172" i="119"/>
  <c r="BC172" i="119"/>
  <c r="BD172" i="119"/>
  <c r="BE172" i="119"/>
  <c r="BF172" i="119"/>
  <c r="BG172" i="119"/>
  <c r="BH172" i="119"/>
  <c r="BI172" i="119"/>
  <c r="BJ172" i="119"/>
  <c r="BK172" i="119"/>
  <c r="BL172" i="119"/>
  <c r="BM172" i="119"/>
  <c r="BN172" i="119"/>
  <c r="BO172" i="119"/>
  <c r="BP172" i="119"/>
  <c r="BQ172" i="119"/>
  <c r="BR172" i="119"/>
  <c r="BS172" i="119"/>
  <c r="BT172" i="119"/>
  <c r="BU172" i="119"/>
  <c r="BV172" i="119"/>
  <c r="BW172" i="119"/>
  <c r="BX172" i="119"/>
  <c r="BY172" i="119"/>
  <c r="BZ172" i="119"/>
  <c r="CA172" i="119"/>
  <c r="CB172" i="119"/>
  <c r="CC172" i="119"/>
  <c r="CD172" i="119"/>
  <c r="CE172" i="119"/>
  <c r="CF172" i="119"/>
  <c r="CG172" i="119"/>
  <c r="CH172" i="119"/>
  <c r="CI172" i="119"/>
  <c r="CJ172" i="119"/>
  <c r="CK172" i="119"/>
  <c r="CL172" i="119"/>
  <c r="CM172" i="119"/>
  <c r="CN172" i="119"/>
  <c r="CO172" i="119"/>
  <c r="CP172" i="119"/>
  <c r="CQ172" i="119"/>
  <c r="CR172" i="119"/>
  <c r="CS172" i="119"/>
  <c r="CT172" i="119"/>
  <c r="CU172" i="119"/>
  <c r="CV172" i="119"/>
  <c r="CW172" i="119"/>
  <c r="CX172" i="119"/>
  <c r="CY172" i="119"/>
  <c r="CZ172" i="119"/>
  <c r="DA172" i="119"/>
  <c r="DB172" i="119"/>
  <c r="DC172" i="119"/>
  <c r="DD172" i="119"/>
  <c r="DE172" i="119"/>
  <c r="DF172" i="119"/>
  <c r="DG172" i="119"/>
  <c r="DH172" i="119"/>
  <c r="DI172" i="119"/>
  <c r="DJ172" i="119"/>
  <c r="DK172" i="119"/>
  <c r="DL172" i="119"/>
  <c r="DM172" i="119"/>
  <c r="DN172" i="119"/>
  <c r="DO172" i="119"/>
  <c r="DP172" i="119"/>
  <c r="AR211" i="119"/>
  <c r="AS211" i="119"/>
  <c r="AT211" i="119"/>
  <c r="AU211" i="119"/>
  <c r="AV211" i="119"/>
  <c r="AW211" i="119"/>
  <c r="AX211" i="119"/>
  <c r="AY211" i="119"/>
  <c r="AZ211" i="119"/>
  <c r="BA211" i="119"/>
  <c r="BB211" i="119"/>
  <c r="BC211" i="119"/>
  <c r="BD211" i="119"/>
  <c r="BE211" i="119"/>
  <c r="BF211" i="119"/>
  <c r="BG211" i="119"/>
  <c r="BH211" i="119"/>
  <c r="BI211" i="119"/>
  <c r="BJ211" i="119"/>
  <c r="BK211" i="119"/>
  <c r="BL211" i="119"/>
  <c r="BM211" i="119"/>
  <c r="BN211" i="119"/>
  <c r="BO211" i="119"/>
  <c r="BP211" i="119"/>
  <c r="BQ211" i="119"/>
  <c r="BR211" i="119"/>
  <c r="BS211" i="119"/>
  <c r="BT211" i="119"/>
  <c r="BU211" i="119"/>
  <c r="BV211" i="119"/>
  <c r="BW211" i="119"/>
  <c r="BX211" i="119"/>
  <c r="BY211" i="119"/>
  <c r="BZ211" i="119"/>
  <c r="CA211" i="119"/>
  <c r="CB211" i="119"/>
  <c r="CC211" i="119"/>
  <c r="CD211" i="119"/>
  <c r="CE211" i="119"/>
  <c r="CF211" i="119"/>
  <c r="CG211" i="119"/>
  <c r="CH211" i="119"/>
  <c r="CI211" i="119"/>
  <c r="CJ211" i="119"/>
  <c r="CK211" i="119"/>
  <c r="CL211" i="119"/>
  <c r="CM211" i="119"/>
  <c r="CN211" i="119"/>
  <c r="CO211" i="119"/>
  <c r="CP211" i="119"/>
  <c r="CQ211" i="119"/>
  <c r="CR211" i="119"/>
  <c r="CS211" i="119"/>
  <c r="CT211" i="119"/>
  <c r="CU211" i="119"/>
  <c r="CV211" i="119"/>
  <c r="CW211" i="119"/>
  <c r="CX211" i="119"/>
  <c r="CY211" i="119"/>
  <c r="CZ211" i="119"/>
  <c r="DA211" i="119"/>
  <c r="DB211" i="119"/>
  <c r="DC211" i="119"/>
  <c r="DD211" i="119"/>
  <c r="DE211" i="119"/>
  <c r="DF211" i="119"/>
  <c r="DG211" i="119"/>
  <c r="DH211" i="119"/>
  <c r="DI211" i="119"/>
  <c r="DJ211" i="119"/>
  <c r="DK211" i="119"/>
  <c r="DL211" i="119"/>
  <c r="DM211" i="119"/>
  <c r="DN211" i="119"/>
  <c r="DO211" i="119"/>
  <c r="DP211" i="119"/>
  <c r="AR110" i="119"/>
  <c r="AS110" i="119"/>
  <c r="AT110" i="119"/>
  <c r="AU110" i="119"/>
  <c r="AV110" i="119"/>
  <c r="AW110" i="119"/>
  <c r="AX110" i="119"/>
  <c r="AY110" i="119"/>
  <c r="AZ110" i="119"/>
  <c r="BA110" i="119"/>
  <c r="BB110" i="119"/>
  <c r="BC110" i="119"/>
  <c r="BD110" i="119"/>
  <c r="BE110" i="119"/>
  <c r="BF110" i="119"/>
  <c r="BG110" i="119"/>
  <c r="BH110" i="119"/>
  <c r="BI110" i="119"/>
  <c r="BJ110" i="119"/>
  <c r="BK110" i="119"/>
  <c r="BL110" i="119"/>
  <c r="BM110" i="119"/>
  <c r="BN110" i="119"/>
  <c r="BO110" i="119"/>
  <c r="BP110" i="119"/>
  <c r="BQ110" i="119"/>
  <c r="BR110" i="119"/>
  <c r="BS110" i="119"/>
  <c r="BT110" i="119"/>
  <c r="BU110" i="119"/>
  <c r="BV110" i="119"/>
  <c r="BW110" i="119"/>
  <c r="BX110" i="119"/>
  <c r="BY110" i="119"/>
  <c r="BZ110" i="119"/>
  <c r="CA110" i="119"/>
  <c r="CB110" i="119"/>
  <c r="CC110" i="119"/>
  <c r="CD110" i="119"/>
  <c r="CE110" i="119"/>
  <c r="CF110" i="119"/>
  <c r="CG110" i="119"/>
  <c r="CH110" i="119"/>
  <c r="CI110" i="119"/>
  <c r="CJ110" i="119"/>
  <c r="CK110" i="119"/>
  <c r="CL110" i="119"/>
  <c r="CM110" i="119"/>
  <c r="CN110" i="119"/>
  <c r="CO110" i="119"/>
  <c r="CP110" i="119"/>
  <c r="CQ110" i="119"/>
  <c r="CR110" i="119"/>
  <c r="CS110" i="119"/>
  <c r="CT110" i="119"/>
  <c r="CU110" i="119"/>
  <c r="CV110" i="119"/>
  <c r="CW110" i="119"/>
  <c r="CX110" i="119"/>
  <c r="CY110" i="119"/>
  <c r="CZ110" i="119"/>
  <c r="DA110" i="119"/>
  <c r="DB110" i="119"/>
  <c r="DC110" i="119"/>
  <c r="DD110" i="119"/>
  <c r="DE110" i="119"/>
  <c r="DF110" i="119"/>
  <c r="DG110" i="119"/>
  <c r="DH110" i="119"/>
  <c r="DI110" i="119"/>
  <c r="DJ110" i="119"/>
  <c r="DK110" i="119"/>
  <c r="DL110" i="119"/>
  <c r="DM110" i="119"/>
  <c r="DN110" i="119"/>
  <c r="DO110" i="119"/>
  <c r="DP110" i="119"/>
  <c r="AR266" i="119"/>
  <c r="AS266" i="119"/>
  <c r="AT266" i="119"/>
  <c r="AU266" i="119"/>
  <c r="AV266" i="119"/>
  <c r="AW266" i="119"/>
  <c r="AX266" i="119"/>
  <c r="AY266" i="119"/>
  <c r="AZ266" i="119"/>
  <c r="BA266" i="119"/>
  <c r="BB266" i="119"/>
  <c r="BC266" i="119"/>
  <c r="BD266" i="119"/>
  <c r="BE266" i="119"/>
  <c r="BF266" i="119"/>
  <c r="BG266" i="119"/>
  <c r="BH266" i="119"/>
  <c r="BI266" i="119"/>
  <c r="BJ266" i="119"/>
  <c r="BK266" i="119"/>
  <c r="BL266" i="119"/>
  <c r="BM266" i="119"/>
  <c r="BN266" i="119"/>
  <c r="BO266" i="119"/>
  <c r="BP266" i="119"/>
  <c r="BQ266" i="119"/>
  <c r="BR266" i="119"/>
  <c r="BS266" i="119"/>
  <c r="BT266" i="119"/>
  <c r="BU266" i="119"/>
  <c r="BV266" i="119"/>
  <c r="BW266" i="119"/>
  <c r="BX266" i="119"/>
  <c r="BY266" i="119"/>
  <c r="BZ266" i="119"/>
  <c r="CA266" i="119"/>
  <c r="CB266" i="119"/>
  <c r="CC266" i="119"/>
  <c r="CD266" i="119"/>
  <c r="CE266" i="119"/>
  <c r="CF266" i="119"/>
  <c r="CG266" i="119"/>
  <c r="CH266" i="119"/>
  <c r="CI266" i="119"/>
  <c r="CJ266" i="119"/>
  <c r="CK266" i="119"/>
  <c r="CL266" i="119"/>
  <c r="CM266" i="119"/>
  <c r="CN266" i="119"/>
  <c r="CO266" i="119"/>
  <c r="CP266" i="119"/>
  <c r="CQ266" i="119"/>
  <c r="CR266" i="119"/>
  <c r="CS266" i="119"/>
  <c r="CT266" i="119"/>
  <c r="CU266" i="119"/>
  <c r="CV266" i="119"/>
  <c r="CW266" i="119"/>
  <c r="CX266" i="119"/>
  <c r="CY266" i="119"/>
  <c r="CZ266" i="119"/>
  <c r="DA266" i="119"/>
  <c r="DB266" i="119"/>
  <c r="DC266" i="119"/>
  <c r="DD266" i="119"/>
  <c r="DE266" i="119"/>
  <c r="DF266" i="119"/>
  <c r="DG266" i="119"/>
  <c r="DH266" i="119"/>
  <c r="DI266" i="119"/>
  <c r="DJ266" i="119"/>
  <c r="DK266" i="119"/>
  <c r="DL266" i="119"/>
  <c r="DM266" i="119"/>
  <c r="DN266" i="119"/>
  <c r="DO266" i="119"/>
  <c r="DP266" i="119"/>
  <c r="AT252" i="119"/>
  <c r="AR252" i="119"/>
  <c r="AS252" i="119"/>
  <c r="AU252" i="119"/>
  <c r="AV252" i="119"/>
  <c r="AW252" i="119"/>
  <c r="AX252" i="119"/>
  <c r="AY252" i="119"/>
  <c r="AZ252" i="119"/>
  <c r="BA252" i="119"/>
  <c r="BB252" i="119"/>
  <c r="BC252" i="119"/>
  <c r="BD252" i="119"/>
  <c r="BE252" i="119"/>
  <c r="BF252" i="119"/>
  <c r="BG252" i="119"/>
  <c r="BH252" i="119"/>
  <c r="BI252" i="119"/>
  <c r="BJ252" i="119"/>
  <c r="BK252" i="119"/>
  <c r="BL252" i="119"/>
  <c r="BM252" i="119"/>
  <c r="BN252" i="119"/>
  <c r="BO252" i="119"/>
  <c r="BP252" i="119"/>
  <c r="BQ252" i="119"/>
  <c r="BR252" i="119"/>
  <c r="BS252" i="119"/>
  <c r="BT252" i="119"/>
  <c r="BU252" i="119"/>
  <c r="BV252" i="119"/>
  <c r="BW252" i="119"/>
  <c r="BX252" i="119"/>
  <c r="BY252" i="119"/>
  <c r="BZ252" i="119"/>
  <c r="CA252" i="119"/>
  <c r="CB252" i="119"/>
  <c r="CC252" i="119"/>
  <c r="CD252" i="119"/>
  <c r="CE252" i="119"/>
  <c r="CF252" i="119"/>
  <c r="CG252" i="119"/>
  <c r="CH252" i="119"/>
  <c r="CI252" i="119"/>
  <c r="CJ252" i="119"/>
  <c r="CK252" i="119"/>
  <c r="CL252" i="119"/>
  <c r="CM252" i="119"/>
  <c r="CN252" i="119"/>
  <c r="CO252" i="119"/>
  <c r="CP252" i="119"/>
  <c r="CQ252" i="119"/>
  <c r="CR252" i="119"/>
  <c r="CS252" i="119"/>
  <c r="CT252" i="119"/>
  <c r="CU252" i="119"/>
  <c r="CV252" i="119"/>
  <c r="CW252" i="119"/>
  <c r="CX252" i="119"/>
  <c r="CY252" i="119"/>
  <c r="CZ252" i="119"/>
  <c r="DA252" i="119"/>
  <c r="DB252" i="119"/>
  <c r="DC252" i="119"/>
  <c r="DD252" i="119"/>
  <c r="DE252" i="119"/>
  <c r="DF252" i="119"/>
  <c r="DG252" i="119"/>
  <c r="DH252" i="119"/>
  <c r="DI252" i="119"/>
  <c r="DJ252" i="119"/>
  <c r="DK252" i="119"/>
  <c r="DL252" i="119"/>
  <c r="DM252" i="119"/>
  <c r="DN252" i="119"/>
  <c r="DO252" i="119"/>
  <c r="DP252" i="119"/>
  <c r="AR79" i="119"/>
  <c r="AT79" i="119"/>
  <c r="AS79" i="119"/>
  <c r="AU79" i="119"/>
  <c r="AV79" i="119"/>
  <c r="AW79" i="119"/>
  <c r="AX79" i="119"/>
  <c r="AY79" i="119"/>
  <c r="AZ79" i="119"/>
  <c r="BA79" i="119"/>
  <c r="BB79" i="119"/>
  <c r="BC79" i="119"/>
  <c r="BD79" i="119"/>
  <c r="BE79" i="119"/>
  <c r="BF79" i="119"/>
  <c r="BG79" i="119"/>
  <c r="BH79" i="119"/>
  <c r="BI79" i="119"/>
  <c r="BJ79" i="119"/>
  <c r="BK79" i="119"/>
  <c r="BL79" i="119"/>
  <c r="BM79" i="119"/>
  <c r="BN79" i="119"/>
  <c r="BO79" i="119"/>
  <c r="BP79" i="119"/>
  <c r="BQ79" i="119"/>
  <c r="BR79" i="119"/>
  <c r="BS79" i="119"/>
  <c r="BT79" i="119"/>
  <c r="BU79" i="119"/>
  <c r="BV79" i="119"/>
  <c r="BW79" i="119"/>
  <c r="BX79" i="119"/>
  <c r="BY79" i="119"/>
  <c r="BZ79" i="119"/>
  <c r="CA79" i="119"/>
  <c r="CB79" i="119"/>
  <c r="CC79" i="119"/>
  <c r="CD79" i="119"/>
  <c r="CE79" i="119"/>
  <c r="CF79" i="119"/>
  <c r="CG79" i="119"/>
  <c r="CH79" i="119"/>
  <c r="CI79" i="119"/>
  <c r="CJ79" i="119"/>
  <c r="CK79" i="119"/>
  <c r="CL79" i="119"/>
  <c r="CM79" i="119"/>
  <c r="CN79" i="119"/>
  <c r="CO79" i="119"/>
  <c r="CP79" i="119"/>
  <c r="CQ79" i="119"/>
  <c r="CR79" i="119"/>
  <c r="CS79" i="119"/>
  <c r="CT79" i="119"/>
  <c r="CU79" i="119"/>
  <c r="CV79" i="119"/>
  <c r="CW79" i="119"/>
  <c r="CX79" i="119"/>
  <c r="CY79" i="119"/>
  <c r="CZ79" i="119"/>
  <c r="DA79" i="119"/>
  <c r="DB79" i="119"/>
  <c r="DC79" i="119"/>
  <c r="DD79" i="119"/>
  <c r="DE79" i="119"/>
  <c r="DF79" i="119"/>
  <c r="DG79" i="119"/>
  <c r="DH79" i="119"/>
  <c r="DI79" i="119"/>
  <c r="DJ79" i="119"/>
  <c r="DK79" i="119"/>
  <c r="DL79" i="119"/>
  <c r="DM79" i="119"/>
  <c r="DN79" i="119"/>
  <c r="DO79" i="119"/>
  <c r="DP79" i="119"/>
  <c r="AT131" i="119"/>
  <c r="AR131" i="119"/>
  <c r="AS131" i="119"/>
  <c r="AU131" i="119"/>
  <c r="AV131" i="119"/>
  <c r="AW131" i="119"/>
  <c r="AX131" i="119"/>
  <c r="AY131" i="119"/>
  <c r="AZ131" i="119"/>
  <c r="BA131" i="119"/>
  <c r="BB131" i="119"/>
  <c r="BC131" i="119"/>
  <c r="BD131" i="119"/>
  <c r="BE131" i="119"/>
  <c r="BF131" i="119"/>
  <c r="BG131" i="119"/>
  <c r="BH131" i="119"/>
  <c r="BI131" i="119"/>
  <c r="BJ131" i="119"/>
  <c r="BK131" i="119"/>
  <c r="BL131" i="119"/>
  <c r="BM131" i="119"/>
  <c r="BN131" i="119"/>
  <c r="BO131" i="119"/>
  <c r="BP131" i="119"/>
  <c r="BQ131" i="119"/>
  <c r="BR131" i="119"/>
  <c r="BS131" i="119"/>
  <c r="BT131" i="119"/>
  <c r="BU131" i="119"/>
  <c r="BV131" i="119"/>
  <c r="BW131" i="119"/>
  <c r="BX131" i="119"/>
  <c r="BY131" i="119"/>
  <c r="BZ131" i="119"/>
  <c r="CA131" i="119"/>
  <c r="CB131" i="119"/>
  <c r="CC131" i="119"/>
  <c r="CD131" i="119"/>
  <c r="CE131" i="119"/>
  <c r="CF131" i="119"/>
  <c r="CG131" i="119"/>
  <c r="CH131" i="119"/>
  <c r="CI131" i="119"/>
  <c r="CJ131" i="119"/>
  <c r="CK131" i="119"/>
  <c r="CL131" i="119"/>
  <c r="CM131" i="119"/>
  <c r="CN131" i="119"/>
  <c r="CO131" i="119"/>
  <c r="CP131" i="119"/>
  <c r="CQ131" i="119"/>
  <c r="CR131" i="119"/>
  <c r="CS131" i="119"/>
  <c r="CT131" i="119"/>
  <c r="CU131" i="119"/>
  <c r="CV131" i="119"/>
  <c r="CW131" i="119"/>
  <c r="CX131" i="119"/>
  <c r="CY131" i="119"/>
  <c r="CZ131" i="119"/>
  <c r="DA131" i="119"/>
  <c r="DB131" i="119"/>
  <c r="DC131" i="119"/>
  <c r="DD131" i="119"/>
  <c r="DE131" i="119"/>
  <c r="DF131" i="119"/>
  <c r="DG131" i="119"/>
  <c r="DH131" i="119"/>
  <c r="DI131" i="119"/>
  <c r="DJ131" i="119"/>
  <c r="DK131" i="119"/>
  <c r="DL131" i="119"/>
  <c r="DM131" i="119"/>
  <c r="DN131" i="119"/>
  <c r="DO131" i="119"/>
  <c r="DP131" i="119"/>
  <c r="AT166" i="119"/>
  <c r="AU166" i="119"/>
  <c r="AR166" i="119"/>
  <c r="AS166" i="119"/>
  <c r="AV166" i="119"/>
  <c r="AW166" i="119"/>
  <c r="AX166" i="119"/>
  <c r="AY166" i="119"/>
  <c r="AZ166" i="119"/>
  <c r="BA166" i="119"/>
  <c r="BB166" i="119"/>
  <c r="BC166" i="119"/>
  <c r="BD166" i="119"/>
  <c r="BE166" i="119"/>
  <c r="BF166" i="119"/>
  <c r="BG166" i="119"/>
  <c r="BH166" i="119"/>
  <c r="BI166" i="119"/>
  <c r="BJ166" i="119"/>
  <c r="BK166" i="119"/>
  <c r="BL166" i="119"/>
  <c r="BM166" i="119"/>
  <c r="BN166" i="119"/>
  <c r="BO166" i="119"/>
  <c r="BP166" i="119"/>
  <c r="BQ166" i="119"/>
  <c r="BR166" i="119"/>
  <c r="BS166" i="119"/>
  <c r="BT166" i="119"/>
  <c r="BU166" i="119"/>
  <c r="BV166" i="119"/>
  <c r="BW166" i="119"/>
  <c r="BX166" i="119"/>
  <c r="BY166" i="119"/>
  <c r="BZ166" i="119"/>
  <c r="CA166" i="119"/>
  <c r="CB166" i="119"/>
  <c r="CC166" i="119"/>
  <c r="CD166" i="119"/>
  <c r="CE166" i="119"/>
  <c r="CF166" i="119"/>
  <c r="CG166" i="119"/>
  <c r="CH166" i="119"/>
  <c r="CI166" i="119"/>
  <c r="CJ166" i="119"/>
  <c r="CK166" i="119"/>
  <c r="CL166" i="119"/>
  <c r="CM166" i="119"/>
  <c r="CN166" i="119"/>
  <c r="CO166" i="119"/>
  <c r="CP166" i="119"/>
  <c r="CQ166" i="119"/>
  <c r="CR166" i="119"/>
  <c r="CS166" i="119"/>
  <c r="CT166" i="119"/>
  <c r="CU166" i="119"/>
  <c r="CV166" i="119"/>
  <c r="CW166" i="119"/>
  <c r="CX166" i="119"/>
  <c r="CY166" i="119"/>
  <c r="CZ166" i="119"/>
  <c r="DA166" i="119"/>
  <c r="DB166" i="119"/>
  <c r="DC166" i="119"/>
  <c r="DD166" i="119"/>
  <c r="DE166" i="119"/>
  <c r="DF166" i="119"/>
  <c r="DG166" i="119"/>
  <c r="DH166" i="119"/>
  <c r="DI166" i="119"/>
  <c r="DJ166" i="119"/>
  <c r="DK166" i="119"/>
  <c r="DL166" i="119"/>
  <c r="DM166" i="119"/>
  <c r="DN166" i="119"/>
  <c r="DO166" i="119"/>
  <c r="DP166" i="119"/>
  <c r="AR67" i="119"/>
  <c r="AS67" i="119"/>
  <c r="AT67" i="119"/>
  <c r="AU67" i="119"/>
  <c r="AV67" i="119"/>
  <c r="AW67" i="119"/>
  <c r="AX67" i="119"/>
  <c r="AY67" i="119"/>
  <c r="AZ67" i="119"/>
  <c r="BA67" i="119"/>
  <c r="BB67" i="119"/>
  <c r="BC67" i="119"/>
  <c r="BD67" i="119"/>
  <c r="BE67" i="119"/>
  <c r="BF67" i="119"/>
  <c r="BG67" i="119"/>
  <c r="BH67" i="119"/>
  <c r="BI67" i="119"/>
  <c r="BJ67" i="119"/>
  <c r="BK67" i="119"/>
  <c r="BL67" i="119"/>
  <c r="BM67" i="119"/>
  <c r="BN67" i="119"/>
  <c r="BO67" i="119"/>
  <c r="BP67" i="119"/>
  <c r="BQ67" i="119"/>
  <c r="BR67" i="119"/>
  <c r="BS67" i="119"/>
  <c r="BT67" i="119"/>
  <c r="BU67" i="119"/>
  <c r="BV67" i="119"/>
  <c r="BW67" i="119"/>
  <c r="BX67" i="119"/>
  <c r="BY67" i="119"/>
  <c r="BZ67" i="119"/>
  <c r="CA67" i="119"/>
  <c r="CB67" i="119"/>
  <c r="CC67" i="119"/>
  <c r="CD67" i="119"/>
  <c r="CE67" i="119"/>
  <c r="CF67" i="119"/>
  <c r="CG67" i="119"/>
  <c r="CH67" i="119"/>
  <c r="CI67" i="119"/>
  <c r="CJ67" i="119"/>
  <c r="CK67" i="119"/>
  <c r="CL67" i="119"/>
  <c r="CM67" i="119"/>
  <c r="CN67" i="119"/>
  <c r="CO67" i="119"/>
  <c r="CP67" i="119"/>
  <c r="CQ67" i="119"/>
  <c r="CR67" i="119"/>
  <c r="CS67" i="119"/>
  <c r="CT67" i="119"/>
  <c r="CU67" i="119"/>
  <c r="CV67" i="119"/>
  <c r="CW67" i="119"/>
  <c r="CX67" i="119"/>
  <c r="CY67" i="119"/>
  <c r="CZ67" i="119"/>
  <c r="DA67" i="119"/>
  <c r="DB67" i="119"/>
  <c r="DC67" i="119"/>
  <c r="DD67" i="119"/>
  <c r="DE67" i="119"/>
  <c r="DF67" i="119"/>
  <c r="DG67" i="119"/>
  <c r="DH67" i="119"/>
  <c r="DI67" i="119"/>
  <c r="DJ67" i="119"/>
  <c r="DK67" i="119"/>
  <c r="DL67" i="119"/>
  <c r="DM67" i="119"/>
  <c r="DN67" i="119"/>
  <c r="DO67" i="119"/>
  <c r="DP67" i="119"/>
  <c r="AR162" i="119"/>
  <c r="AT162" i="119"/>
  <c r="AS162" i="119"/>
  <c r="AU162" i="119"/>
  <c r="AV162" i="119"/>
  <c r="AW162" i="119"/>
  <c r="AX162" i="119"/>
  <c r="AY162" i="119"/>
  <c r="AZ162" i="119"/>
  <c r="BA162" i="119"/>
  <c r="BB162" i="119"/>
  <c r="BC162" i="119"/>
  <c r="BD162" i="119"/>
  <c r="BE162" i="119"/>
  <c r="BF162" i="119"/>
  <c r="BG162" i="119"/>
  <c r="BH162" i="119"/>
  <c r="BI162" i="119"/>
  <c r="BJ162" i="119"/>
  <c r="BK162" i="119"/>
  <c r="BL162" i="119"/>
  <c r="BM162" i="119"/>
  <c r="BN162" i="119"/>
  <c r="BO162" i="119"/>
  <c r="BP162" i="119"/>
  <c r="BQ162" i="119"/>
  <c r="BR162" i="119"/>
  <c r="BS162" i="119"/>
  <c r="BT162" i="119"/>
  <c r="BU162" i="119"/>
  <c r="BV162" i="119"/>
  <c r="BW162" i="119"/>
  <c r="BX162" i="119"/>
  <c r="BY162" i="119"/>
  <c r="BZ162" i="119"/>
  <c r="CA162" i="119"/>
  <c r="CB162" i="119"/>
  <c r="CC162" i="119"/>
  <c r="CD162" i="119"/>
  <c r="CE162" i="119"/>
  <c r="CF162" i="119"/>
  <c r="CG162" i="119"/>
  <c r="CH162" i="119"/>
  <c r="CI162" i="119"/>
  <c r="CJ162" i="119"/>
  <c r="CK162" i="119"/>
  <c r="CL162" i="119"/>
  <c r="CM162" i="119"/>
  <c r="CN162" i="119"/>
  <c r="CO162" i="119"/>
  <c r="CP162" i="119"/>
  <c r="CQ162" i="119"/>
  <c r="CR162" i="119"/>
  <c r="CS162" i="119"/>
  <c r="CT162" i="119"/>
  <c r="CU162" i="119"/>
  <c r="CV162" i="119"/>
  <c r="CW162" i="119"/>
  <c r="CX162" i="119"/>
  <c r="CY162" i="119"/>
  <c r="CZ162" i="119"/>
  <c r="DA162" i="119"/>
  <c r="DB162" i="119"/>
  <c r="DC162" i="119"/>
  <c r="DD162" i="119"/>
  <c r="DE162" i="119"/>
  <c r="DF162" i="119"/>
  <c r="DG162" i="119"/>
  <c r="DH162" i="119"/>
  <c r="DI162" i="119"/>
  <c r="DJ162" i="119"/>
  <c r="DK162" i="119"/>
  <c r="DL162" i="119"/>
  <c r="DM162" i="119"/>
  <c r="DN162" i="119"/>
  <c r="DO162" i="119"/>
  <c r="DP162" i="119"/>
  <c r="AR85" i="119"/>
  <c r="AT85" i="119"/>
  <c r="AS85" i="119"/>
  <c r="AU85" i="119"/>
  <c r="AV85" i="119"/>
  <c r="AW85" i="119"/>
  <c r="AX85" i="119"/>
  <c r="AY85" i="119"/>
  <c r="AZ85" i="119"/>
  <c r="BA85" i="119"/>
  <c r="BB85" i="119"/>
  <c r="BC85" i="119"/>
  <c r="BD85" i="119"/>
  <c r="BE85" i="119"/>
  <c r="BF85" i="119"/>
  <c r="BG85" i="119"/>
  <c r="BH85" i="119"/>
  <c r="BI85" i="119"/>
  <c r="BJ85" i="119"/>
  <c r="BK85" i="119"/>
  <c r="BL85" i="119"/>
  <c r="BM85" i="119"/>
  <c r="BN85" i="119"/>
  <c r="BO85" i="119"/>
  <c r="BP85" i="119"/>
  <c r="BQ85" i="119"/>
  <c r="BR85" i="119"/>
  <c r="BS85" i="119"/>
  <c r="BT85" i="119"/>
  <c r="BU85" i="119"/>
  <c r="BV85" i="119"/>
  <c r="BW85" i="119"/>
  <c r="BX85" i="119"/>
  <c r="BY85" i="119"/>
  <c r="BZ85" i="119"/>
  <c r="CA85" i="119"/>
  <c r="CB85" i="119"/>
  <c r="CC85" i="119"/>
  <c r="CD85" i="119"/>
  <c r="CE85" i="119"/>
  <c r="CF85" i="119"/>
  <c r="CG85" i="119"/>
  <c r="CH85" i="119"/>
  <c r="CI85" i="119"/>
  <c r="CJ85" i="119"/>
  <c r="CK85" i="119"/>
  <c r="CL85" i="119"/>
  <c r="CM85" i="119"/>
  <c r="CN85" i="119"/>
  <c r="CO85" i="119"/>
  <c r="CP85" i="119"/>
  <c r="CQ85" i="119"/>
  <c r="CR85" i="119"/>
  <c r="CS85" i="119"/>
  <c r="CT85" i="119"/>
  <c r="CU85" i="119"/>
  <c r="CV85" i="119"/>
  <c r="CW85" i="119"/>
  <c r="CX85" i="119"/>
  <c r="CY85" i="119"/>
  <c r="CZ85" i="119"/>
  <c r="DA85" i="119"/>
  <c r="DB85" i="119"/>
  <c r="DC85" i="119"/>
  <c r="DD85" i="119"/>
  <c r="DE85" i="119"/>
  <c r="DF85" i="119"/>
  <c r="DG85" i="119"/>
  <c r="DH85" i="119"/>
  <c r="DI85" i="119"/>
  <c r="DJ85" i="119"/>
  <c r="DK85" i="119"/>
  <c r="DL85" i="119"/>
  <c r="DM85" i="119"/>
  <c r="DN85" i="119"/>
  <c r="DO85" i="119"/>
  <c r="DP85" i="119"/>
  <c r="AR60" i="119"/>
  <c r="AN60" i="119"/>
  <c r="AO60" i="119"/>
  <c r="AP60" i="119"/>
  <c r="AQ60" i="119"/>
  <c r="AT60" i="119"/>
  <c r="AS60" i="119"/>
  <c r="AU60" i="119"/>
  <c r="AV60" i="119"/>
  <c r="AW60" i="119"/>
  <c r="AX60" i="119"/>
  <c r="AY60" i="119"/>
  <c r="AZ60" i="119"/>
  <c r="BA60" i="119"/>
  <c r="BB60" i="119"/>
  <c r="BC60" i="119"/>
  <c r="BD60" i="119"/>
  <c r="BE60" i="119"/>
  <c r="BF60" i="119"/>
  <c r="BG60" i="119"/>
  <c r="BH60" i="119"/>
  <c r="BI60" i="119"/>
  <c r="BJ60" i="119"/>
  <c r="BK60" i="119"/>
  <c r="BL60" i="119"/>
  <c r="BM60" i="119"/>
  <c r="BN60" i="119"/>
  <c r="BO60" i="119"/>
  <c r="BP60" i="119"/>
  <c r="BQ60" i="119"/>
  <c r="BR60" i="119"/>
  <c r="BS60" i="119"/>
  <c r="BT60" i="119"/>
  <c r="BU60" i="119"/>
  <c r="BV60" i="119"/>
  <c r="BW60" i="119"/>
  <c r="BX60" i="119"/>
  <c r="BY60" i="119"/>
  <c r="BZ60" i="119"/>
  <c r="CA60" i="119"/>
  <c r="CB60" i="119"/>
  <c r="CC60" i="119"/>
  <c r="CD60" i="119"/>
  <c r="CE60" i="119"/>
  <c r="CF60" i="119"/>
  <c r="CG60" i="119"/>
  <c r="CH60" i="119"/>
  <c r="CI60" i="119"/>
  <c r="CJ60" i="119"/>
  <c r="CK60" i="119"/>
  <c r="CL60" i="119"/>
  <c r="CM60" i="119"/>
  <c r="CN60" i="119"/>
  <c r="CO60" i="119"/>
  <c r="CP60" i="119"/>
  <c r="CQ60" i="119"/>
  <c r="CR60" i="119"/>
  <c r="CS60" i="119"/>
  <c r="CT60" i="119"/>
  <c r="CU60" i="119"/>
  <c r="CV60" i="119"/>
  <c r="CW60" i="119"/>
  <c r="CX60" i="119"/>
  <c r="CY60" i="119"/>
  <c r="CZ60" i="119"/>
  <c r="DA60" i="119"/>
  <c r="DB60" i="119"/>
  <c r="DC60" i="119"/>
  <c r="DD60" i="119"/>
  <c r="DE60" i="119"/>
  <c r="DF60" i="119"/>
  <c r="DG60" i="119"/>
  <c r="DH60" i="119"/>
  <c r="DI60" i="119"/>
  <c r="DJ60" i="119"/>
  <c r="DK60" i="119"/>
  <c r="DL60" i="119"/>
  <c r="DM60" i="119"/>
  <c r="DN60" i="119"/>
  <c r="DO60" i="119"/>
  <c r="DP60" i="119"/>
  <c r="AR97" i="119"/>
  <c r="AS97" i="119"/>
  <c r="AT97" i="119"/>
  <c r="AU97" i="119"/>
  <c r="AV97" i="119"/>
  <c r="AW97" i="119"/>
  <c r="AX97" i="119"/>
  <c r="AY97" i="119"/>
  <c r="AZ97" i="119"/>
  <c r="BA97" i="119"/>
  <c r="BB97" i="119"/>
  <c r="BC97" i="119"/>
  <c r="BD97" i="119"/>
  <c r="BE97" i="119"/>
  <c r="BF97" i="119"/>
  <c r="BG97" i="119"/>
  <c r="BH97" i="119"/>
  <c r="BI97" i="119"/>
  <c r="BJ97" i="119"/>
  <c r="BK97" i="119"/>
  <c r="BL97" i="119"/>
  <c r="BM97" i="119"/>
  <c r="BN97" i="119"/>
  <c r="BO97" i="119"/>
  <c r="BP97" i="119"/>
  <c r="BQ97" i="119"/>
  <c r="BR97" i="119"/>
  <c r="BS97" i="119"/>
  <c r="BT97" i="119"/>
  <c r="BU97" i="119"/>
  <c r="BV97" i="119"/>
  <c r="BW97" i="119"/>
  <c r="BX97" i="119"/>
  <c r="BY97" i="119"/>
  <c r="BZ97" i="119"/>
  <c r="CA97" i="119"/>
  <c r="CB97" i="119"/>
  <c r="CC97" i="119"/>
  <c r="CD97" i="119"/>
  <c r="CE97" i="119"/>
  <c r="CF97" i="119"/>
  <c r="CG97" i="119"/>
  <c r="CH97" i="119"/>
  <c r="CI97" i="119"/>
  <c r="CJ97" i="119"/>
  <c r="CK97" i="119"/>
  <c r="CL97" i="119"/>
  <c r="CM97" i="119"/>
  <c r="CN97" i="119"/>
  <c r="CO97" i="119"/>
  <c r="CP97" i="119"/>
  <c r="CQ97" i="119"/>
  <c r="CR97" i="119"/>
  <c r="CS97" i="119"/>
  <c r="CT97" i="119"/>
  <c r="CU97" i="119"/>
  <c r="CV97" i="119"/>
  <c r="CW97" i="119"/>
  <c r="CX97" i="119"/>
  <c r="CY97" i="119"/>
  <c r="CZ97" i="119"/>
  <c r="DA97" i="119"/>
  <c r="DB97" i="119"/>
  <c r="DC97" i="119"/>
  <c r="DD97" i="119"/>
  <c r="DE97" i="119"/>
  <c r="DF97" i="119"/>
  <c r="DG97" i="119"/>
  <c r="DH97" i="119"/>
  <c r="DI97" i="119"/>
  <c r="DJ97" i="119"/>
  <c r="DK97" i="119"/>
  <c r="DL97" i="119"/>
  <c r="DM97" i="119"/>
  <c r="DN97" i="119"/>
  <c r="DO97" i="119"/>
  <c r="DP97" i="119"/>
  <c r="Q263" i="119"/>
  <c r="R263" i="119" s="1"/>
  <c r="V263" i="119"/>
  <c r="AJ263" i="119" a="1"/>
  <c r="AJ263" i="119" s="1"/>
  <c r="AR202" i="119"/>
  <c r="AS202" i="119"/>
  <c r="AT202" i="119"/>
  <c r="AU202" i="119"/>
  <c r="AV202" i="119"/>
  <c r="AW202" i="119"/>
  <c r="AX202" i="119"/>
  <c r="AY202" i="119"/>
  <c r="AZ202" i="119"/>
  <c r="BA202" i="119"/>
  <c r="BB202" i="119"/>
  <c r="BC202" i="119"/>
  <c r="BD202" i="119"/>
  <c r="BE202" i="119"/>
  <c r="BF202" i="119"/>
  <c r="BG202" i="119"/>
  <c r="BH202" i="119"/>
  <c r="BI202" i="119"/>
  <c r="BJ202" i="119"/>
  <c r="BK202" i="119"/>
  <c r="BL202" i="119"/>
  <c r="BM202" i="119"/>
  <c r="BN202" i="119"/>
  <c r="BO202" i="119"/>
  <c r="BP202" i="119"/>
  <c r="BQ202" i="119"/>
  <c r="BR202" i="119"/>
  <c r="BS202" i="119"/>
  <c r="BT202" i="119"/>
  <c r="BU202" i="119"/>
  <c r="BV202" i="119"/>
  <c r="BW202" i="119"/>
  <c r="BX202" i="119"/>
  <c r="BY202" i="119"/>
  <c r="BZ202" i="119"/>
  <c r="CA202" i="119"/>
  <c r="CB202" i="119"/>
  <c r="CC202" i="119"/>
  <c r="CD202" i="119"/>
  <c r="CE202" i="119"/>
  <c r="CF202" i="119"/>
  <c r="CG202" i="119"/>
  <c r="CH202" i="119"/>
  <c r="CI202" i="119"/>
  <c r="CJ202" i="119"/>
  <c r="CK202" i="119"/>
  <c r="CL202" i="119"/>
  <c r="CM202" i="119"/>
  <c r="CN202" i="119"/>
  <c r="CO202" i="119"/>
  <c r="CP202" i="119"/>
  <c r="CQ202" i="119"/>
  <c r="CR202" i="119"/>
  <c r="CS202" i="119"/>
  <c r="CT202" i="119"/>
  <c r="CU202" i="119"/>
  <c r="CV202" i="119"/>
  <c r="CW202" i="119"/>
  <c r="CX202" i="119"/>
  <c r="CY202" i="119"/>
  <c r="CZ202" i="119"/>
  <c r="DA202" i="119"/>
  <c r="DB202" i="119"/>
  <c r="DC202" i="119"/>
  <c r="DD202" i="119"/>
  <c r="DE202" i="119"/>
  <c r="DF202" i="119"/>
  <c r="DG202" i="119"/>
  <c r="DH202" i="119"/>
  <c r="DI202" i="119"/>
  <c r="DJ202" i="119"/>
  <c r="DK202" i="119"/>
  <c r="DL202" i="119"/>
  <c r="DM202" i="119"/>
  <c r="DN202" i="119"/>
  <c r="DO202" i="119"/>
  <c r="DP202" i="119"/>
  <c r="AT73" i="119"/>
  <c r="AS73" i="119"/>
  <c r="AU73" i="119"/>
  <c r="AR73" i="119"/>
  <c r="AV73" i="119"/>
  <c r="AW73" i="119"/>
  <c r="AX73" i="119"/>
  <c r="AY73" i="119"/>
  <c r="AZ73" i="119"/>
  <c r="BA73" i="119"/>
  <c r="BB73" i="119"/>
  <c r="BC73" i="119"/>
  <c r="BD73" i="119"/>
  <c r="BE73" i="119"/>
  <c r="BF73" i="119"/>
  <c r="BG73" i="119"/>
  <c r="BH73" i="119"/>
  <c r="BI73" i="119"/>
  <c r="BJ73" i="119"/>
  <c r="BK73" i="119"/>
  <c r="BL73" i="119"/>
  <c r="BM73" i="119"/>
  <c r="BN73" i="119"/>
  <c r="BO73" i="119"/>
  <c r="BP73" i="119"/>
  <c r="BQ73" i="119"/>
  <c r="BR73" i="119"/>
  <c r="BS73" i="119"/>
  <c r="BT73" i="119"/>
  <c r="BU73" i="119"/>
  <c r="BV73" i="119"/>
  <c r="BW73" i="119"/>
  <c r="BX73" i="119"/>
  <c r="BY73" i="119"/>
  <c r="BZ73" i="119"/>
  <c r="CA73" i="119"/>
  <c r="CB73" i="119"/>
  <c r="CC73" i="119"/>
  <c r="CD73" i="119"/>
  <c r="CE73" i="119"/>
  <c r="CF73" i="119"/>
  <c r="CG73" i="119"/>
  <c r="CH73" i="119"/>
  <c r="CI73" i="119"/>
  <c r="CJ73" i="119"/>
  <c r="CK73" i="119"/>
  <c r="CL73" i="119"/>
  <c r="CM73" i="119"/>
  <c r="CN73" i="119"/>
  <c r="CO73" i="119"/>
  <c r="CP73" i="119"/>
  <c r="CQ73" i="119"/>
  <c r="CR73" i="119"/>
  <c r="CS73" i="119"/>
  <c r="CT73" i="119"/>
  <c r="CU73" i="119"/>
  <c r="CV73" i="119"/>
  <c r="CW73" i="119"/>
  <c r="CX73" i="119"/>
  <c r="CY73" i="119"/>
  <c r="CZ73" i="119"/>
  <c r="DA73" i="119"/>
  <c r="DB73" i="119"/>
  <c r="DC73" i="119"/>
  <c r="DD73" i="119"/>
  <c r="DE73" i="119"/>
  <c r="DF73" i="119"/>
  <c r="DG73" i="119"/>
  <c r="DH73" i="119"/>
  <c r="DI73" i="119"/>
  <c r="DJ73" i="119"/>
  <c r="DK73" i="119"/>
  <c r="DL73" i="119"/>
  <c r="DM73" i="119"/>
  <c r="DN73" i="119"/>
  <c r="DO73" i="119"/>
  <c r="DP73" i="119"/>
  <c r="AU100" i="119"/>
  <c r="AR100" i="119"/>
  <c r="AT100" i="119"/>
  <c r="AS100" i="119"/>
  <c r="AV100" i="119"/>
  <c r="AW100" i="119"/>
  <c r="AX100" i="119"/>
  <c r="AY100" i="119"/>
  <c r="AZ100" i="119"/>
  <c r="BA100" i="119"/>
  <c r="BB100" i="119"/>
  <c r="BC100" i="119"/>
  <c r="BD100" i="119"/>
  <c r="BE100" i="119"/>
  <c r="BF100" i="119"/>
  <c r="BG100" i="119"/>
  <c r="BH100" i="119"/>
  <c r="BI100" i="119"/>
  <c r="BJ100" i="119"/>
  <c r="BK100" i="119"/>
  <c r="BL100" i="119"/>
  <c r="BM100" i="119"/>
  <c r="BN100" i="119"/>
  <c r="BO100" i="119"/>
  <c r="BP100" i="119"/>
  <c r="BQ100" i="119"/>
  <c r="BR100" i="119"/>
  <c r="BS100" i="119"/>
  <c r="BT100" i="119"/>
  <c r="BU100" i="119"/>
  <c r="BV100" i="119"/>
  <c r="BW100" i="119"/>
  <c r="BX100" i="119"/>
  <c r="BY100" i="119"/>
  <c r="BZ100" i="119"/>
  <c r="CA100" i="119"/>
  <c r="CB100" i="119"/>
  <c r="CC100" i="119"/>
  <c r="CD100" i="119"/>
  <c r="CE100" i="119"/>
  <c r="CF100" i="119"/>
  <c r="CG100" i="119"/>
  <c r="CH100" i="119"/>
  <c r="CI100" i="119"/>
  <c r="CJ100" i="119"/>
  <c r="CK100" i="119"/>
  <c r="CL100" i="119"/>
  <c r="CM100" i="119"/>
  <c r="CN100" i="119"/>
  <c r="CO100" i="119"/>
  <c r="CP100" i="119"/>
  <c r="CQ100" i="119"/>
  <c r="CR100" i="119"/>
  <c r="CS100" i="119"/>
  <c r="CT100" i="119"/>
  <c r="CU100" i="119"/>
  <c r="CV100" i="119"/>
  <c r="CW100" i="119"/>
  <c r="CX100" i="119"/>
  <c r="CY100" i="119"/>
  <c r="CZ100" i="119"/>
  <c r="DA100" i="119"/>
  <c r="DB100" i="119"/>
  <c r="DC100" i="119"/>
  <c r="DD100" i="119"/>
  <c r="DE100" i="119"/>
  <c r="DF100" i="119"/>
  <c r="DG100" i="119"/>
  <c r="DH100" i="119"/>
  <c r="DI100" i="119"/>
  <c r="DJ100" i="119"/>
  <c r="DK100" i="119"/>
  <c r="DL100" i="119"/>
  <c r="DM100" i="119"/>
  <c r="DN100" i="119"/>
  <c r="DO100" i="119"/>
  <c r="DP100" i="119"/>
  <c r="AT93" i="119"/>
  <c r="AU93" i="119"/>
  <c r="AR93" i="119"/>
  <c r="AS93" i="119"/>
  <c r="AV93" i="119"/>
  <c r="AW93" i="119"/>
  <c r="AX93" i="119"/>
  <c r="AY93" i="119"/>
  <c r="AZ93" i="119"/>
  <c r="BA93" i="119"/>
  <c r="BB93" i="119"/>
  <c r="BC93" i="119"/>
  <c r="BD93" i="119"/>
  <c r="BE93" i="119"/>
  <c r="BF93" i="119"/>
  <c r="BG93" i="119"/>
  <c r="BH93" i="119"/>
  <c r="BI93" i="119"/>
  <c r="BJ93" i="119"/>
  <c r="BK93" i="119"/>
  <c r="BL93" i="119"/>
  <c r="BM93" i="119"/>
  <c r="BN93" i="119"/>
  <c r="BO93" i="119"/>
  <c r="BP93" i="119"/>
  <c r="BQ93" i="119"/>
  <c r="BR93" i="119"/>
  <c r="BS93" i="119"/>
  <c r="BT93" i="119"/>
  <c r="BU93" i="119"/>
  <c r="BV93" i="119"/>
  <c r="BW93" i="119"/>
  <c r="BX93" i="119"/>
  <c r="BY93" i="119"/>
  <c r="BZ93" i="119"/>
  <c r="CA93" i="119"/>
  <c r="CB93" i="119"/>
  <c r="CC93" i="119"/>
  <c r="CD93" i="119"/>
  <c r="CE93" i="119"/>
  <c r="CF93" i="119"/>
  <c r="CG93" i="119"/>
  <c r="CH93" i="119"/>
  <c r="CI93" i="119"/>
  <c r="CJ93" i="119"/>
  <c r="CK93" i="119"/>
  <c r="CL93" i="119"/>
  <c r="CM93" i="119"/>
  <c r="CN93" i="119"/>
  <c r="CO93" i="119"/>
  <c r="CP93" i="119"/>
  <c r="CQ93" i="119"/>
  <c r="CR93" i="119"/>
  <c r="CS93" i="119"/>
  <c r="CT93" i="119"/>
  <c r="CU93" i="119"/>
  <c r="CV93" i="119"/>
  <c r="CW93" i="119"/>
  <c r="CX93" i="119"/>
  <c r="CY93" i="119"/>
  <c r="CZ93" i="119"/>
  <c r="DA93" i="119"/>
  <c r="DB93" i="119"/>
  <c r="DC93" i="119"/>
  <c r="DD93" i="119"/>
  <c r="DE93" i="119"/>
  <c r="DF93" i="119"/>
  <c r="DG93" i="119"/>
  <c r="DH93" i="119"/>
  <c r="DI93" i="119"/>
  <c r="DJ93" i="119"/>
  <c r="DK93" i="119"/>
  <c r="DL93" i="119"/>
  <c r="DM93" i="119"/>
  <c r="DN93" i="119"/>
  <c r="DO93" i="119"/>
  <c r="DP93" i="119"/>
  <c r="AR141" i="119"/>
  <c r="AS141" i="119"/>
  <c r="AT141" i="119"/>
  <c r="AU141" i="119"/>
  <c r="AV141" i="119"/>
  <c r="AW141" i="119"/>
  <c r="AX141" i="119"/>
  <c r="AY141" i="119"/>
  <c r="AZ141" i="119"/>
  <c r="BA141" i="119"/>
  <c r="BB141" i="119"/>
  <c r="BC141" i="119"/>
  <c r="BD141" i="119"/>
  <c r="BE141" i="119"/>
  <c r="BF141" i="119"/>
  <c r="BG141" i="119"/>
  <c r="BH141" i="119"/>
  <c r="BI141" i="119"/>
  <c r="BJ141" i="119"/>
  <c r="BK141" i="119"/>
  <c r="BL141" i="119"/>
  <c r="BM141" i="119"/>
  <c r="BN141" i="119"/>
  <c r="BO141" i="119"/>
  <c r="BP141" i="119"/>
  <c r="BQ141" i="119"/>
  <c r="BR141" i="119"/>
  <c r="BS141" i="119"/>
  <c r="BT141" i="119"/>
  <c r="BU141" i="119"/>
  <c r="BV141" i="119"/>
  <c r="BW141" i="119"/>
  <c r="BX141" i="119"/>
  <c r="BY141" i="119"/>
  <c r="BZ141" i="119"/>
  <c r="CA141" i="119"/>
  <c r="CB141" i="119"/>
  <c r="CC141" i="119"/>
  <c r="CD141" i="119"/>
  <c r="CE141" i="119"/>
  <c r="CF141" i="119"/>
  <c r="CG141" i="119"/>
  <c r="CH141" i="119"/>
  <c r="CI141" i="119"/>
  <c r="CJ141" i="119"/>
  <c r="CK141" i="119"/>
  <c r="CL141" i="119"/>
  <c r="CM141" i="119"/>
  <c r="CN141" i="119"/>
  <c r="CO141" i="119"/>
  <c r="CP141" i="119"/>
  <c r="CQ141" i="119"/>
  <c r="CR141" i="119"/>
  <c r="CS141" i="119"/>
  <c r="CT141" i="119"/>
  <c r="CU141" i="119"/>
  <c r="CV141" i="119"/>
  <c r="CW141" i="119"/>
  <c r="CX141" i="119"/>
  <c r="CY141" i="119"/>
  <c r="CZ141" i="119"/>
  <c r="DA141" i="119"/>
  <c r="DB141" i="119"/>
  <c r="DC141" i="119"/>
  <c r="DD141" i="119"/>
  <c r="DE141" i="119"/>
  <c r="DF141" i="119"/>
  <c r="DG141" i="119"/>
  <c r="DH141" i="119"/>
  <c r="DI141" i="119"/>
  <c r="DJ141" i="119"/>
  <c r="DK141" i="119"/>
  <c r="DL141" i="119"/>
  <c r="DM141" i="119"/>
  <c r="DN141" i="119"/>
  <c r="DO141" i="119"/>
  <c r="DP141" i="119"/>
  <c r="AR164" i="119"/>
  <c r="AS164" i="119"/>
  <c r="AT164" i="119"/>
  <c r="AU164" i="119"/>
  <c r="AV164" i="119"/>
  <c r="AW164" i="119"/>
  <c r="AX164" i="119"/>
  <c r="AY164" i="119"/>
  <c r="AZ164" i="119"/>
  <c r="BA164" i="119"/>
  <c r="BB164" i="119"/>
  <c r="BC164" i="119"/>
  <c r="BD164" i="119"/>
  <c r="BE164" i="119"/>
  <c r="BF164" i="119"/>
  <c r="BG164" i="119"/>
  <c r="BH164" i="119"/>
  <c r="BI164" i="119"/>
  <c r="BJ164" i="119"/>
  <c r="BK164" i="119"/>
  <c r="BL164" i="119"/>
  <c r="BM164" i="119"/>
  <c r="BN164" i="119"/>
  <c r="BO164" i="119"/>
  <c r="BP164" i="119"/>
  <c r="BQ164" i="119"/>
  <c r="BR164" i="119"/>
  <c r="BS164" i="119"/>
  <c r="BT164" i="119"/>
  <c r="BU164" i="119"/>
  <c r="BV164" i="119"/>
  <c r="BW164" i="119"/>
  <c r="BX164" i="119"/>
  <c r="BY164" i="119"/>
  <c r="BZ164" i="119"/>
  <c r="CA164" i="119"/>
  <c r="CB164" i="119"/>
  <c r="CC164" i="119"/>
  <c r="CD164" i="119"/>
  <c r="CE164" i="119"/>
  <c r="CF164" i="119"/>
  <c r="CG164" i="119"/>
  <c r="CH164" i="119"/>
  <c r="CI164" i="119"/>
  <c r="CJ164" i="119"/>
  <c r="CK164" i="119"/>
  <c r="CL164" i="119"/>
  <c r="CM164" i="119"/>
  <c r="CN164" i="119"/>
  <c r="CO164" i="119"/>
  <c r="CP164" i="119"/>
  <c r="CQ164" i="119"/>
  <c r="CR164" i="119"/>
  <c r="CS164" i="119"/>
  <c r="CT164" i="119"/>
  <c r="CU164" i="119"/>
  <c r="CV164" i="119"/>
  <c r="CW164" i="119"/>
  <c r="CX164" i="119"/>
  <c r="CY164" i="119"/>
  <c r="CZ164" i="119"/>
  <c r="DA164" i="119"/>
  <c r="DB164" i="119"/>
  <c r="DC164" i="119"/>
  <c r="DD164" i="119"/>
  <c r="DE164" i="119"/>
  <c r="DF164" i="119"/>
  <c r="DG164" i="119"/>
  <c r="DH164" i="119"/>
  <c r="DI164" i="119"/>
  <c r="DJ164" i="119"/>
  <c r="DK164" i="119"/>
  <c r="DL164" i="119"/>
  <c r="DM164" i="119"/>
  <c r="DN164" i="119"/>
  <c r="DO164" i="119"/>
  <c r="DP164" i="119"/>
  <c r="BI315" i="119"/>
  <c r="AR196" i="119"/>
  <c r="AT196" i="119"/>
  <c r="AS196" i="119"/>
  <c r="AU196" i="119"/>
  <c r="AV196" i="119"/>
  <c r="AW196" i="119"/>
  <c r="AX196" i="119"/>
  <c r="AY196" i="119"/>
  <c r="AZ196" i="119"/>
  <c r="BA196" i="119"/>
  <c r="BB196" i="119"/>
  <c r="BC196" i="119"/>
  <c r="BD196" i="119"/>
  <c r="BE196" i="119"/>
  <c r="BF196" i="119"/>
  <c r="BG196" i="119"/>
  <c r="BH196" i="119"/>
  <c r="BI196" i="119"/>
  <c r="BJ196" i="119"/>
  <c r="BK196" i="119"/>
  <c r="BL196" i="119"/>
  <c r="BM196" i="119"/>
  <c r="BN196" i="119"/>
  <c r="BO196" i="119"/>
  <c r="BP196" i="119"/>
  <c r="BQ196" i="119"/>
  <c r="BR196" i="119"/>
  <c r="BS196" i="119"/>
  <c r="BT196" i="119"/>
  <c r="BU196" i="119"/>
  <c r="BV196" i="119"/>
  <c r="BW196" i="119"/>
  <c r="BX196" i="119"/>
  <c r="BY196" i="119"/>
  <c r="BZ196" i="119"/>
  <c r="CA196" i="119"/>
  <c r="CB196" i="119"/>
  <c r="CC196" i="119"/>
  <c r="CD196" i="119"/>
  <c r="CE196" i="119"/>
  <c r="CF196" i="119"/>
  <c r="CG196" i="119"/>
  <c r="CH196" i="119"/>
  <c r="CI196" i="119"/>
  <c r="CJ196" i="119"/>
  <c r="CK196" i="119"/>
  <c r="CL196" i="119"/>
  <c r="CM196" i="119"/>
  <c r="CN196" i="119"/>
  <c r="CO196" i="119"/>
  <c r="CP196" i="119"/>
  <c r="CQ196" i="119"/>
  <c r="CR196" i="119"/>
  <c r="CS196" i="119"/>
  <c r="CT196" i="119"/>
  <c r="CU196" i="119"/>
  <c r="CV196" i="119"/>
  <c r="CW196" i="119"/>
  <c r="CX196" i="119"/>
  <c r="CY196" i="119"/>
  <c r="CZ196" i="119"/>
  <c r="DA196" i="119"/>
  <c r="DB196" i="119"/>
  <c r="DC196" i="119"/>
  <c r="DD196" i="119"/>
  <c r="DE196" i="119"/>
  <c r="DF196" i="119"/>
  <c r="DG196" i="119"/>
  <c r="DH196" i="119"/>
  <c r="DI196" i="119"/>
  <c r="DJ196" i="119"/>
  <c r="DK196" i="119"/>
  <c r="DL196" i="119"/>
  <c r="DM196" i="119"/>
  <c r="DN196" i="119"/>
  <c r="DO196" i="119"/>
  <c r="DP196" i="119"/>
  <c r="AT140" i="119"/>
  <c r="AU140" i="119"/>
  <c r="AR140" i="119"/>
  <c r="AS140" i="119"/>
  <c r="AV140" i="119"/>
  <c r="AW140" i="119"/>
  <c r="AX140" i="119"/>
  <c r="AY140" i="119"/>
  <c r="AZ140" i="119"/>
  <c r="BA140" i="119"/>
  <c r="BB140" i="119"/>
  <c r="BC140" i="119"/>
  <c r="BD140" i="119"/>
  <c r="BE140" i="119"/>
  <c r="BF140" i="119"/>
  <c r="BG140" i="119"/>
  <c r="BH140" i="119"/>
  <c r="BI140" i="119"/>
  <c r="BJ140" i="119"/>
  <c r="BK140" i="119"/>
  <c r="BL140" i="119"/>
  <c r="BM140" i="119"/>
  <c r="BN140" i="119"/>
  <c r="BO140" i="119"/>
  <c r="BP140" i="119"/>
  <c r="BQ140" i="119"/>
  <c r="BR140" i="119"/>
  <c r="BS140" i="119"/>
  <c r="BT140" i="119"/>
  <c r="BU140" i="119"/>
  <c r="BV140" i="119"/>
  <c r="BW140" i="119"/>
  <c r="BX140" i="119"/>
  <c r="BY140" i="119"/>
  <c r="BZ140" i="119"/>
  <c r="CA140" i="119"/>
  <c r="CB140" i="119"/>
  <c r="CC140" i="119"/>
  <c r="CD140" i="119"/>
  <c r="CE140" i="119"/>
  <c r="CF140" i="119"/>
  <c r="CG140" i="119"/>
  <c r="CH140" i="119"/>
  <c r="CI140" i="119"/>
  <c r="CJ140" i="119"/>
  <c r="CK140" i="119"/>
  <c r="CL140" i="119"/>
  <c r="CM140" i="119"/>
  <c r="CN140" i="119"/>
  <c r="CO140" i="119"/>
  <c r="CP140" i="119"/>
  <c r="CQ140" i="119"/>
  <c r="CR140" i="119"/>
  <c r="CS140" i="119"/>
  <c r="CT140" i="119"/>
  <c r="CU140" i="119"/>
  <c r="CV140" i="119"/>
  <c r="CW140" i="119"/>
  <c r="CX140" i="119"/>
  <c r="CY140" i="119"/>
  <c r="CZ140" i="119"/>
  <c r="DA140" i="119"/>
  <c r="DB140" i="119"/>
  <c r="DC140" i="119"/>
  <c r="DD140" i="119"/>
  <c r="DE140" i="119"/>
  <c r="DF140" i="119"/>
  <c r="DG140" i="119"/>
  <c r="DH140" i="119"/>
  <c r="DI140" i="119"/>
  <c r="DJ140" i="119"/>
  <c r="DK140" i="119"/>
  <c r="DL140" i="119"/>
  <c r="DM140" i="119"/>
  <c r="DN140" i="119"/>
  <c r="DO140" i="119"/>
  <c r="DP140" i="119"/>
  <c r="AR90" i="119"/>
  <c r="AS90" i="119"/>
  <c r="AT90" i="119"/>
  <c r="AU90" i="119"/>
  <c r="AV90" i="119"/>
  <c r="AW90" i="119"/>
  <c r="AX90" i="119"/>
  <c r="AY90" i="119"/>
  <c r="AZ90" i="119"/>
  <c r="BA90" i="119"/>
  <c r="BB90" i="119"/>
  <c r="BC90" i="119"/>
  <c r="BD90" i="119"/>
  <c r="BE90" i="119"/>
  <c r="BF90" i="119"/>
  <c r="BG90" i="119"/>
  <c r="BH90" i="119"/>
  <c r="BI90" i="119"/>
  <c r="BJ90" i="119"/>
  <c r="BK90" i="119"/>
  <c r="BL90" i="119"/>
  <c r="BM90" i="119"/>
  <c r="BN90" i="119"/>
  <c r="BO90" i="119"/>
  <c r="BP90" i="119"/>
  <c r="BQ90" i="119"/>
  <c r="BR90" i="119"/>
  <c r="BS90" i="119"/>
  <c r="BT90" i="119"/>
  <c r="BU90" i="119"/>
  <c r="BV90" i="119"/>
  <c r="BW90" i="119"/>
  <c r="BX90" i="119"/>
  <c r="BY90" i="119"/>
  <c r="BZ90" i="119"/>
  <c r="CA90" i="119"/>
  <c r="CB90" i="119"/>
  <c r="CC90" i="119"/>
  <c r="CD90" i="119"/>
  <c r="CE90" i="119"/>
  <c r="CF90" i="119"/>
  <c r="CG90" i="119"/>
  <c r="CH90" i="119"/>
  <c r="CI90" i="119"/>
  <c r="CJ90" i="119"/>
  <c r="CK90" i="119"/>
  <c r="CL90" i="119"/>
  <c r="CM90" i="119"/>
  <c r="CN90" i="119"/>
  <c r="CO90" i="119"/>
  <c r="CP90" i="119"/>
  <c r="CQ90" i="119"/>
  <c r="CR90" i="119"/>
  <c r="CS90" i="119"/>
  <c r="CT90" i="119"/>
  <c r="CU90" i="119"/>
  <c r="CV90" i="119"/>
  <c r="CW90" i="119"/>
  <c r="CX90" i="119"/>
  <c r="CY90" i="119"/>
  <c r="CZ90" i="119"/>
  <c r="DA90" i="119"/>
  <c r="DB90" i="119"/>
  <c r="DC90" i="119"/>
  <c r="DD90" i="119"/>
  <c r="DE90" i="119"/>
  <c r="DF90" i="119"/>
  <c r="DG90" i="119"/>
  <c r="DH90" i="119"/>
  <c r="DI90" i="119"/>
  <c r="DJ90" i="119"/>
  <c r="DK90" i="119"/>
  <c r="DL90" i="119"/>
  <c r="DM90" i="119"/>
  <c r="DN90" i="119"/>
  <c r="DO90" i="119"/>
  <c r="DP90" i="119"/>
  <c r="V76" i="119"/>
  <c r="AJ76" i="119" a="1"/>
  <c r="AJ76" i="119" s="1"/>
  <c r="AT74" i="119"/>
  <c r="AR74" i="119"/>
  <c r="AS74" i="119"/>
  <c r="AU74" i="119"/>
  <c r="AV74" i="119"/>
  <c r="AW74" i="119"/>
  <c r="AX74" i="119"/>
  <c r="AY74" i="119"/>
  <c r="AZ74" i="119"/>
  <c r="BA74" i="119"/>
  <c r="BB74" i="119"/>
  <c r="BC74" i="119"/>
  <c r="BD74" i="119"/>
  <c r="BE74" i="119"/>
  <c r="BF74" i="119"/>
  <c r="BG74" i="119"/>
  <c r="BH74" i="119"/>
  <c r="BI74" i="119"/>
  <c r="BJ74" i="119"/>
  <c r="BK74" i="119"/>
  <c r="BL74" i="119"/>
  <c r="BM74" i="119"/>
  <c r="BN74" i="119"/>
  <c r="BO74" i="119"/>
  <c r="BP74" i="119"/>
  <c r="BQ74" i="119"/>
  <c r="BR74" i="119"/>
  <c r="BS74" i="119"/>
  <c r="BT74" i="119"/>
  <c r="BU74" i="119"/>
  <c r="BV74" i="119"/>
  <c r="BW74" i="119"/>
  <c r="BX74" i="119"/>
  <c r="BY74" i="119"/>
  <c r="BZ74" i="119"/>
  <c r="CA74" i="119"/>
  <c r="CB74" i="119"/>
  <c r="CC74" i="119"/>
  <c r="CD74" i="119"/>
  <c r="CE74" i="119"/>
  <c r="CF74" i="119"/>
  <c r="CG74" i="119"/>
  <c r="CH74" i="119"/>
  <c r="CI74" i="119"/>
  <c r="CJ74" i="119"/>
  <c r="CK74" i="119"/>
  <c r="CL74" i="119"/>
  <c r="CM74" i="119"/>
  <c r="CN74" i="119"/>
  <c r="CO74" i="119"/>
  <c r="CP74" i="119"/>
  <c r="CQ74" i="119"/>
  <c r="CR74" i="119"/>
  <c r="CS74" i="119"/>
  <c r="CT74" i="119"/>
  <c r="CU74" i="119"/>
  <c r="CV74" i="119"/>
  <c r="CW74" i="119"/>
  <c r="CX74" i="119"/>
  <c r="CY74" i="119"/>
  <c r="CZ74" i="119"/>
  <c r="DA74" i="119"/>
  <c r="DB74" i="119"/>
  <c r="DC74" i="119"/>
  <c r="DD74" i="119"/>
  <c r="DE74" i="119"/>
  <c r="DF74" i="119"/>
  <c r="DG74" i="119"/>
  <c r="DH74" i="119"/>
  <c r="DI74" i="119"/>
  <c r="DJ74" i="119"/>
  <c r="DK74" i="119"/>
  <c r="DL74" i="119"/>
  <c r="DM74" i="119"/>
  <c r="DN74" i="119"/>
  <c r="DO74" i="119"/>
  <c r="DP74" i="119"/>
  <c r="AR231" i="119"/>
  <c r="AS231" i="119"/>
  <c r="AT231" i="119"/>
  <c r="AU231" i="119"/>
  <c r="AV231" i="119"/>
  <c r="AW231" i="119"/>
  <c r="AX231" i="119"/>
  <c r="AY231" i="119"/>
  <c r="AZ231" i="119"/>
  <c r="BA231" i="119"/>
  <c r="BB231" i="119"/>
  <c r="BC231" i="119"/>
  <c r="BD231" i="119"/>
  <c r="BE231" i="119"/>
  <c r="BF231" i="119"/>
  <c r="BG231" i="119"/>
  <c r="BH231" i="119"/>
  <c r="BI231" i="119"/>
  <c r="BJ231" i="119"/>
  <c r="BK231" i="119"/>
  <c r="BL231" i="119"/>
  <c r="BM231" i="119"/>
  <c r="BN231" i="119"/>
  <c r="BO231" i="119"/>
  <c r="BP231" i="119"/>
  <c r="BQ231" i="119"/>
  <c r="BR231" i="119"/>
  <c r="BS231" i="119"/>
  <c r="BT231" i="119"/>
  <c r="BU231" i="119"/>
  <c r="BV231" i="119"/>
  <c r="BW231" i="119"/>
  <c r="BX231" i="119"/>
  <c r="BY231" i="119"/>
  <c r="BZ231" i="119"/>
  <c r="CA231" i="119"/>
  <c r="CB231" i="119"/>
  <c r="CC231" i="119"/>
  <c r="CD231" i="119"/>
  <c r="CE231" i="119"/>
  <c r="CF231" i="119"/>
  <c r="CG231" i="119"/>
  <c r="CH231" i="119"/>
  <c r="CI231" i="119"/>
  <c r="CJ231" i="119"/>
  <c r="CK231" i="119"/>
  <c r="CL231" i="119"/>
  <c r="CM231" i="119"/>
  <c r="CN231" i="119"/>
  <c r="CO231" i="119"/>
  <c r="CP231" i="119"/>
  <c r="CQ231" i="119"/>
  <c r="CR231" i="119"/>
  <c r="CS231" i="119"/>
  <c r="CT231" i="119"/>
  <c r="CU231" i="119"/>
  <c r="CV231" i="119"/>
  <c r="CW231" i="119"/>
  <c r="CX231" i="119"/>
  <c r="CY231" i="119"/>
  <c r="CZ231" i="119"/>
  <c r="DA231" i="119"/>
  <c r="DB231" i="119"/>
  <c r="DC231" i="119"/>
  <c r="DD231" i="119"/>
  <c r="DE231" i="119"/>
  <c r="DF231" i="119"/>
  <c r="DG231" i="119"/>
  <c r="DH231" i="119"/>
  <c r="DI231" i="119"/>
  <c r="DJ231" i="119"/>
  <c r="DK231" i="119"/>
  <c r="DL231" i="119"/>
  <c r="DM231" i="119"/>
  <c r="DN231" i="119"/>
  <c r="DO231" i="119"/>
  <c r="DP231" i="119"/>
  <c r="AR120" i="119"/>
  <c r="AT120" i="119"/>
  <c r="AS120" i="119"/>
  <c r="AU120" i="119"/>
  <c r="AV120" i="119"/>
  <c r="AW120" i="119"/>
  <c r="AX120" i="119"/>
  <c r="AY120" i="119"/>
  <c r="AZ120" i="119"/>
  <c r="BA120" i="119"/>
  <c r="BB120" i="119"/>
  <c r="BC120" i="119"/>
  <c r="BD120" i="119"/>
  <c r="BE120" i="119"/>
  <c r="BF120" i="119"/>
  <c r="BG120" i="119"/>
  <c r="BH120" i="119"/>
  <c r="BI120" i="119"/>
  <c r="BJ120" i="119"/>
  <c r="BK120" i="119"/>
  <c r="BL120" i="119"/>
  <c r="BM120" i="119"/>
  <c r="BN120" i="119"/>
  <c r="BO120" i="119"/>
  <c r="BP120" i="119"/>
  <c r="BQ120" i="119"/>
  <c r="BR120" i="119"/>
  <c r="BS120" i="119"/>
  <c r="BT120" i="119"/>
  <c r="BU120" i="119"/>
  <c r="BV120" i="119"/>
  <c r="BW120" i="119"/>
  <c r="BX120" i="119"/>
  <c r="BY120" i="119"/>
  <c r="BZ120" i="119"/>
  <c r="CA120" i="119"/>
  <c r="CB120" i="119"/>
  <c r="CC120" i="119"/>
  <c r="CD120" i="119"/>
  <c r="CE120" i="119"/>
  <c r="CF120" i="119"/>
  <c r="CG120" i="119"/>
  <c r="CH120" i="119"/>
  <c r="CI120" i="119"/>
  <c r="CJ120" i="119"/>
  <c r="CK120" i="119"/>
  <c r="CL120" i="119"/>
  <c r="CM120" i="119"/>
  <c r="CN120" i="119"/>
  <c r="CO120" i="119"/>
  <c r="CP120" i="119"/>
  <c r="CQ120" i="119"/>
  <c r="CR120" i="119"/>
  <c r="CS120" i="119"/>
  <c r="CT120" i="119"/>
  <c r="CU120" i="119"/>
  <c r="CV120" i="119"/>
  <c r="CW120" i="119"/>
  <c r="CX120" i="119"/>
  <c r="CY120" i="119"/>
  <c r="CZ120" i="119"/>
  <c r="DA120" i="119"/>
  <c r="DB120" i="119"/>
  <c r="DC120" i="119"/>
  <c r="DD120" i="119"/>
  <c r="DE120" i="119"/>
  <c r="DF120" i="119"/>
  <c r="DG120" i="119"/>
  <c r="DH120" i="119"/>
  <c r="DI120" i="119"/>
  <c r="DJ120" i="119"/>
  <c r="DK120" i="119"/>
  <c r="DL120" i="119"/>
  <c r="DM120" i="119"/>
  <c r="DN120" i="119"/>
  <c r="DO120" i="119"/>
  <c r="DP120" i="119"/>
  <c r="AR143" i="119"/>
  <c r="AS143" i="119"/>
  <c r="AT143" i="119"/>
  <c r="AU143" i="119"/>
  <c r="AV143" i="119"/>
  <c r="AW143" i="119"/>
  <c r="AX143" i="119"/>
  <c r="AY143" i="119"/>
  <c r="AZ143" i="119"/>
  <c r="BA143" i="119"/>
  <c r="BB143" i="119"/>
  <c r="BC143" i="119"/>
  <c r="BD143" i="119"/>
  <c r="BE143" i="119"/>
  <c r="BF143" i="119"/>
  <c r="BG143" i="119"/>
  <c r="BH143" i="119"/>
  <c r="BI143" i="119"/>
  <c r="BJ143" i="119"/>
  <c r="BK143" i="119"/>
  <c r="BL143" i="119"/>
  <c r="BM143" i="119"/>
  <c r="BN143" i="119"/>
  <c r="BO143" i="119"/>
  <c r="BP143" i="119"/>
  <c r="BQ143" i="119"/>
  <c r="BR143" i="119"/>
  <c r="BS143" i="119"/>
  <c r="BT143" i="119"/>
  <c r="BU143" i="119"/>
  <c r="BV143" i="119"/>
  <c r="BW143" i="119"/>
  <c r="BX143" i="119"/>
  <c r="BY143" i="119"/>
  <c r="BZ143" i="119"/>
  <c r="CA143" i="119"/>
  <c r="CB143" i="119"/>
  <c r="CC143" i="119"/>
  <c r="CD143" i="119"/>
  <c r="CE143" i="119"/>
  <c r="CF143" i="119"/>
  <c r="CG143" i="119"/>
  <c r="CH143" i="119"/>
  <c r="CI143" i="119"/>
  <c r="CJ143" i="119"/>
  <c r="CK143" i="119"/>
  <c r="CL143" i="119"/>
  <c r="CM143" i="119"/>
  <c r="CN143" i="119"/>
  <c r="CO143" i="119"/>
  <c r="CP143" i="119"/>
  <c r="CQ143" i="119"/>
  <c r="CR143" i="119"/>
  <c r="CS143" i="119"/>
  <c r="CT143" i="119"/>
  <c r="CU143" i="119"/>
  <c r="CV143" i="119"/>
  <c r="CW143" i="119"/>
  <c r="CX143" i="119"/>
  <c r="CY143" i="119"/>
  <c r="CZ143" i="119"/>
  <c r="DA143" i="119"/>
  <c r="DB143" i="119"/>
  <c r="DC143" i="119"/>
  <c r="DD143" i="119"/>
  <c r="DE143" i="119"/>
  <c r="DF143" i="119"/>
  <c r="DG143" i="119"/>
  <c r="DH143" i="119"/>
  <c r="DI143" i="119"/>
  <c r="DJ143" i="119"/>
  <c r="DK143" i="119"/>
  <c r="DL143" i="119"/>
  <c r="DM143" i="119"/>
  <c r="DN143" i="119"/>
  <c r="DO143" i="119"/>
  <c r="DP143" i="119"/>
  <c r="AR255" i="119"/>
  <c r="AS255" i="119"/>
  <c r="AT255" i="119"/>
  <c r="AU255" i="119"/>
  <c r="AV255" i="119"/>
  <c r="AW255" i="119"/>
  <c r="AX255" i="119"/>
  <c r="AY255" i="119"/>
  <c r="AZ255" i="119"/>
  <c r="BA255" i="119"/>
  <c r="BB255" i="119"/>
  <c r="BC255" i="119"/>
  <c r="BD255" i="119"/>
  <c r="BE255" i="119"/>
  <c r="BF255" i="119"/>
  <c r="BG255" i="119"/>
  <c r="BH255" i="119"/>
  <c r="BI255" i="119"/>
  <c r="BJ255" i="119"/>
  <c r="BK255" i="119"/>
  <c r="BL255" i="119"/>
  <c r="BM255" i="119"/>
  <c r="BN255" i="119"/>
  <c r="BO255" i="119"/>
  <c r="BP255" i="119"/>
  <c r="BQ255" i="119"/>
  <c r="BR255" i="119"/>
  <c r="BS255" i="119"/>
  <c r="BT255" i="119"/>
  <c r="BU255" i="119"/>
  <c r="BV255" i="119"/>
  <c r="BW255" i="119"/>
  <c r="BX255" i="119"/>
  <c r="BY255" i="119"/>
  <c r="BZ255" i="119"/>
  <c r="CA255" i="119"/>
  <c r="CB255" i="119"/>
  <c r="CC255" i="119"/>
  <c r="CD255" i="119"/>
  <c r="CE255" i="119"/>
  <c r="CF255" i="119"/>
  <c r="CG255" i="119"/>
  <c r="CH255" i="119"/>
  <c r="CI255" i="119"/>
  <c r="CJ255" i="119"/>
  <c r="CK255" i="119"/>
  <c r="CL255" i="119"/>
  <c r="CM255" i="119"/>
  <c r="CN255" i="119"/>
  <c r="CO255" i="119"/>
  <c r="CP255" i="119"/>
  <c r="CQ255" i="119"/>
  <c r="CR255" i="119"/>
  <c r="CS255" i="119"/>
  <c r="CT255" i="119"/>
  <c r="CU255" i="119"/>
  <c r="CV255" i="119"/>
  <c r="CW255" i="119"/>
  <c r="CX255" i="119"/>
  <c r="CY255" i="119"/>
  <c r="CZ255" i="119"/>
  <c r="DA255" i="119"/>
  <c r="DB255" i="119"/>
  <c r="DC255" i="119"/>
  <c r="DD255" i="119"/>
  <c r="DE255" i="119"/>
  <c r="DF255" i="119"/>
  <c r="DG255" i="119"/>
  <c r="DH255" i="119"/>
  <c r="DI255" i="119"/>
  <c r="DJ255" i="119"/>
  <c r="DK255" i="119"/>
  <c r="DL255" i="119"/>
  <c r="DM255" i="119"/>
  <c r="DN255" i="119"/>
  <c r="DO255" i="119"/>
  <c r="DP255" i="119"/>
  <c r="AR80" i="119"/>
  <c r="AS80" i="119"/>
  <c r="AT80" i="119"/>
  <c r="AU80" i="119"/>
  <c r="AV80" i="119"/>
  <c r="AW80" i="119"/>
  <c r="AX80" i="119"/>
  <c r="AY80" i="119"/>
  <c r="AZ80" i="119"/>
  <c r="BA80" i="119"/>
  <c r="BB80" i="119"/>
  <c r="BC80" i="119"/>
  <c r="BD80" i="119"/>
  <c r="BE80" i="119"/>
  <c r="BF80" i="119"/>
  <c r="BG80" i="119"/>
  <c r="BH80" i="119"/>
  <c r="BI80" i="119"/>
  <c r="BJ80" i="119"/>
  <c r="BK80" i="119"/>
  <c r="BL80" i="119"/>
  <c r="BM80" i="119"/>
  <c r="BN80" i="119"/>
  <c r="BO80" i="119"/>
  <c r="BP80" i="119"/>
  <c r="BQ80" i="119"/>
  <c r="BR80" i="119"/>
  <c r="BS80" i="119"/>
  <c r="BT80" i="119"/>
  <c r="BU80" i="119"/>
  <c r="BV80" i="119"/>
  <c r="BW80" i="119"/>
  <c r="BX80" i="119"/>
  <c r="BY80" i="119"/>
  <c r="BZ80" i="119"/>
  <c r="CA80" i="119"/>
  <c r="CB80" i="119"/>
  <c r="CC80" i="119"/>
  <c r="CD80" i="119"/>
  <c r="CE80" i="119"/>
  <c r="CF80" i="119"/>
  <c r="CG80" i="119"/>
  <c r="CH80" i="119"/>
  <c r="CI80" i="119"/>
  <c r="CJ80" i="119"/>
  <c r="CK80" i="119"/>
  <c r="CL80" i="119"/>
  <c r="CM80" i="119"/>
  <c r="CN80" i="119"/>
  <c r="CO80" i="119"/>
  <c r="CP80" i="119"/>
  <c r="CQ80" i="119"/>
  <c r="CR80" i="119"/>
  <c r="CS80" i="119"/>
  <c r="CT80" i="119"/>
  <c r="CU80" i="119"/>
  <c r="CV80" i="119"/>
  <c r="CW80" i="119"/>
  <c r="CX80" i="119"/>
  <c r="CY80" i="119"/>
  <c r="CZ80" i="119"/>
  <c r="DA80" i="119"/>
  <c r="DB80" i="119"/>
  <c r="DC80" i="119"/>
  <c r="DD80" i="119"/>
  <c r="DE80" i="119"/>
  <c r="DF80" i="119"/>
  <c r="DG80" i="119"/>
  <c r="DH80" i="119"/>
  <c r="DI80" i="119"/>
  <c r="DJ80" i="119"/>
  <c r="DK80" i="119"/>
  <c r="DL80" i="119"/>
  <c r="DM80" i="119"/>
  <c r="DN80" i="119"/>
  <c r="DO80" i="119"/>
  <c r="DP80" i="119"/>
  <c r="AU66" i="119"/>
  <c r="AR66" i="119"/>
  <c r="AS66" i="119"/>
  <c r="AT66" i="119"/>
  <c r="AV66" i="119"/>
  <c r="AW66" i="119"/>
  <c r="AX66" i="119"/>
  <c r="AY66" i="119"/>
  <c r="AZ66" i="119"/>
  <c r="BA66" i="119"/>
  <c r="BB66" i="119"/>
  <c r="BC66" i="119"/>
  <c r="BD66" i="119"/>
  <c r="BE66" i="119"/>
  <c r="BF66" i="119"/>
  <c r="BG66" i="119"/>
  <c r="BH66" i="119"/>
  <c r="BI66" i="119"/>
  <c r="BJ66" i="119"/>
  <c r="BK66" i="119"/>
  <c r="BL66" i="119"/>
  <c r="BM66" i="119"/>
  <c r="BN66" i="119"/>
  <c r="BO66" i="119"/>
  <c r="BP66" i="119"/>
  <c r="BQ66" i="119"/>
  <c r="BR66" i="119"/>
  <c r="BS66" i="119"/>
  <c r="BT66" i="119"/>
  <c r="BU66" i="119"/>
  <c r="BV66" i="119"/>
  <c r="BW66" i="119"/>
  <c r="BX66" i="119"/>
  <c r="BY66" i="119"/>
  <c r="BZ66" i="119"/>
  <c r="CA66" i="119"/>
  <c r="CB66" i="119"/>
  <c r="CC66" i="119"/>
  <c r="CD66" i="119"/>
  <c r="CE66" i="119"/>
  <c r="CF66" i="119"/>
  <c r="CG66" i="119"/>
  <c r="CH66" i="119"/>
  <c r="CI66" i="119"/>
  <c r="CJ66" i="119"/>
  <c r="CK66" i="119"/>
  <c r="CL66" i="119"/>
  <c r="CM66" i="119"/>
  <c r="CN66" i="119"/>
  <c r="CO66" i="119"/>
  <c r="CP66" i="119"/>
  <c r="CQ66" i="119"/>
  <c r="CR66" i="119"/>
  <c r="CS66" i="119"/>
  <c r="CT66" i="119"/>
  <c r="CU66" i="119"/>
  <c r="CV66" i="119"/>
  <c r="CW66" i="119"/>
  <c r="CX66" i="119"/>
  <c r="CY66" i="119"/>
  <c r="CZ66" i="119"/>
  <c r="DA66" i="119"/>
  <c r="DB66" i="119"/>
  <c r="DC66" i="119"/>
  <c r="DD66" i="119"/>
  <c r="DE66" i="119"/>
  <c r="DF66" i="119"/>
  <c r="DG66" i="119"/>
  <c r="DH66" i="119"/>
  <c r="DI66" i="119"/>
  <c r="DJ66" i="119"/>
  <c r="DK66" i="119"/>
  <c r="DL66" i="119"/>
  <c r="DM66" i="119"/>
  <c r="DN66" i="119"/>
  <c r="DO66" i="119"/>
  <c r="DP66" i="119"/>
  <c r="AR139" i="119"/>
  <c r="AT139" i="119"/>
  <c r="AS139" i="119"/>
  <c r="AU139" i="119"/>
  <c r="AV139" i="119"/>
  <c r="AW139" i="119"/>
  <c r="AX139" i="119"/>
  <c r="AY139" i="119"/>
  <c r="AZ139" i="119"/>
  <c r="BA139" i="119"/>
  <c r="BB139" i="119"/>
  <c r="BC139" i="119"/>
  <c r="BD139" i="119"/>
  <c r="BE139" i="119"/>
  <c r="BF139" i="119"/>
  <c r="BG139" i="119"/>
  <c r="BH139" i="119"/>
  <c r="BI139" i="119"/>
  <c r="BJ139" i="119"/>
  <c r="BK139" i="119"/>
  <c r="BL139" i="119"/>
  <c r="BM139" i="119"/>
  <c r="BN139" i="119"/>
  <c r="BO139" i="119"/>
  <c r="BP139" i="119"/>
  <c r="BQ139" i="119"/>
  <c r="BR139" i="119"/>
  <c r="BS139" i="119"/>
  <c r="BT139" i="119"/>
  <c r="BU139" i="119"/>
  <c r="BV139" i="119"/>
  <c r="BW139" i="119"/>
  <c r="BX139" i="119"/>
  <c r="BY139" i="119"/>
  <c r="BZ139" i="119"/>
  <c r="CA139" i="119"/>
  <c r="CB139" i="119"/>
  <c r="CC139" i="119"/>
  <c r="CD139" i="119"/>
  <c r="CE139" i="119"/>
  <c r="CF139" i="119"/>
  <c r="CG139" i="119"/>
  <c r="CH139" i="119"/>
  <c r="CI139" i="119"/>
  <c r="CJ139" i="119"/>
  <c r="CK139" i="119"/>
  <c r="CL139" i="119"/>
  <c r="CM139" i="119"/>
  <c r="CN139" i="119"/>
  <c r="CO139" i="119"/>
  <c r="CP139" i="119"/>
  <c r="CQ139" i="119"/>
  <c r="CR139" i="119"/>
  <c r="CS139" i="119"/>
  <c r="CT139" i="119"/>
  <c r="CU139" i="119"/>
  <c r="CV139" i="119"/>
  <c r="CW139" i="119"/>
  <c r="CX139" i="119"/>
  <c r="CY139" i="119"/>
  <c r="CZ139" i="119"/>
  <c r="DA139" i="119"/>
  <c r="DB139" i="119"/>
  <c r="DC139" i="119"/>
  <c r="DD139" i="119"/>
  <c r="DE139" i="119"/>
  <c r="DF139" i="119"/>
  <c r="DG139" i="119"/>
  <c r="DH139" i="119"/>
  <c r="DI139" i="119"/>
  <c r="DJ139" i="119"/>
  <c r="DK139" i="119"/>
  <c r="DL139" i="119"/>
  <c r="DM139" i="119"/>
  <c r="DN139" i="119"/>
  <c r="DO139" i="119"/>
  <c r="DP139" i="119"/>
  <c r="AR248" i="119"/>
  <c r="AS248" i="119"/>
  <c r="AT248" i="119"/>
  <c r="AU248" i="119"/>
  <c r="AV248" i="119"/>
  <c r="AW248" i="119"/>
  <c r="AX248" i="119"/>
  <c r="AY248" i="119"/>
  <c r="AZ248" i="119"/>
  <c r="BA248" i="119"/>
  <c r="BB248" i="119"/>
  <c r="BC248" i="119"/>
  <c r="BD248" i="119"/>
  <c r="BE248" i="119"/>
  <c r="BF248" i="119"/>
  <c r="BG248" i="119"/>
  <c r="BH248" i="119"/>
  <c r="BI248" i="119"/>
  <c r="BJ248" i="119"/>
  <c r="BK248" i="119"/>
  <c r="BL248" i="119"/>
  <c r="BM248" i="119"/>
  <c r="BN248" i="119"/>
  <c r="BO248" i="119"/>
  <c r="BP248" i="119"/>
  <c r="BQ248" i="119"/>
  <c r="BR248" i="119"/>
  <c r="BS248" i="119"/>
  <c r="BT248" i="119"/>
  <c r="BU248" i="119"/>
  <c r="BV248" i="119"/>
  <c r="BW248" i="119"/>
  <c r="BX248" i="119"/>
  <c r="BY248" i="119"/>
  <c r="BZ248" i="119"/>
  <c r="CA248" i="119"/>
  <c r="CB248" i="119"/>
  <c r="CC248" i="119"/>
  <c r="CD248" i="119"/>
  <c r="CE248" i="119"/>
  <c r="CF248" i="119"/>
  <c r="CG248" i="119"/>
  <c r="CH248" i="119"/>
  <c r="CI248" i="119"/>
  <c r="CJ248" i="119"/>
  <c r="CK248" i="119"/>
  <c r="CL248" i="119"/>
  <c r="CM248" i="119"/>
  <c r="CN248" i="119"/>
  <c r="CO248" i="119"/>
  <c r="CP248" i="119"/>
  <c r="CQ248" i="119"/>
  <c r="CR248" i="119"/>
  <c r="CS248" i="119"/>
  <c r="CT248" i="119"/>
  <c r="CU248" i="119"/>
  <c r="CV248" i="119"/>
  <c r="CW248" i="119"/>
  <c r="CX248" i="119"/>
  <c r="CY248" i="119"/>
  <c r="CZ248" i="119"/>
  <c r="DA248" i="119"/>
  <c r="DB248" i="119"/>
  <c r="DC248" i="119"/>
  <c r="DD248" i="119"/>
  <c r="DE248" i="119"/>
  <c r="DF248" i="119"/>
  <c r="DG248" i="119"/>
  <c r="DH248" i="119"/>
  <c r="DI248" i="119"/>
  <c r="DJ248" i="119"/>
  <c r="DK248" i="119"/>
  <c r="DL248" i="119"/>
  <c r="DM248" i="119"/>
  <c r="DN248" i="119"/>
  <c r="DO248" i="119"/>
  <c r="DP248" i="119"/>
  <c r="AR187" i="119"/>
  <c r="AT187" i="119"/>
  <c r="AS187" i="119"/>
  <c r="AU187" i="119"/>
  <c r="AV187" i="119"/>
  <c r="AW187" i="119"/>
  <c r="AX187" i="119"/>
  <c r="AY187" i="119"/>
  <c r="AZ187" i="119"/>
  <c r="BA187" i="119"/>
  <c r="BB187" i="119"/>
  <c r="BC187" i="119"/>
  <c r="BD187" i="119"/>
  <c r="BE187" i="119"/>
  <c r="BF187" i="119"/>
  <c r="BG187" i="119"/>
  <c r="BH187" i="119"/>
  <c r="BI187" i="119"/>
  <c r="BJ187" i="119"/>
  <c r="BK187" i="119"/>
  <c r="BL187" i="119"/>
  <c r="BM187" i="119"/>
  <c r="BN187" i="119"/>
  <c r="BO187" i="119"/>
  <c r="BP187" i="119"/>
  <c r="BQ187" i="119"/>
  <c r="BR187" i="119"/>
  <c r="BS187" i="119"/>
  <c r="BT187" i="119"/>
  <c r="BU187" i="119"/>
  <c r="BV187" i="119"/>
  <c r="BW187" i="119"/>
  <c r="BX187" i="119"/>
  <c r="BY187" i="119"/>
  <c r="BZ187" i="119"/>
  <c r="CA187" i="119"/>
  <c r="CB187" i="119"/>
  <c r="CC187" i="119"/>
  <c r="CD187" i="119"/>
  <c r="CE187" i="119"/>
  <c r="CF187" i="119"/>
  <c r="CG187" i="119"/>
  <c r="CH187" i="119"/>
  <c r="CI187" i="119"/>
  <c r="CJ187" i="119"/>
  <c r="CK187" i="119"/>
  <c r="CL187" i="119"/>
  <c r="CM187" i="119"/>
  <c r="CN187" i="119"/>
  <c r="CO187" i="119"/>
  <c r="CP187" i="119"/>
  <c r="CQ187" i="119"/>
  <c r="CR187" i="119"/>
  <c r="CS187" i="119"/>
  <c r="CT187" i="119"/>
  <c r="CU187" i="119"/>
  <c r="CV187" i="119"/>
  <c r="CW187" i="119"/>
  <c r="CX187" i="119"/>
  <c r="CY187" i="119"/>
  <c r="CZ187" i="119"/>
  <c r="DA187" i="119"/>
  <c r="DB187" i="119"/>
  <c r="DC187" i="119"/>
  <c r="DD187" i="119"/>
  <c r="DE187" i="119"/>
  <c r="DF187" i="119"/>
  <c r="DG187" i="119"/>
  <c r="DH187" i="119"/>
  <c r="DI187" i="119"/>
  <c r="DJ187" i="119"/>
  <c r="DK187" i="119"/>
  <c r="DL187" i="119"/>
  <c r="DM187" i="119"/>
  <c r="DN187" i="119"/>
  <c r="DO187" i="119"/>
  <c r="DP187" i="119"/>
  <c r="AR224" i="119"/>
  <c r="AS224" i="119"/>
  <c r="AT224" i="119"/>
  <c r="AU224" i="119"/>
  <c r="AV224" i="119"/>
  <c r="AW224" i="119"/>
  <c r="AX224" i="119"/>
  <c r="AY224" i="119"/>
  <c r="AZ224" i="119"/>
  <c r="BA224" i="119"/>
  <c r="BB224" i="119"/>
  <c r="BC224" i="119"/>
  <c r="BD224" i="119"/>
  <c r="BE224" i="119"/>
  <c r="BF224" i="119"/>
  <c r="BG224" i="119"/>
  <c r="BH224" i="119"/>
  <c r="BI224" i="119"/>
  <c r="BJ224" i="119"/>
  <c r="BK224" i="119"/>
  <c r="BL224" i="119"/>
  <c r="BM224" i="119"/>
  <c r="BN224" i="119"/>
  <c r="BO224" i="119"/>
  <c r="BP224" i="119"/>
  <c r="BQ224" i="119"/>
  <c r="BR224" i="119"/>
  <c r="BS224" i="119"/>
  <c r="BT224" i="119"/>
  <c r="BU224" i="119"/>
  <c r="BV224" i="119"/>
  <c r="BW224" i="119"/>
  <c r="BX224" i="119"/>
  <c r="BY224" i="119"/>
  <c r="BZ224" i="119"/>
  <c r="CA224" i="119"/>
  <c r="CB224" i="119"/>
  <c r="CC224" i="119"/>
  <c r="CD224" i="119"/>
  <c r="CE224" i="119"/>
  <c r="CF224" i="119"/>
  <c r="CG224" i="119"/>
  <c r="CH224" i="119"/>
  <c r="CI224" i="119"/>
  <c r="CJ224" i="119"/>
  <c r="CK224" i="119"/>
  <c r="CL224" i="119"/>
  <c r="CM224" i="119"/>
  <c r="CN224" i="119"/>
  <c r="CO224" i="119"/>
  <c r="CP224" i="119"/>
  <c r="CQ224" i="119"/>
  <c r="CR224" i="119"/>
  <c r="CS224" i="119"/>
  <c r="CT224" i="119"/>
  <c r="CU224" i="119"/>
  <c r="CV224" i="119"/>
  <c r="CW224" i="119"/>
  <c r="CX224" i="119"/>
  <c r="CY224" i="119"/>
  <c r="CZ224" i="119"/>
  <c r="DA224" i="119"/>
  <c r="DB224" i="119"/>
  <c r="DC224" i="119"/>
  <c r="DD224" i="119"/>
  <c r="DE224" i="119"/>
  <c r="DF224" i="119"/>
  <c r="DG224" i="119"/>
  <c r="DH224" i="119"/>
  <c r="DI224" i="119"/>
  <c r="DJ224" i="119"/>
  <c r="DK224" i="119"/>
  <c r="DL224" i="119"/>
  <c r="DM224" i="119"/>
  <c r="DN224" i="119"/>
  <c r="DO224" i="119"/>
  <c r="DP224" i="119"/>
  <c r="AR265" i="119"/>
  <c r="AT265" i="119"/>
  <c r="AS265" i="119"/>
  <c r="AU265" i="119"/>
  <c r="AV265" i="119"/>
  <c r="AW265" i="119"/>
  <c r="AX265" i="119"/>
  <c r="AY265" i="119"/>
  <c r="AZ265" i="119"/>
  <c r="BA265" i="119"/>
  <c r="BB265" i="119"/>
  <c r="BC265" i="119"/>
  <c r="BD265" i="119"/>
  <c r="BE265" i="119"/>
  <c r="BF265" i="119"/>
  <c r="BG265" i="119"/>
  <c r="BH265" i="119"/>
  <c r="BI265" i="119"/>
  <c r="BJ265" i="119"/>
  <c r="BK265" i="119"/>
  <c r="BL265" i="119"/>
  <c r="BM265" i="119"/>
  <c r="BN265" i="119"/>
  <c r="BO265" i="119"/>
  <c r="BP265" i="119"/>
  <c r="BQ265" i="119"/>
  <c r="BR265" i="119"/>
  <c r="BS265" i="119"/>
  <c r="BT265" i="119"/>
  <c r="BU265" i="119"/>
  <c r="BV265" i="119"/>
  <c r="BW265" i="119"/>
  <c r="BX265" i="119"/>
  <c r="BY265" i="119"/>
  <c r="BZ265" i="119"/>
  <c r="CA265" i="119"/>
  <c r="CB265" i="119"/>
  <c r="CC265" i="119"/>
  <c r="CD265" i="119"/>
  <c r="CE265" i="119"/>
  <c r="CF265" i="119"/>
  <c r="CG265" i="119"/>
  <c r="CH265" i="119"/>
  <c r="CI265" i="119"/>
  <c r="CJ265" i="119"/>
  <c r="CK265" i="119"/>
  <c r="CL265" i="119"/>
  <c r="CM265" i="119"/>
  <c r="CN265" i="119"/>
  <c r="CO265" i="119"/>
  <c r="CP265" i="119"/>
  <c r="CQ265" i="119"/>
  <c r="CR265" i="119"/>
  <c r="CS265" i="119"/>
  <c r="CT265" i="119"/>
  <c r="CU265" i="119"/>
  <c r="CV265" i="119"/>
  <c r="CW265" i="119"/>
  <c r="CX265" i="119"/>
  <c r="CY265" i="119"/>
  <c r="CZ265" i="119"/>
  <c r="DA265" i="119"/>
  <c r="DB265" i="119"/>
  <c r="DC265" i="119"/>
  <c r="DD265" i="119"/>
  <c r="DE265" i="119"/>
  <c r="DF265" i="119"/>
  <c r="DG265" i="119"/>
  <c r="DH265" i="119"/>
  <c r="DI265" i="119"/>
  <c r="DJ265" i="119"/>
  <c r="DK265" i="119"/>
  <c r="DL265" i="119"/>
  <c r="DM265" i="119"/>
  <c r="DN265" i="119"/>
  <c r="DO265" i="119"/>
  <c r="DP265" i="119"/>
  <c r="AR145" i="119"/>
  <c r="AS145" i="119"/>
  <c r="AU145" i="119"/>
  <c r="AT145" i="119"/>
  <c r="AV145" i="119"/>
  <c r="AW145" i="119"/>
  <c r="AX145" i="119"/>
  <c r="AY145" i="119"/>
  <c r="AZ145" i="119"/>
  <c r="BA145" i="119"/>
  <c r="BB145" i="119"/>
  <c r="BC145" i="119"/>
  <c r="BD145" i="119"/>
  <c r="BE145" i="119"/>
  <c r="BF145" i="119"/>
  <c r="BG145" i="119"/>
  <c r="BH145" i="119"/>
  <c r="BI145" i="119"/>
  <c r="BJ145" i="119"/>
  <c r="BK145" i="119"/>
  <c r="BL145" i="119"/>
  <c r="BM145" i="119"/>
  <c r="BN145" i="119"/>
  <c r="BO145" i="119"/>
  <c r="BP145" i="119"/>
  <c r="BQ145" i="119"/>
  <c r="BR145" i="119"/>
  <c r="BS145" i="119"/>
  <c r="BT145" i="119"/>
  <c r="BU145" i="119"/>
  <c r="BV145" i="119"/>
  <c r="BW145" i="119"/>
  <c r="BX145" i="119"/>
  <c r="BY145" i="119"/>
  <c r="BZ145" i="119"/>
  <c r="CA145" i="119"/>
  <c r="CB145" i="119"/>
  <c r="CC145" i="119"/>
  <c r="CD145" i="119"/>
  <c r="CE145" i="119"/>
  <c r="CF145" i="119"/>
  <c r="CG145" i="119"/>
  <c r="CH145" i="119"/>
  <c r="CI145" i="119"/>
  <c r="CJ145" i="119"/>
  <c r="CK145" i="119"/>
  <c r="CL145" i="119"/>
  <c r="CM145" i="119"/>
  <c r="CN145" i="119"/>
  <c r="CO145" i="119"/>
  <c r="CP145" i="119"/>
  <c r="CQ145" i="119"/>
  <c r="CR145" i="119"/>
  <c r="CS145" i="119"/>
  <c r="CT145" i="119"/>
  <c r="CU145" i="119"/>
  <c r="CV145" i="119"/>
  <c r="CW145" i="119"/>
  <c r="CX145" i="119"/>
  <c r="CY145" i="119"/>
  <c r="CZ145" i="119"/>
  <c r="DA145" i="119"/>
  <c r="DB145" i="119"/>
  <c r="DC145" i="119"/>
  <c r="DD145" i="119"/>
  <c r="DE145" i="119"/>
  <c r="DF145" i="119"/>
  <c r="DG145" i="119"/>
  <c r="DH145" i="119"/>
  <c r="DI145" i="119"/>
  <c r="DJ145" i="119"/>
  <c r="DK145" i="119"/>
  <c r="DL145" i="119"/>
  <c r="DM145" i="119"/>
  <c r="DN145" i="119"/>
  <c r="DO145" i="119"/>
  <c r="DP145" i="119"/>
  <c r="AR132" i="119"/>
  <c r="AS132" i="119"/>
  <c r="AT132" i="119"/>
  <c r="AU132" i="119"/>
  <c r="AV132" i="119"/>
  <c r="AW132" i="119"/>
  <c r="AX132" i="119"/>
  <c r="AY132" i="119"/>
  <c r="AZ132" i="119"/>
  <c r="BA132" i="119"/>
  <c r="BB132" i="119"/>
  <c r="BC132" i="119"/>
  <c r="BD132" i="119"/>
  <c r="BE132" i="119"/>
  <c r="BF132" i="119"/>
  <c r="BG132" i="119"/>
  <c r="BH132" i="119"/>
  <c r="BI132" i="119"/>
  <c r="BJ132" i="119"/>
  <c r="BK132" i="119"/>
  <c r="BL132" i="119"/>
  <c r="BM132" i="119"/>
  <c r="BN132" i="119"/>
  <c r="BO132" i="119"/>
  <c r="BP132" i="119"/>
  <c r="BQ132" i="119"/>
  <c r="BR132" i="119"/>
  <c r="BS132" i="119"/>
  <c r="BT132" i="119"/>
  <c r="BU132" i="119"/>
  <c r="BV132" i="119"/>
  <c r="BW132" i="119"/>
  <c r="BX132" i="119"/>
  <c r="BY132" i="119"/>
  <c r="BZ132" i="119"/>
  <c r="CA132" i="119"/>
  <c r="CB132" i="119"/>
  <c r="CC132" i="119"/>
  <c r="CD132" i="119"/>
  <c r="CE132" i="119"/>
  <c r="CF132" i="119"/>
  <c r="CG132" i="119"/>
  <c r="CH132" i="119"/>
  <c r="CI132" i="119"/>
  <c r="CJ132" i="119"/>
  <c r="CK132" i="119"/>
  <c r="CL132" i="119"/>
  <c r="CM132" i="119"/>
  <c r="CN132" i="119"/>
  <c r="CO132" i="119"/>
  <c r="CP132" i="119"/>
  <c r="CQ132" i="119"/>
  <c r="CR132" i="119"/>
  <c r="CS132" i="119"/>
  <c r="CT132" i="119"/>
  <c r="CU132" i="119"/>
  <c r="CV132" i="119"/>
  <c r="CW132" i="119"/>
  <c r="CX132" i="119"/>
  <c r="CY132" i="119"/>
  <c r="CZ132" i="119"/>
  <c r="DA132" i="119"/>
  <c r="DB132" i="119"/>
  <c r="DC132" i="119"/>
  <c r="DD132" i="119"/>
  <c r="DE132" i="119"/>
  <c r="DF132" i="119"/>
  <c r="DG132" i="119"/>
  <c r="DH132" i="119"/>
  <c r="DI132" i="119"/>
  <c r="DJ132" i="119"/>
  <c r="DK132" i="119"/>
  <c r="DL132" i="119"/>
  <c r="DM132" i="119"/>
  <c r="DN132" i="119"/>
  <c r="DO132" i="119"/>
  <c r="DP132" i="119"/>
  <c r="AR127" i="119"/>
  <c r="AS127" i="119"/>
  <c r="AT127" i="119"/>
  <c r="AU127" i="119"/>
  <c r="AV127" i="119"/>
  <c r="AW127" i="119"/>
  <c r="AX127" i="119"/>
  <c r="AY127" i="119"/>
  <c r="AZ127" i="119"/>
  <c r="BA127" i="119"/>
  <c r="BB127" i="119"/>
  <c r="BC127" i="119"/>
  <c r="BD127" i="119"/>
  <c r="BE127" i="119"/>
  <c r="BF127" i="119"/>
  <c r="BG127" i="119"/>
  <c r="BH127" i="119"/>
  <c r="BI127" i="119"/>
  <c r="BJ127" i="119"/>
  <c r="BK127" i="119"/>
  <c r="BL127" i="119"/>
  <c r="BM127" i="119"/>
  <c r="BN127" i="119"/>
  <c r="BO127" i="119"/>
  <c r="BP127" i="119"/>
  <c r="BQ127" i="119"/>
  <c r="BR127" i="119"/>
  <c r="BS127" i="119"/>
  <c r="BT127" i="119"/>
  <c r="BU127" i="119"/>
  <c r="BV127" i="119"/>
  <c r="BW127" i="119"/>
  <c r="BX127" i="119"/>
  <c r="BY127" i="119"/>
  <c r="BZ127" i="119"/>
  <c r="CA127" i="119"/>
  <c r="CB127" i="119"/>
  <c r="CC127" i="119"/>
  <c r="CD127" i="119"/>
  <c r="CE127" i="119"/>
  <c r="CF127" i="119"/>
  <c r="CG127" i="119"/>
  <c r="CH127" i="119"/>
  <c r="CI127" i="119"/>
  <c r="CJ127" i="119"/>
  <c r="CK127" i="119"/>
  <c r="CL127" i="119"/>
  <c r="CM127" i="119"/>
  <c r="CN127" i="119"/>
  <c r="CO127" i="119"/>
  <c r="CP127" i="119"/>
  <c r="CQ127" i="119"/>
  <c r="CR127" i="119"/>
  <c r="CS127" i="119"/>
  <c r="CT127" i="119"/>
  <c r="CU127" i="119"/>
  <c r="CV127" i="119"/>
  <c r="CW127" i="119"/>
  <c r="CX127" i="119"/>
  <c r="CY127" i="119"/>
  <c r="CZ127" i="119"/>
  <c r="DA127" i="119"/>
  <c r="DB127" i="119"/>
  <c r="DC127" i="119"/>
  <c r="DD127" i="119"/>
  <c r="DE127" i="119"/>
  <c r="DF127" i="119"/>
  <c r="DG127" i="119"/>
  <c r="DH127" i="119"/>
  <c r="DI127" i="119"/>
  <c r="DJ127" i="119"/>
  <c r="DK127" i="119"/>
  <c r="DL127" i="119"/>
  <c r="DM127" i="119"/>
  <c r="DN127" i="119"/>
  <c r="DO127" i="119"/>
  <c r="DP127" i="119"/>
  <c r="AR244" i="119"/>
  <c r="AS244" i="119"/>
  <c r="AT244" i="119"/>
  <c r="AU244" i="119"/>
  <c r="AV244" i="119"/>
  <c r="AW244" i="119"/>
  <c r="AX244" i="119"/>
  <c r="AY244" i="119"/>
  <c r="AZ244" i="119"/>
  <c r="BA244" i="119"/>
  <c r="BB244" i="119"/>
  <c r="BC244" i="119"/>
  <c r="BD244" i="119"/>
  <c r="BE244" i="119"/>
  <c r="BF244" i="119"/>
  <c r="BG244" i="119"/>
  <c r="BH244" i="119"/>
  <c r="BI244" i="119"/>
  <c r="BJ244" i="119"/>
  <c r="BK244" i="119"/>
  <c r="BL244" i="119"/>
  <c r="BM244" i="119"/>
  <c r="BN244" i="119"/>
  <c r="BO244" i="119"/>
  <c r="BP244" i="119"/>
  <c r="BQ244" i="119"/>
  <c r="BR244" i="119"/>
  <c r="BS244" i="119"/>
  <c r="BT244" i="119"/>
  <c r="BU244" i="119"/>
  <c r="BV244" i="119"/>
  <c r="BW244" i="119"/>
  <c r="BX244" i="119"/>
  <c r="BY244" i="119"/>
  <c r="BZ244" i="119"/>
  <c r="CA244" i="119"/>
  <c r="CB244" i="119"/>
  <c r="CC244" i="119"/>
  <c r="CD244" i="119"/>
  <c r="CE244" i="119"/>
  <c r="CF244" i="119"/>
  <c r="CG244" i="119"/>
  <c r="CH244" i="119"/>
  <c r="CI244" i="119"/>
  <c r="CJ244" i="119"/>
  <c r="CK244" i="119"/>
  <c r="CL244" i="119"/>
  <c r="CM244" i="119"/>
  <c r="CN244" i="119"/>
  <c r="CO244" i="119"/>
  <c r="CP244" i="119"/>
  <c r="CQ244" i="119"/>
  <c r="CR244" i="119"/>
  <c r="CS244" i="119"/>
  <c r="CT244" i="119"/>
  <c r="CU244" i="119"/>
  <c r="CV244" i="119"/>
  <c r="CW244" i="119"/>
  <c r="CX244" i="119"/>
  <c r="CY244" i="119"/>
  <c r="CZ244" i="119"/>
  <c r="DA244" i="119"/>
  <c r="DB244" i="119"/>
  <c r="DC244" i="119"/>
  <c r="DD244" i="119"/>
  <c r="DE244" i="119"/>
  <c r="DF244" i="119"/>
  <c r="DG244" i="119"/>
  <c r="DH244" i="119"/>
  <c r="DI244" i="119"/>
  <c r="DJ244" i="119"/>
  <c r="DK244" i="119"/>
  <c r="DL244" i="119"/>
  <c r="DM244" i="119"/>
  <c r="DN244" i="119"/>
  <c r="DO244" i="119"/>
  <c r="DP244" i="119"/>
  <c r="Q88" i="119"/>
  <c r="R88" i="119" s="1"/>
  <c r="V88" i="119"/>
  <c r="AJ88" i="119" a="1"/>
  <c r="AJ88" i="119" s="1"/>
  <c r="Q147" i="119"/>
  <c r="R147" i="119" s="1"/>
  <c r="AJ147" i="119" a="1"/>
  <c r="AJ147" i="119" s="1"/>
  <c r="V147" i="119"/>
  <c r="AR210" i="119"/>
  <c r="AS210" i="119"/>
  <c r="AT210" i="119"/>
  <c r="AU210" i="119"/>
  <c r="AV210" i="119"/>
  <c r="AW210" i="119"/>
  <c r="AX210" i="119"/>
  <c r="AY210" i="119"/>
  <c r="AZ210" i="119"/>
  <c r="BA210" i="119"/>
  <c r="BB210" i="119"/>
  <c r="BC210" i="119"/>
  <c r="BD210" i="119"/>
  <c r="BE210" i="119"/>
  <c r="BF210" i="119"/>
  <c r="BG210" i="119"/>
  <c r="BH210" i="119"/>
  <c r="BI210" i="119"/>
  <c r="BJ210" i="119"/>
  <c r="BK210" i="119"/>
  <c r="BL210" i="119"/>
  <c r="BM210" i="119"/>
  <c r="BN210" i="119"/>
  <c r="BO210" i="119"/>
  <c r="BP210" i="119"/>
  <c r="BQ210" i="119"/>
  <c r="BR210" i="119"/>
  <c r="BS210" i="119"/>
  <c r="BT210" i="119"/>
  <c r="BU210" i="119"/>
  <c r="BV210" i="119"/>
  <c r="BW210" i="119"/>
  <c r="BX210" i="119"/>
  <c r="BY210" i="119"/>
  <c r="BZ210" i="119"/>
  <c r="CA210" i="119"/>
  <c r="CB210" i="119"/>
  <c r="CC210" i="119"/>
  <c r="CD210" i="119"/>
  <c r="CE210" i="119"/>
  <c r="CF210" i="119"/>
  <c r="CG210" i="119"/>
  <c r="CH210" i="119"/>
  <c r="CI210" i="119"/>
  <c r="CJ210" i="119"/>
  <c r="CK210" i="119"/>
  <c r="CL210" i="119"/>
  <c r="CM210" i="119"/>
  <c r="CN210" i="119"/>
  <c r="CO210" i="119"/>
  <c r="CP210" i="119"/>
  <c r="CQ210" i="119"/>
  <c r="CR210" i="119"/>
  <c r="CS210" i="119"/>
  <c r="CT210" i="119"/>
  <c r="CU210" i="119"/>
  <c r="CV210" i="119"/>
  <c r="CW210" i="119"/>
  <c r="CX210" i="119"/>
  <c r="CY210" i="119"/>
  <c r="CZ210" i="119"/>
  <c r="DA210" i="119"/>
  <c r="DB210" i="119"/>
  <c r="DC210" i="119"/>
  <c r="DD210" i="119"/>
  <c r="DE210" i="119"/>
  <c r="DF210" i="119"/>
  <c r="DG210" i="119"/>
  <c r="DH210" i="119"/>
  <c r="DI210" i="119"/>
  <c r="DJ210" i="119"/>
  <c r="DK210" i="119"/>
  <c r="DL210" i="119"/>
  <c r="DM210" i="119"/>
  <c r="DN210" i="119"/>
  <c r="DO210" i="119"/>
  <c r="DP210" i="119"/>
  <c r="AR71" i="119"/>
  <c r="AT71" i="119"/>
  <c r="AS71" i="119"/>
  <c r="AU71" i="119"/>
  <c r="AV71" i="119"/>
  <c r="AW71" i="119"/>
  <c r="AX71" i="119"/>
  <c r="AY71" i="119"/>
  <c r="AZ71" i="119"/>
  <c r="BA71" i="119"/>
  <c r="BB71" i="119"/>
  <c r="BC71" i="119"/>
  <c r="BD71" i="119"/>
  <c r="BE71" i="119"/>
  <c r="BF71" i="119"/>
  <c r="BG71" i="119"/>
  <c r="BH71" i="119"/>
  <c r="BI71" i="119"/>
  <c r="BJ71" i="119"/>
  <c r="BK71" i="119"/>
  <c r="BL71" i="119"/>
  <c r="BM71" i="119"/>
  <c r="BN71" i="119"/>
  <c r="BO71" i="119"/>
  <c r="BP71" i="119"/>
  <c r="BQ71" i="119"/>
  <c r="BR71" i="119"/>
  <c r="BS71" i="119"/>
  <c r="BT71" i="119"/>
  <c r="BU71" i="119"/>
  <c r="BV71" i="119"/>
  <c r="BW71" i="119"/>
  <c r="BX71" i="119"/>
  <c r="BY71" i="119"/>
  <c r="BZ71" i="119"/>
  <c r="CA71" i="119"/>
  <c r="CB71" i="119"/>
  <c r="CC71" i="119"/>
  <c r="CD71" i="119"/>
  <c r="CE71" i="119"/>
  <c r="CF71" i="119"/>
  <c r="CG71" i="119"/>
  <c r="CH71" i="119"/>
  <c r="CI71" i="119"/>
  <c r="CJ71" i="119"/>
  <c r="CK71" i="119"/>
  <c r="CL71" i="119"/>
  <c r="CM71" i="119"/>
  <c r="CN71" i="119"/>
  <c r="CO71" i="119"/>
  <c r="CP71" i="119"/>
  <c r="CQ71" i="119"/>
  <c r="CR71" i="119"/>
  <c r="CS71" i="119"/>
  <c r="CT71" i="119"/>
  <c r="CU71" i="119"/>
  <c r="CV71" i="119"/>
  <c r="CW71" i="119"/>
  <c r="CX71" i="119"/>
  <c r="CY71" i="119"/>
  <c r="CZ71" i="119"/>
  <c r="DA71" i="119"/>
  <c r="DB71" i="119"/>
  <c r="DC71" i="119"/>
  <c r="DD71" i="119"/>
  <c r="DE71" i="119"/>
  <c r="DF71" i="119"/>
  <c r="DG71" i="119"/>
  <c r="DH71" i="119"/>
  <c r="DI71" i="119"/>
  <c r="DJ71" i="119"/>
  <c r="DK71" i="119"/>
  <c r="DL71" i="119"/>
  <c r="DM71" i="119"/>
  <c r="DN71" i="119"/>
  <c r="DO71" i="119"/>
  <c r="DP71" i="119"/>
  <c r="AT156" i="119"/>
  <c r="AU156" i="119"/>
  <c r="AS156" i="119"/>
  <c r="AR156" i="119"/>
  <c r="AV156" i="119"/>
  <c r="AW156" i="119"/>
  <c r="AX156" i="119"/>
  <c r="AY156" i="119"/>
  <c r="AZ156" i="119"/>
  <c r="BA156" i="119"/>
  <c r="BB156" i="119"/>
  <c r="BC156" i="119"/>
  <c r="BD156" i="119"/>
  <c r="BE156" i="119"/>
  <c r="BF156" i="119"/>
  <c r="BG156" i="119"/>
  <c r="BH156" i="119"/>
  <c r="BI156" i="119"/>
  <c r="BJ156" i="119"/>
  <c r="BK156" i="119"/>
  <c r="BL156" i="119"/>
  <c r="BM156" i="119"/>
  <c r="BN156" i="119"/>
  <c r="BO156" i="119"/>
  <c r="BP156" i="119"/>
  <c r="BQ156" i="119"/>
  <c r="BR156" i="119"/>
  <c r="BS156" i="119"/>
  <c r="BT156" i="119"/>
  <c r="BU156" i="119"/>
  <c r="BV156" i="119"/>
  <c r="BW156" i="119"/>
  <c r="BX156" i="119"/>
  <c r="BY156" i="119"/>
  <c r="BZ156" i="119"/>
  <c r="CA156" i="119"/>
  <c r="CB156" i="119"/>
  <c r="CC156" i="119"/>
  <c r="CD156" i="119"/>
  <c r="CE156" i="119"/>
  <c r="CF156" i="119"/>
  <c r="CG156" i="119"/>
  <c r="CH156" i="119"/>
  <c r="CI156" i="119"/>
  <c r="CJ156" i="119"/>
  <c r="CK156" i="119"/>
  <c r="CL156" i="119"/>
  <c r="CM156" i="119"/>
  <c r="CN156" i="119"/>
  <c r="CO156" i="119"/>
  <c r="CP156" i="119"/>
  <c r="CQ156" i="119"/>
  <c r="CR156" i="119"/>
  <c r="CS156" i="119"/>
  <c r="CT156" i="119"/>
  <c r="CU156" i="119"/>
  <c r="CV156" i="119"/>
  <c r="CW156" i="119"/>
  <c r="CX156" i="119"/>
  <c r="CY156" i="119"/>
  <c r="CZ156" i="119"/>
  <c r="DA156" i="119"/>
  <c r="DB156" i="119"/>
  <c r="DC156" i="119"/>
  <c r="DD156" i="119"/>
  <c r="DE156" i="119"/>
  <c r="DF156" i="119"/>
  <c r="DG156" i="119"/>
  <c r="DH156" i="119"/>
  <c r="DI156" i="119"/>
  <c r="DJ156" i="119"/>
  <c r="DK156" i="119"/>
  <c r="DL156" i="119"/>
  <c r="DM156" i="119"/>
  <c r="DN156" i="119"/>
  <c r="DO156" i="119"/>
  <c r="DP156" i="119"/>
  <c r="AR106" i="119"/>
  <c r="AS106" i="119"/>
  <c r="AT106" i="119"/>
  <c r="AU106" i="119"/>
  <c r="AV106" i="119"/>
  <c r="AW106" i="119"/>
  <c r="AX106" i="119"/>
  <c r="AY106" i="119"/>
  <c r="AZ106" i="119"/>
  <c r="BA106" i="119"/>
  <c r="BB106" i="119"/>
  <c r="BC106" i="119"/>
  <c r="BD106" i="119"/>
  <c r="BE106" i="119"/>
  <c r="BF106" i="119"/>
  <c r="BG106" i="119"/>
  <c r="BH106" i="119"/>
  <c r="BI106" i="119"/>
  <c r="BJ106" i="119"/>
  <c r="BK106" i="119"/>
  <c r="BL106" i="119"/>
  <c r="BM106" i="119"/>
  <c r="BN106" i="119"/>
  <c r="BO106" i="119"/>
  <c r="BP106" i="119"/>
  <c r="BQ106" i="119"/>
  <c r="BR106" i="119"/>
  <c r="BS106" i="119"/>
  <c r="BT106" i="119"/>
  <c r="BU106" i="119"/>
  <c r="BV106" i="119"/>
  <c r="BW106" i="119"/>
  <c r="BX106" i="119"/>
  <c r="BY106" i="119"/>
  <c r="BZ106" i="119"/>
  <c r="CA106" i="119"/>
  <c r="CB106" i="119"/>
  <c r="CC106" i="119"/>
  <c r="CD106" i="119"/>
  <c r="CE106" i="119"/>
  <c r="CF106" i="119"/>
  <c r="CG106" i="119"/>
  <c r="CH106" i="119"/>
  <c r="CI106" i="119"/>
  <c r="CJ106" i="119"/>
  <c r="CK106" i="119"/>
  <c r="CL106" i="119"/>
  <c r="CM106" i="119"/>
  <c r="CN106" i="119"/>
  <c r="CO106" i="119"/>
  <c r="CP106" i="119"/>
  <c r="CQ106" i="119"/>
  <c r="CR106" i="119"/>
  <c r="CS106" i="119"/>
  <c r="CT106" i="119"/>
  <c r="CU106" i="119"/>
  <c r="CV106" i="119"/>
  <c r="CW106" i="119"/>
  <c r="CX106" i="119"/>
  <c r="CY106" i="119"/>
  <c r="CZ106" i="119"/>
  <c r="DA106" i="119"/>
  <c r="DB106" i="119"/>
  <c r="DC106" i="119"/>
  <c r="DD106" i="119"/>
  <c r="DE106" i="119"/>
  <c r="DF106" i="119"/>
  <c r="DG106" i="119"/>
  <c r="DH106" i="119"/>
  <c r="DI106" i="119"/>
  <c r="DJ106" i="119"/>
  <c r="DK106" i="119"/>
  <c r="DL106" i="119"/>
  <c r="DM106" i="119"/>
  <c r="DN106" i="119"/>
  <c r="DO106" i="119"/>
  <c r="DP106" i="119"/>
  <c r="AR250" i="119"/>
  <c r="AS250" i="119"/>
  <c r="AT250" i="119"/>
  <c r="AU250" i="119"/>
  <c r="AV250" i="119"/>
  <c r="AW250" i="119"/>
  <c r="AX250" i="119"/>
  <c r="AY250" i="119"/>
  <c r="AZ250" i="119"/>
  <c r="BA250" i="119"/>
  <c r="BB250" i="119"/>
  <c r="BC250" i="119"/>
  <c r="BD250" i="119"/>
  <c r="BE250" i="119"/>
  <c r="BF250" i="119"/>
  <c r="BG250" i="119"/>
  <c r="BH250" i="119"/>
  <c r="BI250" i="119"/>
  <c r="BJ250" i="119"/>
  <c r="BK250" i="119"/>
  <c r="BL250" i="119"/>
  <c r="BM250" i="119"/>
  <c r="BN250" i="119"/>
  <c r="BO250" i="119"/>
  <c r="BP250" i="119"/>
  <c r="BQ250" i="119"/>
  <c r="BR250" i="119"/>
  <c r="BS250" i="119"/>
  <c r="BT250" i="119"/>
  <c r="BU250" i="119"/>
  <c r="BV250" i="119"/>
  <c r="BW250" i="119"/>
  <c r="BX250" i="119"/>
  <c r="BY250" i="119"/>
  <c r="BZ250" i="119"/>
  <c r="CA250" i="119"/>
  <c r="CB250" i="119"/>
  <c r="CC250" i="119"/>
  <c r="CD250" i="119"/>
  <c r="CE250" i="119"/>
  <c r="CF250" i="119"/>
  <c r="CG250" i="119"/>
  <c r="CH250" i="119"/>
  <c r="CI250" i="119"/>
  <c r="CJ250" i="119"/>
  <c r="CK250" i="119"/>
  <c r="CL250" i="119"/>
  <c r="CM250" i="119"/>
  <c r="CN250" i="119"/>
  <c r="CO250" i="119"/>
  <c r="CP250" i="119"/>
  <c r="CQ250" i="119"/>
  <c r="CR250" i="119"/>
  <c r="CS250" i="119"/>
  <c r="CT250" i="119"/>
  <c r="CU250" i="119"/>
  <c r="CV250" i="119"/>
  <c r="CW250" i="119"/>
  <c r="CX250" i="119"/>
  <c r="CY250" i="119"/>
  <c r="CZ250" i="119"/>
  <c r="DA250" i="119"/>
  <c r="DB250" i="119"/>
  <c r="DC250" i="119"/>
  <c r="DD250" i="119"/>
  <c r="DE250" i="119"/>
  <c r="DF250" i="119"/>
  <c r="DG250" i="119"/>
  <c r="DH250" i="119"/>
  <c r="DI250" i="119"/>
  <c r="DJ250" i="119"/>
  <c r="DK250" i="119"/>
  <c r="DL250" i="119"/>
  <c r="DM250" i="119"/>
  <c r="DN250" i="119"/>
  <c r="DO250" i="119"/>
  <c r="DP250" i="119"/>
  <c r="AJ258" i="119" a="1"/>
  <c r="AJ258" i="119" s="1"/>
  <c r="V258" i="119"/>
  <c r="AR167" i="119"/>
  <c r="AT167" i="119"/>
  <c r="AS167" i="119"/>
  <c r="AU167" i="119"/>
  <c r="AV167" i="119"/>
  <c r="AW167" i="119"/>
  <c r="AX167" i="119"/>
  <c r="AY167" i="119"/>
  <c r="AZ167" i="119"/>
  <c r="BA167" i="119"/>
  <c r="BB167" i="119"/>
  <c r="BC167" i="119"/>
  <c r="BD167" i="119"/>
  <c r="BE167" i="119"/>
  <c r="BF167" i="119"/>
  <c r="BG167" i="119"/>
  <c r="BH167" i="119"/>
  <c r="BI167" i="119"/>
  <c r="BJ167" i="119"/>
  <c r="BK167" i="119"/>
  <c r="BL167" i="119"/>
  <c r="BM167" i="119"/>
  <c r="BN167" i="119"/>
  <c r="BO167" i="119"/>
  <c r="BP167" i="119"/>
  <c r="BQ167" i="119"/>
  <c r="BR167" i="119"/>
  <c r="BS167" i="119"/>
  <c r="BT167" i="119"/>
  <c r="BU167" i="119"/>
  <c r="BV167" i="119"/>
  <c r="BW167" i="119"/>
  <c r="BX167" i="119"/>
  <c r="BY167" i="119"/>
  <c r="BZ167" i="119"/>
  <c r="CA167" i="119"/>
  <c r="CB167" i="119"/>
  <c r="CC167" i="119"/>
  <c r="CD167" i="119"/>
  <c r="CE167" i="119"/>
  <c r="CF167" i="119"/>
  <c r="CG167" i="119"/>
  <c r="CH167" i="119"/>
  <c r="CI167" i="119"/>
  <c r="CJ167" i="119"/>
  <c r="CK167" i="119"/>
  <c r="CL167" i="119"/>
  <c r="CM167" i="119"/>
  <c r="CN167" i="119"/>
  <c r="CO167" i="119"/>
  <c r="CP167" i="119"/>
  <c r="CQ167" i="119"/>
  <c r="CR167" i="119"/>
  <c r="CS167" i="119"/>
  <c r="CT167" i="119"/>
  <c r="CU167" i="119"/>
  <c r="CV167" i="119"/>
  <c r="CW167" i="119"/>
  <c r="CX167" i="119"/>
  <c r="CY167" i="119"/>
  <c r="CZ167" i="119"/>
  <c r="DA167" i="119"/>
  <c r="DB167" i="119"/>
  <c r="DC167" i="119"/>
  <c r="DD167" i="119"/>
  <c r="DE167" i="119"/>
  <c r="DF167" i="119"/>
  <c r="DG167" i="119"/>
  <c r="DH167" i="119"/>
  <c r="DI167" i="119"/>
  <c r="DJ167" i="119"/>
  <c r="DK167" i="119"/>
  <c r="DL167" i="119"/>
  <c r="DM167" i="119"/>
  <c r="DN167" i="119"/>
  <c r="DO167" i="119"/>
  <c r="DP167" i="119"/>
  <c r="AJ198" i="119" a="1"/>
  <c r="AJ198" i="119" s="1"/>
  <c r="V198" i="119"/>
  <c r="Q198" i="119"/>
  <c r="R198" i="119" s="1"/>
  <c r="BB315" i="119"/>
  <c r="AR155" i="119"/>
  <c r="AT155" i="119"/>
  <c r="AS155" i="119"/>
  <c r="AU155" i="119"/>
  <c r="AV155" i="119"/>
  <c r="AW155" i="119"/>
  <c r="AX155" i="119"/>
  <c r="AY155" i="119"/>
  <c r="AZ155" i="119"/>
  <c r="BA155" i="119"/>
  <c r="BB155" i="119"/>
  <c r="BC155" i="119"/>
  <c r="BD155" i="119"/>
  <c r="BE155" i="119"/>
  <c r="BF155" i="119"/>
  <c r="BG155" i="119"/>
  <c r="BH155" i="119"/>
  <c r="BI155" i="119"/>
  <c r="BJ155" i="119"/>
  <c r="BK155" i="119"/>
  <c r="BL155" i="119"/>
  <c r="BM155" i="119"/>
  <c r="BN155" i="119"/>
  <c r="BO155" i="119"/>
  <c r="BP155" i="119"/>
  <c r="BQ155" i="119"/>
  <c r="BR155" i="119"/>
  <c r="BS155" i="119"/>
  <c r="BT155" i="119"/>
  <c r="BU155" i="119"/>
  <c r="BV155" i="119"/>
  <c r="BW155" i="119"/>
  <c r="BX155" i="119"/>
  <c r="BY155" i="119"/>
  <c r="BZ155" i="119"/>
  <c r="CA155" i="119"/>
  <c r="CB155" i="119"/>
  <c r="CC155" i="119"/>
  <c r="CD155" i="119"/>
  <c r="CE155" i="119"/>
  <c r="CF155" i="119"/>
  <c r="CG155" i="119"/>
  <c r="CH155" i="119"/>
  <c r="CI155" i="119"/>
  <c r="CJ155" i="119"/>
  <c r="CK155" i="119"/>
  <c r="CL155" i="119"/>
  <c r="CM155" i="119"/>
  <c r="CN155" i="119"/>
  <c r="CO155" i="119"/>
  <c r="CP155" i="119"/>
  <c r="CQ155" i="119"/>
  <c r="CR155" i="119"/>
  <c r="CS155" i="119"/>
  <c r="CT155" i="119"/>
  <c r="CU155" i="119"/>
  <c r="CV155" i="119"/>
  <c r="CW155" i="119"/>
  <c r="CX155" i="119"/>
  <c r="CY155" i="119"/>
  <c r="CZ155" i="119"/>
  <c r="DA155" i="119"/>
  <c r="DB155" i="119"/>
  <c r="DC155" i="119"/>
  <c r="DD155" i="119"/>
  <c r="DE155" i="119"/>
  <c r="DF155" i="119"/>
  <c r="DG155" i="119"/>
  <c r="DH155" i="119"/>
  <c r="DI155" i="119"/>
  <c r="DJ155" i="119"/>
  <c r="DK155" i="119"/>
  <c r="DL155" i="119"/>
  <c r="DM155" i="119"/>
  <c r="DN155" i="119"/>
  <c r="DO155" i="119"/>
  <c r="DP155" i="119"/>
  <c r="AT138" i="119"/>
  <c r="AU138" i="119"/>
  <c r="AR138" i="119"/>
  <c r="AS138" i="119"/>
  <c r="AV138" i="119"/>
  <c r="AW138" i="119"/>
  <c r="AX138" i="119"/>
  <c r="AY138" i="119"/>
  <c r="AZ138" i="119"/>
  <c r="BA138" i="119"/>
  <c r="BB138" i="119"/>
  <c r="BC138" i="119"/>
  <c r="BD138" i="119"/>
  <c r="BE138" i="119"/>
  <c r="BF138" i="119"/>
  <c r="BG138" i="119"/>
  <c r="BH138" i="119"/>
  <c r="BI138" i="119"/>
  <c r="BJ138" i="119"/>
  <c r="BK138" i="119"/>
  <c r="BL138" i="119"/>
  <c r="BM138" i="119"/>
  <c r="BN138" i="119"/>
  <c r="BO138" i="119"/>
  <c r="BP138" i="119"/>
  <c r="BQ138" i="119"/>
  <c r="BR138" i="119"/>
  <c r="BS138" i="119"/>
  <c r="BT138" i="119"/>
  <c r="BU138" i="119"/>
  <c r="BV138" i="119"/>
  <c r="BW138" i="119"/>
  <c r="BX138" i="119"/>
  <c r="BY138" i="119"/>
  <c r="BZ138" i="119"/>
  <c r="CA138" i="119"/>
  <c r="CB138" i="119"/>
  <c r="CC138" i="119"/>
  <c r="CD138" i="119"/>
  <c r="CE138" i="119"/>
  <c r="CF138" i="119"/>
  <c r="CG138" i="119"/>
  <c r="CH138" i="119"/>
  <c r="CI138" i="119"/>
  <c r="CJ138" i="119"/>
  <c r="CK138" i="119"/>
  <c r="CL138" i="119"/>
  <c r="CM138" i="119"/>
  <c r="CN138" i="119"/>
  <c r="CO138" i="119"/>
  <c r="CP138" i="119"/>
  <c r="CQ138" i="119"/>
  <c r="CR138" i="119"/>
  <c r="CS138" i="119"/>
  <c r="CT138" i="119"/>
  <c r="CU138" i="119"/>
  <c r="CV138" i="119"/>
  <c r="CW138" i="119"/>
  <c r="CX138" i="119"/>
  <c r="CY138" i="119"/>
  <c r="CZ138" i="119"/>
  <c r="DA138" i="119"/>
  <c r="DB138" i="119"/>
  <c r="DC138" i="119"/>
  <c r="DD138" i="119"/>
  <c r="DE138" i="119"/>
  <c r="DF138" i="119"/>
  <c r="DG138" i="119"/>
  <c r="DH138" i="119"/>
  <c r="DI138" i="119"/>
  <c r="DJ138" i="119"/>
  <c r="DK138" i="119"/>
  <c r="DL138" i="119"/>
  <c r="DM138" i="119"/>
  <c r="DN138" i="119"/>
  <c r="DO138" i="119"/>
  <c r="DP138" i="119"/>
  <c r="AR236" i="119"/>
  <c r="AT236" i="119"/>
  <c r="AS236" i="119"/>
  <c r="AU236" i="119"/>
  <c r="AV236" i="119"/>
  <c r="AW236" i="119"/>
  <c r="AX236" i="119"/>
  <c r="AY236" i="119"/>
  <c r="AZ236" i="119"/>
  <c r="BA236" i="119"/>
  <c r="BB236" i="119"/>
  <c r="BC236" i="119"/>
  <c r="BD236" i="119"/>
  <c r="BE236" i="119"/>
  <c r="BF236" i="119"/>
  <c r="BG236" i="119"/>
  <c r="BH236" i="119"/>
  <c r="BI236" i="119"/>
  <c r="BJ236" i="119"/>
  <c r="BK236" i="119"/>
  <c r="BL236" i="119"/>
  <c r="BM236" i="119"/>
  <c r="BN236" i="119"/>
  <c r="BO236" i="119"/>
  <c r="BP236" i="119"/>
  <c r="BQ236" i="119"/>
  <c r="BR236" i="119"/>
  <c r="BS236" i="119"/>
  <c r="BT236" i="119"/>
  <c r="BU236" i="119"/>
  <c r="BV236" i="119"/>
  <c r="BW236" i="119"/>
  <c r="BX236" i="119"/>
  <c r="BY236" i="119"/>
  <c r="BZ236" i="119"/>
  <c r="CA236" i="119"/>
  <c r="CB236" i="119"/>
  <c r="CC236" i="119"/>
  <c r="CD236" i="119"/>
  <c r="CE236" i="119"/>
  <c r="CF236" i="119"/>
  <c r="CG236" i="119"/>
  <c r="CH236" i="119"/>
  <c r="CI236" i="119"/>
  <c r="CJ236" i="119"/>
  <c r="CK236" i="119"/>
  <c r="CL236" i="119"/>
  <c r="CM236" i="119"/>
  <c r="CN236" i="119"/>
  <c r="CO236" i="119"/>
  <c r="CP236" i="119"/>
  <c r="CQ236" i="119"/>
  <c r="CR236" i="119"/>
  <c r="CS236" i="119"/>
  <c r="CT236" i="119"/>
  <c r="CU236" i="119"/>
  <c r="CV236" i="119"/>
  <c r="CW236" i="119"/>
  <c r="CX236" i="119"/>
  <c r="CY236" i="119"/>
  <c r="CZ236" i="119"/>
  <c r="DA236" i="119"/>
  <c r="DB236" i="119"/>
  <c r="DC236" i="119"/>
  <c r="DD236" i="119"/>
  <c r="DE236" i="119"/>
  <c r="DF236" i="119"/>
  <c r="DG236" i="119"/>
  <c r="DH236" i="119"/>
  <c r="DI236" i="119"/>
  <c r="DJ236" i="119"/>
  <c r="DK236" i="119"/>
  <c r="DL236" i="119"/>
  <c r="DM236" i="119"/>
  <c r="DN236" i="119"/>
  <c r="DO236" i="119"/>
  <c r="DP236" i="119"/>
  <c r="AT107" i="119"/>
  <c r="AS107" i="119"/>
  <c r="AR107" i="119"/>
  <c r="AU107" i="119"/>
  <c r="AV107" i="119"/>
  <c r="AW107" i="119"/>
  <c r="AX107" i="119"/>
  <c r="AY107" i="119"/>
  <c r="AZ107" i="119"/>
  <c r="BA107" i="119"/>
  <c r="BB107" i="119"/>
  <c r="BC107" i="119"/>
  <c r="BD107" i="119"/>
  <c r="BE107" i="119"/>
  <c r="BF107" i="119"/>
  <c r="BG107" i="119"/>
  <c r="BH107" i="119"/>
  <c r="BI107" i="119"/>
  <c r="BJ107" i="119"/>
  <c r="BK107" i="119"/>
  <c r="BL107" i="119"/>
  <c r="BM107" i="119"/>
  <c r="BN107" i="119"/>
  <c r="BO107" i="119"/>
  <c r="BP107" i="119"/>
  <c r="BQ107" i="119"/>
  <c r="BR107" i="119"/>
  <c r="BS107" i="119"/>
  <c r="BT107" i="119"/>
  <c r="BU107" i="119"/>
  <c r="BV107" i="119"/>
  <c r="BW107" i="119"/>
  <c r="BX107" i="119"/>
  <c r="BY107" i="119"/>
  <c r="BZ107" i="119"/>
  <c r="CA107" i="119"/>
  <c r="CB107" i="119"/>
  <c r="CC107" i="119"/>
  <c r="CD107" i="119"/>
  <c r="CE107" i="119"/>
  <c r="CF107" i="119"/>
  <c r="CG107" i="119"/>
  <c r="CH107" i="119"/>
  <c r="CI107" i="119"/>
  <c r="CJ107" i="119"/>
  <c r="CK107" i="119"/>
  <c r="CL107" i="119"/>
  <c r="CM107" i="119"/>
  <c r="CN107" i="119"/>
  <c r="CO107" i="119"/>
  <c r="CP107" i="119"/>
  <c r="CQ107" i="119"/>
  <c r="CR107" i="119"/>
  <c r="CS107" i="119"/>
  <c r="CT107" i="119"/>
  <c r="CU107" i="119"/>
  <c r="CV107" i="119"/>
  <c r="CW107" i="119"/>
  <c r="CX107" i="119"/>
  <c r="CY107" i="119"/>
  <c r="CZ107" i="119"/>
  <c r="DA107" i="119"/>
  <c r="DB107" i="119"/>
  <c r="DC107" i="119"/>
  <c r="DD107" i="119"/>
  <c r="DE107" i="119"/>
  <c r="DF107" i="119"/>
  <c r="DG107" i="119"/>
  <c r="DH107" i="119"/>
  <c r="DI107" i="119"/>
  <c r="DJ107" i="119"/>
  <c r="DK107" i="119"/>
  <c r="DL107" i="119"/>
  <c r="DM107" i="119"/>
  <c r="DN107" i="119"/>
  <c r="DO107" i="119"/>
  <c r="DP107" i="119"/>
  <c r="AR222" i="119"/>
  <c r="AS222" i="119"/>
  <c r="AT222" i="119"/>
  <c r="AU222" i="119"/>
  <c r="AV222" i="119"/>
  <c r="AW222" i="119"/>
  <c r="AX222" i="119"/>
  <c r="AY222" i="119"/>
  <c r="AZ222" i="119"/>
  <c r="BA222" i="119"/>
  <c r="BB222" i="119"/>
  <c r="BC222" i="119"/>
  <c r="BD222" i="119"/>
  <c r="BE222" i="119"/>
  <c r="BF222" i="119"/>
  <c r="BG222" i="119"/>
  <c r="BH222" i="119"/>
  <c r="BI222" i="119"/>
  <c r="BJ222" i="119"/>
  <c r="BK222" i="119"/>
  <c r="BL222" i="119"/>
  <c r="BM222" i="119"/>
  <c r="BN222" i="119"/>
  <c r="BO222" i="119"/>
  <c r="BP222" i="119"/>
  <c r="BQ222" i="119"/>
  <c r="BR222" i="119"/>
  <c r="BS222" i="119"/>
  <c r="BT222" i="119"/>
  <c r="BU222" i="119"/>
  <c r="BV222" i="119"/>
  <c r="BW222" i="119"/>
  <c r="BX222" i="119"/>
  <c r="BY222" i="119"/>
  <c r="BZ222" i="119"/>
  <c r="CA222" i="119"/>
  <c r="CB222" i="119"/>
  <c r="CC222" i="119"/>
  <c r="CD222" i="119"/>
  <c r="CE222" i="119"/>
  <c r="CF222" i="119"/>
  <c r="CG222" i="119"/>
  <c r="CH222" i="119"/>
  <c r="CI222" i="119"/>
  <c r="CJ222" i="119"/>
  <c r="CK222" i="119"/>
  <c r="CL222" i="119"/>
  <c r="CM222" i="119"/>
  <c r="CN222" i="119"/>
  <c r="CO222" i="119"/>
  <c r="CP222" i="119"/>
  <c r="CQ222" i="119"/>
  <c r="CR222" i="119"/>
  <c r="CS222" i="119"/>
  <c r="CT222" i="119"/>
  <c r="CU222" i="119"/>
  <c r="CV222" i="119"/>
  <c r="CW222" i="119"/>
  <c r="CX222" i="119"/>
  <c r="CY222" i="119"/>
  <c r="CZ222" i="119"/>
  <c r="DA222" i="119"/>
  <c r="DB222" i="119"/>
  <c r="DC222" i="119"/>
  <c r="DD222" i="119"/>
  <c r="DE222" i="119"/>
  <c r="DF222" i="119"/>
  <c r="DG222" i="119"/>
  <c r="DH222" i="119"/>
  <c r="DI222" i="119"/>
  <c r="DJ222" i="119"/>
  <c r="DK222" i="119"/>
  <c r="DL222" i="119"/>
  <c r="DM222" i="119"/>
  <c r="DN222" i="119"/>
  <c r="DO222" i="119"/>
  <c r="DP222" i="119"/>
  <c r="AR268" i="119"/>
  <c r="AT268" i="119"/>
  <c r="AS268" i="119"/>
  <c r="AU268" i="119"/>
  <c r="AV268" i="119"/>
  <c r="AW268" i="119"/>
  <c r="AX268" i="119"/>
  <c r="AY268" i="119"/>
  <c r="AZ268" i="119"/>
  <c r="BA268" i="119"/>
  <c r="BB268" i="119"/>
  <c r="BC268" i="119"/>
  <c r="BD268" i="119"/>
  <c r="BE268" i="119"/>
  <c r="BF268" i="119"/>
  <c r="BG268" i="119"/>
  <c r="BH268" i="119"/>
  <c r="BI268" i="119"/>
  <c r="BJ268" i="119"/>
  <c r="BK268" i="119"/>
  <c r="BL268" i="119"/>
  <c r="BM268" i="119"/>
  <c r="BN268" i="119"/>
  <c r="BO268" i="119"/>
  <c r="BP268" i="119"/>
  <c r="BQ268" i="119"/>
  <c r="BR268" i="119"/>
  <c r="BS268" i="119"/>
  <c r="BT268" i="119"/>
  <c r="BU268" i="119"/>
  <c r="BV268" i="119"/>
  <c r="BW268" i="119"/>
  <c r="BX268" i="119"/>
  <c r="BY268" i="119"/>
  <c r="BZ268" i="119"/>
  <c r="CA268" i="119"/>
  <c r="CB268" i="119"/>
  <c r="CC268" i="119"/>
  <c r="CD268" i="119"/>
  <c r="CE268" i="119"/>
  <c r="CF268" i="119"/>
  <c r="CG268" i="119"/>
  <c r="CH268" i="119"/>
  <c r="CI268" i="119"/>
  <c r="CJ268" i="119"/>
  <c r="CK268" i="119"/>
  <c r="CL268" i="119"/>
  <c r="CM268" i="119"/>
  <c r="CN268" i="119"/>
  <c r="CO268" i="119"/>
  <c r="CP268" i="119"/>
  <c r="CQ268" i="119"/>
  <c r="CR268" i="119"/>
  <c r="CS268" i="119"/>
  <c r="CT268" i="119"/>
  <c r="CU268" i="119"/>
  <c r="CV268" i="119"/>
  <c r="CW268" i="119"/>
  <c r="CX268" i="119"/>
  <c r="CY268" i="119"/>
  <c r="CZ268" i="119"/>
  <c r="DA268" i="119"/>
  <c r="DB268" i="119"/>
  <c r="DC268" i="119"/>
  <c r="DD268" i="119"/>
  <c r="DE268" i="119"/>
  <c r="DF268" i="119"/>
  <c r="DG268" i="119"/>
  <c r="DH268" i="119"/>
  <c r="DI268" i="119"/>
  <c r="DJ268" i="119"/>
  <c r="DK268" i="119"/>
  <c r="DL268" i="119"/>
  <c r="DM268" i="119"/>
  <c r="DN268" i="119"/>
  <c r="DO268" i="119"/>
  <c r="DP268" i="119"/>
  <c r="AR267" i="119"/>
  <c r="AS267" i="119"/>
  <c r="AT267" i="119"/>
  <c r="AU267" i="119"/>
  <c r="AV267" i="119"/>
  <c r="AW267" i="119"/>
  <c r="AX267" i="119"/>
  <c r="AY267" i="119"/>
  <c r="AZ267" i="119"/>
  <c r="BA267" i="119"/>
  <c r="BB267" i="119"/>
  <c r="BC267" i="119"/>
  <c r="BD267" i="119"/>
  <c r="BE267" i="119"/>
  <c r="BF267" i="119"/>
  <c r="BG267" i="119"/>
  <c r="BH267" i="119"/>
  <c r="BI267" i="119"/>
  <c r="BJ267" i="119"/>
  <c r="BK267" i="119"/>
  <c r="BL267" i="119"/>
  <c r="BM267" i="119"/>
  <c r="BN267" i="119"/>
  <c r="BO267" i="119"/>
  <c r="BP267" i="119"/>
  <c r="BQ267" i="119"/>
  <c r="BR267" i="119"/>
  <c r="BS267" i="119"/>
  <c r="BT267" i="119"/>
  <c r="BU267" i="119"/>
  <c r="BV267" i="119"/>
  <c r="BW267" i="119"/>
  <c r="BX267" i="119"/>
  <c r="BY267" i="119"/>
  <c r="BZ267" i="119"/>
  <c r="CA267" i="119"/>
  <c r="CB267" i="119"/>
  <c r="CC267" i="119"/>
  <c r="CD267" i="119"/>
  <c r="CE267" i="119"/>
  <c r="CF267" i="119"/>
  <c r="CG267" i="119"/>
  <c r="CH267" i="119"/>
  <c r="CI267" i="119"/>
  <c r="CJ267" i="119"/>
  <c r="CK267" i="119"/>
  <c r="CL267" i="119"/>
  <c r="CM267" i="119"/>
  <c r="CN267" i="119"/>
  <c r="CO267" i="119"/>
  <c r="CP267" i="119"/>
  <c r="CQ267" i="119"/>
  <c r="CR267" i="119"/>
  <c r="CS267" i="119"/>
  <c r="CT267" i="119"/>
  <c r="CU267" i="119"/>
  <c r="CV267" i="119"/>
  <c r="CW267" i="119"/>
  <c r="CX267" i="119"/>
  <c r="CY267" i="119"/>
  <c r="CZ267" i="119"/>
  <c r="DA267" i="119"/>
  <c r="DB267" i="119"/>
  <c r="DC267" i="119"/>
  <c r="DD267" i="119"/>
  <c r="DE267" i="119"/>
  <c r="DF267" i="119"/>
  <c r="DG267" i="119"/>
  <c r="DH267" i="119"/>
  <c r="DI267" i="119"/>
  <c r="DJ267" i="119"/>
  <c r="DK267" i="119"/>
  <c r="DL267" i="119"/>
  <c r="DM267" i="119"/>
  <c r="DN267" i="119"/>
  <c r="DO267" i="119"/>
  <c r="DP267" i="119"/>
  <c r="AR81" i="119"/>
  <c r="AT81" i="119"/>
  <c r="AS81" i="119"/>
  <c r="AU81" i="119"/>
  <c r="AV81" i="119"/>
  <c r="AW81" i="119"/>
  <c r="AX81" i="119"/>
  <c r="AY81" i="119"/>
  <c r="AZ81" i="119"/>
  <c r="BA81" i="119"/>
  <c r="BB81" i="119"/>
  <c r="BC81" i="119"/>
  <c r="BD81" i="119"/>
  <c r="BE81" i="119"/>
  <c r="BF81" i="119"/>
  <c r="BG81" i="119"/>
  <c r="BH81" i="119"/>
  <c r="BI81" i="119"/>
  <c r="BJ81" i="119"/>
  <c r="BK81" i="119"/>
  <c r="BL81" i="119"/>
  <c r="BM81" i="119"/>
  <c r="BN81" i="119"/>
  <c r="BO81" i="119"/>
  <c r="BP81" i="119"/>
  <c r="BQ81" i="119"/>
  <c r="BR81" i="119"/>
  <c r="BS81" i="119"/>
  <c r="BT81" i="119"/>
  <c r="BU81" i="119"/>
  <c r="BV81" i="119"/>
  <c r="BW81" i="119"/>
  <c r="BX81" i="119"/>
  <c r="BY81" i="119"/>
  <c r="BZ81" i="119"/>
  <c r="CA81" i="119"/>
  <c r="CB81" i="119"/>
  <c r="CC81" i="119"/>
  <c r="CD81" i="119"/>
  <c r="CE81" i="119"/>
  <c r="CF81" i="119"/>
  <c r="CG81" i="119"/>
  <c r="CH81" i="119"/>
  <c r="CI81" i="119"/>
  <c r="CJ81" i="119"/>
  <c r="CK81" i="119"/>
  <c r="CL81" i="119"/>
  <c r="CM81" i="119"/>
  <c r="CN81" i="119"/>
  <c r="CO81" i="119"/>
  <c r="CP81" i="119"/>
  <c r="CQ81" i="119"/>
  <c r="CR81" i="119"/>
  <c r="CS81" i="119"/>
  <c r="CT81" i="119"/>
  <c r="CU81" i="119"/>
  <c r="CV81" i="119"/>
  <c r="CW81" i="119"/>
  <c r="CX81" i="119"/>
  <c r="CY81" i="119"/>
  <c r="CZ81" i="119"/>
  <c r="DA81" i="119"/>
  <c r="DB81" i="119"/>
  <c r="DC81" i="119"/>
  <c r="DD81" i="119"/>
  <c r="DE81" i="119"/>
  <c r="DF81" i="119"/>
  <c r="DG81" i="119"/>
  <c r="DH81" i="119"/>
  <c r="DI81" i="119"/>
  <c r="DJ81" i="119"/>
  <c r="DK81" i="119"/>
  <c r="DL81" i="119"/>
  <c r="DM81" i="119"/>
  <c r="DN81" i="119"/>
  <c r="DO81" i="119"/>
  <c r="DP81" i="119"/>
  <c r="AR180" i="119"/>
  <c r="AT180" i="119"/>
  <c r="AS180" i="119"/>
  <c r="AU180" i="119"/>
  <c r="AV180" i="119"/>
  <c r="AW180" i="119"/>
  <c r="AX180" i="119"/>
  <c r="AY180" i="119"/>
  <c r="AZ180" i="119"/>
  <c r="BA180" i="119"/>
  <c r="BB180" i="119"/>
  <c r="BC180" i="119"/>
  <c r="BD180" i="119"/>
  <c r="BE180" i="119"/>
  <c r="BF180" i="119"/>
  <c r="BG180" i="119"/>
  <c r="BH180" i="119"/>
  <c r="BI180" i="119"/>
  <c r="BJ180" i="119"/>
  <c r="BK180" i="119"/>
  <c r="BL180" i="119"/>
  <c r="BM180" i="119"/>
  <c r="BN180" i="119"/>
  <c r="BO180" i="119"/>
  <c r="BP180" i="119"/>
  <c r="BQ180" i="119"/>
  <c r="BR180" i="119"/>
  <c r="BS180" i="119"/>
  <c r="BT180" i="119"/>
  <c r="BU180" i="119"/>
  <c r="BV180" i="119"/>
  <c r="BW180" i="119"/>
  <c r="BX180" i="119"/>
  <c r="BY180" i="119"/>
  <c r="BZ180" i="119"/>
  <c r="CA180" i="119"/>
  <c r="CB180" i="119"/>
  <c r="CC180" i="119"/>
  <c r="CD180" i="119"/>
  <c r="CE180" i="119"/>
  <c r="CF180" i="119"/>
  <c r="CG180" i="119"/>
  <c r="CH180" i="119"/>
  <c r="CI180" i="119"/>
  <c r="CJ180" i="119"/>
  <c r="CK180" i="119"/>
  <c r="CL180" i="119"/>
  <c r="CM180" i="119"/>
  <c r="CN180" i="119"/>
  <c r="CO180" i="119"/>
  <c r="CP180" i="119"/>
  <c r="CQ180" i="119"/>
  <c r="CR180" i="119"/>
  <c r="CS180" i="119"/>
  <c r="CT180" i="119"/>
  <c r="CU180" i="119"/>
  <c r="CV180" i="119"/>
  <c r="CW180" i="119"/>
  <c r="CX180" i="119"/>
  <c r="CY180" i="119"/>
  <c r="CZ180" i="119"/>
  <c r="DA180" i="119"/>
  <c r="DB180" i="119"/>
  <c r="DC180" i="119"/>
  <c r="DD180" i="119"/>
  <c r="DE180" i="119"/>
  <c r="DF180" i="119"/>
  <c r="DG180" i="119"/>
  <c r="DH180" i="119"/>
  <c r="DI180" i="119"/>
  <c r="DJ180" i="119"/>
  <c r="DK180" i="119"/>
  <c r="DL180" i="119"/>
  <c r="DM180" i="119"/>
  <c r="DN180" i="119"/>
  <c r="DO180" i="119"/>
  <c r="DP180" i="119"/>
  <c r="AR157" i="119"/>
  <c r="AS157" i="119"/>
  <c r="AT157" i="119"/>
  <c r="AU157" i="119"/>
  <c r="AV157" i="119"/>
  <c r="AW157" i="119"/>
  <c r="AX157" i="119"/>
  <c r="AY157" i="119"/>
  <c r="AZ157" i="119"/>
  <c r="BA157" i="119"/>
  <c r="BB157" i="119"/>
  <c r="BC157" i="119"/>
  <c r="BD157" i="119"/>
  <c r="BE157" i="119"/>
  <c r="BF157" i="119"/>
  <c r="BG157" i="119"/>
  <c r="BH157" i="119"/>
  <c r="BI157" i="119"/>
  <c r="BJ157" i="119"/>
  <c r="BK157" i="119"/>
  <c r="BL157" i="119"/>
  <c r="BM157" i="119"/>
  <c r="BN157" i="119"/>
  <c r="BO157" i="119"/>
  <c r="BP157" i="119"/>
  <c r="BQ157" i="119"/>
  <c r="BR157" i="119"/>
  <c r="BS157" i="119"/>
  <c r="BT157" i="119"/>
  <c r="BU157" i="119"/>
  <c r="BV157" i="119"/>
  <c r="BW157" i="119"/>
  <c r="BX157" i="119"/>
  <c r="BY157" i="119"/>
  <c r="BZ157" i="119"/>
  <c r="CA157" i="119"/>
  <c r="CB157" i="119"/>
  <c r="CC157" i="119"/>
  <c r="CD157" i="119"/>
  <c r="CE157" i="119"/>
  <c r="CF157" i="119"/>
  <c r="CG157" i="119"/>
  <c r="CH157" i="119"/>
  <c r="CI157" i="119"/>
  <c r="CJ157" i="119"/>
  <c r="CK157" i="119"/>
  <c r="CL157" i="119"/>
  <c r="CM157" i="119"/>
  <c r="CN157" i="119"/>
  <c r="CO157" i="119"/>
  <c r="CP157" i="119"/>
  <c r="CQ157" i="119"/>
  <c r="CR157" i="119"/>
  <c r="CS157" i="119"/>
  <c r="CT157" i="119"/>
  <c r="CU157" i="119"/>
  <c r="CV157" i="119"/>
  <c r="CW157" i="119"/>
  <c r="CX157" i="119"/>
  <c r="CY157" i="119"/>
  <c r="CZ157" i="119"/>
  <c r="DA157" i="119"/>
  <c r="DB157" i="119"/>
  <c r="DC157" i="119"/>
  <c r="DD157" i="119"/>
  <c r="DE157" i="119"/>
  <c r="DF157" i="119"/>
  <c r="DG157" i="119"/>
  <c r="DH157" i="119"/>
  <c r="DI157" i="119"/>
  <c r="DJ157" i="119"/>
  <c r="DK157" i="119"/>
  <c r="DL157" i="119"/>
  <c r="DM157" i="119"/>
  <c r="DN157" i="119"/>
  <c r="DO157" i="119"/>
  <c r="DP157" i="119"/>
  <c r="AR121" i="119"/>
  <c r="AT121" i="119"/>
  <c r="AS121" i="119"/>
  <c r="AU121" i="119"/>
  <c r="AV121" i="119"/>
  <c r="AW121" i="119"/>
  <c r="AX121" i="119"/>
  <c r="AY121" i="119"/>
  <c r="AZ121" i="119"/>
  <c r="BA121" i="119"/>
  <c r="BB121" i="119"/>
  <c r="BC121" i="119"/>
  <c r="BD121" i="119"/>
  <c r="BE121" i="119"/>
  <c r="BF121" i="119"/>
  <c r="BG121" i="119"/>
  <c r="BH121" i="119"/>
  <c r="BI121" i="119"/>
  <c r="BJ121" i="119"/>
  <c r="BK121" i="119"/>
  <c r="BL121" i="119"/>
  <c r="BM121" i="119"/>
  <c r="BN121" i="119"/>
  <c r="BO121" i="119"/>
  <c r="BP121" i="119"/>
  <c r="BQ121" i="119"/>
  <c r="BR121" i="119"/>
  <c r="BS121" i="119"/>
  <c r="BT121" i="119"/>
  <c r="BU121" i="119"/>
  <c r="BV121" i="119"/>
  <c r="BW121" i="119"/>
  <c r="BX121" i="119"/>
  <c r="BY121" i="119"/>
  <c r="BZ121" i="119"/>
  <c r="CA121" i="119"/>
  <c r="CB121" i="119"/>
  <c r="CC121" i="119"/>
  <c r="CD121" i="119"/>
  <c r="CE121" i="119"/>
  <c r="CF121" i="119"/>
  <c r="CG121" i="119"/>
  <c r="CH121" i="119"/>
  <c r="CI121" i="119"/>
  <c r="CJ121" i="119"/>
  <c r="CK121" i="119"/>
  <c r="CL121" i="119"/>
  <c r="CM121" i="119"/>
  <c r="CN121" i="119"/>
  <c r="CO121" i="119"/>
  <c r="CP121" i="119"/>
  <c r="CQ121" i="119"/>
  <c r="CR121" i="119"/>
  <c r="CS121" i="119"/>
  <c r="CT121" i="119"/>
  <c r="CU121" i="119"/>
  <c r="CV121" i="119"/>
  <c r="CW121" i="119"/>
  <c r="CX121" i="119"/>
  <c r="CY121" i="119"/>
  <c r="CZ121" i="119"/>
  <c r="DA121" i="119"/>
  <c r="DB121" i="119"/>
  <c r="DC121" i="119"/>
  <c r="DD121" i="119"/>
  <c r="DE121" i="119"/>
  <c r="DF121" i="119"/>
  <c r="DG121" i="119"/>
  <c r="DH121" i="119"/>
  <c r="DI121" i="119"/>
  <c r="DJ121" i="119"/>
  <c r="DK121" i="119"/>
  <c r="DL121" i="119"/>
  <c r="DM121" i="119"/>
  <c r="DN121" i="119"/>
  <c r="DO121" i="119"/>
  <c r="DP121" i="119"/>
  <c r="AR116" i="119"/>
  <c r="AT116" i="119"/>
  <c r="AS116" i="119"/>
  <c r="AU116" i="119"/>
  <c r="AV116" i="119"/>
  <c r="AW116" i="119"/>
  <c r="AX116" i="119"/>
  <c r="AY116" i="119"/>
  <c r="AZ116" i="119"/>
  <c r="BA116" i="119"/>
  <c r="BB116" i="119"/>
  <c r="BC116" i="119"/>
  <c r="BD116" i="119"/>
  <c r="BE116" i="119"/>
  <c r="BF116" i="119"/>
  <c r="BG116" i="119"/>
  <c r="BH116" i="119"/>
  <c r="BI116" i="119"/>
  <c r="BJ116" i="119"/>
  <c r="BK116" i="119"/>
  <c r="BL116" i="119"/>
  <c r="BM116" i="119"/>
  <c r="BN116" i="119"/>
  <c r="BO116" i="119"/>
  <c r="BP116" i="119"/>
  <c r="BQ116" i="119"/>
  <c r="BR116" i="119"/>
  <c r="BS116" i="119"/>
  <c r="BT116" i="119"/>
  <c r="BU116" i="119"/>
  <c r="BV116" i="119"/>
  <c r="BW116" i="119"/>
  <c r="BX116" i="119"/>
  <c r="BY116" i="119"/>
  <c r="BZ116" i="119"/>
  <c r="CA116" i="119"/>
  <c r="CB116" i="119"/>
  <c r="CC116" i="119"/>
  <c r="CD116" i="119"/>
  <c r="CE116" i="119"/>
  <c r="CF116" i="119"/>
  <c r="CG116" i="119"/>
  <c r="CH116" i="119"/>
  <c r="CI116" i="119"/>
  <c r="CJ116" i="119"/>
  <c r="CK116" i="119"/>
  <c r="CL116" i="119"/>
  <c r="CM116" i="119"/>
  <c r="CN116" i="119"/>
  <c r="CO116" i="119"/>
  <c r="CP116" i="119"/>
  <c r="CQ116" i="119"/>
  <c r="CR116" i="119"/>
  <c r="CS116" i="119"/>
  <c r="CT116" i="119"/>
  <c r="CU116" i="119"/>
  <c r="CV116" i="119"/>
  <c r="CW116" i="119"/>
  <c r="CX116" i="119"/>
  <c r="CY116" i="119"/>
  <c r="CZ116" i="119"/>
  <c r="DA116" i="119"/>
  <c r="DB116" i="119"/>
  <c r="DC116" i="119"/>
  <c r="DD116" i="119"/>
  <c r="DE116" i="119"/>
  <c r="DF116" i="119"/>
  <c r="DG116" i="119"/>
  <c r="DH116" i="119"/>
  <c r="DI116" i="119"/>
  <c r="DJ116" i="119"/>
  <c r="DK116" i="119"/>
  <c r="DL116" i="119"/>
  <c r="DM116" i="119"/>
  <c r="DN116" i="119"/>
  <c r="DO116" i="119"/>
  <c r="DP116" i="119"/>
  <c r="AR207" i="119"/>
  <c r="AT207" i="119"/>
  <c r="AS207" i="119"/>
  <c r="AU207" i="119"/>
  <c r="AV207" i="119"/>
  <c r="AW207" i="119"/>
  <c r="AX207" i="119"/>
  <c r="AY207" i="119"/>
  <c r="AZ207" i="119"/>
  <c r="BA207" i="119"/>
  <c r="BB207" i="119"/>
  <c r="BC207" i="119"/>
  <c r="BD207" i="119"/>
  <c r="BE207" i="119"/>
  <c r="BF207" i="119"/>
  <c r="BG207" i="119"/>
  <c r="BH207" i="119"/>
  <c r="BI207" i="119"/>
  <c r="BJ207" i="119"/>
  <c r="BK207" i="119"/>
  <c r="BL207" i="119"/>
  <c r="BM207" i="119"/>
  <c r="BN207" i="119"/>
  <c r="BO207" i="119"/>
  <c r="BP207" i="119"/>
  <c r="BQ207" i="119"/>
  <c r="BR207" i="119"/>
  <c r="BS207" i="119"/>
  <c r="BT207" i="119"/>
  <c r="BU207" i="119"/>
  <c r="BV207" i="119"/>
  <c r="BW207" i="119"/>
  <c r="BX207" i="119"/>
  <c r="BY207" i="119"/>
  <c r="BZ207" i="119"/>
  <c r="CA207" i="119"/>
  <c r="CB207" i="119"/>
  <c r="CC207" i="119"/>
  <c r="CD207" i="119"/>
  <c r="CE207" i="119"/>
  <c r="CF207" i="119"/>
  <c r="CG207" i="119"/>
  <c r="CH207" i="119"/>
  <c r="CI207" i="119"/>
  <c r="CJ207" i="119"/>
  <c r="CK207" i="119"/>
  <c r="CL207" i="119"/>
  <c r="CM207" i="119"/>
  <c r="CN207" i="119"/>
  <c r="CO207" i="119"/>
  <c r="CP207" i="119"/>
  <c r="CQ207" i="119"/>
  <c r="CR207" i="119"/>
  <c r="CS207" i="119"/>
  <c r="CT207" i="119"/>
  <c r="CU207" i="119"/>
  <c r="CV207" i="119"/>
  <c r="CW207" i="119"/>
  <c r="CX207" i="119"/>
  <c r="CY207" i="119"/>
  <c r="CZ207" i="119"/>
  <c r="DA207" i="119"/>
  <c r="DB207" i="119"/>
  <c r="DC207" i="119"/>
  <c r="DD207" i="119"/>
  <c r="DE207" i="119"/>
  <c r="DF207" i="119"/>
  <c r="DG207" i="119"/>
  <c r="DH207" i="119"/>
  <c r="DI207" i="119"/>
  <c r="DJ207" i="119"/>
  <c r="DK207" i="119"/>
  <c r="DL207" i="119"/>
  <c r="DM207" i="119"/>
  <c r="DN207" i="119"/>
  <c r="DO207" i="119"/>
  <c r="DP207" i="119"/>
  <c r="Q258" i="119"/>
  <c r="R258" i="119" s="1"/>
  <c r="AR101" i="119"/>
  <c r="AT101" i="119"/>
  <c r="AS101" i="119"/>
  <c r="AU101" i="119"/>
  <c r="AV101" i="119"/>
  <c r="AW101" i="119"/>
  <c r="AX101" i="119"/>
  <c r="AY101" i="119"/>
  <c r="AZ101" i="119"/>
  <c r="BA101" i="119"/>
  <c r="BB101" i="119"/>
  <c r="BC101" i="119"/>
  <c r="BD101" i="119"/>
  <c r="BE101" i="119"/>
  <c r="BF101" i="119"/>
  <c r="BG101" i="119"/>
  <c r="BH101" i="119"/>
  <c r="BI101" i="119"/>
  <c r="BJ101" i="119"/>
  <c r="BK101" i="119"/>
  <c r="BL101" i="119"/>
  <c r="BM101" i="119"/>
  <c r="BN101" i="119"/>
  <c r="BO101" i="119"/>
  <c r="BP101" i="119"/>
  <c r="BQ101" i="119"/>
  <c r="BR101" i="119"/>
  <c r="BS101" i="119"/>
  <c r="BT101" i="119"/>
  <c r="BU101" i="119"/>
  <c r="BV101" i="119"/>
  <c r="BW101" i="119"/>
  <c r="BX101" i="119"/>
  <c r="BY101" i="119"/>
  <c r="BZ101" i="119"/>
  <c r="CA101" i="119"/>
  <c r="CB101" i="119"/>
  <c r="CC101" i="119"/>
  <c r="CD101" i="119"/>
  <c r="CE101" i="119"/>
  <c r="CF101" i="119"/>
  <c r="CG101" i="119"/>
  <c r="CH101" i="119"/>
  <c r="CI101" i="119"/>
  <c r="CJ101" i="119"/>
  <c r="CK101" i="119"/>
  <c r="CL101" i="119"/>
  <c r="CM101" i="119"/>
  <c r="CN101" i="119"/>
  <c r="CO101" i="119"/>
  <c r="CP101" i="119"/>
  <c r="CQ101" i="119"/>
  <c r="CR101" i="119"/>
  <c r="CS101" i="119"/>
  <c r="CT101" i="119"/>
  <c r="CU101" i="119"/>
  <c r="CV101" i="119"/>
  <c r="CW101" i="119"/>
  <c r="CX101" i="119"/>
  <c r="CY101" i="119"/>
  <c r="CZ101" i="119"/>
  <c r="DA101" i="119"/>
  <c r="DB101" i="119"/>
  <c r="DC101" i="119"/>
  <c r="DD101" i="119"/>
  <c r="DE101" i="119"/>
  <c r="DF101" i="119"/>
  <c r="DG101" i="119"/>
  <c r="DH101" i="119"/>
  <c r="DI101" i="119"/>
  <c r="DJ101" i="119"/>
  <c r="DK101" i="119"/>
  <c r="DL101" i="119"/>
  <c r="DM101" i="119"/>
  <c r="DN101" i="119"/>
  <c r="DO101" i="119"/>
  <c r="DP101" i="119"/>
  <c r="AR181" i="119"/>
  <c r="AT181" i="119"/>
  <c r="AS181" i="119"/>
  <c r="AU181" i="119"/>
  <c r="AV181" i="119"/>
  <c r="AW181" i="119"/>
  <c r="AX181" i="119"/>
  <c r="AY181" i="119"/>
  <c r="AZ181" i="119"/>
  <c r="BA181" i="119"/>
  <c r="BB181" i="119"/>
  <c r="BC181" i="119"/>
  <c r="BD181" i="119"/>
  <c r="BE181" i="119"/>
  <c r="BF181" i="119"/>
  <c r="BG181" i="119"/>
  <c r="BH181" i="119"/>
  <c r="BI181" i="119"/>
  <c r="BJ181" i="119"/>
  <c r="BK181" i="119"/>
  <c r="BL181" i="119"/>
  <c r="BM181" i="119"/>
  <c r="BN181" i="119"/>
  <c r="BO181" i="119"/>
  <c r="BP181" i="119"/>
  <c r="BQ181" i="119"/>
  <c r="BR181" i="119"/>
  <c r="BS181" i="119"/>
  <c r="BT181" i="119"/>
  <c r="BU181" i="119"/>
  <c r="BV181" i="119"/>
  <c r="BW181" i="119"/>
  <c r="BX181" i="119"/>
  <c r="BY181" i="119"/>
  <c r="BZ181" i="119"/>
  <c r="CA181" i="119"/>
  <c r="CB181" i="119"/>
  <c r="CC181" i="119"/>
  <c r="CD181" i="119"/>
  <c r="CE181" i="119"/>
  <c r="CF181" i="119"/>
  <c r="CG181" i="119"/>
  <c r="CH181" i="119"/>
  <c r="CI181" i="119"/>
  <c r="CJ181" i="119"/>
  <c r="CK181" i="119"/>
  <c r="CL181" i="119"/>
  <c r="CM181" i="119"/>
  <c r="CN181" i="119"/>
  <c r="CO181" i="119"/>
  <c r="CP181" i="119"/>
  <c r="CQ181" i="119"/>
  <c r="CR181" i="119"/>
  <c r="CS181" i="119"/>
  <c r="CT181" i="119"/>
  <c r="CU181" i="119"/>
  <c r="CV181" i="119"/>
  <c r="CW181" i="119"/>
  <c r="CX181" i="119"/>
  <c r="CY181" i="119"/>
  <c r="CZ181" i="119"/>
  <c r="DA181" i="119"/>
  <c r="DB181" i="119"/>
  <c r="DC181" i="119"/>
  <c r="DD181" i="119"/>
  <c r="DE181" i="119"/>
  <c r="DF181" i="119"/>
  <c r="DG181" i="119"/>
  <c r="DH181" i="119"/>
  <c r="DI181" i="119"/>
  <c r="DJ181" i="119"/>
  <c r="DK181" i="119"/>
  <c r="DL181" i="119"/>
  <c r="DM181" i="119"/>
  <c r="DN181" i="119"/>
  <c r="DO181" i="119"/>
  <c r="DP181" i="119"/>
  <c r="AR137" i="119"/>
  <c r="AT137" i="119"/>
  <c r="AS137" i="119"/>
  <c r="AU137" i="119"/>
  <c r="AV137" i="119"/>
  <c r="AW137" i="119"/>
  <c r="AX137" i="119"/>
  <c r="AY137" i="119"/>
  <c r="AZ137" i="119"/>
  <c r="BA137" i="119"/>
  <c r="BB137" i="119"/>
  <c r="BC137" i="119"/>
  <c r="BD137" i="119"/>
  <c r="BE137" i="119"/>
  <c r="BF137" i="119"/>
  <c r="BG137" i="119"/>
  <c r="BH137" i="119"/>
  <c r="BI137" i="119"/>
  <c r="BJ137" i="119"/>
  <c r="BK137" i="119"/>
  <c r="BL137" i="119"/>
  <c r="BM137" i="119"/>
  <c r="BN137" i="119"/>
  <c r="BO137" i="119"/>
  <c r="BP137" i="119"/>
  <c r="BQ137" i="119"/>
  <c r="BR137" i="119"/>
  <c r="BS137" i="119"/>
  <c r="BT137" i="119"/>
  <c r="BU137" i="119"/>
  <c r="BV137" i="119"/>
  <c r="BW137" i="119"/>
  <c r="BX137" i="119"/>
  <c r="BY137" i="119"/>
  <c r="BZ137" i="119"/>
  <c r="CA137" i="119"/>
  <c r="CB137" i="119"/>
  <c r="CC137" i="119"/>
  <c r="CD137" i="119"/>
  <c r="CE137" i="119"/>
  <c r="CF137" i="119"/>
  <c r="CG137" i="119"/>
  <c r="CH137" i="119"/>
  <c r="CI137" i="119"/>
  <c r="CJ137" i="119"/>
  <c r="CK137" i="119"/>
  <c r="CL137" i="119"/>
  <c r="CM137" i="119"/>
  <c r="CN137" i="119"/>
  <c r="CO137" i="119"/>
  <c r="CP137" i="119"/>
  <c r="CQ137" i="119"/>
  <c r="CR137" i="119"/>
  <c r="CS137" i="119"/>
  <c r="CT137" i="119"/>
  <c r="CU137" i="119"/>
  <c r="CV137" i="119"/>
  <c r="CW137" i="119"/>
  <c r="CX137" i="119"/>
  <c r="CY137" i="119"/>
  <c r="CZ137" i="119"/>
  <c r="DA137" i="119"/>
  <c r="DB137" i="119"/>
  <c r="DC137" i="119"/>
  <c r="DD137" i="119"/>
  <c r="DE137" i="119"/>
  <c r="DF137" i="119"/>
  <c r="DG137" i="119"/>
  <c r="DH137" i="119"/>
  <c r="DI137" i="119"/>
  <c r="DJ137" i="119"/>
  <c r="DK137" i="119"/>
  <c r="DL137" i="119"/>
  <c r="DM137" i="119"/>
  <c r="DN137" i="119"/>
  <c r="DO137" i="119"/>
  <c r="DP137" i="119"/>
  <c r="AR214" i="119"/>
  <c r="AS214" i="119"/>
  <c r="AT214" i="119"/>
  <c r="AU214" i="119"/>
  <c r="AV214" i="119"/>
  <c r="AW214" i="119"/>
  <c r="AX214" i="119"/>
  <c r="AY214" i="119"/>
  <c r="AZ214" i="119"/>
  <c r="BA214" i="119"/>
  <c r="BB214" i="119"/>
  <c r="BC214" i="119"/>
  <c r="BD214" i="119"/>
  <c r="BE214" i="119"/>
  <c r="BF214" i="119"/>
  <c r="BG214" i="119"/>
  <c r="BH214" i="119"/>
  <c r="BI214" i="119"/>
  <c r="BJ214" i="119"/>
  <c r="BK214" i="119"/>
  <c r="BL214" i="119"/>
  <c r="BM214" i="119"/>
  <c r="BN214" i="119"/>
  <c r="BO214" i="119"/>
  <c r="BP214" i="119"/>
  <c r="BQ214" i="119"/>
  <c r="BR214" i="119"/>
  <c r="BS214" i="119"/>
  <c r="BT214" i="119"/>
  <c r="BU214" i="119"/>
  <c r="BV214" i="119"/>
  <c r="BW214" i="119"/>
  <c r="BX214" i="119"/>
  <c r="BY214" i="119"/>
  <c r="BZ214" i="119"/>
  <c r="CA214" i="119"/>
  <c r="CB214" i="119"/>
  <c r="CC214" i="119"/>
  <c r="CD214" i="119"/>
  <c r="CE214" i="119"/>
  <c r="CF214" i="119"/>
  <c r="CG214" i="119"/>
  <c r="CH214" i="119"/>
  <c r="CI214" i="119"/>
  <c r="CJ214" i="119"/>
  <c r="CK214" i="119"/>
  <c r="CL214" i="119"/>
  <c r="CM214" i="119"/>
  <c r="CN214" i="119"/>
  <c r="CO214" i="119"/>
  <c r="CP214" i="119"/>
  <c r="CQ214" i="119"/>
  <c r="CR214" i="119"/>
  <c r="CS214" i="119"/>
  <c r="CT214" i="119"/>
  <c r="CU214" i="119"/>
  <c r="CV214" i="119"/>
  <c r="CW214" i="119"/>
  <c r="CX214" i="119"/>
  <c r="CY214" i="119"/>
  <c r="CZ214" i="119"/>
  <c r="DA214" i="119"/>
  <c r="DB214" i="119"/>
  <c r="DC214" i="119"/>
  <c r="DD214" i="119"/>
  <c r="DE214" i="119"/>
  <c r="DF214" i="119"/>
  <c r="DG214" i="119"/>
  <c r="DH214" i="119"/>
  <c r="DI214" i="119"/>
  <c r="DJ214" i="119"/>
  <c r="DK214" i="119"/>
  <c r="DL214" i="119"/>
  <c r="DM214" i="119"/>
  <c r="DN214" i="119"/>
  <c r="DO214" i="119"/>
  <c r="DP214" i="119"/>
  <c r="AT213" i="119"/>
  <c r="AU213" i="119"/>
  <c r="AR213" i="119"/>
  <c r="AS213" i="119"/>
  <c r="AV213" i="119"/>
  <c r="AW213" i="119"/>
  <c r="AX213" i="119"/>
  <c r="AY213" i="119"/>
  <c r="AZ213" i="119"/>
  <c r="BA213" i="119"/>
  <c r="BB213" i="119"/>
  <c r="BC213" i="119"/>
  <c r="BD213" i="119"/>
  <c r="BE213" i="119"/>
  <c r="BF213" i="119"/>
  <c r="BG213" i="119"/>
  <c r="BH213" i="119"/>
  <c r="BI213" i="119"/>
  <c r="BJ213" i="119"/>
  <c r="BK213" i="119"/>
  <c r="BL213" i="119"/>
  <c r="BM213" i="119"/>
  <c r="BN213" i="119"/>
  <c r="BO213" i="119"/>
  <c r="BP213" i="119"/>
  <c r="BQ213" i="119"/>
  <c r="BR213" i="119"/>
  <c r="BS213" i="119"/>
  <c r="BT213" i="119"/>
  <c r="BU213" i="119"/>
  <c r="BV213" i="119"/>
  <c r="BW213" i="119"/>
  <c r="BX213" i="119"/>
  <c r="BY213" i="119"/>
  <c r="BZ213" i="119"/>
  <c r="CA213" i="119"/>
  <c r="CB213" i="119"/>
  <c r="CC213" i="119"/>
  <c r="CD213" i="119"/>
  <c r="CE213" i="119"/>
  <c r="CF213" i="119"/>
  <c r="CG213" i="119"/>
  <c r="CH213" i="119"/>
  <c r="CI213" i="119"/>
  <c r="CJ213" i="119"/>
  <c r="CK213" i="119"/>
  <c r="CL213" i="119"/>
  <c r="CM213" i="119"/>
  <c r="CN213" i="119"/>
  <c r="CO213" i="119"/>
  <c r="CP213" i="119"/>
  <c r="CQ213" i="119"/>
  <c r="CR213" i="119"/>
  <c r="CS213" i="119"/>
  <c r="CT213" i="119"/>
  <c r="CU213" i="119"/>
  <c r="CV213" i="119"/>
  <c r="CW213" i="119"/>
  <c r="CX213" i="119"/>
  <c r="CY213" i="119"/>
  <c r="CZ213" i="119"/>
  <c r="DA213" i="119"/>
  <c r="DB213" i="119"/>
  <c r="DC213" i="119"/>
  <c r="DD213" i="119"/>
  <c r="DE213" i="119"/>
  <c r="DF213" i="119"/>
  <c r="DG213" i="119"/>
  <c r="DH213" i="119"/>
  <c r="DI213" i="119"/>
  <c r="DJ213" i="119"/>
  <c r="DK213" i="119"/>
  <c r="DL213" i="119"/>
  <c r="DM213" i="119"/>
  <c r="DN213" i="119"/>
  <c r="DO213" i="119"/>
  <c r="DP213" i="119"/>
  <c r="AR221" i="119"/>
  <c r="AS221" i="119"/>
  <c r="AU221" i="119"/>
  <c r="AT221" i="119"/>
  <c r="AV221" i="119"/>
  <c r="AW221" i="119"/>
  <c r="AX221" i="119"/>
  <c r="AY221" i="119"/>
  <c r="AZ221" i="119"/>
  <c r="BA221" i="119"/>
  <c r="BB221" i="119"/>
  <c r="BC221" i="119"/>
  <c r="BD221" i="119"/>
  <c r="BE221" i="119"/>
  <c r="BF221" i="119"/>
  <c r="BG221" i="119"/>
  <c r="BH221" i="119"/>
  <c r="BI221" i="119"/>
  <c r="BJ221" i="119"/>
  <c r="BK221" i="119"/>
  <c r="BL221" i="119"/>
  <c r="BM221" i="119"/>
  <c r="BN221" i="119"/>
  <c r="BO221" i="119"/>
  <c r="BP221" i="119"/>
  <c r="BQ221" i="119"/>
  <c r="BR221" i="119"/>
  <c r="BS221" i="119"/>
  <c r="BT221" i="119"/>
  <c r="BU221" i="119"/>
  <c r="BV221" i="119"/>
  <c r="BW221" i="119"/>
  <c r="BX221" i="119"/>
  <c r="BY221" i="119"/>
  <c r="BZ221" i="119"/>
  <c r="CA221" i="119"/>
  <c r="CB221" i="119"/>
  <c r="CC221" i="119"/>
  <c r="CD221" i="119"/>
  <c r="CE221" i="119"/>
  <c r="CF221" i="119"/>
  <c r="CG221" i="119"/>
  <c r="CH221" i="119"/>
  <c r="CI221" i="119"/>
  <c r="CJ221" i="119"/>
  <c r="CK221" i="119"/>
  <c r="CL221" i="119"/>
  <c r="CM221" i="119"/>
  <c r="CN221" i="119"/>
  <c r="CO221" i="119"/>
  <c r="CP221" i="119"/>
  <c r="CQ221" i="119"/>
  <c r="CR221" i="119"/>
  <c r="CS221" i="119"/>
  <c r="CT221" i="119"/>
  <c r="CU221" i="119"/>
  <c r="CV221" i="119"/>
  <c r="CW221" i="119"/>
  <c r="CX221" i="119"/>
  <c r="CY221" i="119"/>
  <c r="CZ221" i="119"/>
  <c r="DA221" i="119"/>
  <c r="DB221" i="119"/>
  <c r="DC221" i="119"/>
  <c r="DD221" i="119"/>
  <c r="DE221" i="119"/>
  <c r="DF221" i="119"/>
  <c r="DG221" i="119"/>
  <c r="DH221" i="119"/>
  <c r="DI221" i="119"/>
  <c r="DJ221" i="119"/>
  <c r="DK221" i="119"/>
  <c r="DL221" i="119"/>
  <c r="DM221" i="119"/>
  <c r="DN221" i="119"/>
  <c r="DO221" i="119"/>
  <c r="DP221" i="119"/>
  <c r="AU230" i="119"/>
  <c r="AT230" i="119"/>
  <c r="AR230" i="119"/>
  <c r="AS230" i="119"/>
  <c r="AV230" i="119"/>
  <c r="AW230" i="119"/>
  <c r="AX230" i="119"/>
  <c r="AY230" i="119"/>
  <c r="AZ230" i="119"/>
  <c r="BA230" i="119"/>
  <c r="BB230" i="119"/>
  <c r="BC230" i="119"/>
  <c r="BD230" i="119"/>
  <c r="BE230" i="119"/>
  <c r="BF230" i="119"/>
  <c r="BG230" i="119"/>
  <c r="BH230" i="119"/>
  <c r="BI230" i="119"/>
  <c r="BJ230" i="119"/>
  <c r="BK230" i="119"/>
  <c r="BL230" i="119"/>
  <c r="BM230" i="119"/>
  <c r="BN230" i="119"/>
  <c r="BO230" i="119"/>
  <c r="BP230" i="119"/>
  <c r="BQ230" i="119"/>
  <c r="BR230" i="119"/>
  <c r="BS230" i="119"/>
  <c r="BT230" i="119"/>
  <c r="BU230" i="119"/>
  <c r="BV230" i="119"/>
  <c r="BW230" i="119"/>
  <c r="BX230" i="119"/>
  <c r="BY230" i="119"/>
  <c r="BZ230" i="119"/>
  <c r="CA230" i="119"/>
  <c r="CB230" i="119"/>
  <c r="CC230" i="119"/>
  <c r="CD230" i="119"/>
  <c r="CE230" i="119"/>
  <c r="CF230" i="119"/>
  <c r="CG230" i="119"/>
  <c r="CH230" i="119"/>
  <c r="CI230" i="119"/>
  <c r="CJ230" i="119"/>
  <c r="CK230" i="119"/>
  <c r="CL230" i="119"/>
  <c r="CM230" i="119"/>
  <c r="CN230" i="119"/>
  <c r="CO230" i="119"/>
  <c r="CP230" i="119"/>
  <c r="CQ230" i="119"/>
  <c r="CR230" i="119"/>
  <c r="CS230" i="119"/>
  <c r="CT230" i="119"/>
  <c r="CU230" i="119"/>
  <c r="CV230" i="119"/>
  <c r="CW230" i="119"/>
  <c r="CX230" i="119"/>
  <c r="CY230" i="119"/>
  <c r="CZ230" i="119"/>
  <c r="DA230" i="119"/>
  <c r="DB230" i="119"/>
  <c r="DC230" i="119"/>
  <c r="DD230" i="119"/>
  <c r="DE230" i="119"/>
  <c r="DF230" i="119"/>
  <c r="DG230" i="119"/>
  <c r="DH230" i="119"/>
  <c r="DI230" i="119"/>
  <c r="DJ230" i="119"/>
  <c r="DK230" i="119"/>
  <c r="DL230" i="119"/>
  <c r="DM230" i="119"/>
  <c r="DN230" i="119"/>
  <c r="DO230" i="119"/>
  <c r="DP230" i="119"/>
  <c r="AR183" i="119"/>
  <c r="AT183" i="119"/>
  <c r="AS183" i="119"/>
  <c r="AU183" i="119"/>
  <c r="AV183" i="119"/>
  <c r="AW183" i="119"/>
  <c r="AX183" i="119"/>
  <c r="AY183" i="119"/>
  <c r="AZ183" i="119"/>
  <c r="BA183" i="119"/>
  <c r="BB183" i="119"/>
  <c r="BC183" i="119"/>
  <c r="BD183" i="119"/>
  <c r="BE183" i="119"/>
  <c r="BF183" i="119"/>
  <c r="BG183" i="119"/>
  <c r="BH183" i="119"/>
  <c r="BI183" i="119"/>
  <c r="BJ183" i="119"/>
  <c r="BK183" i="119"/>
  <c r="BL183" i="119"/>
  <c r="BM183" i="119"/>
  <c r="BN183" i="119"/>
  <c r="BO183" i="119"/>
  <c r="BP183" i="119"/>
  <c r="BQ183" i="119"/>
  <c r="BR183" i="119"/>
  <c r="BS183" i="119"/>
  <c r="BT183" i="119"/>
  <c r="BU183" i="119"/>
  <c r="BV183" i="119"/>
  <c r="BW183" i="119"/>
  <c r="BX183" i="119"/>
  <c r="BY183" i="119"/>
  <c r="BZ183" i="119"/>
  <c r="CA183" i="119"/>
  <c r="CB183" i="119"/>
  <c r="CC183" i="119"/>
  <c r="CD183" i="119"/>
  <c r="CE183" i="119"/>
  <c r="CF183" i="119"/>
  <c r="CG183" i="119"/>
  <c r="CH183" i="119"/>
  <c r="CI183" i="119"/>
  <c r="CJ183" i="119"/>
  <c r="CK183" i="119"/>
  <c r="CL183" i="119"/>
  <c r="CM183" i="119"/>
  <c r="CN183" i="119"/>
  <c r="CO183" i="119"/>
  <c r="CP183" i="119"/>
  <c r="CQ183" i="119"/>
  <c r="CR183" i="119"/>
  <c r="CS183" i="119"/>
  <c r="CT183" i="119"/>
  <c r="CU183" i="119"/>
  <c r="CV183" i="119"/>
  <c r="CW183" i="119"/>
  <c r="CX183" i="119"/>
  <c r="CY183" i="119"/>
  <c r="CZ183" i="119"/>
  <c r="DA183" i="119"/>
  <c r="DB183" i="119"/>
  <c r="DC183" i="119"/>
  <c r="DD183" i="119"/>
  <c r="DE183" i="119"/>
  <c r="DF183" i="119"/>
  <c r="DG183" i="119"/>
  <c r="DH183" i="119"/>
  <c r="DI183" i="119"/>
  <c r="DJ183" i="119"/>
  <c r="DK183" i="119"/>
  <c r="DL183" i="119"/>
  <c r="DM183" i="119"/>
  <c r="DN183" i="119"/>
  <c r="DO183" i="119"/>
  <c r="DP183" i="119"/>
  <c r="AR165" i="119"/>
  <c r="AT165" i="119"/>
  <c r="AS165" i="119"/>
  <c r="AU165" i="119"/>
  <c r="AV165" i="119"/>
  <c r="AW165" i="119"/>
  <c r="AX165" i="119"/>
  <c r="AY165" i="119"/>
  <c r="AZ165" i="119"/>
  <c r="BA165" i="119"/>
  <c r="BB165" i="119"/>
  <c r="BC165" i="119"/>
  <c r="BD165" i="119"/>
  <c r="BE165" i="119"/>
  <c r="BF165" i="119"/>
  <c r="BG165" i="119"/>
  <c r="BH165" i="119"/>
  <c r="BI165" i="119"/>
  <c r="BJ165" i="119"/>
  <c r="BK165" i="119"/>
  <c r="BL165" i="119"/>
  <c r="BM165" i="119"/>
  <c r="BN165" i="119"/>
  <c r="BO165" i="119"/>
  <c r="BP165" i="119"/>
  <c r="BQ165" i="119"/>
  <c r="BR165" i="119"/>
  <c r="BS165" i="119"/>
  <c r="BT165" i="119"/>
  <c r="BU165" i="119"/>
  <c r="BV165" i="119"/>
  <c r="BW165" i="119"/>
  <c r="BX165" i="119"/>
  <c r="BY165" i="119"/>
  <c r="BZ165" i="119"/>
  <c r="CA165" i="119"/>
  <c r="CB165" i="119"/>
  <c r="CC165" i="119"/>
  <c r="CD165" i="119"/>
  <c r="CE165" i="119"/>
  <c r="CF165" i="119"/>
  <c r="CG165" i="119"/>
  <c r="CH165" i="119"/>
  <c r="CI165" i="119"/>
  <c r="CJ165" i="119"/>
  <c r="CK165" i="119"/>
  <c r="CL165" i="119"/>
  <c r="CM165" i="119"/>
  <c r="CN165" i="119"/>
  <c r="CO165" i="119"/>
  <c r="CP165" i="119"/>
  <c r="CQ165" i="119"/>
  <c r="CR165" i="119"/>
  <c r="CS165" i="119"/>
  <c r="CT165" i="119"/>
  <c r="CU165" i="119"/>
  <c r="CV165" i="119"/>
  <c r="CW165" i="119"/>
  <c r="CX165" i="119"/>
  <c r="CY165" i="119"/>
  <c r="CZ165" i="119"/>
  <c r="DA165" i="119"/>
  <c r="DB165" i="119"/>
  <c r="DC165" i="119"/>
  <c r="DD165" i="119"/>
  <c r="DE165" i="119"/>
  <c r="DF165" i="119"/>
  <c r="DG165" i="119"/>
  <c r="DH165" i="119"/>
  <c r="DI165" i="119"/>
  <c r="DJ165" i="119"/>
  <c r="DK165" i="119"/>
  <c r="DL165" i="119"/>
  <c r="DM165" i="119"/>
  <c r="DN165" i="119"/>
  <c r="DO165" i="119"/>
  <c r="DP165" i="119"/>
  <c r="AR146" i="119"/>
  <c r="AS146" i="119"/>
  <c r="AT146" i="119"/>
  <c r="AU146" i="119"/>
  <c r="AV146" i="119"/>
  <c r="AW146" i="119"/>
  <c r="AX146" i="119"/>
  <c r="AY146" i="119"/>
  <c r="AZ146" i="119"/>
  <c r="BA146" i="119"/>
  <c r="BB146" i="119"/>
  <c r="BC146" i="119"/>
  <c r="BD146" i="119"/>
  <c r="BE146" i="119"/>
  <c r="BF146" i="119"/>
  <c r="BG146" i="119"/>
  <c r="BH146" i="119"/>
  <c r="BI146" i="119"/>
  <c r="BJ146" i="119"/>
  <c r="BK146" i="119"/>
  <c r="BL146" i="119"/>
  <c r="BM146" i="119"/>
  <c r="BN146" i="119"/>
  <c r="BO146" i="119"/>
  <c r="BP146" i="119"/>
  <c r="BQ146" i="119"/>
  <c r="BR146" i="119"/>
  <c r="BS146" i="119"/>
  <c r="BT146" i="119"/>
  <c r="BU146" i="119"/>
  <c r="BV146" i="119"/>
  <c r="BW146" i="119"/>
  <c r="BX146" i="119"/>
  <c r="BY146" i="119"/>
  <c r="BZ146" i="119"/>
  <c r="CA146" i="119"/>
  <c r="CB146" i="119"/>
  <c r="CC146" i="119"/>
  <c r="CD146" i="119"/>
  <c r="CE146" i="119"/>
  <c r="CF146" i="119"/>
  <c r="CG146" i="119"/>
  <c r="CH146" i="119"/>
  <c r="CI146" i="119"/>
  <c r="CJ146" i="119"/>
  <c r="CK146" i="119"/>
  <c r="CL146" i="119"/>
  <c r="CM146" i="119"/>
  <c r="CN146" i="119"/>
  <c r="CO146" i="119"/>
  <c r="CP146" i="119"/>
  <c r="CQ146" i="119"/>
  <c r="CR146" i="119"/>
  <c r="CS146" i="119"/>
  <c r="CT146" i="119"/>
  <c r="CU146" i="119"/>
  <c r="CV146" i="119"/>
  <c r="CW146" i="119"/>
  <c r="CX146" i="119"/>
  <c r="CY146" i="119"/>
  <c r="CZ146" i="119"/>
  <c r="DA146" i="119"/>
  <c r="DB146" i="119"/>
  <c r="DC146" i="119"/>
  <c r="DD146" i="119"/>
  <c r="DE146" i="119"/>
  <c r="DF146" i="119"/>
  <c r="DG146" i="119"/>
  <c r="DH146" i="119"/>
  <c r="DI146" i="119"/>
  <c r="DJ146" i="119"/>
  <c r="DK146" i="119"/>
  <c r="DL146" i="119"/>
  <c r="DM146" i="119"/>
  <c r="DN146" i="119"/>
  <c r="DO146" i="119"/>
  <c r="DP146" i="119"/>
  <c r="AR61" i="119"/>
  <c r="AT61" i="119"/>
  <c r="AS61" i="119"/>
  <c r="AU61" i="119"/>
  <c r="AV61" i="119"/>
  <c r="AW61" i="119"/>
  <c r="AX61" i="119"/>
  <c r="AY61" i="119"/>
  <c r="AZ61" i="119"/>
  <c r="BA61" i="119"/>
  <c r="BB61" i="119"/>
  <c r="BC61" i="119"/>
  <c r="BD61" i="119"/>
  <c r="BE61" i="119"/>
  <c r="BF61" i="119"/>
  <c r="BG61" i="119"/>
  <c r="BH61" i="119"/>
  <c r="BI61" i="119"/>
  <c r="BJ61" i="119"/>
  <c r="BK61" i="119"/>
  <c r="BL61" i="119"/>
  <c r="BM61" i="119"/>
  <c r="BN61" i="119"/>
  <c r="BO61" i="119"/>
  <c r="BP61" i="119"/>
  <c r="BQ61" i="119"/>
  <c r="BR61" i="119"/>
  <c r="BS61" i="119"/>
  <c r="BT61" i="119"/>
  <c r="BU61" i="119"/>
  <c r="BV61" i="119"/>
  <c r="BW61" i="119"/>
  <c r="BX61" i="119"/>
  <c r="BY61" i="119"/>
  <c r="BZ61" i="119"/>
  <c r="CA61" i="119"/>
  <c r="CB61" i="119"/>
  <c r="CC61" i="119"/>
  <c r="CD61" i="119"/>
  <c r="CE61" i="119"/>
  <c r="CF61" i="119"/>
  <c r="CG61" i="119"/>
  <c r="CH61" i="119"/>
  <c r="CI61" i="119"/>
  <c r="CJ61" i="119"/>
  <c r="CK61" i="119"/>
  <c r="CL61" i="119"/>
  <c r="CM61" i="119"/>
  <c r="CN61" i="119"/>
  <c r="CO61" i="119"/>
  <c r="CP61" i="119"/>
  <c r="CQ61" i="119"/>
  <c r="CR61" i="119"/>
  <c r="CS61" i="119"/>
  <c r="CT61" i="119"/>
  <c r="CU61" i="119"/>
  <c r="CV61" i="119"/>
  <c r="CW61" i="119"/>
  <c r="CX61" i="119"/>
  <c r="CY61" i="119"/>
  <c r="CZ61" i="119"/>
  <c r="DA61" i="119"/>
  <c r="DB61" i="119"/>
  <c r="DC61" i="119"/>
  <c r="DD61" i="119"/>
  <c r="DE61" i="119"/>
  <c r="DF61" i="119"/>
  <c r="DG61" i="119"/>
  <c r="DH61" i="119"/>
  <c r="DI61" i="119"/>
  <c r="DJ61" i="119"/>
  <c r="DK61" i="119"/>
  <c r="DL61" i="119"/>
  <c r="DM61" i="119"/>
  <c r="DN61" i="119"/>
  <c r="DO61" i="119"/>
  <c r="DP61" i="119"/>
  <c r="AR192" i="119"/>
  <c r="AT192" i="119"/>
  <c r="AS192" i="119"/>
  <c r="AU192" i="119"/>
  <c r="AV192" i="119"/>
  <c r="AW192" i="119"/>
  <c r="AX192" i="119"/>
  <c r="AY192" i="119"/>
  <c r="AZ192" i="119"/>
  <c r="BA192" i="119"/>
  <c r="BB192" i="119"/>
  <c r="BC192" i="119"/>
  <c r="BD192" i="119"/>
  <c r="BE192" i="119"/>
  <c r="BF192" i="119"/>
  <c r="BG192" i="119"/>
  <c r="BH192" i="119"/>
  <c r="BI192" i="119"/>
  <c r="BJ192" i="119"/>
  <c r="BK192" i="119"/>
  <c r="BL192" i="119"/>
  <c r="BM192" i="119"/>
  <c r="BN192" i="119"/>
  <c r="BO192" i="119"/>
  <c r="BP192" i="119"/>
  <c r="BQ192" i="119"/>
  <c r="BR192" i="119"/>
  <c r="BS192" i="119"/>
  <c r="BT192" i="119"/>
  <c r="BU192" i="119"/>
  <c r="BV192" i="119"/>
  <c r="BW192" i="119"/>
  <c r="BX192" i="119"/>
  <c r="BY192" i="119"/>
  <c r="BZ192" i="119"/>
  <c r="CA192" i="119"/>
  <c r="CB192" i="119"/>
  <c r="CC192" i="119"/>
  <c r="CD192" i="119"/>
  <c r="CE192" i="119"/>
  <c r="CF192" i="119"/>
  <c r="CG192" i="119"/>
  <c r="CH192" i="119"/>
  <c r="CI192" i="119"/>
  <c r="CJ192" i="119"/>
  <c r="CK192" i="119"/>
  <c r="CL192" i="119"/>
  <c r="CM192" i="119"/>
  <c r="CN192" i="119"/>
  <c r="CO192" i="119"/>
  <c r="CP192" i="119"/>
  <c r="CQ192" i="119"/>
  <c r="CR192" i="119"/>
  <c r="CS192" i="119"/>
  <c r="CT192" i="119"/>
  <c r="CU192" i="119"/>
  <c r="CV192" i="119"/>
  <c r="CW192" i="119"/>
  <c r="CX192" i="119"/>
  <c r="CY192" i="119"/>
  <c r="CZ192" i="119"/>
  <c r="DA192" i="119"/>
  <c r="DB192" i="119"/>
  <c r="DC192" i="119"/>
  <c r="DD192" i="119"/>
  <c r="DE192" i="119"/>
  <c r="DF192" i="119"/>
  <c r="DG192" i="119"/>
  <c r="DH192" i="119"/>
  <c r="DI192" i="119"/>
  <c r="DJ192" i="119"/>
  <c r="DK192" i="119"/>
  <c r="DL192" i="119"/>
  <c r="DM192" i="119"/>
  <c r="DN192" i="119"/>
  <c r="DO192" i="119"/>
  <c r="DP192" i="119"/>
  <c r="AR191" i="119"/>
  <c r="AS191" i="119"/>
  <c r="AT191" i="119"/>
  <c r="AU191" i="119"/>
  <c r="AV191" i="119"/>
  <c r="AW191" i="119"/>
  <c r="AX191" i="119"/>
  <c r="AY191" i="119"/>
  <c r="AZ191" i="119"/>
  <c r="BA191" i="119"/>
  <c r="BB191" i="119"/>
  <c r="BC191" i="119"/>
  <c r="BD191" i="119"/>
  <c r="BE191" i="119"/>
  <c r="BF191" i="119"/>
  <c r="BG191" i="119"/>
  <c r="BH191" i="119"/>
  <c r="BI191" i="119"/>
  <c r="BJ191" i="119"/>
  <c r="BK191" i="119"/>
  <c r="BL191" i="119"/>
  <c r="BM191" i="119"/>
  <c r="BN191" i="119"/>
  <c r="BO191" i="119"/>
  <c r="BP191" i="119"/>
  <c r="BQ191" i="119"/>
  <c r="BR191" i="119"/>
  <c r="BS191" i="119"/>
  <c r="BT191" i="119"/>
  <c r="BU191" i="119"/>
  <c r="BV191" i="119"/>
  <c r="BW191" i="119"/>
  <c r="BX191" i="119"/>
  <c r="BY191" i="119"/>
  <c r="BZ191" i="119"/>
  <c r="CA191" i="119"/>
  <c r="CB191" i="119"/>
  <c r="CC191" i="119"/>
  <c r="CD191" i="119"/>
  <c r="CE191" i="119"/>
  <c r="CF191" i="119"/>
  <c r="CG191" i="119"/>
  <c r="CH191" i="119"/>
  <c r="CI191" i="119"/>
  <c r="CJ191" i="119"/>
  <c r="CK191" i="119"/>
  <c r="CL191" i="119"/>
  <c r="CM191" i="119"/>
  <c r="CN191" i="119"/>
  <c r="CO191" i="119"/>
  <c r="CP191" i="119"/>
  <c r="CQ191" i="119"/>
  <c r="CR191" i="119"/>
  <c r="CS191" i="119"/>
  <c r="CT191" i="119"/>
  <c r="CU191" i="119"/>
  <c r="CV191" i="119"/>
  <c r="CW191" i="119"/>
  <c r="CX191" i="119"/>
  <c r="CY191" i="119"/>
  <c r="CZ191" i="119"/>
  <c r="DA191" i="119"/>
  <c r="DB191" i="119"/>
  <c r="DC191" i="119"/>
  <c r="DD191" i="119"/>
  <c r="DE191" i="119"/>
  <c r="DF191" i="119"/>
  <c r="DG191" i="119"/>
  <c r="DH191" i="119"/>
  <c r="DI191" i="119"/>
  <c r="DJ191" i="119"/>
  <c r="DK191" i="119"/>
  <c r="DL191" i="119"/>
  <c r="DM191" i="119"/>
  <c r="DN191" i="119"/>
  <c r="DO191" i="119"/>
  <c r="DP191" i="119"/>
  <c r="AT144" i="119"/>
  <c r="AR144" i="119"/>
  <c r="AS144" i="119"/>
  <c r="AU144" i="119"/>
  <c r="AV144" i="119"/>
  <c r="AW144" i="119"/>
  <c r="AX144" i="119"/>
  <c r="AY144" i="119"/>
  <c r="AZ144" i="119"/>
  <c r="BA144" i="119"/>
  <c r="BB144" i="119"/>
  <c r="BC144" i="119"/>
  <c r="BD144" i="119"/>
  <c r="BE144" i="119"/>
  <c r="BF144" i="119"/>
  <c r="BG144" i="119"/>
  <c r="BH144" i="119"/>
  <c r="BI144" i="119"/>
  <c r="BJ144" i="119"/>
  <c r="BK144" i="119"/>
  <c r="BL144" i="119"/>
  <c r="BM144" i="119"/>
  <c r="BN144" i="119"/>
  <c r="BO144" i="119"/>
  <c r="BP144" i="119"/>
  <c r="BQ144" i="119"/>
  <c r="BR144" i="119"/>
  <c r="BS144" i="119"/>
  <c r="BT144" i="119"/>
  <c r="BU144" i="119"/>
  <c r="BV144" i="119"/>
  <c r="BW144" i="119"/>
  <c r="BX144" i="119"/>
  <c r="BY144" i="119"/>
  <c r="BZ144" i="119"/>
  <c r="CA144" i="119"/>
  <c r="CB144" i="119"/>
  <c r="CC144" i="119"/>
  <c r="CD144" i="119"/>
  <c r="CE144" i="119"/>
  <c r="CF144" i="119"/>
  <c r="CG144" i="119"/>
  <c r="CH144" i="119"/>
  <c r="CI144" i="119"/>
  <c r="CJ144" i="119"/>
  <c r="CK144" i="119"/>
  <c r="CL144" i="119"/>
  <c r="CM144" i="119"/>
  <c r="CN144" i="119"/>
  <c r="CO144" i="119"/>
  <c r="CP144" i="119"/>
  <c r="CQ144" i="119"/>
  <c r="CR144" i="119"/>
  <c r="CS144" i="119"/>
  <c r="CT144" i="119"/>
  <c r="CU144" i="119"/>
  <c r="CV144" i="119"/>
  <c r="CW144" i="119"/>
  <c r="CX144" i="119"/>
  <c r="CY144" i="119"/>
  <c r="CZ144" i="119"/>
  <c r="DA144" i="119"/>
  <c r="DB144" i="119"/>
  <c r="DC144" i="119"/>
  <c r="DD144" i="119"/>
  <c r="DE144" i="119"/>
  <c r="DF144" i="119"/>
  <c r="DG144" i="119"/>
  <c r="DH144" i="119"/>
  <c r="DI144" i="119"/>
  <c r="DJ144" i="119"/>
  <c r="DK144" i="119"/>
  <c r="DL144" i="119"/>
  <c r="DM144" i="119"/>
  <c r="DN144" i="119"/>
  <c r="DO144" i="119"/>
  <c r="DP144" i="119"/>
  <c r="AJ161" i="119" a="1"/>
  <c r="AJ161" i="119" s="1"/>
  <c r="Q161" i="119"/>
  <c r="R161" i="119" s="1"/>
  <c r="V161" i="119"/>
  <c r="Q94" i="119"/>
  <c r="R94" i="119" s="1"/>
  <c r="V94" i="119"/>
  <c r="AJ94" i="119" a="1"/>
  <c r="AJ94" i="119" s="1"/>
  <c r="BP315" i="119"/>
  <c r="AY315" i="119"/>
  <c r="V151" i="119"/>
  <c r="Q151" i="119"/>
  <c r="R151" i="119" s="1"/>
  <c r="AJ151" i="119" a="1"/>
  <c r="AJ151" i="119" s="1"/>
  <c r="AR256" i="119"/>
  <c r="AT256" i="119"/>
  <c r="AS256" i="119"/>
  <c r="AU256" i="119"/>
  <c r="AV256" i="119"/>
  <c r="AW256" i="119"/>
  <c r="AX256" i="119"/>
  <c r="AY256" i="119"/>
  <c r="AZ256" i="119"/>
  <c r="BA256" i="119"/>
  <c r="BB256" i="119"/>
  <c r="BC256" i="119"/>
  <c r="BD256" i="119"/>
  <c r="BE256" i="119"/>
  <c r="BF256" i="119"/>
  <c r="BG256" i="119"/>
  <c r="BH256" i="119"/>
  <c r="BI256" i="119"/>
  <c r="BJ256" i="119"/>
  <c r="BK256" i="119"/>
  <c r="BL256" i="119"/>
  <c r="BM256" i="119"/>
  <c r="BN256" i="119"/>
  <c r="BO256" i="119"/>
  <c r="BP256" i="119"/>
  <c r="BQ256" i="119"/>
  <c r="BR256" i="119"/>
  <c r="BS256" i="119"/>
  <c r="BT256" i="119"/>
  <c r="BU256" i="119"/>
  <c r="BV256" i="119"/>
  <c r="BW256" i="119"/>
  <c r="BX256" i="119"/>
  <c r="BY256" i="119"/>
  <c r="BZ256" i="119"/>
  <c r="CA256" i="119"/>
  <c r="CB256" i="119"/>
  <c r="CC256" i="119"/>
  <c r="CD256" i="119"/>
  <c r="CE256" i="119"/>
  <c r="CF256" i="119"/>
  <c r="CG256" i="119"/>
  <c r="CH256" i="119"/>
  <c r="CI256" i="119"/>
  <c r="CJ256" i="119"/>
  <c r="CK256" i="119"/>
  <c r="CL256" i="119"/>
  <c r="CM256" i="119"/>
  <c r="CN256" i="119"/>
  <c r="CO256" i="119"/>
  <c r="CP256" i="119"/>
  <c r="CQ256" i="119"/>
  <c r="CR256" i="119"/>
  <c r="CS256" i="119"/>
  <c r="CT256" i="119"/>
  <c r="CU256" i="119"/>
  <c r="CV256" i="119"/>
  <c r="CW256" i="119"/>
  <c r="CX256" i="119"/>
  <c r="CY256" i="119"/>
  <c r="CZ256" i="119"/>
  <c r="DA256" i="119"/>
  <c r="DB256" i="119"/>
  <c r="DC256" i="119"/>
  <c r="DD256" i="119"/>
  <c r="DE256" i="119"/>
  <c r="DF256" i="119"/>
  <c r="DG256" i="119"/>
  <c r="DH256" i="119"/>
  <c r="DI256" i="119"/>
  <c r="DJ256" i="119"/>
  <c r="DK256" i="119"/>
  <c r="DL256" i="119"/>
  <c r="DM256" i="119"/>
  <c r="DN256" i="119"/>
  <c r="DO256" i="119"/>
  <c r="DP256" i="119"/>
  <c r="Q86" i="119"/>
  <c r="R86" i="119" s="1"/>
  <c r="AJ64" i="119" a="1"/>
  <c r="AJ64" i="119" s="1"/>
  <c r="Q64" i="119"/>
  <c r="R64" i="119" s="1"/>
  <c r="V64" i="119"/>
  <c r="AT216" i="119"/>
  <c r="AU216" i="119"/>
  <c r="AS216" i="119"/>
  <c r="AR216" i="119"/>
  <c r="AV216" i="119"/>
  <c r="AW216" i="119"/>
  <c r="AX216" i="119"/>
  <c r="AY216" i="119"/>
  <c r="AZ216" i="119"/>
  <c r="BA216" i="119"/>
  <c r="BB216" i="119"/>
  <c r="BC216" i="119"/>
  <c r="BD216" i="119"/>
  <c r="BE216" i="119"/>
  <c r="BF216" i="119"/>
  <c r="BG216" i="119"/>
  <c r="BH216" i="119"/>
  <c r="BI216" i="119"/>
  <c r="BJ216" i="119"/>
  <c r="BK216" i="119"/>
  <c r="BL216" i="119"/>
  <c r="BM216" i="119"/>
  <c r="BN216" i="119"/>
  <c r="BO216" i="119"/>
  <c r="BP216" i="119"/>
  <c r="BQ216" i="119"/>
  <c r="BR216" i="119"/>
  <c r="BS216" i="119"/>
  <c r="BT216" i="119"/>
  <c r="BU216" i="119"/>
  <c r="BV216" i="119"/>
  <c r="BW216" i="119"/>
  <c r="BX216" i="119"/>
  <c r="BY216" i="119"/>
  <c r="BZ216" i="119"/>
  <c r="CA216" i="119"/>
  <c r="CB216" i="119"/>
  <c r="CC216" i="119"/>
  <c r="CD216" i="119"/>
  <c r="CE216" i="119"/>
  <c r="CF216" i="119"/>
  <c r="CG216" i="119"/>
  <c r="CH216" i="119"/>
  <c r="CI216" i="119"/>
  <c r="CJ216" i="119"/>
  <c r="CK216" i="119"/>
  <c r="CL216" i="119"/>
  <c r="CM216" i="119"/>
  <c r="CN216" i="119"/>
  <c r="CO216" i="119"/>
  <c r="CP216" i="119"/>
  <c r="CQ216" i="119"/>
  <c r="CR216" i="119"/>
  <c r="CS216" i="119"/>
  <c r="CT216" i="119"/>
  <c r="CU216" i="119"/>
  <c r="CV216" i="119"/>
  <c r="CW216" i="119"/>
  <c r="CX216" i="119"/>
  <c r="CY216" i="119"/>
  <c r="CZ216" i="119"/>
  <c r="DA216" i="119"/>
  <c r="DB216" i="119"/>
  <c r="DC216" i="119"/>
  <c r="DD216" i="119"/>
  <c r="DE216" i="119"/>
  <c r="DF216" i="119"/>
  <c r="DG216" i="119"/>
  <c r="DH216" i="119"/>
  <c r="DI216" i="119"/>
  <c r="DJ216" i="119"/>
  <c r="DK216" i="119"/>
  <c r="DL216" i="119"/>
  <c r="DM216" i="119"/>
  <c r="DN216" i="119"/>
  <c r="DO216" i="119"/>
  <c r="DP216" i="119"/>
  <c r="AR130" i="119"/>
  <c r="AS130" i="119"/>
  <c r="AT130" i="119"/>
  <c r="AU130" i="119"/>
  <c r="AV130" i="119"/>
  <c r="AW130" i="119"/>
  <c r="AX130" i="119"/>
  <c r="AY130" i="119"/>
  <c r="AZ130" i="119"/>
  <c r="BA130" i="119"/>
  <c r="BB130" i="119"/>
  <c r="BC130" i="119"/>
  <c r="BD130" i="119"/>
  <c r="BE130" i="119"/>
  <c r="BF130" i="119"/>
  <c r="BG130" i="119"/>
  <c r="BH130" i="119"/>
  <c r="BI130" i="119"/>
  <c r="BJ130" i="119"/>
  <c r="BK130" i="119"/>
  <c r="BL130" i="119"/>
  <c r="BM130" i="119"/>
  <c r="BN130" i="119"/>
  <c r="BO130" i="119"/>
  <c r="BP130" i="119"/>
  <c r="BQ130" i="119"/>
  <c r="BR130" i="119"/>
  <c r="BS130" i="119"/>
  <c r="BT130" i="119"/>
  <c r="BU130" i="119"/>
  <c r="BV130" i="119"/>
  <c r="BW130" i="119"/>
  <c r="BX130" i="119"/>
  <c r="BY130" i="119"/>
  <c r="BZ130" i="119"/>
  <c r="CA130" i="119"/>
  <c r="CB130" i="119"/>
  <c r="CC130" i="119"/>
  <c r="CD130" i="119"/>
  <c r="CE130" i="119"/>
  <c r="CF130" i="119"/>
  <c r="CG130" i="119"/>
  <c r="CH130" i="119"/>
  <c r="CI130" i="119"/>
  <c r="CJ130" i="119"/>
  <c r="CK130" i="119"/>
  <c r="CL130" i="119"/>
  <c r="CM130" i="119"/>
  <c r="CN130" i="119"/>
  <c r="CO130" i="119"/>
  <c r="CP130" i="119"/>
  <c r="CQ130" i="119"/>
  <c r="CR130" i="119"/>
  <c r="CS130" i="119"/>
  <c r="CT130" i="119"/>
  <c r="CU130" i="119"/>
  <c r="CV130" i="119"/>
  <c r="CW130" i="119"/>
  <c r="CX130" i="119"/>
  <c r="CY130" i="119"/>
  <c r="CZ130" i="119"/>
  <c r="DA130" i="119"/>
  <c r="DB130" i="119"/>
  <c r="DC130" i="119"/>
  <c r="DD130" i="119"/>
  <c r="DE130" i="119"/>
  <c r="DF130" i="119"/>
  <c r="DG130" i="119"/>
  <c r="DH130" i="119"/>
  <c r="DI130" i="119"/>
  <c r="DJ130" i="119"/>
  <c r="DK130" i="119"/>
  <c r="DL130" i="119"/>
  <c r="DM130" i="119"/>
  <c r="DN130" i="119"/>
  <c r="DO130" i="119"/>
  <c r="DP130" i="119"/>
  <c r="AR103" i="119"/>
  <c r="AT103" i="119"/>
  <c r="AS103" i="119"/>
  <c r="AU103" i="119"/>
  <c r="AV103" i="119"/>
  <c r="AW103" i="119"/>
  <c r="AX103" i="119"/>
  <c r="AY103" i="119"/>
  <c r="AZ103" i="119"/>
  <c r="BA103" i="119"/>
  <c r="BB103" i="119"/>
  <c r="BC103" i="119"/>
  <c r="BD103" i="119"/>
  <c r="BE103" i="119"/>
  <c r="BF103" i="119"/>
  <c r="BG103" i="119"/>
  <c r="BH103" i="119"/>
  <c r="BI103" i="119"/>
  <c r="BJ103" i="119"/>
  <c r="BK103" i="119"/>
  <c r="BL103" i="119"/>
  <c r="BM103" i="119"/>
  <c r="BN103" i="119"/>
  <c r="BO103" i="119"/>
  <c r="BP103" i="119"/>
  <c r="BQ103" i="119"/>
  <c r="BR103" i="119"/>
  <c r="BS103" i="119"/>
  <c r="BT103" i="119"/>
  <c r="BU103" i="119"/>
  <c r="BV103" i="119"/>
  <c r="BW103" i="119"/>
  <c r="BX103" i="119"/>
  <c r="BY103" i="119"/>
  <c r="BZ103" i="119"/>
  <c r="CA103" i="119"/>
  <c r="CB103" i="119"/>
  <c r="CC103" i="119"/>
  <c r="CD103" i="119"/>
  <c r="CE103" i="119"/>
  <c r="CF103" i="119"/>
  <c r="CG103" i="119"/>
  <c r="CH103" i="119"/>
  <c r="CI103" i="119"/>
  <c r="CJ103" i="119"/>
  <c r="CK103" i="119"/>
  <c r="CL103" i="119"/>
  <c r="CM103" i="119"/>
  <c r="CN103" i="119"/>
  <c r="CO103" i="119"/>
  <c r="CP103" i="119"/>
  <c r="CQ103" i="119"/>
  <c r="CR103" i="119"/>
  <c r="CS103" i="119"/>
  <c r="CT103" i="119"/>
  <c r="CU103" i="119"/>
  <c r="CV103" i="119"/>
  <c r="CW103" i="119"/>
  <c r="CX103" i="119"/>
  <c r="CY103" i="119"/>
  <c r="CZ103" i="119"/>
  <c r="DA103" i="119"/>
  <c r="DB103" i="119"/>
  <c r="DC103" i="119"/>
  <c r="DD103" i="119"/>
  <c r="DE103" i="119"/>
  <c r="DF103" i="119"/>
  <c r="DG103" i="119"/>
  <c r="DH103" i="119"/>
  <c r="DI103" i="119"/>
  <c r="DJ103" i="119"/>
  <c r="DK103" i="119"/>
  <c r="DL103" i="119"/>
  <c r="DM103" i="119"/>
  <c r="DN103" i="119"/>
  <c r="DO103" i="119"/>
  <c r="DP103" i="119"/>
  <c r="AR128" i="119"/>
  <c r="AT128" i="119"/>
  <c r="AS128" i="119"/>
  <c r="AU128" i="119"/>
  <c r="AV128" i="119"/>
  <c r="AW128" i="119"/>
  <c r="AX128" i="119"/>
  <c r="AY128" i="119"/>
  <c r="AZ128" i="119"/>
  <c r="BA128" i="119"/>
  <c r="BB128" i="119"/>
  <c r="BC128" i="119"/>
  <c r="BD128" i="119"/>
  <c r="BE128" i="119"/>
  <c r="BF128" i="119"/>
  <c r="BG128" i="119"/>
  <c r="BH128" i="119"/>
  <c r="BI128" i="119"/>
  <c r="BJ128" i="119"/>
  <c r="BK128" i="119"/>
  <c r="BL128" i="119"/>
  <c r="BM128" i="119"/>
  <c r="BN128" i="119"/>
  <c r="BO128" i="119"/>
  <c r="BP128" i="119"/>
  <c r="BQ128" i="119"/>
  <c r="BR128" i="119"/>
  <c r="BS128" i="119"/>
  <c r="BT128" i="119"/>
  <c r="BU128" i="119"/>
  <c r="BV128" i="119"/>
  <c r="BW128" i="119"/>
  <c r="BX128" i="119"/>
  <c r="BY128" i="119"/>
  <c r="BZ128" i="119"/>
  <c r="CA128" i="119"/>
  <c r="CB128" i="119"/>
  <c r="CC128" i="119"/>
  <c r="CD128" i="119"/>
  <c r="CE128" i="119"/>
  <c r="CF128" i="119"/>
  <c r="CG128" i="119"/>
  <c r="CH128" i="119"/>
  <c r="CI128" i="119"/>
  <c r="CJ128" i="119"/>
  <c r="CK128" i="119"/>
  <c r="CL128" i="119"/>
  <c r="CM128" i="119"/>
  <c r="CN128" i="119"/>
  <c r="CO128" i="119"/>
  <c r="CP128" i="119"/>
  <c r="CQ128" i="119"/>
  <c r="CR128" i="119"/>
  <c r="CS128" i="119"/>
  <c r="CT128" i="119"/>
  <c r="CU128" i="119"/>
  <c r="CV128" i="119"/>
  <c r="CW128" i="119"/>
  <c r="CX128" i="119"/>
  <c r="CY128" i="119"/>
  <c r="CZ128" i="119"/>
  <c r="DA128" i="119"/>
  <c r="DB128" i="119"/>
  <c r="DC128" i="119"/>
  <c r="DD128" i="119"/>
  <c r="DE128" i="119"/>
  <c r="DF128" i="119"/>
  <c r="DG128" i="119"/>
  <c r="DH128" i="119"/>
  <c r="DI128" i="119"/>
  <c r="DJ128" i="119"/>
  <c r="DK128" i="119"/>
  <c r="DL128" i="119"/>
  <c r="DM128" i="119"/>
  <c r="DN128" i="119"/>
  <c r="DO128" i="119"/>
  <c r="DP128" i="119"/>
  <c r="AR160" i="119"/>
  <c r="AT160" i="119"/>
  <c r="AS160" i="119"/>
  <c r="AU160" i="119"/>
  <c r="AV160" i="119"/>
  <c r="AW160" i="119"/>
  <c r="AX160" i="119"/>
  <c r="AY160" i="119"/>
  <c r="AZ160" i="119"/>
  <c r="BA160" i="119"/>
  <c r="BB160" i="119"/>
  <c r="BC160" i="119"/>
  <c r="BD160" i="119"/>
  <c r="BE160" i="119"/>
  <c r="BF160" i="119"/>
  <c r="BG160" i="119"/>
  <c r="BH160" i="119"/>
  <c r="BI160" i="119"/>
  <c r="BJ160" i="119"/>
  <c r="BK160" i="119"/>
  <c r="BL160" i="119"/>
  <c r="BM160" i="119"/>
  <c r="BN160" i="119"/>
  <c r="BO160" i="119"/>
  <c r="BP160" i="119"/>
  <c r="BQ160" i="119"/>
  <c r="BR160" i="119"/>
  <c r="BS160" i="119"/>
  <c r="BT160" i="119"/>
  <c r="BU160" i="119"/>
  <c r="BV160" i="119"/>
  <c r="BW160" i="119"/>
  <c r="BX160" i="119"/>
  <c r="BY160" i="119"/>
  <c r="BZ160" i="119"/>
  <c r="CA160" i="119"/>
  <c r="CB160" i="119"/>
  <c r="CC160" i="119"/>
  <c r="CD160" i="119"/>
  <c r="CE160" i="119"/>
  <c r="CF160" i="119"/>
  <c r="CG160" i="119"/>
  <c r="CH160" i="119"/>
  <c r="CI160" i="119"/>
  <c r="CJ160" i="119"/>
  <c r="CK160" i="119"/>
  <c r="CL160" i="119"/>
  <c r="CM160" i="119"/>
  <c r="CN160" i="119"/>
  <c r="CO160" i="119"/>
  <c r="CP160" i="119"/>
  <c r="CQ160" i="119"/>
  <c r="CR160" i="119"/>
  <c r="CS160" i="119"/>
  <c r="CT160" i="119"/>
  <c r="CU160" i="119"/>
  <c r="CV160" i="119"/>
  <c r="CW160" i="119"/>
  <c r="CX160" i="119"/>
  <c r="CY160" i="119"/>
  <c r="CZ160" i="119"/>
  <c r="DA160" i="119"/>
  <c r="DB160" i="119"/>
  <c r="DC160" i="119"/>
  <c r="DD160" i="119"/>
  <c r="DE160" i="119"/>
  <c r="DF160" i="119"/>
  <c r="DG160" i="119"/>
  <c r="DH160" i="119"/>
  <c r="DI160" i="119"/>
  <c r="DJ160" i="119"/>
  <c r="DK160" i="119"/>
  <c r="DL160" i="119"/>
  <c r="DM160" i="119"/>
  <c r="DN160" i="119"/>
  <c r="DO160" i="119"/>
  <c r="DP160" i="119"/>
  <c r="AT189" i="119"/>
  <c r="AR189" i="119"/>
  <c r="AS189" i="119"/>
  <c r="AU189" i="119"/>
  <c r="AV189" i="119"/>
  <c r="AW189" i="119"/>
  <c r="AX189" i="119"/>
  <c r="AY189" i="119"/>
  <c r="AZ189" i="119"/>
  <c r="BA189" i="119"/>
  <c r="BB189" i="119"/>
  <c r="BC189" i="119"/>
  <c r="BD189" i="119"/>
  <c r="BE189" i="119"/>
  <c r="BF189" i="119"/>
  <c r="BG189" i="119"/>
  <c r="BH189" i="119"/>
  <c r="BI189" i="119"/>
  <c r="BJ189" i="119"/>
  <c r="BK189" i="119"/>
  <c r="BL189" i="119"/>
  <c r="BM189" i="119"/>
  <c r="BN189" i="119"/>
  <c r="BO189" i="119"/>
  <c r="BP189" i="119"/>
  <c r="BQ189" i="119"/>
  <c r="BR189" i="119"/>
  <c r="BS189" i="119"/>
  <c r="BT189" i="119"/>
  <c r="BU189" i="119"/>
  <c r="BV189" i="119"/>
  <c r="BW189" i="119"/>
  <c r="BX189" i="119"/>
  <c r="BY189" i="119"/>
  <c r="BZ189" i="119"/>
  <c r="CA189" i="119"/>
  <c r="CB189" i="119"/>
  <c r="CC189" i="119"/>
  <c r="CD189" i="119"/>
  <c r="CE189" i="119"/>
  <c r="CF189" i="119"/>
  <c r="CG189" i="119"/>
  <c r="CH189" i="119"/>
  <c r="CI189" i="119"/>
  <c r="CJ189" i="119"/>
  <c r="CK189" i="119"/>
  <c r="CL189" i="119"/>
  <c r="CM189" i="119"/>
  <c r="CN189" i="119"/>
  <c r="CO189" i="119"/>
  <c r="CP189" i="119"/>
  <c r="CQ189" i="119"/>
  <c r="CR189" i="119"/>
  <c r="CS189" i="119"/>
  <c r="CT189" i="119"/>
  <c r="CU189" i="119"/>
  <c r="CV189" i="119"/>
  <c r="CW189" i="119"/>
  <c r="CX189" i="119"/>
  <c r="CY189" i="119"/>
  <c r="CZ189" i="119"/>
  <c r="DA189" i="119"/>
  <c r="DB189" i="119"/>
  <c r="DC189" i="119"/>
  <c r="DD189" i="119"/>
  <c r="DE189" i="119"/>
  <c r="DF189" i="119"/>
  <c r="DG189" i="119"/>
  <c r="DH189" i="119"/>
  <c r="DI189" i="119"/>
  <c r="DJ189" i="119"/>
  <c r="DK189" i="119"/>
  <c r="DL189" i="119"/>
  <c r="DM189" i="119"/>
  <c r="DN189" i="119"/>
  <c r="DO189" i="119"/>
  <c r="DP189" i="119"/>
  <c r="AR112" i="119"/>
  <c r="AT112" i="119"/>
  <c r="AS112" i="119"/>
  <c r="AU112" i="119"/>
  <c r="AV112" i="119"/>
  <c r="AW112" i="119"/>
  <c r="AX112" i="119"/>
  <c r="AY112" i="119"/>
  <c r="AZ112" i="119"/>
  <c r="BA112" i="119"/>
  <c r="BB112" i="119"/>
  <c r="BC112" i="119"/>
  <c r="BD112" i="119"/>
  <c r="BE112" i="119"/>
  <c r="BF112" i="119"/>
  <c r="BG112" i="119"/>
  <c r="BH112" i="119"/>
  <c r="BI112" i="119"/>
  <c r="BJ112" i="119"/>
  <c r="BK112" i="119"/>
  <c r="BL112" i="119"/>
  <c r="BM112" i="119"/>
  <c r="BN112" i="119"/>
  <c r="BO112" i="119"/>
  <c r="BP112" i="119"/>
  <c r="BQ112" i="119"/>
  <c r="BR112" i="119"/>
  <c r="BS112" i="119"/>
  <c r="BT112" i="119"/>
  <c r="BU112" i="119"/>
  <c r="BV112" i="119"/>
  <c r="BW112" i="119"/>
  <c r="BX112" i="119"/>
  <c r="BY112" i="119"/>
  <c r="BZ112" i="119"/>
  <c r="CA112" i="119"/>
  <c r="CB112" i="119"/>
  <c r="CC112" i="119"/>
  <c r="CD112" i="119"/>
  <c r="CE112" i="119"/>
  <c r="CF112" i="119"/>
  <c r="CG112" i="119"/>
  <c r="CH112" i="119"/>
  <c r="CI112" i="119"/>
  <c r="CJ112" i="119"/>
  <c r="CK112" i="119"/>
  <c r="CL112" i="119"/>
  <c r="CM112" i="119"/>
  <c r="CN112" i="119"/>
  <c r="CO112" i="119"/>
  <c r="CP112" i="119"/>
  <c r="CQ112" i="119"/>
  <c r="CR112" i="119"/>
  <c r="CS112" i="119"/>
  <c r="CT112" i="119"/>
  <c r="CU112" i="119"/>
  <c r="CV112" i="119"/>
  <c r="CW112" i="119"/>
  <c r="CX112" i="119"/>
  <c r="CY112" i="119"/>
  <c r="CZ112" i="119"/>
  <c r="DA112" i="119"/>
  <c r="DB112" i="119"/>
  <c r="DC112" i="119"/>
  <c r="DD112" i="119"/>
  <c r="DE112" i="119"/>
  <c r="DF112" i="119"/>
  <c r="DG112" i="119"/>
  <c r="DH112" i="119"/>
  <c r="DI112" i="119"/>
  <c r="DJ112" i="119"/>
  <c r="DK112" i="119"/>
  <c r="DL112" i="119"/>
  <c r="DM112" i="119"/>
  <c r="DN112" i="119"/>
  <c r="DO112" i="119"/>
  <c r="DP112" i="119"/>
  <c r="AT179" i="119"/>
  <c r="AU179" i="119"/>
  <c r="AR179" i="119"/>
  <c r="AS179" i="119"/>
  <c r="AV179" i="119"/>
  <c r="AW179" i="119"/>
  <c r="AX179" i="119"/>
  <c r="AY179" i="119"/>
  <c r="AZ179" i="119"/>
  <c r="BA179" i="119"/>
  <c r="BB179" i="119"/>
  <c r="BC179" i="119"/>
  <c r="BD179" i="119"/>
  <c r="BE179" i="119"/>
  <c r="BF179" i="119"/>
  <c r="BG179" i="119"/>
  <c r="BH179" i="119"/>
  <c r="BI179" i="119"/>
  <c r="BJ179" i="119"/>
  <c r="BK179" i="119"/>
  <c r="BL179" i="119"/>
  <c r="BM179" i="119"/>
  <c r="BN179" i="119"/>
  <c r="BO179" i="119"/>
  <c r="BP179" i="119"/>
  <c r="BQ179" i="119"/>
  <c r="BR179" i="119"/>
  <c r="BS179" i="119"/>
  <c r="BT179" i="119"/>
  <c r="BU179" i="119"/>
  <c r="BV179" i="119"/>
  <c r="BW179" i="119"/>
  <c r="BX179" i="119"/>
  <c r="BY179" i="119"/>
  <c r="BZ179" i="119"/>
  <c r="CA179" i="119"/>
  <c r="CB179" i="119"/>
  <c r="CC179" i="119"/>
  <c r="CD179" i="119"/>
  <c r="CE179" i="119"/>
  <c r="CF179" i="119"/>
  <c r="CG179" i="119"/>
  <c r="CH179" i="119"/>
  <c r="CI179" i="119"/>
  <c r="CJ179" i="119"/>
  <c r="CK179" i="119"/>
  <c r="CL179" i="119"/>
  <c r="CM179" i="119"/>
  <c r="CN179" i="119"/>
  <c r="CO179" i="119"/>
  <c r="CP179" i="119"/>
  <c r="CQ179" i="119"/>
  <c r="CR179" i="119"/>
  <c r="CS179" i="119"/>
  <c r="CT179" i="119"/>
  <c r="CU179" i="119"/>
  <c r="CV179" i="119"/>
  <c r="CW179" i="119"/>
  <c r="CX179" i="119"/>
  <c r="CY179" i="119"/>
  <c r="CZ179" i="119"/>
  <c r="DA179" i="119"/>
  <c r="DB179" i="119"/>
  <c r="DC179" i="119"/>
  <c r="DD179" i="119"/>
  <c r="DE179" i="119"/>
  <c r="DF179" i="119"/>
  <c r="DG179" i="119"/>
  <c r="DH179" i="119"/>
  <c r="DI179" i="119"/>
  <c r="DJ179" i="119"/>
  <c r="DK179" i="119"/>
  <c r="DL179" i="119"/>
  <c r="DM179" i="119"/>
  <c r="DN179" i="119"/>
  <c r="DO179" i="119"/>
  <c r="DP179" i="119"/>
  <c r="AR115" i="119"/>
  <c r="AT115" i="119"/>
  <c r="AS115" i="119"/>
  <c r="AU115" i="119"/>
  <c r="AV115" i="119"/>
  <c r="AW115" i="119"/>
  <c r="AX115" i="119"/>
  <c r="AY115" i="119"/>
  <c r="AZ115" i="119"/>
  <c r="BA115" i="119"/>
  <c r="BB115" i="119"/>
  <c r="BC115" i="119"/>
  <c r="BD115" i="119"/>
  <c r="BE115" i="119"/>
  <c r="BF115" i="119"/>
  <c r="BG115" i="119"/>
  <c r="BH115" i="119"/>
  <c r="BI115" i="119"/>
  <c r="BJ115" i="119"/>
  <c r="BK115" i="119"/>
  <c r="BL115" i="119"/>
  <c r="BM115" i="119"/>
  <c r="BN115" i="119"/>
  <c r="BO115" i="119"/>
  <c r="BP115" i="119"/>
  <c r="BQ115" i="119"/>
  <c r="BR115" i="119"/>
  <c r="BS115" i="119"/>
  <c r="BT115" i="119"/>
  <c r="BU115" i="119"/>
  <c r="BV115" i="119"/>
  <c r="BW115" i="119"/>
  <c r="BX115" i="119"/>
  <c r="BY115" i="119"/>
  <c r="BZ115" i="119"/>
  <c r="CA115" i="119"/>
  <c r="CB115" i="119"/>
  <c r="CC115" i="119"/>
  <c r="CD115" i="119"/>
  <c r="CE115" i="119"/>
  <c r="CF115" i="119"/>
  <c r="CG115" i="119"/>
  <c r="CH115" i="119"/>
  <c r="CI115" i="119"/>
  <c r="CJ115" i="119"/>
  <c r="CK115" i="119"/>
  <c r="CL115" i="119"/>
  <c r="CM115" i="119"/>
  <c r="CN115" i="119"/>
  <c r="CO115" i="119"/>
  <c r="CP115" i="119"/>
  <c r="CQ115" i="119"/>
  <c r="CR115" i="119"/>
  <c r="CS115" i="119"/>
  <c r="CT115" i="119"/>
  <c r="CU115" i="119"/>
  <c r="CV115" i="119"/>
  <c r="CW115" i="119"/>
  <c r="CX115" i="119"/>
  <c r="CY115" i="119"/>
  <c r="CZ115" i="119"/>
  <c r="DA115" i="119"/>
  <c r="DB115" i="119"/>
  <c r="DC115" i="119"/>
  <c r="DD115" i="119"/>
  <c r="DE115" i="119"/>
  <c r="DF115" i="119"/>
  <c r="DG115" i="119"/>
  <c r="DH115" i="119"/>
  <c r="DI115" i="119"/>
  <c r="DJ115" i="119"/>
  <c r="DK115" i="119"/>
  <c r="DL115" i="119"/>
  <c r="DM115" i="119"/>
  <c r="DN115" i="119"/>
  <c r="DO115" i="119"/>
  <c r="DP115" i="119"/>
  <c r="AR119" i="119"/>
  <c r="AT119" i="119"/>
  <c r="AS119" i="119"/>
  <c r="AU119" i="119"/>
  <c r="AV119" i="119"/>
  <c r="AW119" i="119"/>
  <c r="AX119" i="119"/>
  <c r="AY119" i="119"/>
  <c r="AZ119" i="119"/>
  <c r="BA119" i="119"/>
  <c r="BB119" i="119"/>
  <c r="BC119" i="119"/>
  <c r="BD119" i="119"/>
  <c r="BE119" i="119"/>
  <c r="BF119" i="119"/>
  <c r="BG119" i="119"/>
  <c r="BH119" i="119"/>
  <c r="BI119" i="119"/>
  <c r="BJ119" i="119"/>
  <c r="BK119" i="119"/>
  <c r="BL119" i="119"/>
  <c r="BM119" i="119"/>
  <c r="BN119" i="119"/>
  <c r="BO119" i="119"/>
  <c r="BP119" i="119"/>
  <c r="BQ119" i="119"/>
  <c r="BR119" i="119"/>
  <c r="BS119" i="119"/>
  <c r="BT119" i="119"/>
  <c r="BU119" i="119"/>
  <c r="BV119" i="119"/>
  <c r="BW119" i="119"/>
  <c r="BX119" i="119"/>
  <c r="BY119" i="119"/>
  <c r="BZ119" i="119"/>
  <c r="CA119" i="119"/>
  <c r="CB119" i="119"/>
  <c r="CC119" i="119"/>
  <c r="CD119" i="119"/>
  <c r="CE119" i="119"/>
  <c r="CF119" i="119"/>
  <c r="CG119" i="119"/>
  <c r="CH119" i="119"/>
  <c r="CI119" i="119"/>
  <c r="CJ119" i="119"/>
  <c r="CK119" i="119"/>
  <c r="CL119" i="119"/>
  <c r="CM119" i="119"/>
  <c r="CN119" i="119"/>
  <c r="CO119" i="119"/>
  <c r="CP119" i="119"/>
  <c r="CQ119" i="119"/>
  <c r="CR119" i="119"/>
  <c r="CS119" i="119"/>
  <c r="CT119" i="119"/>
  <c r="CU119" i="119"/>
  <c r="CV119" i="119"/>
  <c r="CW119" i="119"/>
  <c r="CX119" i="119"/>
  <c r="CY119" i="119"/>
  <c r="CZ119" i="119"/>
  <c r="DA119" i="119"/>
  <c r="DB119" i="119"/>
  <c r="DC119" i="119"/>
  <c r="DD119" i="119"/>
  <c r="DE119" i="119"/>
  <c r="DF119" i="119"/>
  <c r="DG119" i="119"/>
  <c r="DH119" i="119"/>
  <c r="DI119" i="119"/>
  <c r="DJ119" i="119"/>
  <c r="DK119" i="119"/>
  <c r="DL119" i="119"/>
  <c r="DM119" i="119"/>
  <c r="DN119" i="119"/>
  <c r="DO119" i="119"/>
  <c r="DP119" i="119"/>
  <c r="Q149" i="119"/>
  <c r="R149" i="119" s="1"/>
  <c r="AJ149" i="119" a="1"/>
  <c r="AJ149" i="119" s="1"/>
  <c r="V149" i="119"/>
  <c r="AR108" i="119"/>
  <c r="AS108" i="119"/>
  <c r="AT108" i="119"/>
  <c r="AU108" i="119"/>
  <c r="AV108" i="119"/>
  <c r="AW108" i="119"/>
  <c r="AX108" i="119"/>
  <c r="AY108" i="119"/>
  <c r="AZ108" i="119"/>
  <c r="BA108" i="119"/>
  <c r="BB108" i="119"/>
  <c r="BC108" i="119"/>
  <c r="BD108" i="119"/>
  <c r="BE108" i="119"/>
  <c r="BF108" i="119"/>
  <c r="BG108" i="119"/>
  <c r="BH108" i="119"/>
  <c r="BI108" i="119"/>
  <c r="BJ108" i="119"/>
  <c r="BK108" i="119"/>
  <c r="BL108" i="119"/>
  <c r="BM108" i="119"/>
  <c r="BN108" i="119"/>
  <c r="BO108" i="119"/>
  <c r="BP108" i="119"/>
  <c r="BQ108" i="119"/>
  <c r="BR108" i="119"/>
  <c r="BS108" i="119"/>
  <c r="BT108" i="119"/>
  <c r="BU108" i="119"/>
  <c r="BV108" i="119"/>
  <c r="BW108" i="119"/>
  <c r="BX108" i="119"/>
  <c r="BY108" i="119"/>
  <c r="BZ108" i="119"/>
  <c r="CA108" i="119"/>
  <c r="CB108" i="119"/>
  <c r="CC108" i="119"/>
  <c r="CD108" i="119"/>
  <c r="CE108" i="119"/>
  <c r="CF108" i="119"/>
  <c r="CG108" i="119"/>
  <c r="CH108" i="119"/>
  <c r="CI108" i="119"/>
  <c r="CJ108" i="119"/>
  <c r="CK108" i="119"/>
  <c r="CL108" i="119"/>
  <c r="CM108" i="119"/>
  <c r="CN108" i="119"/>
  <c r="CO108" i="119"/>
  <c r="CP108" i="119"/>
  <c r="CQ108" i="119"/>
  <c r="CR108" i="119"/>
  <c r="CS108" i="119"/>
  <c r="CT108" i="119"/>
  <c r="CU108" i="119"/>
  <c r="CV108" i="119"/>
  <c r="CW108" i="119"/>
  <c r="CX108" i="119"/>
  <c r="CY108" i="119"/>
  <c r="CZ108" i="119"/>
  <c r="DA108" i="119"/>
  <c r="DB108" i="119"/>
  <c r="DC108" i="119"/>
  <c r="DD108" i="119"/>
  <c r="DE108" i="119"/>
  <c r="DF108" i="119"/>
  <c r="DG108" i="119"/>
  <c r="DH108" i="119"/>
  <c r="DI108" i="119"/>
  <c r="DJ108" i="119"/>
  <c r="DK108" i="119"/>
  <c r="DL108" i="119"/>
  <c r="DM108" i="119"/>
  <c r="DN108" i="119"/>
  <c r="DO108" i="119"/>
  <c r="DP108" i="119"/>
  <c r="AR83" i="119"/>
  <c r="AS83" i="119"/>
  <c r="AT83" i="119"/>
  <c r="AU83" i="119"/>
  <c r="AV83" i="119"/>
  <c r="AW83" i="119"/>
  <c r="AX83" i="119"/>
  <c r="AY83" i="119"/>
  <c r="AZ83" i="119"/>
  <c r="BA83" i="119"/>
  <c r="BB83" i="119"/>
  <c r="BC83" i="119"/>
  <c r="BD83" i="119"/>
  <c r="BE83" i="119"/>
  <c r="BF83" i="119"/>
  <c r="BG83" i="119"/>
  <c r="BH83" i="119"/>
  <c r="BI83" i="119"/>
  <c r="BJ83" i="119"/>
  <c r="BK83" i="119"/>
  <c r="BL83" i="119"/>
  <c r="BM83" i="119"/>
  <c r="BN83" i="119"/>
  <c r="BO83" i="119"/>
  <c r="BP83" i="119"/>
  <c r="BQ83" i="119"/>
  <c r="BR83" i="119"/>
  <c r="BS83" i="119"/>
  <c r="BT83" i="119"/>
  <c r="BU83" i="119"/>
  <c r="BV83" i="119"/>
  <c r="BW83" i="119"/>
  <c r="BX83" i="119"/>
  <c r="BY83" i="119"/>
  <c r="BZ83" i="119"/>
  <c r="CA83" i="119"/>
  <c r="CB83" i="119"/>
  <c r="CC83" i="119"/>
  <c r="CD83" i="119"/>
  <c r="CE83" i="119"/>
  <c r="CF83" i="119"/>
  <c r="CG83" i="119"/>
  <c r="CH83" i="119"/>
  <c r="CI83" i="119"/>
  <c r="CJ83" i="119"/>
  <c r="CK83" i="119"/>
  <c r="CL83" i="119"/>
  <c r="CM83" i="119"/>
  <c r="CN83" i="119"/>
  <c r="CO83" i="119"/>
  <c r="CP83" i="119"/>
  <c r="CQ83" i="119"/>
  <c r="CR83" i="119"/>
  <c r="CS83" i="119"/>
  <c r="CT83" i="119"/>
  <c r="CU83" i="119"/>
  <c r="CV83" i="119"/>
  <c r="CW83" i="119"/>
  <c r="CX83" i="119"/>
  <c r="CY83" i="119"/>
  <c r="CZ83" i="119"/>
  <c r="DA83" i="119"/>
  <c r="DB83" i="119"/>
  <c r="DC83" i="119"/>
  <c r="DD83" i="119"/>
  <c r="DE83" i="119"/>
  <c r="DF83" i="119"/>
  <c r="DG83" i="119"/>
  <c r="DH83" i="119"/>
  <c r="DI83" i="119"/>
  <c r="DJ83" i="119"/>
  <c r="DK83" i="119"/>
  <c r="DL83" i="119"/>
  <c r="DM83" i="119"/>
  <c r="DN83" i="119"/>
  <c r="DO83" i="119"/>
  <c r="DP83" i="119"/>
  <c r="AR205" i="119"/>
  <c r="AS205" i="119"/>
  <c r="AT205" i="119"/>
  <c r="AU205" i="119"/>
  <c r="AV205" i="119"/>
  <c r="AW205" i="119"/>
  <c r="AX205" i="119"/>
  <c r="AY205" i="119"/>
  <c r="AZ205" i="119"/>
  <c r="BA205" i="119"/>
  <c r="BB205" i="119"/>
  <c r="BC205" i="119"/>
  <c r="BD205" i="119"/>
  <c r="BE205" i="119"/>
  <c r="BF205" i="119"/>
  <c r="BG205" i="119"/>
  <c r="BH205" i="119"/>
  <c r="BI205" i="119"/>
  <c r="BJ205" i="119"/>
  <c r="BK205" i="119"/>
  <c r="BL205" i="119"/>
  <c r="BM205" i="119"/>
  <c r="BN205" i="119"/>
  <c r="BO205" i="119"/>
  <c r="BP205" i="119"/>
  <c r="BQ205" i="119"/>
  <c r="BR205" i="119"/>
  <c r="BS205" i="119"/>
  <c r="BT205" i="119"/>
  <c r="BU205" i="119"/>
  <c r="BV205" i="119"/>
  <c r="BW205" i="119"/>
  <c r="BX205" i="119"/>
  <c r="BY205" i="119"/>
  <c r="BZ205" i="119"/>
  <c r="CA205" i="119"/>
  <c r="CB205" i="119"/>
  <c r="CC205" i="119"/>
  <c r="CD205" i="119"/>
  <c r="CE205" i="119"/>
  <c r="CF205" i="119"/>
  <c r="CG205" i="119"/>
  <c r="CH205" i="119"/>
  <c r="CI205" i="119"/>
  <c r="CJ205" i="119"/>
  <c r="CK205" i="119"/>
  <c r="CL205" i="119"/>
  <c r="CM205" i="119"/>
  <c r="CN205" i="119"/>
  <c r="CO205" i="119"/>
  <c r="CP205" i="119"/>
  <c r="CQ205" i="119"/>
  <c r="CR205" i="119"/>
  <c r="CS205" i="119"/>
  <c r="CT205" i="119"/>
  <c r="CU205" i="119"/>
  <c r="CV205" i="119"/>
  <c r="CW205" i="119"/>
  <c r="CX205" i="119"/>
  <c r="CY205" i="119"/>
  <c r="CZ205" i="119"/>
  <c r="DA205" i="119"/>
  <c r="DB205" i="119"/>
  <c r="DC205" i="119"/>
  <c r="DD205" i="119"/>
  <c r="DE205" i="119"/>
  <c r="DF205" i="119"/>
  <c r="DG205" i="119"/>
  <c r="DH205" i="119"/>
  <c r="DI205" i="119"/>
  <c r="DJ205" i="119"/>
  <c r="DK205" i="119"/>
  <c r="DL205" i="119"/>
  <c r="DM205" i="119"/>
  <c r="DN205" i="119"/>
  <c r="DO205" i="119"/>
  <c r="DP205" i="119"/>
  <c r="AR206" i="119"/>
  <c r="AS206" i="119"/>
  <c r="AT206" i="119"/>
  <c r="AU206" i="119"/>
  <c r="AV206" i="119"/>
  <c r="AW206" i="119"/>
  <c r="AX206" i="119"/>
  <c r="AY206" i="119"/>
  <c r="AZ206" i="119"/>
  <c r="BA206" i="119"/>
  <c r="BB206" i="119"/>
  <c r="BC206" i="119"/>
  <c r="BD206" i="119"/>
  <c r="BE206" i="119"/>
  <c r="BF206" i="119"/>
  <c r="BG206" i="119"/>
  <c r="BH206" i="119"/>
  <c r="BI206" i="119"/>
  <c r="BJ206" i="119"/>
  <c r="BK206" i="119"/>
  <c r="BL206" i="119"/>
  <c r="BM206" i="119"/>
  <c r="BN206" i="119"/>
  <c r="BO206" i="119"/>
  <c r="BP206" i="119"/>
  <c r="BQ206" i="119"/>
  <c r="BR206" i="119"/>
  <c r="BS206" i="119"/>
  <c r="BT206" i="119"/>
  <c r="BU206" i="119"/>
  <c r="BV206" i="119"/>
  <c r="BW206" i="119"/>
  <c r="BX206" i="119"/>
  <c r="BY206" i="119"/>
  <c r="BZ206" i="119"/>
  <c r="CA206" i="119"/>
  <c r="CB206" i="119"/>
  <c r="CC206" i="119"/>
  <c r="CD206" i="119"/>
  <c r="CE206" i="119"/>
  <c r="CF206" i="119"/>
  <c r="CG206" i="119"/>
  <c r="CH206" i="119"/>
  <c r="CI206" i="119"/>
  <c r="CJ206" i="119"/>
  <c r="CK206" i="119"/>
  <c r="CL206" i="119"/>
  <c r="CM206" i="119"/>
  <c r="CN206" i="119"/>
  <c r="CO206" i="119"/>
  <c r="CP206" i="119"/>
  <c r="CQ206" i="119"/>
  <c r="CR206" i="119"/>
  <c r="CS206" i="119"/>
  <c r="CT206" i="119"/>
  <c r="CU206" i="119"/>
  <c r="CV206" i="119"/>
  <c r="CW206" i="119"/>
  <c r="CX206" i="119"/>
  <c r="CY206" i="119"/>
  <c r="CZ206" i="119"/>
  <c r="DA206" i="119"/>
  <c r="DB206" i="119"/>
  <c r="DC206" i="119"/>
  <c r="DD206" i="119"/>
  <c r="DE206" i="119"/>
  <c r="DF206" i="119"/>
  <c r="DG206" i="119"/>
  <c r="DH206" i="119"/>
  <c r="DI206" i="119"/>
  <c r="DJ206" i="119"/>
  <c r="DK206" i="119"/>
  <c r="DL206" i="119"/>
  <c r="DM206" i="119"/>
  <c r="DN206" i="119"/>
  <c r="DO206" i="119"/>
  <c r="DP206" i="119"/>
  <c r="V264" i="119"/>
  <c r="AJ264" i="119" a="1"/>
  <c r="AJ264" i="119" s="1"/>
  <c r="Q264" i="119"/>
  <c r="R264" i="119" s="1"/>
  <c r="AR194" i="119"/>
  <c r="AT194" i="119"/>
  <c r="AS194" i="119"/>
  <c r="AU194" i="119"/>
  <c r="AV194" i="119"/>
  <c r="AW194" i="119"/>
  <c r="AX194" i="119"/>
  <c r="AY194" i="119"/>
  <c r="AZ194" i="119"/>
  <c r="BA194" i="119"/>
  <c r="BB194" i="119"/>
  <c r="BC194" i="119"/>
  <c r="BD194" i="119"/>
  <c r="BE194" i="119"/>
  <c r="BF194" i="119"/>
  <c r="BG194" i="119"/>
  <c r="BH194" i="119"/>
  <c r="BI194" i="119"/>
  <c r="BJ194" i="119"/>
  <c r="BK194" i="119"/>
  <c r="BL194" i="119"/>
  <c r="BM194" i="119"/>
  <c r="BN194" i="119"/>
  <c r="BO194" i="119"/>
  <c r="BP194" i="119"/>
  <c r="BQ194" i="119"/>
  <c r="BR194" i="119"/>
  <c r="BS194" i="119"/>
  <c r="BT194" i="119"/>
  <c r="BU194" i="119"/>
  <c r="BV194" i="119"/>
  <c r="BW194" i="119"/>
  <c r="BX194" i="119"/>
  <c r="BY194" i="119"/>
  <c r="BZ194" i="119"/>
  <c r="CA194" i="119"/>
  <c r="CB194" i="119"/>
  <c r="CC194" i="119"/>
  <c r="CD194" i="119"/>
  <c r="CE194" i="119"/>
  <c r="CF194" i="119"/>
  <c r="CG194" i="119"/>
  <c r="CH194" i="119"/>
  <c r="CI194" i="119"/>
  <c r="CJ194" i="119"/>
  <c r="CK194" i="119"/>
  <c r="CL194" i="119"/>
  <c r="CM194" i="119"/>
  <c r="CN194" i="119"/>
  <c r="CO194" i="119"/>
  <c r="CP194" i="119"/>
  <c r="CQ194" i="119"/>
  <c r="CR194" i="119"/>
  <c r="CS194" i="119"/>
  <c r="CT194" i="119"/>
  <c r="CU194" i="119"/>
  <c r="CV194" i="119"/>
  <c r="CW194" i="119"/>
  <c r="CX194" i="119"/>
  <c r="CY194" i="119"/>
  <c r="CZ194" i="119"/>
  <c r="DA194" i="119"/>
  <c r="DB194" i="119"/>
  <c r="DC194" i="119"/>
  <c r="DD194" i="119"/>
  <c r="DE194" i="119"/>
  <c r="DF194" i="119"/>
  <c r="DG194" i="119"/>
  <c r="DH194" i="119"/>
  <c r="DI194" i="119"/>
  <c r="DJ194" i="119"/>
  <c r="DK194" i="119"/>
  <c r="DL194" i="119"/>
  <c r="DM194" i="119"/>
  <c r="DN194" i="119"/>
  <c r="DO194" i="119"/>
  <c r="DP194" i="119"/>
  <c r="AT117" i="119"/>
  <c r="AR117" i="119"/>
  <c r="AS117" i="119"/>
  <c r="AU117" i="119"/>
  <c r="AV117" i="119"/>
  <c r="AW117" i="119"/>
  <c r="AX117" i="119"/>
  <c r="AY117" i="119"/>
  <c r="AZ117" i="119"/>
  <c r="BA117" i="119"/>
  <c r="BB117" i="119"/>
  <c r="BC117" i="119"/>
  <c r="BD117" i="119"/>
  <c r="BE117" i="119"/>
  <c r="BF117" i="119"/>
  <c r="BG117" i="119"/>
  <c r="BH117" i="119"/>
  <c r="BI117" i="119"/>
  <c r="BJ117" i="119"/>
  <c r="BK117" i="119"/>
  <c r="BL117" i="119"/>
  <c r="BM117" i="119"/>
  <c r="BN117" i="119"/>
  <c r="BO117" i="119"/>
  <c r="BP117" i="119"/>
  <c r="BQ117" i="119"/>
  <c r="BR117" i="119"/>
  <c r="BS117" i="119"/>
  <c r="BT117" i="119"/>
  <c r="BU117" i="119"/>
  <c r="BV117" i="119"/>
  <c r="BW117" i="119"/>
  <c r="BX117" i="119"/>
  <c r="BY117" i="119"/>
  <c r="BZ117" i="119"/>
  <c r="CA117" i="119"/>
  <c r="CB117" i="119"/>
  <c r="CC117" i="119"/>
  <c r="CD117" i="119"/>
  <c r="CE117" i="119"/>
  <c r="CF117" i="119"/>
  <c r="CG117" i="119"/>
  <c r="CH117" i="119"/>
  <c r="CI117" i="119"/>
  <c r="CJ117" i="119"/>
  <c r="CK117" i="119"/>
  <c r="CL117" i="119"/>
  <c r="CM117" i="119"/>
  <c r="CN117" i="119"/>
  <c r="CO117" i="119"/>
  <c r="CP117" i="119"/>
  <c r="CQ117" i="119"/>
  <c r="CR117" i="119"/>
  <c r="CS117" i="119"/>
  <c r="CT117" i="119"/>
  <c r="CU117" i="119"/>
  <c r="CV117" i="119"/>
  <c r="CW117" i="119"/>
  <c r="CX117" i="119"/>
  <c r="CY117" i="119"/>
  <c r="CZ117" i="119"/>
  <c r="DA117" i="119"/>
  <c r="DB117" i="119"/>
  <c r="DC117" i="119"/>
  <c r="DD117" i="119"/>
  <c r="DE117" i="119"/>
  <c r="DF117" i="119"/>
  <c r="DG117" i="119"/>
  <c r="DH117" i="119"/>
  <c r="DI117" i="119"/>
  <c r="DJ117" i="119"/>
  <c r="DK117" i="119"/>
  <c r="DL117" i="119"/>
  <c r="DM117" i="119"/>
  <c r="DN117" i="119"/>
  <c r="DO117" i="119"/>
  <c r="DP117" i="119"/>
  <c r="AR129" i="119"/>
  <c r="AT129" i="119"/>
  <c r="AS129" i="119"/>
  <c r="AU129" i="119"/>
  <c r="AV129" i="119"/>
  <c r="AW129" i="119"/>
  <c r="AX129" i="119"/>
  <c r="AY129" i="119"/>
  <c r="AZ129" i="119"/>
  <c r="BA129" i="119"/>
  <c r="BB129" i="119"/>
  <c r="BC129" i="119"/>
  <c r="BD129" i="119"/>
  <c r="BE129" i="119"/>
  <c r="BF129" i="119"/>
  <c r="BG129" i="119"/>
  <c r="BH129" i="119"/>
  <c r="BI129" i="119"/>
  <c r="BJ129" i="119"/>
  <c r="BK129" i="119"/>
  <c r="BL129" i="119"/>
  <c r="BM129" i="119"/>
  <c r="BN129" i="119"/>
  <c r="BO129" i="119"/>
  <c r="BP129" i="119"/>
  <c r="BQ129" i="119"/>
  <c r="BR129" i="119"/>
  <c r="BS129" i="119"/>
  <c r="BT129" i="119"/>
  <c r="BU129" i="119"/>
  <c r="BV129" i="119"/>
  <c r="BW129" i="119"/>
  <c r="BX129" i="119"/>
  <c r="BY129" i="119"/>
  <c r="BZ129" i="119"/>
  <c r="CA129" i="119"/>
  <c r="CB129" i="119"/>
  <c r="CC129" i="119"/>
  <c r="CD129" i="119"/>
  <c r="CE129" i="119"/>
  <c r="CF129" i="119"/>
  <c r="CG129" i="119"/>
  <c r="CH129" i="119"/>
  <c r="CI129" i="119"/>
  <c r="CJ129" i="119"/>
  <c r="CK129" i="119"/>
  <c r="CL129" i="119"/>
  <c r="CM129" i="119"/>
  <c r="CN129" i="119"/>
  <c r="CO129" i="119"/>
  <c r="CP129" i="119"/>
  <c r="CQ129" i="119"/>
  <c r="CR129" i="119"/>
  <c r="CS129" i="119"/>
  <c r="CT129" i="119"/>
  <c r="CU129" i="119"/>
  <c r="CV129" i="119"/>
  <c r="CW129" i="119"/>
  <c r="CX129" i="119"/>
  <c r="CY129" i="119"/>
  <c r="CZ129" i="119"/>
  <c r="DA129" i="119"/>
  <c r="DB129" i="119"/>
  <c r="DC129" i="119"/>
  <c r="DD129" i="119"/>
  <c r="DE129" i="119"/>
  <c r="DF129" i="119"/>
  <c r="DG129" i="119"/>
  <c r="DH129" i="119"/>
  <c r="DI129" i="119"/>
  <c r="DJ129" i="119"/>
  <c r="DK129" i="119"/>
  <c r="DL129" i="119"/>
  <c r="DM129" i="119"/>
  <c r="DN129" i="119"/>
  <c r="DO129" i="119"/>
  <c r="DP129" i="119"/>
  <c r="AR109" i="119"/>
  <c r="AS109" i="119"/>
  <c r="AT109" i="119"/>
  <c r="AU109" i="119"/>
  <c r="AV109" i="119"/>
  <c r="AW109" i="119"/>
  <c r="AX109" i="119"/>
  <c r="AY109" i="119"/>
  <c r="AZ109" i="119"/>
  <c r="BA109" i="119"/>
  <c r="BB109" i="119"/>
  <c r="BC109" i="119"/>
  <c r="BD109" i="119"/>
  <c r="BE109" i="119"/>
  <c r="BF109" i="119"/>
  <c r="BG109" i="119"/>
  <c r="BH109" i="119"/>
  <c r="BI109" i="119"/>
  <c r="BJ109" i="119"/>
  <c r="BK109" i="119"/>
  <c r="BL109" i="119"/>
  <c r="BM109" i="119"/>
  <c r="BN109" i="119"/>
  <c r="BO109" i="119"/>
  <c r="BP109" i="119"/>
  <c r="BQ109" i="119"/>
  <c r="BR109" i="119"/>
  <c r="BS109" i="119"/>
  <c r="BT109" i="119"/>
  <c r="BU109" i="119"/>
  <c r="BV109" i="119"/>
  <c r="BW109" i="119"/>
  <c r="BX109" i="119"/>
  <c r="BY109" i="119"/>
  <c r="BZ109" i="119"/>
  <c r="CA109" i="119"/>
  <c r="CB109" i="119"/>
  <c r="CC109" i="119"/>
  <c r="CD109" i="119"/>
  <c r="CE109" i="119"/>
  <c r="CF109" i="119"/>
  <c r="CG109" i="119"/>
  <c r="CH109" i="119"/>
  <c r="CI109" i="119"/>
  <c r="CJ109" i="119"/>
  <c r="CK109" i="119"/>
  <c r="CL109" i="119"/>
  <c r="CM109" i="119"/>
  <c r="CN109" i="119"/>
  <c r="CO109" i="119"/>
  <c r="CP109" i="119"/>
  <c r="CQ109" i="119"/>
  <c r="CR109" i="119"/>
  <c r="CS109" i="119"/>
  <c r="CT109" i="119"/>
  <c r="CU109" i="119"/>
  <c r="CV109" i="119"/>
  <c r="CW109" i="119"/>
  <c r="CX109" i="119"/>
  <c r="CY109" i="119"/>
  <c r="CZ109" i="119"/>
  <c r="DA109" i="119"/>
  <c r="DB109" i="119"/>
  <c r="DC109" i="119"/>
  <c r="DD109" i="119"/>
  <c r="DE109" i="119"/>
  <c r="DF109" i="119"/>
  <c r="DG109" i="119"/>
  <c r="DH109" i="119"/>
  <c r="DI109" i="119"/>
  <c r="DJ109" i="119"/>
  <c r="DK109" i="119"/>
  <c r="DL109" i="119"/>
  <c r="DM109" i="119"/>
  <c r="DN109" i="119"/>
  <c r="DO109" i="119"/>
  <c r="DP109" i="119"/>
  <c r="AR190" i="119"/>
  <c r="AT190" i="119"/>
  <c r="AS190" i="119"/>
  <c r="AU190" i="119"/>
  <c r="AV190" i="119"/>
  <c r="AW190" i="119"/>
  <c r="AX190" i="119"/>
  <c r="AY190" i="119"/>
  <c r="AZ190" i="119"/>
  <c r="BA190" i="119"/>
  <c r="BB190" i="119"/>
  <c r="BC190" i="119"/>
  <c r="BD190" i="119"/>
  <c r="BE190" i="119"/>
  <c r="BF190" i="119"/>
  <c r="BG190" i="119"/>
  <c r="BH190" i="119"/>
  <c r="BI190" i="119"/>
  <c r="BJ190" i="119"/>
  <c r="BK190" i="119"/>
  <c r="BL190" i="119"/>
  <c r="BM190" i="119"/>
  <c r="BN190" i="119"/>
  <c r="BO190" i="119"/>
  <c r="BP190" i="119"/>
  <c r="BQ190" i="119"/>
  <c r="BR190" i="119"/>
  <c r="BS190" i="119"/>
  <c r="BT190" i="119"/>
  <c r="BU190" i="119"/>
  <c r="BV190" i="119"/>
  <c r="BW190" i="119"/>
  <c r="BX190" i="119"/>
  <c r="BY190" i="119"/>
  <c r="BZ190" i="119"/>
  <c r="CA190" i="119"/>
  <c r="CB190" i="119"/>
  <c r="CC190" i="119"/>
  <c r="CD190" i="119"/>
  <c r="CE190" i="119"/>
  <c r="CF190" i="119"/>
  <c r="CG190" i="119"/>
  <c r="CH190" i="119"/>
  <c r="CI190" i="119"/>
  <c r="CJ190" i="119"/>
  <c r="CK190" i="119"/>
  <c r="CL190" i="119"/>
  <c r="CM190" i="119"/>
  <c r="CN190" i="119"/>
  <c r="CO190" i="119"/>
  <c r="CP190" i="119"/>
  <c r="CQ190" i="119"/>
  <c r="CR190" i="119"/>
  <c r="CS190" i="119"/>
  <c r="CT190" i="119"/>
  <c r="CU190" i="119"/>
  <c r="CV190" i="119"/>
  <c r="CW190" i="119"/>
  <c r="CX190" i="119"/>
  <c r="CY190" i="119"/>
  <c r="CZ190" i="119"/>
  <c r="DA190" i="119"/>
  <c r="DB190" i="119"/>
  <c r="DC190" i="119"/>
  <c r="DD190" i="119"/>
  <c r="DE190" i="119"/>
  <c r="DF190" i="119"/>
  <c r="DG190" i="119"/>
  <c r="DH190" i="119"/>
  <c r="DI190" i="119"/>
  <c r="DJ190" i="119"/>
  <c r="DK190" i="119"/>
  <c r="DL190" i="119"/>
  <c r="DM190" i="119"/>
  <c r="DN190" i="119"/>
  <c r="DO190" i="119"/>
  <c r="DP190" i="119"/>
  <c r="AR77" i="119"/>
  <c r="AS77" i="119"/>
  <c r="AT77" i="119"/>
  <c r="AU77" i="119"/>
  <c r="AV77" i="119"/>
  <c r="AW77" i="119"/>
  <c r="AX77" i="119"/>
  <c r="AY77" i="119"/>
  <c r="AZ77" i="119"/>
  <c r="BA77" i="119"/>
  <c r="BB77" i="119"/>
  <c r="BC77" i="119"/>
  <c r="BD77" i="119"/>
  <c r="BE77" i="119"/>
  <c r="BF77" i="119"/>
  <c r="BG77" i="119"/>
  <c r="BH77" i="119"/>
  <c r="BI77" i="119"/>
  <c r="BJ77" i="119"/>
  <c r="BK77" i="119"/>
  <c r="BL77" i="119"/>
  <c r="BM77" i="119"/>
  <c r="BN77" i="119"/>
  <c r="BO77" i="119"/>
  <c r="BP77" i="119"/>
  <c r="BQ77" i="119"/>
  <c r="BR77" i="119"/>
  <c r="BS77" i="119"/>
  <c r="BT77" i="119"/>
  <c r="BU77" i="119"/>
  <c r="BV77" i="119"/>
  <c r="BW77" i="119"/>
  <c r="BX77" i="119"/>
  <c r="BY77" i="119"/>
  <c r="BZ77" i="119"/>
  <c r="CA77" i="119"/>
  <c r="CB77" i="119"/>
  <c r="CC77" i="119"/>
  <c r="CD77" i="119"/>
  <c r="CE77" i="119"/>
  <c r="CF77" i="119"/>
  <c r="CG77" i="119"/>
  <c r="CH77" i="119"/>
  <c r="CI77" i="119"/>
  <c r="CJ77" i="119"/>
  <c r="CK77" i="119"/>
  <c r="CL77" i="119"/>
  <c r="CM77" i="119"/>
  <c r="CN77" i="119"/>
  <c r="CO77" i="119"/>
  <c r="CP77" i="119"/>
  <c r="CQ77" i="119"/>
  <c r="CR77" i="119"/>
  <c r="CS77" i="119"/>
  <c r="CT77" i="119"/>
  <c r="CU77" i="119"/>
  <c r="CV77" i="119"/>
  <c r="CW77" i="119"/>
  <c r="CX77" i="119"/>
  <c r="CY77" i="119"/>
  <c r="CZ77" i="119"/>
  <c r="DA77" i="119"/>
  <c r="DB77" i="119"/>
  <c r="DC77" i="119"/>
  <c r="DD77" i="119"/>
  <c r="DE77" i="119"/>
  <c r="DF77" i="119"/>
  <c r="DG77" i="119"/>
  <c r="DH77" i="119"/>
  <c r="DI77" i="119"/>
  <c r="DJ77" i="119"/>
  <c r="DK77" i="119"/>
  <c r="DL77" i="119"/>
  <c r="DM77" i="119"/>
  <c r="DN77" i="119"/>
  <c r="DO77" i="119"/>
  <c r="DP77" i="119"/>
  <c r="AR123" i="119"/>
  <c r="AS123" i="119"/>
  <c r="AT123" i="119"/>
  <c r="AU123" i="119"/>
  <c r="AV123" i="119"/>
  <c r="AW123" i="119"/>
  <c r="AX123" i="119"/>
  <c r="AY123" i="119"/>
  <c r="AZ123" i="119"/>
  <c r="BA123" i="119"/>
  <c r="BB123" i="119"/>
  <c r="BC123" i="119"/>
  <c r="BD123" i="119"/>
  <c r="BE123" i="119"/>
  <c r="BF123" i="119"/>
  <c r="BG123" i="119"/>
  <c r="BH123" i="119"/>
  <c r="BI123" i="119"/>
  <c r="BJ123" i="119"/>
  <c r="BK123" i="119"/>
  <c r="BL123" i="119"/>
  <c r="BM123" i="119"/>
  <c r="BN123" i="119"/>
  <c r="BO123" i="119"/>
  <c r="BP123" i="119"/>
  <c r="BQ123" i="119"/>
  <c r="BR123" i="119"/>
  <c r="BS123" i="119"/>
  <c r="BT123" i="119"/>
  <c r="BU123" i="119"/>
  <c r="BV123" i="119"/>
  <c r="BW123" i="119"/>
  <c r="BX123" i="119"/>
  <c r="BY123" i="119"/>
  <c r="BZ123" i="119"/>
  <c r="CA123" i="119"/>
  <c r="CB123" i="119"/>
  <c r="CC123" i="119"/>
  <c r="CD123" i="119"/>
  <c r="CE123" i="119"/>
  <c r="CF123" i="119"/>
  <c r="CG123" i="119"/>
  <c r="CH123" i="119"/>
  <c r="CI123" i="119"/>
  <c r="CJ123" i="119"/>
  <c r="CK123" i="119"/>
  <c r="CL123" i="119"/>
  <c r="CM123" i="119"/>
  <c r="CN123" i="119"/>
  <c r="CO123" i="119"/>
  <c r="CP123" i="119"/>
  <c r="CQ123" i="119"/>
  <c r="CR123" i="119"/>
  <c r="CS123" i="119"/>
  <c r="CT123" i="119"/>
  <c r="CU123" i="119"/>
  <c r="CV123" i="119"/>
  <c r="CW123" i="119"/>
  <c r="CX123" i="119"/>
  <c r="CY123" i="119"/>
  <c r="CZ123" i="119"/>
  <c r="DA123" i="119"/>
  <c r="DB123" i="119"/>
  <c r="DC123" i="119"/>
  <c r="DD123" i="119"/>
  <c r="DE123" i="119"/>
  <c r="DF123" i="119"/>
  <c r="DG123" i="119"/>
  <c r="DH123" i="119"/>
  <c r="DI123" i="119"/>
  <c r="DJ123" i="119"/>
  <c r="DK123" i="119"/>
  <c r="DL123" i="119"/>
  <c r="DM123" i="119"/>
  <c r="DN123" i="119"/>
  <c r="DO123" i="119"/>
  <c r="DP123" i="119"/>
  <c r="AR229" i="119"/>
  <c r="AS229" i="119"/>
  <c r="AT229" i="119"/>
  <c r="AU229" i="119"/>
  <c r="AV229" i="119"/>
  <c r="AW229" i="119"/>
  <c r="AX229" i="119"/>
  <c r="AY229" i="119"/>
  <c r="AZ229" i="119"/>
  <c r="BA229" i="119"/>
  <c r="BB229" i="119"/>
  <c r="BC229" i="119"/>
  <c r="BD229" i="119"/>
  <c r="BE229" i="119"/>
  <c r="BF229" i="119"/>
  <c r="BG229" i="119"/>
  <c r="BH229" i="119"/>
  <c r="BI229" i="119"/>
  <c r="BJ229" i="119"/>
  <c r="BK229" i="119"/>
  <c r="BL229" i="119"/>
  <c r="BM229" i="119"/>
  <c r="BN229" i="119"/>
  <c r="BO229" i="119"/>
  <c r="BP229" i="119"/>
  <c r="BQ229" i="119"/>
  <c r="BR229" i="119"/>
  <c r="BS229" i="119"/>
  <c r="BT229" i="119"/>
  <c r="BU229" i="119"/>
  <c r="BV229" i="119"/>
  <c r="BW229" i="119"/>
  <c r="BX229" i="119"/>
  <c r="BY229" i="119"/>
  <c r="BZ229" i="119"/>
  <c r="CA229" i="119"/>
  <c r="CB229" i="119"/>
  <c r="CC229" i="119"/>
  <c r="CD229" i="119"/>
  <c r="CE229" i="119"/>
  <c r="CF229" i="119"/>
  <c r="CG229" i="119"/>
  <c r="CH229" i="119"/>
  <c r="CI229" i="119"/>
  <c r="CJ229" i="119"/>
  <c r="CK229" i="119"/>
  <c r="CL229" i="119"/>
  <c r="CM229" i="119"/>
  <c r="CN229" i="119"/>
  <c r="CO229" i="119"/>
  <c r="CP229" i="119"/>
  <c r="CQ229" i="119"/>
  <c r="CR229" i="119"/>
  <c r="CS229" i="119"/>
  <c r="CT229" i="119"/>
  <c r="CU229" i="119"/>
  <c r="CV229" i="119"/>
  <c r="CW229" i="119"/>
  <c r="CX229" i="119"/>
  <c r="CY229" i="119"/>
  <c r="CZ229" i="119"/>
  <c r="DA229" i="119"/>
  <c r="DB229" i="119"/>
  <c r="DC229" i="119"/>
  <c r="DD229" i="119"/>
  <c r="DE229" i="119"/>
  <c r="DF229" i="119"/>
  <c r="DG229" i="119"/>
  <c r="DH229" i="119"/>
  <c r="DI229" i="119"/>
  <c r="DJ229" i="119"/>
  <c r="DK229" i="119"/>
  <c r="DL229" i="119"/>
  <c r="DM229" i="119"/>
  <c r="DN229" i="119"/>
  <c r="DO229" i="119"/>
  <c r="DP229" i="119"/>
  <c r="AT241" i="119"/>
  <c r="AU241" i="119"/>
  <c r="AR241" i="119"/>
  <c r="AS241" i="119"/>
  <c r="AV241" i="119"/>
  <c r="AW241" i="119"/>
  <c r="AX241" i="119"/>
  <c r="AY241" i="119"/>
  <c r="AZ241" i="119"/>
  <c r="BA241" i="119"/>
  <c r="BB241" i="119"/>
  <c r="BC241" i="119"/>
  <c r="BD241" i="119"/>
  <c r="BE241" i="119"/>
  <c r="BF241" i="119"/>
  <c r="BG241" i="119"/>
  <c r="BH241" i="119"/>
  <c r="BI241" i="119"/>
  <c r="BJ241" i="119"/>
  <c r="BK241" i="119"/>
  <c r="BL241" i="119"/>
  <c r="BM241" i="119"/>
  <c r="BN241" i="119"/>
  <c r="BO241" i="119"/>
  <c r="BP241" i="119"/>
  <c r="BQ241" i="119"/>
  <c r="BR241" i="119"/>
  <c r="BS241" i="119"/>
  <c r="BT241" i="119"/>
  <c r="BU241" i="119"/>
  <c r="BV241" i="119"/>
  <c r="BW241" i="119"/>
  <c r="BX241" i="119"/>
  <c r="BY241" i="119"/>
  <c r="BZ241" i="119"/>
  <c r="CA241" i="119"/>
  <c r="CB241" i="119"/>
  <c r="CC241" i="119"/>
  <c r="CD241" i="119"/>
  <c r="CE241" i="119"/>
  <c r="CF241" i="119"/>
  <c r="CG241" i="119"/>
  <c r="CH241" i="119"/>
  <c r="CI241" i="119"/>
  <c r="CJ241" i="119"/>
  <c r="CK241" i="119"/>
  <c r="CL241" i="119"/>
  <c r="CM241" i="119"/>
  <c r="CN241" i="119"/>
  <c r="CO241" i="119"/>
  <c r="CP241" i="119"/>
  <c r="CQ241" i="119"/>
  <c r="CR241" i="119"/>
  <c r="CS241" i="119"/>
  <c r="CT241" i="119"/>
  <c r="CU241" i="119"/>
  <c r="CV241" i="119"/>
  <c r="CW241" i="119"/>
  <c r="CX241" i="119"/>
  <c r="CY241" i="119"/>
  <c r="CZ241" i="119"/>
  <c r="DA241" i="119"/>
  <c r="DB241" i="119"/>
  <c r="DC241" i="119"/>
  <c r="DD241" i="119"/>
  <c r="DE241" i="119"/>
  <c r="DF241" i="119"/>
  <c r="DG241" i="119"/>
  <c r="DH241" i="119"/>
  <c r="DI241" i="119"/>
  <c r="DJ241" i="119"/>
  <c r="DK241" i="119"/>
  <c r="DL241" i="119"/>
  <c r="DM241" i="119"/>
  <c r="DN241" i="119"/>
  <c r="DO241" i="119"/>
  <c r="DP241" i="119"/>
  <c r="CY315" i="119"/>
  <c r="D66" i="121"/>
  <c r="F66" i="121" s="1"/>
  <c r="AJ163" i="119" a="1"/>
  <c r="AJ163" i="119" s="1"/>
  <c r="Q163" i="119"/>
  <c r="R163" i="119" s="1"/>
  <c r="V163" i="119"/>
  <c r="AR75" i="119"/>
  <c r="AT75" i="119"/>
  <c r="AS75" i="119"/>
  <c r="AU75" i="119"/>
  <c r="AV75" i="119"/>
  <c r="AW75" i="119"/>
  <c r="AX75" i="119"/>
  <c r="AY75" i="119"/>
  <c r="AZ75" i="119"/>
  <c r="BA75" i="119"/>
  <c r="BB75" i="119"/>
  <c r="BC75" i="119"/>
  <c r="BD75" i="119"/>
  <c r="BE75" i="119"/>
  <c r="BF75" i="119"/>
  <c r="BG75" i="119"/>
  <c r="BH75" i="119"/>
  <c r="BI75" i="119"/>
  <c r="BJ75" i="119"/>
  <c r="BK75" i="119"/>
  <c r="BL75" i="119"/>
  <c r="BM75" i="119"/>
  <c r="BN75" i="119"/>
  <c r="BO75" i="119"/>
  <c r="BP75" i="119"/>
  <c r="BQ75" i="119"/>
  <c r="BR75" i="119"/>
  <c r="BS75" i="119"/>
  <c r="BT75" i="119"/>
  <c r="BU75" i="119"/>
  <c r="BV75" i="119"/>
  <c r="BW75" i="119"/>
  <c r="BX75" i="119"/>
  <c r="BY75" i="119"/>
  <c r="BZ75" i="119"/>
  <c r="CA75" i="119"/>
  <c r="CB75" i="119"/>
  <c r="CC75" i="119"/>
  <c r="CD75" i="119"/>
  <c r="CE75" i="119"/>
  <c r="CF75" i="119"/>
  <c r="CG75" i="119"/>
  <c r="CH75" i="119"/>
  <c r="CI75" i="119"/>
  <c r="CJ75" i="119"/>
  <c r="CK75" i="119"/>
  <c r="CL75" i="119"/>
  <c r="CM75" i="119"/>
  <c r="CN75" i="119"/>
  <c r="CO75" i="119"/>
  <c r="CP75" i="119"/>
  <c r="CQ75" i="119"/>
  <c r="CR75" i="119"/>
  <c r="CS75" i="119"/>
  <c r="CT75" i="119"/>
  <c r="CU75" i="119"/>
  <c r="CV75" i="119"/>
  <c r="CW75" i="119"/>
  <c r="CX75" i="119"/>
  <c r="CY75" i="119"/>
  <c r="CZ75" i="119"/>
  <c r="DA75" i="119"/>
  <c r="DB75" i="119"/>
  <c r="DC75" i="119"/>
  <c r="DD75" i="119"/>
  <c r="DE75" i="119"/>
  <c r="DF75" i="119"/>
  <c r="DG75" i="119"/>
  <c r="DH75" i="119"/>
  <c r="DI75" i="119"/>
  <c r="DJ75" i="119"/>
  <c r="DK75" i="119"/>
  <c r="DL75" i="119"/>
  <c r="DM75" i="119"/>
  <c r="DN75" i="119"/>
  <c r="DO75" i="119"/>
  <c r="DP75" i="119"/>
  <c r="AR68" i="119"/>
  <c r="AT68" i="119"/>
  <c r="AS68" i="119"/>
  <c r="AU68" i="119"/>
  <c r="AV68" i="119"/>
  <c r="AW68" i="119"/>
  <c r="AX68" i="119"/>
  <c r="AY68" i="119"/>
  <c r="AZ68" i="119"/>
  <c r="BA68" i="119"/>
  <c r="BB68" i="119"/>
  <c r="BC68" i="119"/>
  <c r="BD68" i="119"/>
  <c r="BE68" i="119"/>
  <c r="BF68" i="119"/>
  <c r="BG68" i="119"/>
  <c r="BH68" i="119"/>
  <c r="BI68" i="119"/>
  <c r="BJ68" i="119"/>
  <c r="BK68" i="119"/>
  <c r="BL68" i="119"/>
  <c r="BM68" i="119"/>
  <c r="BN68" i="119"/>
  <c r="BO68" i="119"/>
  <c r="BP68" i="119"/>
  <c r="BQ68" i="119"/>
  <c r="BR68" i="119"/>
  <c r="BS68" i="119"/>
  <c r="BT68" i="119"/>
  <c r="BU68" i="119"/>
  <c r="BV68" i="119"/>
  <c r="BW68" i="119"/>
  <c r="BX68" i="119"/>
  <c r="BY68" i="119"/>
  <c r="BZ68" i="119"/>
  <c r="CA68" i="119"/>
  <c r="CB68" i="119"/>
  <c r="CC68" i="119"/>
  <c r="CD68" i="119"/>
  <c r="CE68" i="119"/>
  <c r="CF68" i="119"/>
  <c r="CG68" i="119"/>
  <c r="CH68" i="119"/>
  <c r="CI68" i="119"/>
  <c r="CJ68" i="119"/>
  <c r="CK68" i="119"/>
  <c r="CL68" i="119"/>
  <c r="CM68" i="119"/>
  <c r="CN68" i="119"/>
  <c r="CO68" i="119"/>
  <c r="CP68" i="119"/>
  <c r="CQ68" i="119"/>
  <c r="CR68" i="119"/>
  <c r="CS68" i="119"/>
  <c r="CT68" i="119"/>
  <c r="CU68" i="119"/>
  <c r="CV68" i="119"/>
  <c r="CW68" i="119"/>
  <c r="CX68" i="119"/>
  <c r="CY68" i="119"/>
  <c r="CZ68" i="119"/>
  <c r="DA68" i="119"/>
  <c r="DB68" i="119"/>
  <c r="DC68" i="119"/>
  <c r="DD68" i="119"/>
  <c r="DE68" i="119"/>
  <c r="DF68" i="119"/>
  <c r="DG68" i="119"/>
  <c r="DH68" i="119"/>
  <c r="DI68" i="119"/>
  <c r="DJ68" i="119"/>
  <c r="DK68" i="119"/>
  <c r="DL68" i="119"/>
  <c r="DM68" i="119"/>
  <c r="DN68" i="119"/>
  <c r="DO68" i="119"/>
  <c r="DP68" i="119"/>
  <c r="AR257" i="119"/>
  <c r="AT257" i="119"/>
  <c r="AS257" i="119"/>
  <c r="AU257" i="119"/>
  <c r="AV257" i="119"/>
  <c r="AW257" i="119"/>
  <c r="AX257" i="119"/>
  <c r="AY257" i="119"/>
  <c r="AZ257" i="119"/>
  <c r="BA257" i="119"/>
  <c r="BB257" i="119"/>
  <c r="BC257" i="119"/>
  <c r="BD257" i="119"/>
  <c r="BE257" i="119"/>
  <c r="BF257" i="119"/>
  <c r="BG257" i="119"/>
  <c r="BH257" i="119"/>
  <c r="BI257" i="119"/>
  <c r="BJ257" i="119"/>
  <c r="BK257" i="119"/>
  <c r="BL257" i="119"/>
  <c r="BM257" i="119"/>
  <c r="BN257" i="119"/>
  <c r="BO257" i="119"/>
  <c r="BP257" i="119"/>
  <c r="BQ257" i="119"/>
  <c r="BR257" i="119"/>
  <c r="BS257" i="119"/>
  <c r="BT257" i="119"/>
  <c r="BU257" i="119"/>
  <c r="BV257" i="119"/>
  <c r="BW257" i="119"/>
  <c r="BX257" i="119"/>
  <c r="BY257" i="119"/>
  <c r="BZ257" i="119"/>
  <c r="CA257" i="119"/>
  <c r="CB257" i="119"/>
  <c r="CC257" i="119"/>
  <c r="CD257" i="119"/>
  <c r="CE257" i="119"/>
  <c r="CF257" i="119"/>
  <c r="CG257" i="119"/>
  <c r="CH257" i="119"/>
  <c r="CI257" i="119"/>
  <c r="CJ257" i="119"/>
  <c r="CK257" i="119"/>
  <c r="CL257" i="119"/>
  <c r="CM257" i="119"/>
  <c r="CN257" i="119"/>
  <c r="CO257" i="119"/>
  <c r="CP257" i="119"/>
  <c r="CQ257" i="119"/>
  <c r="CR257" i="119"/>
  <c r="CS257" i="119"/>
  <c r="CT257" i="119"/>
  <c r="CU257" i="119"/>
  <c r="CV257" i="119"/>
  <c r="CW257" i="119"/>
  <c r="CX257" i="119"/>
  <c r="CY257" i="119"/>
  <c r="CZ257" i="119"/>
  <c r="DA257" i="119"/>
  <c r="DB257" i="119"/>
  <c r="DC257" i="119"/>
  <c r="DD257" i="119"/>
  <c r="DE257" i="119"/>
  <c r="DF257" i="119"/>
  <c r="DG257" i="119"/>
  <c r="DH257" i="119"/>
  <c r="DI257" i="119"/>
  <c r="DJ257" i="119"/>
  <c r="DK257" i="119"/>
  <c r="DL257" i="119"/>
  <c r="DM257" i="119"/>
  <c r="DN257" i="119"/>
  <c r="DO257" i="119"/>
  <c r="DP257" i="119"/>
  <c r="AR63" i="119"/>
  <c r="AS63" i="119"/>
  <c r="AT63" i="119"/>
  <c r="AU63" i="119"/>
  <c r="AV63" i="119"/>
  <c r="AW63" i="119"/>
  <c r="AX63" i="119"/>
  <c r="AY63" i="119"/>
  <c r="AZ63" i="119"/>
  <c r="BA63" i="119"/>
  <c r="BB63" i="119"/>
  <c r="BC63" i="119"/>
  <c r="BD63" i="119"/>
  <c r="BE63" i="119"/>
  <c r="BF63" i="119"/>
  <c r="BG63" i="119"/>
  <c r="BH63" i="119"/>
  <c r="BI63" i="119"/>
  <c r="BJ63" i="119"/>
  <c r="BK63" i="119"/>
  <c r="BL63" i="119"/>
  <c r="BM63" i="119"/>
  <c r="BN63" i="119"/>
  <c r="BO63" i="119"/>
  <c r="BP63" i="119"/>
  <c r="BQ63" i="119"/>
  <c r="BR63" i="119"/>
  <c r="BS63" i="119"/>
  <c r="BT63" i="119"/>
  <c r="BU63" i="119"/>
  <c r="BV63" i="119"/>
  <c r="BW63" i="119"/>
  <c r="BX63" i="119"/>
  <c r="BY63" i="119"/>
  <c r="BZ63" i="119"/>
  <c r="CA63" i="119"/>
  <c r="CB63" i="119"/>
  <c r="CC63" i="119"/>
  <c r="CD63" i="119"/>
  <c r="CE63" i="119"/>
  <c r="CF63" i="119"/>
  <c r="CG63" i="119"/>
  <c r="CH63" i="119"/>
  <c r="CI63" i="119"/>
  <c r="CJ63" i="119"/>
  <c r="CK63" i="119"/>
  <c r="CL63" i="119"/>
  <c r="CM63" i="119"/>
  <c r="CN63" i="119"/>
  <c r="CO63" i="119"/>
  <c r="CP63" i="119"/>
  <c r="CQ63" i="119"/>
  <c r="CR63" i="119"/>
  <c r="CS63" i="119"/>
  <c r="CT63" i="119"/>
  <c r="CU63" i="119"/>
  <c r="CV63" i="119"/>
  <c r="CW63" i="119"/>
  <c r="CX63" i="119"/>
  <c r="CY63" i="119"/>
  <c r="CZ63" i="119"/>
  <c r="DA63" i="119"/>
  <c r="DB63" i="119"/>
  <c r="DC63" i="119"/>
  <c r="DD63" i="119"/>
  <c r="DE63" i="119"/>
  <c r="DF63" i="119"/>
  <c r="DG63" i="119"/>
  <c r="DH63" i="119"/>
  <c r="DI63" i="119"/>
  <c r="DJ63" i="119"/>
  <c r="DK63" i="119"/>
  <c r="DL63" i="119"/>
  <c r="DM63" i="119"/>
  <c r="DN63" i="119"/>
  <c r="DO63" i="119"/>
  <c r="DP63" i="119"/>
  <c r="AR95" i="119"/>
  <c r="AT95" i="119"/>
  <c r="AS95" i="119"/>
  <c r="AU95" i="119"/>
  <c r="AV95" i="119"/>
  <c r="AW95" i="119"/>
  <c r="AX95" i="119"/>
  <c r="AY95" i="119"/>
  <c r="AZ95" i="119"/>
  <c r="BA95" i="119"/>
  <c r="BB95" i="119"/>
  <c r="BC95" i="119"/>
  <c r="BD95" i="119"/>
  <c r="BE95" i="119"/>
  <c r="BF95" i="119"/>
  <c r="BG95" i="119"/>
  <c r="BH95" i="119"/>
  <c r="BI95" i="119"/>
  <c r="BJ95" i="119"/>
  <c r="BK95" i="119"/>
  <c r="BL95" i="119"/>
  <c r="BM95" i="119"/>
  <c r="BN95" i="119"/>
  <c r="BO95" i="119"/>
  <c r="BP95" i="119"/>
  <c r="BQ95" i="119"/>
  <c r="BR95" i="119"/>
  <c r="BS95" i="119"/>
  <c r="BT95" i="119"/>
  <c r="BU95" i="119"/>
  <c r="BV95" i="119"/>
  <c r="BW95" i="119"/>
  <c r="BX95" i="119"/>
  <c r="BY95" i="119"/>
  <c r="BZ95" i="119"/>
  <c r="CA95" i="119"/>
  <c r="CB95" i="119"/>
  <c r="CC95" i="119"/>
  <c r="CD95" i="119"/>
  <c r="CE95" i="119"/>
  <c r="CF95" i="119"/>
  <c r="CG95" i="119"/>
  <c r="CH95" i="119"/>
  <c r="CI95" i="119"/>
  <c r="CJ95" i="119"/>
  <c r="CK95" i="119"/>
  <c r="CL95" i="119"/>
  <c r="CM95" i="119"/>
  <c r="CN95" i="119"/>
  <c r="CO95" i="119"/>
  <c r="CP95" i="119"/>
  <c r="CQ95" i="119"/>
  <c r="CR95" i="119"/>
  <c r="CS95" i="119"/>
  <c r="CT95" i="119"/>
  <c r="CU95" i="119"/>
  <c r="CV95" i="119"/>
  <c r="CW95" i="119"/>
  <c r="CX95" i="119"/>
  <c r="CY95" i="119"/>
  <c r="CZ95" i="119"/>
  <c r="DA95" i="119"/>
  <c r="DB95" i="119"/>
  <c r="DC95" i="119"/>
  <c r="DD95" i="119"/>
  <c r="DE95" i="119"/>
  <c r="DF95" i="119"/>
  <c r="DG95" i="119"/>
  <c r="DH95" i="119"/>
  <c r="DI95" i="119"/>
  <c r="DJ95" i="119"/>
  <c r="DK95" i="119"/>
  <c r="DL95" i="119"/>
  <c r="DM95" i="119"/>
  <c r="DN95" i="119"/>
  <c r="DO95" i="119"/>
  <c r="DP95" i="119"/>
  <c r="AT240" i="119"/>
  <c r="AR240" i="119"/>
  <c r="AS240" i="119"/>
  <c r="AU240" i="119"/>
  <c r="AV240" i="119"/>
  <c r="AW240" i="119"/>
  <c r="AX240" i="119"/>
  <c r="AY240" i="119"/>
  <c r="AZ240" i="119"/>
  <c r="BA240" i="119"/>
  <c r="BB240" i="119"/>
  <c r="BC240" i="119"/>
  <c r="BD240" i="119"/>
  <c r="BE240" i="119"/>
  <c r="BF240" i="119"/>
  <c r="BG240" i="119"/>
  <c r="BH240" i="119"/>
  <c r="BI240" i="119"/>
  <c r="BJ240" i="119"/>
  <c r="BK240" i="119"/>
  <c r="BL240" i="119"/>
  <c r="BM240" i="119"/>
  <c r="BN240" i="119"/>
  <c r="BO240" i="119"/>
  <c r="BP240" i="119"/>
  <c r="BQ240" i="119"/>
  <c r="BR240" i="119"/>
  <c r="BS240" i="119"/>
  <c r="BT240" i="119"/>
  <c r="BU240" i="119"/>
  <c r="BV240" i="119"/>
  <c r="BW240" i="119"/>
  <c r="BX240" i="119"/>
  <c r="BY240" i="119"/>
  <c r="BZ240" i="119"/>
  <c r="CA240" i="119"/>
  <c r="CB240" i="119"/>
  <c r="CC240" i="119"/>
  <c r="CD240" i="119"/>
  <c r="CE240" i="119"/>
  <c r="CF240" i="119"/>
  <c r="CG240" i="119"/>
  <c r="CH240" i="119"/>
  <c r="CI240" i="119"/>
  <c r="CJ240" i="119"/>
  <c r="CK240" i="119"/>
  <c r="CL240" i="119"/>
  <c r="CM240" i="119"/>
  <c r="CN240" i="119"/>
  <c r="CO240" i="119"/>
  <c r="CP240" i="119"/>
  <c r="CQ240" i="119"/>
  <c r="CR240" i="119"/>
  <c r="CS240" i="119"/>
  <c r="CT240" i="119"/>
  <c r="CU240" i="119"/>
  <c r="CV240" i="119"/>
  <c r="CW240" i="119"/>
  <c r="CX240" i="119"/>
  <c r="CY240" i="119"/>
  <c r="CZ240" i="119"/>
  <c r="DA240" i="119"/>
  <c r="DB240" i="119"/>
  <c r="DC240" i="119"/>
  <c r="DD240" i="119"/>
  <c r="DE240" i="119"/>
  <c r="DF240" i="119"/>
  <c r="DG240" i="119"/>
  <c r="DH240" i="119"/>
  <c r="DI240" i="119"/>
  <c r="DJ240" i="119"/>
  <c r="DK240" i="119"/>
  <c r="DL240" i="119"/>
  <c r="DM240" i="119"/>
  <c r="DN240" i="119"/>
  <c r="DO240" i="119"/>
  <c r="DP240" i="119"/>
  <c r="AR135" i="119"/>
  <c r="AS135" i="119"/>
  <c r="AT135" i="119"/>
  <c r="AU135" i="119"/>
  <c r="AV135" i="119"/>
  <c r="AW135" i="119"/>
  <c r="AX135" i="119"/>
  <c r="AY135" i="119"/>
  <c r="AZ135" i="119"/>
  <c r="BA135" i="119"/>
  <c r="BB135" i="119"/>
  <c r="BC135" i="119"/>
  <c r="BD135" i="119"/>
  <c r="BE135" i="119"/>
  <c r="BF135" i="119"/>
  <c r="BG135" i="119"/>
  <c r="BH135" i="119"/>
  <c r="BI135" i="119"/>
  <c r="BJ135" i="119"/>
  <c r="BK135" i="119"/>
  <c r="BL135" i="119"/>
  <c r="BM135" i="119"/>
  <c r="BN135" i="119"/>
  <c r="BO135" i="119"/>
  <c r="BP135" i="119"/>
  <c r="BQ135" i="119"/>
  <c r="BR135" i="119"/>
  <c r="BS135" i="119"/>
  <c r="BT135" i="119"/>
  <c r="BU135" i="119"/>
  <c r="BV135" i="119"/>
  <c r="BW135" i="119"/>
  <c r="BX135" i="119"/>
  <c r="BY135" i="119"/>
  <c r="BZ135" i="119"/>
  <c r="CA135" i="119"/>
  <c r="CB135" i="119"/>
  <c r="CC135" i="119"/>
  <c r="CD135" i="119"/>
  <c r="CE135" i="119"/>
  <c r="CF135" i="119"/>
  <c r="CG135" i="119"/>
  <c r="CH135" i="119"/>
  <c r="CI135" i="119"/>
  <c r="CJ135" i="119"/>
  <c r="CK135" i="119"/>
  <c r="CL135" i="119"/>
  <c r="CM135" i="119"/>
  <c r="CN135" i="119"/>
  <c r="CO135" i="119"/>
  <c r="CP135" i="119"/>
  <c r="CQ135" i="119"/>
  <c r="CR135" i="119"/>
  <c r="CS135" i="119"/>
  <c r="CT135" i="119"/>
  <c r="CU135" i="119"/>
  <c r="CV135" i="119"/>
  <c r="CW135" i="119"/>
  <c r="CX135" i="119"/>
  <c r="CY135" i="119"/>
  <c r="CZ135" i="119"/>
  <c r="DA135" i="119"/>
  <c r="DB135" i="119"/>
  <c r="DC135" i="119"/>
  <c r="DD135" i="119"/>
  <c r="DE135" i="119"/>
  <c r="DF135" i="119"/>
  <c r="DG135" i="119"/>
  <c r="DH135" i="119"/>
  <c r="DI135" i="119"/>
  <c r="DJ135" i="119"/>
  <c r="DK135" i="119"/>
  <c r="DL135" i="119"/>
  <c r="DM135" i="119"/>
  <c r="DN135" i="119"/>
  <c r="DO135" i="119"/>
  <c r="DP135" i="119"/>
  <c r="AR142" i="119"/>
  <c r="AS142" i="119"/>
  <c r="AT142" i="119"/>
  <c r="AU142" i="119"/>
  <c r="AV142" i="119"/>
  <c r="AW142" i="119"/>
  <c r="AX142" i="119"/>
  <c r="AY142" i="119"/>
  <c r="AZ142" i="119"/>
  <c r="BA142" i="119"/>
  <c r="BB142" i="119"/>
  <c r="BC142" i="119"/>
  <c r="BD142" i="119"/>
  <c r="BE142" i="119"/>
  <c r="BF142" i="119"/>
  <c r="BG142" i="119"/>
  <c r="BH142" i="119"/>
  <c r="BI142" i="119"/>
  <c r="BJ142" i="119"/>
  <c r="BK142" i="119"/>
  <c r="BL142" i="119"/>
  <c r="BM142" i="119"/>
  <c r="BN142" i="119"/>
  <c r="BO142" i="119"/>
  <c r="BP142" i="119"/>
  <c r="BQ142" i="119"/>
  <c r="BR142" i="119"/>
  <c r="BS142" i="119"/>
  <c r="BT142" i="119"/>
  <c r="BU142" i="119"/>
  <c r="BV142" i="119"/>
  <c r="BW142" i="119"/>
  <c r="BX142" i="119"/>
  <c r="BY142" i="119"/>
  <c r="BZ142" i="119"/>
  <c r="CA142" i="119"/>
  <c r="CB142" i="119"/>
  <c r="CC142" i="119"/>
  <c r="CD142" i="119"/>
  <c r="CE142" i="119"/>
  <c r="CF142" i="119"/>
  <c r="CG142" i="119"/>
  <c r="CH142" i="119"/>
  <c r="CI142" i="119"/>
  <c r="CJ142" i="119"/>
  <c r="CK142" i="119"/>
  <c r="CL142" i="119"/>
  <c r="CM142" i="119"/>
  <c r="CN142" i="119"/>
  <c r="CO142" i="119"/>
  <c r="CP142" i="119"/>
  <c r="CQ142" i="119"/>
  <c r="CR142" i="119"/>
  <c r="CS142" i="119"/>
  <c r="CT142" i="119"/>
  <c r="CU142" i="119"/>
  <c r="CV142" i="119"/>
  <c r="CW142" i="119"/>
  <c r="CX142" i="119"/>
  <c r="CY142" i="119"/>
  <c r="CZ142" i="119"/>
  <c r="DA142" i="119"/>
  <c r="DB142" i="119"/>
  <c r="DC142" i="119"/>
  <c r="DD142" i="119"/>
  <c r="DE142" i="119"/>
  <c r="DF142" i="119"/>
  <c r="DG142" i="119"/>
  <c r="DH142" i="119"/>
  <c r="DI142" i="119"/>
  <c r="DJ142" i="119"/>
  <c r="DK142" i="119"/>
  <c r="DL142" i="119"/>
  <c r="DM142" i="119"/>
  <c r="DN142" i="119"/>
  <c r="DO142" i="119"/>
  <c r="DP142" i="119"/>
  <c r="AT102" i="119"/>
  <c r="AU102" i="119"/>
  <c r="AR102" i="119"/>
  <c r="AS102" i="119"/>
  <c r="AV102" i="119"/>
  <c r="AW102" i="119"/>
  <c r="AX102" i="119"/>
  <c r="AY102" i="119"/>
  <c r="AZ102" i="119"/>
  <c r="BA102" i="119"/>
  <c r="BB102" i="119"/>
  <c r="BC102" i="119"/>
  <c r="BD102" i="119"/>
  <c r="BE102" i="119"/>
  <c r="BF102" i="119"/>
  <c r="BG102" i="119"/>
  <c r="BH102" i="119"/>
  <c r="BI102" i="119"/>
  <c r="BJ102" i="119"/>
  <c r="BK102" i="119"/>
  <c r="BL102" i="119"/>
  <c r="BM102" i="119"/>
  <c r="BN102" i="119"/>
  <c r="BO102" i="119"/>
  <c r="BP102" i="119"/>
  <c r="BQ102" i="119"/>
  <c r="BR102" i="119"/>
  <c r="BS102" i="119"/>
  <c r="BT102" i="119"/>
  <c r="BU102" i="119"/>
  <c r="BV102" i="119"/>
  <c r="BW102" i="119"/>
  <c r="BX102" i="119"/>
  <c r="BY102" i="119"/>
  <c r="BZ102" i="119"/>
  <c r="CA102" i="119"/>
  <c r="CB102" i="119"/>
  <c r="CC102" i="119"/>
  <c r="CD102" i="119"/>
  <c r="CE102" i="119"/>
  <c r="CF102" i="119"/>
  <c r="CG102" i="119"/>
  <c r="CH102" i="119"/>
  <c r="CI102" i="119"/>
  <c r="CJ102" i="119"/>
  <c r="CK102" i="119"/>
  <c r="CL102" i="119"/>
  <c r="CM102" i="119"/>
  <c r="CN102" i="119"/>
  <c r="CO102" i="119"/>
  <c r="CP102" i="119"/>
  <c r="CQ102" i="119"/>
  <c r="CR102" i="119"/>
  <c r="CS102" i="119"/>
  <c r="CT102" i="119"/>
  <c r="CU102" i="119"/>
  <c r="CV102" i="119"/>
  <c r="CW102" i="119"/>
  <c r="CX102" i="119"/>
  <c r="CY102" i="119"/>
  <c r="CZ102" i="119"/>
  <c r="DA102" i="119"/>
  <c r="DB102" i="119"/>
  <c r="DC102" i="119"/>
  <c r="DD102" i="119"/>
  <c r="DE102" i="119"/>
  <c r="DF102" i="119"/>
  <c r="DG102" i="119"/>
  <c r="DH102" i="119"/>
  <c r="DI102" i="119"/>
  <c r="DJ102" i="119"/>
  <c r="DK102" i="119"/>
  <c r="DL102" i="119"/>
  <c r="DM102" i="119"/>
  <c r="DN102" i="119"/>
  <c r="DO102" i="119"/>
  <c r="DP102" i="119"/>
  <c r="AR105" i="119"/>
  <c r="AT105" i="119"/>
  <c r="AS105" i="119"/>
  <c r="AU105" i="119"/>
  <c r="AV105" i="119"/>
  <c r="AW105" i="119"/>
  <c r="AX105" i="119"/>
  <c r="AY105" i="119"/>
  <c r="AZ105" i="119"/>
  <c r="BA105" i="119"/>
  <c r="BB105" i="119"/>
  <c r="BC105" i="119"/>
  <c r="BD105" i="119"/>
  <c r="BE105" i="119"/>
  <c r="BF105" i="119"/>
  <c r="BG105" i="119"/>
  <c r="BH105" i="119"/>
  <c r="BI105" i="119"/>
  <c r="BJ105" i="119"/>
  <c r="BK105" i="119"/>
  <c r="BL105" i="119"/>
  <c r="BM105" i="119"/>
  <c r="BN105" i="119"/>
  <c r="BO105" i="119"/>
  <c r="BP105" i="119"/>
  <c r="BQ105" i="119"/>
  <c r="BR105" i="119"/>
  <c r="BS105" i="119"/>
  <c r="BT105" i="119"/>
  <c r="BU105" i="119"/>
  <c r="BV105" i="119"/>
  <c r="BW105" i="119"/>
  <c r="BX105" i="119"/>
  <c r="BY105" i="119"/>
  <c r="BZ105" i="119"/>
  <c r="CA105" i="119"/>
  <c r="CB105" i="119"/>
  <c r="CC105" i="119"/>
  <c r="CD105" i="119"/>
  <c r="CE105" i="119"/>
  <c r="CF105" i="119"/>
  <c r="CG105" i="119"/>
  <c r="CH105" i="119"/>
  <c r="CI105" i="119"/>
  <c r="CJ105" i="119"/>
  <c r="CK105" i="119"/>
  <c r="CL105" i="119"/>
  <c r="CM105" i="119"/>
  <c r="CN105" i="119"/>
  <c r="CO105" i="119"/>
  <c r="CP105" i="119"/>
  <c r="CQ105" i="119"/>
  <c r="CR105" i="119"/>
  <c r="CS105" i="119"/>
  <c r="CT105" i="119"/>
  <c r="CU105" i="119"/>
  <c r="CV105" i="119"/>
  <c r="CW105" i="119"/>
  <c r="CX105" i="119"/>
  <c r="CY105" i="119"/>
  <c r="CZ105" i="119"/>
  <c r="DA105" i="119"/>
  <c r="DB105" i="119"/>
  <c r="DC105" i="119"/>
  <c r="DD105" i="119"/>
  <c r="DE105" i="119"/>
  <c r="DF105" i="119"/>
  <c r="DG105" i="119"/>
  <c r="DH105" i="119"/>
  <c r="DI105" i="119"/>
  <c r="DJ105" i="119"/>
  <c r="DK105" i="119"/>
  <c r="DL105" i="119"/>
  <c r="DM105" i="119"/>
  <c r="DN105" i="119"/>
  <c r="DO105" i="119"/>
  <c r="DP105" i="119"/>
  <c r="AJ96" i="119" a="1"/>
  <c r="AJ96" i="119" s="1"/>
  <c r="Q96" i="119"/>
  <c r="R96" i="119" s="1"/>
  <c r="V96" i="119"/>
  <c r="AT226" i="119"/>
  <c r="AR226" i="119"/>
  <c r="AU226" i="119"/>
  <c r="AS226" i="119"/>
  <c r="AV226" i="119"/>
  <c r="AW226" i="119"/>
  <c r="AX226" i="119"/>
  <c r="AY226" i="119"/>
  <c r="AZ226" i="119"/>
  <c r="BA226" i="119"/>
  <c r="BB226" i="119"/>
  <c r="BC226" i="119"/>
  <c r="BD226" i="119"/>
  <c r="BE226" i="119"/>
  <c r="BF226" i="119"/>
  <c r="BG226" i="119"/>
  <c r="BH226" i="119"/>
  <c r="BI226" i="119"/>
  <c r="BJ226" i="119"/>
  <c r="BK226" i="119"/>
  <c r="BL226" i="119"/>
  <c r="BM226" i="119"/>
  <c r="BN226" i="119"/>
  <c r="BO226" i="119"/>
  <c r="BP226" i="119"/>
  <c r="BQ226" i="119"/>
  <c r="BR226" i="119"/>
  <c r="BS226" i="119"/>
  <c r="BT226" i="119"/>
  <c r="BU226" i="119"/>
  <c r="BV226" i="119"/>
  <c r="BW226" i="119"/>
  <c r="BX226" i="119"/>
  <c r="BY226" i="119"/>
  <c r="BZ226" i="119"/>
  <c r="CA226" i="119"/>
  <c r="CB226" i="119"/>
  <c r="CC226" i="119"/>
  <c r="CD226" i="119"/>
  <c r="CE226" i="119"/>
  <c r="CF226" i="119"/>
  <c r="CG226" i="119"/>
  <c r="CH226" i="119"/>
  <c r="CI226" i="119"/>
  <c r="CJ226" i="119"/>
  <c r="CK226" i="119"/>
  <c r="CL226" i="119"/>
  <c r="CM226" i="119"/>
  <c r="CN226" i="119"/>
  <c r="CO226" i="119"/>
  <c r="CP226" i="119"/>
  <c r="CQ226" i="119"/>
  <c r="CR226" i="119"/>
  <c r="CS226" i="119"/>
  <c r="CT226" i="119"/>
  <c r="CU226" i="119"/>
  <c r="CV226" i="119"/>
  <c r="CW226" i="119"/>
  <c r="CX226" i="119"/>
  <c r="CY226" i="119"/>
  <c r="CZ226" i="119"/>
  <c r="DA226" i="119"/>
  <c r="DB226" i="119"/>
  <c r="DC226" i="119"/>
  <c r="DD226" i="119"/>
  <c r="DE226" i="119"/>
  <c r="DF226" i="119"/>
  <c r="DG226" i="119"/>
  <c r="DH226" i="119"/>
  <c r="DI226" i="119"/>
  <c r="DJ226" i="119"/>
  <c r="DK226" i="119"/>
  <c r="DL226" i="119"/>
  <c r="DM226" i="119"/>
  <c r="DN226" i="119"/>
  <c r="DO226" i="119"/>
  <c r="DP226" i="119"/>
  <c r="AR159" i="119"/>
  <c r="AT159" i="119"/>
  <c r="AS159" i="119"/>
  <c r="AU159" i="119"/>
  <c r="AV159" i="119"/>
  <c r="AW159" i="119"/>
  <c r="AX159" i="119"/>
  <c r="AY159" i="119"/>
  <c r="AZ159" i="119"/>
  <c r="BA159" i="119"/>
  <c r="BB159" i="119"/>
  <c r="BC159" i="119"/>
  <c r="BD159" i="119"/>
  <c r="BE159" i="119"/>
  <c r="BF159" i="119"/>
  <c r="BG159" i="119"/>
  <c r="BH159" i="119"/>
  <c r="BI159" i="119"/>
  <c r="BJ159" i="119"/>
  <c r="BK159" i="119"/>
  <c r="BL159" i="119"/>
  <c r="BM159" i="119"/>
  <c r="BN159" i="119"/>
  <c r="BO159" i="119"/>
  <c r="BP159" i="119"/>
  <c r="BQ159" i="119"/>
  <c r="BR159" i="119"/>
  <c r="BS159" i="119"/>
  <c r="BT159" i="119"/>
  <c r="BU159" i="119"/>
  <c r="BV159" i="119"/>
  <c r="BW159" i="119"/>
  <c r="BX159" i="119"/>
  <c r="BY159" i="119"/>
  <c r="BZ159" i="119"/>
  <c r="CA159" i="119"/>
  <c r="CB159" i="119"/>
  <c r="CC159" i="119"/>
  <c r="CD159" i="119"/>
  <c r="CE159" i="119"/>
  <c r="CF159" i="119"/>
  <c r="CG159" i="119"/>
  <c r="CH159" i="119"/>
  <c r="CI159" i="119"/>
  <c r="CJ159" i="119"/>
  <c r="CK159" i="119"/>
  <c r="CL159" i="119"/>
  <c r="CM159" i="119"/>
  <c r="CN159" i="119"/>
  <c r="CO159" i="119"/>
  <c r="CP159" i="119"/>
  <c r="CQ159" i="119"/>
  <c r="CR159" i="119"/>
  <c r="CS159" i="119"/>
  <c r="CT159" i="119"/>
  <c r="CU159" i="119"/>
  <c r="CV159" i="119"/>
  <c r="CW159" i="119"/>
  <c r="CX159" i="119"/>
  <c r="CY159" i="119"/>
  <c r="CZ159" i="119"/>
  <c r="DA159" i="119"/>
  <c r="DB159" i="119"/>
  <c r="DC159" i="119"/>
  <c r="DD159" i="119"/>
  <c r="DE159" i="119"/>
  <c r="DF159" i="119"/>
  <c r="DG159" i="119"/>
  <c r="DH159" i="119"/>
  <c r="DI159" i="119"/>
  <c r="DJ159" i="119"/>
  <c r="DK159" i="119"/>
  <c r="DL159" i="119"/>
  <c r="DM159" i="119"/>
  <c r="DN159" i="119"/>
  <c r="DO159" i="119"/>
  <c r="DP159" i="119"/>
  <c r="Q201" i="119"/>
  <c r="R201" i="119" s="1"/>
  <c r="AJ201" i="119" a="1"/>
  <c r="AJ201" i="119" s="1"/>
  <c r="V201" i="119"/>
  <c r="AT89" i="119"/>
  <c r="AU89" i="119"/>
  <c r="AR89" i="119"/>
  <c r="AS89" i="119"/>
  <c r="AV89" i="119"/>
  <c r="AW89" i="119"/>
  <c r="AX89" i="119"/>
  <c r="AY89" i="119"/>
  <c r="AZ89" i="119"/>
  <c r="BA89" i="119"/>
  <c r="BB89" i="119"/>
  <c r="BC89" i="119"/>
  <c r="BD89" i="119"/>
  <c r="BE89" i="119"/>
  <c r="BF89" i="119"/>
  <c r="BG89" i="119"/>
  <c r="BH89" i="119"/>
  <c r="BI89" i="119"/>
  <c r="BJ89" i="119"/>
  <c r="BK89" i="119"/>
  <c r="BL89" i="119"/>
  <c r="BM89" i="119"/>
  <c r="BN89" i="119"/>
  <c r="BO89" i="119"/>
  <c r="BP89" i="119"/>
  <c r="BQ89" i="119"/>
  <c r="BR89" i="119"/>
  <c r="BS89" i="119"/>
  <c r="BT89" i="119"/>
  <c r="BU89" i="119"/>
  <c r="BV89" i="119"/>
  <c r="BW89" i="119"/>
  <c r="BX89" i="119"/>
  <c r="BY89" i="119"/>
  <c r="BZ89" i="119"/>
  <c r="CA89" i="119"/>
  <c r="CB89" i="119"/>
  <c r="CC89" i="119"/>
  <c r="CD89" i="119"/>
  <c r="CE89" i="119"/>
  <c r="CF89" i="119"/>
  <c r="CG89" i="119"/>
  <c r="CH89" i="119"/>
  <c r="CI89" i="119"/>
  <c r="CJ89" i="119"/>
  <c r="CK89" i="119"/>
  <c r="CL89" i="119"/>
  <c r="CM89" i="119"/>
  <c r="CN89" i="119"/>
  <c r="CO89" i="119"/>
  <c r="CP89" i="119"/>
  <c r="CQ89" i="119"/>
  <c r="CR89" i="119"/>
  <c r="CS89" i="119"/>
  <c r="CT89" i="119"/>
  <c r="CU89" i="119"/>
  <c r="CV89" i="119"/>
  <c r="CW89" i="119"/>
  <c r="CX89" i="119"/>
  <c r="CY89" i="119"/>
  <c r="CZ89" i="119"/>
  <c r="DA89" i="119"/>
  <c r="DB89" i="119"/>
  <c r="DC89" i="119"/>
  <c r="DD89" i="119"/>
  <c r="DE89" i="119"/>
  <c r="DF89" i="119"/>
  <c r="DG89" i="119"/>
  <c r="DH89" i="119"/>
  <c r="DI89" i="119"/>
  <c r="DJ89" i="119"/>
  <c r="DK89" i="119"/>
  <c r="DL89" i="119"/>
  <c r="DM89" i="119"/>
  <c r="DN89" i="119"/>
  <c r="DO89" i="119"/>
  <c r="DP89" i="119"/>
  <c r="AR260" i="119"/>
  <c r="AS260" i="119"/>
  <c r="AT260" i="119"/>
  <c r="AU260" i="119"/>
  <c r="AV260" i="119"/>
  <c r="AW260" i="119"/>
  <c r="AX260" i="119"/>
  <c r="AY260" i="119"/>
  <c r="AZ260" i="119"/>
  <c r="BA260" i="119"/>
  <c r="BB260" i="119"/>
  <c r="BC260" i="119"/>
  <c r="BD260" i="119"/>
  <c r="BE260" i="119"/>
  <c r="BF260" i="119"/>
  <c r="BG260" i="119"/>
  <c r="BH260" i="119"/>
  <c r="BI260" i="119"/>
  <c r="BJ260" i="119"/>
  <c r="BK260" i="119"/>
  <c r="BL260" i="119"/>
  <c r="BM260" i="119"/>
  <c r="BN260" i="119"/>
  <c r="BO260" i="119"/>
  <c r="BP260" i="119"/>
  <c r="BQ260" i="119"/>
  <c r="BR260" i="119"/>
  <c r="BS260" i="119"/>
  <c r="BT260" i="119"/>
  <c r="BU260" i="119"/>
  <c r="BV260" i="119"/>
  <c r="BW260" i="119"/>
  <c r="BX260" i="119"/>
  <c r="BY260" i="119"/>
  <c r="BZ260" i="119"/>
  <c r="CA260" i="119"/>
  <c r="CB260" i="119"/>
  <c r="CC260" i="119"/>
  <c r="CD260" i="119"/>
  <c r="CE260" i="119"/>
  <c r="CF260" i="119"/>
  <c r="CG260" i="119"/>
  <c r="CH260" i="119"/>
  <c r="CI260" i="119"/>
  <c r="CJ260" i="119"/>
  <c r="CK260" i="119"/>
  <c r="CL260" i="119"/>
  <c r="CM260" i="119"/>
  <c r="CN260" i="119"/>
  <c r="CO260" i="119"/>
  <c r="CP260" i="119"/>
  <c r="CQ260" i="119"/>
  <c r="CR260" i="119"/>
  <c r="CS260" i="119"/>
  <c r="CT260" i="119"/>
  <c r="CU260" i="119"/>
  <c r="CV260" i="119"/>
  <c r="CW260" i="119"/>
  <c r="CX260" i="119"/>
  <c r="CY260" i="119"/>
  <c r="CZ260" i="119"/>
  <c r="DA260" i="119"/>
  <c r="DB260" i="119"/>
  <c r="DC260" i="119"/>
  <c r="DD260" i="119"/>
  <c r="DE260" i="119"/>
  <c r="DF260" i="119"/>
  <c r="DG260" i="119"/>
  <c r="DH260" i="119"/>
  <c r="DI260" i="119"/>
  <c r="DJ260" i="119"/>
  <c r="DK260" i="119"/>
  <c r="DL260" i="119"/>
  <c r="DM260" i="119"/>
  <c r="DN260" i="119"/>
  <c r="DO260" i="119"/>
  <c r="DP260" i="119"/>
  <c r="Q170" i="119"/>
  <c r="R170" i="119" s="1"/>
  <c r="V170" i="119"/>
  <c r="AJ170" i="119" a="1"/>
  <c r="AJ170" i="119" s="1"/>
  <c r="AR233" i="119"/>
  <c r="AT233" i="119"/>
  <c r="AS233" i="119"/>
  <c r="AU233" i="119"/>
  <c r="AV233" i="119"/>
  <c r="AW233" i="119"/>
  <c r="AX233" i="119"/>
  <c r="AY233" i="119"/>
  <c r="AZ233" i="119"/>
  <c r="BA233" i="119"/>
  <c r="BB233" i="119"/>
  <c r="BC233" i="119"/>
  <c r="BD233" i="119"/>
  <c r="BE233" i="119"/>
  <c r="BF233" i="119"/>
  <c r="BG233" i="119"/>
  <c r="BH233" i="119"/>
  <c r="BI233" i="119"/>
  <c r="BJ233" i="119"/>
  <c r="BK233" i="119"/>
  <c r="BL233" i="119"/>
  <c r="BM233" i="119"/>
  <c r="BN233" i="119"/>
  <c r="BO233" i="119"/>
  <c r="BP233" i="119"/>
  <c r="BQ233" i="119"/>
  <c r="BR233" i="119"/>
  <c r="BS233" i="119"/>
  <c r="BT233" i="119"/>
  <c r="BU233" i="119"/>
  <c r="BV233" i="119"/>
  <c r="BW233" i="119"/>
  <c r="BX233" i="119"/>
  <c r="BY233" i="119"/>
  <c r="BZ233" i="119"/>
  <c r="CA233" i="119"/>
  <c r="CB233" i="119"/>
  <c r="CC233" i="119"/>
  <c r="CD233" i="119"/>
  <c r="CE233" i="119"/>
  <c r="CF233" i="119"/>
  <c r="CG233" i="119"/>
  <c r="CH233" i="119"/>
  <c r="CI233" i="119"/>
  <c r="CJ233" i="119"/>
  <c r="CK233" i="119"/>
  <c r="CL233" i="119"/>
  <c r="CM233" i="119"/>
  <c r="CN233" i="119"/>
  <c r="CO233" i="119"/>
  <c r="CP233" i="119"/>
  <c r="CQ233" i="119"/>
  <c r="CR233" i="119"/>
  <c r="CS233" i="119"/>
  <c r="CT233" i="119"/>
  <c r="CU233" i="119"/>
  <c r="CV233" i="119"/>
  <c r="CW233" i="119"/>
  <c r="CX233" i="119"/>
  <c r="CY233" i="119"/>
  <c r="CZ233" i="119"/>
  <c r="DA233" i="119"/>
  <c r="DB233" i="119"/>
  <c r="DC233" i="119"/>
  <c r="DD233" i="119"/>
  <c r="DE233" i="119"/>
  <c r="DF233" i="119"/>
  <c r="DG233" i="119"/>
  <c r="DH233" i="119"/>
  <c r="DI233" i="119"/>
  <c r="DJ233" i="119"/>
  <c r="DK233" i="119"/>
  <c r="DL233" i="119"/>
  <c r="DM233" i="119"/>
  <c r="DN233" i="119"/>
  <c r="DO233" i="119"/>
  <c r="DP233" i="119"/>
  <c r="AR209" i="119"/>
  <c r="AS209" i="119"/>
  <c r="AT209" i="119"/>
  <c r="AU209" i="119"/>
  <c r="AV209" i="119"/>
  <c r="AW209" i="119"/>
  <c r="AX209" i="119"/>
  <c r="AY209" i="119"/>
  <c r="AZ209" i="119"/>
  <c r="BA209" i="119"/>
  <c r="BB209" i="119"/>
  <c r="BC209" i="119"/>
  <c r="BD209" i="119"/>
  <c r="BE209" i="119"/>
  <c r="BF209" i="119"/>
  <c r="BG209" i="119"/>
  <c r="BH209" i="119"/>
  <c r="BI209" i="119"/>
  <c r="BJ209" i="119"/>
  <c r="BK209" i="119"/>
  <c r="BL209" i="119"/>
  <c r="BM209" i="119"/>
  <c r="BN209" i="119"/>
  <c r="BO209" i="119"/>
  <c r="BP209" i="119"/>
  <c r="BQ209" i="119"/>
  <c r="BR209" i="119"/>
  <c r="BS209" i="119"/>
  <c r="BT209" i="119"/>
  <c r="BU209" i="119"/>
  <c r="BV209" i="119"/>
  <c r="BW209" i="119"/>
  <c r="BX209" i="119"/>
  <c r="BY209" i="119"/>
  <c r="BZ209" i="119"/>
  <c r="CA209" i="119"/>
  <c r="CB209" i="119"/>
  <c r="CC209" i="119"/>
  <c r="CD209" i="119"/>
  <c r="CE209" i="119"/>
  <c r="CF209" i="119"/>
  <c r="CG209" i="119"/>
  <c r="CH209" i="119"/>
  <c r="CI209" i="119"/>
  <c r="CJ209" i="119"/>
  <c r="CK209" i="119"/>
  <c r="CL209" i="119"/>
  <c r="CM209" i="119"/>
  <c r="CN209" i="119"/>
  <c r="CO209" i="119"/>
  <c r="CP209" i="119"/>
  <c r="CQ209" i="119"/>
  <c r="CR209" i="119"/>
  <c r="CS209" i="119"/>
  <c r="CT209" i="119"/>
  <c r="CU209" i="119"/>
  <c r="CV209" i="119"/>
  <c r="CW209" i="119"/>
  <c r="CX209" i="119"/>
  <c r="CY209" i="119"/>
  <c r="CZ209" i="119"/>
  <c r="DA209" i="119"/>
  <c r="DB209" i="119"/>
  <c r="DC209" i="119"/>
  <c r="DD209" i="119"/>
  <c r="DE209" i="119"/>
  <c r="DF209" i="119"/>
  <c r="DG209" i="119"/>
  <c r="DH209" i="119"/>
  <c r="DI209" i="119"/>
  <c r="DJ209" i="119"/>
  <c r="DK209" i="119"/>
  <c r="DL209" i="119"/>
  <c r="DM209" i="119"/>
  <c r="DN209" i="119"/>
  <c r="DO209" i="119"/>
  <c r="DP209" i="119"/>
  <c r="AR92" i="119"/>
  <c r="AT92" i="119"/>
  <c r="AS92" i="119"/>
  <c r="AU92" i="119"/>
  <c r="AV92" i="119"/>
  <c r="AW92" i="119"/>
  <c r="AX92" i="119"/>
  <c r="AY92" i="119"/>
  <c r="AZ92" i="119"/>
  <c r="BA92" i="119"/>
  <c r="BB92" i="119"/>
  <c r="BC92" i="119"/>
  <c r="BD92" i="119"/>
  <c r="BE92" i="119"/>
  <c r="BF92" i="119"/>
  <c r="BG92" i="119"/>
  <c r="BH92" i="119"/>
  <c r="BI92" i="119"/>
  <c r="BJ92" i="119"/>
  <c r="BK92" i="119"/>
  <c r="BL92" i="119"/>
  <c r="BM92" i="119"/>
  <c r="BN92" i="119"/>
  <c r="BO92" i="119"/>
  <c r="BP92" i="119"/>
  <c r="BQ92" i="119"/>
  <c r="BR92" i="119"/>
  <c r="BS92" i="119"/>
  <c r="BT92" i="119"/>
  <c r="BU92" i="119"/>
  <c r="BV92" i="119"/>
  <c r="BW92" i="119"/>
  <c r="BX92" i="119"/>
  <c r="BY92" i="119"/>
  <c r="BZ92" i="119"/>
  <c r="CA92" i="119"/>
  <c r="CB92" i="119"/>
  <c r="CC92" i="119"/>
  <c r="CD92" i="119"/>
  <c r="CE92" i="119"/>
  <c r="CF92" i="119"/>
  <c r="CG92" i="119"/>
  <c r="CH92" i="119"/>
  <c r="CI92" i="119"/>
  <c r="CJ92" i="119"/>
  <c r="CK92" i="119"/>
  <c r="CL92" i="119"/>
  <c r="CM92" i="119"/>
  <c r="CN92" i="119"/>
  <c r="CO92" i="119"/>
  <c r="CP92" i="119"/>
  <c r="CQ92" i="119"/>
  <c r="CR92" i="119"/>
  <c r="CS92" i="119"/>
  <c r="CT92" i="119"/>
  <c r="CU92" i="119"/>
  <c r="CV92" i="119"/>
  <c r="CW92" i="119"/>
  <c r="CX92" i="119"/>
  <c r="CY92" i="119"/>
  <c r="CZ92" i="119"/>
  <c r="DA92" i="119"/>
  <c r="DB92" i="119"/>
  <c r="DC92" i="119"/>
  <c r="DD92" i="119"/>
  <c r="DE92" i="119"/>
  <c r="DF92" i="119"/>
  <c r="DG92" i="119"/>
  <c r="DH92" i="119"/>
  <c r="DI92" i="119"/>
  <c r="DJ92" i="119"/>
  <c r="DK92" i="119"/>
  <c r="DL92" i="119"/>
  <c r="DM92" i="119"/>
  <c r="DN92" i="119"/>
  <c r="DO92" i="119"/>
  <c r="DP92" i="119"/>
  <c r="AT215" i="119"/>
  <c r="AU215" i="119"/>
  <c r="AR215" i="119"/>
  <c r="AS215" i="119"/>
  <c r="AV215" i="119"/>
  <c r="AW215" i="119"/>
  <c r="AX215" i="119"/>
  <c r="AY215" i="119"/>
  <c r="AZ215" i="119"/>
  <c r="BA215" i="119"/>
  <c r="BB215" i="119"/>
  <c r="BC215" i="119"/>
  <c r="BD215" i="119"/>
  <c r="BE215" i="119"/>
  <c r="BF215" i="119"/>
  <c r="BG215" i="119"/>
  <c r="BH215" i="119"/>
  <c r="BI215" i="119"/>
  <c r="BJ215" i="119"/>
  <c r="BK215" i="119"/>
  <c r="BL215" i="119"/>
  <c r="BM215" i="119"/>
  <c r="BN215" i="119"/>
  <c r="BO215" i="119"/>
  <c r="BP215" i="119"/>
  <c r="BQ215" i="119"/>
  <c r="BR215" i="119"/>
  <c r="BS215" i="119"/>
  <c r="BT215" i="119"/>
  <c r="BU215" i="119"/>
  <c r="BV215" i="119"/>
  <c r="BW215" i="119"/>
  <c r="BX215" i="119"/>
  <c r="BY215" i="119"/>
  <c r="BZ215" i="119"/>
  <c r="CA215" i="119"/>
  <c r="CB215" i="119"/>
  <c r="CC215" i="119"/>
  <c r="CD215" i="119"/>
  <c r="CE215" i="119"/>
  <c r="CF215" i="119"/>
  <c r="CG215" i="119"/>
  <c r="CH215" i="119"/>
  <c r="CI215" i="119"/>
  <c r="CJ215" i="119"/>
  <c r="CK215" i="119"/>
  <c r="CL215" i="119"/>
  <c r="CM215" i="119"/>
  <c r="CN215" i="119"/>
  <c r="CO215" i="119"/>
  <c r="CP215" i="119"/>
  <c r="CQ215" i="119"/>
  <c r="CR215" i="119"/>
  <c r="CS215" i="119"/>
  <c r="CT215" i="119"/>
  <c r="CU215" i="119"/>
  <c r="CV215" i="119"/>
  <c r="CW215" i="119"/>
  <c r="CX215" i="119"/>
  <c r="CY215" i="119"/>
  <c r="CZ215" i="119"/>
  <c r="DA215" i="119"/>
  <c r="DB215" i="119"/>
  <c r="DC215" i="119"/>
  <c r="DD215" i="119"/>
  <c r="DE215" i="119"/>
  <c r="DF215" i="119"/>
  <c r="DG215" i="119"/>
  <c r="DH215" i="119"/>
  <c r="DI215" i="119"/>
  <c r="DJ215" i="119"/>
  <c r="DK215" i="119"/>
  <c r="DL215" i="119"/>
  <c r="DM215" i="119"/>
  <c r="DN215" i="119"/>
  <c r="DO215" i="119"/>
  <c r="DP215" i="119"/>
  <c r="AR171" i="119"/>
  <c r="AT171" i="119"/>
  <c r="AS171" i="119"/>
  <c r="AU171" i="119"/>
  <c r="AV171" i="119"/>
  <c r="AW171" i="119"/>
  <c r="AX171" i="119"/>
  <c r="AY171" i="119"/>
  <c r="AZ171" i="119"/>
  <c r="BA171" i="119"/>
  <c r="BB171" i="119"/>
  <c r="BC171" i="119"/>
  <c r="BD171" i="119"/>
  <c r="BE171" i="119"/>
  <c r="BF171" i="119"/>
  <c r="BG171" i="119"/>
  <c r="BH171" i="119"/>
  <c r="BI171" i="119"/>
  <c r="BJ171" i="119"/>
  <c r="BK171" i="119"/>
  <c r="BL171" i="119"/>
  <c r="BM171" i="119"/>
  <c r="BN171" i="119"/>
  <c r="BO171" i="119"/>
  <c r="BP171" i="119"/>
  <c r="BQ171" i="119"/>
  <c r="BR171" i="119"/>
  <c r="BS171" i="119"/>
  <c r="BT171" i="119"/>
  <c r="BU171" i="119"/>
  <c r="BV171" i="119"/>
  <c r="BW171" i="119"/>
  <c r="BX171" i="119"/>
  <c r="BY171" i="119"/>
  <c r="BZ171" i="119"/>
  <c r="CA171" i="119"/>
  <c r="CB171" i="119"/>
  <c r="CC171" i="119"/>
  <c r="CD171" i="119"/>
  <c r="CE171" i="119"/>
  <c r="CF171" i="119"/>
  <c r="CG171" i="119"/>
  <c r="CH171" i="119"/>
  <c r="CI171" i="119"/>
  <c r="CJ171" i="119"/>
  <c r="CK171" i="119"/>
  <c r="CL171" i="119"/>
  <c r="CM171" i="119"/>
  <c r="CN171" i="119"/>
  <c r="CO171" i="119"/>
  <c r="CP171" i="119"/>
  <c r="CQ171" i="119"/>
  <c r="CR171" i="119"/>
  <c r="CS171" i="119"/>
  <c r="CT171" i="119"/>
  <c r="CU171" i="119"/>
  <c r="CV171" i="119"/>
  <c r="CW171" i="119"/>
  <c r="CX171" i="119"/>
  <c r="CY171" i="119"/>
  <c r="CZ171" i="119"/>
  <c r="DA171" i="119"/>
  <c r="DB171" i="119"/>
  <c r="DC171" i="119"/>
  <c r="DD171" i="119"/>
  <c r="DE171" i="119"/>
  <c r="DF171" i="119"/>
  <c r="DG171" i="119"/>
  <c r="DH171" i="119"/>
  <c r="DI171" i="119"/>
  <c r="DJ171" i="119"/>
  <c r="DK171" i="119"/>
  <c r="DL171" i="119"/>
  <c r="DM171" i="119"/>
  <c r="DN171" i="119"/>
  <c r="DO171" i="119"/>
  <c r="DP171" i="119"/>
  <c r="AR225" i="119"/>
  <c r="AS225" i="119"/>
  <c r="AT225" i="119"/>
  <c r="AU225" i="119"/>
  <c r="AV225" i="119"/>
  <c r="AW225" i="119"/>
  <c r="AX225" i="119"/>
  <c r="AY225" i="119"/>
  <c r="AZ225" i="119"/>
  <c r="BA225" i="119"/>
  <c r="BB225" i="119"/>
  <c r="BC225" i="119"/>
  <c r="BD225" i="119"/>
  <c r="BE225" i="119"/>
  <c r="BF225" i="119"/>
  <c r="BG225" i="119"/>
  <c r="BH225" i="119"/>
  <c r="BI225" i="119"/>
  <c r="BJ225" i="119"/>
  <c r="BK225" i="119"/>
  <c r="BL225" i="119"/>
  <c r="BM225" i="119"/>
  <c r="BN225" i="119"/>
  <c r="BO225" i="119"/>
  <c r="BP225" i="119"/>
  <c r="BQ225" i="119"/>
  <c r="BR225" i="119"/>
  <c r="BS225" i="119"/>
  <c r="BT225" i="119"/>
  <c r="BU225" i="119"/>
  <c r="BV225" i="119"/>
  <c r="BW225" i="119"/>
  <c r="BX225" i="119"/>
  <c r="BY225" i="119"/>
  <c r="BZ225" i="119"/>
  <c r="CA225" i="119"/>
  <c r="CB225" i="119"/>
  <c r="CC225" i="119"/>
  <c r="CD225" i="119"/>
  <c r="CE225" i="119"/>
  <c r="CF225" i="119"/>
  <c r="CG225" i="119"/>
  <c r="CH225" i="119"/>
  <c r="CI225" i="119"/>
  <c r="CJ225" i="119"/>
  <c r="CK225" i="119"/>
  <c r="CL225" i="119"/>
  <c r="CM225" i="119"/>
  <c r="CN225" i="119"/>
  <c r="CO225" i="119"/>
  <c r="CP225" i="119"/>
  <c r="CQ225" i="119"/>
  <c r="CR225" i="119"/>
  <c r="CS225" i="119"/>
  <c r="CT225" i="119"/>
  <c r="CU225" i="119"/>
  <c r="CV225" i="119"/>
  <c r="CW225" i="119"/>
  <c r="CX225" i="119"/>
  <c r="CY225" i="119"/>
  <c r="CZ225" i="119"/>
  <c r="DA225" i="119"/>
  <c r="DB225" i="119"/>
  <c r="DC225" i="119"/>
  <c r="DD225" i="119"/>
  <c r="DE225" i="119"/>
  <c r="DF225" i="119"/>
  <c r="DG225" i="119"/>
  <c r="DH225" i="119"/>
  <c r="DI225" i="119"/>
  <c r="DJ225" i="119"/>
  <c r="DK225" i="119"/>
  <c r="DL225" i="119"/>
  <c r="DM225" i="119"/>
  <c r="DN225" i="119"/>
  <c r="DO225" i="119"/>
  <c r="DP225" i="119"/>
  <c r="AR238" i="119"/>
  <c r="AT238" i="119"/>
  <c r="AS238" i="119"/>
  <c r="AU238" i="119"/>
  <c r="AV238" i="119"/>
  <c r="AW238" i="119"/>
  <c r="AX238" i="119"/>
  <c r="AY238" i="119"/>
  <c r="AZ238" i="119"/>
  <c r="BA238" i="119"/>
  <c r="BB238" i="119"/>
  <c r="BC238" i="119"/>
  <c r="BD238" i="119"/>
  <c r="BE238" i="119"/>
  <c r="BF238" i="119"/>
  <c r="BG238" i="119"/>
  <c r="BH238" i="119"/>
  <c r="BI238" i="119"/>
  <c r="BJ238" i="119"/>
  <c r="BK238" i="119"/>
  <c r="BL238" i="119"/>
  <c r="BM238" i="119"/>
  <c r="BN238" i="119"/>
  <c r="BO238" i="119"/>
  <c r="BP238" i="119"/>
  <c r="BQ238" i="119"/>
  <c r="BR238" i="119"/>
  <c r="BS238" i="119"/>
  <c r="BT238" i="119"/>
  <c r="BU238" i="119"/>
  <c r="BV238" i="119"/>
  <c r="BW238" i="119"/>
  <c r="BX238" i="119"/>
  <c r="BY238" i="119"/>
  <c r="BZ238" i="119"/>
  <c r="CA238" i="119"/>
  <c r="CB238" i="119"/>
  <c r="CC238" i="119"/>
  <c r="CD238" i="119"/>
  <c r="CE238" i="119"/>
  <c r="CF238" i="119"/>
  <c r="CG238" i="119"/>
  <c r="CH238" i="119"/>
  <c r="CI238" i="119"/>
  <c r="CJ238" i="119"/>
  <c r="CK238" i="119"/>
  <c r="CL238" i="119"/>
  <c r="CM238" i="119"/>
  <c r="CN238" i="119"/>
  <c r="CO238" i="119"/>
  <c r="CP238" i="119"/>
  <c r="CQ238" i="119"/>
  <c r="CR238" i="119"/>
  <c r="CS238" i="119"/>
  <c r="CT238" i="119"/>
  <c r="CU238" i="119"/>
  <c r="CV238" i="119"/>
  <c r="CW238" i="119"/>
  <c r="CX238" i="119"/>
  <c r="CY238" i="119"/>
  <c r="CZ238" i="119"/>
  <c r="DA238" i="119"/>
  <c r="DB238" i="119"/>
  <c r="DC238" i="119"/>
  <c r="DD238" i="119"/>
  <c r="DE238" i="119"/>
  <c r="DF238" i="119"/>
  <c r="DG238" i="119"/>
  <c r="DH238" i="119"/>
  <c r="DI238" i="119"/>
  <c r="DJ238" i="119"/>
  <c r="DK238" i="119"/>
  <c r="DL238" i="119"/>
  <c r="DM238" i="119"/>
  <c r="DN238" i="119"/>
  <c r="DO238" i="119"/>
  <c r="DP238" i="119"/>
  <c r="AR134" i="119"/>
  <c r="AS134" i="119"/>
  <c r="AT134" i="119"/>
  <c r="AU134" i="119"/>
  <c r="AV134" i="119"/>
  <c r="AW134" i="119"/>
  <c r="AX134" i="119"/>
  <c r="AY134" i="119"/>
  <c r="AZ134" i="119"/>
  <c r="BA134" i="119"/>
  <c r="BB134" i="119"/>
  <c r="BC134" i="119"/>
  <c r="BD134" i="119"/>
  <c r="BE134" i="119"/>
  <c r="BF134" i="119"/>
  <c r="BG134" i="119"/>
  <c r="BH134" i="119"/>
  <c r="BI134" i="119"/>
  <c r="BJ134" i="119"/>
  <c r="BK134" i="119"/>
  <c r="BL134" i="119"/>
  <c r="BM134" i="119"/>
  <c r="BN134" i="119"/>
  <c r="BO134" i="119"/>
  <c r="BP134" i="119"/>
  <c r="BQ134" i="119"/>
  <c r="BR134" i="119"/>
  <c r="BS134" i="119"/>
  <c r="BT134" i="119"/>
  <c r="BU134" i="119"/>
  <c r="BV134" i="119"/>
  <c r="BW134" i="119"/>
  <c r="BX134" i="119"/>
  <c r="BY134" i="119"/>
  <c r="BZ134" i="119"/>
  <c r="CA134" i="119"/>
  <c r="CB134" i="119"/>
  <c r="CC134" i="119"/>
  <c r="CD134" i="119"/>
  <c r="CE134" i="119"/>
  <c r="CF134" i="119"/>
  <c r="CG134" i="119"/>
  <c r="CH134" i="119"/>
  <c r="CI134" i="119"/>
  <c r="CJ134" i="119"/>
  <c r="CK134" i="119"/>
  <c r="CL134" i="119"/>
  <c r="CM134" i="119"/>
  <c r="CN134" i="119"/>
  <c r="CO134" i="119"/>
  <c r="CP134" i="119"/>
  <c r="CQ134" i="119"/>
  <c r="CR134" i="119"/>
  <c r="CS134" i="119"/>
  <c r="CT134" i="119"/>
  <c r="CU134" i="119"/>
  <c r="CV134" i="119"/>
  <c r="CW134" i="119"/>
  <c r="CX134" i="119"/>
  <c r="CY134" i="119"/>
  <c r="CZ134" i="119"/>
  <c r="DA134" i="119"/>
  <c r="DB134" i="119"/>
  <c r="DC134" i="119"/>
  <c r="DD134" i="119"/>
  <c r="DE134" i="119"/>
  <c r="DF134" i="119"/>
  <c r="DG134" i="119"/>
  <c r="DH134" i="119"/>
  <c r="DI134" i="119"/>
  <c r="DJ134" i="119"/>
  <c r="DK134" i="119"/>
  <c r="DL134" i="119"/>
  <c r="DM134" i="119"/>
  <c r="DN134" i="119"/>
  <c r="DO134" i="119"/>
  <c r="DP134" i="119"/>
  <c r="AR168" i="119"/>
  <c r="AT168" i="119"/>
  <c r="AS168" i="119"/>
  <c r="AU168" i="119"/>
  <c r="AV168" i="119"/>
  <c r="AW168" i="119"/>
  <c r="AX168" i="119"/>
  <c r="AY168" i="119"/>
  <c r="AZ168" i="119"/>
  <c r="BA168" i="119"/>
  <c r="BB168" i="119"/>
  <c r="BC168" i="119"/>
  <c r="BD168" i="119"/>
  <c r="BE168" i="119"/>
  <c r="BF168" i="119"/>
  <c r="BG168" i="119"/>
  <c r="BH168" i="119"/>
  <c r="BI168" i="119"/>
  <c r="BJ168" i="119"/>
  <c r="BK168" i="119"/>
  <c r="BL168" i="119"/>
  <c r="BM168" i="119"/>
  <c r="BN168" i="119"/>
  <c r="BO168" i="119"/>
  <c r="BP168" i="119"/>
  <c r="BQ168" i="119"/>
  <c r="BR168" i="119"/>
  <c r="BS168" i="119"/>
  <c r="BT168" i="119"/>
  <c r="BU168" i="119"/>
  <c r="BV168" i="119"/>
  <c r="BW168" i="119"/>
  <c r="BX168" i="119"/>
  <c r="BY168" i="119"/>
  <c r="BZ168" i="119"/>
  <c r="CA168" i="119"/>
  <c r="CB168" i="119"/>
  <c r="CC168" i="119"/>
  <c r="CD168" i="119"/>
  <c r="CE168" i="119"/>
  <c r="CF168" i="119"/>
  <c r="CG168" i="119"/>
  <c r="CH168" i="119"/>
  <c r="CI168" i="119"/>
  <c r="CJ168" i="119"/>
  <c r="CK168" i="119"/>
  <c r="CL168" i="119"/>
  <c r="CM168" i="119"/>
  <c r="CN168" i="119"/>
  <c r="CO168" i="119"/>
  <c r="CP168" i="119"/>
  <c r="CQ168" i="119"/>
  <c r="CR168" i="119"/>
  <c r="CS168" i="119"/>
  <c r="CT168" i="119"/>
  <c r="CU168" i="119"/>
  <c r="CV168" i="119"/>
  <c r="CW168" i="119"/>
  <c r="CX168" i="119"/>
  <c r="CY168" i="119"/>
  <c r="CZ168" i="119"/>
  <c r="DA168" i="119"/>
  <c r="DB168" i="119"/>
  <c r="DC168" i="119"/>
  <c r="DD168" i="119"/>
  <c r="DE168" i="119"/>
  <c r="DF168" i="119"/>
  <c r="DG168" i="119"/>
  <c r="DH168" i="119"/>
  <c r="DI168" i="119"/>
  <c r="DJ168" i="119"/>
  <c r="DK168" i="119"/>
  <c r="DL168" i="119"/>
  <c r="DM168" i="119"/>
  <c r="DN168" i="119"/>
  <c r="DO168" i="119"/>
  <c r="DP168" i="119"/>
  <c r="AJ188" i="119" a="1"/>
  <c r="AJ188" i="119" s="1"/>
  <c r="Q188" i="119"/>
  <c r="R188" i="119" s="1"/>
  <c r="V188" i="119"/>
  <c r="AR208" i="119"/>
  <c r="AS208" i="119"/>
  <c r="AT208" i="119"/>
  <c r="AU208" i="119"/>
  <c r="AV208" i="119"/>
  <c r="AW208" i="119"/>
  <c r="AX208" i="119"/>
  <c r="AY208" i="119"/>
  <c r="AZ208" i="119"/>
  <c r="BA208" i="119"/>
  <c r="BB208" i="119"/>
  <c r="BC208" i="119"/>
  <c r="BD208" i="119"/>
  <c r="BE208" i="119"/>
  <c r="BF208" i="119"/>
  <c r="BG208" i="119"/>
  <c r="BH208" i="119"/>
  <c r="BI208" i="119"/>
  <c r="BJ208" i="119"/>
  <c r="BK208" i="119"/>
  <c r="BL208" i="119"/>
  <c r="BM208" i="119"/>
  <c r="BN208" i="119"/>
  <c r="BO208" i="119"/>
  <c r="BP208" i="119"/>
  <c r="BQ208" i="119"/>
  <c r="BR208" i="119"/>
  <c r="BS208" i="119"/>
  <c r="BT208" i="119"/>
  <c r="BU208" i="119"/>
  <c r="BV208" i="119"/>
  <c r="BW208" i="119"/>
  <c r="BX208" i="119"/>
  <c r="BY208" i="119"/>
  <c r="BZ208" i="119"/>
  <c r="CA208" i="119"/>
  <c r="CB208" i="119"/>
  <c r="CC208" i="119"/>
  <c r="CD208" i="119"/>
  <c r="CE208" i="119"/>
  <c r="CF208" i="119"/>
  <c r="CG208" i="119"/>
  <c r="CH208" i="119"/>
  <c r="CI208" i="119"/>
  <c r="CJ208" i="119"/>
  <c r="CK208" i="119"/>
  <c r="CL208" i="119"/>
  <c r="CM208" i="119"/>
  <c r="CN208" i="119"/>
  <c r="CO208" i="119"/>
  <c r="CP208" i="119"/>
  <c r="CQ208" i="119"/>
  <c r="CR208" i="119"/>
  <c r="CS208" i="119"/>
  <c r="CT208" i="119"/>
  <c r="CU208" i="119"/>
  <c r="CV208" i="119"/>
  <c r="CW208" i="119"/>
  <c r="CX208" i="119"/>
  <c r="CY208" i="119"/>
  <c r="CZ208" i="119"/>
  <c r="DA208" i="119"/>
  <c r="DB208" i="119"/>
  <c r="DC208" i="119"/>
  <c r="DD208" i="119"/>
  <c r="DE208" i="119"/>
  <c r="DF208" i="119"/>
  <c r="DG208" i="119"/>
  <c r="DH208" i="119"/>
  <c r="DI208" i="119"/>
  <c r="DJ208" i="119"/>
  <c r="DK208" i="119"/>
  <c r="DL208" i="119"/>
  <c r="DM208" i="119"/>
  <c r="DN208" i="119"/>
  <c r="DO208" i="119"/>
  <c r="DP208" i="119"/>
  <c r="AR136" i="119"/>
  <c r="AS136" i="119"/>
  <c r="AT136" i="119"/>
  <c r="AU136" i="119"/>
  <c r="AV136" i="119"/>
  <c r="AW136" i="119"/>
  <c r="AX136" i="119"/>
  <c r="AY136" i="119"/>
  <c r="AZ136" i="119"/>
  <c r="BA136" i="119"/>
  <c r="BB136" i="119"/>
  <c r="BC136" i="119"/>
  <c r="BD136" i="119"/>
  <c r="BE136" i="119"/>
  <c r="BF136" i="119"/>
  <c r="BG136" i="119"/>
  <c r="BH136" i="119"/>
  <c r="BI136" i="119"/>
  <c r="BJ136" i="119"/>
  <c r="BK136" i="119"/>
  <c r="BL136" i="119"/>
  <c r="BM136" i="119"/>
  <c r="BN136" i="119"/>
  <c r="BO136" i="119"/>
  <c r="BP136" i="119"/>
  <c r="BQ136" i="119"/>
  <c r="BR136" i="119"/>
  <c r="BS136" i="119"/>
  <c r="BT136" i="119"/>
  <c r="BU136" i="119"/>
  <c r="BV136" i="119"/>
  <c r="BW136" i="119"/>
  <c r="BX136" i="119"/>
  <c r="BY136" i="119"/>
  <c r="BZ136" i="119"/>
  <c r="CA136" i="119"/>
  <c r="CB136" i="119"/>
  <c r="CC136" i="119"/>
  <c r="CD136" i="119"/>
  <c r="CE136" i="119"/>
  <c r="CF136" i="119"/>
  <c r="CG136" i="119"/>
  <c r="CH136" i="119"/>
  <c r="CI136" i="119"/>
  <c r="CJ136" i="119"/>
  <c r="CK136" i="119"/>
  <c r="CL136" i="119"/>
  <c r="CM136" i="119"/>
  <c r="CN136" i="119"/>
  <c r="CO136" i="119"/>
  <c r="CP136" i="119"/>
  <c r="CQ136" i="119"/>
  <c r="CR136" i="119"/>
  <c r="CS136" i="119"/>
  <c r="CT136" i="119"/>
  <c r="CU136" i="119"/>
  <c r="CV136" i="119"/>
  <c r="CW136" i="119"/>
  <c r="CX136" i="119"/>
  <c r="CY136" i="119"/>
  <c r="CZ136" i="119"/>
  <c r="DA136" i="119"/>
  <c r="DB136" i="119"/>
  <c r="DC136" i="119"/>
  <c r="DD136" i="119"/>
  <c r="DE136" i="119"/>
  <c r="DF136" i="119"/>
  <c r="DG136" i="119"/>
  <c r="DH136" i="119"/>
  <c r="DI136" i="119"/>
  <c r="DJ136" i="119"/>
  <c r="DK136" i="119"/>
  <c r="DL136" i="119"/>
  <c r="DM136" i="119"/>
  <c r="DN136" i="119"/>
  <c r="DO136" i="119"/>
  <c r="DP136" i="119"/>
  <c r="AU154" i="119"/>
  <c r="AR154" i="119"/>
  <c r="AS154" i="119"/>
  <c r="AT154" i="119"/>
  <c r="AV154" i="119"/>
  <c r="AW154" i="119"/>
  <c r="AX154" i="119"/>
  <c r="AY154" i="119"/>
  <c r="AZ154" i="119"/>
  <c r="BA154" i="119"/>
  <c r="BB154" i="119"/>
  <c r="BC154" i="119"/>
  <c r="BD154" i="119"/>
  <c r="BE154" i="119"/>
  <c r="BF154" i="119"/>
  <c r="BG154" i="119"/>
  <c r="BH154" i="119"/>
  <c r="BI154" i="119"/>
  <c r="BJ154" i="119"/>
  <c r="BK154" i="119"/>
  <c r="BL154" i="119"/>
  <c r="BM154" i="119"/>
  <c r="BN154" i="119"/>
  <c r="BO154" i="119"/>
  <c r="BP154" i="119"/>
  <c r="BQ154" i="119"/>
  <c r="BR154" i="119"/>
  <c r="BS154" i="119"/>
  <c r="BT154" i="119"/>
  <c r="BU154" i="119"/>
  <c r="BV154" i="119"/>
  <c r="BW154" i="119"/>
  <c r="BX154" i="119"/>
  <c r="BY154" i="119"/>
  <c r="BZ154" i="119"/>
  <c r="CA154" i="119"/>
  <c r="CB154" i="119"/>
  <c r="CC154" i="119"/>
  <c r="CD154" i="119"/>
  <c r="CE154" i="119"/>
  <c r="CF154" i="119"/>
  <c r="CG154" i="119"/>
  <c r="CH154" i="119"/>
  <c r="CI154" i="119"/>
  <c r="CJ154" i="119"/>
  <c r="CK154" i="119"/>
  <c r="CL154" i="119"/>
  <c r="CM154" i="119"/>
  <c r="CN154" i="119"/>
  <c r="CO154" i="119"/>
  <c r="CP154" i="119"/>
  <c r="CQ154" i="119"/>
  <c r="CR154" i="119"/>
  <c r="CS154" i="119"/>
  <c r="CT154" i="119"/>
  <c r="CU154" i="119"/>
  <c r="CV154" i="119"/>
  <c r="CW154" i="119"/>
  <c r="CX154" i="119"/>
  <c r="CY154" i="119"/>
  <c r="CZ154" i="119"/>
  <c r="DA154" i="119"/>
  <c r="DB154" i="119"/>
  <c r="DC154" i="119"/>
  <c r="DD154" i="119"/>
  <c r="DE154" i="119"/>
  <c r="DF154" i="119"/>
  <c r="DG154" i="119"/>
  <c r="DH154" i="119"/>
  <c r="DI154" i="119"/>
  <c r="DJ154" i="119"/>
  <c r="DK154" i="119"/>
  <c r="DL154" i="119"/>
  <c r="DM154" i="119"/>
  <c r="DN154" i="119"/>
  <c r="DO154" i="119"/>
  <c r="DP154" i="119"/>
  <c r="AR72" i="119"/>
  <c r="AS72" i="119"/>
  <c r="AT72" i="119"/>
  <c r="AU72" i="119"/>
  <c r="AV72" i="119"/>
  <c r="AW72" i="119"/>
  <c r="AX72" i="119"/>
  <c r="AY72" i="119"/>
  <c r="AZ72" i="119"/>
  <c r="BA72" i="119"/>
  <c r="BB72" i="119"/>
  <c r="BC72" i="119"/>
  <c r="BD72" i="119"/>
  <c r="BE72" i="119"/>
  <c r="BF72" i="119"/>
  <c r="BG72" i="119"/>
  <c r="BH72" i="119"/>
  <c r="BI72" i="119"/>
  <c r="BJ72" i="119"/>
  <c r="BK72" i="119"/>
  <c r="BL72" i="119"/>
  <c r="BM72" i="119"/>
  <c r="BN72" i="119"/>
  <c r="BO72" i="119"/>
  <c r="BP72" i="119"/>
  <c r="BQ72" i="119"/>
  <c r="BR72" i="119"/>
  <c r="BS72" i="119"/>
  <c r="BT72" i="119"/>
  <c r="BU72" i="119"/>
  <c r="BV72" i="119"/>
  <c r="BW72" i="119"/>
  <c r="BX72" i="119"/>
  <c r="BY72" i="119"/>
  <c r="BZ72" i="119"/>
  <c r="CA72" i="119"/>
  <c r="CB72" i="119"/>
  <c r="CC72" i="119"/>
  <c r="CD72" i="119"/>
  <c r="CE72" i="119"/>
  <c r="CF72" i="119"/>
  <c r="CG72" i="119"/>
  <c r="CH72" i="119"/>
  <c r="CI72" i="119"/>
  <c r="CJ72" i="119"/>
  <c r="CK72" i="119"/>
  <c r="CL72" i="119"/>
  <c r="CM72" i="119"/>
  <c r="CN72" i="119"/>
  <c r="CO72" i="119"/>
  <c r="CP72" i="119"/>
  <c r="CQ72" i="119"/>
  <c r="CR72" i="119"/>
  <c r="CS72" i="119"/>
  <c r="CT72" i="119"/>
  <c r="CU72" i="119"/>
  <c r="CV72" i="119"/>
  <c r="CW72" i="119"/>
  <c r="CX72" i="119"/>
  <c r="CY72" i="119"/>
  <c r="CZ72" i="119"/>
  <c r="DA72" i="119"/>
  <c r="DB72" i="119"/>
  <c r="DC72" i="119"/>
  <c r="DD72" i="119"/>
  <c r="DE72" i="119"/>
  <c r="DF72" i="119"/>
  <c r="DG72" i="119"/>
  <c r="DH72" i="119"/>
  <c r="DI72" i="119"/>
  <c r="DJ72" i="119"/>
  <c r="DK72" i="119"/>
  <c r="DL72" i="119"/>
  <c r="DM72" i="119"/>
  <c r="DN72" i="119"/>
  <c r="DO72" i="119"/>
  <c r="DP72" i="119"/>
  <c r="AU315" i="119"/>
  <c r="AR169" i="119"/>
  <c r="AT169" i="119"/>
  <c r="AS169" i="119"/>
  <c r="AU169" i="119"/>
  <c r="AV169" i="119"/>
  <c r="AW169" i="119"/>
  <c r="AX169" i="119"/>
  <c r="AY169" i="119"/>
  <c r="AZ169" i="119"/>
  <c r="BA169" i="119"/>
  <c r="BB169" i="119"/>
  <c r="BC169" i="119"/>
  <c r="BD169" i="119"/>
  <c r="BE169" i="119"/>
  <c r="BF169" i="119"/>
  <c r="BG169" i="119"/>
  <c r="BH169" i="119"/>
  <c r="BI169" i="119"/>
  <c r="BJ169" i="119"/>
  <c r="BK169" i="119"/>
  <c r="BL169" i="119"/>
  <c r="BM169" i="119"/>
  <c r="BN169" i="119"/>
  <c r="BO169" i="119"/>
  <c r="BP169" i="119"/>
  <c r="BQ169" i="119"/>
  <c r="BR169" i="119"/>
  <c r="BS169" i="119"/>
  <c r="BT169" i="119"/>
  <c r="BU169" i="119"/>
  <c r="BV169" i="119"/>
  <c r="BW169" i="119"/>
  <c r="BX169" i="119"/>
  <c r="BY169" i="119"/>
  <c r="BZ169" i="119"/>
  <c r="CA169" i="119"/>
  <c r="CB169" i="119"/>
  <c r="CC169" i="119"/>
  <c r="CD169" i="119"/>
  <c r="CE169" i="119"/>
  <c r="CF169" i="119"/>
  <c r="CG169" i="119"/>
  <c r="CH169" i="119"/>
  <c r="CI169" i="119"/>
  <c r="CJ169" i="119"/>
  <c r="CK169" i="119"/>
  <c r="CL169" i="119"/>
  <c r="CM169" i="119"/>
  <c r="CN169" i="119"/>
  <c r="CO169" i="119"/>
  <c r="CP169" i="119"/>
  <c r="CQ169" i="119"/>
  <c r="CR169" i="119"/>
  <c r="CS169" i="119"/>
  <c r="CT169" i="119"/>
  <c r="CU169" i="119"/>
  <c r="CV169" i="119"/>
  <c r="CW169" i="119"/>
  <c r="CX169" i="119"/>
  <c r="CY169" i="119"/>
  <c r="CZ169" i="119"/>
  <c r="DA169" i="119"/>
  <c r="DB169" i="119"/>
  <c r="DC169" i="119"/>
  <c r="DD169" i="119"/>
  <c r="DE169" i="119"/>
  <c r="DF169" i="119"/>
  <c r="DG169" i="119"/>
  <c r="DH169" i="119"/>
  <c r="DI169" i="119"/>
  <c r="DJ169" i="119"/>
  <c r="DK169" i="119"/>
  <c r="DL169" i="119"/>
  <c r="DM169" i="119"/>
  <c r="DN169" i="119"/>
  <c r="DO169" i="119"/>
  <c r="DP169" i="119"/>
  <c r="AR232" i="119"/>
  <c r="AS232" i="119"/>
  <c r="AT232" i="119"/>
  <c r="AU232" i="119"/>
  <c r="AV232" i="119"/>
  <c r="AW232" i="119"/>
  <c r="AX232" i="119"/>
  <c r="AY232" i="119"/>
  <c r="AZ232" i="119"/>
  <c r="BA232" i="119"/>
  <c r="BB232" i="119"/>
  <c r="BC232" i="119"/>
  <c r="BD232" i="119"/>
  <c r="BE232" i="119"/>
  <c r="BF232" i="119"/>
  <c r="BG232" i="119"/>
  <c r="BH232" i="119"/>
  <c r="BI232" i="119"/>
  <c r="BJ232" i="119"/>
  <c r="BK232" i="119"/>
  <c r="BL232" i="119"/>
  <c r="BM232" i="119"/>
  <c r="BN232" i="119"/>
  <c r="BO232" i="119"/>
  <c r="BP232" i="119"/>
  <c r="BQ232" i="119"/>
  <c r="BR232" i="119"/>
  <c r="BS232" i="119"/>
  <c r="BT232" i="119"/>
  <c r="BU232" i="119"/>
  <c r="BV232" i="119"/>
  <c r="BW232" i="119"/>
  <c r="BX232" i="119"/>
  <c r="BY232" i="119"/>
  <c r="BZ232" i="119"/>
  <c r="CA232" i="119"/>
  <c r="CB232" i="119"/>
  <c r="CC232" i="119"/>
  <c r="CD232" i="119"/>
  <c r="CE232" i="119"/>
  <c r="CF232" i="119"/>
  <c r="CG232" i="119"/>
  <c r="CH232" i="119"/>
  <c r="CI232" i="119"/>
  <c r="CJ232" i="119"/>
  <c r="CK232" i="119"/>
  <c r="CL232" i="119"/>
  <c r="CM232" i="119"/>
  <c r="CN232" i="119"/>
  <c r="CO232" i="119"/>
  <c r="CP232" i="119"/>
  <c r="CQ232" i="119"/>
  <c r="CR232" i="119"/>
  <c r="CS232" i="119"/>
  <c r="CT232" i="119"/>
  <c r="CU232" i="119"/>
  <c r="CV232" i="119"/>
  <c r="CW232" i="119"/>
  <c r="CX232" i="119"/>
  <c r="CY232" i="119"/>
  <c r="CZ232" i="119"/>
  <c r="DA232" i="119"/>
  <c r="DB232" i="119"/>
  <c r="DC232" i="119"/>
  <c r="DD232" i="119"/>
  <c r="DE232" i="119"/>
  <c r="DF232" i="119"/>
  <c r="DG232" i="119"/>
  <c r="DH232" i="119"/>
  <c r="DI232" i="119"/>
  <c r="DJ232" i="119"/>
  <c r="DK232" i="119"/>
  <c r="DL232" i="119"/>
  <c r="DM232" i="119"/>
  <c r="DN232" i="119"/>
  <c r="DO232" i="119"/>
  <c r="DP232" i="119"/>
  <c r="AJ245" i="119" a="1"/>
  <c r="AJ245" i="119" s="1"/>
  <c r="V245" i="119"/>
  <c r="Q245" i="119"/>
  <c r="R245" i="119" s="1"/>
  <c r="AT246" i="119"/>
  <c r="AU246" i="119"/>
  <c r="AR246" i="119"/>
  <c r="AS246" i="119"/>
  <c r="AV246" i="119"/>
  <c r="AW246" i="119"/>
  <c r="AX246" i="119"/>
  <c r="AY246" i="119"/>
  <c r="AZ246" i="119"/>
  <c r="BA246" i="119"/>
  <c r="BB246" i="119"/>
  <c r="BC246" i="119"/>
  <c r="BD246" i="119"/>
  <c r="BE246" i="119"/>
  <c r="BF246" i="119"/>
  <c r="BG246" i="119"/>
  <c r="BH246" i="119"/>
  <c r="BI246" i="119"/>
  <c r="BJ246" i="119"/>
  <c r="BK246" i="119"/>
  <c r="BL246" i="119"/>
  <c r="BM246" i="119"/>
  <c r="BN246" i="119"/>
  <c r="BO246" i="119"/>
  <c r="BP246" i="119"/>
  <c r="BQ246" i="119"/>
  <c r="BR246" i="119"/>
  <c r="BS246" i="119"/>
  <c r="BT246" i="119"/>
  <c r="BU246" i="119"/>
  <c r="BV246" i="119"/>
  <c r="BW246" i="119"/>
  <c r="BX246" i="119"/>
  <c r="BY246" i="119"/>
  <c r="BZ246" i="119"/>
  <c r="CA246" i="119"/>
  <c r="CB246" i="119"/>
  <c r="CC246" i="119"/>
  <c r="CD246" i="119"/>
  <c r="CE246" i="119"/>
  <c r="CF246" i="119"/>
  <c r="CG246" i="119"/>
  <c r="CH246" i="119"/>
  <c r="CI246" i="119"/>
  <c r="CJ246" i="119"/>
  <c r="CK246" i="119"/>
  <c r="CL246" i="119"/>
  <c r="CM246" i="119"/>
  <c r="CN246" i="119"/>
  <c r="CO246" i="119"/>
  <c r="CP246" i="119"/>
  <c r="CQ246" i="119"/>
  <c r="CR246" i="119"/>
  <c r="CS246" i="119"/>
  <c r="CT246" i="119"/>
  <c r="CU246" i="119"/>
  <c r="CV246" i="119"/>
  <c r="CW246" i="119"/>
  <c r="CX246" i="119"/>
  <c r="CY246" i="119"/>
  <c r="CZ246" i="119"/>
  <c r="DA246" i="119"/>
  <c r="DB246" i="119"/>
  <c r="DC246" i="119"/>
  <c r="DD246" i="119"/>
  <c r="DE246" i="119"/>
  <c r="DF246" i="119"/>
  <c r="DG246" i="119"/>
  <c r="DH246" i="119"/>
  <c r="DI246" i="119"/>
  <c r="DJ246" i="119"/>
  <c r="DK246" i="119"/>
  <c r="DL246" i="119"/>
  <c r="DM246" i="119"/>
  <c r="DN246" i="119"/>
  <c r="DO246" i="119"/>
  <c r="DP246" i="119"/>
  <c r="AR254" i="119"/>
  <c r="AS254" i="119"/>
  <c r="AT254" i="119"/>
  <c r="AU254" i="119"/>
  <c r="AV254" i="119"/>
  <c r="AW254" i="119"/>
  <c r="AX254" i="119"/>
  <c r="AY254" i="119"/>
  <c r="AZ254" i="119"/>
  <c r="BA254" i="119"/>
  <c r="BB254" i="119"/>
  <c r="BC254" i="119"/>
  <c r="BD254" i="119"/>
  <c r="BE254" i="119"/>
  <c r="BF254" i="119"/>
  <c r="BG254" i="119"/>
  <c r="BH254" i="119"/>
  <c r="BI254" i="119"/>
  <c r="BJ254" i="119"/>
  <c r="BK254" i="119"/>
  <c r="BL254" i="119"/>
  <c r="BM254" i="119"/>
  <c r="BN254" i="119"/>
  <c r="BO254" i="119"/>
  <c r="BP254" i="119"/>
  <c r="BQ254" i="119"/>
  <c r="BR254" i="119"/>
  <c r="BS254" i="119"/>
  <c r="BT254" i="119"/>
  <c r="BU254" i="119"/>
  <c r="BV254" i="119"/>
  <c r="BW254" i="119"/>
  <c r="BX254" i="119"/>
  <c r="BY254" i="119"/>
  <c r="BZ254" i="119"/>
  <c r="CA254" i="119"/>
  <c r="CB254" i="119"/>
  <c r="CC254" i="119"/>
  <c r="CD254" i="119"/>
  <c r="CE254" i="119"/>
  <c r="CF254" i="119"/>
  <c r="CG254" i="119"/>
  <c r="CH254" i="119"/>
  <c r="CI254" i="119"/>
  <c r="CJ254" i="119"/>
  <c r="CK254" i="119"/>
  <c r="CL254" i="119"/>
  <c r="CM254" i="119"/>
  <c r="CN254" i="119"/>
  <c r="CO254" i="119"/>
  <c r="CP254" i="119"/>
  <c r="CQ254" i="119"/>
  <c r="CR254" i="119"/>
  <c r="CS254" i="119"/>
  <c r="CT254" i="119"/>
  <c r="CU254" i="119"/>
  <c r="CV254" i="119"/>
  <c r="CW254" i="119"/>
  <c r="CX254" i="119"/>
  <c r="CY254" i="119"/>
  <c r="CZ254" i="119"/>
  <c r="DA254" i="119"/>
  <c r="DB254" i="119"/>
  <c r="DC254" i="119"/>
  <c r="DD254" i="119"/>
  <c r="DE254" i="119"/>
  <c r="DF254" i="119"/>
  <c r="DG254" i="119"/>
  <c r="DH254" i="119"/>
  <c r="DI254" i="119"/>
  <c r="DJ254" i="119"/>
  <c r="DK254" i="119"/>
  <c r="DL254" i="119"/>
  <c r="DM254" i="119"/>
  <c r="DN254" i="119"/>
  <c r="DO254" i="119"/>
  <c r="DP254" i="119"/>
  <c r="Q76" i="119"/>
  <c r="R76" i="119" s="1"/>
  <c r="AJ228" i="119" a="1"/>
  <c r="AJ228" i="119" s="1"/>
  <c r="Q228" i="119"/>
  <c r="R228" i="119" s="1"/>
  <c r="V228" i="119"/>
  <c r="V200" i="119"/>
  <c r="AJ200" i="119" a="1"/>
  <c r="AJ200" i="119" s="1"/>
  <c r="Q200" i="119"/>
  <c r="R200" i="119" s="1"/>
  <c r="AR148" i="119"/>
  <c r="AT148" i="119"/>
  <c r="AS148" i="119"/>
  <c r="AU148" i="119"/>
  <c r="AV148" i="119"/>
  <c r="AW148" i="119"/>
  <c r="AX148" i="119"/>
  <c r="AY148" i="119"/>
  <c r="AZ148" i="119"/>
  <c r="BA148" i="119"/>
  <c r="BB148" i="119"/>
  <c r="BC148" i="119"/>
  <c r="BD148" i="119"/>
  <c r="BE148" i="119"/>
  <c r="BF148" i="119"/>
  <c r="BG148" i="119"/>
  <c r="BH148" i="119"/>
  <c r="BI148" i="119"/>
  <c r="BJ148" i="119"/>
  <c r="BK148" i="119"/>
  <c r="BL148" i="119"/>
  <c r="BM148" i="119"/>
  <c r="BN148" i="119"/>
  <c r="BO148" i="119"/>
  <c r="BP148" i="119"/>
  <c r="BQ148" i="119"/>
  <c r="BR148" i="119"/>
  <c r="BS148" i="119"/>
  <c r="BT148" i="119"/>
  <c r="BU148" i="119"/>
  <c r="BV148" i="119"/>
  <c r="BW148" i="119"/>
  <c r="BX148" i="119"/>
  <c r="BY148" i="119"/>
  <c r="BZ148" i="119"/>
  <c r="CA148" i="119"/>
  <c r="CB148" i="119"/>
  <c r="CC148" i="119"/>
  <c r="CD148" i="119"/>
  <c r="CE148" i="119"/>
  <c r="CF148" i="119"/>
  <c r="CG148" i="119"/>
  <c r="CH148" i="119"/>
  <c r="CI148" i="119"/>
  <c r="CJ148" i="119"/>
  <c r="CK148" i="119"/>
  <c r="CL148" i="119"/>
  <c r="CM148" i="119"/>
  <c r="CN148" i="119"/>
  <c r="CO148" i="119"/>
  <c r="CP148" i="119"/>
  <c r="CQ148" i="119"/>
  <c r="CR148" i="119"/>
  <c r="CS148" i="119"/>
  <c r="CT148" i="119"/>
  <c r="CU148" i="119"/>
  <c r="CV148" i="119"/>
  <c r="CW148" i="119"/>
  <c r="CX148" i="119"/>
  <c r="CY148" i="119"/>
  <c r="CZ148" i="119"/>
  <c r="DA148" i="119"/>
  <c r="DB148" i="119"/>
  <c r="DC148" i="119"/>
  <c r="DD148" i="119"/>
  <c r="DE148" i="119"/>
  <c r="DF148" i="119"/>
  <c r="DG148" i="119"/>
  <c r="DH148" i="119"/>
  <c r="DI148" i="119"/>
  <c r="DJ148" i="119"/>
  <c r="DK148" i="119"/>
  <c r="DL148" i="119"/>
  <c r="DM148" i="119"/>
  <c r="DN148" i="119"/>
  <c r="DO148" i="119"/>
  <c r="DP148" i="119"/>
  <c r="AR253" i="119"/>
  <c r="AS253" i="119"/>
  <c r="AT253" i="119"/>
  <c r="AU253" i="119"/>
  <c r="AV253" i="119"/>
  <c r="AW253" i="119"/>
  <c r="AX253" i="119"/>
  <c r="AY253" i="119"/>
  <c r="AZ253" i="119"/>
  <c r="BA253" i="119"/>
  <c r="BB253" i="119"/>
  <c r="BC253" i="119"/>
  <c r="BD253" i="119"/>
  <c r="BE253" i="119"/>
  <c r="BF253" i="119"/>
  <c r="BG253" i="119"/>
  <c r="BH253" i="119"/>
  <c r="BI253" i="119"/>
  <c r="BJ253" i="119"/>
  <c r="BK253" i="119"/>
  <c r="BL253" i="119"/>
  <c r="BM253" i="119"/>
  <c r="BN253" i="119"/>
  <c r="BO253" i="119"/>
  <c r="BP253" i="119"/>
  <c r="BQ253" i="119"/>
  <c r="BR253" i="119"/>
  <c r="BS253" i="119"/>
  <c r="BT253" i="119"/>
  <c r="BU253" i="119"/>
  <c r="BV253" i="119"/>
  <c r="BW253" i="119"/>
  <c r="BX253" i="119"/>
  <c r="BY253" i="119"/>
  <c r="BZ253" i="119"/>
  <c r="CA253" i="119"/>
  <c r="CB253" i="119"/>
  <c r="CC253" i="119"/>
  <c r="CD253" i="119"/>
  <c r="CE253" i="119"/>
  <c r="CF253" i="119"/>
  <c r="CG253" i="119"/>
  <c r="CH253" i="119"/>
  <c r="CI253" i="119"/>
  <c r="CJ253" i="119"/>
  <c r="CK253" i="119"/>
  <c r="CL253" i="119"/>
  <c r="CM253" i="119"/>
  <c r="CN253" i="119"/>
  <c r="CO253" i="119"/>
  <c r="CP253" i="119"/>
  <c r="CQ253" i="119"/>
  <c r="CR253" i="119"/>
  <c r="CS253" i="119"/>
  <c r="CT253" i="119"/>
  <c r="CU253" i="119"/>
  <c r="CV253" i="119"/>
  <c r="CW253" i="119"/>
  <c r="CX253" i="119"/>
  <c r="CY253" i="119"/>
  <c r="CZ253" i="119"/>
  <c r="DA253" i="119"/>
  <c r="DB253" i="119"/>
  <c r="DC253" i="119"/>
  <c r="DD253" i="119"/>
  <c r="DE253" i="119"/>
  <c r="DF253" i="119"/>
  <c r="DG253" i="119"/>
  <c r="DH253" i="119"/>
  <c r="DI253" i="119"/>
  <c r="DJ253" i="119"/>
  <c r="DK253" i="119"/>
  <c r="DL253" i="119"/>
  <c r="DM253" i="119"/>
  <c r="DN253" i="119"/>
  <c r="DO253" i="119"/>
  <c r="DP253" i="119"/>
  <c r="AR219" i="119"/>
  <c r="AS219" i="119"/>
  <c r="AT219" i="119"/>
  <c r="AU219" i="119"/>
  <c r="AV219" i="119"/>
  <c r="AW219" i="119"/>
  <c r="AX219" i="119"/>
  <c r="AY219" i="119"/>
  <c r="AZ219" i="119"/>
  <c r="BA219" i="119"/>
  <c r="BB219" i="119"/>
  <c r="BC219" i="119"/>
  <c r="BD219" i="119"/>
  <c r="BE219" i="119"/>
  <c r="BF219" i="119"/>
  <c r="BG219" i="119"/>
  <c r="BH219" i="119"/>
  <c r="BI219" i="119"/>
  <c r="BJ219" i="119"/>
  <c r="BK219" i="119"/>
  <c r="BL219" i="119"/>
  <c r="BM219" i="119"/>
  <c r="BN219" i="119"/>
  <c r="BO219" i="119"/>
  <c r="BP219" i="119"/>
  <c r="BQ219" i="119"/>
  <c r="BR219" i="119"/>
  <c r="BS219" i="119"/>
  <c r="BT219" i="119"/>
  <c r="BU219" i="119"/>
  <c r="BV219" i="119"/>
  <c r="BW219" i="119"/>
  <c r="BX219" i="119"/>
  <c r="BY219" i="119"/>
  <c r="BZ219" i="119"/>
  <c r="CA219" i="119"/>
  <c r="CB219" i="119"/>
  <c r="CC219" i="119"/>
  <c r="CD219" i="119"/>
  <c r="CE219" i="119"/>
  <c r="CF219" i="119"/>
  <c r="CG219" i="119"/>
  <c r="CH219" i="119"/>
  <c r="CI219" i="119"/>
  <c r="CJ219" i="119"/>
  <c r="CK219" i="119"/>
  <c r="CL219" i="119"/>
  <c r="CM219" i="119"/>
  <c r="CN219" i="119"/>
  <c r="CO219" i="119"/>
  <c r="CP219" i="119"/>
  <c r="CQ219" i="119"/>
  <c r="CR219" i="119"/>
  <c r="CS219" i="119"/>
  <c r="CT219" i="119"/>
  <c r="CU219" i="119"/>
  <c r="CV219" i="119"/>
  <c r="CW219" i="119"/>
  <c r="CX219" i="119"/>
  <c r="CY219" i="119"/>
  <c r="CZ219" i="119"/>
  <c r="DA219" i="119"/>
  <c r="DB219" i="119"/>
  <c r="DC219" i="119"/>
  <c r="DD219" i="119"/>
  <c r="DE219" i="119"/>
  <c r="DF219" i="119"/>
  <c r="DG219" i="119"/>
  <c r="DH219" i="119"/>
  <c r="DI219" i="119"/>
  <c r="DJ219" i="119"/>
  <c r="DK219" i="119"/>
  <c r="DL219" i="119"/>
  <c r="DM219" i="119"/>
  <c r="DN219" i="119"/>
  <c r="DO219" i="119"/>
  <c r="DP219" i="119"/>
  <c r="AR125" i="119"/>
  <c r="AT125" i="119"/>
  <c r="AS125" i="119"/>
  <c r="AU125" i="119"/>
  <c r="AV125" i="119"/>
  <c r="AW125" i="119"/>
  <c r="AX125" i="119"/>
  <c r="AY125" i="119"/>
  <c r="AZ125" i="119"/>
  <c r="BA125" i="119"/>
  <c r="BB125" i="119"/>
  <c r="BC125" i="119"/>
  <c r="BD125" i="119"/>
  <c r="BE125" i="119"/>
  <c r="BF125" i="119"/>
  <c r="BG125" i="119"/>
  <c r="BH125" i="119"/>
  <c r="BI125" i="119"/>
  <c r="BJ125" i="119"/>
  <c r="BK125" i="119"/>
  <c r="BL125" i="119"/>
  <c r="BM125" i="119"/>
  <c r="BN125" i="119"/>
  <c r="BO125" i="119"/>
  <c r="BP125" i="119"/>
  <c r="BQ125" i="119"/>
  <c r="BR125" i="119"/>
  <c r="BS125" i="119"/>
  <c r="BT125" i="119"/>
  <c r="BU125" i="119"/>
  <c r="BV125" i="119"/>
  <c r="BW125" i="119"/>
  <c r="BX125" i="119"/>
  <c r="BY125" i="119"/>
  <c r="BZ125" i="119"/>
  <c r="CA125" i="119"/>
  <c r="CB125" i="119"/>
  <c r="CC125" i="119"/>
  <c r="CD125" i="119"/>
  <c r="CE125" i="119"/>
  <c r="CF125" i="119"/>
  <c r="CG125" i="119"/>
  <c r="CH125" i="119"/>
  <c r="CI125" i="119"/>
  <c r="CJ125" i="119"/>
  <c r="CK125" i="119"/>
  <c r="CL125" i="119"/>
  <c r="CM125" i="119"/>
  <c r="CN125" i="119"/>
  <c r="CO125" i="119"/>
  <c r="CP125" i="119"/>
  <c r="CQ125" i="119"/>
  <c r="CR125" i="119"/>
  <c r="CS125" i="119"/>
  <c r="CT125" i="119"/>
  <c r="CU125" i="119"/>
  <c r="CV125" i="119"/>
  <c r="CW125" i="119"/>
  <c r="CX125" i="119"/>
  <c r="CY125" i="119"/>
  <c r="CZ125" i="119"/>
  <c r="DA125" i="119"/>
  <c r="DB125" i="119"/>
  <c r="DC125" i="119"/>
  <c r="DD125" i="119"/>
  <c r="DE125" i="119"/>
  <c r="DF125" i="119"/>
  <c r="DG125" i="119"/>
  <c r="DH125" i="119"/>
  <c r="DI125" i="119"/>
  <c r="DJ125" i="119"/>
  <c r="DK125" i="119"/>
  <c r="DL125" i="119"/>
  <c r="DM125" i="119"/>
  <c r="DN125" i="119"/>
  <c r="DO125" i="119"/>
  <c r="DP125" i="119"/>
  <c r="AT91" i="119"/>
  <c r="AS91" i="119"/>
  <c r="AU91" i="119"/>
  <c r="AR91" i="119"/>
  <c r="AV91" i="119"/>
  <c r="AW91" i="119"/>
  <c r="AX91" i="119"/>
  <c r="AY91" i="119"/>
  <c r="AZ91" i="119"/>
  <c r="BA91" i="119"/>
  <c r="BB91" i="119"/>
  <c r="BC91" i="119"/>
  <c r="BD91" i="119"/>
  <c r="BE91" i="119"/>
  <c r="BF91" i="119"/>
  <c r="BG91" i="119"/>
  <c r="BH91" i="119"/>
  <c r="BI91" i="119"/>
  <c r="BJ91" i="119"/>
  <c r="BK91" i="119"/>
  <c r="BL91" i="119"/>
  <c r="BM91" i="119"/>
  <c r="BN91" i="119"/>
  <c r="BO91" i="119"/>
  <c r="BP91" i="119"/>
  <c r="BQ91" i="119"/>
  <c r="BR91" i="119"/>
  <c r="BS91" i="119"/>
  <c r="BT91" i="119"/>
  <c r="BU91" i="119"/>
  <c r="BV91" i="119"/>
  <c r="BW91" i="119"/>
  <c r="BX91" i="119"/>
  <c r="BY91" i="119"/>
  <c r="BZ91" i="119"/>
  <c r="CA91" i="119"/>
  <c r="CB91" i="119"/>
  <c r="CC91" i="119"/>
  <c r="CD91" i="119"/>
  <c r="CE91" i="119"/>
  <c r="CF91" i="119"/>
  <c r="CG91" i="119"/>
  <c r="CH91" i="119"/>
  <c r="CI91" i="119"/>
  <c r="CJ91" i="119"/>
  <c r="CK91" i="119"/>
  <c r="CL91" i="119"/>
  <c r="CM91" i="119"/>
  <c r="CN91" i="119"/>
  <c r="CO91" i="119"/>
  <c r="CP91" i="119"/>
  <c r="CQ91" i="119"/>
  <c r="CR91" i="119"/>
  <c r="CS91" i="119"/>
  <c r="CT91" i="119"/>
  <c r="CU91" i="119"/>
  <c r="CV91" i="119"/>
  <c r="CW91" i="119"/>
  <c r="CX91" i="119"/>
  <c r="CY91" i="119"/>
  <c r="CZ91" i="119"/>
  <c r="DA91" i="119"/>
  <c r="DB91" i="119"/>
  <c r="DC91" i="119"/>
  <c r="DD91" i="119"/>
  <c r="DE91" i="119"/>
  <c r="DF91" i="119"/>
  <c r="DG91" i="119"/>
  <c r="DH91" i="119"/>
  <c r="DI91" i="119"/>
  <c r="DJ91" i="119"/>
  <c r="DK91" i="119"/>
  <c r="DL91" i="119"/>
  <c r="DM91" i="119"/>
  <c r="DN91" i="119"/>
  <c r="DO91" i="119"/>
  <c r="DP91" i="119"/>
  <c r="AT104" i="119"/>
  <c r="AU104" i="119"/>
  <c r="AR104" i="119"/>
  <c r="AS104" i="119"/>
  <c r="AV104" i="119"/>
  <c r="AW104" i="119"/>
  <c r="AX104" i="119"/>
  <c r="AY104" i="119"/>
  <c r="AZ104" i="119"/>
  <c r="BA104" i="119"/>
  <c r="BB104" i="119"/>
  <c r="BC104" i="119"/>
  <c r="BD104" i="119"/>
  <c r="BE104" i="119"/>
  <c r="BF104" i="119"/>
  <c r="BG104" i="119"/>
  <c r="BH104" i="119"/>
  <c r="BI104" i="119"/>
  <c r="BJ104" i="119"/>
  <c r="BK104" i="119"/>
  <c r="BL104" i="119"/>
  <c r="BM104" i="119"/>
  <c r="BN104" i="119"/>
  <c r="BO104" i="119"/>
  <c r="BP104" i="119"/>
  <c r="BQ104" i="119"/>
  <c r="BR104" i="119"/>
  <c r="BS104" i="119"/>
  <c r="BT104" i="119"/>
  <c r="BU104" i="119"/>
  <c r="BV104" i="119"/>
  <c r="BW104" i="119"/>
  <c r="BX104" i="119"/>
  <c r="BY104" i="119"/>
  <c r="BZ104" i="119"/>
  <c r="CA104" i="119"/>
  <c r="CB104" i="119"/>
  <c r="CC104" i="119"/>
  <c r="CD104" i="119"/>
  <c r="CE104" i="119"/>
  <c r="CF104" i="119"/>
  <c r="CG104" i="119"/>
  <c r="CH104" i="119"/>
  <c r="CI104" i="119"/>
  <c r="CJ104" i="119"/>
  <c r="CK104" i="119"/>
  <c r="CL104" i="119"/>
  <c r="CM104" i="119"/>
  <c r="CN104" i="119"/>
  <c r="CO104" i="119"/>
  <c r="CP104" i="119"/>
  <c r="CQ104" i="119"/>
  <c r="CR104" i="119"/>
  <c r="CS104" i="119"/>
  <c r="CT104" i="119"/>
  <c r="CU104" i="119"/>
  <c r="CV104" i="119"/>
  <c r="CW104" i="119"/>
  <c r="CX104" i="119"/>
  <c r="CY104" i="119"/>
  <c r="CZ104" i="119"/>
  <c r="DA104" i="119"/>
  <c r="DB104" i="119"/>
  <c r="DC104" i="119"/>
  <c r="DD104" i="119"/>
  <c r="DE104" i="119"/>
  <c r="DF104" i="119"/>
  <c r="DG104" i="119"/>
  <c r="DH104" i="119"/>
  <c r="DI104" i="119"/>
  <c r="DJ104" i="119"/>
  <c r="DK104" i="119"/>
  <c r="DL104" i="119"/>
  <c r="DM104" i="119"/>
  <c r="DN104" i="119"/>
  <c r="DO104" i="119"/>
  <c r="DP104" i="119"/>
  <c r="AR111" i="119"/>
  <c r="AT111" i="119"/>
  <c r="AS111" i="119"/>
  <c r="AU111" i="119"/>
  <c r="AV111" i="119"/>
  <c r="AW111" i="119"/>
  <c r="AX111" i="119"/>
  <c r="AY111" i="119"/>
  <c r="AZ111" i="119"/>
  <c r="BA111" i="119"/>
  <c r="BB111" i="119"/>
  <c r="BC111" i="119"/>
  <c r="BD111" i="119"/>
  <c r="BE111" i="119"/>
  <c r="BF111" i="119"/>
  <c r="BG111" i="119"/>
  <c r="BH111" i="119"/>
  <c r="BI111" i="119"/>
  <c r="BJ111" i="119"/>
  <c r="BK111" i="119"/>
  <c r="BL111" i="119"/>
  <c r="BM111" i="119"/>
  <c r="BN111" i="119"/>
  <c r="BO111" i="119"/>
  <c r="BP111" i="119"/>
  <c r="BQ111" i="119"/>
  <c r="BR111" i="119"/>
  <c r="BS111" i="119"/>
  <c r="BT111" i="119"/>
  <c r="BU111" i="119"/>
  <c r="BV111" i="119"/>
  <c r="BW111" i="119"/>
  <c r="BX111" i="119"/>
  <c r="BY111" i="119"/>
  <c r="BZ111" i="119"/>
  <c r="CA111" i="119"/>
  <c r="CB111" i="119"/>
  <c r="CC111" i="119"/>
  <c r="CD111" i="119"/>
  <c r="CE111" i="119"/>
  <c r="CF111" i="119"/>
  <c r="CG111" i="119"/>
  <c r="CH111" i="119"/>
  <c r="CI111" i="119"/>
  <c r="CJ111" i="119"/>
  <c r="CK111" i="119"/>
  <c r="CL111" i="119"/>
  <c r="CM111" i="119"/>
  <c r="CN111" i="119"/>
  <c r="CO111" i="119"/>
  <c r="CP111" i="119"/>
  <c r="CQ111" i="119"/>
  <c r="CR111" i="119"/>
  <c r="CS111" i="119"/>
  <c r="CT111" i="119"/>
  <c r="CU111" i="119"/>
  <c r="CV111" i="119"/>
  <c r="CW111" i="119"/>
  <c r="CX111" i="119"/>
  <c r="CY111" i="119"/>
  <c r="CZ111" i="119"/>
  <c r="DA111" i="119"/>
  <c r="DB111" i="119"/>
  <c r="DC111" i="119"/>
  <c r="DD111" i="119"/>
  <c r="DE111" i="119"/>
  <c r="DF111" i="119"/>
  <c r="DG111" i="119"/>
  <c r="DH111" i="119"/>
  <c r="DI111" i="119"/>
  <c r="DJ111" i="119"/>
  <c r="DK111" i="119"/>
  <c r="DL111" i="119"/>
  <c r="DM111" i="119"/>
  <c r="DN111" i="119"/>
  <c r="DO111" i="119"/>
  <c r="DP111" i="119"/>
  <c r="AR78" i="119"/>
  <c r="AT78" i="119"/>
  <c r="AS78" i="119"/>
  <c r="AU78" i="119"/>
  <c r="AV78" i="119"/>
  <c r="AW78" i="119"/>
  <c r="AX78" i="119"/>
  <c r="AY78" i="119"/>
  <c r="AZ78" i="119"/>
  <c r="BA78" i="119"/>
  <c r="BB78" i="119"/>
  <c r="BC78" i="119"/>
  <c r="BD78" i="119"/>
  <c r="BE78" i="119"/>
  <c r="BF78" i="119"/>
  <c r="BG78" i="119"/>
  <c r="BH78" i="119"/>
  <c r="BI78" i="119"/>
  <c r="BJ78" i="119"/>
  <c r="BK78" i="119"/>
  <c r="BL78" i="119"/>
  <c r="BM78" i="119"/>
  <c r="BN78" i="119"/>
  <c r="BO78" i="119"/>
  <c r="BP78" i="119"/>
  <c r="BQ78" i="119"/>
  <c r="BR78" i="119"/>
  <c r="BS78" i="119"/>
  <c r="BT78" i="119"/>
  <c r="BU78" i="119"/>
  <c r="BV78" i="119"/>
  <c r="BW78" i="119"/>
  <c r="BX78" i="119"/>
  <c r="BY78" i="119"/>
  <c r="BZ78" i="119"/>
  <c r="CA78" i="119"/>
  <c r="CB78" i="119"/>
  <c r="CC78" i="119"/>
  <c r="CD78" i="119"/>
  <c r="CE78" i="119"/>
  <c r="CF78" i="119"/>
  <c r="CG78" i="119"/>
  <c r="CH78" i="119"/>
  <c r="CI78" i="119"/>
  <c r="CJ78" i="119"/>
  <c r="CK78" i="119"/>
  <c r="CL78" i="119"/>
  <c r="CM78" i="119"/>
  <c r="CN78" i="119"/>
  <c r="CO78" i="119"/>
  <c r="CP78" i="119"/>
  <c r="CQ78" i="119"/>
  <c r="CR78" i="119"/>
  <c r="CS78" i="119"/>
  <c r="CT78" i="119"/>
  <c r="CU78" i="119"/>
  <c r="CV78" i="119"/>
  <c r="CW78" i="119"/>
  <c r="CX78" i="119"/>
  <c r="CY78" i="119"/>
  <c r="CZ78" i="119"/>
  <c r="DA78" i="119"/>
  <c r="DB78" i="119"/>
  <c r="DC78" i="119"/>
  <c r="DD78" i="119"/>
  <c r="DE78" i="119"/>
  <c r="DF78" i="119"/>
  <c r="DG78" i="119"/>
  <c r="DH78" i="119"/>
  <c r="DI78" i="119"/>
  <c r="DJ78" i="119"/>
  <c r="DK78" i="119"/>
  <c r="DL78" i="119"/>
  <c r="DM78" i="119"/>
  <c r="DN78" i="119"/>
  <c r="DO78" i="119"/>
  <c r="DP78" i="119"/>
  <c r="AR193" i="119"/>
  <c r="AT193" i="119"/>
  <c r="AS193" i="119"/>
  <c r="AU193" i="119"/>
  <c r="AV193" i="119"/>
  <c r="AW193" i="119"/>
  <c r="AX193" i="119"/>
  <c r="AY193" i="119"/>
  <c r="AZ193" i="119"/>
  <c r="BA193" i="119"/>
  <c r="BB193" i="119"/>
  <c r="BC193" i="119"/>
  <c r="BD193" i="119"/>
  <c r="BE193" i="119"/>
  <c r="BF193" i="119"/>
  <c r="BG193" i="119"/>
  <c r="BH193" i="119"/>
  <c r="BI193" i="119"/>
  <c r="BJ193" i="119"/>
  <c r="BK193" i="119"/>
  <c r="BL193" i="119"/>
  <c r="BM193" i="119"/>
  <c r="BN193" i="119"/>
  <c r="BO193" i="119"/>
  <c r="BP193" i="119"/>
  <c r="BQ193" i="119"/>
  <c r="BR193" i="119"/>
  <c r="BS193" i="119"/>
  <c r="BT193" i="119"/>
  <c r="BU193" i="119"/>
  <c r="BV193" i="119"/>
  <c r="BW193" i="119"/>
  <c r="BX193" i="119"/>
  <c r="BY193" i="119"/>
  <c r="BZ193" i="119"/>
  <c r="CA193" i="119"/>
  <c r="CB193" i="119"/>
  <c r="CC193" i="119"/>
  <c r="CD193" i="119"/>
  <c r="CE193" i="119"/>
  <c r="CF193" i="119"/>
  <c r="CG193" i="119"/>
  <c r="CH193" i="119"/>
  <c r="CI193" i="119"/>
  <c r="CJ193" i="119"/>
  <c r="CK193" i="119"/>
  <c r="CL193" i="119"/>
  <c r="CM193" i="119"/>
  <c r="CN193" i="119"/>
  <c r="CO193" i="119"/>
  <c r="CP193" i="119"/>
  <c r="CQ193" i="119"/>
  <c r="CR193" i="119"/>
  <c r="CS193" i="119"/>
  <c r="CT193" i="119"/>
  <c r="CU193" i="119"/>
  <c r="CV193" i="119"/>
  <c r="CW193" i="119"/>
  <c r="CX193" i="119"/>
  <c r="CY193" i="119"/>
  <c r="CZ193" i="119"/>
  <c r="DA193" i="119"/>
  <c r="DB193" i="119"/>
  <c r="DC193" i="119"/>
  <c r="DD193" i="119"/>
  <c r="DE193" i="119"/>
  <c r="DF193" i="119"/>
  <c r="DG193" i="119"/>
  <c r="DH193" i="119"/>
  <c r="DI193" i="119"/>
  <c r="DJ193" i="119"/>
  <c r="DK193" i="119"/>
  <c r="DL193" i="119"/>
  <c r="DM193" i="119"/>
  <c r="DN193" i="119"/>
  <c r="DO193" i="119"/>
  <c r="DP193" i="119"/>
  <c r="AU220" i="119"/>
  <c r="AR220" i="119"/>
  <c r="AT220" i="119"/>
  <c r="AS220" i="119"/>
  <c r="AV220" i="119"/>
  <c r="AW220" i="119"/>
  <c r="AX220" i="119"/>
  <c r="AY220" i="119"/>
  <c r="AZ220" i="119"/>
  <c r="BA220" i="119"/>
  <c r="BB220" i="119"/>
  <c r="BC220" i="119"/>
  <c r="BD220" i="119"/>
  <c r="BE220" i="119"/>
  <c r="BF220" i="119"/>
  <c r="BG220" i="119"/>
  <c r="BH220" i="119"/>
  <c r="BI220" i="119"/>
  <c r="BJ220" i="119"/>
  <c r="BK220" i="119"/>
  <c r="BL220" i="119"/>
  <c r="BM220" i="119"/>
  <c r="BN220" i="119"/>
  <c r="BO220" i="119"/>
  <c r="BP220" i="119"/>
  <c r="BQ220" i="119"/>
  <c r="BR220" i="119"/>
  <c r="BS220" i="119"/>
  <c r="BT220" i="119"/>
  <c r="BU220" i="119"/>
  <c r="BV220" i="119"/>
  <c r="BW220" i="119"/>
  <c r="BX220" i="119"/>
  <c r="BY220" i="119"/>
  <c r="BZ220" i="119"/>
  <c r="CA220" i="119"/>
  <c r="CB220" i="119"/>
  <c r="CC220" i="119"/>
  <c r="CD220" i="119"/>
  <c r="CE220" i="119"/>
  <c r="CF220" i="119"/>
  <c r="CG220" i="119"/>
  <c r="CH220" i="119"/>
  <c r="CI220" i="119"/>
  <c r="CJ220" i="119"/>
  <c r="CK220" i="119"/>
  <c r="CL220" i="119"/>
  <c r="CM220" i="119"/>
  <c r="CN220" i="119"/>
  <c r="CO220" i="119"/>
  <c r="CP220" i="119"/>
  <c r="CQ220" i="119"/>
  <c r="CR220" i="119"/>
  <c r="CS220" i="119"/>
  <c r="CT220" i="119"/>
  <c r="CU220" i="119"/>
  <c r="CV220" i="119"/>
  <c r="CW220" i="119"/>
  <c r="CX220" i="119"/>
  <c r="CY220" i="119"/>
  <c r="CZ220" i="119"/>
  <c r="DA220" i="119"/>
  <c r="DB220" i="119"/>
  <c r="DC220" i="119"/>
  <c r="DD220" i="119"/>
  <c r="DE220" i="119"/>
  <c r="DF220" i="119"/>
  <c r="DG220" i="119"/>
  <c r="DH220" i="119"/>
  <c r="DI220" i="119"/>
  <c r="DJ220" i="119"/>
  <c r="DK220" i="119"/>
  <c r="DL220" i="119"/>
  <c r="DM220" i="119"/>
  <c r="DN220" i="119"/>
  <c r="DO220" i="119"/>
  <c r="DP220" i="119"/>
  <c r="AR199" i="119"/>
  <c r="AS199" i="119"/>
  <c r="AT199" i="119"/>
  <c r="AU199" i="119"/>
  <c r="AV199" i="119"/>
  <c r="AW199" i="119"/>
  <c r="AX199" i="119"/>
  <c r="AY199" i="119"/>
  <c r="AZ199" i="119"/>
  <c r="BA199" i="119"/>
  <c r="BB199" i="119"/>
  <c r="BC199" i="119"/>
  <c r="BD199" i="119"/>
  <c r="BE199" i="119"/>
  <c r="BF199" i="119"/>
  <c r="BG199" i="119"/>
  <c r="BH199" i="119"/>
  <c r="BI199" i="119"/>
  <c r="BJ199" i="119"/>
  <c r="BK199" i="119"/>
  <c r="BL199" i="119"/>
  <c r="BM199" i="119"/>
  <c r="BN199" i="119"/>
  <c r="BO199" i="119"/>
  <c r="BP199" i="119"/>
  <c r="BQ199" i="119"/>
  <c r="BR199" i="119"/>
  <c r="BS199" i="119"/>
  <c r="BT199" i="119"/>
  <c r="BU199" i="119"/>
  <c r="BV199" i="119"/>
  <c r="BW199" i="119"/>
  <c r="BX199" i="119"/>
  <c r="BY199" i="119"/>
  <c r="BZ199" i="119"/>
  <c r="CA199" i="119"/>
  <c r="CB199" i="119"/>
  <c r="CC199" i="119"/>
  <c r="CD199" i="119"/>
  <c r="CE199" i="119"/>
  <c r="CF199" i="119"/>
  <c r="CG199" i="119"/>
  <c r="CH199" i="119"/>
  <c r="CI199" i="119"/>
  <c r="CJ199" i="119"/>
  <c r="CK199" i="119"/>
  <c r="CL199" i="119"/>
  <c r="CM199" i="119"/>
  <c r="CN199" i="119"/>
  <c r="CO199" i="119"/>
  <c r="CP199" i="119"/>
  <c r="CQ199" i="119"/>
  <c r="CR199" i="119"/>
  <c r="CS199" i="119"/>
  <c r="CT199" i="119"/>
  <c r="CU199" i="119"/>
  <c r="CV199" i="119"/>
  <c r="CW199" i="119"/>
  <c r="CX199" i="119"/>
  <c r="CY199" i="119"/>
  <c r="CZ199" i="119"/>
  <c r="DA199" i="119"/>
  <c r="DB199" i="119"/>
  <c r="DC199" i="119"/>
  <c r="DD199" i="119"/>
  <c r="DE199" i="119"/>
  <c r="DF199" i="119"/>
  <c r="DG199" i="119"/>
  <c r="DH199" i="119"/>
  <c r="DI199" i="119"/>
  <c r="DJ199" i="119"/>
  <c r="DK199" i="119"/>
  <c r="DL199" i="119"/>
  <c r="DM199" i="119"/>
  <c r="DN199" i="119"/>
  <c r="DO199" i="119"/>
  <c r="DP199" i="119"/>
  <c r="AR178" i="119"/>
  <c r="AS178" i="119"/>
  <c r="AT178" i="119"/>
  <c r="AU178" i="119"/>
  <c r="AV178" i="119"/>
  <c r="AW178" i="119"/>
  <c r="AX178" i="119"/>
  <c r="AY178" i="119"/>
  <c r="AZ178" i="119"/>
  <c r="BA178" i="119"/>
  <c r="BB178" i="119"/>
  <c r="BC178" i="119"/>
  <c r="BD178" i="119"/>
  <c r="BE178" i="119"/>
  <c r="BF178" i="119"/>
  <c r="BG178" i="119"/>
  <c r="BH178" i="119"/>
  <c r="BI178" i="119"/>
  <c r="BJ178" i="119"/>
  <c r="BK178" i="119"/>
  <c r="BL178" i="119"/>
  <c r="BM178" i="119"/>
  <c r="BN178" i="119"/>
  <c r="BO178" i="119"/>
  <c r="BP178" i="119"/>
  <c r="BQ178" i="119"/>
  <c r="BR178" i="119"/>
  <c r="BS178" i="119"/>
  <c r="BT178" i="119"/>
  <c r="BU178" i="119"/>
  <c r="BV178" i="119"/>
  <c r="BW178" i="119"/>
  <c r="BX178" i="119"/>
  <c r="BY178" i="119"/>
  <c r="BZ178" i="119"/>
  <c r="CA178" i="119"/>
  <c r="CB178" i="119"/>
  <c r="CC178" i="119"/>
  <c r="CD178" i="119"/>
  <c r="CE178" i="119"/>
  <c r="CF178" i="119"/>
  <c r="CG178" i="119"/>
  <c r="CH178" i="119"/>
  <c r="CI178" i="119"/>
  <c r="CJ178" i="119"/>
  <c r="CK178" i="119"/>
  <c r="CL178" i="119"/>
  <c r="CM178" i="119"/>
  <c r="CN178" i="119"/>
  <c r="CO178" i="119"/>
  <c r="CP178" i="119"/>
  <c r="CQ178" i="119"/>
  <c r="CR178" i="119"/>
  <c r="CS178" i="119"/>
  <c r="CT178" i="119"/>
  <c r="CU178" i="119"/>
  <c r="CV178" i="119"/>
  <c r="CW178" i="119"/>
  <c r="CX178" i="119"/>
  <c r="CY178" i="119"/>
  <c r="CZ178" i="119"/>
  <c r="DA178" i="119"/>
  <c r="DB178" i="119"/>
  <c r="DC178" i="119"/>
  <c r="DD178" i="119"/>
  <c r="DE178" i="119"/>
  <c r="DF178" i="119"/>
  <c r="DG178" i="119"/>
  <c r="DH178" i="119"/>
  <c r="DI178" i="119"/>
  <c r="DJ178" i="119"/>
  <c r="DK178" i="119"/>
  <c r="DL178" i="119"/>
  <c r="DM178" i="119"/>
  <c r="DN178" i="119"/>
  <c r="DO178" i="119"/>
  <c r="DP178" i="119"/>
  <c r="AR185" i="119"/>
  <c r="AS185" i="119"/>
  <c r="AT185" i="119"/>
  <c r="AU185" i="119"/>
  <c r="AV185" i="119"/>
  <c r="AW185" i="119"/>
  <c r="AX185" i="119"/>
  <c r="AY185" i="119"/>
  <c r="AZ185" i="119"/>
  <c r="BA185" i="119"/>
  <c r="BB185" i="119"/>
  <c r="BC185" i="119"/>
  <c r="BD185" i="119"/>
  <c r="BE185" i="119"/>
  <c r="BF185" i="119"/>
  <c r="BG185" i="119"/>
  <c r="BH185" i="119"/>
  <c r="BI185" i="119"/>
  <c r="BJ185" i="119"/>
  <c r="BK185" i="119"/>
  <c r="BL185" i="119"/>
  <c r="BM185" i="119"/>
  <c r="BN185" i="119"/>
  <c r="BO185" i="119"/>
  <c r="BP185" i="119"/>
  <c r="BQ185" i="119"/>
  <c r="BR185" i="119"/>
  <c r="BS185" i="119"/>
  <c r="BT185" i="119"/>
  <c r="BU185" i="119"/>
  <c r="BV185" i="119"/>
  <c r="BW185" i="119"/>
  <c r="BX185" i="119"/>
  <c r="BY185" i="119"/>
  <c r="BZ185" i="119"/>
  <c r="CA185" i="119"/>
  <c r="CB185" i="119"/>
  <c r="CC185" i="119"/>
  <c r="CD185" i="119"/>
  <c r="CE185" i="119"/>
  <c r="CF185" i="119"/>
  <c r="CG185" i="119"/>
  <c r="CH185" i="119"/>
  <c r="CI185" i="119"/>
  <c r="CJ185" i="119"/>
  <c r="CK185" i="119"/>
  <c r="CL185" i="119"/>
  <c r="CM185" i="119"/>
  <c r="CN185" i="119"/>
  <c r="CO185" i="119"/>
  <c r="CP185" i="119"/>
  <c r="CQ185" i="119"/>
  <c r="CR185" i="119"/>
  <c r="CS185" i="119"/>
  <c r="CT185" i="119"/>
  <c r="CU185" i="119"/>
  <c r="CV185" i="119"/>
  <c r="CW185" i="119"/>
  <c r="CX185" i="119"/>
  <c r="CY185" i="119"/>
  <c r="CZ185" i="119"/>
  <c r="DA185" i="119"/>
  <c r="DB185" i="119"/>
  <c r="DC185" i="119"/>
  <c r="DD185" i="119"/>
  <c r="DE185" i="119"/>
  <c r="DF185" i="119"/>
  <c r="DG185" i="119"/>
  <c r="DH185" i="119"/>
  <c r="DI185" i="119"/>
  <c r="DJ185" i="119"/>
  <c r="DK185" i="119"/>
  <c r="DL185" i="119"/>
  <c r="DM185" i="119"/>
  <c r="DN185" i="119"/>
  <c r="DO185" i="119"/>
  <c r="DP185" i="119"/>
  <c r="AR174" i="119"/>
  <c r="AT174" i="119"/>
  <c r="AS174" i="119"/>
  <c r="AU174" i="119"/>
  <c r="AV174" i="119"/>
  <c r="AW174" i="119"/>
  <c r="AX174" i="119"/>
  <c r="AY174" i="119"/>
  <c r="AZ174" i="119"/>
  <c r="BA174" i="119"/>
  <c r="BB174" i="119"/>
  <c r="BC174" i="119"/>
  <c r="BD174" i="119"/>
  <c r="BE174" i="119"/>
  <c r="BF174" i="119"/>
  <c r="BG174" i="119"/>
  <c r="BH174" i="119"/>
  <c r="BI174" i="119"/>
  <c r="BJ174" i="119"/>
  <c r="BK174" i="119"/>
  <c r="BL174" i="119"/>
  <c r="BM174" i="119"/>
  <c r="BN174" i="119"/>
  <c r="BO174" i="119"/>
  <c r="BP174" i="119"/>
  <c r="BQ174" i="119"/>
  <c r="BR174" i="119"/>
  <c r="BS174" i="119"/>
  <c r="BT174" i="119"/>
  <c r="BU174" i="119"/>
  <c r="BV174" i="119"/>
  <c r="BW174" i="119"/>
  <c r="BX174" i="119"/>
  <c r="BY174" i="119"/>
  <c r="BZ174" i="119"/>
  <c r="CA174" i="119"/>
  <c r="CB174" i="119"/>
  <c r="CC174" i="119"/>
  <c r="CD174" i="119"/>
  <c r="CE174" i="119"/>
  <c r="CF174" i="119"/>
  <c r="CG174" i="119"/>
  <c r="CH174" i="119"/>
  <c r="CI174" i="119"/>
  <c r="CJ174" i="119"/>
  <c r="CK174" i="119"/>
  <c r="CL174" i="119"/>
  <c r="CM174" i="119"/>
  <c r="CN174" i="119"/>
  <c r="CO174" i="119"/>
  <c r="CP174" i="119"/>
  <c r="CQ174" i="119"/>
  <c r="CR174" i="119"/>
  <c r="CS174" i="119"/>
  <c r="CT174" i="119"/>
  <c r="CU174" i="119"/>
  <c r="CV174" i="119"/>
  <c r="CW174" i="119"/>
  <c r="CX174" i="119"/>
  <c r="CY174" i="119"/>
  <c r="CZ174" i="119"/>
  <c r="DA174" i="119"/>
  <c r="DB174" i="119"/>
  <c r="DC174" i="119"/>
  <c r="DD174" i="119"/>
  <c r="DE174" i="119"/>
  <c r="DF174" i="119"/>
  <c r="DG174" i="119"/>
  <c r="DH174" i="119"/>
  <c r="DI174" i="119"/>
  <c r="DJ174" i="119"/>
  <c r="DK174" i="119"/>
  <c r="DL174" i="119"/>
  <c r="DM174" i="119"/>
  <c r="DN174" i="119"/>
  <c r="DO174" i="119"/>
  <c r="DP174" i="119"/>
  <c r="AT218" i="119"/>
  <c r="AS218" i="119"/>
  <c r="AU218" i="119"/>
  <c r="AR218" i="119"/>
  <c r="AV218" i="119"/>
  <c r="AW218" i="119"/>
  <c r="AX218" i="119"/>
  <c r="AY218" i="119"/>
  <c r="AZ218" i="119"/>
  <c r="BA218" i="119"/>
  <c r="BB218" i="119"/>
  <c r="BC218" i="119"/>
  <c r="BD218" i="119"/>
  <c r="BE218" i="119"/>
  <c r="BF218" i="119"/>
  <c r="BG218" i="119"/>
  <c r="BH218" i="119"/>
  <c r="BI218" i="119"/>
  <c r="BJ218" i="119"/>
  <c r="BK218" i="119"/>
  <c r="BL218" i="119"/>
  <c r="BM218" i="119"/>
  <c r="BN218" i="119"/>
  <c r="BO218" i="119"/>
  <c r="BP218" i="119"/>
  <c r="BQ218" i="119"/>
  <c r="BR218" i="119"/>
  <c r="BS218" i="119"/>
  <c r="BT218" i="119"/>
  <c r="BU218" i="119"/>
  <c r="BV218" i="119"/>
  <c r="BW218" i="119"/>
  <c r="BX218" i="119"/>
  <c r="BY218" i="119"/>
  <c r="BZ218" i="119"/>
  <c r="CA218" i="119"/>
  <c r="CB218" i="119"/>
  <c r="CC218" i="119"/>
  <c r="CD218" i="119"/>
  <c r="CE218" i="119"/>
  <c r="CF218" i="119"/>
  <c r="CG218" i="119"/>
  <c r="CH218" i="119"/>
  <c r="CI218" i="119"/>
  <c r="CJ218" i="119"/>
  <c r="CK218" i="119"/>
  <c r="CL218" i="119"/>
  <c r="CM218" i="119"/>
  <c r="CN218" i="119"/>
  <c r="CO218" i="119"/>
  <c r="CP218" i="119"/>
  <c r="CQ218" i="119"/>
  <c r="CR218" i="119"/>
  <c r="CS218" i="119"/>
  <c r="CT218" i="119"/>
  <c r="CU218" i="119"/>
  <c r="CV218" i="119"/>
  <c r="CW218" i="119"/>
  <c r="CX218" i="119"/>
  <c r="CY218" i="119"/>
  <c r="CZ218" i="119"/>
  <c r="DA218" i="119"/>
  <c r="DB218" i="119"/>
  <c r="DC218" i="119"/>
  <c r="DD218" i="119"/>
  <c r="DE218" i="119"/>
  <c r="DF218" i="119"/>
  <c r="DG218" i="119"/>
  <c r="DH218" i="119"/>
  <c r="DI218" i="119"/>
  <c r="DJ218" i="119"/>
  <c r="DK218" i="119"/>
  <c r="DL218" i="119"/>
  <c r="DM218" i="119"/>
  <c r="DN218" i="119"/>
  <c r="DO218" i="119"/>
  <c r="DP218" i="119"/>
  <c r="AR239" i="119"/>
  <c r="AT239" i="119"/>
  <c r="AS239" i="119"/>
  <c r="AU239" i="119"/>
  <c r="AV239" i="119"/>
  <c r="AW239" i="119"/>
  <c r="AX239" i="119"/>
  <c r="AY239" i="119"/>
  <c r="AZ239" i="119"/>
  <c r="BA239" i="119"/>
  <c r="BB239" i="119"/>
  <c r="BC239" i="119"/>
  <c r="BD239" i="119"/>
  <c r="BE239" i="119"/>
  <c r="BF239" i="119"/>
  <c r="BG239" i="119"/>
  <c r="BH239" i="119"/>
  <c r="BI239" i="119"/>
  <c r="BJ239" i="119"/>
  <c r="BK239" i="119"/>
  <c r="BL239" i="119"/>
  <c r="BM239" i="119"/>
  <c r="BN239" i="119"/>
  <c r="BO239" i="119"/>
  <c r="BP239" i="119"/>
  <c r="BQ239" i="119"/>
  <c r="BR239" i="119"/>
  <c r="BS239" i="119"/>
  <c r="BT239" i="119"/>
  <c r="BU239" i="119"/>
  <c r="BV239" i="119"/>
  <c r="BW239" i="119"/>
  <c r="BX239" i="119"/>
  <c r="BY239" i="119"/>
  <c r="BZ239" i="119"/>
  <c r="CA239" i="119"/>
  <c r="CB239" i="119"/>
  <c r="CC239" i="119"/>
  <c r="CD239" i="119"/>
  <c r="CE239" i="119"/>
  <c r="CF239" i="119"/>
  <c r="CG239" i="119"/>
  <c r="CH239" i="119"/>
  <c r="CI239" i="119"/>
  <c r="CJ239" i="119"/>
  <c r="CK239" i="119"/>
  <c r="CL239" i="119"/>
  <c r="CM239" i="119"/>
  <c r="CN239" i="119"/>
  <c r="CO239" i="119"/>
  <c r="CP239" i="119"/>
  <c r="CQ239" i="119"/>
  <c r="CR239" i="119"/>
  <c r="CS239" i="119"/>
  <c r="CT239" i="119"/>
  <c r="CU239" i="119"/>
  <c r="CV239" i="119"/>
  <c r="CW239" i="119"/>
  <c r="CX239" i="119"/>
  <c r="CY239" i="119"/>
  <c r="CZ239" i="119"/>
  <c r="DA239" i="119"/>
  <c r="DB239" i="119"/>
  <c r="DC239" i="119"/>
  <c r="DD239" i="119"/>
  <c r="DE239" i="119"/>
  <c r="DF239" i="119"/>
  <c r="DG239" i="119"/>
  <c r="DH239" i="119"/>
  <c r="DI239" i="119"/>
  <c r="DJ239" i="119"/>
  <c r="DK239" i="119"/>
  <c r="DL239" i="119"/>
  <c r="DM239" i="119"/>
  <c r="DN239" i="119"/>
  <c r="DO239" i="119"/>
  <c r="DP239" i="119"/>
  <c r="AR175" i="119"/>
  <c r="AS175" i="119"/>
  <c r="AT175" i="119"/>
  <c r="AU175" i="119"/>
  <c r="AV175" i="119"/>
  <c r="AW175" i="119"/>
  <c r="AX175" i="119"/>
  <c r="AY175" i="119"/>
  <c r="AZ175" i="119"/>
  <c r="BA175" i="119"/>
  <c r="BB175" i="119"/>
  <c r="BC175" i="119"/>
  <c r="BD175" i="119"/>
  <c r="BE175" i="119"/>
  <c r="BF175" i="119"/>
  <c r="BG175" i="119"/>
  <c r="BH175" i="119"/>
  <c r="BI175" i="119"/>
  <c r="BJ175" i="119"/>
  <c r="BK175" i="119"/>
  <c r="BL175" i="119"/>
  <c r="BM175" i="119"/>
  <c r="BN175" i="119"/>
  <c r="BO175" i="119"/>
  <c r="BP175" i="119"/>
  <c r="BQ175" i="119"/>
  <c r="BR175" i="119"/>
  <c r="BS175" i="119"/>
  <c r="BT175" i="119"/>
  <c r="BU175" i="119"/>
  <c r="BV175" i="119"/>
  <c r="BW175" i="119"/>
  <c r="BX175" i="119"/>
  <c r="BY175" i="119"/>
  <c r="BZ175" i="119"/>
  <c r="CA175" i="119"/>
  <c r="CB175" i="119"/>
  <c r="CC175" i="119"/>
  <c r="CD175" i="119"/>
  <c r="CE175" i="119"/>
  <c r="CF175" i="119"/>
  <c r="CG175" i="119"/>
  <c r="CH175" i="119"/>
  <c r="CI175" i="119"/>
  <c r="CJ175" i="119"/>
  <c r="CK175" i="119"/>
  <c r="CL175" i="119"/>
  <c r="CM175" i="119"/>
  <c r="CN175" i="119"/>
  <c r="CO175" i="119"/>
  <c r="CP175" i="119"/>
  <c r="CQ175" i="119"/>
  <c r="CR175" i="119"/>
  <c r="CS175" i="119"/>
  <c r="CT175" i="119"/>
  <c r="CU175" i="119"/>
  <c r="CV175" i="119"/>
  <c r="CW175" i="119"/>
  <c r="CX175" i="119"/>
  <c r="CY175" i="119"/>
  <c r="CZ175" i="119"/>
  <c r="DA175" i="119"/>
  <c r="DB175" i="119"/>
  <c r="DC175" i="119"/>
  <c r="DD175" i="119"/>
  <c r="DE175" i="119"/>
  <c r="DF175" i="119"/>
  <c r="DG175" i="119"/>
  <c r="DH175" i="119"/>
  <c r="DI175" i="119"/>
  <c r="DJ175" i="119"/>
  <c r="DK175" i="119"/>
  <c r="DL175" i="119"/>
  <c r="DM175" i="119"/>
  <c r="DN175" i="119"/>
  <c r="DO175" i="119"/>
  <c r="DP175" i="119"/>
  <c r="AR177" i="119"/>
  <c r="AT177" i="119"/>
  <c r="AS177" i="119"/>
  <c r="AU177" i="119"/>
  <c r="AV177" i="119"/>
  <c r="AW177" i="119"/>
  <c r="AX177" i="119"/>
  <c r="AY177" i="119"/>
  <c r="AZ177" i="119"/>
  <c r="BA177" i="119"/>
  <c r="BB177" i="119"/>
  <c r="BC177" i="119"/>
  <c r="BD177" i="119"/>
  <c r="BE177" i="119"/>
  <c r="BF177" i="119"/>
  <c r="BG177" i="119"/>
  <c r="BH177" i="119"/>
  <c r="BI177" i="119"/>
  <c r="BJ177" i="119"/>
  <c r="BK177" i="119"/>
  <c r="BL177" i="119"/>
  <c r="BM177" i="119"/>
  <c r="BN177" i="119"/>
  <c r="BO177" i="119"/>
  <c r="BP177" i="119"/>
  <c r="BQ177" i="119"/>
  <c r="BR177" i="119"/>
  <c r="BS177" i="119"/>
  <c r="BT177" i="119"/>
  <c r="BU177" i="119"/>
  <c r="BV177" i="119"/>
  <c r="BW177" i="119"/>
  <c r="BX177" i="119"/>
  <c r="BY177" i="119"/>
  <c r="BZ177" i="119"/>
  <c r="CA177" i="119"/>
  <c r="CB177" i="119"/>
  <c r="CC177" i="119"/>
  <c r="CD177" i="119"/>
  <c r="CE177" i="119"/>
  <c r="CF177" i="119"/>
  <c r="CG177" i="119"/>
  <c r="CH177" i="119"/>
  <c r="CI177" i="119"/>
  <c r="CJ177" i="119"/>
  <c r="CK177" i="119"/>
  <c r="CL177" i="119"/>
  <c r="CM177" i="119"/>
  <c r="CN177" i="119"/>
  <c r="CO177" i="119"/>
  <c r="CP177" i="119"/>
  <c r="CQ177" i="119"/>
  <c r="CR177" i="119"/>
  <c r="CS177" i="119"/>
  <c r="CT177" i="119"/>
  <c r="CU177" i="119"/>
  <c r="CV177" i="119"/>
  <c r="CW177" i="119"/>
  <c r="CX177" i="119"/>
  <c r="CY177" i="119"/>
  <c r="CZ177" i="119"/>
  <c r="DA177" i="119"/>
  <c r="DB177" i="119"/>
  <c r="DC177" i="119"/>
  <c r="DD177" i="119"/>
  <c r="DE177" i="119"/>
  <c r="DF177" i="119"/>
  <c r="DG177" i="119"/>
  <c r="DH177" i="119"/>
  <c r="DI177" i="119"/>
  <c r="DJ177" i="119"/>
  <c r="DK177" i="119"/>
  <c r="DL177" i="119"/>
  <c r="DM177" i="119"/>
  <c r="DN177" i="119"/>
  <c r="DO177" i="119"/>
  <c r="DP177" i="119"/>
  <c r="AU243" i="119"/>
  <c r="AT243" i="119"/>
  <c r="AR243" i="119"/>
  <c r="AS243" i="119"/>
  <c r="AV243" i="119"/>
  <c r="AW243" i="119"/>
  <c r="AX243" i="119"/>
  <c r="AY243" i="119"/>
  <c r="AZ243" i="119"/>
  <c r="BA243" i="119"/>
  <c r="BB243" i="119"/>
  <c r="BC243" i="119"/>
  <c r="BD243" i="119"/>
  <c r="BE243" i="119"/>
  <c r="BF243" i="119"/>
  <c r="BG243" i="119"/>
  <c r="BH243" i="119"/>
  <c r="BI243" i="119"/>
  <c r="BJ243" i="119"/>
  <c r="BK243" i="119"/>
  <c r="BL243" i="119"/>
  <c r="BM243" i="119"/>
  <c r="BN243" i="119"/>
  <c r="BO243" i="119"/>
  <c r="BP243" i="119"/>
  <c r="BQ243" i="119"/>
  <c r="BR243" i="119"/>
  <c r="BS243" i="119"/>
  <c r="BT243" i="119"/>
  <c r="BU243" i="119"/>
  <c r="BV243" i="119"/>
  <c r="BW243" i="119"/>
  <c r="BX243" i="119"/>
  <c r="BY243" i="119"/>
  <c r="BZ243" i="119"/>
  <c r="CA243" i="119"/>
  <c r="CB243" i="119"/>
  <c r="CC243" i="119"/>
  <c r="CD243" i="119"/>
  <c r="CE243" i="119"/>
  <c r="CF243" i="119"/>
  <c r="CG243" i="119"/>
  <c r="CH243" i="119"/>
  <c r="CI243" i="119"/>
  <c r="CJ243" i="119"/>
  <c r="CK243" i="119"/>
  <c r="CL243" i="119"/>
  <c r="CM243" i="119"/>
  <c r="CN243" i="119"/>
  <c r="CO243" i="119"/>
  <c r="CP243" i="119"/>
  <c r="CQ243" i="119"/>
  <c r="CR243" i="119"/>
  <c r="CS243" i="119"/>
  <c r="CT243" i="119"/>
  <c r="CU243" i="119"/>
  <c r="CV243" i="119"/>
  <c r="CW243" i="119"/>
  <c r="CX243" i="119"/>
  <c r="CY243" i="119"/>
  <c r="CZ243" i="119"/>
  <c r="DA243" i="119"/>
  <c r="DB243" i="119"/>
  <c r="DC243" i="119"/>
  <c r="DD243" i="119"/>
  <c r="DE243" i="119"/>
  <c r="DF243" i="119"/>
  <c r="DG243" i="119"/>
  <c r="DH243" i="119"/>
  <c r="DI243" i="119"/>
  <c r="DJ243" i="119"/>
  <c r="DK243" i="119"/>
  <c r="DL243" i="119"/>
  <c r="DM243" i="119"/>
  <c r="DN243" i="119"/>
  <c r="DO243" i="119"/>
  <c r="DP243" i="119"/>
  <c r="AR249" i="119"/>
  <c r="AT249" i="119"/>
  <c r="AS249" i="119"/>
  <c r="AU249" i="119"/>
  <c r="AV249" i="119"/>
  <c r="AW249" i="119"/>
  <c r="AX249" i="119"/>
  <c r="AY249" i="119"/>
  <c r="AZ249" i="119"/>
  <c r="BA249" i="119"/>
  <c r="BB249" i="119"/>
  <c r="BC249" i="119"/>
  <c r="BD249" i="119"/>
  <c r="BE249" i="119"/>
  <c r="BF249" i="119"/>
  <c r="BG249" i="119"/>
  <c r="BH249" i="119"/>
  <c r="BI249" i="119"/>
  <c r="BJ249" i="119"/>
  <c r="BK249" i="119"/>
  <c r="BL249" i="119"/>
  <c r="BM249" i="119"/>
  <c r="BN249" i="119"/>
  <c r="BO249" i="119"/>
  <c r="BP249" i="119"/>
  <c r="BQ249" i="119"/>
  <c r="BR249" i="119"/>
  <c r="BS249" i="119"/>
  <c r="BT249" i="119"/>
  <c r="BU249" i="119"/>
  <c r="BV249" i="119"/>
  <c r="BW249" i="119"/>
  <c r="BX249" i="119"/>
  <c r="BY249" i="119"/>
  <c r="BZ249" i="119"/>
  <c r="CA249" i="119"/>
  <c r="CB249" i="119"/>
  <c r="CC249" i="119"/>
  <c r="CD249" i="119"/>
  <c r="CE249" i="119"/>
  <c r="CF249" i="119"/>
  <c r="CG249" i="119"/>
  <c r="CH249" i="119"/>
  <c r="CI249" i="119"/>
  <c r="CJ249" i="119"/>
  <c r="CK249" i="119"/>
  <c r="CL249" i="119"/>
  <c r="CM249" i="119"/>
  <c r="CN249" i="119"/>
  <c r="CO249" i="119"/>
  <c r="CP249" i="119"/>
  <c r="CQ249" i="119"/>
  <c r="CR249" i="119"/>
  <c r="CS249" i="119"/>
  <c r="CT249" i="119"/>
  <c r="CU249" i="119"/>
  <c r="CV249" i="119"/>
  <c r="CW249" i="119"/>
  <c r="CX249" i="119"/>
  <c r="CY249" i="119"/>
  <c r="CZ249" i="119"/>
  <c r="DA249" i="119"/>
  <c r="DB249" i="119"/>
  <c r="DC249" i="119"/>
  <c r="DD249" i="119"/>
  <c r="DE249" i="119"/>
  <c r="DF249" i="119"/>
  <c r="DG249" i="119"/>
  <c r="DH249" i="119"/>
  <c r="DI249" i="119"/>
  <c r="DJ249" i="119"/>
  <c r="DK249" i="119"/>
  <c r="DL249" i="119"/>
  <c r="DM249" i="119"/>
  <c r="DN249" i="119"/>
  <c r="DO249" i="119"/>
  <c r="DP249" i="119"/>
  <c r="BO315" i="119"/>
  <c r="DH315" i="119"/>
  <c r="DF315" i="119"/>
  <c r="DI315" i="119"/>
  <c r="CI315" i="119"/>
  <c r="BZ315" i="119"/>
  <c r="DD315" i="119"/>
  <c r="BK315" i="119"/>
  <c r="CX315" i="119"/>
  <c r="AT315" i="119"/>
  <c r="DC315" i="119"/>
  <c r="CG315" i="119"/>
  <c r="BQ315" i="119"/>
  <c r="BX315" i="119"/>
  <c r="BG315" i="119"/>
  <c r="AZ315" i="119"/>
  <c r="BS315" i="119"/>
  <c r="DO315" i="119"/>
  <c r="BR315" i="119"/>
  <c r="BT315" i="119"/>
  <c r="AS315" i="119"/>
  <c r="BA315" i="119"/>
  <c r="CF315" i="119"/>
  <c r="C72" i="121"/>
  <c r="BW315" i="119"/>
  <c r="BN315" i="119"/>
  <c r="BE315" i="119"/>
  <c r="DB315" i="119"/>
  <c r="CB315" i="119"/>
  <c r="CP315" i="119"/>
  <c r="CU315" i="119"/>
  <c r="DA315" i="119"/>
  <c r="BV315" i="119"/>
  <c r="CH315" i="119"/>
  <c r="CE315" i="119"/>
  <c r="BC315" i="119"/>
  <c r="DE315" i="119"/>
  <c r="D236" i="121"/>
  <c r="F236" i="121" s="1"/>
  <c r="CQ315" i="119"/>
  <c r="DP315" i="119"/>
  <c r="CR315" i="119"/>
  <c r="CA315" i="119"/>
  <c r="DM315" i="119"/>
  <c r="CK315" i="119"/>
  <c r="DK315" i="119"/>
  <c r="BM315" i="119"/>
  <c r="BH315" i="119"/>
  <c r="BJ315" i="119"/>
  <c r="AV315" i="119"/>
  <c r="CL315" i="119"/>
  <c r="CO315" i="119"/>
  <c r="DL315" i="119"/>
  <c r="CT315" i="119"/>
  <c r="CV315" i="119"/>
  <c r="CZ315" i="119"/>
  <c r="AX315" i="119"/>
  <c r="BY315" i="119"/>
  <c r="BD315" i="119"/>
  <c r="CW315" i="119"/>
  <c r="DJ315" i="119"/>
  <c r="CJ315" i="119"/>
  <c r="BF315" i="119"/>
  <c r="CD315" i="119"/>
  <c r="BL315" i="119"/>
  <c r="CS315" i="119"/>
  <c r="CM315" i="119"/>
  <c r="BU315" i="119"/>
  <c r="CN315" i="119"/>
  <c r="DJ448" i="119"/>
  <c r="BR448" i="119"/>
  <c r="CR448" i="119"/>
  <c r="CZ448" i="119"/>
  <c r="BH448" i="119"/>
  <c r="BM448" i="119"/>
  <c r="DC448" i="119"/>
  <c r="BU448" i="119"/>
  <c r="BQ448" i="119"/>
  <c r="CG448" i="119"/>
  <c r="AU448" i="119"/>
  <c r="AZ448" i="119"/>
  <c r="DL448" i="119"/>
  <c r="CI448" i="119"/>
  <c r="BK448" i="119"/>
  <c r="D129" i="121"/>
  <c r="F129" i="121" s="1"/>
  <c r="DP448" i="119"/>
  <c r="CE448" i="119"/>
  <c r="CM448" i="119"/>
  <c r="BN448" i="119"/>
  <c r="DM448" i="119"/>
  <c r="CK448" i="119"/>
  <c r="DG448" i="119"/>
  <c r="DA448" i="119"/>
  <c r="BI448" i="119"/>
  <c r="DI448" i="119"/>
  <c r="AT448" i="119"/>
  <c r="CB448" i="119"/>
  <c r="CD448" i="119"/>
  <c r="BX448" i="119"/>
  <c r="AS448" i="119"/>
  <c r="CO448" i="119"/>
  <c r="BZ448" i="119"/>
  <c r="BA448" i="119"/>
  <c r="DN448" i="119"/>
  <c r="BO448" i="119"/>
  <c r="BL448" i="119"/>
  <c r="CN448" i="119"/>
  <c r="DE448" i="119"/>
  <c r="CV448" i="119"/>
  <c r="CP448" i="119"/>
  <c r="BE448" i="119"/>
  <c r="DF448" i="119"/>
  <c r="AX448" i="119"/>
  <c r="BC448" i="119"/>
  <c r="BB448" i="119"/>
  <c r="BV448" i="119"/>
  <c r="DO448" i="119"/>
  <c r="CC448" i="119"/>
  <c r="DD448" i="119"/>
  <c r="BS448" i="119"/>
  <c r="C205" i="121"/>
  <c r="D205" i="121" s="1"/>
  <c r="F205" i="121" s="1"/>
  <c r="BW448" i="119"/>
  <c r="DK448" i="119"/>
  <c r="CW448" i="119"/>
  <c r="CT448" i="119"/>
  <c r="AY448" i="119"/>
  <c r="CL448" i="119"/>
  <c r="BT448" i="119"/>
  <c r="DH448" i="119"/>
  <c r="BF448" i="119"/>
  <c r="CQ448" i="119"/>
  <c r="CS448" i="119"/>
  <c r="BP448" i="119"/>
  <c r="DB448" i="119"/>
  <c r="AW448" i="119"/>
  <c r="BY448" i="119"/>
  <c r="CA448" i="119"/>
  <c r="W436" i="119"/>
  <c r="CU448" i="119"/>
  <c r="AV448" i="119"/>
  <c r="CJ448" i="119"/>
  <c r="BD448" i="119"/>
  <c r="BJ448" i="119"/>
  <c r="CF448" i="119"/>
  <c r="CY448" i="119"/>
  <c r="CH448" i="119"/>
  <c r="CX448" i="119"/>
  <c r="W398" i="119"/>
  <c r="W329" i="119"/>
  <c r="W333" i="119"/>
  <c r="W476" i="119"/>
  <c r="W336" i="119"/>
  <c r="W322" i="119"/>
  <c r="W344" i="119"/>
  <c r="W300" i="119"/>
  <c r="W278" i="119"/>
  <c r="W388" i="119"/>
  <c r="W471" i="119"/>
  <c r="W302" i="119"/>
  <c r="W290" i="119"/>
  <c r="W384" i="119"/>
  <c r="W365" i="119"/>
  <c r="W423" i="119"/>
  <c r="W301" i="119"/>
  <c r="W438" i="119"/>
  <c r="W284" i="119"/>
  <c r="W468" i="119"/>
  <c r="W432" i="119"/>
  <c r="W348" i="119"/>
  <c r="W406" i="119"/>
  <c r="W309" i="119"/>
  <c r="W479" i="119"/>
  <c r="W454" i="119"/>
  <c r="W291" i="119"/>
  <c r="W372" i="119"/>
  <c r="W467" i="119"/>
  <c r="W409" i="119"/>
  <c r="W337" i="119"/>
  <c r="C36" i="121"/>
  <c r="W434" i="119"/>
  <c r="D93" i="121"/>
  <c r="F93" i="121" s="1"/>
  <c r="D163" i="121"/>
  <c r="F163" i="121" s="1"/>
  <c r="D189" i="121"/>
  <c r="F189" i="121" s="1"/>
  <c r="C123" i="121"/>
  <c r="D211" i="121"/>
  <c r="F211" i="121" s="1"/>
  <c r="C50" i="121"/>
  <c r="D90" i="121"/>
  <c r="F90" i="121" s="1"/>
  <c r="C40" i="121"/>
  <c r="C234" i="121"/>
  <c r="D57" i="121"/>
  <c r="F57" i="121" s="1"/>
  <c r="C238" i="121"/>
  <c r="C22" i="121" s="1"/>
  <c r="C138" i="121"/>
  <c r="C200" i="121"/>
  <c r="D41" i="121"/>
  <c r="F41" i="121" s="1"/>
  <c r="C164" i="121"/>
  <c r="C157" i="121"/>
  <c r="C53" i="121"/>
  <c r="C32" i="121"/>
  <c r="C192" i="121"/>
  <c r="C154" i="121"/>
  <c r="C139" i="121"/>
  <c r="C71" i="121"/>
  <c r="C76" i="121"/>
  <c r="DI286" i="119"/>
  <c r="CR286" i="119"/>
  <c r="DN286" i="119"/>
  <c r="BY286" i="119"/>
  <c r="DO286" i="119"/>
  <c r="AZ286" i="119"/>
  <c r="CK286" i="119"/>
  <c r="BR286" i="119"/>
  <c r="CA286" i="119"/>
  <c r="CL286" i="119"/>
  <c r="CB286" i="119"/>
  <c r="DE286" i="119"/>
  <c r="BI286" i="119"/>
  <c r="CH286" i="119"/>
  <c r="CT286" i="119"/>
  <c r="BE286" i="119"/>
  <c r="BD286" i="119"/>
  <c r="CY286" i="119"/>
  <c r="BJ286" i="119"/>
  <c r="DL286" i="119"/>
  <c r="BV286" i="119"/>
  <c r="CS286" i="119"/>
  <c r="CQ286" i="119"/>
  <c r="BX286" i="119"/>
  <c r="CN286" i="119"/>
  <c r="BW286" i="119"/>
  <c r="DH286" i="119"/>
  <c r="CF286" i="119"/>
  <c r="DB286" i="119"/>
  <c r="BM286" i="119"/>
  <c r="BS286" i="119"/>
  <c r="CJ286" i="119"/>
  <c r="AU286" i="119"/>
  <c r="BH286" i="119"/>
  <c r="CD286" i="119"/>
  <c r="DP286" i="119"/>
  <c r="BQ286" i="119"/>
  <c r="AX286" i="119"/>
  <c r="DM286" i="119"/>
  <c r="BP286" i="119"/>
  <c r="DG286" i="119"/>
  <c r="BF286" i="119"/>
  <c r="BB286" i="119"/>
  <c r="AY286" i="119"/>
  <c r="CV286" i="119"/>
  <c r="BG286" i="119"/>
  <c r="BT286" i="119"/>
  <c r="CU286" i="119"/>
  <c r="CP286" i="119"/>
  <c r="DJ286" i="119"/>
  <c r="BU286" i="119"/>
  <c r="CE286" i="119"/>
  <c r="CX286" i="119"/>
  <c r="CI286" i="119"/>
  <c r="BC286" i="119"/>
  <c r="BL286" i="119"/>
  <c r="DK286" i="119"/>
  <c r="CO286" i="119"/>
  <c r="BK286" i="119"/>
  <c r="CG286" i="119"/>
  <c r="CM286" i="119"/>
  <c r="DF286" i="119"/>
  <c r="DC286" i="119"/>
  <c r="BO286" i="119"/>
  <c r="BZ286" i="119"/>
  <c r="CC286" i="119"/>
  <c r="DA286" i="119"/>
  <c r="AW286" i="119"/>
  <c r="BA286" i="119"/>
  <c r="CW286" i="119"/>
  <c r="CZ286" i="119"/>
  <c r="AT286" i="119"/>
  <c r="C43" i="121"/>
  <c r="AV286" i="119"/>
  <c r="DD286" i="119"/>
  <c r="BN286" i="119"/>
  <c r="AS286" i="119"/>
  <c r="DA334" i="119"/>
  <c r="BT334" i="119"/>
  <c r="CA334" i="119"/>
  <c r="BB334" i="119"/>
  <c r="BY334" i="119"/>
  <c r="DK334" i="119"/>
  <c r="BV334" i="119"/>
  <c r="BP334" i="119"/>
  <c r="CW334" i="119"/>
  <c r="CE334" i="119"/>
  <c r="CL334" i="119"/>
  <c r="BE334" i="119"/>
  <c r="CB334" i="119"/>
  <c r="DN334" i="119"/>
  <c r="BJ334" i="119"/>
  <c r="CV334" i="119"/>
  <c r="BG334" i="119"/>
  <c r="BS334" i="119"/>
  <c r="AZ334" i="119"/>
  <c r="CX334" i="119"/>
  <c r="BH334" i="119"/>
  <c r="CM334" i="119"/>
  <c r="AX334" i="119"/>
  <c r="CJ334" i="119"/>
  <c r="CQ334" i="119"/>
  <c r="BR334" i="119"/>
  <c r="DD334" i="119"/>
  <c r="CS334" i="119"/>
  <c r="DM334" i="119"/>
  <c r="CP334" i="119"/>
  <c r="DJ334" i="119"/>
  <c r="CN334" i="119"/>
  <c r="CY334" i="119"/>
  <c r="DH334" i="119"/>
  <c r="CH334" i="119"/>
  <c r="DE334" i="119"/>
  <c r="CU334" i="119"/>
  <c r="CR334" i="119"/>
  <c r="CD334" i="119"/>
  <c r="BK334" i="119"/>
  <c r="CF334" i="119"/>
  <c r="CC334" i="119"/>
  <c r="CO334" i="119"/>
  <c r="CT334" i="119"/>
  <c r="DB334" i="119"/>
  <c r="BQ334" i="119"/>
  <c r="BN334" i="119"/>
  <c r="BZ334" i="119"/>
  <c r="AV334" i="119"/>
  <c r="C91" i="121"/>
  <c r="BX334" i="119"/>
  <c r="CI334" i="119"/>
  <c r="AY334" i="119"/>
  <c r="BC334" i="119"/>
  <c r="BO334" i="119"/>
  <c r="BD334" i="119"/>
  <c r="BI334" i="119"/>
  <c r="BU334" i="119"/>
  <c r="CG334" i="119"/>
  <c r="AW334" i="119"/>
  <c r="BL334" i="119"/>
  <c r="BF334" i="119"/>
  <c r="BA334" i="119"/>
  <c r="DC334" i="119"/>
  <c r="DO334" i="119"/>
  <c r="DP334" i="119"/>
  <c r="AU334" i="119"/>
  <c r="AS334" i="119"/>
  <c r="CZ334" i="119"/>
  <c r="AT334" i="119"/>
  <c r="CK334" i="119"/>
  <c r="BW334" i="119"/>
  <c r="DF334" i="119"/>
  <c r="BM334" i="119"/>
  <c r="DG334" i="119"/>
  <c r="DL334" i="119"/>
  <c r="DI334" i="119"/>
  <c r="D122" i="121"/>
  <c r="F122" i="121" s="1"/>
  <c r="C80" i="121"/>
  <c r="CC323" i="119"/>
  <c r="DP323" i="119"/>
  <c r="CI323" i="119"/>
  <c r="AZ323" i="119"/>
  <c r="CV323" i="119"/>
  <c r="BX323" i="119"/>
  <c r="CP323" i="119"/>
  <c r="BE323" i="119"/>
  <c r="CH323" i="119"/>
  <c r="AW323" i="119"/>
  <c r="BU323" i="119"/>
  <c r="CZ323" i="119"/>
  <c r="DG323" i="119"/>
  <c r="DN323" i="119"/>
  <c r="CO323" i="119"/>
  <c r="DF323" i="119"/>
  <c r="DC323" i="119"/>
  <c r="BN323" i="119"/>
  <c r="BO323" i="119"/>
  <c r="AS323" i="119"/>
  <c r="CB323" i="119"/>
  <c r="BW323" i="119"/>
  <c r="BT323" i="119"/>
  <c r="CR323" i="119"/>
  <c r="BF323" i="119"/>
  <c r="DB323" i="119"/>
  <c r="BY323" i="119"/>
  <c r="CD323" i="119"/>
  <c r="BG323" i="119"/>
  <c r="AY323" i="119"/>
  <c r="CN323" i="119"/>
  <c r="BC323" i="119"/>
  <c r="CE323" i="119"/>
  <c r="DH323" i="119"/>
  <c r="BB323" i="119"/>
  <c r="BZ323" i="119"/>
  <c r="DM323" i="119"/>
  <c r="BD323" i="119"/>
  <c r="AT323" i="119"/>
  <c r="BV323" i="119"/>
  <c r="CG323" i="119"/>
  <c r="BQ323" i="119"/>
  <c r="CU323" i="119"/>
  <c r="BM323" i="119"/>
  <c r="BJ323" i="119"/>
  <c r="BH323" i="119"/>
  <c r="CK323" i="119"/>
  <c r="CJ323" i="119"/>
  <c r="CS323" i="119"/>
  <c r="BS323" i="119"/>
  <c r="DJ323" i="119"/>
  <c r="DO323" i="119"/>
  <c r="DD323" i="119"/>
  <c r="DE323" i="119"/>
  <c r="CA323" i="119"/>
  <c r="AX323" i="119"/>
  <c r="CX323" i="119"/>
  <c r="DK323" i="119"/>
  <c r="CW323" i="119"/>
  <c r="CL323" i="119"/>
  <c r="CM323" i="119"/>
  <c r="CT323" i="119"/>
  <c r="BR323" i="119"/>
  <c r="BA323" i="119"/>
  <c r="AU323" i="119"/>
  <c r="CQ323" i="119"/>
  <c r="CY323" i="119"/>
  <c r="DA323" i="119"/>
  <c r="CF323" i="119"/>
  <c r="DI323" i="119"/>
  <c r="DL323" i="119"/>
  <c r="BK323" i="119"/>
  <c r="AV323" i="119"/>
  <c r="BP323" i="119"/>
  <c r="BL323" i="119"/>
  <c r="BI323" i="119"/>
  <c r="AW332" i="119"/>
  <c r="BV332" i="119"/>
  <c r="BY332" i="119"/>
  <c r="CL332" i="119"/>
  <c r="DJ332" i="119"/>
  <c r="BH332" i="119"/>
  <c r="CQ332" i="119"/>
  <c r="BL332" i="119"/>
  <c r="CA332" i="119"/>
  <c r="CB332" i="119"/>
  <c r="C89" i="121"/>
  <c r="AS332" i="119"/>
  <c r="DO332" i="119"/>
  <c r="BN332" i="119"/>
  <c r="CM332" i="119"/>
  <c r="CG332" i="119"/>
  <c r="CU332" i="119"/>
  <c r="AZ332" i="119"/>
  <c r="CI332" i="119"/>
  <c r="DG332" i="119"/>
  <c r="AV332" i="119"/>
  <c r="AX332" i="119"/>
  <c r="BW332" i="119"/>
  <c r="DD332" i="119"/>
  <c r="DC332" i="119"/>
  <c r="AU332" i="119"/>
  <c r="BU332" i="119"/>
  <c r="BG332" i="119"/>
  <c r="BC332" i="119"/>
  <c r="DH332" i="119"/>
  <c r="BF332" i="119"/>
  <c r="CE332" i="119"/>
  <c r="CV332" i="119"/>
  <c r="CO332" i="119"/>
  <c r="BR332" i="119"/>
  <c r="BK332" i="119"/>
  <c r="CJ332" i="119"/>
  <c r="CS332" i="119"/>
  <c r="CN332" i="119"/>
  <c r="BJ332" i="119"/>
  <c r="DA332" i="119"/>
  <c r="BX332" i="119"/>
  <c r="BD332" i="119"/>
  <c r="DL332" i="119"/>
  <c r="BI332" i="119"/>
  <c r="CK332" i="119"/>
  <c r="DP332" i="119"/>
  <c r="BO332" i="119"/>
  <c r="CF332" i="119"/>
  <c r="CW332" i="119"/>
  <c r="AT332" i="119"/>
  <c r="DK332" i="119"/>
  <c r="CR332" i="119"/>
  <c r="DF332" i="119"/>
  <c r="BT332" i="119"/>
  <c r="CP332" i="119"/>
  <c r="BS332" i="119"/>
  <c r="DI332" i="119"/>
  <c r="CY332" i="119"/>
  <c r="DB332" i="119"/>
  <c r="BB332" i="119"/>
  <c r="CD332" i="119"/>
  <c r="BZ332" i="119"/>
  <c r="DN332" i="119"/>
  <c r="BP332" i="119"/>
  <c r="BQ332" i="119"/>
  <c r="AY332" i="119"/>
  <c r="BA332" i="119"/>
  <c r="CH332" i="119"/>
  <c r="CX332" i="119"/>
  <c r="CC332" i="119"/>
  <c r="BM332" i="119"/>
  <c r="DE332" i="119"/>
  <c r="BE332" i="119"/>
  <c r="CZ332" i="119"/>
  <c r="CT332" i="119"/>
  <c r="DM332" i="119"/>
  <c r="AG15" i="119"/>
  <c r="AE15" i="119"/>
  <c r="CJ403" i="119"/>
  <c r="BJ403" i="119"/>
  <c r="CV403" i="119"/>
  <c r="CZ403" i="119"/>
  <c r="CO403" i="119"/>
  <c r="AZ403" i="119"/>
  <c r="BD403" i="119"/>
  <c r="BP403" i="119"/>
  <c r="CX403" i="119"/>
  <c r="DJ403" i="119"/>
  <c r="DC403" i="119"/>
  <c r="BG403" i="119"/>
  <c r="CL403" i="119"/>
  <c r="BU403" i="119"/>
  <c r="AU403" i="119"/>
  <c r="DE403" i="119"/>
  <c r="CK403" i="119"/>
  <c r="BZ403" i="119"/>
  <c r="DL403" i="119"/>
  <c r="DP403" i="119"/>
  <c r="AX403" i="119"/>
  <c r="CI403" i="119"/>
  <c r="C160" i="121"/>
  <c r="CF403" i="119"/>
  <c r="AT403" i="119"/>
  <c r="BE403" i="119"/>
  <c r="BB403" i="119"/>
  <c r="BR403" i="119"/>
  <c r="CW403" i="119"/>
  <c r="BF403" i="119"/>
  <c r="DG403" i="119"/>
  <c r="DF403" i="119"/>
  <c r="BV403" i="119"/>
  <c r="BK403" i="119"/>
  <c r="DI403" i="119"/>
  <c r="DA403" i="119"/>
  <c r="AS403" i="119"/>
  <c r="BT403" i="119"/>
  <c r="CR403" i="119"/>
  <c r="AV403" i="119"/>
  <c r="CA403" i="119"/>
  <c r="AW403" i="119"/>
  <c r="DD403" i="119"/>
  <c r="BH403" i="119"/>
  <c r="BN403" i="119"/>
  <c r="CS403" i="119"/>
  <c r="CB403" i="119"/>
  <c r="BQ403" i="119"/>
  <c r="CN403" i="119"/>
  <c r="CC403" i="119"/>
  <c r="CG403" i="119"/>
  <c r="DH403" i="119"/>
  <c r="CU403" i="119"/>
  <c r="BW403" i="119"/>
  <c r="CT403" i="119"/>
  <c r="DB403" i="119"/>
  <c r="AY403" i="119"/>
  <c r="CH403" i="119"/>
  <c r="BI403" i="119"/>
  <c r="DK403" i="119"/>
  <c r="BS403" i="119"/>
  <c r="CY403" i="119"/>
  <c r="CQ403" i="119"/>
  <c r="DM403" i="119"/>
  <c r="BO403" i="119"/>
  <c r="DN403" i="119"/>
  <c r="BL403" i="119"/>
  <c r="DO403" i="119"/>
  <c r="BM403" i="119"/>
  <c r="CE403" i="119"/>
  <c r="CM403" i="119"/>
  <c r="BY403" i="119"/>
  <c r="BA403" i="119"/>
  <c r="BC403" i="119"/>
  <c r="BX403" i="119"/>
  <c r="CD403" i="119"/>
  <c r="CP403" i="119"/>
  <c r="V372" i="119"/>
  <c r="AJ372" i="119" a="1"/>
  <c r="AJ372" i="119" s="1"/>
  <c r="Q372" i="119"/>
  <c r="AJ467" i="119" a="1"/>
  <c r="AJ467" i="119" s="1"/>
  <c r="Q467" i="119"/>
  <c r="R467" i="119" s="1"/>
  <c r="V467" i="119"/>
  <c r="BK424" i="119"/>
  <c r="CW424" i="119"/>
  <c r="AS424" i="119"/>
  <c r="DP424" i="119"/>
  <c r="BP424" i="119"/>
  <c r="CC424" i="119"/>
  <c r="DN424" i="119"/>
  <c r="CS424" i="119"/>
  <c r="AU424" i="119"/>
  <c r="DO424" i="119"/>
  <c r="AW424" i="119"/>
  <c r="CH424" i="119"/>
  <c r="DE424" i="119"/>
  <c r="DI424" i="119"/>
  <c r="BS424" i="119"/>
  <c r="CP424" i="119"/>
  <c r="BA424" i="119"/>
  <c r="BH424" i="119"/>
  <c r="CV424" i="119"/>
  <c r="CK424" i="119"/>
  <c r="CG424" i="119"/>
  <c r="BC424" i="119"/>
  <c r="CT424" i="119"/>
  <c r="BE424" i="119"/>
  <c r="CA424" i="119"/>
  <c r="DM424" i="119"/>
  <c r="BW424" i="119"/>
  <c r="DH424" i="119"/>
  <c r="CO424" i="119"/>
  <c r="CJ424" i="119"/>
  <c r="CI424" i="119"/>
  <c r="BN424" i="119"/>
  <c r="AZ424" i="119"/>
  <c r="CL424" i="119"/>
  <c r="BZ424" i="119"/>
  <c r="BG424" i="119"/>
  <c r="BU424" i="119"/>
  <c r="CN424" i="119"/>
  <c r="BL424" i="119"/>
  <c r="CZ424" i="119"/>
  <c r="BX424" i="119"/>
  <c r="BM424" i="119"/>
  <c r="BF424" i="119"/>
  <c r="CE424" i="119"/>
  <c r="BY424" i="119"/>
  <c r="AY424" i="119"/>
  <c r="DJ424" i="119"/>
  <c r="BI424" i="119"/>
  <c r="BB424" i="119"/>
  <c r="DA424" i="119"/>
  <c r="DG424" i="119"/>
  <c r="DK424" i="119"/>
  <c r="AV424" i="119"/>
  <c r="AT424" i="119"/>
  <c r="CY424" i="119"/>
  <c r="BJ424" i="119"/>
  <c r="CF424" i="119"/>
  <c r="DB424" i="119"/>
  <c r="BQ424" i="119"/>
  <c r="DL424" i="119"/>
  <c r="DD424" i="119"/>
  <c r="BV424" i="119"/>
  <c r="AX424" i="119"/>
  <c r="BT424" i="119"/>
  <c r="BO424" i="119"/>
  <c r="CR424" i="119"/>
  <c r="CX424" i="119"/>
  <c r="CD424" i="119"/>
  <c r="C181" i="121"/>
  <c r="CB424" i="119"/>
  <c r="BR424" i="119"/>
  <c r="DC424" i="119"/>
  <c r="BD424" i="119"/>
  <c r="DF424" i="119"/>
  <c r="CU424" i="119"/>
  <c r="CM424" i="119"/>
  <c r="CQ424" i="119"/>
  <c r="AG13" i="119"/>
  <c r="AE13" i="119"/>
  <c r="DF275" i="119"/>
  <c r="DL275" i="119"/>
  <c r="DI275" i="119"/>
  <c r="CZ275" i="119"/>
  <c r="BI275" i="119"/>
  <c r="CR275" i="119"/>
  <c r="BR275" i="119"/>
  <c r="CB275" i="119"/>
  <c r="CG275" i="119"/>
  <c r="DE275" i="119"/>
  <c r="BA275" i="119"/>
  <c r="BN275" i="119"/>
  <c r="CD275" i="119"/>
  <c r="BK275" i="119"/>
  <c r="CY275" i="119"/>
  <c r="CU275" i="119"/>
  <c r="BU275" i="119"/>
  <c r="DG275" i="119"/>
  <c r="AS275" i="119"/>
  <c r="BS275" i="119"/>
  <c r="CE275" i="119"/>
  <c r="CW275" i="119"/>
  <c r="AU275" i="119"/>
  <c r="BE275" i="119"/>
  <c r="CX275" i="119"/>
  <c r="DJ275" i="119"/>
  <c r="CJ275" i="119"/>
  <c r="CS275" i="119"/>
  <c r="DH275" i="119"/>
  <c r="CO275" i="119"/>
  <c r="CT275" i="119"/>
  <c r="BZ275" i="119"/>
  <c r="DO275" i="119"/>
  <c r="CL275" i="119"/>
  <c r="BL275" i="119"/>
  <c r="CM275" i="119"/>
  <c r="BJ275" i="119"/>
  <c r="DK275" i="119"/>
  <c r="AV275" i="119"/>
  <c r="BH275" i="119"/>
  <c r="BX275" i="119"/>
  <c r="BQ275" i="119"/>
  <c r="BD275" i="119"/>
  <c r="BB275" i="119"/>
  <c r="AT275" i="119"/>
  <c r="BW275" i="119"/>
  <c r="BC275" i="119"/>
  <c r="BG275" i="119"/>
  <c r="CQ275" i="119"/>
  <c r="DP275" i="119"/>
  <c r="CI275" i="119"/>
  <c r="CV275" i="119"/>
  <c r="CH275" i="119"/>
  <c r="BT275" i="119"/>
  <c r="BO275" i="119"/>
  <c r="DB275" i="119"/>
  <c r="AY275" i="119"/>
  <c r="CC275" i="119"/>
  <c r="BY275" i="119"/>
  <c r="DD275" i="119"/>
  <c r="BP275" i="119"/>
  <c r="CN275" i="119"/>
  <c r="CF275" i="119"/>
  <c r="AW275" i="119"/>
  <c r="CK275" i="119"/>
  <c r="AZ275" i="119"/>
  <c r="BF275" i="119"/>
  <c r="DA275" i="119"/>
  <c r="BM275" i="119"/>
  <c r="AX275" i="119"/>
  <c r="DM275" i="119"/>
  <c r="CA275" i="119"/>
  <c r="DC275" i="119"/>
  <c r="CP275" i="119"/>
  <c r="BV275" i="119"/>
  <c r="DN275" i="119"/>
  <c r="CL373" i="119"/>
  <c r="AW373" i="119"/>
  <c r="CH373" i="119"/>
  <c r="DE373" i="119"/>
  <c r="BS373" i="119"/>
  <c r="BC373" i="119"/>
  <c r="AY373" i="119"/>
  <c r="CK373" i="119"/>
  <c r="BH373" i="119"/>
  <c r="BW373" i="119"/>
  <c r="DI373" i="119"/>
  <c r="BT373" i="119"/>
  <c r="CP373" i="119"/>
  <c r="BA373" i="119"/>
  <c r="CY373" i="119"/>
  <c r="DK373" i="119"/>
  <c r="BV373" i="119"/>
  <c r="BJ373" i="119"/>
  <c r="C130" i="121"/>
  <c r="DG373" i="119"/>
  <c r="CT373" i="119"/>
  <c r="BE373" i="119"/>
  <c r="CB373" i="119"/>
  <c r="DM373" i="119"/>
  <c r="BI373" i="119"/>
  <c r="CI373" i="119"/>
  <c r="BG373" i="119"/>
  <c r="DD373" i="119"/>
  <c r="CG373" i="119"/>
  <c r="CN373" i="119"/>
  <c r="CE373" i="119"/>
  <c r="DB373" i="119"/>
  <c r="BM373" i="119"/>
  <c r="CX373" i="119"/>
  <c r="AT373" i="119"/>
  <c r="AU373" i="119"/>
  <c r="AV373" i="119"/>
  <c r="BR373" i="119"/>
  <c r="BP373" i="119"/>
  <c r="AZ373" i="119"/>
  <c r="CM373" i="119"/>
  <c r="AX373" i="119"/>
  <c r="CJ373" i="119"/>
  <c r="DF373" i="119"/>
  <c r="BQ373" i="119"/>
  <c r="DO373" i="119"/>
  <c r="DH373" i="119"/>
  <c r="BL373" i="119"/>
  <c r="CU373" i="119"/>
  <c r="BB373" i="119"/>
  <c r="CD373" i="119"/>
  <c r="BK373" i="119"/>
  <c r="DL373" i="119"/>
  <c r="DN373" i="119"/>
  <c r="CV373" i="119"/>
  <c r="BU373" i="119"/>
  <c r="CZ373" i="119"/>
  <c r="DP373" i="119"/>
  <c r="CF373" i="119"/>
  <c r="DC373" i="119"/>
  <c r="CA373" i="119"/>
  <c r="DA373" i="119"/>
  <c r="CQ373" i="119"/>
  <c r="CR373" i="119"/>
  <c r="BY373" i="119"/>
  <c r="DJ373" i="119"/>
  <c r="BF373" i="119"/>
  <c r="CC373" i="119"/>
  <c r="BD373" i="119"/>
  <c r="BN373" i="119"/>
  <c r="CO373" i="119"/>
  <c r="BX373" i="119"/>
  <c r="BZ373" i="119"/>
  <c r="CS373" i="119"/>
  <c r="CW373" i="119"/>
  <c r="AS373" i="119"/>
  <c r="BO373" i="119"/>
  <c r="BB356" i="119"/>
  <c r="CA356" i="119"/>
  <c r="BX356" i="119"/>
  <c r="DG356" i="119"/>
  <c r="AW356" i="119"/>
  <c r="BV356" i="119"/>
  <c r="CN356" i="119"/>
  <c r="AX356" i="119"/>
  <c r="DO356" i="119"/>
  <c r="CK356" i="119"/>
  <c r="DC356" i="119"/>
  <c r="BP356" i="119"/>
  <c r="CY356" i="119"/>
  <c r="CX356" i="119"/>
  <c r="CZ356" i="119"/>
  <c r="BZ356" i="119"/>
  <c r="BT356" i="119"/>
  <c r="CD356" i="119"/>
  <c r="DL356" i="119"/>
  <c r="BF356" i="119"/>
  <c r="BO356" i="119"/>
  <c r="CE356" i="119"/>
  <c r="BM356" i="119"/>
  <c r="AV356" i="119"/>
  <c r="CS356" i="119"/>
  <c r="CO356" i="119"/>
  <c r="BC356" i="119"/>
  <c r="CR356" i="119"/>
  <c r="DF356" i="119"/>
  <c r="DH356" i="119"/>
  <c r="BN356" i="119"/>
  <c r="CB356" i="119"/>
  <c r="CL356" i="119"/>
  <c r="BQ356" i="119"/>
  <c r="CJ356" i="119"/>
  <c r="BW356" i="119"/>
  <c r="BG356" i="119"/>
  <c r="CH356" i="119"/>
  <c r="DN356" i="119"/>
  <c r="AT356" i="119"/>
  <c r="BJ356" i="119"/>
  <c r="DD356" i="119"/>
  <c r="BK356" i="119"/>
  <c r="AS356" i="119"/>
  <c r="BU356" i="119"/>
  <c r="DP356" i="119"/>
  <c r="C113" i="121"/>
  <c r="CC356" i="119"/>
  <c r="DI356" i="119"/>
  <c r="AY356" i="119"/>
  <c r="DE356" i="119"/>
  <c r="DJ356" i="119"/>
  <c r="CI356" i="119"/>
  <c r="CG356" i="119"/>
  <c r="DM356" i="119"/>
  <c r="CQ356" i="119"/>
  <c r="CT356" i="119"/>
  <c r="BY356" i="119"/>
  <c r="CF356" i="119"/>
  <c r="CW356" i="119"/>
  <c r="BS356" i="119"/>
  <c r="BA356" i="119"/>
  <c r="CM356" i="119"/>
  <c r="BL356" i="119"/>
  <c r="BI356" i="119"/>
  <c r="CU356" i="119"/>
  <c r="BE356" i="119"/>
  <c r="DK356" i="119"/>
  <c r="BH356" i="119"/>
  <c r="AU356" i="119"/>
  <c r="CP356" i="119"/>
  <c r="BR356" i="119"/>
  <c r="AZ356" i="119"/>
  <c r="CV356" i="119"/>
  <c r="BD356" i="119"/>
  <c r="DA356" i="119"/>
  <c r="DB356" i="119"/>
  <c r="CE358" i="119"/>
  <c r="DB358" i="119"/>
  <c r="CR358" i="119"/>
  <c r="CA358" i="119"/>
  <c r="BS358" i="119"/>
  <c r="CG358" i="119"/>
  <c r="BT358" i="119"/>
  <c r="CY358" i="119"/>
  <c r="CH358" i="119"/>
  <c r="BP358" i="119"/>
  <c r="CM358" i="119"/>
  <c r="AX358" i="119"/>
  <c r="CZ358" i="119"/>
  <c r="CS358" i="119"/>
  <c r="BR358" i="119"/>
  <c r="DD358" i="119"/>
  <c r="BH358" i="119"/>
  <c r="CD358" i="119"/>
  <c r="BW358" i="119"/>
  <c r="BA358" i="119"/>
  <c r="BX358" i="119"/>
  <c r="DJ358" i="119"/>
  <c r="DG358" i="119"/>
  <c r="BK358" i="119"/>
  <c r="CK358" i="119"/>
  <c r="CO358" i="119"/>
  <c r="CQ358" i="119"/>
  <c r="CW358" i="119"/>
  <c r="CP358" i="119"/>
  <c r="DM358" i="119"/>
  <c r="BI358" i="119"/>
  <c r="CU358" i="119"/>
  <c r="BF358" i="119"/>
  <c r="DO358" i="119"/>
  <c r="DP358" i="119"/>
  <c r="BZ358" i="119"/>
  <c r="AW358" i="119"/>
  <c r="BL358" i="119"/>
  <c r="CX358" i="119"/>
  <c r="AT358" i="119"/>
  <c r="CF358" i="119"/>
  <c r="DC358" i="119"/>
  <c r="BN358" i="119"/>
  <c r="CI358" i="119"/>
  <c r="DH358" i="119"/>
  <c r="DL358" i="119"/>
  <c r="CL358" i="119"/>
  <c r="BD358" i="119"/>
  <c r="CN358" i="119"/>
  <c r="BG358" i="119"/>
  <c r="BU358" i="119"/>
  <c r="CJ358" i="119"/>
  <c r="BY358" i="119"/>
  <c r="BC358" i="119"/>
  <c r="BO358" i="119"/>
  <c r="DF358" i="119"/>
  <c r="BJ358" i="119"/>
  <c r="DA358" i="119"/>
  <c r="C115" i="121"/>
  <c r="CC358" i="119"/>
  <c r="DK358" i="119"/>
  <c r="CB358" i="119"/>
  <c r="BM358" i="119"/>
  <c r="BQ358" i="119"/>
  <c r="CV358" i="119"/>
  <c r="BE358" i="119"/>
  <c r="BV358" i="119"/>
  <c r="CT358" i="119"/>
  <c r="AZ358" i="119"/>
  <c r="DI358" i="119"/>
  <c r="AS358" i="119"/>
  <c r="AU358" i="119"/>
  <c r="DE358" i="119"/>
  <c r="BB358" i="119"/>
  <c r="DN358" i="119"/>
  <c r="AV358" i="119"/>
  <c r="AY358" i="119"/>
  <c r="CQ420" i="119"/>
  <c r="BB420" i="119"/>
  <c r="CM420" i="119"/>
  <c r="CV420" i="119"/>
  <c r="CL420" i="119"/>
  <c r="DI420" i="119"/>
  <c r="BS420" i="119"/>
  <c r="CP420" i="119"/>
  <c r="BA420" i="119"/>
  <c r="DD420" i="119"/>
  <c r="CC420" i="119"/>
  <c r="DN420" i="119"/>
  <c r="BY420" i="119"/>
  <c r="DH420" i="119"/>
  <c r="CJ420" i="119"/>
  <c r="CT420" i="119"/>
  <c r="BE420" i="119"/>
  <c r="CA420" i="119"/>
  <c r="DM420" i="119"/>
  <c r="BN420" i="119"/>
  <c r="CY420" i="119"/>
  <c r="BJ420" i="119"/>
  <c r="CU420" i="119"/>
  <c r="BT420" i="119"/>
  <c r="DP420" i="119"/>
  <c r="DB420" i="119"/>
  <c r="BM420" i="119"/>
  <c r="CX420" i="119"/>
  <c r="BW420" i="119"/>
  <c r="CR420" i="119"/>
  <c r="BV420" i="119"/>
  <c r="DG420" i="119"/>
  <c r="BR420" i="119"/>
  <c r="CO420" i="119"/>
  <c r="AY420" i="119"/>
  <c r="DJ420" i="119"/>
  <c r="BU420" i="119"/>
  <c r="AV420" i="119"/>
  <c r="CS420" i="119"/>
  <c r="BZ420" i="119"/>
  <c r="BG420" i="119"/>
  <c r="BF420" i="119"/>
  <c r="CE420" i="119"/>
  <c r="CD420" i="119"/>
  <c r="BK420" i="119"/>
  <c r="AS420" i="119"/>
  <c r="AZ420" i="119"/>
  <c r="BQ420" i="119"/>
  <c r="BD420" i="119"/>
  <c r="AW420" i="119"/>
  <c r="DE420" i="119"/>
  <c r="BL420" i="119"/>
  <c r="BI420" i="119"/>
  <c r="DL420" i="119"/>
  <c r="BC420" i="119"/>
  <c r="DK420" i="119"/>
  <c r="CN420" i="119"/>
  <c r="AT420" i="119"/>
  <c r="BP420" i="119"/>
  <c r="DO420" i="119"/>
  <c r="CW420" i="119"/>
  <c r="BX420" i="119"/>
  <c r="CG420" i="119"/>
  <c r="CI420" i="119"/>
  <c r="DA420" i="119"/>
  <c r="C177" i="121"/>
  <c r="DC420" i="119"/>
  <c r="DF420" i="119"/>
  <c r="CZ420" i="119"/>
  <c r="AU420" i="119"/>
  <c r="CH420" i="119"/>
  <c r="BH420" i="119"/>
  <c r="AX420" i="119"/>
  <c r="BO420" i="119"/>
  <c r="CF420" i="119"/>
  <c r="CK420" i="119"/>
  <c r="CB420" i="119"/>
  <c r="CH331" i="119"/>
  <c r="DE331" i="119"/>
  <c r="BX331" i="119"/>
  <c r="CS331" i="119"/>
  <c r="DH331" i="119"/>
  <c r="BL331" i="119"/>
  <c r="BQ331" i="119"/>
  <c r="DL331" i="119"/>
  <c r="BO331" i="119"/>
  <c r="CV331" i="119"/>
  <c r="CY331" i="119"/>
  <c r="CR331" i="119"/>
  <c r="DF331" i="119"/>
  <c r="BS331" i="119"/>
  <c r="CT331" i="119"/>
  <c r="AX331" i="119"/>
  <c r="BE331" i="119"/>
  <c r="CQ331" i="119"/>
  <c r="CC331" i="119"/>
  <c r="BZ331" i="119"/>
  <c r="CP331" i="119"/>
  <c r="CZ331" i="119"/>
  <c r="DI331" i="119"/>
  <c r="AW331" i="119"/>
  <c r="BG331" i="119"/>
  <c r="BP331" i="119"/>
  <c r="BR331" i="119"/>
  <c r="CJ331" i="119"/>
  <c r="DA331" i="119"/>
  <c r="DJ331" i="119"/>
  <c r="DK331" i="119"/>
  <c r="AY331" i="119"/>
  <c r="BH331" i="119"/>
  <c r="C88" i="121"/>
  <c r="CU331" i="119"/>
  <c r="CB331" i="119"/>
  <c r="CK331" i="119"/>
  <c r="DB331" i="119"/>
  <c r="DC331" i="119"/>
  <c r="BJ331" i="119"/>
  <c r="AZ331" i="119"/>
  <c r="DG331" i="119"/>
  <c r="BC331" i="119"/>
  <c r="BK331" i="119"/>
  <c r="BY331" i="119"/>
  <c r="CE331" i="119"/>
  <c r="CI331" i="119"/>
  <c r="CL331" i="119"/>
  <c r="BW331" i="119"/>
  <c r="CN331" i="119"/>
  <c r="DO331" i="119"/>
  <c r="AS331" i="119"/>
  <c r="BB331" i="119"/>
  <c r="CA331" i="119"/>
  <c r="BU331" i="119"/>
  <c r="CD331" i="119"/>
  <c r="AU331" i="119"/>
  <c r="CX331" i="119"/>
  <c r="BM331" i="119"/>
  <c r="CF331" i="119"/>
  <c r="BF331" i="119"/>
  <c r="CG331" i="119"/>
  <c r="AT331" i="119"/>
  <c r="CM331" i="119"/>
  <c r="BI331" i="119"/>
  <c r="DP331" i="119"/>
  <c r="BV331" i="119"/>
  <c r="DN331" i="119"/>
  <c r="DM331" i="119"/>
  <c r="BD331" i="119"/>
  <c r="AV331" i="119"/>
  <c r="BA331" i="119"/>
  <c r="BT331" i="119"/>
  <c r="CW331" i="119"/>
  <c r="CO331" i="119"/>
  <c r="DD331" i="119"/>
  <c r="BN331" i="119"/>
  <c r="AT371" i="119"/>
  <c r="BQ371" i="119"/>
  <c r="CN371" i="119"/>
  <c r="AX371" i="119"/>
  <c r="BL371" i="119"/>
  <c r="BO371" i="119"/>
  <c r="CH371" i="119"/>
  <c r="AS371" i="119"/>
  <c r="CS371" i="119"/>
  <c r="CI371" i="119"/>
  <c r="DF371" i="119"/>
  <c r="BB371" i="119"/>
  <c r="BY371" i="119"/>
  <c r="DJ371" i="119"/>
  <c r="BU371" i="119"/>
  <c r="CB371" i="119"/>
  <c r="BS371" i="119"/>
  <c r="DE371" i="119"/>
  <c r="CE371" i="119"/>
  <c r="CQ371" i="119"/>
  <c r="DN371" i="119"/>
  <c r="BJ371" i="119"/>
  <c r="CV371" i="119"/>
  <c r="BF371" i="119"/>
  <c r="CR371" i="119"/>
  <c r="CU371" i="119"/>
  <c r="CP371" i="119"/>
  <c r="CD371" i="119"/>
  <c r="DA371" i="119"/>
  <c r="AW371" i="119"/>
  <c r="BW371" i="119"/>
  <c r="DG371" i="119"/>
  <c r="BR371" i="119"/>
  <c r="DD371" i="119"/>
  <c r="BN371" i="119"/>
  <c r="CJ371" i="119"/>
  <c r="BT371" i="119"/>
  <c r="BP371" i="119"/>
  <c r="DI371" i="119"/>
  <c r="DC371" i="119"/>
  <c r="CO371" i="119"/>
  <c r="CK371" i="119"/>
  <c r="BA371" i="119"/>
  <c r="CT371" i="119"/>
  <c r="CM371" i="119"/>
  <c r="BZ371" i="119"/>
  <c r="BV371" i="119"/>
  <c r="DM371" i="119"/>
  <c r="CF371" i="119"/>
  <c r="BM371" i="119"/>
  <c r="BK371" i="119"/>
  <c r="BH371" i="119"/>
  <c r="CX371" i="119"/>
  <c r="CL371" i="119"/>
  <c r="BG371" i="119"/>
  <c r="BC371" i="119"/>
  <c r="AZ371" i="119"/>
  <c r="AY371" i="119"/>
  <c r="BX371" i="119"/>
  <c r="BE371" i="119"/>
  <c r="DO371" i="119"/>
  <c r="DL371" i="119"/>
  <c r="DP371" i="119"/>
  <c r="AU371" i="119"/>
  <c r="CZ371" i="119"/>
  <c r="CG371" i="119"/>
  <c r="BD371" i="119"/>
  <c r="AV371" i="119"/>
  <c r="C128" i="121"/>
  <c r="DB371" i="119"/>
  <c r="CC371" i="119"/>
  <c r="CW371" i="119"/>
  <c r="DH371" i="119"/>
  <c r="CA371" i="119"/>
  <c r="BI371" i="119"/>
  <c r="DK371" i="119"/>
  <c r="CY371" i="119"/>
  <c r="CD304" i="119"/>
  <c r="BJ304" i="119"/>
  <c r="DH304" i="119"/>
  <c r="BG304" i="119"/>
  <c r="CS304" i="119"/>
  <c r="CG304" i="119"/>
  <c r="CT304" i="119"/>
  <c r="BU304" i="119"/>
  <c r="BB304" i="119"/>
  <c r="AT304" i="119"/>
  <c r="DP304" i="119"/>
  <c r="BO304" i="119"/>
  <c r="CE304" i="119"/>
  <c r="BS304" i="119"/>
  <c r="BM304" i="119"/>
  <c r="DO304" i="119"/>
  <c r="AS304" i="119"/>
  <c r="CB304" i="119"/>
  <c r="CI304" i="119"/>
  <c r="DI304" i="119"/>
  <c r="CH304" i="119"/>
  <c r="DK304" i="119"/>
  <c r="CV304" i="119"/>
  <c r="BN304" i="119"/>
  <c r="AV304" i="119"/>
  <c r="CN304" i="119"/>
  <c r="DJ304" i="119"/>
  <c r="BD304" i="119"/>
  <c r="AW304" i="119"/>
  <c r="DF304" i="119"/>
  <c r="CZ304" i="119"/>
  <c r="BH304" i="119"/>
  <c r="DG304" i="119"/>
  <c r="BQ304" i="119"/>
  <c r="CQ304" i="119"/>
  <c r="CO304" i="119"/>
  <c r="CA304" i="119"/>
  <c r="BT304" i="119"/>
  <c r="BL304" i="119"/>
  <c r="DB304" i="119"/>
  <c r="DC304" i="119"/>
  <c r="AU304" i="119"/>
  <c r="BI304" i="119"/>
  <c r="CF304" i="119"/>
  <c r="BE304" i="119"/>
  <c r="CK304" i="119"/>
  <c r="BZ304" i="119"/>
  <c r="AX304" i="119"/>
  <c r="CM304" i="119"/>
  <c r="BW304" i="119"/>
  <c r="BF304" i="119"/>
  <c r="CR304" i="119"/>
  <c r="CY304" i="119"/>
  <c r="C61" i="121"/>
  <c r="DL304" i="119"/>
  <c r="DD304" i="119"/>
  <c r="BX304" i="119"/>
  <c r="BK304" i="119"/>
  <c r="BR304" i="119"/>
  <c r="CL304" i="119"/>
  <c r="BV304" i="119"/>
  <c r="DE304" i="119"/>
  <c r="BC304" i="119"/>
  <c r="CW304" i="119"/>
  <c r="BP304" i="119"/>
  <c r="BA304" i="119"/>
  <c r="CU304" i="119"/>
  <c r="CC304" i="119"/>
  <c r="BY304" i="119"/>
  <c r="DM304" i="119"/>
  <c r="CJ304" i="119"/>
  <c r="CX304" i="119"/>
  <c r="CP304" i="119"/>
  <c r="AZ304" i="119"/>
  <c r="DA304" i="119"/>
  <c r="AY304" i="119"/>
  <c r="DN304" i="119"/>
  <c r="D59" i="121"/>
  <c r="F59" i="121" s="1"/>
  <c r="CK321" i="119"/>
  <c r="CZ321" i="119"/>
  <c r="CH321" i="119"/>
  <c r="AS321" i="119"/>
  <c r="CE321" i="119"/>
  <c r="DB321" i="119"/>
  <c r="BM321" i="119"/>
  <c r="CY321" i="119"/>
  <c r="BJ321" i="119"/>
  <c r="CN321" i="119"/>
  <c r="BV321" i="119"/>
  <c r="CJ321" i="119"/>
  <c r="BS321" i="119"/>
  <c r="DE321" i="119"/>
  <c r="BP321" i="119"/>
  <c r="CM321" i="119"/>
  <c r="AX321" i="119"/>
  <c r="BL321" i="119"/>
  <c r="AY321" i="119"/>
  <c r="DG321" i="119"/>
  <c r="BG321" i="119"/>
  <c r="CS321" i="119"/>
  <c r="AV321" i="119"/>
  <c r="CP321" i="119"/>
  <c r="BA321" i="119"/>
  <c r="BX321" i="119"/>
  <c r="DJ321" i="119"/>
  <c r="BF321" i="119"/>
  <c r="BR321" i="119"/>
  <c r="DO321" i="119"/>
  <c r="DD321" i="119"/>
  <c r="BO321" i="119"/>
  <c r="DA321" i="119"/>
  <c r="DH321" i="119"/>
  <c r="CX321" i="119"/>
  <c r="AT321" i="119"/>
  <c r="CF321" i="119"/>
  <c r="BT321" i="119"/>
  <c r="AU321" i="119"/>
  <c r="CV321" i="119"/>
  <c r="AZ321" i="119"/>
  <c r="AW321" i="119"/>
  <c r="DF321" i="119"/>
  <c r="BN321" i="119"/>
  <c r="DL321" i="119"/>
  <c r="DI321" i="119"/>
  <c r="CQ321" i="119"/>
  <c r="CG321" i="119"/>
  <c r="C78" i="121"/>
  <c r="CW321" i="119"/>
  <c r="CT321" i="119"/>
  <c r="DP321" i="119"/>
  <c r="CB321" i="119"/>
  <c r="CO321" i="119"/>
  <c r="CL321" i="119"/>
  <c r="CI321" i="119"/>
  <c r="BQ321" i="119"/>
  <c r="DK321" i="119"/>
  <c r="BZ321" i="119"/>
  <c r="BW321" i="119"/>
  <c r="BD321" i="119"/>
  <c r="BB321" i="119"/>
  <c r="BC321" i="119"/>
  <c r="BI321" i="119"/>
  <c r="BK321" i="119"/>
  <c r="CU321" i="119"/>
  <c r="CD321" i="119"/>
  <c r="DN321" i="119"/>
  <c r="CR321" i="119"/>
  <c r="BY321" i="119"/>
  <c r="BE321" i="119"/>
  <c r="DC321" i="119"/>
  <c r="BU321" i="119"/>
  <c r="CC321" i="119"/>
  <c r="BH321" i="119"/>
  <c r="DM321" i="119"/>
  <c r="CA321" i="119"/>
  <c r="BY330" i="119"/>
  <c r="DN330" i="119"/>
  <c r="CW330" i="119"/>
  <c r="BZ330" i="119"/>
  <c r="AX330" i="119"/>
  <c r="CG330" i="119"/>
  <c r="AV330" i="119"/>
  <c r="BX330" i="119"/>
  <c r="CC330" i="119"/>
  <c r="CY330" i="119"/>
  <c r="CM330" i="119"/>
  <c r="BF330" i="119"/>
  <c r="BM330" i="119"/>
  <c r="DE330" i="119"/>
  <c r="CB330" i="119"/>
  <c r="CU330" i="119"/>
  <c r="DI330" i="119"/>
  <c r="DB330" i="119"/>
  <c r="BC330" i="119"/>
  <c r="DG330" i="119"/>
  <c r="CV330" i="119"/>
  <c r="CF330" i="119"/>
  <c r="BR330" i="119"/>
  <c r="DO330" i="119"/>
  <c r="DM330" i="119"/>
  <c r="CN330" i="119"/>
  <c r="AZ330" i="119"/>
  <c r="DJ330" i="119"/>
  <c r="BV330" i="119"/>
  <c r="CO330" i="119"/>
  <c r="CK330" i="119"/>
  <c r="BQ330" i="119"/>
  <c r="CD330" i="119"/>
  <c r="BJ330" i="119"/>
  <c r="AT330" i="119"/>
  <c r="BI330" i="119"/>
  <c r="CT330" i="119"/>
  <c r="BH330" i="119"/>
  <c r="CZ330" i="119"/>
  <c r="DA330" i="119"/>
  <c r="CR330" i="119"/>
  <c r="BN330" i="119"/>
  <c r="AY330" i="119"/>
  <c r="CH330" i="119"/>
  <c r="CJ330" i="119"/>
  <c r="DP330" i="119"/>
  <c r="DH330" i="119"/>
  <c r="DC330" i="119"/>
  <c r="CL330" i="119"/>
  <c r="BW330" i="119"/>
  <c r="CS330" i="119"/>
  <c r="BL330" i="119"/>
  <c r="BU330" i="119"/>
  <c r="CP330" i="119"/>
  <c r="BS330" i="119"/>
  <c r="BK330" i="119"/>
  <c r="AU330" i="119"/>
  <c r="CQ330" i="119"/>
  <c r="AW330" i="119"/>
  <c r="DK330" i="119"/>
  <c r="CA330" i="119"/>
  <c r="BO330" i="119"/>
  <c r="BE330" i="119"/>
  <c r="BD330" i="119"/>
  <c r="BB330" i="119"/>
  <c r="DF330" i="119"/>
  <c r="DD330" i="119"/>
  <c r="CE330" i="119"/>
  <c r="BP330" i="119"/>
  <c r="BG330" i="119"/>
  <c r="DL330" i="119"/>
  <c r="CX330" i="119"/>
  <c r="CI330" i="119"/>
  <c r="BA330" i="119"/>
  <c r="C87" i="121"/>
  <c r="BT330" i="119"/>
  <c r="AS330" i="119"/>
  <c r="AZ472" i="119"/>
  <c r="BN472" i="119"/>
  <c r="AW472" i="119"/>
  <c r="CI472" i="119"/>
  <c r="AT472" i="119"/>
  <c r="BQ472" i="119"/>
  <c r="CN472" i="119"/>
  <c r="AY472" i="119"/>
  <c r="DJ472" i="119"/>
  <c r="CG472" i="119"/>
  <c r="CW472" i="119"/>
  <c r="BH472" i="119"/>
  <c r="BV472" i="119"/>
  <c r="BE472" i="119"/>
  <c r="CQ472" i="119"/>
  <c r="DN472" i="119"/>
  <c r="BJ472" i="119"/>
  <c r="CK472" i="119"/>
  <c r="BK472" i="119"/>
  <c r="CZ472" i="119"/>
  <c r="BO472" i="119"/>
  <c r="AS472" i="119"/>
  <c r="BA472" i="119"/>
  <c r="BI472" i="119"/>
  <c r="CY472" i="119"/>
  <c r="CR472" i="119"/>
  <c r="BC472" i="119"/>
  <c r="DH472" i="119"/>
  <c r="CB472" i="119"/>
  <c r="BS472" i="119"/>
  <c r="BT472" i="119"/>
  <c r="CV472" i="119"/>
  <c r="CU472" i="119"/>
  <c r="DD472" i="119"/>
  <c r="CE472" i="119"/>
  <c r="AV472" i="119"/>
  <c r="DL472" i="119"/>
  <c r="DE472" i="119"/>
  <c r="DM472" i="119"/>
  <c r="DF472" i="119"/>
  <c r="CJ472" i="119"/>
  <c r="CC472" i="119"/>
  <c r="CX472" i="119"/>
  <c r="BF472" i="119"/>
  <c r="DB472" i="119"/>
  <c r="CD472" i="119"/>
  <c r="BZ472" i="119"/>
  <c r="DA472" i="119"/>
  <c r="AU472" i="119"/>
  <c r="CH472" i="119"/>
  <c r="CP472" i="119"/>
  <c r="BU472" i="119"/>
  <c r="AX472" i="119"/>
  <c r="CA472" i="119"/>
  <c r="BM472" i="119"/>
  <c r="BR472" i="119"/>
  <c r="DI472" i="119"/>
  <c r="BY472" i="119"/>
  <c r="CF472" i="119"/>
  <c r="BD472" i="119"/>
  <c r="BL472" i="119"/>
  <c r="CT472" i="119"/>
  <c r="CL472" i="119"/>
  <c r="DC472" i="119"/>
  <c r="BG472" i="119"/>
  <c r="DO472" i="119"/>
  <c r="DP472" i="119"/>
  <c r="CM472" i="119"/>
  <c r="CS472" i="119"/>
  <c r="DK472" i="119"/>
  <c r="BW472" i="119"/>
  <c r="BX472" i="119"/>
  <c r="CO472" i="119"/>
  <c r="C229" i="121"/>
  <c r="BP472" i="119"/>
  <c r="BB472" i="119"/>
  <c r="DG472" i="119"/>
  <c r="C77" i="121"/>
  <c r="BM320" i="119"/>
  <c r="CY320" i="119"/>
  <c r="AU320" i="119"/>
  <c r="CG320" i="119"/>
  <c r="DD320" i="119"/>
  <c r="BO320" i="119"/>
  <c r="DA320" i="119"/>
  <c r="BH320" i="119"/>
  <c r="BA320" i="119"/>
  <c r="CU320" i="119"/>
  <c r="DO320" i="119"/>
  <c r="CP320" i="119"/>
  <c r="CM320" i="119"/>
  <c r="CD320" i="119"/>
  <c r="CJ320" i="119"/>
  <c r="DG320" i="119"/>
  <c r="BR320" i="119"/>
  <c r="CO320" i="119"/>
  <c r="AZ320" i="119"/>
  <c r="AX320" i="119"/>
  <c r="CA320" i="119"/>
  <c r="BT320" i="119"/>
  <c r="BI320" i="119"/>
  <c r="CC320" i="119"/>
  <c r="CW320" i="119"/>
  <c r="DM320" i="119"/>
  <c r="CK320" i="119"/>
  <c r="BS320" i="119"/>
  <c r="BE320" i="119"/>
  <c r="BX320" i="119"/>
  <c r="BN320" i="119"/>
  <c r="BU320" i="119"/>
  <c r="CR320" i="119"/>
  <c r="BC320" i="119"/>
  <c r="BZ320" i="119"/>
  <c r="DL320" i="119"/>
  <c r="BW320" i="119"/>
  <c r="DJ320" i="119"/>
  <c r="DE320" i="119"/>
  <c r="CL320" i="119"/>
  <c r="BK320" i="119"/>
  <c r="BP320" i="119"/>
  <c r="DF320" i="119"/>
  <c r="BQ320" i="119"/>
  <c r="AY320" i="119"/>
  <c r="DH320" i="119"/>
  <c r="CE320" i="119"/>
  <c r="CN320" i="119"/>
  <c r="BF320" i="119"/>
  <c r="AT320" i="119"/>
  <c r="CF320" i="119"/>
  <c r="DC320" i="119"/>
  <c r="CT320" i="119"/>
  <c r="CZ320" i="119"/>
  <c r="AV320" i="119"/>
  <c r="CH320" i="119"/>
  <c r="DI320" i="119"/>
  <c r="CI320" i="119"/>
  <c r="AW320" i="119"/>
  <c r="CV320" i="119"/>
  <c r="BV320" i="119"/>
  <c r="CQ320" i="119"/>
  <c r="BG320" i="119"/>
  <c r="AS320" i="119"/>
  <c r="CB320" i="119"/>
  <c r="BL320" i="119"/>
  <c r="BJ320" i="119"/>
  <c r="DP320" i="119"/>
  <c r="BD320" i="119"/>
  <c r="DK320" i="119"/>
  <c r="CX320" i="119"/>
  <c r="BB320" i="119"/>
  <c r="DN320" i="119"/>
  <c r="BY320" i="119"/>
  <c r="CS320" i="119"/>
  <c r="DB320" i="119"/>
  <c r="V284" i="119"/>
  <c r="Q284" i="119"/>
  <c r="AJ284" i="119" a="1"/>
  <c r="AJ284" i="119" s="1"/>
  <c r="AS417" i="119"/>
  <c r="BP417" i="119"/>
  <c r="DA417" i="119"/>
  <c r="CH417" i="119"/>
  <c r="CZ417" i="119"/>
  <c r="AV417" i="119"/>
  <c r="CG417" i="119"/>
  <c r="CX417" i="119"/>
  <c r="CW417" i="119"/>
  <c r="DE417" i="119"/>
  <c r="BA417" i="119"/>
  <c r="CM417" i="119"/>
  <c r="AW417" i="119"/>
  <c r="AT417" i="119"/>
  <c r="DH417" i="119"/>
  <c r="BS417" i="119"/>
  <c r="DD417" i="119"/>
  <c r="CC417" i="119"/>
  <c r="CI417" i="119"/>
  <c r="CQ417" i="119"/>
  <c r="DM417" i="119"/>
  <c r="BX417" i="119"/>
  <c r="DI417" i="119"/>
  <c r="DN417" i="119"/>
  <c r="BZ417" i="119"/>
  <c r="BD417" i="119"/>
  <c r="CO417" i="119"/>
  <c r="CD417" i="119"/>
  <c r="C174" i="121"/>
  <c r="DJ417" i="119"/>
  <c r="CJ417" i="119"/>
  <c r="AU417" i="119"/>
  <c r="CF417" i="119"/>
  <c r="DC417" i="119"/>
  <c r="BM417" i="119"/>
  <c r="DF417" i="119"/>
  <c r="BL417" i="119"/>
  <c r="BO417" i="119"/>
  <c r="CK417" i="119"/>
  <c r="BN417" i="119"/>
  <c r="BV417" i="119"/>
  <c r="DG417" i="119"/>
  <c r="BQ417" i="119"/>
  <c r="CN417" i="119"/>
  <c r="AY417" i="119"/>
  <c r="CL417" i="119"/>
  <c r="BR417" i="119"/>
  <c r="CP417" i="119"/>
  <c r="CY417" i="119"/>
  <c r="DO417" i="119"/>
  <c r="BU417" i="119"/>
  <c r="BB417" i="119"/>
  <c r="BE417" i="119"/>
  <c r="BG417" i="119"/>
  <c r="CT417" i="119"/>
  <c r="BY417" i="119"/>
  <c r="CA417" i="119"/>
  <c r="BW417" i="119"/>
  <c r="BI417" i="119"/>
  <c r="BK417" i="119"/>
  <c r="AX417" i="119"/>
  <c r="BH417" i="119"/>
  <c r="CR417" i="119"/>
  <c r="BF417" i="119"/>
  <c r="BJ417" i="119"/>
  <c r="CB417" i="119"/>
  <c r="DB417" i="119"/>
  <c r="DK417" i="119"/>
  <c r="BT417" i="119"/>
  <c r="BC417" i="119"/>
  <c r="CV417" i="119"/>
  <c r="DP417" i="119"/>
  <c r="AZ417" i="119"/>
  <c r="CE417" i="119"/>
  <c r="DL417" i="119"/>
  <c r="CU417" i="119"/>
  <c r="CS417" i="119"/>
  <c r="BQ383" i="119"/>
  <c r="CS383" i="119"/>
  <c r="BO383" i="119"/>
  <c r="BG383" i="119"/>
  <c r="BD383" i="119"/>
  <c r="CH383" i="119"/>
  <c r="DE383" i="119"/>
  <c r="BP383" i="119"/>
  <c r="CT383" i="119"/>
  <c r="BI383" i="119"/>
  <c r="BB383" i="119"/>
  <c r="CN383" i="119"/>
  <c r="DI383" i="119"/>
  <c r="DH383" i="119"/>
  <c r="DA383" i="119"/>
  <c r="BS383" i="119"/>
  <c r="CP383" i="119"/>
  <c r="BA383" i="119"/>
  <c r="CB383" i="119"/>
  <c r="CV383" i="119"/>
  <c r="DD383" i="119"/>
  <c r="DL383" i="119"/>
  <c r="CA383" i="119"/>
  <c r="CI383" i="119"/>
  <c r="BL383" i="119"/>
  <c r="C140" i="121"/>
  <c r="BJ383" i="119"/>
  <c r="DO383" i="119"/>
  <c r="AX383" i="119"/>
  <c r="BH383" i="119"/>
  <c r="CX383" i="119"/>
  <c r="BX383" i="119"/>
  <c r="CF383" i="119"/>
  <c r="AU383" i="119"/>
  <c r="CK383" i="119"/>
  <c r="CU383" i="119"/>
  <c r="AS383" i="119"/>
  <c r="CZ383" i="119"/>
  <c r="DJ383" i="119"/>
  <c r="DN383" i="119"/>
  <c r="DG383" i="119"/>
  <c r="CE383" i="119"/>
  <c r="AZ383" i="119"/>
  <c r="CJ383" i="119"/>
  <c r="BV383" i="119"/>
  <c r="CC383" i="119"/>
  <c r="CY383" i="119"/>
  <c r="BU383" i="119"/>
  <c r="CW383" i="119"/>
  <c r="BF383" i="119"/>
  <c r="AV383" i="119"/>
  <c r="AT383" i="119"/>
  <c r="BE383" i="119"/>
  <c r="CR383" i="119"/>
  <c r="CO383" i="119"/>
  <c r="BT383" i="119"/>
  <c r="DC383" i="119"/>
  <c r="BM383" i="119"/>
  <c r="DF383" i="119"/>
  <c r="BZ383" i="119"/>
  <c r="DM383" i="119"/>
  <c r="BK383" i="119"/>
  <c r="CQ383" i="119"/>
  <c r="DB383" i="119"/>
  <c r="BW383" i="119"/>
  <c r="DP383" i="119"/>
  <c r="BY383" i="119"/>
  <c r="BN383" i="119"/>
  <c r="CG383" i="119"/>
  <c r="DK383" i="119"/>
  <c r="AW383" i="119"/>
  <c r="CL383" i="119"/>
  <c r="AY383" i="119"/>
  <c r="BR383" i="119"/>
  <c r="BC383" i="119"/>
  <c r="CD383" i="119"/>
  <c r="CM383" i="119"/>
  <c r="AU296" i="119"/>
  <c r="DE296" i="119"/>
  <c r="CD296" i="119"/>
  <c r="DP296" i="119"/>
  <c r="CI296" i="119"/>
  <c r="BM296" i="119"/>
  <c r="CQ296" i="119"/>
  <c r="BL296" i="119"/>
  <c r="CP296" i="119"/>
  <c r="DG296" i="119"/>
  <c r="BR296" i="119"/>
  <c r="DD296" i="119"/>
  <c r="BO296" i="119"/>
  <c r="DA296" i="119"/>
  <c r="BT296" i="119"/>
  <c r="CE296" i="119"/>
  <c r="DI296" i="119"/>
  <c r="BF296" i="119"/>
  <c r="CJ296" i="119"/>
  <c r="CR296" i="119"/>
  <c r="BC296" i="119"/>
  <c r="DM296" i="119"/>
  <c r="AZ296" i="119"/>
  <c r="CL296" i="119"/>
  <c r="BE296" i="119"/>
  <c r="CW296" i="119"/>
  <c r="DC296" i="119"/>
  <c r="CF296" i="119"/>
  <c r="DJ296" i="119"/>
  <c r="BZ296" i="119"/>
  <c r="CY296" i="119"/>
  <c r="CC296" i="119"/>
  <c r="DO296" i="119"/>
  <c r="DL296" i="119"/>
  <c r="BW296" i="119"/>
  <c r="DB296" i="119"/>
  <c r="CO296" i="119"/>
  <c r="BB296" i="119"/>
  <c r="BQ296" i="119"/>
  <c r="CK296" i="119"/>
  <c r="CH296" i="119"/>
  <c r="BX296" i="119"/>
  <c r="BP296" i="119"/>
  <c r="BN296" i="119"/>
  <c r="CA296" i="119"/>
  <c r="CV296" i="119"/>
  <c r="DF296" i="119"/>
  <c r="BV296" i="119"/>
  <c r="BS296" i="119"/>
  <c r="CG296" i="119"/>
  <c r="AW296" i="119"/>
  <c r="BK296" i="119"/>
  <c r="CB296" i="119"/>
  <c r="CX296" i="119"/>
  <c r="BJ296" i="119"/>
  <c r="BG296" i="119"/>
  <c r="BD296" i="119"/>
  <c r="DN296" i="119"/>
  <c r="AT296" i="119"/>
  <c r="BH296" i="119"/>
  <c r="CS296" i="119"/>
  <c r="AY296" i="119"/>
  <c r="AV296" i="119"/>
  <c r="BI296" i="119"/>
  <c r="BU296" i="119"/>
  <c r="CT296" i="119"/>
  <c r="DK296" i="119"/>
  <c r="DH296" i="119"/>
  <c r="BA296" i="119"/>
  <c r="CU296" i="119"/>
  <c r="CN296" i="119"/>
  <c r="BY296" i="119"/>
  <c r="CM296" i="119"/>
  <c r="AS296" i="119"/>
  <c r="AX296" i="119"/>
  <c r="CZ296" i="119"/>
  <c r="AX380" i="119"/>
  <c r="BR380" i="119"/>
  <c r="DG380" i="119"/>
  <c r="CZ380" i="119"/>
  <c r="DD380" i="119"/>
  <c r="BO380" i="119"/>
  <c r="CS380" i="119"/>
  <c r="CR380" i="119"/>
  <c r="BK380" i="119"/>
  <c r="DB380" i="119"/>
  <c r="CF380" i="119"/>
  <c r="CX380" i="119"/>
  <c r="BH380" i="119"/>
  <c r="CI380" i="119"/>
  <c r="DJ380" i="119"/>
  <c r="DO380" i="119"/>
  <c r="CH380" i="119"/>
  <c r="BZ380" i="119"/>
  <c r="CO380" i="119"/>
  <c r="AZ380" i="119"/>
  <c r="CL380" i="119"/>
  <c r="BS380" i="119"/>
  <c r="BX380" i="119"/>
  <c r="DM380" i="119"/>
  <c r="BN380" i="119"/>
  <c r="CP380" i="119"/>
  <c r="CE380" i="119"/>
  <c r="CU380" i="119"/>
  <c r="BF380" i="119"/>
  <c r="AW380" i="119"/>
  <c r="AV380" i="119"/>
  <c r="DP380" i="119"/>
  <c r="DL380" i="119"/>
  <c r="BW380" i="119"/>
  <c r="DI380" i="119"/>
  <c r="CA380" i="119"/>
  <c r="BD380" i="119"/>
  <c r="DC380" i="119"/>
  <c r="CW380" i="119"/>
  <c r="BA380" i="119"/>
  <c r="BQ380" i="119"/>
  <c r="CN380" i="119"/>
  <c r="AY380" i="119"/>
  <c r="BM380" i="119"/>
  <c r="BL380" i="119"/>
  <c r="BE380" i="119"/>
  <c r="AS380" i="119"/>
  <c r="CK380" i="119"/>
  <c r="DH380" i="119"/>
  <c r="CY380" i="119"/>
  <c r="BJ380" i="119"/>
  <c r="CC380" i="119"/>
  <c r="CM380" i="119"/>
  <c r="BV380" i="119"/>
  <c r="DE380" i="119"/>
  <c r="BY380" i="119"/>
  <c r="CJ380" i="119"/>
  <c r="DK380" i="119"/>
  <c r="CD380" i="119"/>
  <c r="DA380" i="119"/>
  <c r="AT380" i="119"/>
  <c r="BC380" i="119"/>
  <c r="CQ380" i="119"/>
  <c r="BU380" i="119"/>
  <c r="DN380" i="119"/>
  <c r="C137" i="121"/>
  <c r="CV380" i="119"/>
  <c r="DF380" i="119"/>
  <c r="BP380" i="119"/>
  <c r="CT380" i="119"/>
  <c r="BT380" i="119"/>
  <c r="CG380" i="119"/>
  <c r="CB380" i="119"/>
  <c r="BI380" i="119"/>
  <c r="BB380" i="119"/>
  <c r="BG380" i="119"/>
  <c r="AU380" i="119"/>
  <c r="BJ346" i="119"/>
  <c r="CO346" i="119"/>
  <c r="DO346" i="119"/>
  <c r="CZ346" i="119"/>
  <c r="CX346" i="119"/>
  <c r="BZ346" i="119"/>
  <c r="CQ346" i="119"/>
  <c r="CS346" i="119"/>
  <c r="BX346" i="119"/>
  <c r="BV346" i="119"/>
  <c r="CL346" i="119"/>
  <c r="DJ346" i="119"/>
  <c r="CA346" i="119"/>
  <c r="DG346" i="119"/>
  <c r="AX346" i="119"/>
  <c r="CF346" i="119"/>
  <c r="CV346" i="119"/>
  <c r="AW346" i="119"/>
  <c r="BP346" i="119"/>
  <c r="AV346" i="119"/>
  <c r="CD346" i="119"/>
  <c r="BG346" i="119"/>
  <c r="AZ346" i="119"/>
  <c r="DC346" i="119"/>
  <c r="CI346" i="119"/>
  <c r="CE346" i="119"/>
  <c r="C103" i="121"/>
  <c r="AS346" i="119"/>
  <c r="DL346" i="119"/>
  <c r="BC346" i="119"/>
  <c r="DF346" i="119"/>
  <c r="CY346" i="119"/>
  <c r="BT346" i="119"/>
  <c r="BO346" i="119"/>
  <c r="BB346" i="119"/>
  <c r="CB346" i="119"/>
  <c r="BI346" i="119"/>
  <c r="DM346" i="119"/>
  <c r="CT346" i="119"/>
  <c r="BN346" i="119"/>
  <c r="BE346" i="119"/>
  <c r="BU346" i="119"/>
  <c r="CR346" i="119"/>
  <c r="BR346" i="119"/>
  <c r="CH346" i="119"/>
  <c r="DI346" i="119"/>
  <c r="AU346" i="119"/>
  <c r="BH346" i="119"/>
  <c r="CK346" i="119"/>
  <c r="BF346" i="119"/>
  <c r="DA346" i="119"/>
  <c r="CC346" i="119"/>
  <c r="DP346" i="119"/>
  <c r="DN346" i="119"/>
  <c r="DD346" i="119"/>
  <c r="CG346" i="119"/>
  <c r="CP346" i="119"/>
  <c r="BM346" i="119"/>
  <c r="CN346" i="119"/>
  <c r="BQ346" i="119"/>
  <c r="AT346" i="119"/>
  <c r="DH346" i="119"/>
  <c r="BD346" i="119"/>
  <c r="CM346" i="119"/>
  <c r="BY346" i="119"/>
  <c r="DK346" i="119"/>
  <c r="BS346" i="119"/>
  <c r="BK346" i="119"/>
  <c r="DE346" i="119"/>
  <c r="CJ346" i="119"/>
  <c r="CW346" i="119"/>
  <c r="AY346" i="119"/>
  <c r="BL346" i="119"/>
  <c r="CU346" i="119"/>
  <c r="BW346" i="119"/>
  <c r="DB346" i="119"/>
  <c r="BA346" i="119"/>
  <c r="D94" i="121"/>
  <c r="F94" i="121" s="1"/>
  <c r="V337" i="119"/>
  <c r="AJ337" i="119" a="1"/>
  <c r="AJ337" i="119" s="1"/>
  <c r="Q337" i="119"/>
  <c r="R337" i="119" s="1"/>
  <c r="V476" i="119"/>
  <c r="AJ476" i="119" a="1"/>
  <c r="AJ476" i="119" s="1"/>
  <c r="Q476" i="119"/>
  <c r="BU343" i="119"/>
  <c r="DG343" i="119"/>
  <c r="BT343" i="119"/>
  <c r="CJ343" i="119"/>
  <c r="CV343" i="119"/>
  <c r="DM343" i="119"/>
  <c r="CT343" i="119"/>
  <c r="CB343" i="119"/>
  <c r="CF343" i="119"/>
  <c r="CR343" i="119"/>
  <c r="DD343" i="119"/>
  <c r="BP343" i="119"/>
  <c r="BR343" i="119"/>
  <c r="BX343" i="119"/>
  <c r="BA343" i="119"/>
  <c r="AV343" i="119"/>
  <c r="BH343" i="119"/>
  <c r="DB343" i="119"/>
  <c r="CQ343" i="119"/>
  <c r="BF343" i="119"/>
  <c r="BS343" i="119"/>
  <c r="AU343" i="119"/>
  <c r="BI343" i="119"/>
  <c r="AX343" i="119"/>
  <c r="C100" i="121"/>
  <c r="CK343" i="119"/>
  <c r="DF343" i="119"/>
  <c r="DI343" i="119"/>
  <c r="CA343" i="119"/>
  <c r="BM343" i="119"/>
  <c r="CG343" i="119"/>
  <c r="DH343" i="119"/>
  <c r="CD343" i="119"/>
  <c r="BB343" i="119"/>
  <c r="DN343" i="119"/>
  <c r="CN343" i="119"/>
  <c r="CZ343" i="119"/>
  <c r="DL343" i="119"/>
  <c r="CL343" i="119"/>
  <c r="BY343" i="119"/>
  <c r="DJ343" i="119"/>
  <c r="BN343" i="119"/>
  <c r="AZ343" i="119"/>
  <c r="BQ343" i="119"/>
  <c r="CE343" i="119"/>
  <c r="DC343" i="119"/>
  <c r="CI343" i="119"/>
  <c r="BE343" i="119"/>
  <c r="BC343" i="119"/>
  <c r="AS343" i="119"/>
  <c r="BJ343" i="119"/>
  <c r="BZ343" i="119"/>
  <c r="BV343" i="119"/>
  <c r="BD343" i="119"/>
  <c r="DE343" i="119"/>
  <c r="CP343" i="119"/>
  <c r="BL343" i="119"/>
  <c r="DK343" i="119"/>
  <c r="CS343" i="119"/>
  <c r="CU343" i="119"/>
  <c r="CY343" i="119"/>
  <c r="DA343" i="119"/>
  <c r="CX343" i="119"/>
  <c r="BW343" i="119"/>
  <c r="DP343" i="119"/>
  <c r="CC343" i="119"/>
  <c r="BK343" i="119"/>
  <c r="AW343" i="119"/>
  <c r="BG343" i="119"/>
  <c r="CM343" i="119"/>
  <c r="AT343" i="119"/>
  <c r="CW343" i="119"/>
  <c r="BO343" i="119"/>
  <c r="DO343" i="119"/>
  <c r="CH343" i="119"/>
  <c r="AY343" i="119"/>
  <c r="CO343" i="119"/>
  <c r="BU370" i="119"/>
  <c r="DG370" i="119"/>
  <c r="BR370" i="119"/>
  <c r="CN370" i="119"/>
  <c r="AY370" i="119"/>
  <c r="DM370" i="119"/>
  <c r="DI370" i="119"/>
  <c r="AS370" i="119"/>
  <c r="BE370" i="119"/>
  <c r="C127" i="121"/>
  <c r="BN370" i="119"/>
  <c r="CR370" i="119"/>
  <c r="BC370" i="119"/>
  <c r="BZ370" i="119"/>
  <c r="DK370" i="119"/>
  <c r="BG370" i="119"/>
  <c r="BV370" i="119"/>
  <c r="AZ370" i="119"/>
  <c r="AT370" i="119"/>
  <c r="CY370" i="119"/>
  <c r="CC370" i="119"/>
  <c r="CK370" i="119"/>
  <c r="CW370" i="119"/>
  <c r="CI370" i="119"/>
  <c r="AX370" i="119"/>
  <c r="CM370" i="119"/>
  <c r="CF370" i="119"/>
  <c r="DH370" i="119"/>
  <c r="DA370" i="119"/>
  <c r="DB370" i="119"/>
  <c r="BM370" i="119"/>
  <c r="CE370" i="119"/>
  <c r="BX370" i="119"/>
  <c r="DO370" i="119"/>
  <c r="CS370" i="119"/>
  <c r="DD370" i="119"/>
  <c r="BW370" i="119"/>
  <c r="CX370" i="119"/>
  <c r="BP370" i="119"/>
  <c r="BJ370" i="119"/>
  <c r="CZ370" i="119"/>
  <c r="CG370" i="119"/>
  <c r="CP370" i="119"/>
  <c r="CQ370" i="119"/>
  <c r="BI370" i="119"/>
  <c r="BB370" i="119"/>
  <c r="AU370" i="119"/>
  <c r="BQ370" i="119"/>
  <c r="CV370" i="119"/>
  <c r="CA370" i="119"/>
  <c r="BT370" i="119"/>
  <c r="DF370" i="119"/>
  <c r="DN370" i="119"/>
  <c r="CT370" i="119"/>
  <c r="BA370" i="119"/>
  <c r="CH370" i="119"/>
  <c r="BL370" i="119"/>
  <c r="CL370" i="119"/>
  <c r="CO370" i="119"/>
  <c r="CU370" i="119"/>
  <c r="BF370" i="119"/>
  <c r="DC370" i="119"/>
  <c r="BO370" i="119"/>
  <c r="BK370" i="119"/>
  <c r="BH370" i="119"/>
  <c r="BY370" i="119"/>
  <c r="BS370" i="119"/>
  <c r="DL370" i="119"/>
  <c r="CD370" i="119"/>
  <c r="BD370" i="119"/>
  <c r="DP370" i="119"/>
  <c r="AW370" i="119"/>
  <c r="CB370" i="119"/>
  <c r="CJ370" i="119"/>
  <c r="DE370" i="119"/>
  <c r="DJ370" i="119"/>
  <c r="AV370" i="119"/>
  <c r="CI419" i="119"/>
  <c r="DE419" i="119"/>
  <c r="BN419" i="119"/>
  <c r="DD419" i="119"/>
  <c r="BO419" i="119"/>
  <c r="CZ419" i="119"/>
  <c r="BL419" i="119"/>
  <c r="DP419" i="119"/>
  <c r="CF419" i="119"/>
  <c r="DI419" i="119"/>
  <c r="BT419" i="119"/>
  <c r="CQ419" i="119"/>
  <c r="BA419" i="119"/>
  <c r="BB419" i="119"/>
  <c r="AZ419" i="119"/>
  <c r="CK419" i="119"/>
  <c r="CM419" i="119"/>
  <c r="BP419" i="119"/>
  <c r="BV419" i="119"/>
  <c r="CE419" i="119"/>
  <c r="BE419" i="119"/>
  <c r="CB419" i="119"/>
  <c r="DM419" i="119"/>
  <c r="CT419" i="119"/>
  <c r="DL419" i="119"/>
  <c r="BW419" i="119"/>
  <c r="BF419" i="119"/>
  <c r="BJ419" i="119"/>
  <c r="CA419" i="119"/>
  <c r="DF419" i="119"/>
  <c r="DC419" i="119"/>
  <c r="BM419" i="119"/>
  <c r="CY419" i="119"/>
  <c r="BI419" i="119"/>
  <c r="CH419" i="119"/>
  <c r="BH419" i="119"/>
  <c r="CG419" i="119"/>
  <c r="BK419" i="119"/>
  <c r="DA419" i="119"/>
  <c r="AX419" i="119"/>
  <c r="CN419" i="119"/>
  <c r="AY419" i="119"/>
  <c r="CJ419" i="119"/>
  <c r="AU419" i="119"/>
  <c r="BR419" i="119"/>
  <c r="AT419" i="119"/>
  <c r="DH419" i="119"/>
  <c r="AW419" i="119"/>
  <c r="BZ419" i="119"/>
  <c r="DJ419" i="119"/>
  <c r="BC419" i="119"/>
  <c r="BX419" i="119"/>
  <c r="C176" i="121"/>
  <c r="BU419" i="119"/>
  <c r="DO419" i="119"/>
  <c r="BS419" i="119"/>
  <c r="CW419" i="119"/>
  <c r="BG419" i="119"/>
  <c r="DN419" i="119"/>
  <c r="CS419" i="119"/>
  <c r="CP419" i="119"/>
  <c r="DG419" i="119"/>
  <c r="BY419" i="119"/>
  <c r="AV419" i="119"/>
  <c r="AS419" i="119"/>
  <c r="CR419" i="119"/>
  <c r="CU419" i="119"/>
  <c r="BD419" i="119"/>
  <c r="CX419" i="119"/>
  <c r="CL419" i="119"/>
  <c r="CD419" i="119"/>
  <c r="CO419" i="119"/>
  <c r="DK419" i="119"/>
  <c r="DB419" i="119"/>
  <c r="CV419" i="119"/>
  <c r="CC419" i="119"/>
  <c r="BQ419" i="119"/>
  <c r="BI279" i="119"/>
  <c r="BO279" i="119"/>
  <c r="CC279" i="119"/>
  <c r="DO279" i="119"/>
  <c r="BK279" i="119"/>
  <c r="CN279" i="119"/>
  <c r="CM279" i="119"/>
  <c r="DK279" i="119"/>
  <c r="CT279" i="119"/>
  <c r="DD279" i="119"/>
  <c r="BH279" i="119"/>
  <c r="BA279" i="119"/>
  <c r="BN279" i="119"/>
  <c r="CZ279" i="119"/>
  <c r="AV279" i="119"/>
  <c r="BZ279" i="119"/>
  <c r="BW279" i="119"/>
  <c r="CA279" i="119"/>
  <c r="CH279" i="119"/>
  <c r="DF279" i="119"/>
  <c r="AU279" i="119"/>
  <c r="BC279" i="119"/>
  <c r="CS279" i="119"/>
  <c r="DA279" i="119"/>
  <c r="CB279" i="119"/>
  <c r="CX279" i="119"/>
  <c r="CP279" i="119"/>
  <c r="CY279" i="119"/>
  <c r="DG279" i="119"/>
  <c r="CK279" i="119"/>
  <c r="CD279" i="119"/>
  <c r="CL279" i="119"/>
  <c r="CV279" i="119"/>
  <c r="AX279" i="119"/>
  <c r="CI279" i="119"/>
  <c r="CJ279" i="119"/>
  <c r="CR279" i="119"/>
  <c r="BV279" i="119"/>
  <c r="BY279" i="119"/>
  <c r="DE279" i="119"/>
  <c r="AW279" i="119"/>
  <c r="BT279" i="119"/>
  <c r="BU279" i="119"/>
  <c r="CU279" i="119"/>
  <c r="AS279" i="119"/>
  <c r="BG279" i="119"/>
  <c r="CQ279" i="119"/>
  <c r="DN279" i="119"/>
  <c r="CW279" i="119"/>
  <c r="CF279" i="119"/>
  <c r="BL279" i="119"/>
  <c r="CG279" i="119"/>
  <c r="DP279" i="119"/>
  <c r="BP279" i="119"/>
  <c r="BR279" i="119"/>
  <c r="AY279" i="119"/>
  <c r="BQ279" i="119"/>
  <c r="DI279" i="119"/>
  <c r="BB279" i="119"/>
  <c r="DH279" i="119"/>
  <c r="AZ279" i="119"/>
  <c r="BE279" i="119"/>
  <c r="DL279" i="119"/>
  <c r="AT279" i="119"/>
  <c r="DB279" i="119"/>
  <c r="DC279" i="119"/>
  <c r="BS279" i="119"/>
  <c r="BM279" i="119"/>
  <c r="CE279" i="119"/>
  <c r="BX279" i="119"/>
  <c r="BD279" i="119"/>
  <c r="CO279" i="119"/>
  <c r="BJ279" i="119"/>
  <c r="DJ279" i="119"/>
  <c r="BF279" i="119"/>
  <c r="DM279" i="119"/>
  <c r="BT307" i="119"/>
  <c r="CA307" i="119"/>
  <c r="CI307" i="119"/>
  <c r="CW307" i="119"/>
  <c r="BH307" i="119"/>
  <c r="CZ307" i="119"/>
  <c r="CL307" i="119"/>
  <c r="CK307" i="119"/>
  <c r="BB307" i="119"/>
  <c r="DC307" i="119"/>
  <c r="AY307" i="119"/>
  <c r="BF307" i="119"/>
  <c r="CQ307" i="119"/>
  <c r="CH307" i="119"/>
  <c r="AS307" i="119"/>
  <c r="CE307" i="119"/>
  <c r="AV307" i="119"/>
  <c r="CS307" i="119"/>
  <c r="DN307" i="119"/>
  <c r="CN307" i="119"/>
  <c r="DK307" i="119"/>
  <c r="CB307" i="119"/>
  <c r="CT307" i="119"/>
  <c r="DB307" i="119"/>
  <c r="DE307" i="119"/>
  <c r="BP307" i="119"/>
  <c r="DH307" i="119"/>
  <c r="CY307" i="119"/>
  <c r="DG307" i="119"/>
  <c r="BY307" i="119"/>
  <c r="CG307" i="119"/>
  <c r="CJ307" i="119"/>
  <c r="CC307" i="119"/>
  <c r="AU307" i="119"/>
  <c r="DM307" i="119"/>
  <c r="BX307" i="119"/>
  <c r="DP307" i="119"/>
  <c r="AW307" i="119"/>
  <c r="AX307" i="119"/>
  <c r="BR307" i="119"/>
  <c r="DD307" i="119"/>
  <c r="BO307" i="119"/>
  <c r="BS307" i="119"/>
  <c r="BC307" i="119"/>
  <c r="CX307" i="119"/>
  <c r="BI307" i="119"/>
  <c r="CU307" i="119"/>
  <c r="BL307" i="119"/>
  <c r="BM307" i="119"/>
  <c r="DJ307" i="119"/>
  <c r="BV307" i="119"/>
  <c r="BE307" i="119"/>
  <c r="BU307" i="119"/>
  <c r="CR307" i="119"/>
  <c r="CM307" i="119"/>
  <c r="DA307" i="119"/>
  <c r="BG307" i="119"/>
  <c r="BW307" i="119"/>
  <c r="AT307" i="119"/>
  <c r="BJ307" i="119"/>
  <c r="CO307" i="119"/>
  <c r="CP307" i="119"/>
  <c r="DF307" i="119"/>
  <c r="BZ307" i="119"/>
  <c r="CD307" i="119"/>
  <c r="BD307" i="119"/>
  <c r="BK307" i="119"/>
  <c r="DI307" i="119"/>
  <c r="CF307" i="119"/>
  <c r="BN307" i="119"/>
  <c r="BQ307" i="119"/>
  <c r="DO307" i="119"/>
  <c r="DL307" i="119"/>
  <c r="AZ307" i="119"/>
  <c r="BA307" i="119"/>
  <c r="CV307" i="119"/>
  <c r="C64" i="121"/>
  <c r="AG18" i="119"/>
  <c r="AE18" i="119"/>
  <c r="CP480" i="119"/>
  <c r="BY480" i="119"/>
  <c r="DE480" i="119"/>
  <c r="CJ480" i="119"/>
  <c r="DN480" i="119"/>
  <c r="BS480" i="119"/>
  <c r="CF480" i="119"/>
  <c r="AS480" i="119"/>
  <c r="BA480" i="119"/>
  <c r="BU480" i="119"/>
  <c r="DK480" i="119"/>
  <c r="BF480" i="119"/>
  <c r="BX480" i="119"/>
  <c r="AV480" i="119"/>
  <c r="CC480" i="119"/>
  <c r="BQ480" i="119"/>
  <c r="DF480" i="119"/>
  <c r="CD480" i="119"/>
  <c r="DO480" i="119"/>
  <c r="CH480" i="119"/>
  <c r="BN480" i="119"/>
  <c r="CQ480" i="119"/>
  <c r="BH480" i="119"/>
  <c r="DL480" i="119"/>
  <c r="BO480" i="119"/>
  <c r="BD480" i="119"/>
  <c r="DJ480" i="119"/>
  <c r="CX480" i="119"/>
  <c r="DD480" i="119"/>
  <c r="BJ480" i="119"/>
  <c r="CE480" i="119"/>
  <c r="CN480" i="119"/>
  <c r="DM480" i="119"/>
  <c r="CU480" i="119"/>
  <c r="CO480" i="119"/>
  <c r="AT480" i="119"/>
  <c r="CZ480" i="119"/>
  <c r="BI480" i="119"/>
  <c r="BL480" i="119"/>
  <c r="BK480" i="119"/>
  <c r="AW480" i="119"/>
  <c r="CS480" i="119"/>
  <c r="CM480" i="119"/>
  <c r="BP480" i="119"/>
  <c r="BE480" i="119"/>
  <c r="CK480" i="119"/>
  <c r="BV480" i="119"/>
  <c r="DH480" i="119"/>
  <c r="DC480" i="119"/>
  <c r="CT480" i="119"/>
  <c r="BT480" i="119"/>
  <c r="AY480" i="119"/>
  <c r="CW480" i="119"/>
  <c r="DB480" i="119"/>
  <c r="CV480" i="119"/>
  <c r="CY480" i="119"/>
  <c r="BZ480" i="119"/>
  <c r="DA480" i="119"/>
  <c r="CA480" i="119"/>
  <c r="CR480" i="119"/>
  <c r="AU480" i="119"/>
  <c r="CG480" i="119"/>
  <c r="BG480" i="119"/>
  <c r="CL480" i="119"/>
  <c r="BM480" i="119"/>
  <c r="BR480" i="119"/>
  <c r="DI480" i="119"/>
  <c r="BB480" i="119"/>
  <c r="DP480" i="119"/>
  <c r="BW480" i="119"/>
  <c r="AZ480" i="119"/>
  <c r="AX480" i="119"/>
  <c r="D238" i="121" s="1"/>
  <c r="CB480" i="119"/>
  <c r="CI480" i="119"/>
  <c r="DG480" i="119"/>
  <c r="BC480" i="119"/>
  <c r="AY386" i="119"/>
  <c r="CA386" i="119"/>
  <c r="BK386" i="119"/>
  <c r="CR386" i="119"/>
  <c r="CI386" i="119"/>
  <c r="C143" i="121"/>
  <c r="CZ386" i="119"/>
  <c r="BB386" i="119"/>
  <c r="CF386" i="119"/>
  <c r="BS386" i="119"/>
  <c r="DH386" i="119"/>
  <c r="BQ386" i="119"/>
  <c r="CV386" i="119"/>
  <c r="BE386" i="119"/>
  <c r="BG386" i="119"/>
  <c r="CJ386" i="119"/>
  <c r="DM386" i="119"/>
  <c r="AX386" i="119"/>
  <c r="BC386" i="119"/>
  <c r="AT386" i="119"/>
  <c r="BX386" i="119"/>
  <c r="BP386" i="119"/>
  <c r="BN386" i="119"/>
  <c r="CB386" i="119"/>
  <c r="BV386" i="119"/>
  <c r="BI386" i="119"/>
  <c r="CU386" i="119"/>
  <c r="BR386" i="119"/>
  <c r="DD386" i="119"/>
  <c r="AW386" i="119"/>
  <c r="AS386" i="119"/>
  <c r="AU386" i="119"/>
  <c r="DJ386" i="119"/>
  <c r="DA386" i="119"/>
  <c r="CS386" i="119"/>
  <c r="BF386" i="119"/>
  <c r="DI386" i="119"/>
  <c r="CY386" i="119"/>
  <c r="AZ386" i="119"/>
  <c r="DN386" i="119"/>
  <c r="DG386" i="119"/>
  <c r="BW386" i="119"/>
  <c r="BA386" i="119"/>
  <c r="CM386" i="119"/>
  <c r="BZ386" i="119"/>
  <c r="DP386" i="119"/>
  <c r="BH386" i="119"/>
  <c r="BJ386" i="119"/>
  <c r="CG386" i="119"/>
  <c r="DK386" i="119"/>
  <c r="BL386" i="119"/>
  <c r="AV386" i="119"/>
  <c r="BT386" i="119"/>
  <c r="CW386" i="119"/>
  <c r="CK386" i="119"/>
  <c r="BY386" i="119"/>
  <c r="CL386" i="119"/>
  <c r="BM386" i="119"/>
  <c r="CD386" i="119"/>
  <c r="CQ386" i="119"/>
  <c r="BD386" i="119"/>
  <c r="CT386" i="119"/>
  <c r="BU386" i="119"/>
  <c r="CX386" i="119"/>
  <c r="DE386" i="119"/>
  <c r="CC386" i="119"/>
  <c r="DF386" i="119"/>
  <c r="DB386" i="119"/>
  <c r="CO386" i="119"/>
  <c r="DL386" i="119"/>
  <c r="CP386" i="119"/>
  <c r="DO386" i="119"/>
  <c r="DC386" i="119"/>
  <c r="CE386" i="119"/>
  <c r="CH386" i="119"/>
  <c r="CN386" i="119"/>
  <c r="BO386" i="119"/>
  <c r="BH381" i="119"/>
  <c r="DN381" i="119"/>
  <c r="DK381" i="119"/>
  <c r="BV381" i="119"/>
  <c r="DH381" i="119"/>
  <c r="CQ381" i="119"/>
  <c r="CY381" i="119"/>
  <c r="CV381" i="119"/>
  <c r="DL381" i="119"/>
  <c r="CB381" i="119"/>
  <c r="DF381" i="119"/>
  <c r="BX381" i="119"/>
  <c r="CG381" i="119"/>
  <c r="BG381" i="119"/>
  <c r="CS381" i="119"/>
  <c r="BD381" i="119"/>
  <c r="BJ381" i="119"/>
  <c r="BR381" i="119"/>
  <c r="CH381" i="119"/>
  <c r="BM381" i="119"/>
  <c r="BY381" i="119"/>
  <c r="AU381" i="119"/>
  <c r="BC381" i="119"/>
  <c r="AZ381" i="119"/>
  <c r="CD381" i="119"/>
  <c r="DP381" i="119"/>
  <c r="DG381" i="119"/>
  <c r="DO381" i="119"/>
  <c r="BI381" i="119"/>
  <c r="DJ381" i="119"/>
  <c r="BU381" i="119"/>
  <c r="CR381" i="119"/>
  <c r="BK381" i="119"/>
  <c r="BS381" i="119"/>
  <c r="BP381" i="119"/>
  <c r="CL381" i="119"/>
  <c r="AW381" i="119"/>
  <c r="AS381" i="119"/>
  <c r="BT381" i="119"/>
  <c r="CU381" i="119"/>
  <c r="CC381" i="119"/>
  <c r="DD381" i="119"/>
  <c r="BW381" i="119"/>
  <c r="DB381" i="119"/>
  <c r="BA381" i="119"/>
  <c r="BN381" i="119"/>
  <c r="CA381" i="119"/>
  <c r="CF381" i="119"/>
  <c r="CM381" i="119"/>
  <c r="CJ381" i="119"/>
  <c r="CZ381" i="119"/>
  <c r="DA381" i="119"/>
  <c r="BF381" i="119"/>
  <c r="CK381" i="119"/>
  <c r="BB381" i="119"/>
  <c r="CP381" i="119"/>
  <c r="DC381" i="119"/>
  <c r="CW381" i="119"/>
  <c r="BL381" i="119"/>
  <c r="CO381" i="119"/>
  <c r="AT381" i="119"/>
  <c r="AY381" i="119"/>
  <c r="DI381" i="119"/>
  <c r="CN381" i="119"/>
  <c r="CT381" i="119"/>
  <c r="DE381" i="119"/>
  <c r="CE381" i="119"/>
  <c r="BO381" i="119"/>
  <c r="DM381" i="119"/>
  <c r="BZ381" i="119"/>
  <c r="CI381" i="119"/>
  <c r="AX381" i="119"/>
  <c r="BE381" i="119"/>
  <c r="CX381" i="119"/>
  <c r="BQ381" i="119"/>
  <c r="AV381" i="119"/>
  <c r="AE39" i="119"/>
  <c r="AG39" i="119"/>
  <c r="BV366" i="119"/>
  <c r="BC366" i="119"/>
  <c r="BK366" i="119"/>
  <c r="DE366" i="119"/>
  <c r="BP366" i="119"/>
  <c r="CM366" i="119"/>
  <c r="AX366" i="119"/>
  <c r="BT366" i="119"/>
  <c r="CJ366" i="119"/>
  <c r="DK366" i="119"/>
  <c r="CP366" i="119"/>
  <c r="BA366" i="119"/>
  <c r="BX366" i="119"/>
  <c r="DJ366" i="119"/>
  <c r="BL366" i="119"/>
  <c r="CQ366" i="119"/>
  <c r="CV366" i="119"/>
  <c r="BG366" i="119"/>
  <c r="DA366" i="119"/>
  <c r="BS366" i="119"/>
  <c r="CD366" i="119"/>
  <c r="BU366" i="119"/>
  <c r="CC366" i="119"/>
  <c r="DM366" i="119"/>
  <c r="BI366" i="119"/>
  <c r="CU366" i="119"/>
  <c r="BF366" i="119"/>
  <c r="CA366" i="119"/>
  <c r="CG366" i="119"/>
  <c r="BO366" i="119"/>
  <c r="CK366" i="119"/>
  <c r="AT366" i="119"/>
  <c r="DC366" i="119"/>
  <c r="BR366" i="119"/>
  <c r="DD366" i="119"/>
  <c r="DP366" i="119"/>
  <c r="CX366" i="119"/>
  <c r="CF366" i="119"/>
  <c r="BN366" i="119"/>
  <c r="DL366" i="119"/>
  <c r="CS366" i="119"/>
  <c r="AU366" i="119"/>
  <c r="BY366" i="119"/>
  <c r="CL366" i="119"/>
  <c r="DB366" i="119"/>
  <c r="CW366" i="119"/>
  <c r="CT366" i="119"/>
  <c r="AW366" i="119"/>
  <c r="BJ366" i="119"/>
  <c r="CO366" i="119"/>
  <c r="BQ366" i="119"/>
  <c r="AV366" i="119"/>
  <c r="CI366" i="119"/>
  <c r="CH366" i="119"/>
  <c r="CE366" i="119"/>
  <c r="BD366" i="119"/>
  <c r="BE366" i="119"/>
  <c r="CZ366" i="119"/>
  <c r="DI366" i="119"/>
  <c r="BM366" i="119"/>
  <c r="BZ366" i="119"/>
  <c r="BW366" i="119"/>
  <c r="DH366" i="119"/>
  <c r="BB366" i="119"/>
  <c r="DG366" i="119"/>
  <c r="CY366" i="119"/>
  <c r="BH366" i="119"/>
  <c r="DO366" i="119"/>
  <c r="DN366" i="119"/>
  <c r="AY366" i="119"/>
  <c r="AS366" i="119"/>
  <c r="AZ366" i="119"/>
  <c r="CR366" i="119"/>
  <c r="CN366" i="119"/>
  <c r="DF366" i="119"/>
  <c r="CB366" i="119"/>
  <c r="BK319" i="119"/>
  <c r="CW319" i="119"/>
  <c r="BX319" i="119"/>
  <c r="CU319" i="119"/>
  <c r="AW319" i="119"/>
  <c r="CB319" i="119"/>
  <c r="DN319" i="119"/>
  <c r="BY319" i="119"/>
  <c r="DL319" i="119"/>
  <c r="BC319" i="119"/>
  <c r="AU319" i="119"/>
  <c r="CH319" i="119"/>
  <c r="DE319" i="119"/>
  <c r="CF319" i="119"/>
  <c r="DJ319" i="119"/>
  <c r="BM319" i="119"/>
  <c r="CY319" i="119"/>
  <c r="BJ319" i="119"/>
  <c r="CK319" i="119"/>
  <c r="DO319" i="119"/>
  <c r="BZ319" i="119"/>
  <c r="BD319" i="119"/>
  <c r="AV319" i="119"/>
  <c r="BE319" i="119"/>
  <c r="AX319" i="119"/>
  <c r="BG319" i="119"/>
  <c r="BO319" i="119"/>
  <c r="DH319" i="119"/>
  <c r="DP319" i="119"/>
  <c r="DI319" i="119"/>
  <c r="DC319" i="119"/>
  <c r="DK319" i="119"/>
  <c r="AY319" i="119"/>
  <c r="CD319" i="119"/>
  <c r="CS319" i="119"/>
  <c r="DA319" i="119"/>
  <c r="DB319" i="119"/>
  <c r="CN319" i="119"/>
  <c r="CV319" i="119"/>
  <c r="DD319" i="119"/>
  <c r="BW319" i="119"/>
  <c r="AT319" i="119"/>
  <c r="CM319" i="119"/>
  <c r="BT319" i="119"/>
  <c r="CJ319" i="119"/>
  <c r="CG319" i="119"/>
  <c r="CO319" i="119"/>
  <c r="CP319" i="119"/>
  <c r="BI319" i="119"/>
  <c r="BU319" i="119"/>
  <c r="BH319" i="119"/>
  <c r="CL319" i="119"/>
  <c r="CA319" i="119"/>
  <c r="BN319" i="119"/>
  <c r="CZ319" i="119"/>
  <c r="CE319" i="119"/>
  <c r="BL319" i="119"/>
  <c r="DF319" i="119"/>
  <c r="AS319" i="119"/>
  <c r="BR319" i="119"/>
  <c r="BB319" i="119"/>
  <c r="BF319" i="119"/>
  <c r="BS319" i="119"/>
  <c r="BQ319" i="119"/>
  <c r="DG319" i="119"/>
  <c r="CI319" i="119"/>
  <c r="CT319" i="119"/>
  <c r="BA319" i="119"/>
  <c r="AZ319" i="119"/>
  <c r="BP319" i="119"/>
  <c r="DM319" i="119"/>
  <c r="CR319" i="119"/>
  <c r="CX319" i="119"/>
  <c r="CC319" i="119"/>
  <c r="BV319" i="119"/>
  <c r="CQ319" i="119"/>
  <c r="AE9" i="119"/>
  <c r="AG9" i="119"/>
  <c r="BU325" i="119"/>
  <c r="AT325" i="119"/>
  <c r="CL325" i="119"/>
  <c r="BZ325" i="119"/>
  <c r="DC325" i="119"/>
  <c r="CQ325" i="119"/>
  <c r="CH325" i="119"/>
  <c r="DK325" i="119"/>
  <c r="BM325" i="119"/>
  <c r="BC325" i="119"/>
  <c r="AY325" i="119"/>
  <c r="CO325" i="119"/>
  <c r="CK325" i="119"/>
  <c r="CD325" i="119"/>
  <c r="DG325" i="119"/>
  <c r="BA325" i="119"/>
  <c r="AW325" i="119"/>
  <c r="DL325" i="119"/>
  <c r="BN325" i="119"/>
  <c r="CY325" i="119"/>
  <c r="AS325" i="119"/>
  <c r="BV325" i="119"/>
  <c r="CB325" i="119"/>
  <c r="AU325" i="119"/>
  <c r="CS325" i="119"/>
  <c r="BL325" i="119"/>
  <c r="BR325" i="119"/>
  <c r="CU325" i="119"/>
  <c r="CI325" i="119"/>
  <c r="BW325" i="119"/>
  <c r="BD325" i="119"/>
  <c r="BG325" i="119"/>
  <c r="CE325" i="119"/>
  <c r="DP325" i="119"/>
  <c r="AV325" i="119"/>
  <c r="CF325" i="119"/>
  <c r="C82" i="121"/>
  <c r="CC325" i="119"/>
  <c r="CM325" i="119"/>
  <c r="DJ325" i="119"/>
  <c r="DO325" i="119"/>
  <c r="BT325" i="119"/>
  <c r="CA325" i="119"/>
  <c r="DD325" i="119"/>
  <c r="BF325" i="119"/>
  <c r="DF325" i="119"/>
  <c r="DI325" i="119"/>
  <c r="BK325" i="119"/>
  <c r="BB325" i="119"/>
  <c r="DB325" i="119"/>
  <c r="BS325" i="119"/>
  <c r="BI325" i="119"/>
  <c r="BE325" i="119"/>
  <c r="BP325" i="119"/>
  <c r="CP325" i="119"/>
  <c r="DN325" i="119"/>
  <c r="CX325" i="119"/>
  <c r="BQ325" i="119"/>
  <c r="BY325" i="119"/>
  <c r="AX325" i="119"/>
  <c r="DM325" i="119"/>
  <c r="BO325" i="119"/>
  <c r="DH325" i="119"/>
  <c r="BX325" i="119"/>
  <c r="CR325" i="119"/>
  <c r="CW325" i="119"/>
  <c r="CN325" i="119"/>
  <c r="BJ325" i="119"/>
  <c r="DE325" i="119"/>
  <c r="DA325" i="119"/>
  <c r="BH325" i="119"/>
  <c r="CJ325" i="119"/>
  <c r="CT325" i="119"/>
  <c r="CG325" i="119"/>
  <c r="AZ325" i="119"/>
  <c r="CZ325" i="119"/>
  <c r="CV325" i="119"/>
  <c r="BO444" i="119"/>
  <c r="DA444" i="119"/>
  <c r="BY444" i="119"/>
  <c r="CH444" i="119"/>
  <c r="BA444" i="119"/>
  <c r="CF444" i="119"/>
  <c r="DC444" i="119"/>
  <c r="CW444" i="119"/>
  <c r="CV444" i="119"/>
  <c r="BV444" i="119"/>
  <c r="AZ444" i="119"/>
  <c r="CL444" i="119"/>
  <c r="AW444" i="119"/>
  <c r="BD444" i="119"/>
  <c r="CX444" i="119"/>
  <c r="CQ444" i="119"/>
  <c r="CN444" i="119"/>
  <c r="BG444" i="119"/>
  <c r="DP444" i="119"/>
  <c r="BL444" i="119"/>
  <c r="DL444" i="119"/>
  <c r="BW444" i="119"/>
  <c r="DI444" i="119"/>
  <c r="CO444" i="119"/>
  <c r="BT444" i="119"/>
  <c r="BQ444" i="119"/>
  <c r="DG444" i="119"/>
  <c r="DM444" i="119"/>
  <c r="CK444" i="119"/>
  <c r="CP444" i="119"/>
  <c r="CB444" i="119"/>
  <c r="BH444" i="119"/>
  <c r="CT444" i="119"/>
  <c r="BE444" i="119"/>
  <c r="DE444" i="119"/>
  <c r="DN444" i="119"/>
  <c r="CG444" i="119"/>
  <c r="DK444" i="119"/>
  <c r="DD444" i="119"/>
  <c r="BB444" i="119"/>
  <c r="AU444" i="119"/>
  <c r="CE444" i="119"/>
  <c r="DB444" i="119"/>
  <c r="BM444" i="119"/>
  <c r="CJ444" i="119"/>
  <c r="BC444" i="119"/>
  <c r="BS444" i="119"/>
  <c r="AS444" i="119"/>
  <c r="DF444" i="119"/>
  <c r="BX444" i="119"/>
  <c r="CZ444" i="119"/>
  <c r="BZ444" i="119"/>
  <c r="CR444" i="119"/>
  <c r="CA444" i="119"/>
  <c r="BJ444" i="119"/>
  <c r="BR444" i="119"/>
  <c r="AX444" i="119"/>
  <c r="AY444" i="119"/>
  <c r="CS444" i="119"/>
  <c r="BP444" i="119"/>
  <c r="CU444" i="119"/>
  <c r="CI444" i="119"/>
  <c r="CD444" i="119"/>
  <c r="BK444" i="119"/>
  <c r="AT444" i="119"/>
  <c r="CC444" i="119"/>
  <c r="BI444" i="119"/>
  <c r="BN444" i="119"/>
  <c r="DO444" i="119"/>
  <c r="AV444" i="119"/>
  <c r="DH444" i="119"/>
  <c r="CM444" i="119"/>
  <c r="DJ444" i="119"/>
  <c r="BU444" i="119"/>
  <c r="C201" i="121"/>
  <c r="CY444" i="119"/>
  <c r="BF444" i="119"/>
  <c r="V309" i="119"/>
  <c r="AJ309" i="119" a="1"/>
  <c r="AJ309" i="119" s="1"/>
  <c r="Q309" i="119"/>
  <c r="DL299" i="119"/>
  <c r="BW299" i="119"/>
  <c r="CC299" i="119"/>
  <c r="DB299" i="119"/>
  <c r="DF299" i="119"/>
  <c r="BJ299" i="119"/>
  <c r="BF299" i="119"/>
  <c r="C56" i="121"/>
  <c r="BM299" i="119"/>
  <c r="CP299" i="119"/>
  <c r="BA299" i="119"/>
  <c r="CM299" i="119"/>
  <c r="BL299" i="119"/>
  <c r="DJ299" i="119"/>
  <c r="CS299" i="119"/>
  <c r="CO299" i="119"/>
  <c r="DN299" i="119"/>
  <c r="CW299" i="119"/>
  <c r="DE299" i="119"/>
  <c r="CX299" i="119"/>
  <c r="CT299" i="119"/>
  <c r="CK299" i="119"/>
  <c r="BG299" i="119"/>
  <c r="BB299" i="119"/>
  <c r="DG299" i="119"/>
  <c r="CH299" i="119"/>
  <c r="BE299" i="119"/>
  <c r="CA299" i="119"/>
  <c r="AU299" i="119"/>
  <c r="DP299" i="119"/>
  <c r="CG299" i="119"/>
  <c r="BD299" i="119"/>
  <c r="CQ299" i="119"/>
  <c r="DO299" i="119"/>
  <c r="CI299" i="119"/>
  <c r="AX299" i="119"/>
  <c r="DI299" i="119"/>
  <c r="DD299" i="119"/>
  <c r="BK299" i="119"/>
  <c r="BU299" i="119"/>
  <c r="CZ299" i="119"/>
  <c r="DH299" i="119"/>
  <c r="CN299" i="119"/>
  <c r="CB299" i="119"/>
  <c r="CV299" i="119"/>
  <c r="BN299" i="119"/>
  <c r="AS299" i="119"/>
  <c r="AT299" i="119"/>
  <c r="BS299" i="119"/>
  <c r="BZ299" i="119"/>
  <c r="CY299" i="119"/>
  <c r="DC299" i="119"/>
  <c r="CL299" i="119"/>
  <c r="CJ299" i="119"/>
  <c r="CE299" i="119"/>
  <c r="BY299" i="119"/>
  <c r="CU299" i="119"/>
  <c r="BO299" i="119"/>
  <c r="BP299" i="119"/>
  <c r="BC299" i="119"/>
  <c r="DA299" i="119"/>
  <c r="BH299" i="119"/>
  <c r="BQ299" i="119"/>
  <c r="DM299" i="119"/>
  <c r="DK299" i="119"/>
  <c r="AV299" i="119"/>
  <c r="BR299" i="119"/>
  <c r="BX299" i="119"/>
  <c r="BT299" i="119"/>
  <c r="BI299" i="119"/>
  <c r="CF299" i="119"/>
  <c r="CD299" i="119"/>
  <c r="BV299" i="119"/>
  <c r="AY299" i="119"/>
  <c r="AZ299" i="119"/>
  <c r="AW299" i="119"/>
  <c r="CR299" i="119"/>
  <c r="D225" i="121"/>
  <c r="F225" i="121" s="1"/>
  <c r="BK460" i="119"/>
  <c r="BS460" i="119"/>
  <c r="DO460" i="119"/>
  <c r="BX460" i="119"/>
  <c r="DL460" i="119"/>
  <c r="CI460" i="119"/>
  <c r="BL460" i="119"/>
  <c r="DJ460" i="119"/>
  <c r="CT460" i="119"/>
  <c r="CA460" i="119"/>
  <c r="BP460" i="119"/>
  <c r="BD460" i="119"/>
  <c r="DF460" i="119"/>
  <c r="CP460" i="119"/>
  <c r="DM460" i="119"/>
  <c r="AT460" i="119"/>
  <c r="CR460" i="119"/>
  <c r="BI460" i="119"/>
  <c r="CO460" i="119"/>
  <c r="BG460" i="119"/>
  <c r="DN460" i="119"/>
  <c r="CK460" i="119"/>
  <c r="CN460" i="119"/>
  <c r="DP460" i="119"/>
  <c r="CL460" i="119"/>
  <c r="DB460" i="119"/>
  <c r="BJ460" i="119"/>
  <c r="DG460" i="119"/>
  <c r="CC460" i="119"/>
  <c r="BH460" i="119"/>
  <c r="CH460" i="119"/>
  <c r="BR460" i="119"/>
  <c r="CX460" i="119"/>
  <c r="BO460" i="119"/>
  <c r="CV460" i="119"/>
  <c r="DC460" i="119"/>
  <c r="AS460" i="119"/>
  <c r="CQ460" i="119"/>
  <c r="BT460" i="119"/>
  <c r="DI460" i="119"/>
  <c r="AW460" i="119"/>
  <c r="CG460" i="119"/>
  <c r="BU460" i="119"/>
  <c r="DD460" i="119"/>
  <c r="BC460" i="119"/>
  <c r="DH460" i="119"/>
  <c r="CS460" i="119"/>
  <c r="AY460" i="119"/>
  <c r="BQ460" i="119"/>
  <c r="CF460" i="119"/>
  <c r="BY460" i="119"/>
  <c r="BB460" i="119"/>
  <c r="BM460" i="119"/>
  <c r="BV460" i="119"/>
  <c r="CW460" i="119"/>
  <c r="CJ460" i="119"/>
  <c r="AU460" i="119"/>
  <c r="CE460" i="119"/>
  <c r="BN460" i="119"/>
  <c r="BW460" i="119"/>
  <c r="BE460" i="119"/>
  <c r="DK460" i="119"/>
  <c r="AX460" i="119"/>
  <c r="CD460" i="119"/>
  <c r="C217" i="121"/>
  <c r="DE460" i="119"/>
  <c r="AV460" i="119"/>
  <c r="BF460" i="119"/>
  <c r="AZ460" i="119"/>
  <c r="BA460" i="119"/>
  <c r="CY460" i="119"/>
  <c r="CB460" i="119"/>
  <c r="CU460" i="119"/>
  <c r="CZ460" i="119"/>
  <c r="CM460" i="119"/>
  <c r="BZ460" i="119"/>
  <c r="DA460" i="119"/>
  <c r="BS456" i="119"/>
  <c r="DC456" i="119"/>
  <c r="CC456" i="119"/>
  <c r="CQ456" i="119"/>
  <c r="BF456" i="119"/>
  <c r="DA456" i="119"/>
  <c r="DI456" i="119"/>
  <c r="BK456" i="119"/>
  <c r="CX456" i="119"/>
  <c r="AY456" i="119"/>
  <c r="CG456" i="119"/>
  <c r="CF456" i="119"/>
  <c r="AW456" i="119"/>
  <c r="CU456" i="119"/>
  <c r="BO456" i="119"/>
  <c r="DE456" i="119"/>
  <c r="CS456" i="119"/>
  <c r="CM456" i="119"/>
  <c r="CO456" i="119"/>
  <c r="CN456" i="119"/>
  <c r="BP456" i="119"/>
  <c r="CT456" i="119"/>
  <c r="DD456" i="119"/>
  <c r="CD456" i="119"/>
  <c r="BG456" i="119"/>
  <c r="DH456" i="119"/>
  <c r="CR456" i="119"/>
  <c r="BE456" i="119"/>
  <c r="BW456" i="119"/>
  <c r="AT456" i="119"/>
  <c r="AZ456" i="119"/>
  <c r="BN456" i="119"/>
  <c r="CP456" i="119"/>
  <c r="AX456" i="119"/>
  <c r="CI456" i="119"/>
  <c r="AS456" i="119"/>
  <c r="DK456" i="119"/>
  <c r="BA456" i="119"/>
  <c r="DL456" i="119"/>
  <c r="CH456" i="119"/>
  <c r="BU456" i="119"/>
  <c r="BJ456" i="119"/>
  <c r="DM456" i="119"/>
  <c r="BD456" i="119"/>
  <c r="DO456" i="119"/>
  <c r="CB456" i="119"/>
  <c r="DJ456" i="119"/>
  <c r="CJ456" i="119"/>
  <c r="DP456" i="119"/>
  <c r="AU456" i="119"/>
  <c r="DF456" i="119"/>
  <c r="CW456" i="119"/>
  <c r="BT456" i="119"/>
  <c r="C213" i="121"/>
  <c r="CK456" i="119"/>
  <c r="DG456" i="119"/>
  <c r="BR456" i="119"/>
  <c r="BQ456" i="119"/>
  <c r="BZ456" i="119"/>
  <c r="AV456" i="119"/>
  <c r="BH456" i="119"/>
  <c r="BI456" i="119"/>
  <c r="CZ456" i="119"/>
  <c r="BM456" i="119"/>
  <c r="BX456" i="119"/>
  <c r="CL456" i="119"/>
  <c r="BB456" i="119"/>
  <c r="BL456" i="119"/>
  <c r="CV456" i="119"/>
  <c r="BC456" i="119"/>
  <c r="BY456" i="119"/>
  <c r="DB456" i="119"/>
  <c r="CA456" i="119"/>
  <c r="CY456" i="119"/>
  <c r="DN456" i="119"/>
  <c r="CE456" i="119"/>
  <c r="BV456" i="119"/>
  <c r="AJ398" i="119" a="1"/>
  <c r="AJ398" i="119" s="1"/>
  <c r="Q398" i="119"/>
  <c r="R398" i="119" s="1"/>
  <c r="V398" i="119"/>
  <c r="CH389" i="119"/>
  <c r="BU389" i="119"/>
  <c r="BT389" i="119"/>
  <c r="AW389" i="119"/>
  <c r="BW389" i="119"/>
  <c r="BK389" i="119"/>
  <c r="CI389" i="119"/>
  <c r="AT389" i="119"/>
  <c r="BZ389" i="119"/>
  <c r="BM389" i="119"/>
  <c r="AX389" i="119"/>
  <c r="CP389" i="119"/>
  <c r="BX389" i="119"/>
  <c r="AS389" i="119"/>
  <c r="DG389" i="119"/>
  <c r="CU389" i="119"/>
  <c r="BE389" i="119"/>
  <c r="DI389" i="119"/>
  <c r="CX389" i="119"/>
  <c r="CQ389" i="119"/>
  <c r="CE389" i="119"/>
  <c r="DK389" i="119"/>
  <c r="CS389" i="119"/>
  <c r="DO389" i="119"/>
  <c r="DF389" i="119"/>
  <c r="BA389" i="119"/>
  <c r="AV389" i="119"/>
  <c r="AU389" i="119"/>
  <c r="CL389" i="119"/>
  <c r="BD389" i="119"/>
  <c r="CD389" i="119"/>
  <c r="DL389" i="119"/>
  <c r="BF389" i="119"/>
  <c r="CN389" i="119"/>
  <c r="DB389" i="119"/>
  <c r="BI389" i="119"/>
  <c r="DD389" i="119"/>
  <c r="BY389" i="119"/>
  <c r="BV389" i="119"/>
  <c r="BB389" i="119"/>
  <c r="DN389" i="119"/>
  <c r="AZ389" i="119"/>
  <c r="BN389" i="119"/>
  <c r="CB389" i="119"/>
  <c r="DJ389" i="119"/>
  <c r="CZ389" i="119"/>
  <c r="CV389" i="119"/>
  <c r="DP389" i="119"/>
  <c r="DE389" i="119"/>
  <c r="CR389" i="119"/>
  <c r="CG389" i="119"/>
  <c r="C146" i="121"/>
  <c r="CT389" i="119"/>
  <c r="CO389" i="119"/>
  <c r="CY389" i="119"/>
  <c r="DH389" i="119"/>
  <c r="DC389" i="119"/>
  <c r="BL389" i="119"/>
  <c r="CW389" i="119"/>
  <c r="CF389" i="119"/>
  <c r="BP389" i="119"/>
  <c r="CA389" i="119"/>
  <c r="BO389" i="119"/>
  <c r="BC389" i="119"/>
  <c r="CC389" i="119"/>
  <c r="BR389" i="119"/>
  <c r="CM389" i="119"/>
  <c r="AY389" i="119"/>
  <c r="BG389" i="119"/>
  <c r="BS389" i="119"/>
  <c r="DA389" i="119"/>
  <c r="CK389" i="119"/>
  <c r="CJ389" i="119"/>
  <c r="BH389" i="119"/>
  <c r="BQ389" i="119"/>
  <c r="DM389" i="119"/>
  <c r="BJ389" i="119"/>
  <c r="DD379" i="119"/>
  <c r="DL379" i="119"/>
  <c r="BH379" i="119"/>
  <c r="BF379" i="119"/>
  <c r="CC379" i="119"/>
  <c r="CY379" i="119"/>
  <c r="CG379" i="119"/>
  <c r="BJ379" i="119"/>
  <c r="DF379" i="119"/>
  <c r="BC379" i="119"/>
  <c r="CP379" i="119"/>
  <c r="DM379" i="119"/>
  <c r="CD379" i="119"/>
  <c r="CO379" i="119"/>
  <c r="CW379" i="119"/>
  <c r="AS379" i="119"/>
  <c r="BP379" i="119"/>
  <c r="BN379" i="119"/>
  <c r="DB379" i="119"/>
  <c r="DG379" i="119"/>
  <c r="CB379" i="119"/>
  <c r="CE379" i="119"/>
  <c r="DJ379" i="119"/>
  <c r="BS379" i="119"/>
  <c r="CS379" i="119"/>
  <c r="CV379" i="119"/>
  <c r="BG379" i="119"/>
  <c r="BZ379" i="119"/>
  <c r="CH379" i="119"/>
  <c r="DE379" i="119"/>
  <c r="BA379" i="119"/>
  <c r="CK379" i="119"/>
  <c r="CM379" i="119"/>
  <c r="DP379" i="119"/>
  <c r="CU379" i="119"/>
  <c r="CR379" i="119"/>
  <c r="BK379" i="119"/>
  <c r="BV379" i="119"/>
  <c r="BX379" i="119"/>
  <c r="CT379" i="119"/>
  <c r="CZ379" i="119"/>
  <c r="CI379" i="119"/>
  <c r="CQ379" i="119"/>
  <c r="AY379" i="119"/>
  <c r="C136" i="121"/>
  <c r="DC379" i="119"/>
  <c r="BW379" i="119"/>
  <c r="CA379" i="119"/>
  <c r="CX379" i="119"/>
  <c r="CF379" i="119"/>
  <c r="BY379" i="119"/>
  <c r="AT379" i="119"/>
  <c r="BR379" i="119"/>
  <c r="AU379" i="119"/>
  <c r="AW379" i="119"/>
  <c r="BD379" i="119"/>
  <c r="BQ379" i="119"/>
  <c r="DO379" i="119"/>
  <c r="DI379" i="119"/>
  <c r="AV379" i="119"/>
  <c r="BL379" i="119"/>
  <c r="DH379" i="119"/>
  <c r="CN379" i="119"/>
  <c r="BE379" i="119"/>
  <c r="BB379" i="119"/>
  <c r="DK379" i="119"/>
  <c r="CJ379" i="119"/>
  <c r="BT379" i="119"/>
  <c r="AX379" i="119"/>
  <c r="DA379" i="119"/>
  <c r="BM379" i="119"/>
  <c r="BU379" i="119"/>
  <c r="DN379" i="119"/>
  <c r="BO379" i="119"/>
  <c r="CL379" i="119"/>
  <c r="AZ379" i="119"/>
  <c r="BI379" i="119"/>
  <c r="BZ433" i="119"/>
  <c r="AY433" i="119"/>
  <c r="CB433" i="119"/>
  <c r="AS433" i="119"/>
  <c r="CO433" i="119"/>
  <c r="CJ433" i="119"/>
  <c r="BA433" i="119"/>
  <c r="CD433" i="119"/>
  <c r="BG433" i="119"/>
  <c r="CF433" i="119"/>
  <c r="BJ433" i="119"/>
  <c r="CV433" i="119"/>
  <c r="AW433" i="119"/>
  <c r="DL433" i="119"/>
  <c r="BC433" i="119"/>
  <c r="DN433" i="119"/>
  <c r="CE433" i="119"/>
  <c r="DC433" i="119"/>
  <c r="AU433" i="119"/>
  <c r="BX433" i="119"/>
  <c r="DP433" i="119"/>
  <c r="BN433" i="119"/>
  <c r="CC433" i="119"/>
  <c r="BB433" i="119"/>
  <c r="CM433" i="119"/>
  <c r="CX433" i="119"/>
  <c r="BW433" i="119"/>
  <c r="DF433" i="119"/>
  <c r="BY433" i="119"/>
  <c r="DB433" i="119"/>
  <c r="DH433" i="119"/>
  <c r="BV433" i="119"/>
  <c r="DJ433" i="119"/>
  <c r="CA433" i="119"/>
  <c r="DD433" i="119"/>
  <c r="CG433" i="119"/>
  <c r="BQ433" i="119"/>
  <c r="CU433" i="119"/>
  <c r="CT433" i="119"/>
  <c r="BD433" i="119"/>
  <c r="CN433" i="119"/>
  <c r="CZ433" i="119"/>
  <c r="DI433" i="119"/>
  <c r="BK433" i="119"/>
  <c r="DK433" i="119"/>
  <c r="BM433" i="119"/>
  <c r="BS433" i="119"/>
  <c r="CI433" i="119"/>
  <c r="BU433" i="119"/>
  <c r="DM433" i="119"/>
  <c r="BO433" i="119"/>
  <c r="AZ433" i="119"/>
  <c r="CQ433" i="119"/>
  <c r="CS433" i="119"/>
  <c r="CK433" i="119"/>
  <c r="BF433" i="119"/>
  <c r="CH433" i="119"/>
  <c r="CP433" i="119"/>
  <c r="AT433" i="119"/>
  <c r="BT433" i="119"/>
  <c r="CW433" i="119"/>
  <c r="DO433" i="119"/>
  <c r="CY433" i="119"/>
  <c r="DE433" i="119"/>
  <c r="C190" i="121"/>
  <c r="DG433" i="119"/>
  <c r="BI433" i="119"/>
  <c r="DA433" i="119"/>
  <c r="BR433" i="119"/>
  <c r="BH433" i="119"/>
  <c r="BP433" i="119"/>
  <c r="BL433" i="119"/>
  <c r="AV433" i="119"/>
  <c r="CL433" i="119"/>
  <c r="BE433" i="119"/>
  <c r="AX433" i="119"/>
  <c r="CR433" i="119"/>
  <c r="BL437" i="119"/>
  <c r="CX437" i="119"/>
  <c r="DF437" i="119"/>
  <c r="BQ437" i="119"/>
  <c r="AY437" i="119"/>
  <c r="BN437" i="119"/>
  <c r="BZ437" i="119"/>
  <c r="BC437" i="119"/>
  <c r="BS437" i="119"/>
  <c r="AW437" i="119"/>
  <c r="CI437" i="119"/>
  <c r="CQ437" i="119"/>
  <c r="BB437" i="119"/>
  <c r="CN437" i="119"/>
  <c r="BO437" i="119"/>
  <c r="CZ437" i="119"/>
  <c r="DP437" i="119"/>
  <c r="CS437" i="119"/>
  <c r="C194" i="121"/>
  <c r="DI437" i="119"/>
  <c r="BT437" i="119"/>
  <c r="CB437" i="119"/>
  <c r="DN437" i="119"/>
  <c r="BY437" i="119"/>
  <c r="DK437" i="119"/>
  <c r="CL437" i="119"/>
  <c r="CE437" i="119"/>
  <c r="CO437" i="119"/>
  <c r="DE437" i="119"/>
  <c r="BP437" i="119"/>
  <c r="BX437" i="119"/>
  <c r="DJ437" i="119"/>
  <c r="BU437" i="119"/>
  <c r="DG437" i="119"/>
  <c r="BD437" i="119"/>
  <c r="DH437" i="119"/>
  <c r="CK437" i="119"/>
  <c r="AV437" i="119"/>
  <c r="DM437" i="119"/>
  <c r="CF437" i="119"/>
  <c r="CC437" i="119"/>
  <c r="DD437" i="119"/>
  <c r="BV437" i="119"/>
  <c r="BH437" i="119"/>
  <c r="BE437" i="119"/>
  <c r="CY437" i="119"/>
  <c r="DL437" i="119"/>
  <c r="AS437" i="119"/>
  <c r="DB437" i="119"/>
  <c r="CJ437" i="119"/>
  <c r="BR437" i="119"/>
  <c r="BK437" i="119"/>
  <c r="CT437" i="119"/>
  <c r="CP437" i="119"/>
  <c r="BI437" i="119"/>
  <c r="BF437" i="119"/>
  <c r="CD437" i="119"/>
  <c r="CM437" i="119"/>
  <c r="CA437" i="119"/>
  <c r="AT437" i="119"/>
  <c r="BG437" i="119"/>
  <c r="AZ437" i="119"/>
  <c r="CG437" i="119"/>
  <c r="BM437" i="119"/>
  <c r="BJ437" i="119"/>
  <c r="CV437" i="119"/>
  <c r="CW437" i="119"/>
  <c r="CH437" i="119"/>
  <c r="BW437" i="119"/>
  <c r="CU437" i="119"/>
  <c r="DO437" i="119"/>
  <c r="AU437" i="119"/>
  <c r="DC437" i="119"/>
  <c r="CR437" i="119"/>
  <c r="AX437" i="119"/>
  <c r="DA437" i="119"/>
  <c r="BA437" i="119"/>
  <c r="AE36" i="119"/>
  <c r="AG36" i="119"/>
  <c r="Q388" i="119"/>
  <c r="R388" i="119" s="1"/>
  <c r="V388" i="119"/>
  <c r="AJ388" i="119" a="1"/>
  <c r="AJ388" i="119" s="1"/>
  <c r="CL297" i="119"/>
  <c r="CC297" i="119"/>
  <c r="BP297" i="119"/>
  <c r="CA297" i="119"/>
  <c r="DE297" i="119"/>
  <c r="CX297" i="119"/>
  <c r="BZ297" i="119"/>
  <c r="CB297" i="119"/>
  <c r="BQ297" i="119"/>
  <c r="BX297" i="119"/>
  <c r="AW297" i="119"/>
  <c r="DA297" i="119"/>
  <c r="BL297" i="119"/>
  <c r="BR297" i="119"/>
  <c r="DP297" i="119"/>
  <c r="CE297" i="119"/>
  <c r="AU297" i="119"/>
  <c r="CK297" i="119"/>
  <c r="BW297" i="119"/>
  <c r="BE297" i="119"/>
  <c r="AZ297" i="119"/>
  <c r="DC297" i="119"/>
  <c r="CZ297" i="119"/>
  <c r="DN297" i="119"/>
  <c r="DF297" i="119"/>
  <c r="CN297" i="119"/>
  <c r="CJ297" i="119"/>
  <c r="DO297" i="119"/>
  <c r="CF297" i="119"/>
  <c r="CT297" i="119"/>
  <c r="CQ297" i="119"/>
  <c r="BK297" i="119"/>
  <c r="BB297" i="119"/>
  <c r="CR297" i="119"/>
  <c r="BC297" i="119"/>
  <c r="CW297" i="119"/>
  <c r="BH297" i="119"/>
  <c r="DM297" i="119"/>
  <c r="DI297" i="119"/>
  <c r="BJ297" i="119"/>
  <c r="DG297" i="119"/>
  <c r="CH297" i="119"/>
  <c r="CG297" i="119"/>
  <c r="BG297" i="119"/>
  <c r="BU297" i="119"/>
  <c r="AY297" i="119"/>
  <c r="BI297" i="119"/>
  <c r="DJ297" i="119"/>
  <c r="BS297" i="119"/>
  <c r="DL297" i="119"/>
  <c r="AT297" i="119"/>
  <c r="BF297" i="119"/>
  <c r="CY297" i="119"/>
  <c r="DH297" i="119"/>
  <c r="CP297" i="119"/>
  <c r="CO297" i="119"/>
  <c r="CS297" i="119"/>
  <c r="BM297" i="119"/>
  <c r="CD297" i="119"/>
  <c r="DD297" i="119"/>
  <c r="CU297" i="119"/>
  <c r="BN297" i="119"/>
  <c r="DK297" i="119"/>
  <c r="AX297" i="119"/>
  <c r="CI297" i="119"/>
  <c r="CV297" i="119"/>
  <c r="CM297" i="119"/>
  <c r="DB297" i="119"/>
  <c r="BD297" i="119"/>
  <c r="AS297" i="119"/>
  <c r="BO297" i="119"/>
  <c r="BY297" i="119"/>
  <c r="BT297" i="119"/>
  <c r="BV297" i="119"/>
  <c r="BA297" i="119"/>
  <c r="AV297" i="119"/>
  <c r="AJ291" i="119" a="1"/>
  <c r="AJ291" i="119" s="1"/>
  <c r="V291" i="119"/>
  <c r="Q291" i="119"/>
  <c r="R291" i="119" s="1"/>
  <c r="CV311" i="119"/>
  <c r="BG311" i="119"/>
  <c r="CR311" i="119"/>
  <c r="BB311" i="119"/>
  <c r="AU311" i="119"/>
  <c r="DM311" i="119"/>
  <c r="BX311" i="119"/>
  <c r="DI311" i="119"/>
  <c r="DC311" i="119"/>
  <c r="DO311" i="119"/>
  <c r="CG311" i="119"/>
  <c r="CC311" i="119"/>
  <c r="CP311" i="119"/>
  <c r="DJ311" i="119"/>
  <c r="BK311" i="119"/>
  <c r="BI311" i="119"/>
  <c r="CU311" i="119"/>
  <c r="CN311" i="119"/>
  <c r="DK311" i="119"/>
  <c r="CO311" i="119"/>
  <c r="CW311" i="119"/>
  <c r="DE311" i="119"/>
  <c r="BC311" i="119"/>
  <c r="DN311" i="119"/>
  <c r="BS311" i="119"/>
  <c r="BJ311" i="119"/>
  <c r="CD311" i="119"/>
  <c r="CY311" i="119"/>
  <c r="AV311" i="119"/>
  <c r="BD311" i="119"/>
  <c r="BL311" i="119"/>
  <c r="BY311" i="119"/>
  <c r="BN311" i="119"/>
  <c r="CI311" i="119"/>
  <c r="DF311" i="119"/>
  <c r="DH311" i="119"/>
  <c r="DP311" i="119"/>
  <c r="AW311" i="119"/>
  <c r="CX311" i="119"/>
  <c r="BU311" i="119"/>
  <c r="CK311" i="119"/>
  <c r="BR311" i="119"/>
  <c r="CA311" i="119"/>
  <c r="DD311" i="119"/>
  <c r="BW311" i="119"/>
  <c r="DA311" i="119"/>
  <c r="DB311" i="119"/>
  <c r="CB311" i="119"/>
  <c r="CT311" i="119"/>
  <c r="BH311" i="119"/>
  <c r="CM311" i="119"/>
  <c r="DG311" i="119"/>
  <c r="BM311" i="119"/>
  <c r="BZ311" i="119"/>
  <c r="AS311" i="119"/>
  <c r="BF311" i="119"/>
  <c r="AT311" i="119"/>
  <c r="AZ311" i="119"/>
  <c r="CL311" i="119"/>
  <c r="BT311" i="119"/>
  <c r="DL311" i="119"/>
  <c r="CF311" i="119"/>
  <c r="AY311" i="119"/>
  <c r="CS311" i="119"/>
  <c r="CZ311" i="119"/>
  <c r="BQ311" i="119"/>
  <c r="CJ311" i="119"/>
  <c r="AX311" i="119"/>
  <c r="CE311" i="119"/>
  <c r="CQ311" i="119"/>
  <c r="BV311" i="119"/>
  <c r="BP311" i="119"/>
  <c r="BE311" i="119"/>
  <c r="BA311" i="119"/>
  <c r="BO311" i="119"/>
  <c r="CH311" i="119"/>
  <c r="DI428" i="119"/>
  <c r="BC428" i="119"/>
  <c r="BJ428" i="119"/>
  <c r="BW428" i="119"/>
  <c r="BT428" i="119"/>
  <c r="DN428" i="119"/>
  <c r="CK428" i="119"/>
  <c r="CP428" i="119"/>
  <c r="AY428" i="119"/>
  <c r="AX428" i="119"/>
  <c r="BL428" i="119"/>
  <c r="BX428" i="119"/>
  <c r="CT428" i="119"/>
  <c r="BE428" i="119"/>
  <c r="BK428" i="119"/>
  <c r="BY428" i="119"/>
  <c r="CB428" i="119"/>
  <c r="DP428" i="119"/>
  <c r="BV428" i="119"/>
  <c r="AS428" i="119"/>
  <c r="CJ428" i="119"/>
  <c r="BP428" i="119"/>
  <c r="CG428" i="119"/>
  <c r="DF428" i="119"/>
  <c r="C185" i="121"/>
  <c r="DO428" i="119"/>
  <c r="AZ428" i="119"/>
  <c r="BM428" i="119"/>
  <c r="BR428" i="119"/>
  <c r="CE428" i="119"/>
  <c r="CZ428" i="119"/>
  <c r="BD428" i="119"/>
  <c r="DA428" i="119"/>
  <c r="CX428" i="119"/>
  <c r="BS428" i="119"/>
  <c r="BH428" i="119"/>
  <c r="DC428" i="119"/>
  <c r="BA428" i="119"/>
  <c r="DB428" i="119"/>
  <c r="CV428" i="119"/>
  <c r="CF428" i="119"/>
  <c r="BU428" i="119"/>
  <c r="BZ428" i="119"/>
  <c r="CM428" i="119"/>
  <c r="DK428" i="119"/>
  <c r="CW428" i="119"/>
  <c r="CQ428" i="119"/>
  <c r="AU428" i="119"/>
  <c r="CN428" i="119"/>
  <c r="BN428" i="119"/>
  <c r="DE428" i="119"/>
  <c r="BB428" i="119"/>
  <c r="CU428" i="119"/>
  <c r="CA428" i="119"/>
  <c r="CC428" i="119"/>
  <c r="AW428" i="119"/>
  <c r="DJ428" i="119"/>
  <c r="CO428" i="119"/>
  <c r="CL428" i="119"/>
  <c r="DD428" i="119"/>
  <c r="DG428" i="119"/>
  <c r="CS428" i="119"/>
  <c r="BQ428" i="119"/>
  <c r="CD428" i="119"/>
  <c r="BG428" i="119"/>
  <c r="AV428" i="119"/>
  <c r="CH428" i="119"/>
  <c r="CR428" i="119"/>
  <c r="DM428" i="119"/>
  <c r="DL428" i="119"/>
  <c r="BI428" i="119"/>
  <c r="BF428" i="119"/>
  <c r="CI428" i="119"/>
  <c r="CY428" i="119"/>
  <c r="DH428" i="119"/>
  <c r="AT428" i="119"/>
  <c r="BO428" i="119"/>
  <c r="C210" i="121"/>
  <c r="BR453" i="119"/>
  <c r="CE453" i="119"/>
  <c r="BF453" i="119"/>
  <c r="CR453" i="119"/>
  <c r="DO453" i="119"/>
  <c r="DD453" i="119"/>
  <c r="BT453" i="119"/>
  <c r="CP453" i="119"/>
  <c r="BO453" i="119"/>
  <c r="CQ453" i="119"/>
  <c r="BJ453" i="119"/>
  <c r="CO453" i="119"/>
  <c r="CA453" i="119"/>
  <c r="DC453" i="119"/>
  <c r="BA453" i="119"/>
  <c r="AT453" i="119"/>
  <c r="CC453" i="119"/>
  <c r="CZ453" i="119"/>
  <c r="AV453" i="119"/>
  <c r="CL453" i="119"/>
  <c r="CH453" i="119"/>
  <c r="CM453" i="119"/>
  <c r="BQ453" i="119"/>
  <c r="AS453" i="119"/>
  <c r="DA453" i="119"/>
  <c r="BL453" i="119"/>
  <c r="BY453" i="119"/>
  <c r="CX453" i="119"/>
  <c r="CU453" i="119"/>
  <c r="BN453" i="119"/>
  <c r="CK453" i="119"/>
  <c r="CF453" i="119"/>
  <c r="DM453" i="119"/>
  <c r="BK453" i="119"/>
  <c r="CI453" i="119"/>
  <c r="BH453" i="119"/>
  <c r="BE453" i="119"/>
  <c r="AW453" i="119"/>
  <c r="BV453" i="119"/>
  <c r="DI453" i="119"/>
  <c r="CB453" i="119"/>
  <c r="DE453" i="119"/>
  <c r="DN453" i="119"/>
  <c r="DK453" i="119"/>
  <c r="BZ453" i="119"/>
  <c r="BD453" i="119"/>
  <c r="DH453" i="119"/>
  <c r="DF453" i="119"/>
  <c r="BP453" i="119"/>
  <c r="BM453" i="119"/>
  <c r="DG453" i="119"/>
  <c r="DL453" i="119"/>
  <c r="CJ453" i="119"/>
  <c r="BW453" i="119"/>
  <c r="BS453" i="119"/>
  <c r="CV453" i="119"/>
  <c r="CS453" i="119"/>
  <c r="AX453" i="119"/>
  <c r="CG453" i="119"/>
  <c r="BI453" i="119"/>
  <c r="AZ453" i="119"/>
  <c r="CW453" i="119"/>
  <c r="BG453" i="119"/>
  <c r="CD453" i="119"/>
  <c r="DJ453" i="119"/>
  <c r="CN453" i="119"/>
  <c r="DB453" i="119"/>
  <c r="BU453" i="119"/>
  <c r="CY453" i="119"/>
  <c r="BC453" i="119"/>
  <c r="BB453" i="119"/>
  <c r="DP453" i="119"/>
  <c r="CT453" i="119"/>
  <c r="AY453" i="119"/>
  <c r="AU453" i="119"/>
  <c r="BX453" i="119"/>
  <c r="BL466" i="119"/>
  <c r="BJ466" i="119"/>
  <c r="CH466" i="119"/>
  <c r="CF466" i="119"/>
  <c r="DC466" i="119"/>
  <c r="BN466" i="119"/>
  <c r="CZ466" i="119"/>
  <c r="BK466" i="119"/>
  <c r="CW466" i="119"/>
  <c r="BS466" i="119"/>
  <c r="AW466" i="119"/>
  <c r="CI466" i="119"/>
  <c r="BR466" i="119"/>
  <c r="BQ466" i="119"/>
  <c r="CN466" i="119"/>
  <c r="AY466" i="119"/>
  <c r="CK466" i="119"/>
  <c r="AV466" i="119"/>
  <c r="BB466" i="119"/>
  <c r="BW466" i="119"/>
  <c r="DI466" i="119"/>
  <c r="BT466" i="119"/>
  <c r="CQ466" i="119"/>
  <c r="CP466" i="119"/>
  <c r="BY466" i="119"/>
  <c r="DK466" i="119"/>
  <c r="BV466" i="119"/>
  <c r="DH466" i="119"/>
  <c r="BD466" i="119"/>
  <c r="BH466" i="119"/>
  <c r="CE466" i="119"/>
  <c r="DB466" i="119"/>
  <c r="BM466" i="119"/>
  <c r="CY466" i="119"/>
  <c r="AU466" i="119"/>
  <c r="CG466" i="119"/>
  <c r="CD466" i="119"/>
  <c r="DP466" i="119"/>
  <c r="BP466" i="119"/>
  <c r="AX466" i="119"/>
  <c r="DG466" i="119"/>
  <c r="DD466" i="119"/>
  <c r="DA466" i="119"/>
  <c r="BA466" i="119"/>
  <c r="DJ466" i="119"/>
  <c r="CR466" i="119"/>
  <c r="CO466" i="119"/>
  <c r="DE466" i="119"/>
  <c r="DM466" i="119"/>
  <c r="CU466" i="119"/>
  <c r="CC466" i="119"/>
  <c r="DF466" i="119"/>
  <c r="CL466" i="119"/>
  <c r="CM466" i="119"/>
  <c r="CJ466" i="119"/>
  <c r="AT466" i="119"/>
  <c r="BO466" i="119"/>
  <c r="C223" i="121"/>
  <c r="BX466" i="119"/>
  <c r="BU466" i="119"/>
  <c r="BC466" i="119"/>
  <c r="AZ466" i="119"/>
  <c r="CT466" i="119"/>
  <c r="DO466" i="119"/>
  <c r="BE466" i="119"/>
  <c r="BG466" i="119"/>
  <c r="BI466" i="119"/>
  <c r="CS466" i="119"/>
  <c r="CB466" i="119"/>
  <c r="DL466" i="119"/>
  <c r="CA466" i="119"/>
  <c r="BZ466" i="119"/>
  <c r="BF466" i="119"/>
  <c r="CX466" i="119"/>
  <c r="CV466" i="119"/>
  <c r="AS466" i="119"/>
  <c r="DN466" i="119"/>
  <c r="CN345" i="119"/>
  <c r="CL345" i="119"/>
  <c r="BU345" i="119"/>
  <c r="CB345" i="119"/>
  <c r="AV345" i="119"/>
  <c r="BR345" i="119"/>
  <c r="BA345" i="119"/>
  <c r="AT345" i="119"/>
  <c r="BN345" i="119"/>
  <c r="BZ345" i="119"/>
  <c r="BE345" i="119"/>
  <c r="AS345" i="119"/>
  <c r="CU345" i="119"/>
  <c r="DH345" i="119"/>
  <c r="BC345" i="119"/>
  <c r="DM345" i="119"/>
  <c r="CT345" i="119"/>
  <c r="CF345" i="119"/>
  <c r="DB345" i="119"/>
  <c r="BQ345" i="119"/>
  <c r="AZ345" i="119"/>
  <c r="CO345" i="119"/>
  <c r="CM345" i="119"/>
  <c r="CC345" i="119"/>
  <c r="DD345" i="119"/>
  <c r="CY345" i="119"/>
  <c r="BS345" i="119"/>
  <c r="BM345" i="119"/>
  <c r="DK345" i="119"/>
  <c r="C102" i="121"/>
  <c r="CR345" i="119"/>
  <c r="BT345" i="119"/>
  <c r="DF345" i="119"/>
  <c r="CW345" i="119"/>
  <c r="DC345" i="119"/>
  <c r="CS345" i="119"/>
  <c r="BO345" i="119"/>
  <c r="CJ345" i="119"/>
  <c r="BD345" i="119"/>
  <c r="CX345" i="119"/>
  <c r="BX345" i="119"/>
  <c r="BL345" i="119"/>
  <c r="BB345" i="119"/>
  <c r="DL345" i="119"/>
  <c r="DA345" i="119"/>
  <c r="CQ345" i="119"/>
  <c r="CK345" i="119"/>
  <c r="BJ345" i="119"/>
  <c r="DE345" i="119"/>
  <c r="CD345" i="119"/>
  <c r="AX345" i="119"/>
  <c r="AW345" i="119"/>
  <c r="DO345" i="119"/>
  <c r="AU345" i="119"/>
  <c r="BV345" i="119"/>
  <c r="AY345" i="119"/>
  <c r="DN345" i="119"/>
  <c r="BK345" i="119"/>
  <c r="CG345" i="119"/>
  <c r="BP345" i="119"/>
  <c r="CI345" i="119"/>
  <c r="BG345" i="119"/>
  <c r="DP345" i="119"/>
  <c r="BI345" i="119"/>
  <c r="CP345" i="119"/>
  <c r="BW345" i="119"/>
  <c r="CE345" i="119"/>
  <c r="CV345" i="119"/>
  <c r="BY345" i="119"/>
  <c r="CH345" i="119"/>
  <c r="DJ345" i="119"/>
  <c r="DI345" i="119"/>
  <c r="CZ345" i="119"/>
  <c r="DG345" i="119"/>
  <c r="CA345" i="119"/>
  <c r="BF345" i="119"/>
  <c r="BH345" i="119"/>
  <c r="C196" i="121"/>
  <c r="CF439" i="119"/>
  <c r="CI439" i="119"/>
  <c r="BW439" i="119"/>
  <c r="BK439" i="119"/>
  <c r="AY439" i="119"/>
  <c r="CY439" i="119"/>
  <c r="CM439" i="119"/>
  <c r="CP439" i="119"/>
  <c r="DP439" i="119"/>
  <c r="AZ439" i="119"/>
  <c r="BS439" i="119"/>
  <c r="BN439" i="119"/>
  <c r="BU439" i="119"/>
  <c r="BR439" i="119"/>
  <c r="BJ439" i="119"/>
  <c r="DF439" i="119"/>
  <c r="DI439" i="119"/>
  <c r="CW439" i="119"/>
  <c r="CK439" i="119"/>
  <c r="AU439" i="119"/>
  <c r="AX439" i="119"/>
  <c r="BA439" i="119"/>
  <c r="CA439" i="119"/>
  <c r="BC439" i="119"/>
  <c r="CG439" i="119"/>
  <c r="CL439" i="119"/>
  <c r="DB439" i="119"/>
  <c r="AW439" i="119"/>
  <c r="BP439" i="119"/>
  <c r="DD439" i="119"/>
  <c r="CR439" i="119"/>
  <c r="BQ439" i="119"/>
  <c r="BT439" i="119"/>
  <c r="BH439" i="119"/>
  <c r="AV439" i="119"/>
  <c r="DK439" i="119"/>
  <c r="DC439" i="119"/>
  <c r="BX439" i="119"/>
  <c r="DM439" i="119"/>
  <c r="BL439" i="119"/>
  <c r="CE439" i="119"/>
  <c r="DN439" i="119"/>
  <c r="CZ439" i="119"/>
  <c r="CD439" i="119"/>
  <c r="BO439" i="119"/>
  <c r="DO439" i="119"/>
  <c r="CJ439" i="119"/>
  <c r="CQ439" i="119"/>
  <c r="CT439" i="119"/>
  <c r="CH439" i="119"/>
  <c r="BV439" i="119"/>
  <c r="BF439" i="119"/>
  <c r="DJ439" i="119"/>
  <c r="BI439" i="119"/>
  <c r="CB439" i="119"/>
  <c r="BY439" i="119"/>
  <c r="CX439" i="119"/>
  <c r="DE439" i="119"/>
  <c r="AT439" i="119"/>
  <c r="BM439" i="119"/>
  <c r="DA439" i="119"/>
  <c r="CO439" i="119"/>
  <c r="CC439" i="119"/>
  <c r="BB439" i="119"/>
  <c r="BE439" i="119"/>
  <c r="AS439" i="119"/>
  <c r="DH439" i="119"/>
  <c r="CV439" i="119"/>
  <c r="CN439" i="119"/>
  <c r="CU439" i="119"/>
  <c r="DG439" i="119"/>
  <c r="BG439" i="119"/>
  <c r="BZ439" i="119"/>
  <c r="CS439" i="119"/>
  <c r="DL439" i="119"/>
  <c r="BD439" i="119"/>
  <c r="AJ434" i="119" a="1"/>
  <c r="AJ434" i="119" s="1"/>
  <c r="V434" i="119"/>
  <c r="Q434" i="119"/>
  <c r="R434" i="119" s="1"/>
  <c r="BZ342" i="119"/>
  <c r="DL342" i="119"/>
  <c r="BW342" i="119"/>
  <c r="DA342" i="119"/>
  <c r="BU342" i="119"/>
  <c r="CK342" i="119"/>
  <c r="BB342" i="119"/>
  <c r="BY342" i="119"/>
  <c r="BN342" i="119"/>
  <c r="CJ342" i="119"/>
  <c r="CW342" i="119"/>
  <c r="BH342" i="119"/>
  <c r="CT342" i="119"/>
  <c r="CB342" i="119"/>
  <c r="CR342" i="119"/>
  <c r="DN342" i="119"/>
  <c r="BJ342" i="119"/>
  <c r="CA342" i="119"/>
  <c r="C99" i="121"/>
  <c r="CQ342" i="119"/>
  <c r="CH342" i="119"/>
  <c r="AS342" i="119"/>
  <c r="CE342" i="119"/>
  <c r="DB342" i="119"/>
  <c r="CY342" i="119"/>
  <c r="DH342" i="119"/>
  <c r="AU342" i="119"/>
  <c r="AY342" i="119"/>
  <c r="BG342" i="119"/>
  <c r="BL342" i="119"/>
  <c r="DI342" i="119"/>
  <c r="CP342" i="119"/>
  <c r="BA342" i="119"/>
  <c r="BX342" i="119"/>
  <c r="DJ342" i="119"/>
  <c r="BK342" i="119"/>
  <c r="BD342" i="119"/>
  <c r="DK342" i="119"/>
  <c r="DP342" i="119"/>
  <c r="DM342" i="119"/>
  <c r="CU342" i="119"/>
  <c r="CC342" i="119"/>
  <c r="DD342" i="119"/>
  <c r="CI342" i="119"/>
  <c r="CX342" i="119"/>
  <c r="CF342" i="119"/>
  <c r="BM342" i="119"/>
  <c r="CO342" i="119"/>
  <c r="CL342" i="119"/>
  <c r="BS342" i="119"/>
  <c r="BQ342" i="119"/>
  <c r="BT342" i="119"/>
  <c r="CD342" i="119"/>
  <c r="AV342" i="119"/>
  <c r="BI342" i="119"/>
  <c r="BF342" i="119"/>
  <c r="CV342" i="119"/>
  <c r="BO342" i="119"/>
  <c r="BC342" i="119"/>
  <c r="AT342" i="119"/>
  <c r="DC342" i="119"/>
  <c r="CG342" i="119"/>
  <c r="BP342" i="119"/>
  <c r="BR342" i="119"/>
  <c r="CM342" i="119"/>
  <c r="BV342" i="119"/>
  <c r="DF342" i="119"/>
  <c r="CS342" i="119"/>
  <c r="AX342" i="119"/>
  <c r="CZ342" i="119"/>
  <c r="AZ342" i="119"/>
  <c r="DG342" i="119"/>
  <c r="DE342" i="119"/>
  <c r="BE342" i="119"/>
  <c r="DO342" i="119"/>
  <c r="CN342" i="119"/>
  <c r="AW342" i="119"/>
  <c r="DK408" i="119"/>
  <c r="BV408" i="119"/>
  <c r="DH408" i="119"/>
  <c r="BS408" i="119"/>
  <c r="DE408" i="119"/>
  <c r="BP408" i="119"/>
  <c r="CM408" i="119"/>
  <c r="AX408" i="119"/>
  <c r="CJ408" i="119"/>
  <c r="DG408" i="119"/>
  <c r="CV408" i="119"/>
  <c r="BG408" i="119"/>
  <c r="CS408" i="119"/>
  <c r="BD408" i="119"/>
  <c r="CP408" i="119"/>
  <c r="BA408" i="119"/>
  <c r="BX408" i="119"/>
  <c r="DJ408" i="119"/>
  <c r="BU408" i="119"/>
  <c r="CR408" i="119"/>
  <c r="CG408" i="119"/>
  <c r="CD408" i="119"/>
  <c r="DP408" i="119"/>
  <c r="CA408" i="119"/>
  <c r="DM408" i="119"/>
  <c r="BI408" i="119"/>
  <c r="CU408" i="119"/>
  <c r="BF408" i="119"/>
  <c r="CC408" i="119"/>
  <c r="BR408" i="119"/>
  <c r="BO408" i="119"/>
  <c r="DA408" i="119"/>
  <c r="CX408" i="119"/>
  <c r="CF408" i="119"/>
  <c r="BN408" i="119"/>
  <c r="DD408" i="119"/>
  <c r="BL408" i="119"/>
  <c r="AT408" i="119"/>
  <c r="CN408" i="119"/>
  <c r="BZ408" i="119"/>
  <c r="BW408" i="119"/>
  <c r="BT408" i="119"/>
  <c r="BB408" i="119"/>
  <c r="DF408" i="119"/>
  <c r="BM408" i="119"/>
  <c r="C165" i="121"/>
  <c r="BK408" i="119"/>
  <c r="BH408" i="119"/>
  <c r="BE408" i="119"/>
  <c r="DN408" i="119"/>
  <c r="AZ408" i="119"/>
  <c r="CH408" i="119"/>
  <c r="AY408" i="119"/>
  <c r="AV408" i="119"/>
  <c r="AS408" i="119"/>
  <c r="DB408" i="119"/>
  <c r="CY408" i="119"/>
  <c r="BC408" i="119"/>
  <c r="AW408" i="119"/>
  <c r="BY408" i="119"/>
  <c r="CK408" i="119"/>
  <c r="DC408" i="119"/>
  <c r="DO408" i="119"/>
  <c r="DL408" i="119"/>
  <c r="DI408" i="119"/>
  <c r="CQ408" i="119"/>
  <c r="BJ408" i="119"/>
  <c r="CZ408" i="119"/>
  <c r="CW408" i="119"/>
  <c r="CT408" i="119"/>
  <c r="CB408" i="119"/>
  <c r="AU408" i="119"/>
  <c r="CE408" i="119"/>
  <c r="CL408" i="119"/>
  <c r="CI408" i="119"/>
  <c r="BQ408" i="119"/>
  <c r="CO408" i="119"/>
  <c r="C37" i="121"/>
  <c r="CN280" i="119"/>
  <c r="CH280" i="119"/>
  <c r="AS280" i="119"/>
  <c r="DA280" i="119"/>
  <c r="CM280" i="119"/>
  <c r="CB280" i="119"/>
  <c r="CY280" i="119"/>
  <c r="CR280" i="119"/>
  <c r="DD280" i="119"/>
  <c r="CO280" i="119"/>
  <c r="DM280" i="119"/>
  <c r="CL280" i="119"/>
  <c r="CT280" i="119"/>
  <c r="CU280" i="119"/>
  <c r="BS280" i="119"/>
  <c r="DE280" i="119"/>
  <c r="BN280" i="119"/>
  <c r="CS280" i="119"/>
  <c r="CV280" i="119"/>
  <c r="CJ280" i="119"/>
  <c r="BM280" i="119"/>
  <c r="AU280" i="119"/>
  <c r="DP280" i="119"/>
  <c r="BV280" i="119"/>
  <c r="BK280" i="119"/>
  <c r="CG280" i="119"/>
  <c r="DB280" i="119"/>
  <c r="BD280" i="119"/>
  <c r="CP280" i="119"/>
  <c r="BA280" i="119"/>
  <c r="DC280" i="119"/>
  <c r="DI280" i="119"/>
  <c r="BX280" i="119"/>
  <c r="BU280" i="119"/>
  <c r="BR280" i="119"/>
  <c r="CA280" i="119"/>
  <c r="AY280" i="119"/>
  <c r="DL280" i="119"/>
  <c r="BC280" i="119"/>
  <c r="BZ280" i="119"/>
  <c r="AW280" i="119"/>
  <c r="BL280" i="119"/>
  <c r="CX280" i="119"/>
  <c r="BI280" i="119"/>
  <c r="CD280" i="119"/>
  <c r="BE280" i="119"/>
  <c r="DH280" i="119"/>
  <c r="DK280" i="119"/>
  <c r="DO280" i="119"/>
  <c r="BF280" i="119"/>
  <c r="DF280" i="119"/>
  <c r="BY280" i="119"/>
  <c r="DN280" i="119"/>
  <c r="BT280" i="119"/>
  <c r="AV280" i="119"/>
  <c r="CE280" i="119"/>
  <c r="CZ280" i="119"/>
  <c r="BG280" i="119"/>
  <c r="CQ280" i="119"/>
  <c r="BO280" i="119"/>
  <c r="BH280" i="119"/>
  <c r="CK280" i="119"/>
  <c r="BP280" i="119"/>
  <c r="BQ280" i="119"/>
  <c r="BJ280" i="119"/>
  <c r="DJ280" i="119"/>
  <c r="CW280" i="119"/>
  <c r="CC280" i="119"/>
  <c r="AX280" i="119"/>
  <c r="BW280" i="119"/>
  <c r="BB280" i="119"/>
  <c r="DG280" i="119"/>
  <c r="CI280" i="119"/>
  <c r="AT280" i="119"/>
  <c r="AZ280" i="119"/>
  <c r="CF280" i="119"/>
  <c r="AE37" i="119"/>
  <c r="AG37" i="119"/>
  <c r="DP470" i="119"/>
  <c r="CA470" i="119"/>
  <c r="DM470" i="119"/>
  <c r="BI470" i="119"/>
  <c r="CU470" i="119"/>
  <c r="BF470" i="119"/>
  <c r="CC470" i="119"/>
  <c r="DO470" i="119"/>
  <c r="BZ470" i="119"/>
  <c r="CD470" i="119"/>
  <c r="BT470" i="119"/>
  <c r="BY470" i="119"/>
  <c r="CW470" i="119"/>
  <c r="DA470" i="119"/>
  <c r="BL470" i="119"/>
  <c r="CX470" i="119"/>
  <c r="BB470" i="119"/>
  <c r="CF470" i="119"/>
  <c r="DC470" i="119"/>
  <c r="BN470" i="119"/>
  <c r="CZ470" i="119"/>
  <c r="DL470" i="119"/>
  <c r="BO470" i="119"/>
  <c r="BW470" i="119"/>
  <c r="CQ470" i="119"/>
  <c r="DK470" i="119"/>
  <c r="CL470" i="119"/>
  <c r="AW470" i="119"/>
  <c r="CI470" i="119"/>
  <c r="AT470" i="119"/>
  <c r="BQ470" i="119"/>
  <c r="CN470" i="119"/>
  <c r="AY470" i="119"/>
  <c r="CK470" i="119"/>
  <c r="BK470" i="119"/>
  <c r="AZ470" i="119"/>
  <c r="DI470" i="119"/>
  <c r="DN470" i="119"/>
  <c r="BV470" i="119"/>
  <c r="BH470" i="119"/>
  <c r="CT470" i="119"/>
  <c r="BE470" i="119"/>
  <c r="CB470" i="119"/>
  <c r="DF470" i="119"/>
  <c r="BJ470" i="119"/>
  <c r="CV470" i="119"/>
  <c r="BG470" i="119"/>
  <c r="AV470" i="119"/>
  <c r="BD470" i="119"/>
  <c r="CM470" i="119"/>
  <c r="AU470" i="119"/>
  <c r="CO470" i="119"/>
  <c r="DJ470" i="119"/>
  <c r="BC470" i="119"/>
  <c r="BA470" i="119"/>
  <c r="BS470" i="119"/>
  <c r="BU470" i="119"/>
  <c r="AS470" i="119"/>
  <c r="BX470" i="119"/>
  <c r="DG470" i="119"/>
  <c r="CH470" i="119"/>
  <c r="BR470" i="119"/>
  <c r="BP470" i="119"/>
  <c r="CJ470" i="119"/>
  <c r="DB470" i="119"/>
  <c r="DE470" i="119"/>
  <c r="BM470" i="119"/>
  <c r="CR470" i="119"/>
  <c r="DH470" i="119"/>
  <c r="CE470" i="119"/>
  <c r="CP470" i="119"/>
  <c r="AX470" i="119"/>
  <c r="CG470" i="119"/>
  <c r="CS470" i="119"/>
  <c r="CY470" i="119"/>
  <c r="DD470" i="119"/>
  <c r="C227" i="121"/>
  <c r="D86" i="121"/>
  <c r="F86" i="121" s="1"/>
  <c r="BN477" i="119"/>
  <c r="BT477" i="119"/>
  <c r="BK477" i="119"/>
  <c r="CW477" i="119"/>
  <c r="BH477" i="119"/>
  <c r="CT477" i="119"/>
  <c r="BE477" i="119"/>
  <c r="BD477" i="119"/>
  <c r="DN477" i="119"/>
  <c r="BU477" i="119"/>
  <c r="AY477" i="119"/>
  <c r="CK477" i="119"/>
  <c r="CR477" i="119"/>
  <c r="CH477" i="119"/>
  <c r="AS477" i="119"/>
  <c r="CE477" i="119"/>
  <c r="DB477" i="119"/>
  <c r="BM477" i="119"/>
  <c r="CY477" i="119"/>
  <c r="DG477" i="119"/>
  <c r="DK477" i="119"/>
  <c r="BV477" i="119"/>
  <c r="CB477" i="119"/>
  <c r="BS477" i="119"/>
  <c r="DE477" i="119"/>
  <c r="BP477" i="119"/>
  <c r="CM477" i="119"/>
  <c r="AX477" i="119"/>
  <c r="DP477" i="119"/>
  <c r="BF477" i="119"/>
  <c r="CV477" i="119"/>
  <c r="BG477" i="119"/>
  <c r="CS477" i="119"/>
  <c r="CZ477" i="119"/>
  <c r="CP477" i="119"/>
  <c r="BA477" i="119"/>
  <c r="BX477" i="119"/>
  <c r="DJ477" i="119"/>
  <c r="DC477" i="119"/>
  <c r="BL477" i="119"/>
  <c r="CG477" i="119"/>
  <c r="CD477" i="119"/>
  <c r="CJ477" i="119"/>
  <c r="CA477" i="119"/>
  <c r="DM477" i="119"/>
  <c r="BI477" i="119"/>
  <c r="CU477" i="119"/>
  <c r="CN477" i="119"/>
  <c r="BO477" i="119"/>
  <c r="DI477" i="119"/>
  <c r="BQ477" i="119"/>
  <c r="CC477" i="119"/>
  <c r="AZ477" i="119"/>
  <c r="CX477" i="119"/>
  <c r="BB477" i="119"/>
  <c r="BR477" i="119"/>
  <c r="DL477" i="119"/>
  <c r="CI477" i="119"/>
  <c r="BY477" i="119"/>
  <c r="DO477" i="119"/>
  <c r="CL477" i="119"/>
  <c r="AT477" i="119"/>
  <c r="AU477" i="119"/>
  <c r="DD477" i="119"/>
  <c r="BW477" i="119"/>
  <c r="DF477" i="119"/>
  <c r="BZ477" i="119"/>
  <c r="DA477" i="119"/>
  <c r="AV477" i="119"/>
  <c r="AW477" i="119"/>
  <c r="DH477" i="119"/>
  <c r="CQ477" i="119"/>
  <c r="BC477" i="119"/>
  <c r="BJ477" i="119"/>
  <c r="CF477" i="119"/>
  <c r="CO477" i="119"/>
  <c r="AS350" i="119"/>
  <c r="CE350" i="119"/>
  <c r="DB350" i="119"/>
  <c r="BM350" i="119"/>
  <c r="DO350" i="119"/>
  <c r="BS350" i="119"/>
  <c r="CG350" i="119"/>
  <c r="AV350" i="119"/>
  <c r="DM350" i="119"/>
  <c r="BF350" i="119"/>
  <c r="BZ350" i="119"/>
  <c r="C107" i="121"/>
  <c r="DE350" i="119"/>
  <c r="BP350" i="119"/>
  <c r="CM350" i="119"/>
  <c r="AX350" i="119"/>
  <c r="CJ350" i="119"/>
  <c r="BK350" i="119"/>
  <c r="BR350" i="119"/>
  <c r="DD350" i="119"/>
  <c r="CD350" i="119"/>
  <c r="AU350" i="119"/>
  <c r="BI350" i="119"/>
  <c r="CC350" i="119"/>
  <c r="BO350" i="119"/>
  <c r="BD350" i="119"/>
  <c r="CP350" i="119"/>
  <c r="BA350" i="119"/>
  <c r="BX350" i="119"/>
  <c r="DJ350" i="119"/>
  <c r="BU350" i="119"/>
  <c r="CR350" i="119"/>
  <c r="CA350" i="119"/>
  <c r="CO350" i="119"/>
  <c r="CH350" i="119"/>
  <c r="DP350" i="119"/>
  <c r="CU350" i="119"/>
  <c r="CI350" i="119"/>
  <c r="DA350" i="119"/>
  <c r="BL350" i="119"/>
  <c r="CX350" i="119"/>
  <c r="AT350" i="119"/>
  <c r="CF350" i="119"/>
  <c r="DC350" i="119"/>
  <c r="BN350" i="119"/>
  <c r="CZ350" i="119"/>
  <c r="CQ350" i="119"/>
  <c r="AZ350" i="119"/>
  <c r="AW350" i="119"/>
  <c r="CB350" i="119"/>
  <c r="DK350" i="119"/>
  <c r="DL350" i="119"/>
  <c r="BG350" i="119"/>
  <c r="DH350" i="119"/>
  <c r="BH350" i="119"/>
  <c r="DI350" i="119"/>
  <c r="BQ350" i="119"/>
  <c r="CV350" i="119"/>
  <c r="CW350" i="119"/>
  <c r="BE350" i="119"/>
  <c r="BW350" i="119"/>
  <c r="CY350" i="119"/>
  <c r="CS350" i="119"/>
  <c r="CT350" i="119"/>
  <c r="BB350" i="119"/>
  <c r="CK350" i="119"/>
  <c r="CN350" i="119"/>
  <c r="BY350" i="119"/>
  <c r="DG350" i="119"/>
  <c r="DN350" i="119"/>
  <c r="BV350" i="119"/>
  <c r="BT350" i="119"/>
  <c r="CL350" i="119"/>
  <c r="DF350" i="119"/>
  <c r="AY350" i="119"/>
  <c r="BJ350" i="119"/>
  <c r="BC350" i="119"/>
  <c r="V432" i="119"/>
  <c r="Q432" i="119"/>
  <c r="AJ432" i="119" a="1"/>
  <c r="AJ432" i="119" s="1"/>
  <c r="CA314" i="119"/>
  <c r="DM314" i="119"/>
  <c r="BI314" i="119"/>
  <c r="BV314" i="119"/>
  <c r="CE314" i="119"/>
  <c r="CR314" i="119"/>
  <c r="BC314" i="119"/>
  <c r="BZ314" i="119"/>
  <c r="CH314" i="119"/>
  <c r="CM314" i="119"/>
  <c r="BE314" i="119"/>
  <c r="CI314" i="119"/>
  <c r="DF314" i="119"/>
  <c r="BQ314" i="119"/>
  <c r="CS314" i="119"/>
  <c r="DB314" i="119"/>
  <c r="CZ314" i="119"/>
  <c r="AV314" i="119"/>
  <c r="BD314" i="119"/>
  <c r="BH314" i="119"/>
  <c r="DC314" i="119"/>
  <c r="BW314" i="119"/>
  <c r="CB314" i="119"/>
  <c r="DN314" i="119"/>
  <c r="BY314" i="119"/>
  <c r="DK314" i="119"/>
  <c r="AX314" i="119"/>
  <c r="BG314" i="119"/>
  <c r="CD314" i="119"/>
  <c r="BL314" i="119"/>
  <c r="AY314" i="119"/>
  <c r="BB314" i="119"/>
  <c r="DG314" i="119"/>
  <c r="BS314" i="119"/>
  <c r="DA314" i="119"/>
  <c r="BX314" i="119"/>
  <c r="CY314" i="119"/>
  <c r="CC314" i="119"/>
  <c r="DD314" i="119"/>
  <c r="DP314" i="119"/>
  <c r="BP314" i="119"/>
  <c r="BM314" i="119"/>
  <c r="AU314" i="119"/>
  <c r="BK314" i="119"/>
  <c r="BA314" i="119"/>
  <c r="BO314" i="119"/>
  <c r="DI314" i="119"/>
  <c r="DH314" i="119"/>
  <c r="CX314" i="119"/>
  <c r="CF314" i="119"/>
  <c r="CV314" i="119"/>
  <c r="BN314" i="119"/>
  <c r="CQ314" i="119"/>
  <c r="BR314" i="119"/>
  <c r="DL314" i="119"/>
  <c r="AS314" i="119"/>
  <c r="CT314" i="119"/>
  <c r="DO314" i="119"/>
  <c r="DE314" i="119"/>
  <c r="CJ314" i="119"/>
  <c r="CU314" i="119"/>
  <c r="CP314" i="119"/>
  <c r="BF314" i="119"/>
  <c r="CO314" i="119"/>
  <c r="CN314" i="119"/>
  <c r="AT314" i="119"/>
  <c r="BJ314" i="119"/>
  <c r="BU314" i="119"/>
  <c r="CG314" i="119"/>
  <c r="DJ314" i="119"/>
  <c r="BT314" i="119"/>
  <c r="CW314" i="119"/>
  <c r="AW314" i="119"/>
  <c r="AZ314" i="119"/>
  <c r="CK314" i="119"/>
  <c r="CL314" i="119"/>
  <c r="AE12" i="119"/>
  <c r="AG12" i="119"/>
  <c r="V344" i="119"/>
  <c r="AJ344" i="119" a="1"/>
  <c r="AJ344" i="119" s="1"/>
  <c r="Q344" i="119"/>
  <c r="R344" i="119" s="1"/>
  <c r="BT397" i="119"/>
  <c r="CQ397" i="119"/>
  <c r="CX397" i="119"/>
  <c r="CN397" i="119"/>
  <c r="DM397" i="119"/>
  <c r="BW397" i="119"/>
  <c r="DH397" i="119"/>
  <c r="DP397" i="119"/>
  <c r="BS397" i="119"/>
  <c r="BE397" i="119"/>
  <c r="CB397" i="119"/>
  <c r="DD397" i="119"/>
  <c r="CT397" i="119"/>
  <c r="DJ397" i="119"/>
  <c r="BI397" i="119"/>
  <c r="CS397" i="119"/>
  <c r="CL397" i="119"/>
  <c r="CM397" i="119"/>
  <c r="BL397" i="119"/>
  <c r="DC397" i="119"/>
  <c r="BM397" i="119"/>
  <c r="CY397" i="119"/>
  <c r="AU397" i="119"/>
  <c r="DN397" i="119"/>
  <c r="AT397" i="119"/>
  <c r="CE397" i="119"/>
  <c r="AW397" i="119"/>
  <c r="CV397" i="119"/>
  <c r="CG397" i="119"/>
  <c r="AX397" i="119"/>
  <c r="DK397" i="119"/>
  <c r="BU397" i="119"/>
  <c r="CR397" i="119"/>
  <c r="BC397" i="119"/>
  <c r="BF397" i="119"/>
  <c r="BP397" i="119"/>
  <c r="DA397" i="119"/>
  <c r="CU397" i="119"/>
  <c r="BB397" i="119"/>
  <c r="CW397" i="119"/>
  <c r="BG397" i="119"/>
  <c r="CC397" i="119"/>
  <c r="DO397" i="119"/>
  <c r="CF397" i="119"/>
  <c r="BV397" i="119"/>
  <c r="CP397" i="119"/>
  <c r="BH397" i="119"/>
  <c r="CJ397" i="119"/>
  <c r="CK397" i="119"/>
  <c r="DI397" i="119"/>
  <c r="CI397" i="119"/>
  <c r="AS397" i="119"/>
  <c r="AZ397" i="119"/>
  <c r="DL397" i="119"/>
  <c r="CO397" i="119"/>
  <c r="DE397" i="119"/>
  <c r="BK397" i="119"/>
  <c r="CA397" i="119"/>
  <c r="CD397" i="119"/>
  <c r="DG397" i="119"/>
  <c r="AV397" i="119"/>
  <c r="BD397" i="119"/>
  <c r="CH397" i="119"/>
  <c r="BO397" i="119"/>
  <c r="BQ397" i="119"/>
  <c r="BY397" i="119"/>
  <c r="AY397" i="119"/>
  <c r="BA397" i="119"/>
  <c r="BZ397" i="119"/>
  <c r="BN397" i="119"/>
  <c r="BR397" i="119"/>
  <c r="BX397" i="119"/>
  <c r="DF397" i="119"/>
  <c r="DB397" i="119"/>
  <c r="BJ397" i="119"/>
  <c r="CZ397" i="119"/>
  <c r="CF475" i="119"/>
  <c r="BM475" i="119"/>
  <c r="BS475" i="119"/>
  <c r="CN475" i="119"/>
  <c r="DJ475" i="119"/>
  <c r="DM475" i="119"/>
  <c r="CL475" i="119"/>
  <c r="BO475" i="119"/>
  <c r="BB475" i="119"/>
  <c r="CB475" i="119"/>
  <c r="AS475" i="119"/>
  <c r="BZ475" i="119"/>
  <c r="CJ475" i="119"/>
  <c r="CP475" i="119"/>
  <c r="AV475" i="119"/>
  <c r="DO475" i="119"/>
  <c r="BX475" i="119"/>
  <c r="DI475" i="119"/>
  <c r="AT475" i="119"/>
  <c r="CK475" i="119"/>
  <c r="CW475" i="119"/>
  <c r="BG475" i="119"/>
  <c r="CY475" i="119"/>
  <c r="DE475" i="119"/>
  <c r="CV475" i="119"/>
  <c r="BU475" i="119"/>
  <c r="BI475" i="119"/>
  <c r="AW475" i="119"/>
  <c r="BL475" i="119"/>
  <c r="BY475" i="119"/>
  <c r="DN475" i="119"/>
  <c r="CE475" i="119"/>
  <c r="BP475" i="119"/>
  <c r="DG475" i="119"/>
  <c r="BA475" i="119"/>
  <c r="DP475" i="119"/>
  <c r="AY475" i="119"/>
  <c r="BT475" i="119"/>
  <c r="CZ475" i="119"/>
  <c r="AZ475" i="119"/>
  <c r="DD475" i="119"/>
  <c r="AU475" i="119"/>
  <c r="DL475" i="119"/>
  <c r="CX475" i="119"/>
  <c r="CR475" i="119"/>
  <c r="CU475" i="119"/>
  <c r="CI475" i="119"/>
  <c r="DC475" i="119"/>
  <c r="DK475" i="119"/>
  <c r="CC475" i="119"/>
  <c r="BW475" i="119"/>
  <c r="CO475" i="119"/>
  <c r="BJ475" i="119"/>
  <c r="CD475" i="119"/>
  <c r="BH475" i="119"/>
  <c r="BK475" i="119"/>
  <c r="CT475" i="119"/>
  <c r="DA475" i="119"/>
  <c r="CG475" i="119"/>
  <c r="CM475" i="119"/>
  <c r="BN475" i="119"/>
  <c r="BC475" i="119"/>
  <c r="BF475" i="119"/>
  <c r="DF475" i="119"/>
  <c r="C232" i="121"/>
  <c r="BV475" i="119"/>
  <c r="BQ475" i="119"/>
  <c r="DB475" i="119"/>
  <c r="BR475" i="119"/>
  <c r="CA475" i="119"/>
  <c r="CQ475" i="119"/>
  <c r="BE475" i="119"/>
  <c r="CH475" i="119"/>
  <c r="AX475" i="119"/>
  <c r="BD475" i="119"/>
  <c r="DH475" i="119"/>
  <c r="CS475" i="119"/>
  <c r="CW404" i="119"/>
  <c r="BH404" i="119"/>
  <c r="CT404" i="119"/>
  <c r="BE404" i="119"/>
  <c r="CB404" i="119"/>
  <c r="DN404" i="119"/>
  <c r="BJ404" i="119"/>
  <c r="CV404" i="119"/>
  <c r="CO404" i="119"/>
  <c r="CD404" i="119"/>
  <c r="BD404" i="119"/>
  <c r="BX404" i="119"/>
  <c r="CR404" i="119"/>
  <c r="CH404" i="119"/>
  <c r="AS404" i="119"/>
  <c r="CE404" i="119"/>
  <c r="DB404" i="119"/>
  <c r="BM404" i="119"/>
  <c r="CY404" i="119"/>
  <c r="AU404" i="119"/>
  <c r="CG404" i="119"/>
  <c r="BZ404" i="119"/>
  <c r="DD404" i="119"/>
  <c r="BA404" i="119"/>
  <c r="BU404" i="119"/>
  <c r="BC404" i="119"/>
  <c r="BS404" i="119"/>
  <c r="DE404" i="119"/>
  <c r="BP404" i="119"/>
  <c r="CM404" i="119"/>
  <c r="AX404" i="119"/>
  <c r="CJ404" i="119"/>
  <c r="DG404" i="119"/>
  <c r="BR404" i="119"/>
  <c r="BK404" i="119"/>
  <c r="CP404" i="119"/>
  <c r="DJ404" i="119"/>
  <c r="AV404" i="119"/>
  <c r="C161" i="121"/>
  <c r="DP404" i="119"/>
  <c r="CA404" i="119"/>
  <c r="DM404" i="119"/>
  <c r="BI404" i="119"/>
  <c r="CU404" i="119"/>
  <c r="BF404" i="119"/>
  <c r="CC404" i="119"/>
  <c r="DO404" i="119"/>
  <c r="DH404" i="119"/>
  <c r="AW404" i="119"/>
  <c r="CF404" i="119"/>
  <c r="DK404" i="119"/>
  <c r="CN404" i="119"/>
  <c r="AT404" i="119"/>
  <c r="BN404" i="119"/>
  <c r="CQ404" i="119"/>
  <c r="BO404" i="119"/>
  <c r="DI404" i="119"/>
  <c r="BQ404" i="119"/>
  <c r="CZ404" i="119"/>
  <c r="BT404" i="119"/>
  <c r="BY404" i="119"/>
  <c r="BL404" i="119"/>
  <c r="AZ404" i="119"/>
  <c r="CX404" i="119"/>
  <c r="BB404" i="119"/>
  <c r="CK404" i="119"/>
  <c r="DA404" i="119"/>
  <c r="CL404" i="119"/>
  <c r="DL404" i="119"/>
  <c r="CI404" i="119"/>
  <c r="DC404" i="119"/>
  <c r="BV404" i="119"/>
  <c r="BG404" i="119"/>
  <c r="CS404" i="119"/>
  <c r="DF404" i="119"/>
  <c r="AY404" i="119"/>
  <c r="BW404" i="119"/>
  <c r="CO324" i="119"/>
  <c r="DO324" i="119"/>
  <c r="DC324" i="119"/>
  <c r="CQ324" i="119"/>
  <c r="C81" i="121"/>
  <c r="BS324" i="119"/>
  <c r="BG324" i="119"/>
  <c r="AU324" i="119"/>
  <c r="CT324" i="119"/>
  <c r="AT324" i="119"/>
  <c r="CY324" i="119"/>
  <c r="CF324" i="119"/>
  <c r="BF324" i="119"/>
  <c r="BA324" i="119"/>
  <c r="AZ324" i="119"/>
  <c r="BZ324" i="119"/>
  <c r="DJ324" i="119"/>
  <c r="BB324" i="119"/>
  <c r="BE324" i="119"/>
  <c r="DE324" i="119"/>
  <c r="CS324" i="119"/>
  <c r="CG324" i="119"/>
  <c r="BU324" i="119"/>
  <c r="CI324" i="119"/>
  <c r="CM324" i="119"/>
  <c r="CR324" i="119"/>
  <c r="CH324" i="119"/>
  <c r="DA324" i="119"/>
  <c r="BQ324" i="119"/>
  <c r="CV324" i="119"/>
  <c r="DM324" i="119"/>
  <c r="BV324" i="119"/>
  <c r="DL324" i="119"/>
  <c r="CZ324" i="119"/>
  <c r="CN324" i="119"/>
  <c r="CB324" i="119"/>
  <c r="CE324" i="119"/>
  <c r="BD324" i="119"/>
  <c r="DG324" i="119"/>
  <c r="AV324" i="119"/>
  <c r="BO324" i="119"/>
  <c r="AW324" i="119"/>
  <c r="DB324" i="119"/>
  <c r="BT324" i="119"/>
  <c r="CJ324" i="119"/>
  <c r="BI324" i="119"/>
  <c r="BL324" i="119"/>
  <c r="BH324" i="119"/>
  <c r="BK324" i="119"/>
  <c r="AY324" i="119"/>
  <c r="DN324" i="119"/>
  <c r="CL324" i="119"/>
  <c r="CP324" i="119"/>
  <c r="BN324" i="119"/>
  <c r="BR324" i="119"/>
  <c r="CD324" i="119"/>
  <c r="BW324" i="119"/>
  <c r="CC324" i="119"/>
  <c r="DH324" i="119"/>
  <c r="CA324" i="119"/>
  <c r="CU324" i="119"/>
  <c r="CX324" i="119"/>
  <c r="DI324" i="119"/>
  <c r="CW324" i="119"/>
  <c r="CK324" i="119"/>
  <c r="BY324" i="119"/>
  <c r="BM324" i="119"/>
  <c r="BP324" i="119"/>
  <c r="DP324" i="119"/>
  <c r="DD324" i="119"/>
  <c r="AX324" i="119"/>
  <c r="DK324" i="119"/>
  <c r="DF324" i="119"/>
  <c r="BJ324" i="119"/>
  <c r="BC324" i="119"/>
  <c r="AS324" i="119"/>
  <c r="BX324" i="119"/>
  <c r="DH457" i="119"/>
  <c r="BD457" i="119"/>
  <c r="BG457" i="119"/>
  <c r="DM457" i="119"/>
  <c r="DF457" i="119"/>
  <c r="CC457" i="119"/>
  <c r="CY457" i="119"/>
  <c r="CX457" i="119"/>
  <c r="CD457" i="119"/>
  <c r="DD457" i="119"/>
  <c r="BT457" i="119"/>
  <c r="CO457" i="119"/>
  <c r="DG457" i="119"/>
  <c r="DA457" i="119"/>
  <c r="AW457" i="119"/>
  <c r="BS457" i="119"/>
  <c r="BW457" i="119"/>
  <c r="CF457" i="119"/>
  <c r="BY457" i="119"/>
  <c r="BN457" i="119"/>
  <c r="CR457" i="119"/>
  <c r="AU457" i="119"/>
  <c r="CN457" i="119"/>
  <c r="BE457" i="119"/>
  <c r="CM457" i="119"/>
  <c r="C214" i="121"/>
  <c r="DC457" i="119"/>
  <c r="CL457" i="119"/>
  <c r="DI457" i="119"/>
  <c r="BL457" i="119"/>
  <c r="CA457" i="119"/>
  <c r="BB457" i="119"/>
  <c r="AY457" i="119"/>
  <c r="BH457" i="119"/>
  <c r="CK457" i="119"/>
  <c r="BQ457" i="119"/>
  <c r="AT457" i="119"/>
  <c r="CT457" i="119"/>
  <c r="CV457" i="119"/>
  <c r="BV457" i="119"/>
  <c r="DK457" i="119"/>
  <c r="AS457" i="119"/>
  <c r="CB457" i="119"/>
  <c r="DE457" i="119"/>
  <c r="BZ457" i="119"/>
  <c r="AX457" i="119"/>
  <c r="DL457" i="119"/>
  <c r="CZ457" i="119"/>
  <c r="BJ457" i="119"/>
  <c r="DP457" i="119"/>
  <c r="DB457" i="119"/>
  <c r="BM457" i="119"/>
  <c r="CI457" i="119"/>
  <c r="BR457" i="119"/>
  <c r="BO457" i="119"/>
  <c r="BX457" i="119"/>
  <c r="DN457" i="119"/>
  <c r="BC457" i="119"/>
  <c r="DJ457" i="119"/>
  <c r="CE457" i="119"/>
  <c r="AV457" i="119"/>
  <c r="BI457" i="119"/>
  <c r="BA457" i="119"/>
  <c r="CW457" i="119"/>
  <c r="CJ457" i="119"/>
  <c r="CP457" i="119"/>
  <c r="CU457" i="119"/>
  <c r="CH457" i="119"/>
  <c r="AZ457" i="119"/>
  <c r="BP457" i="119"/>
  <c r="CQ457" i="119"/>
  <c r="DO457" i="119"/>
  <c r="BU457" i="119"/>
  <c r="BF457" i="119"/>
  <c r="CG457" i="119"/>
  <c r="BK457" i="119"/>
  <c r="CS457" i="119"/>
  <c r="AX405" i="119"/>
  <c r="CI405" i="119"/>
  <c r="BT405" i="119"/>
  <c r="DA405" i="119"/>
  <c r="CY405" i="119"/>
  <c r="CF405" i="119"/>
  <c r="AT405" i="119"/>
  <c r="CW405" i="119"/>
  <c r="CN405" i="119"/>
  <c r="DH405" i="119"/>
  <c r="AW405" i="119"/>
  <c r="BW405" i="119"/>
  <c r="CS405" i="119"/>
  <c r="CV405" i="119"/>
  <c r="CA405" i="119"/>
  <c r="BB405" i="119"/>
  <c r="CJ405" i="119"/>
  <c r="CB405" i="119"/>
  <c r="BJ405" i="119"/>
  <c r="BL405" i="119"/>
  <c r="CR405" i="119"/>
  <c r="CC405" i="119"/>
  <c r="BY405" i="119"/>
  <c r="BH405" i="119"/>
  <c r="AY405" i="119"/>
  <c r="BG405" i="119"/>
  <c r="BR405" i="119"/>
  <c r="BV405" i="119"/>
  <c r="DD405" i="119"/>
  <c r="CZ405" i="119"/>
  <c r="BS405" i="119"/>
  <c r="BK405" i="119"/>
  <c r="AU405" i="119"/>
  <c r="CU405" i="119"/>
  <c r="DJ405" i="119"/>
  <c r="BE405" i="119"/>
  <c r="CL405" i="119"/>
  <c r="DO405" i="119"/>
  <c r="BD405" i="119"/>
  <c r="CM405" i="119"/>
  <c r="CK405" i="119"/>
  <c r="CD405" i="119"/>
  <c r="BM405" i="119"/>
  <c r="DM405" i="119"/>
  <c r="CX405" i="119"/>
  <c r="BI405" i="119"/>
  <c r="CP405" i="119"/>
  <c r="CG405" i="119"/>
  <c r="BF405" i="119"/>
  <c r="BU405" i="119"/>
  <c r="CT405" i="119"/>
  <c r="DN405" i="119"/>
  <c r="BZ405" i="119"/>
  <c r="BQ405" i="119"/>
  <c r="DI405" i="119"/>
  <c r="AV405" i="119"/>
  <c r="AZ405" i="119"/>
  <c r="AS405" i="119"/>
  <c r="BP405" i="119"/>
  <c r="BO405" i="119"/>
  <c r="CQ405" i="119"/>
  <c r="DK405" i="119"/>
  <c r="CO405" i="119"/>
  <c r="DG405" i="119"/>
  <c r="BC405" i="119"/>
  <c r="DE405" i="119"/>
  <c r="DL405" i="119"/>
  <c r="DC405" i="119"/>
  <c r="DB405" i="119"/>
  <c r="CH405" i="119"/>
  <c r="CE405" i="119"/>
  <c r="BN405" i="119"/>
  <c r="DP405" i="119"/>
  <c r="BX405" i="119"/>
  <c r="DF405" i="119"/>
  <c r="C162" i="121"/>
  <c r="BA405" i="119"/>
  <c r="D180" i="121"/>
  <c r="F180" i="121" s="1"/>
  <c r="AJ300" i="119" a="1"/>
  <c r="AJ300" i="119" s="1"/>
  <c r="V300" i="119"/>
  <c r="Q300" i="119"/>
  <c r="BO294" i="119"/>
  <c r="DK294" i="119"/>
  <c r="BN294" i="119"/>
  <c r="DD294" i="119"/>
  <c r="CQ294" i="119"/>
  <c r="BB294" i="119"/>
  <c r="BL294" i="119"/>
  <c r="BQ294" i="119"/>
  <c r="AZ294" i="119"/>
  <c r="DG294" i="119"/>
  <c r="BU294" i="119"/>
  <c r="CY294" i="119"/>
  <c r="DM294" i="119"/>
  <c r="BP294" i="119"/>
  <c r="CH294" i="119"/>
  <c r="CR294" i="119"/>
  <c r="CN294" i="119"/>
  <c r="AW294" i="119"/>
  <c r="DC294" i="119"/>
  <c r="DN294" i="119"/>
  <c r="BJ294" i="119"/>
  <c r="BT294" i="119"/>
  <c r="CO294" i="119"/>
  <c r="BF294" i="119"/>
  <c r="CZ294" i="119"/>
  <c r="BM294" i="119"/>
  <c r="BR294" i="119"/>
  <c r="CK294" i="119"/>
  <c r="DH294" i="119"/>
  <c r="BI294" i="119"/>
  <c r="DA294" i="119"/>
  <c r="BE294" i="119"/>
  <c r="BW294" i="119"/>
  <c r="CD294" i="119"/>
  <c r="CA294" i="119"/>
  <c r="DO294" i="119"/>
  <c r="DB294" i="119"/>
  <c r="AU294" i="119"/>
  <c r="AY294" i="119"/>
  <c r="CB294" i="119"/>
  <c r="BV294" i="119"/>
  <c r="CP294" i="119"/>
  <c r="DL294" i="119"/>
  <c r="CG294" i="119"/>
  <c r="DJ294" i="119"/>
  <c r="BH294" i="119"/>
  <c r="CX294" i="119"/>
  <c r="BY294" i="119"/>
  <c r="CI294" i="119"/>
  <c r="BS294" i="119"/>
  <c r="CE294" i="119"/>
  <c r="AV294" i="119"/>
  <c r="CM294" i="119"/>
  <c r="AS294" i="119"/>
  <c r="BC294" i="119"/>
  <c r="BG294" i="119"/>
  <c r="CU294" i="119"/>
  <c r="CF294" i="119"/>
  <c r="CL294" i="119"/>
  <c r="CS294" i="119"/>
  <c r="DI294" i="119"/>
  <c r="CC294" i="119"/>
  <c r="DP294" i="119"/>
  <c r="BK294" i="119"/>
  <c r="DF294" i="119"/>
  <c r="AT294" i="119"/>
  <c r="BD294" i="119"/>
  <c r="AX294" i="119"/>
  <c r="CT294" i="119"/>
  <c r="CV294" i="119"/>
  <c r="C51" i="121"/>
  <c r="CW294" i="119"/>
  <c r="BX294" i="119"/>
  <c r="CJ294" i="119"/>
  <c r="BA294" i="119"/>
  <c r="DE294" i="119"/>
  <c r="BZ294" i="119"/>
  <c r="CW393" i="119"/>
  <c r="BG393" i="119"/>
  <c r="CR393" i="119"/>
  <c r="BC393" i="119"/>
  <c r="BF393" i="119"/>
  <c r="DN393" i="119"/>
  <c r="BY393" i="119"/>
  <c r="DI393" i="119"/>
  <c r="CO393" i="119"/>
  <c r="CQ393" i="119"/>
  <c r="BA393" i="119"/>
  <c r="BS393" i="119"/>
  <c r="BR393" i="119"/>
  <c r="CH393" i="119"/>
  <c r="AS393" i="119"/>
  <c r="CC393" i="119"/>
  <c r="DO393" i="119"/>
  <c r="BK393" i="119"/>
  <c r="CL393" i="119"/>
  <c r="BJ393" i="119"/>
  <c r="CU393" i="119"/>
  <c r="DJ393" i="119"/>
  <c r="CP393" i="119"/>
  <c r="CK393" i="119"/>
  <c r="BH393" i="119"/>
  <c r="BX393" i="119"/>
  <c r="C150" i="121"/>
  <c r="AZ393" i="119"/>
  <c r="DE393" i="119"/>
  <c r="BO393" i="119"/>
  <c r="CZ393" i="119"/>
  <c r="AV393" i="119"/>
  <c r="BV393" i="119"/>
  <c r="AX393" i="119"/>
  <c r="CG393" i="119"/>
  <c r="CI393" i="119"/>
  <c r="CT393" i="119"/>
  <c r="DH393" i="119"/>
  <c r="BN393" i="119"/>
  <c r="CY393" i="119"/>
  <c r="CX393" i="119"/>
  <c r="BI393" i="119"/>
  <c r="CE393" i="119"/>
  <c r="DP393" i="119"/>
  <c r="CA393" i="119"/>
  <c r="CN393" i="119"/>
  <c r="CB393" i="119"/>
  <c r="DD393" i="119"/>
  <c r="CF393" i="119"/>
  <c r="DM393" i="119"/>
  <c r="BW393" i="119"/>
  <c r="CS393" i="119"/>
  <c r="BD393" i="119"/>
  <c r="DB393" i="119"/>
  <c r="CD393" i="119"/>
  <c r="BT393" i="119"/>
  <c r="BM393" i="119"/>
  <c r="BP393" i="119"/>
  <c r="BB393" i="119"/>
  <c r="DC393" i="119"/>
  <c r="AU393" i="119"/>
  <c r="DA393" i="119"/>
  <c r="DG393" i="119"/>
  <c r="CM393" i="119"/>
  <c r="CJ393" i="119"/>
  <c r="DF393" i="119"/>
  <c r="BZ393" i="119"/>
  <c r="DK393" i="119"/>
  <c r="BU393" i="119"/>
  <c r="BE393" i="119"/>
  <c r="AY393" i="119"/>
  <c r="DL393" i="119"/>
  <c r="AT393" i="119"/>
  <c r="CV393" i="119"/>
  <c r="BQ393" i="119"/>
  <c r="AW393" i="119"/>
  <c r="BL393" i="119"/>
  <c r="DB289" i="119"/>
  <c r="CA289" i="119"/>
  <c r="BR289" i="119"/>
  <c r="CN289" i="119"/>
  <c r="DK289" i="119"/>
  <c r="BK289" i="119"/>
  <c r="CD289" i="119"/>
  <c r="BN289" i="119"/>
  <c r="CQ289" i="119"/>
  <c r="C46" i="121"/>
  <c r="AU289" i="119"/>
  <c r="DA289" i="119"/>
  <c r="BI289" i="119"/>
  <c r="BZ289" i="119"/>
  <c r="CV289" i="119"/>
  <c r="BG289" i="119"/>
  <c r="DG289" i="119"/>
  <c r="CC289" i="119"/>
  <c r="DE289" i="119"/>
  <c r="CE289" i="119"/>
  <c r="AW289" i="119"/>
  <c r="DP289" i="119"/>
  <c r="CL289" i="119"/>
  <c r="BU289" i="119"/>
  <c r="CH289" i="119"/>
  <c r="DI289" i="119"/>
  <c r="CR289" i="119"/>
  <c r="BW289" i="119"/>
  <c r="BP289" i="119"/>
  <c r="BV289" i="119"/>
  <c r="BF289" i="119"/>
  <c r="DO289" i="119"/>
  <c r="CZ289" i="119"/>
  <c r="CI289" i="119"/>
  <c r="DD289" i="119"/>
  <c r="BO289" i="119"/>
  <c r="CJ289" i="119"/>
  <c r="CK289" i="119"/>
  <c r="BB289" i="119"/>
  <c r="CM289" i="119"/>
  <c r="CW289" i="119"/>
  <c r="AS289" i="119"/>
  <c r="BE289" i="119"/>
  <c r="DM289" i="119"/>
  <c r="CP289" i="119"/>
  <c r="AZ289" i="119"/>
  <c r="BL289" i="119"/>
  <c r="BH289" i="119"/>
  <c r="DN289" i="119"/>
  <c r="CF289" i="119"/>
  <c r="BS289" i="119"/>
  <c r="DF289" i="119"/>
  <c r="BM289" i="119"/>
  <c r="BT289" i="119"/>
  <c r="CS289" i="119"/>
  <c r="BA289" i="119"/>
  <c r="CO289" i="119"/>
  <c r="AX289" i="119"/>
  <c r="CT289" i="119"/>
  <c r="CB289" i="119"/>
  <c r="BJ289" i="119"/>
  <c r="CG289" i="119"/>
  <c r="BQ289" i="119"/>
  <c r="AT289" i="119"/>
  <c r="AV289" i="119"/>
  <c r="CY289" i="119"/>
  <c r="DL289" i="119"/>
  <c r="BX289" i="119"/>
  <c r="DH289" i="119"/>
  <c r="BY289" i="119"/>
  <c r="DJ289" i="119"/>
  <c r="CU289" i="119"/>
  <c r="DC289" i="119"/>
  <c r="AY289" i="119"/>
  <c r="BD289" i="119"/>
  <c r="CX289" i="119"/>
  <c r="BC289" i="119"/>
  <c r="DI375" i="119"/>
  <c r="DH375" i="119"/>
  <c r="CR375" i="119"/>
  <c r="BC375" i="119"/>
  <c r="CO375" i="119"/>
  <c r="AZ375" i="119"/>
  <c r="BV375" i="119"/>
  <c r="BW375" i="119"/>
  <c r="BG375" i="119"/>
  <c r="CM375" i="119"/>
  <c r="CT375" i="119"/>
  <c r="BE375" i="119"/>
  <c r="AY375" i="119"/>
  <c r="DO375" i="119"/>
  <c r="BZ375" i="119"/>
  <c r="DL375" i="119"/>
  <c r="BH375" i="119"/>
  <c r="CS375" i="119"/>
  <c r="AV375" i="119"/>
  <c r="DA375" i="119"/>
  <c r="CF375" i="119"/>
  <c r="DB375" i="119"/>
  <c r="BM375" i="119"/>
  <c r="BO375" i="119"/>
  <c r="BK375" i="119"/>
  <c r="CW375" i="119"/>
  <c r="AS375" i="119"/>
  <c r="CD375" i="119"/>
  <c r="DC375" i="119"/>
  <c r="CB375" i="119"/>
  <c r="BB375" i="119"/>
  <c r="BY375" i="119"/>
  <c r="DJ375" i="119"/>
  <c r="BU375" i="119"/>
  <c r="CU375" i="119"/>
  <c r="BS375" i="119"/>
  <c r="CP375" i="119"/>
  <c r="BA375" i="119"/>
  <c r="BX375" i="119"/>
  <c r="BJ375" i="119"/>
  <c r="BF375" i="119"/>
  <c r="CJ375" i="119"/>
  <c r="DM375" i="119"/>
  <c r="C132" i="121"/>
  <c r="AU375" i="119"/>
  <c r="BT375" i="119"/>
  <c r="CX375" i="119"/>
  <c r="BQ375" i="119"/>
  <c r="CG375" i="119"/>
  <c r="CH375" i="119"/>
  <c r="BI375" i="119"/>
  <c r="DN375" i="119"/>
  <c r="BR375" i="119"/>
  <c r="CK375" i="119"/>
  <c r="AT375" i="119"/>
  <c r="CY375" i="119"/>
  <c r="CE375" i="119"/>
  <c r="DE375" i="119"/>
  <c r="DF375" i="119"/>
  <c r="CV375" i="119"/>
  <c r="CZ375" i="119"/>
  <c r="DD375" i="119"/>
  <c r="BP375" i="119"/>
  <c r="BD375" i="119"/>
  <c r="CI375" i="119"/>
  <c r="AW375" i="119"/>
  <c r="DK375" i="119"/>
  <c r="CQ375" i="119"/>
  <c r="BN375" i="119"/>
  <c r="CA375" i="119"/>
  <c r="BL375" i="119"/>
  <c r="DP375" i="119"/>
  <c r="CL375" i="119"/>
  <c r="CN375" i="119"/>
  <c r="DG375" i="119"/>
  <c r="AX375" i="119"/>
  <c r="CC375" i="119"/>
  <c r="DN459" i="119"/>
  <c r="BN459" i="119"/>
  <c r="AV459" i="119"/>
  <c r="CX459" i="119"/>
  <c r="DI459" i="119"/>
  <c r="AS459" i="119"/>
  <c r="CY459" i="119"/>
  <c r="BY459" i="119"/>
  <c r="CE459" i="119"/>
  <c r="CC459" i="119"/>
  <c r="BE459" i="119"/>
  <c r="AT459" i="119"/>
  <c r="AX459" i="119"/>
  <c r="CA459" i="119"/>
  <c r="BD459" i="119"/>
  <c r="DO459" i="119"/>
  <c r="CU459" i="119"/>
  <c r="BF459" i="119"/>
  <c r="BT459" i="119"/>
  <c r="CR459" i="119"/>
  <c r="BU459" i="119"/>
  <c r="BO459" i="119"/>
  <c r="C216" i="121"/>
  <c r="CO459" i="119"/>
  <c r="CK459" i="119"/>
  <c r="CT459" i="119"/>
  <c r="BK459" i="119"/>
  <c r="BQ459" i="119"/>
  <c r="BA459" i="119"/>
  <c r="DE459" i="119"/>
  <c r="CZ459" i="119"/>
  <c r="DD459" i="119"/>
  <c r="BI459" i="119"/>
  <c r="AY459" i="119"/>
  <c r="BB459" i="119"/>
  <c r="BX459" i="119"/>
  <c r="BW459" i="119"/>
  <c r="CG459" i="119"/>
  <c r="DH459" i="119"/>
  <c r="CJ459" i="119"/>
  <c r="BS459" i="119"/>
  <c r="BC459" i="119"/>
  <c r="DJ459" i="119"/>
  <c r="CF459" i="119"/>
  <c r="DM459" i="119"/>
  <c r="CW459" i="119"/>
  <c r="CI459" i="119"/>
  <c r="DK459" i="119"/>
  <c r="DB459" i="119"/>
  <c r="DP459" i="119"/>
  <c r="BJ459" i="119"/>
  <c r="AW459" i="119"/>
  <c r="BM459" i="119"/>
  <c r="DG459" i="119"/>
  <c r="DA459" i="119"/>
  <c r="BG459" i="119"/>
  <c r="BZ459" i="119"/>
  <c r="BV459" i="119"/>
  <c r="DC459" i="119"/>
  <c r="AU459" i="119"/>
  <c r="DF459" i="119"/>
  <c r="CV459" i="119"/>
  <c r="CS459" i="119"/>
  <c r="CP459" i="119"/>
  <c r="CD459" i="119"/>
  <c r="BL459" i="119"/>
  <c r="BR459" i="119"/>
  <c r="DL459" i="119"/>
  <c r="CM459" i="119"/>
  <c r="CB459" i="119"/>
  <c r="BH459" i="119"/>
  <c r="AZ459" i="119"/>
  <c r="CL459" i="119"/>
  <c r="CN459" i="119"/>
  <c r="CH459" i="119"/>
  <c r="CQ459" i="119"/>
  <c r="BP459" i="119"/>
  <c r="DJ273" i="119"/>
  <c r="CB273" i="119"/>
  <c r="CY273" i="119"/>
  <c r="DH273" i="119"/>
  <c r="CX273" i="119"/>
  <c r="AX273" i="119"/>
  <c r="BN273" i="119"/>
  <c r="BW273" i="119"/>
  <c r="DM273" i="119"/>
  <c r="BF273" i="119"/>
  <c r="DD273" i="119"/>
  <c r="DF273" i="119"/>
  <c r="C30" i="121"/>
  <c r="BV273" i="119"/>
  <c r="AS273" i="119"/>
  <c r="BE273" i="119"/>
  <c r="DC273" i="119"/>
  <c r="DL273" i="119"/>
  <c r="BX273" i="119"/>
  <c r="CU273" i="119"/>
  <c r="BR273" i="119"/>
  <c r="CP273" i="119"/>
  <c r="DK273" i="119"/>
  <c r="CH273" i="119"/>
  <c r="BA273" i="119"/>
  <c r="BQ273" i="119"/>
  <c r="BZ273" i="119"/>
  <c r="DA273" i="119"/>
  <c r="CJ273" i="119"/>
  <c r="DG273" i="119"/>
  <c r="CS273" i="119"/>
  <c r="BI273" i="119"/>
  <c r="DN273" i="119"/>
  <c r="CK273" i="119"/>
  <c r="BH273" i="119"/>
  <c r="DP273" i="119"/>
  <c r="CC273" i="119"/>
  <c r="AZ273" i="119"/>
  <c r="CI273" i="119"/>
  <c r="CM273" i="119"/>
  <c r="AY273" i="119"/>
  <c r="AT273" i="119"/>
  <c r="CO273" i="119"/>
  <c r="CA273" i="119"/>
  <c r="DE273" i="119"/>
  <c r="CN273" i="119"/>
  <c r="CQ273" i="119"/>
  <c r="BC273" i="119"/>
  <c r="BS273" i="119"/>
  <c r="BB273" i="119"/>
  <c r="DI273" i="119"/>
  <c r="CR273" i="119"/>
  <c r="BG273" i="119"/>
  <c r="CD273" i="119"/>
  <c r="CW273" i="119"/>
  <c r="CF273" i="119"/>
  <c r="BL273" i="119"/>
  <c r="CV273" i="119"/>
  <c r="BM273" i="119"/>
  <c r="BK273" i="119"/>
  <c r="CT273" i="119"/>
  <c r="AW273" i="119"/>
  <c r="CE273" i="119"/>
  <c r="BU273" i="119"/>
  <c r="CZ273" i="119"/>
  <c r="BD273" i="119"/>
  <c r="BP273" i="119"/>
  <c r="BJ273" i="119"/>
  <c r="DO273" i="119"/>
  <c r="BO273" i="119"/>
  <c r="AU273" i="119"/>
  <c r="BY273" i="119"/>
  <c r="BT273" i="119"/>
  <c r="AV273" i="119"/>
  <c r="CG273" i="119"/>
  <c r="CL273" i="119"/>
  <c r="DB273" i="119"/>
  <c r="C226" i="121"/>
  <c r="D145" i="121"/>
  <c r="F145" i="121" s="1"/>
  <c r="C121" i="121"/>
  <c r="AV447" i="119"/>
  <c r="CG447" i="119"/>
  <c r="AU447" i="119"/>
  <c r="DO447" i="119"/>
  <c r="DH447" i="119"/>
  <c r="DM447" i="119"/>
  <c r="BI447" i="119"/>
  <c r="CZ447" i="119"/>
  <c r="BC447" i="119"/>
  <c r="CS447" i="119"/>
  <c r="BR447" i="119"/>
  <c r="DD447" i="119"/>
  <c r="BO447" i="119"/>
  <c r="CK447" i="119"/>
  <c r="CD447" i="119"/>
  <c r="CX447" i="119"/>
  <c r="AT447" i="119"/>
  <c r="CU447" i="119"/>
  <c r="C204" i="121"/>
  <c r="DP447" i="119"/>
  <c r="DI447" i="119"/>
  <c r="BZ447" i="119"/>
  <c r="DL447" i="119"/>
  <c r="BW447" i="119"/>
  <c r="DA447" i="119"/>
  <c r="CT447" i="119"/>
  <c r="BM447" i="119"/>
  <c r="CF447" i="119"/>
  <c r="CL447" i="119"/>
  <c r="BG447" i="119"/>
  <c r="CH447" i="119"/>
  <c r="BD447" i="119"/>
  <c r="CM447" i="119"/>
  <c r="BQ447" i="119"/>
  <c r="BY447" i="119"/>
  <c r="BE447" i="119"/>
  <c r="CW447" i="119"/>
  <c r="CA447" i="119"/>
  <c r="DF447" i="119"/>
  <c r="CC447" i="119"/>
  <c r="BJ447" i="119"/>
  <c r="DB447" i="119"/>
  <c r="CR447" i="119"/>
  <c r="CE447" i="119"/>
  <c r="DJ447" i="119"/>
  <c r="BS447" i="119"/>
  <c r="CO447" i="119"/>
  <c r="BN447" i="119"/>
  <c r="BP447" i="119"/>
  <c r="CJ447" i="119"/>
  <c r="AY447" i="119"/>
  <c r="CB447" i="119"/>
  <c r="BK447" i="119"/>
  <c r="BA447" i="119"/>
  <c r="BF447" i="119"/>
  <c r="DK447" i="119"/>
  <c r="AX447" i="119"/>
  <c r="BH447" i="119"/>
  <c r="AW447" i="119"/>
  <c r="DG447" i="119"/>
  <c r="BU447" i="119"/>
  <c r="BV447" i="119"/>
  <c r="AZ447" i="119"/>
  <c r="BB447" i="119"/>
  <c r="DC447" i="119"/>
  <c r="AS447" i="119"/>
  <c r="DN447" i="119"/>
  <c r="CV447" i="119"/>
  <c r="CP447" i="119"/>
  <c r="BL447" i="119"/>
  <c r="BT447" i="119"/>
  <c r="CY447" i="119"/>
  <c r="DE447" i="119"/>
  <c r="CQ447" i="119"/>
  <c r="BX447" i="119"/>
  <c r="CI447" i="119"/>
  <c r="CN447" i="119"/>
  <c r="C96" i="121"/>
  <c r="AU478" i="119"/>
  <c r="CH478" i="119"/>
  <c r="BI478" i="119"/>
  <c r="CT478" i="119"/>
  <c r="BE478" i="119"/>
  <c r="BL478" i="119"/>
  <c r="BX478" i="119"/>
  <c r="BG478" i="119"/>
  <c r="BF478" i="119"/>
  <c r="CV478" i="119"/>
  <c r="BZ478" i="119"/>
  <c r="CO478" i="119"/>
  <c r="DG478" i="119"/>
  <c r="BP478" i="119"/>
  <c r="AT478" i="119"/>
  <c r="CE478" i="119"/>
  <c r="DB478" i="119"/>
  <c r="BM478" i="119"/>
  <c r="CY478" i="119"/>
  <c r="CB478" i="119"/>
  <c r="DH478" i="119"/>
  <c r="DK478" i="119"/>
  <c r="DO478" i="119"/>
  <c r="DJ478" i="119"/>
  <c r="DD478" i="119"/>
  <c r="BJ478" i="119"/>
  <c r="AV478" i="119"/>
  <c r="BT478" i="119"/>
  <c r="CR478" i="119"/>
  <c r="BC478" i="119"/>
  <c r="DL478" i="119"/>
  <c r="BQ478" i="119"/>
  <c r="CM478" i="119"/>
  <c r="AX478" i="119"/>
  <c r="BN478" i="119"/>
  <c r="DE478" i="119"/>
  <c r="CC478" i="119"/>
  <c r="AS478" i="119"/>
  <c r="CS478" i="119"/>
  <c r="BY478" i="119"/>
  <c r="DC478" i="119"/>
  <c r="BO478" i="119"/>
  <c r="BR478" i="119"/>
  <c r="AY478" i="119"/>
  <c r="DA478" i="119"/>
  <c r="CG478" i="119"/>
  <c r="CI478" i="119"/>
  <c r="CD478" i="119"/>
  <c r="CZ478" i="119"/>
  <c r="BK478" i="119"/>
  <c r="BH478" i="119"/>
  <c r="DF478" i="119"/>
  <c r="CU478" i="119"/>
  <c r="DP478" i="119"/>
  <c r="CJ478" i="119"/>
  <c r="BB478" i="119"/>
  <c r="CP478" i="119"/>
  <c r="CN478" i="119"/>
  <c r="CL478" i="119"/>
  <c r="AZ478" i="119"/>
  <c r="BW478" i="119"/>
  <c r="DN478" i="119"/>
  <c r="C235" i="121"/>
  <c r="BD478" i="119"/>
  <c r="BU478" i="119"/>
  <c r="BV478" i="119"/>
  <c r="CK478" i="119"/>
  <c r="BA478" i="119"/>
  <c r="CW478" i="119"/>
  <c r="BS478" i="119"/>
  <c r="CA478" i="119"/>
  <c r="DM478" i="119"/>
  <c r="CF478" i="119"/>
  <c r="DI478" i="119"/>
  <c r="AW478" i="119"/>
  <c r="CQ478" i="119"/>
  <c r="CX478" i="119"/>
  <c r="BW416" i="119"/>
  <c r="CZ416" i="119"/>
  <c r="DE416" i="119"/>
  <c r="BJ416" i="119"/>
  <c r="DA416" i="119"/>
  <c r="BI416" i="119"/>
  <c r="AU416" i="119"/>
  <c r="BE416" i="119"/>
  <c r="AX416" i="119"/>
  <c r="BU416" i="119"/>
  <c r="BH416" i="119"/>
  <c r="DP416" i="119"/>
  <c r="CP416" i="119"/>
  <c r="CC416" i="119"/>
  <c r="CL416" i="119"/>
  <c r="AT416" i="119"/>
  <c r="DJ416" i="119"/>
  <c r="DB416" i="119"/>
  <c r="CO416" i="119"/>
  <c r="BF416" i="119"/>
  <c r="C173" i="121"/>
  <c r="BM416" i="119"/>
  <c r="CD416" i="119"/>
  <c r="BT416" i="119"/>
  <c r="CQ416" i="119"/>
  <c r="BB416" i="119"/>
  <c r="AY416" i="119"/>
  <c r="DL416" i="119"/>
  <c r="CW416" i="119"/>
  <c r="AZ416" i="119"/>
  <c r="BX416" i="119"/>
  <c r="DD416" i="119"/>
  <c r="AW416" i="119"/>
  <c r="DN416" i="119"/>
  <c r="BG416" i="119"/>
  <c r="AV416" i="119"/>
  <c r="CH416" i="119"/>
  <c r="BP416" i="119"/>
  <c r="CN416" i="119"/>
  <c r="CR416" i="119"/>
  <c r="DI416" i="119"/>
  <c r="CY416" i="119"/>
  <c r="BD416" i="119"/>
  <c r="CS416" i="119"/>
  <c r="BN416" i="119"/>
  <c r="DH416" i="119"/>
  <c r="DO416" i="119"/>
  <c r="CK416" i="119"/>
  <c r="CM416" i="119"/>
  <c r="CU416" i="119"/>
  <c r="DG416" i="119"/>
  <c r="CV416" i="119"/>
  <c r="BV416" i="119"/>
  <c r="BA416" i="119"/>
  <c r="DF416" i="119"/>
  <c r="CF416" i="119"/>
  <c r="DK416" i="119"/>
  <c r="DM416" i="119"/>
  <c r="CT416" i="119"/>
  <c r="BZ416" i="119"/>
  <c r="CI416" i="119"/>
  <c r="CG416" i="119"/>
  <c r="BL416" i="119"/>
  <c r="BY416" i="119"/>
  <c r="BR416" i="119"/>
  <c r="CB416" i="119"/>
  <c r="CJ416" i="119"/>
  <c r="BS416" i="119"/>
  <c r="BO416" i="119"/>
  <c r="BC416" i="119"/>
  <c r="CE416" i="119"/>
  <c r="AS416" i="119"/>
  <c r="BK416" i="119"/>
  <c r="CA416" i="119"/>
  <c r="DC416" i="119"/>
  <c r="BQ416" i="119"/>
  <c r="CX416" i="119"/>
  <c r="DF443" i="119"/>
  <c r="BQ443" i="119"/>
  <c r="CN443" i="119"/>
  <c r="AY443" i="119"/>
  <c r="BL443" i="119"/>
  <c r="CJ443" i="119"/>
  <c r="CH443" i="119"/>
  <c r="DM443" i="119"/>
  <c r="BH443" i="119"/>
  <c r="CY443" i="119"/>
  <c r="BB443" i="119"/>
  <c r="BY443" i="119"/>
  <c r="DK443" i="119"/>
  <c r="AV443" i="119"/>
  <c r="BV443" i="119"/>
  <c r="DJ443" i="119"/>
  <c r="BK443" i="119"/>
  <c r="BS443" i="119"/>
  <c r="BX443" i="119"/>
  <c r="CF443" i="119"/>
  <c r="BN443" i="119"/>
  <c r="CD443" i="119"/>
  <c r="CT443" i="119"/>
  <c r="CL443" i="119"/>
  <c r="CE443" i="119"/>
  <c r="BC443" i="119"/>
  <c r="BI443" i="119"/>
  <c r="DN443" i="119"/>
  <c r="AU443" i="119"/>
  <c r="BT443" i="119"/>
  <c r="CB443" i="119"/>
  <c r="CR443" i="119"/>
  <c r="CX443" i="119"/>
  <c r="AT443" i="119"/>
  <c r="DO443" i="119"/>
  <c r="DA443" i="119"/>
  <c r="BE443" i="119"/>
  <c r="BD443" i="119"/>
  <c r="AW443" i="119"/>
  <c r="BM443" i="119"/>
  <c r="DE443" i="119"/>
  <c r="BU443" i="119"/>
  <c r="CK443" i="119"/>
  <c r="DG443" i="119"/>
  <c r="BG443" i="119"/>
  <c r="BO443" i="119"/>
  <c r="BP443" i="119"/>
  <c r="CC443" i="119"/>
  <c r="CV443" i="119"/>
  <c r="DL443" i="119"/>
  <c r="AS443" i="119"/>
  <c r="CQ443" i="119"/>
  <c r="BZ443" i="119"/>
  <c r="BF443" i="119"/>
  <c r="CG443" i="119"/>
  <c r="CW443" i="119"/>
  <c r="BA443" i="119"/>
  <c r="DB443" i="119"/>
  <c r="DH443" i="119"/>
  <c r="CU443" i="119"/>
  <c r="BR443" i="119"/>
  <c r="CZ443" i="119"/>
  <c r="DP443" i="119"/>
  <c r="CM443" i="119"/>
  <c r="CS443" i="119"/>
  <c r="DD443" i="119"/>
  <c r="BW443" i="119"/>
  <c r="AX443" i="119"/>
  <c r="DC443" i="119"/>
  <c r="CO443" i="119"/>
  <c r="CP443" i="119"/>
  <c r="BJ443" i="119"/>
  <c r="CI443" i="119"/>
  <c r="DI443" i="119"/>
  <c r="CA443" i="119"/>
  <c r="AZ443" i="119"/>
  <c r="CD392" i="119"/>
  <c r="DD392" i="119"/>
  <c r="CF392" i="119"/>
  <c r="DO392" i="119"/>
  <c r="BK392" i="119"/>
  <c r="CU392" i="119"/>
  <c r="BF392" i="119"/>
  <c r="BN392" i="119"/>
  <c r="BT392" i="119"/>
  <c r="DF392" i="119"/>
  <c r="BO392" i="119"/>
  <c r="DA392" i="119"/>
  <c r="CP392" i="119"/>
  <c r="CZ392" i="119"/>
  <c r="AV392" i="119"/>
  <c r="CG392" i="119"/>
  <c r="DC392" i="119"/>
  <c r="CI392" i="119"/>
  <c r="BG392" i="119"/>
  <c r="CC392" i="119"/>
  <c r="BA392" i="119"/>
  <c r="CL392" i="119"/>
  <c r="AW392" i="119"/>
  <c r="DL392" i="119"/>
  <c r="DH392" i="119"/>
  <c r="BS392" i="119"/>
  <c r="CO392" i="119"/>
  <c r="CB392" i="119"/>
  <c r="CW392" i="119"/>
  <c r="CJ392" i="119"/>
  <c r="AU392" i="119"/>
  <c r="CE392" i="119"/>
  <c r="DB392" i="119"/>
  <c r="BM392" i="119"/>
  <c r="CH392" i="119"/>
  <c r="AT392" i="119"/>
  <c r="BX392" i="119"/>
  <c r="DK392" i="119"/>
  <c r="CS392" i="119"/>
  <c r="CR392" i="119"/>
  <c r="BY392" i="119"/>
  <c r="BU392" i="119"/>
  <c r="AY392" i="119"/>
  <c r="DM392" i="119"/>
  <c r="DI392" i="119"/>
  <c r="BB392" i="119"/>
  <c r="CA392" i="119"/>
  <c r="CK392" i="119"/>
  <c r="CY392" i="119"/>
  <c r="CT392" i="119"/>
  <c r="CV392" i="119"/>
  <c r="BL392" i="119"/>
  <c r="CN392" i="119"/>
  <c r="AZ392" i="119"/>
  <c r="BQ392" i="119"/>
  <c r="AX392" i="119"/>
  <c r="DN392" i="119"/>
  <c r="BZ392" i="119"/>
  <c r="BJ392" i="119"/>
  <c r="BC392" i="119"/>
  <c r="DJ392" i="119"/>
  <c r="CX392" i="119"/>
  <c r="AS392" i="119"/>
  <c r="BW392" i="119"/>
  <c r="BD392" i="119"/>
  <c r="BH392" i="119"/>
  <c r="BP392" i="119"/>
  <c r="BV392" i="119"/>
  <c r="DP392" i="119"/>
  <c r="BR392" i="119"/>
  <c r="CQ392" i="119"/>
  <c r="BE392" i="119"/>
  <c r="DG392" i="119"/>
  <c r="CM392" i="119"/>
  <c r="DE392" i="119"/>
  <c r="C149" i="121"/>
  <c r="BI392" i="119"/>
  <c r="BG385" i="119"/>
  <c r="CP385" i="119"/>
  <c r="DK385" i="119"/>
  <c r="BJ385" i="119"/>
  <c r="CR385" i="119"/>
  <c r="CM385" i="119"/>
  <c r="BU385" i="119"/>
  <c r="BV385" i="119"/>
  <c r="BF385" i="119"/>
  <c r="BH385" i="119"/>
  <c r="BQ385" i="119"/>
  <c r="BO385" i="119"/>
  <c r="CX385" i="119"/>
  <c r="AU385" i="119"/>
  <c r="BS385" i="119"/>
  <c r="CZ385" i="119"/>
  <c r="AW385" i="119"/>
  <c r="CD385" i="119"/>
  <c r="CN385" i="119"/>
  <c r="DP385" i="119"/>
  <c r="CW385" i="119"/>
  <c r="AT385" i="119"/>
  <c r="DL385" i="119"/>
  <c r="BC385" i="119"/>
  <c r="DO385" i="119"/>
  <c r="AY385" i="119"/>
  <c r="CL385" i="119"/>
  <c r="BZ385" i="119"/>
  <c r="CB385" i="119"/>
  <c r="BB385" i="119"/>
  <c r="BN385" i="119"/>
  <c r="DJ385" i="119"/>
  <c r="BE385" i="119"/>
  <c r="DD385" i="119"/>
  <c r="BW385" i="119"/>
  <c r="CE385" i="119"/>
  <c r="DG385" i="119"/>
  <c r="DH385" i="119"/>
  <c r="DI385" i="119"/>
  <c r="CU385" i="119"/>
  <c r="CI385" i="119"/>
  <c r="CK385" i="119"/>
  <c r="CO385" i="119"/>
  <c r="BD385" i="119"/>
  <c r="DB385" i="119"/>
  <c r="AV385" i="119"/>
  <c r="C142" i="121"/>
  <c r="CH385" i="119"/>
  <c r="CQ385" i="119"/>
  <c r="CY385" i="119"/>
  <c r="CJ385" i="119"/>
  <c r="CS385" i="119"/>
  <c r="CG385" i="119"/>
  <c r="CF385" i="119"/>
  <c r="BY385" i="119"/>
  <c r="CA385" i="119"/>
  <c r="CT385" i="119"/>
  <c r="BA385" i="119"/>
  <c r="BM385" i="119"/>
  <c r="DM385" i="119"/>
  <c r="CV385" i="119"/>
  <c r="AZ385" i="119"/>
  <c r="BI385" i="119"/>
  <c r="BR385" i="119"/>
  <c r="BK385" i="119"/>
  <c r="BT385" i="119"/>
  <c r="CC385" i="119"/>
  <c r="BP385" i="119"/>
  <c r="AS385" i="119"/>
  <c r="DA385" i="119"/>
  <c r="BL385" i="119"/>
  <c r="BX385" i="119"/>
  <c r="DC385" i="119"/>
  <c r="DN385" i="119"/>
  <c r="AX385" i="119"/>
  <c r="DE385" i="119"/>
  <c r="DF385" i="119"/>
  <c r="BI369" i="119"/>
  <c r="BX369" i="119"/>
  <c r="BW369" i="119"/>
  <c r="CS369" i="119"/>
  <c r="BD369" i="119"/>
  <c r="CO369" i="119"/>
  <c r="DL369" i="119"/>
  <c r="DC369" i="119"/>
  <c r="BF369" i="119"/>
  <c r="BG369" i="119"/>
  <c r="AS369" i="119"/>
  <c r="AT369" i="119"/>
  <c r="BK369" i="119"/>
  <c r="CL369" i="119"/>
  <c r="DP369" i="119"/>
  <c r="BZ369" i="119"/>
  <c r="AZ369" i="119"/>
  <c r="BS369" i="119"/>
  <c r="CI369" i="119"/>
  <c r="CB369" i="119"/>
  <c r="DF369" i="119"/>
  <c r="BQ369" i="119"/>
  <c r="DD369" i="119"/>
  <c r="CE369" i="119"/>
  <c r="DA369" i="119"/>
  <c r="BL369" i="119"/>
  <c r="CW369" i="119"/>
  <c r="BC369" i="119"/>
  <c r="DM369" i="119"/>
  <c r="DK369" i="119"/>
  <c r="CR369" i="119"/>
  <c r="BB369" i="119"/>
  <c r="CA369" i="119"/>
  <c r="CQ369" i="119"/>
  <c r="CT369" i="119"/>
  <c r="AV369" i="119"/>
  <c r="CH369" i="119"/>
  <c r="BM369" i="119"/>
  <c r="BN369" i="119"/>
  <c r="CJ369" i="119"/>
  <c r="CC369" i="119"/>
  <c r="DN369" i="119"/>
  <c r="BY369" i="119"/>
  <c r="AY369" i="119"/>
  <c r="CM369" i="119"/>
  <c r="DI369" i="119"/>
  <c r="BT369" i="119"/>
  <c r="CY369" i="119"/>
  <c r="DO369" i="119"/>
  <c r="BH369" i="119"/>
  <c r="CZ369" i="119"/>
  <c r="BR369" i="119"/>
  <c r="AW369" i="119"/>
  <c r="CK369" i="119"/>
  <c r="BP369" i="119"/>
  <c r="DJ369" i="119"/>
  <c r="CD369" i="119"/>
  <c r="CF369" i="119"/>
  <c r="BA369" i="119"/>
  <c r="C126" i="121"/>
  <c r="AU369" i="119"/>
  <c r="DB369" i="119"/>
  <c r="DE369" i="119"/>
  <c r="BV369" i="119"/>
  <c r="DH369" i="119"/>
  <c r="CU369" i="119"/>
  <c r="CP369" i="119"/>
  <c r="CN369" i="119"/>
  <c r="AX369" i="119"/>
  <c r="BJ369" i="119"/>
  <c r="CX369" i="119"/>
  <c r="DG369" i="119"/>
  <c r="CG369" i="119"/>
  <c r="CV369" i="119"/>
  <c r="BO369" i="119"/>
  <c r="BE369" i="119"/>
  <c r="BU369" i="119"/>
  <c r="CB446" i="119"/>
  <c r="DN446" i="119"/>
  <c r="BJ446" i="119"/>
  <c r="CC446" i="119"/>
  <c r="BV446" i="119"/>
  <c r="BO446" i="119"/>
  <c r="BD446" i="119"/>
  <c r="CP446" i="119"/>
  <c r="BG446" i="119"/>
  <c r="DK446" i="119"/>
  <c r="C203" i="121"/>
  <c r="CR446" i="119"/>
  <c r="AX446" i="119"/>
  <c r="CD446" i="119"/>
  <c r="CY446" i="119"/>
  <c r="AU446" i="119"/>
  <c r="CG446" i="119"/>
  <c r="DL446" i="119"/>
  <c r="DP446" i="119"/>
  <c r="CA446" i="119"/>
  <c r="DM446" i="119"/>
  <c r="DA446" i="119"/>
  <c r="BC446" i="119"/>
  <c r="BH446" i="119"/>
  <c r="CK446" i="119"/>
  <c r="AZ446" i="119"/>
  <c r="CJ446" i="119"/>
  <c r="DG446" i="119"/>
  <c r="BR446" i="119"/>
  <c r="CS446" i="119"/>
  <c r="CL446" i="119"/>
  <c r="CE446" i="119"/>
  <c r="BL446" i="119"/>
  <c r="DD446" i="119"/>
  <c r="CT446" i="119"/>
  <c r="CO446" i="119"/>
  <c r="BE446" i="119"/>
  <c r="BI446" i="119"/>
  <c r="BW446" i="119"/>
  <c r="BP446" i="119"/>
  <c r="DJ446" i="119"/>
  <c r="DO446" i="119"/>
  <c r="BZ446" i="119"/>
  <c r="DI446" i="119"/>
  <c r="DB446" i="119"/>
  <c r="CU446" i="119"/>
  <c r="CX446" i="119"/>
  <c r="DF446" i="119"/>
  <c r="CF446" i="119"/>
  <c r="DH446" i="119"/>
  <c r="CN446" i="119"/>
  <c r="BX446" i="119"/>
  <c r="CV446" i="119"/>
  <c r="DE446" i="119"/>
  <c r="BY446" i="119"/>
  <c r="CQ446" i="119"/>
  <c r="BF446" i="119"/>
  <c r="CW446" i="119"/>
  <c r="BA446" i="119"/>
  <c r="AY446" i="119"/>
  <c r="BN446" i="119"/>
  <c r="AS446" i="119"/>
  <c r="AT446" i="119"/>
  <c r="BU446" i="119"/>
  <c r="AW446" i="119"/>
  <c r="DC446" i="119"/>
  <c r="CH446" i="119"/>
  <c r="CI446" i="119"/>
  <c r="BB446" i="119"/>
  <c r="CM446" i="119"/>
  <c r="BQ446" i="119"/>
  <c r="CZ446" i="119"/>
  <c r="BS446" i="119"/>
  <c r="BT446" i="119"/>
  <c r="BK446" i="119"/>
  <c r="AV446" i="119"/>
  <c r="BM446" i="119"/>
  <c r="BM427" i="119"/>
  <c r="CY427" i="119"/>
  <c r="BI427" i="119"/>
  <c r="CH427" i="119"/>
  <c r="CQ427" i="119"/>
  <c r="DM427" i="119"/>
  <c r="AU427" i="119"/>
  <c r="BQ427" i="119"/>
  <c r="DN427" i="119"/>
  <c r="BP427" i="119"/>
  <c r="CM427" i="119"/>
  <c r="CN427" i="119"/>
  <c r="CW427" i="119"/>
  <c r="AY427" i="119"/>
  <c r="BG427" i="119"/>
  <c r="BO427" i="119"/>
  <c r="BW427" i="119"/>
  <c r="CS427" i="119"/>
  <c r="DA427" i="119"/>
  <c r="AW427" i="119"/>
  <c r="CU427" i="119"/>
  <c r="DK427" i="119"/>
  <c r="AZ427" i="119"/>
  <c r="BH427" i="119"/>
  <c r="CE427" i="119"/>
  <c r="BX427" i="119"/>
  <c r="AX427" i="119"/>
  <c r="DC427" i="119"/>
  <c r="CV427" i="119"/>
  <c r="DD427" i="119"/>
  <c r="DL427" i="119"/>
  <c r="AT427" i="119"/>
  <c r="BZ427" i="119"/>
  <c r="DF427" i="119"/>
  <c r="BE427" i="119"/>
  <c r="DB427" i="119"/>
  <c r="DJ427" i="119"/>
  <c r="BB427" i="119"/>
  <c r="BR427" i="119"/>
  <c r="CX427" i="119"/>
  <c r="BF427" i="119"/>
  <c r="CL427" i="119"/>
  <c r="CD427" i="119"/>
  <c r="CA427" i="119"/>
  <c r="BN427" i="119"/>
  <c r="CT427" i="119"/>
  <c r="BC427" i="119"/>
  <c r="BY427" i="119"/>
  <c r="CG427" i="119"/>
  <c r="BV427" i="119"/>
  <c r="CO427" i="119"/>
  <c r="CI427" i="119"/>
  <c r="CJ427" i="119"/>
  <c r="BK427" i="119"/>
  <c r="BT427" i="119"/>
  <c r="BU427" i="119"/>
  <c r="AV427" i="119"/>
  <c r="DI427" i="119"/>
  <c r="DG427" i="119"/>
  <c r="DH427" i="119"/>
  <c r="BJ427" i="119"/>
  <c r="AS427" i="119"/>
  <c r="CC427" i="119"/>
  <c r="BD427" i="119"/>
  <c r="DE427" i="119"/>
  <c r="DO427" i="119"/>
  <c r="DP427" i="119"/>
  <c r="BL427" i="119"/>
  <c r="CF427" i="119"/>
  <c r="CB427" i="119"/>
  <c r="CP427" i="119"/>
  <c r="BA427" i="119"/>
  <c r="CR427" i="119"/>
  <c r="CZ427" i="119"/>
  <c r="BS427" i="119"/>
  <c r="CK427" i="119"/>
  <c r="Q479" i="119"/>
  <c r="V479" i="119"/>
  <c r="AJ479" i="119" a="1"/>
  <c r="AJ479" i="119" s="1"/>
  <c r="V278" i="119"/>
  <c r="AJ278" i="119" a="1"/>
  <c r="AJ278" i="119" s="1"/>
  <c r="Q278" i="119"/>
  <c r="R278" i="119" s="1"/>
  <c r="DD441" i="119"/>
  <c r="AY441" i="119"/>
  <c r="DA441" i="119"/>
  <c r="BL441" i="119"/>
  <c r="CX441" i="119"/>
  <c r="AT441" i="119"/>
  <c r="CF441" i="119"/>
  <c r="CU441" i="119"/>
  <c r="CC441" i="119"/>
  <c r="CN441" i="119"/>
  <c r="CO441" i="119"/>
  <c r="AZ441" i="119"/>
  <c r="CL441" i="119"/>
  <c r="AW441" i="119"/>
  <c r="CI441" i="119"/>
  <c r="DF441" i="119"/>
  <c r="BQ441" i="119"/>
  <c r="CE441" i="119"/>
  <c r="BR441" i="119"/>
  <c r="CV441" i="119"/>
  <c r="BZ441" i="119"/>
  <c r="DL441" i="119"/>
  <c r="DK441" i="119"/>
  <c r="DI441" i="119"/>
  <c r="BT441" i="119"/>
  <c r="CQ441" i="119"/>
  <c r="BB441" i="119"/>
  <c r="BY441" i="119"/>
  <c r="CK441" i="119"/>
  <c r="DG441" i="119"/>
  <c r="BK441" i="119"/>
  <c r="BD441" i="119"/>
  <c r="BG441" i="119"/>
  <c r="BI441" i="119"/>
  <c r="CJ441" i="119"/>
  <c r="AU441" i="119"/>
  <c r="AV441" i="119"/>
  <c r="DP441" i="119"/>
  <c r="BP441" i="119"/>
  <c r="CB441" i="119"/>
  <c r="BU441" i="119"/>
  <c r="BN441" i="119"/>
  <c r="AS441" i="119"/>
  <c r="DM441" i="119"/>
  <c r="CR441" i="119"/>
  <c r="CW441" i="119"/>
  <c r="DB441" i="119"/>
  <c r="CG441" i="119"/>
  <c r="DH441" i="119"/>
  <c r="BH441" i="119"/>
  <c r="BA441" i="119"/>
  <c r="BM441" i="119"/>
  <c r="BF441" i="119"/>
  <c r="BC441" i="119"/>
  <c r="CS441" i="119"/>
  <c r="AX441" i="119"/>
  <c r="BV441" i="119"/>
  <c r="CP441" i="119"/>
  <c r="BW441" i="119"/>
  <c r="DO441" i="119"/>
  <c r="CD441" i="119"/>
  <c r="DE441" i="119"/>
  <c r="BE441" i="119"/>
  <c r="DJ441" i="119"/>
  <c r="CM441" i="119"/>
  <c r="DC441" i="119"/>
  <c r="CA441" i="119"/>
  <c r="CT441" i="119"/>
  <c r="BO441" i="119"/>
  <c r="CH441" i="119"/>
  <c r="CZ441" i="119"/>
  <c r="CY441" i="119"/>
  <c r="BJ441" i="119"/>
  <c r="BS441" i="119"/>
  <c r="C198" i="121"/>
  <c r="DN441" i="119"/>
  <c r="BX441" i="119"/>
  <c r="CM364" i="119"/>
  <c r="CP364" i="119"/>
  <c r="DL364" i="119"/>
  <c r="BT364" i="119"/>
  <c r="CS364" i="119"/>
  <c r="BN364" i="119"/>
  <c r="BF364" i="119"/>
  <c r="CC364" i="119"/>
  <c r="BV364" i="119"/>
  <c r="BS364" i="119"/>
  <c r="BX364" i="119"/>
  <c r="BL364" i="119"/>
  <c r="BQ364" i="119"/>
  <c r="DB364" i="119"/>
  <c r="DF364" i="119"/>
  <c r="BW364" i="119"/>
  <c r="CG364" i="119"/>
  <c r="BI364" i="119"/>
  <c r="AS364" i="119"/>
  <c r="CF364" i="119"/>
  <c r="CT364" i="119"/>
  <c r="CI364" i="119"/>
  <c r="CQ364" i="119"/>
  <c r="CY364" i="119"/>
  <c r="CD364" i="119"/>
  <c r="AZ364" i="119"/>
  <c r="DG364" i="119"/>
  <c r="BM364" i="119"/>
  <c r="BR364" i="119"/>
  <c r="DP364" i="119"/>
  <c r="BA364" i="119"/>
  <c r="BG364" i="119"/>
  <c r="CL364" i="119"/>
  <c r="BK364" i="119"/>
  <c r="AW364" i="119"/>
  <c r="CK364" i="119"/>
  <c r="CH364" i="119"/>
  <c r="DJ364" i="119"/>
  <c r="CW364" i="119"/>
  <c r="BE364" i="119"/>
  <c r="CB364" i="119"/>
  <c r="CJ364" i="119"/>
  <c r="BZ364" i="119"/>
  <c r="AV364" i="119"/>
  <c r="BD364" i="119"/>
  <c r="BU364" i="119"/>
  <c r="DK364" i="119"/>
  <c r="AX364" i="119"/>
  <c r="BC364" i="119"/>
  <c r="CA364" i="119"/>
  <c r="CZ364" i="119"/>
  <c r="DH364" i="119"/>
  <c r="DE364" i="119"/>
  <c r="BP364" i="119"/>
  <c r="AY364" i="119"/>
  <c r="AU364" i="119"/>
  <c r="BB364" i="119"/>
  <c r="DA364" i="119"/>
  <c r="BH364" i="119"/>
  <c r="BJ364" i="119"/>
  <c r="CU364" i="119"/>
  <c r="BO364" i="119"/>
  <c r="CN364" i="119"/>
  <c r="DO364" i="119"/>
  <c r="BY364" i="119"/>
  <c r="DC364" i="119"/>
  <c r="CE364" i="119"/>
  <c r="CR364" i="119"/>
  <c r="DD364" i="119"/>
  <c r="DM364" i="119"/>
  <c r="CX364" i="119"/>
  <c r="CV364" i="119"/>
  <c r="CO364" i="119"/>
  <c r="DI364" i="119"/>
  <c r="AT364" i="119"/>
  <c r="DN364" i="119"/>
  <c r="AX276" i="119"/>
  <c r="CJ276" i="119"/>
  <c r="AU276" i="119"/>
  <c r="AZ276" i="119"/>
  <c r="CN276" i="119"/>
  <c r="CD276" i="119"/>
  <c r="DA276" i="119"/>
  <c r="BL276" i="119"/>
  <c r="BI276" i="119"/>
  <c r="DJ276" i="119"/>
  <c r="BU276" i="119"/>
  <c r="DG276" i="119"/>
  <c r="CO276" i="119"/>
  <c r="DC276" i="119"/>
  <c r="BO276" i="119"/>
  <c r="CL276" i="119"/>
  <c r="AW276" i="119"/>
  <c r="DL276" i="119"/>
  <c r="C33" i="121"/>
  <c r="CM276" i="119"/>
  <c r="BF276" i="119"/>
  <c r="CR276" i="119"/>
  <c r="BC276" i="119"/>
  <c r="BH276" i="119"/>
  <c r="DK276" i="119"/>
  <c r="CH276" i="119"/>
  <c r="DI276" i="119"/>
  <c r="AT276" i="119"/>
  <c r="BB276" i="119"/>
  <c r="CV276" i="119"/>
  <c r="DF276" i="119"/>
  <c r="BN276" i="119"/>
  <c r="CZ276" i="119"/>
  <c r="BK276" i="119"/>
  <c r="DE276" i="119"/>
  <c r="BG276" i="119"/>
  <c r="DD276" i="119"/>
  <c r="CI276" i="119"/>
  <c r="BY276" i="119"/>
  <c r="CE276" i="119"/>
  <c r="AV276" i="119"/>
  <c r="BA276" i="119"/>
  <c r="DB276" i="119"/>
  <c r="BJ276" i="119"/>
  <c r="BR276" i="119"/>
  <c r="DH276" i="119"/>
  <c r="DM276" i="119"/>
  <c r="BT276" i="119"/>
  <c r="CY276" i="119"/>
  <c r="DN276" i="119"/>
  <c r="CS276" i="119"/>
  <c r="CA276" i="119"/>
  <c r="BE276" i="119"/>
  <c r="CQ276" i="119"/>
  <c r="CU276" i="119"/>
  <c r="CK276" i="119"/>
  <c r="BS276" i="119"/>
  <c r="CP276" i="119"/>
  <c r="CB276" i="119"/>
  <c r="BV276" i="119"/>
  <c r="BD276" i="119"/>
  <c r="BZ276" i="119"/>
  <c r="CG276" i="119"/>
  <c r="CT276" i="119"/>
  <c r="CC276" i="119"/>
  <c r="BP276" i="119"/>
  <c r="DO276" i="119"/>
  <c r="CF276" i="119"/>
  <c r="CX276" i="119"/>
  <c r="AY276" i="119"/>
  <c r="CW276" i="119"/>
  <c r="AS276" i="119"/>
  <c r="DP276" i="119"/>
  <c r="BW276" i="119"/>
  <c r="BX276" i="119"/>
  <c r="BQ276" i="119"/>
  <c r="BM276" i="119"/>
  <c r="CD399" i="119"/>
  <c r="BS399" i="119"/>
  <c r="AS399" i="119"/>
  <c r="CE399" i="119"/>
  <c r="BE399" i="119"/>
  <c r="DF399" i="119"/>
  <c r="BV399" i="119"/>
  <c r="DC399" i="119"/>
  <c r="CC399" i="119"/>
  <c r="C156" i="121"/>
  <c r="BO399" i="119"/>
  <c r="BD399" i="119"/>
  <c r="DE399" i="119"/>
  <c r="BP399" i="119"/>
  <c r="DB399" i="119"/>
  <c r="CQ399" i="119"/>
  <c r="BQ399" i="119"/>
  <c r="CN399" i="119"/>
  <c r="BN399" i="119"/>
  <c r="CO399" i="119"/>
  <c r="AZ399" i="119"/>
  <c r="DP399" i="119"/>
  <c r="CP399" i="119"/>
  <c r="CZ399" i="119"/>
  <c r="CM399" i="119"/>
  <c r="CB399" i="119"/>
  <c r="BB399" i="119"/>
  <c r="CK399" i="119"/>
  <c r="AY399" i="119"/>
  <c r="BK399" i="119"/>
  <c r="CG399" i="119"/>
  <c r="CL399" i="119"/>
  <c r="BL399" i="119"/>
  <c r="DM399" i="119"/>
  <c r="BR399" i="119"/>
  <c r="AX399" i="119"/>
  <c r="CY399" i="119"/>
  <c r="BJ399" i="119"/>
  <c r="CV399" i="119"/>
  <c r="BG399" i="119"/>
  <c r="AW399" i="119"/>
  <c r="CJ399" i="119"/>
  <c r="BC399" i="119"/>
  <c r="CW399" i="119"/>
  <c r="DI399" i="119"/>
  <c r="BI399" i="119"/>
  <c r="BU399" i="119"/>
  <c r="DD399" i="119"/>
  <c r="CH399" i="119"/>
  <c r="CT399" i="119"/>
  <c r="AT399" i="119"/>
  <c r="BF399" i="119"/>
  <c r="AV399" i="119"/>
  <c r="BW399" i="119"/>
  <c r="CX399" i="119"/>
  <c r="DJ399" i="119"/>
  <c r="AU399" i="119"/>
  <c r="DH399" i="119"/>
  <c r="BH399" i="119"/>
  <c r="CI399" i="119"/>
  <c r="CU399" i="119"/>
  <c r="DG399" i="119"/>
  <c r="BT399" i="119"/>
  <c r="BZ399" i="119"/>
  <c r="BX399" i="119"/>
  <c r="CS399" i="119"/>
  <c r="BM399" i="119"/>
  <c r="DL399" i="119"/>
  <c r="CF399" i="119"/>
  <c r="BA399" i="119"/>
  <c r="DN399" i="119"/>
  <c r="BY399" i="119"/>
  <c r="CR399" i="119"/>
  <c r="DK399" i="119"/>
  <c r="DO399" i="119"/>
  <c r="CA399" i="119"/>
  <c r="DA399" i="119"/>
  <c r="D48" i="121"/>
  <c r="F48" i="121" s="1"/>
  <c r="DI359" i="119"/>
  <c r="BT359" i="119"/>
  <c r="BS359" i="119"/>
  <c r="DN359" i="119"/>
  <c r="AU359" i="119"/>
  <c r="DK359" i="119"/>
  <c r="BV359" i="119"/>
  <c r="DG359" i="119"/>
  <c r="BI359" i="119"/>
  <c r="DA359" i="119"/>
  <c r="AX359" i="119"/>
  <c r="DE359" i="119"/>
  <c r="DD359" i="119"/>
  <c r="CT359" i="119"/>
  <c r="BE359" i="119"/>
  <c r="CB359" i="119"/>
  <c r="BJ359" i="119"/>
  <c r="BC359" i="119"/>
  <c r="CV359" i="119"/>
  <c r="BG359" i="119"/>
  <c r="CL359" i="119"/>
  <c r="DH359" i="119"/>
  <c r="DL359" i="119"/>
  <c r="BP359" i="119"/>
  <c r="CJ359" i="119"/>
  <c r="AV359" i="119"/>
  <c r="CE359" i="119"/>
  <c r="DB359" i="119"/>
  <c r="BM359" i="119"/>
  <c r="CP359" i="119"/>
  <c r="CG359" i="119"/>
  <c r="BR359" i="119"/>
  <c r="BB359" i="119"/>
  <c r="AZ359" i="119"/>
  <c r="AT359" i="119"/>
  <c r="CM359" i="119"/>
  <c r="BZ359" i="119"/>
  <c r="AS359" i="119"/>
  <c r="BQ359" i="119"/>
  <c r="BX359" i="119"/>
  <c r="DJ359" i="119"/>
  <c r="BU359" i="119"/>
  <c r="CR359" i="119"/>
  <c r="CY359" i="119"/>
  <c r="CO359" i="119"/>
  <c r="BO359" i="119"/>
  <c r="DP359" i="119"/>
  <c r="CQ359" i="119"/>
  <c r="CC359" i="119"/>
  <c r="CD359" i="119"/>
  <c r="BH359" i="119"/>
  <c r="CK359" i="119"/>
  <c r="DC359" i="119"/>
  <c r="CN359" i="119"/>
  <c r="C116" i="121"/>
  <c r="CX359" i="119"/>
  <c r="BN359" i="119"/>
  <c r="DO359" i="119"/>
  <c r="BY359" i="119"/>
  <c r="CA359" i="119"/>
  <c r="BA359" i="119"/>
  <c r="CW359" i="119"/>
  <c r="CI359" i="119"/>
  <c r="BL359" i="119"/>
  <c r="CU359" i="119"/>
  <c r="AY359" i="119"/>
  <c r="BD359" i="119"/>
  <c r="DF359" i="119"/>
  <c r="CS359" i="119"/>
  <c r="AW359" i="119"/>
  <c r="CF359" i="119"/>
  <c r="CH359" i="119"/>
  <c r="BW359" i="119"/>
  <c r="CZ359" i="119"/>
  <c r="BF359" i="119"/>
  <c r="BK359" i="119"/>
  <c r="DM359" i="119"/>
  <c r="AJ471" i="119" a="1"/>
  <c r="AJ471" i="119" s="1"/>
  <c r="V471" i="119"/>
  <c r="Q471" i="119"/>
  <c r="R471" i="119" s="1"/>
  <c r="AU425" i="119"/>
  <c r="CU425" i="119"/>
  <c r="CS425" i="119"/>
  <c r="DH425" i="119"/>
  <c r="CV425" i="119"/>
  <c r="BU425" i="119"/>
  <c r="AX425" i="119"/>
  <c r="CW425" i="119"/>
  <c r="BW425" i="119"/>
  <c r="CJ425" i="119"/>
  <c r="BC425" i="119"/>
  <c r="DC425" i="119"/>
  <c r="BD425" i="119"/>
  <c r="CT425" i="119"/>
  <c r="DE425" i="119"/>
  <c r="DG425" i="119"/>
  <c r="CF425" i="119"/>
  <c r="BV425" i="119"/>
  <c r="BZ425" i="119"/>
  <c r="CG425" i="119"/>
  <c r="BG425" i="119"/>
  <c r="BJ425" i="119"/>
  <c r="CI425" i="119"/>
  <c r="BH425" i="119"/>
  <c r="AS425" i="119"/>
  <c r="C182" i="121"/>
  <c r="CE425" i="119"/>
  <c r="DD425" i="119"/>
  <c r="CX425" i="119"/>
  <c r="CR425" i="119"/>
  <c r="BQ425" i="119"/>
  <c r="BE425" i="119"/>
  <c r="BF425" i="119"/>
  <c r="BS425" i="119"/>
  <c r="BP425" i="119"/>
  <c r="BT425" i="119"/>
  <c r="DB425" i="119"/>
  <c r="DA425" i="119"/>
  <c r="CH425" i="119"/>
  <c r="DO425" i="119"/>
  <c r="CN425" i="119"/>
  <c r="BB425" i="119"/>
  <c r="DP425" i="119"/>
  <c r="CO425" i="119"/>
  <c r="CC425" i="119"/>
  <c r="CD425" i="119"/>
  <c r="CQ425" i="119"/>
  <c r="AW425" i="119"/>
  <c r="BM425" i="119"/>
  <c r="BR425" i="119"/>
  <c r="DJ425" i="119"/>
  <c r="CL425" i="119"/>
  <c r="BA425" i="119"/>
  <c r="BK425" i="119"/>
  <c r="BL425" i="119"/>
  <c r="DI425" i="119"/>
  <c r="AY425" i="119"/>
  <c r="BO425" i="119"/>
  <c r="BN425" i="119"/>
  <c r="CP425" i="119"/>
  <c r="BX425" i="119"/>
  <c r="BI425" i="119"/>
  <c r="AV425" i="119"/>
  <c r="CZ425" i="119"/>
  <c r="DK425" i="119"/>
  <c r="AZ425" i="119"/>
  <c r="DN425" i="119"/>
  <c r="BY425" i="119"/>
  <c r="AT425" i="119"/>
  <c r="DF425" i="119"/>
  <c r="DL425" i="119"/>
  <c r="CM425" i="119"/>
  <c r="CY425" i="119"/>
  <c r="CA425" i="119"/>
  <c r="CB425" i="119"/>
  <c r="CK425" i="119"/>
  <c r="DM425" i="119"/>
  <c r="CE440" i="119"/>
  <c r="DB440" i="119"/>
  <c r="BM440" i="119"/>
  <c r="CY440" i="119"/>
  <c r="AU440" i="119"/>
  <c r="DE440" i="119"/>
  <c r="CD440" i="119"/>
  <c r="DP440" i="119"/>
  <c r="BQ440" i="119"/>
  <c r="BF440" i="119"/>
  <c r="DL440" i="119"/>
  <c r="C197" i="121"/>
  <c r="BP440" i="119"/>
  <c r="CM440" i="119"/>
  <c r="AX440" i="119"/>
  <c r="CJ440" i="119"/>
  <c r="DG440" i="119"/>
  <c r="BR440" i="119"/>
  <c r="DD440" i="119"/>
  <c r="BO440" i="119"/>
  <c r="DA440" i="119"/>
  <c r="CU440" i="119"/>
  <c r="BZ440" i="119"/>
  <c r="CP440" i="119"/>
  <c r="CG440" i="119"/>
  <c r="BX440" i="119"/>
  <c r="DJ440" i="119"/>
  <c r="BU440" i="119"/>
  <c r="CR440" i="119"/>
  <c r="BC440" i="119"/>
  <c r="BA440" i="119"/>
  <c r="AZ440" i="119"/>
  <c r="CL440" i="119"/>
  <c r="CO440" i="119"/>
  <c r="DO440" i="119"/>
  <c r="CA440" i="119"/>
  <c r="CC440" i="119"/>
  <c r="BW440" i="119"/>
  <c r="BL440" i="119"/>
  <c r="CX440" i="119"/>
  <c r="AT440" i="119"/>
  <c r="CF440" i="119"/>
  <c r="DC440" i="119"/>
  <c r="BN440" i="119"/>
  <c r="CZ440" i="119"/>
  <c r="BK440" i="119"/>
  <c r="DM440" i="119"/>
  <c r="BH440" i="119"/>
  <c r="BE440" i="119"/>
  <c r="AS440" i="119"/>
  <c r="AV440" i="119"/>
  <c r="CW440" i="119"/>
  <c r="CK440" i="119"/>
  <c r="BV440" i="119"/>
  <c r="BG440" i="119"/>
  <c r="DF440" i="119"/>
  <c r="BJ440" i="119"/>
  <c r="DH440" i="119"/>
  <c r="CV440" i="119"/>
  <c r="BD440" i="119"/>
  <c r="CH440" i="119"/>
  <c r="CN440" i="119"/>
  <c r="CQ440" i="119"/>
  <c r="AY440" i="119"/>
  <c r="CS440" i="119"/>
  <c r="DI440" i="119"/>
  <c r="BB440" i="119"/>
  <c r="AW440" i="119"/>
  <c r="CB440" i="119"/>
  <c r="DK440" i="119"/>
  <c r="BS440" i="119"/>
  <c r="BI440" i="119"/>
  <c r="CT440" i="119"/>
  <c r="DN440" i="119"/>
  <c r="BT440" i="119"/>
  <c r="BY440" i="119"/>
  <c r="CI440" i="119"/>
  <c r="AE41" i="119"/>
  <c r="AG41" i="119"/>
  <c r="C74" i="121"/>
  <c r="DP303" i="119"/>
  <c r="DB303" i="119"/>
  <c r="DA303" i="119"/>
  <c r="BS303" i="119"/>
  <c r="CO303" i="119"/>
  <c r="AZ303" i="119"/>
  <c r="CE303" i="119"/>
  <c r="CY303" i="119"/>
  <c r="CZ303" i="119"/>
  <c r="AX303" i="119"/>
  <c r="CU303" i="119"/>
  <c r="BL303" i="119"/>
  <c r="DG303" i="119"/>
  <c r="CA303" i="119"/>
  <c r="BZ303" i="119"/>
  <c r="DL303" i="119"/>
  <c r="DE303" i="119"/>
  <c r="AV303" i="119"/>
  <c r="AS303" i="119"/>
  <c r="BU303" i="119"/>
  <c r="CF303" i="119"/>
  <c r="DC303" i="119"/>
  <c r="BT303" i="119"/>
  <c r="BV303" i="119"/>
  <c r="CL303" i="119"/>
  <c r="CW303" i="119"/>
  <c r="CQ303" i="119"/>
  <c r="BP303" i="119"/>
  <c r="DF303" i="119"/>
  <c r="AU303" i="119"/>
  <c r="DN303" i="119"/>
  <c r="BJ303" i="119"/>
  <c r="CV303" i="119"/>
  <c r="BG303" i="119"/>
  <c r="BC303" i="119"/>
  <c r="BF303" i="119"/>
  <c r="CC303" i="119"/>
  <c r="CR303" i="119"/>
  <c r="BW303" i="119"/>
  <c r="CD303" i="119"/>
  <c r="BR303" i="119"/>
  <c r="BO303" i="119"/>
  <c r="AT303" i="119"/>
  <c r="BI303" i="119"/>
  <c r="CK303" i="119"/>
  <c r="BX303" i="119"/>
  <c r="CN303" i="119"/>
  <c r="DO303" i="119"/>
  <c r="CH303" i="119"/>
  <c r="CP303" i="119"/>
  <c r="BN303" i="119"/>
  <c r="C60" i="121"/>
  <c r="BY303" i="119"/>
  <c r="CB303" i="119"/>
  <c r="DI303" i="119"/>
  <c r="BK303" i="119"/>
  <c r="AW303" i="119"/>
  <c r="BD303" i="119"/>
  <c r="BE303" i="119"/>
  <c r="DD303" i="119"/>
  <c r="BM303" i="119"/>
  <c r="CX303" i="119"/>
  <c r="BQ303" i="119"/>
  <c r="AY303" i="119"/>
  <c r="CT303" i="119"/>
  <c r="CM303" i="119"/>
  <c r="CS303" i="119"/>
  <c r="DK303" i="119"/>
  <c r="CG303" i="119"/>
  <c r="CI303" i="119"/>
  <c r="BB303" i="119"/>
  <c r="DH303" i="119"/>
  <c r="BA303" i="119"/>
  <c r="DJ303" i="119"/>
  <c r="CJ303" i="119"/>
  <c r="DM303" i="119"/>
  <c r="BH303" i="119"/>
  <c r="BX391" i="119"/>
  <c r="BI391" i="119"/>
  <c r="DF391" i="119"/>
  <c r="CG391" i="119"/>
  <c r="CW391" i="119"/>
  <c r="DA391" i="119"/>
  <c r="BL391" i="119"/>
  <c r="BW391" i="119"/>
  <c r="DO391" i="119"/>
  <c r="CJ391" i="119"/>
  <c r="BY391" i="119"/>
  <c r="BO391" i="119"/>
  <c r="CE391" i="119"/>
  <c r="CA391" i="119"/>
  <c r="DJ391" i="119"/>
  <c r="DD391" i="119"/>
  <c r="DC391" i="119"/>
  <c r="CS391" i="119"/>
  <c r="CY391" i="119"/>
  <c r="BE391" i="119"/>
  <c r="BP391" i="119"/>
  <c r="DE391" i="119"/>
  <c r="CI391" i="119"/>
  <c r="DM391" i="119"/>
  <c r="DN391" i="119"/>
  <c r="AU391" i="119"/>
  <c r="DH391" i="119"/>
  <c r="CT391" i="119"/>
  <c r="BS391" i="119"/>
  <c r="BQ391" i="119"/>
  <c r="CV391" i="119"/>
  <c r="AW391" i="119"/>
  <c r="DP391" i="119"/>
  <c r="AZ391" i="119"/>
  <c r="CD391" i="119"/>
  <c r="BT391" i="119"/>
  <c r="CF391" i="119"/>
  <c r="BC391" i="119"/>
  <c r="BN391" i="119"/>
  <c r="BB391" i="119"/>
  <c r="CO391" i="119"/>
  <c r="BD391" i="119"/>
  <c r="AY391" i="119"/>
  <c r="BA391" i="119"/>
  <c r="BZ391" i="119"/>
  <c r="CC391" i="119"/>
  <c r="BG391" i="119"/>
  <c r="BF391" i="119"/>
  <c r="BM391" i="119"/>
  <c r="CP391" i="119"/>
  <c r="CN391" i="119"/>
  <c r="CQ391" i="119"/>
  <c r="BK391" i="119"/>
  <c r="AV391" i="119"/>
  <c r="DI391" i="119"/>
  <c r="BH391" i="119"/>
  <c r="BJ391" i="119"/>
  <c r="CX391" i="119"/>
  <c r="DG391" i="119"/>
  <c r="AX391" i="119"/>
  <c r="AS391" i="119"/>
  <c r="BV391" i="119"/>
  <c r="CR391" i="119"/>
  <c r="AT391" i="119"/>
  <c r="C148" i="121"/>
  <c r="CK391" i="119"/>
  <c r="DB391" i="119"/>
  <c r="CH391" i="119"/>
  <c r="CL391" i="119"/>
  <c r="BR391" i="119"/>
  <c r="CM391" i="119"/>
  <c r="DL391" i="119"/>
  <c r="BU391" i="119"/>
  <c r="CB391" i="119"/>
  <c r="CZ391" i="119"/>
  <c r="CU391" i="119"/>
  <c r="DK391" i="119"/>
  <c r="BJ327" i="119"/>
  <c r="CV327" i="119"/>
  <c r="BG327" i="119"/>
  <c r="CD327" i="119"/>
  <c r="DP327" i="119"/>
  <c r="CA327" i="119"/>
  <c r="DM327" i="119"/>
  <c r="CQ327" i="119"/>
  <c r="DC327" i="119"/>
  <c r="AX327" i="119"/>
  <c r="BN327" i="119"/>
  <c r="CK327" i="119"/>
  <c r="CS327" i="119"/>
  <c r="DA327" i="119"/>
  <c r="AW327" i="119"/>
  <c r="BT327" i="119"/>
  <c r="CB327" i="119"/>
  <c r="BU327" i="119"/>
  <c r="AY327" i="119"/>
  <c r="BV327" i="119"/>
  <c r="BO327" i="119"/>
  <c r="CL327" i="119"/>
  <c r="DI327" i="119"/>
  <c r="BE327" i="119"/>
  <c r="CU327" i="119"/>
  <c r="CN327" i="119"/>
  <c r="C84" i="121"/>
  <c r="DK327" i="119"/>
  <c r="AZ327" i="119"/>
  <c r="DL327" i="119"/>
  <c r="BW327" i="119"/>
  <c r="CT327" i="119"/>
  <c r="DB327" i="119"/>
  <c r="BQ327" i="119"/>
  <c r="DF327" i="119"/>
  <c r="AU327" i="119"/>
  <c r="BR327" i="119"/>
  <c r="BZ327" i="119"/>
  <c r="CW327" i="119"/>
  <c r="AS327" i="119"/>
  <c r="BP327" i="119"/>
  <c r="BX327" i="119"/>
  <c r="AT327" i="119"/>
  <c r="DN327" i="119"/>
  <c r="CZ327" i="119"/>
  <c r="BD327" i="119"/>
  <c r="CI327" i="119"/>
  <c r="BB327" i="119"/>
  <c r="BY327" i="119"/>
  <c r="CO327" i="119"/>
  <c r="DG327" i="119"/>
  <c r="BK327" i="119"/>
  <c r="DE327" i="119"/>
  <c r="DJ327" i="119"/>
  <c r="BF327" i="119"/>
  <c r="CR327" i="119"/>
  <c r="AV327" i="119"/>
  <c r="CP327" i="119"/>
  <c r="CY327" i="119"/>
  <c r="DO327" i="119"/>
  <c r="BA327" i="119"/>
  <c r="DH327" i="119"/>
  <c r="CX327" i="119"/>
  <c r="DD327" i="119"/>
  <c r="CM327" i="119"/>
  <c r="CH327" i="119"/>
  <c r="BI327" i="119"/>
  <c r="BS327" i="119"/>
  <c r="CJ327" i="119"/>
  <c r="CE327" i="119"/>
  <c r="BM327" i="119"/>
  <c r="CF327" i="119"/>
  <c r="CG327" i="119"/>
  <c r="BC327" i="119"/>
  <c r="BH327" i="119"/>
  <c r="BL327" i="119"/>
  <c r="CC327" i="119"/>
  <c r="V409" i="119"/>
  <c r="Q409" i="119"/>
  <c r="AJ409" i="119" a="1"/>
  <c r="AJ409" i="119" s="1"/>
  <c r="BI407" i="119"/>
  <c r="CU407" i="119"/>
  <c r="BF407" i="119"/>
  <c r="CC407" i="119"/>
  <c r="DO407" i="119"/>
  <c r="BZ407" i="119"/>
  <c r="DL407" i="119"/>
  <c r="BW407" i="119"/>
  <c r="DE407" i="119"/>
  <c r="CX407" i="119"/>
  <c r="AT407" i="119"/>
  <c r="CF407" i="119"/>
  <c r="DC407" i="119"/>
  <c r="BN407" i="119"/>
  <c r="CZ407" i="119"/>
  <c r="BK407" i="119"/>
  <c r="CW407" i="119"/>
  <c r="BH407" i="119"/>
  <c r="AW407" i="119"/>
  <c r="CA407" i="119"/>
  <c r="DF407" i="119"/>
  <c r="BQ407" i="119"/>
  <c r="CN407" i="119"/>
  <c r="AY407" i="119"/>
  <c r="CK407" i="119"/>
  <c r="AV407" i="119"/>
  <c r="CH407" i="119"/>
  <c r="AS407" i="119"/>
  <c r="BP407" i="119"/>
  <c r="CT407" i="119"/>
  <c r="CQ407" i="119"/>
  <c r="BB407" i="119"/>
  <c r="BY407" i="119"/>
  <c r="DK407" i="119"/>
  <c r="BV407" i="119"/>
  <c r="DH407" i="119"/>
  <c r="BS407" i="119"/>
  <c r="BL407" i="119"/>
  <c r="DM407" i="119"/>
  <c r="CI407" i="119"/>
  <c r="CB407" i="119"/>
  <c r="DN407" i="119"/>
  <c r="BJ407" i="119"/>
  <c r="CV407" i="119"/>
  <c r="BG407" i="119"/>
  <c r="CS407" i="119"/>
  <c r="BD407" i="119"/>
  <c r="CE407" i="119"/>
  <c r="BE407" i="119"/>
  <c r="DB407" i="119"/>
  <c r="DG407" i="119"/>
  <c r="CD407" i="119"/>
  <c r="CM407" i="119"/>
  <c r="BM407" i="119"/>
  <c r="CR407" i="119"/>
  <c r="BO407" i="119"/>
  <c r="BX407" i="119"/>
  <c r="AX407" i="119"/>
  <c r="CG407" i="119"/>
  <c r="AZ407" i="119"/>
  <c r="CP407" i="119"/>
  <c r="CY407" i="119"/>
  <c r="BC407" i="119"/>
  <c r="DA407" i="119"/>
  <c r="CJ407" i="119"/>
  <c r="CL407" i="119"/>
  <c r="BU407" i="119"/>
  <c r="DI407" i="119"/>
  <c r="AU407" i="119"/>
  <c r="BR407" i="119"/>
  <c r="DD407" i="119"/>
  <c r="CO407" i="119"/>
  <c r="DP407" i="119"/>
  <c r="BT407" i="119"/>
  <c r="DJ407" i="119"/>
  <c r="BA407" i="119"/>
  <c r="CL452" i="119"/>
  <c r="CC452" i="119"/>
  <c r="CF452" i="119"/>
  <c r="BF452" i="119"/>
  <c r="CO452" i="119"/>
  <c r="BT452" i="119"/>
  <c r="CZ452" i="119"/>
  <c r="DB452" i="119"/>
  <c r="DF452" i="119"/>
  <c r="AT452" i="119"/>
  <c r="CS452" i="119"/>
  <c r="DA452" i="119"/>
  <c r="CU452" i="119"/>
  <c r="CR452" i="119"/>
  <c r="CQ452" i="119"/>
  <c r="DE452" i="119"/>
  <c r="CE452" i="119"/>
  <c r="DM452" i="119"/>
  <c r="CH452" i="119"/>
  <c r="CI452" i="119"/>
  <c r="BU452" i="119"/>
  <c r="BD452" i="119"/>
  <c r="BV452" i="119"/>
  <c r="BC452" i="119"/>
  <c r="BE452" i="119"/>
  <c r="AY452" i="119"/>
  <c r="BN452" i="119"/>
  <c r="BZ452" i="119"/>
  <c r="CD452" i="119"/>
  <c r="DG452" i="119"/>
  <c r="BX452" i="119"/>
  <c r="BB452" i="119"/>
  <c r="CV452" i="119"/>
  <c r="BQ452" i="119"/>
  <c r="BH452" i="119"/>
  <c r="BL452" i="119"/>
  <c r="CY452" i="119"/>
  <c r="BA452" i="119"/>
  <c r="DD452" i="119"/>
  <c r="BS452" i="119"/>
  <c r="BY452" i="119"/>
  <c r="DL452" i="119"/>
  <c r="CP452" i="119"/>
  <c r="AS452" i="119"/>
  <c r="BK452" i="119"/>
  <c r="BJ452" i="119"/>
  <c r="CB452" i="119"/>
  <c r="CN452" i="119"/>
  <c r="AV452" i="119"/>
  <c r="DH452" i="119"/>
  <c r="BR452" i="119"/>
  <c r="BO452" i="119"/>
  <c r="BM452" i="119"/>
  <c r="CW452" i="119"/>
  <c r="AW452" i="119"/>
  <c r="CJ452" i="119"/>
  <c r="C209" i="121"/>
  <c r="AX452" i="119"/>
  <c r="CA452" i="119"/>
  <c r="DI452" i="119"/>
  <c r="CG452" i="119"/>
  <c r="CX452" i="119"/>
  <c r="CM452" i="119"/>
  <c r="DK452" i="119"/>
  <c r="BW452" i="119"/>
  <c r="DP452" i="119"/>
  <c r="CT452" i="119"/>
  <c r="CK452" i="119"/>
  <c r="BI452" i="119"/>
  <c r="DJ452" i="119"/>
  <c r="DN452" i="119"/>
  <c r="AU452" i="119"/>
  <c r="DC452" i="119"/>
  <c r="BP452" i="119"/>
  <c r="AZ452" i="119"/>
  <c r="BG452" i="119"/>
  <c r="DO452" i="119"/>
  <c r="BG285" i="119"/>
  <c r="CM285" i="119"/>
  <c r="CU285" i="119"/>
  <c r="BY285" i="119"/>
  <c r="BU285" i="119"/>
  <c r="BZ285" i="119"/>
  <c r="BA285" i="119"/>
  <c r="CK285" i="119"/>
  <c r="DA285" i="119"/>
  <c r="CD285" i="119"/>
  <c r="CT285" i="119"/>
  <c r="AT285" i="119"/>
  <c r="AX285" i="119"/>
  <c r="CH285" i="119"/>
  <c r="DC285" i="119"/>
  <c r="CI285" i="119"/>
  <c r="CP285" i="119"/>
  <c r="BP285" i="119"/>
  <c r="BQ285" i="119"/>
  <c r="CX285" i="119"/>
  <c r="AY285" i="119"/>
  <c r="BV285" i="119"/>
  <c r="BX285" i="119"/>
  <c r="CO285" i="119"/>
  <c r="BO285" i="119"/>
  <c r="CY285" i="119"/>
  <c r="CE285" i="119"/>
  <c r="BI285" i="119"/>
  <c r="BK285" i="119"/>
  <c r="AW285" i="119"/>
  <c r="AZ285" i="119"/>
  <c r="BD285" i="119"/>
  <c r="BF285" i="119"/>
  <c r="BH285" i="119"/>
  <c r="CW285" i="119"/>
  <c r="CL285" i="119"/>
  <c r="DI285" i="119"/>
  <c r="DH285" i="119"/>
  <c r="BL285" i="119"/>
  <c r="CV285" i="119"/>
  <c r="DJ285" i="119"/>
  <c r="BW285" i="119"/>
  <c r="CZ285" i="119"/>
  <c r="BS285" i="119"/>
  <c r="CB285" i="119"/>
  <c r="DF285" i="119"/>
  <c r="CF285" i="119"/>
  <c r="CJ285" i="119"/>
  <c r="C42" i="121"/>
  <c r="BM285" i="119"/>
  <c r="CR285" i="119"/>
  <c r="AS285" i="119"/>
  <c r="CQ285" i="119"/>
  <c r="DD285" i="119"/>
  <c r="BT285" i="119"/>
  <c r="DN285" i="119"/>
  <c r="DL285" i="119"/>
  <c r="BJ285" i="119"/>
  <c r="BR285" i="119"/>
  <c r="BE285" i="119"/>
  <c r="BB285" i="119"/>
  <c r="DG285" i="119"/>
  <c r="CS285" i="119"/>
  <c r="CN285" i="119"/>
  <c r="BN285" i="119"/>
  <c r="DB285" i="119"/>
  <c r="CC285" i="119"/>
  <c r="DM285" i="119"/>
  <c r="BC285" i="119"/>
  <c r="AU285" i="119"/>
  <c r="DP285" i="119"/>
  <c r="DE285" i="119"/>
  <c r="DK285" i="119"/>
  <c r="DO285" i="119"/>
  <c r="CG285" i="119"/>
  <c r="AV285" i="119"/>
  <c r="CA285" i="119"/>
  <c r="DE413" i="119"/>
  <c r="BP413" i="119"/>
  <c r="CM413" i="119"/>
  <c r="AX413" i="119"/>
  <c r="CJ413" i="119"/>
  <c r="DG413" i="119"/>
  <c r="BR413" i="119"/>
  <c r="CK413" i="119"/>
  <c r="DH413" i="119"/>
  <c r="CP413" i="119"/>
  <c r="BA413" i="119"/>
  <c r="BX413" i="119"/>
  <c r="DJ413" i="119"/>
  <c r="BU413" i="119"/>
  <c r="CR413" i="119"/>
  <c r="BC413" i="119"/>
  <c r="DD413" i="119"/>
  <c r="CD413" i="119"/>
  <c r="C170" i="121"/>
  <c r="CA413" i="119"/>
  <c r="DM413" i="119"/>
  <c r="BI413" i="119"/>
  <c r="CU413" i="119"/>
  <c r="BF413" i="119"/>
  <c r="CC413" i="119"/>
  <c r="DO413" i="119"/>
  <c r="AV413" i="119"/>
  <c r="CW413" i="119"/>
  <c r="DA413" i="119"/>
  <c r="BL413" i="119"/>
  <c r="CX413" i="119"/>
  <c r="AT413" i="119"/>
  <c r="CF413" i="119"/>
  <c r="DC413" i="119"/>
  <c r="BN413" i="119"/>
  <c r="CZ413" i="119"/>
  <c r="CS413" i="119"/>
  <c r="DP413" i="119"/>
  <c r="CL413" i="119"/>
  <c r="AW413" i="119"/>
  <c r="CI413" i="119"/>
  <c r="DF413" i="119"/>
  <c r="BQ413" i="119"/>
  <c r="CN413" i="119"/>
  <c r="AY413" i="119"/>
  <c r="DL413" i="119"/>
  <c r="BG413" i="119"/>
  <c r="AS413" i="119"/>
  <c r="CB413" i="119"/>
  <c r="DK413" i="119"/>
  <c r="CO413" i="119"/>
  <c r="DI413" i="119"/>
  <c r="BM413" i="119"/>
  <c r="CV413" i="119"/>
  <c r="BO413" i="119"/>
  <c r="CT413" i="119"/>
  <c r="BB413" i="119"/>
  <c r="CG413" i="119"/>
  <c r="BZ413" i="119"/>
  <c r="BT413" i="119"/>
  <c r="CY413" i="119"/>
  <c r="AZ413" i="119"/>
  <c r="BE413" i="119"/>
  <c r="BY413" i="119"/>
  <c r="BS413" i="119"/>
  <c r="AU413" i="119"/>
  <c r="BW413" i="119"/>
  <c r="BK413" i="119"/>
  <c r="BH413" i="119"/>
  <c r="BD413" i="119"/>
  <c r="CE413" i="119"/>
  <c r="BV413" i="119"/>
  <c r="DB413" i="119"/>
  <c r="CH413" i="119"/>
  <c r="CQ413" i="119"/>
  <c r="DN413" i="119"/>
  <c r="BJ413" i="119"/>
  <c r="AE17" i="119"/>
  <c r="AG17" i="119"/>
  <c r="CR435" i="119"/>
  <c r="DA435" i="119"/>
  <c r="DM435" i="119"/>
  <c r="DG435" i="119"/>
  <c r="CV435" i="119"/>
  <c r="DH435" i="119"/>
  <c r="AS435" i="119"/>
  <c r="BE435" i="119"/>
  <c r="BB435" i="119"/>
  <c r="CC435" i="119"/>
  <c r="CO435" i="119"/>
  <c r="BO435" i="119"/>
  <c r="CA435" i="119"/>
  <c r="DJ435" i="119"/>
  <c r="AU435" i="119"/>
  <c r="BV435" i="119"/>
  <c r="CH435" i="119"/>
  <c r="CT435" i="119"/>
  <c r="CQ435" i="119"/>
  <c r="DC435" i="119"/>
  <c r="BC435" i="119"/>
  <c r="BR435" i="119"/>
  <c r="DP435" i="119"/>
  <c r="BX435" i="119"/>
  <c r="BU435" i="119"/>
  <c r="DK435" i="119"/>
  <c r="AV435" i="119"/>
  <c r="BH435" i="119"/>
  <c r="BT435" i="119"/>
  <c r="BQ435" i="119"/>
  <c r="AT435" i="119"/>
  <c r="CP435" i="119"/>
  <c r="CM435" i="119"/>
  <c r="CY435" i="119"/>
  <c r="AY435" i="119"/>
  <c r="BK435" i="119"/>
  <c r="BW435" i="119"/>
  <c r="CI435" i="119"/>
  <c r="CX435" i="119"/>
  <c r="BF435" i="119"/>
  <c r="BD435" i="119"/>
  <c r="BM435" i="119"/>
  <c r="CZ435" i="119"/>
  <c r="AW435" i="119"/>
  <c r="BL435" i="119"/>
  <c r="CU435" i="119"/>
  <c r="CS435" i="119"/>
  <c r="DB435" i="119"/>
  <c r="BN435" i="119"/>
  <c r="CL435" i="119"/>
  <c r="BI435" i="119"/>
  <c r="BG435" i="119"/>
  <c r="CE435" i="119"/>
  <c r="CN435" i="119"/>
  <c r="AZ435" i="119"/>
  <c r="CG435" i="119"/>
  <c r="BP435" i="119"/>
  <c r="BY435" i="119"/>
  <c r="DL435" i="119"/>
  <c r="DD435" i="119"/>
  <c r="DE435" i="119"/>
  <c r="DN435" i="119"/>
  <c r="BZ435" i="119"/>
  <c r="AX435" i="119"/>
  <c r="DF435" i="119"/>
  <c r="BS435" i="119"/>
  <c r="BJ435" i="119"/>
  <c r="CK435" i="119"/>
  <c r="DO435" i="119"/>
  <c r="CD435" i="119"/>
  <c r="CF435" i="119"/>
  <c r="CJ435" i="119"/>
  <c r="BA435" i="119"/>
  <c r="DI435" i="119"/>
  <c r="CB435" i="119"/>
  <c r="CW435" i="119"/>
  <c r="BU395" i="119"/>
  <c r="CV395" i="119"/>
  <c r="CZ395" i="119"/>
  <c r="CP395" i="119"/>
  <c r="BS395" i="119"/>
  <c r="DG395" i="119"/>
  <c r="AZ395" i="119"/>
  <c r="BI395" i="119"/>
  <c r="CY395" i="119"/>
  <c r="BZ395" i="119"/>
  <c r="DH395" i="119"/>
  <c r="BM395" i="119"/>
  <c r="BV395" i="119"/>
  <c r="BW395" i="119"/>
  <c r="DE395" i="119"/>
  <c r="BG395" i="119"/>
  <c r="DA395" i="119"/>
  <c r="DC395" i="119"/>
  <c r="DD395" i="119"/>
  <c r="AS395" i="119"/>
  <c r="AX395" i="119"/>
  <c r="CU395" i="119"/>
  <c r="CF395" i="119"/>
  <c r="BA395" i="119"/>
  <c r="CL395" i="119"/>
  <c r="BR395" i="119"/>
  <c r="BQ395" i="119"/>
  <c r="DI395" i="119"/>
  <c r="CS395" i="119"/>
  <c r="CJ395" i="119"/>
  <c r="DB395" i="119"/>
  <c r="AW395" i="119"/>
  <c r="BT395" i="119"/>
  <c r="BO395" i="119"/>
  <c r="BX395" i="119"/>
  <c r="BJ395" i="119"/>
  <c r="BL395" i="119"/>
  <c r="CW395" i="119"/>
  <c r="DP395" i="119"/>
  <c r="CT395" i="119"/>
  <c r="CB395" i="119"/>
  <c r="CC395" i="119"/>
  <c r="CO395" i="119"/>
  <c r="BN395" i="119"/>
  <c r="BC395" i="119"/>
  <c r="BD395" i="119"/>
  <c r="CR395" i="119"/>
  <c r="CG395" i="119"/>
  <c r="CD395" i="119"/>
  <c r="AT395" i="119"/>
  <c r="DJ395" i="119"/>
  <c r="DM395" i="119"/>
  <c r="BB395" i="119"/>
  <c r="AY395" i="119"/>
  <c r="BP395" i="119"/>
  <c r="CH395" i="119"/>
  <c r="CX395" i="119"/>
  <c r="BE395" i="119"/>
  <c r="BK395" i="119"/>
  <c r="BH395" i="119"/>
  <c r="CI395" i="119"/>
  <c r="CE395" i="119"/>
  <c r="BY395" i="119"/>
  <c r="CN395" i="119"/>
  <c r="CQ395" i="119"/>
  <c r="CM395" i="119"/>
  <c r="DN395" i="119"/>
  <c r="AV395" i="119"/>
  <c r="AU395" i="119"/>
  <c r="CA395" i="119"/>
  <c r="BF395" i="119"/>
  <c r="DK395" i="119"/>
  <c r="DF395" i="119"/>
  <c r="DL395" i="119"/>
  <c r="DO395" i="119"/>
  <c r="CK395" i="119"/>
  <c r="C152" i="121"/>
  <c r="DG462" i="119"/>
  <c r="CF462" i="119"/>
  <c r="CI462" i="119"/>
  <c r="BW462" i="119"/>
  <c r="CW462" i="119"/>
  <c r="CK462" i="119"/>
  <c r="CN462" i="119"/>
  <c r="AX462" i="119"/>
  <c r="BA462" i="119"/>
  <c r="BL462" i="119"/>
  <c r="DF462" i="119"/>
  <c r="CL462" i="119"/>
  <c r="BM462" i="119"/>
  <c r="DL462" i="119"/>
  <c r="CD462" i="119"/>
  <c r="BR462" i="119"/>
  <c r="BU462" i="119"/>
  <c r="AT462" i="119"/>
  <c r="DI462" i="119"/>
  <c r="BH462" i="119"/>
  <c r="AV462" i="119"/>
  <c r="DK462" i="119"/>
  <c r="BJ462" i="119"/>
  <c r="BX462" i="119"/>
  <c r="AZ462" i="119"/>
  <c r="DE462" i="119"/>
  <c r="CX462" i="119"/>
  <c r="CZ462" i="119"/>
  <c r="BD462" i="119"/>
  <c r="CG462" i="119"/>
  <c r="BK462" i="119"/>
  <c r="CP462" i="119"/>
  <c r="DP462" i="119"/>
  <c r="DD462" i="119"/>
  <c r="CR462" i="119"/>
  <c r="BQ462" i="119"/>
  <c r="BT462" i="119"/>
  <c r="CT462" i="119"/>
  <c r="CH462" i="119"/>
  <c r="BV462" i="119"/>
  <c r="C219" i="121"/>
  <c r="DJ462" i="119"/>
  <c r="BN462" i="119"/>
  <c r="AU462" i="119"/>
  <c r="BZ462" i="119"/>
  <c r="BP462" i="119"/>
  <c r="BY462" i="119"/>
  <c r="AY462" i="119"/>
  <c r="CA462" i="119"/>
  <c r="BO462" i="119"/>
  <c r="BC462" i="119"/>
  <c r="BF462" i="119"/>
  <c r="CQ462" i="119"/>
  <c r="BE462" i="119"/>
  <c r="AS462" i="119"/>
  <c r="DH462" i="119"/>
  <c r="CV462" i="119"/>
  <c r="CJ462" i="119"/>
  <c r="DO462" i="119"/>
  <c r="CS462" i="119"/>
  <c r="AW462" i="119"/>
  <c r="CM462" i="119"/>
  <c r="DM462" i="119"/>
  <c r="DA462" i="119"/>
  <c r="CO462" i="119"/>
  <c r="CC462" i="119"/>
  <c r="DN462" i="119"/>
  <c r="CB462" i="119"/>
  <c r="CE462" i="119"/>
  <c r="BS462" i="119"/>
  <c r="BG462" i="119"/>
  <c r="BI462" i="119"/>
  <c r="DB462" i="119"/>
  <c r="CU462" i="119"/>
  <c r="DC462" i="119"/>
  <c r="BB462" i="119"/>
  <c r="CY462" i="119"/>
  <c r="V301" i="119"/>
  <c r="AJ301" i="119" a="1"/>
  <c r="AJ301" i="119" s="1"/>
  <c r="Q301" i="119"/>
  <c r="R301" i="119" s="1"/>
  <c r="CV281" i="119"/>
  <c r="DI281" i="119"/>
  <c r="CH281" i="119"/>
  <c r="AS281" i="119"/>
  <c r="BP281" i="119"/>
  <c r="DH281" i="119"/>
  <c r="BK281" i="119"/>
  <c r="BQ281" i="119"/>
  <c r="CG281" i="119"/>
  <c r="BJ281" i="119"/>
  <c r="CB281" i="119"/>
  <c r="DO281" i="119"/>
  <c r="AU281" i="119"/>
  <c r="DE281" i="119"/>
  <c r="BA281" i="119"/>
  <c r="CM281" i="119"/>
  <c r="CF281" i="119"/>
  <c r="CC281" i="119"/>
  <c r="BS281" i="119"/>
  <c r="BR281" i="119"/>
  <c r="BG281" i="119"/>
  <c r="DA281" i="119"/>
  <c r="AX281" i="119"/>
  <c r="CP281" i="119"/>
  <c r="DM281" i="119"/>
  <c r="BX281" i="119"/>
  <c r="DN281" i="119"/>
  <c r="CD281" i="119"/>
  <c r="BB281" i="119"/>
  <c r="C38" i="121"/>
  <c r="DD281" i="119"/>
  <c r="BO281" i="119"/>
  <c r="DB281" i="119"/>
  <c r="BU281" i="119"/>
  <c r="CK281" i="119"/>
  <c r="AT281" i="119"/>
  <c r="CN281" i="119"/>
  <c r="BY281" i="119"/>
  <c r="BC281" i="119"/>
  <c r="BT281" i="119"/>
  <c r="CO281" i="119"/>
  <c r="AZ281" i="119"/>
  <c r="CR281" i="119"/>
  <c r="CA281" i="119"/>
  <c r="CQ281" i="119"/>
  <c r="DF281" i="119"/>
  <c r="BF281" i="119"/>
  <c r="AW281" i="119"/>
  <c r="BV281" i="119"/>
  <c r="BH281" i="119"/>
  <c r="DG281" i="119"/>
  <c r="CL281" i="119"/>
  <c r="BZ281" i="119"/>
  <c r="BN281" i="119"/>
  <c r="DJ281" i="119"/>
  <c r="CU281" i="119"/>
  <c r="CY281" i="119"/>
  <c r="CZ281" i="119"/>
  <c r="CS281" i="119"/>
  <c r="DC281" i="119"/>
  <c r="CJ281" i="119"/>
  <c r="CE281" i="119"/>
  <c r="BM281" i="119"/>
  <c r="DL281" i="119"/>
  <c r="CX281" i="119"/>
  <c r="BD281" i="119"/>
  <c r="CW281" i="119"/>
  <c r="CT281" i="119"/>
  <c r="BL281" i="119"/>
  <c r="DK281" i="119"/>
  <c r="BE281" i="119"/>
  <c r="BW281" i="119"/>
  <c r="DP281" i="119"/>
  <c r="CI281" i="119"/>
  <c r="AY281" i="119"/>
  <c r="BI281" i="119"/>
  <c r="AV281" i="119"/>
  <c r="DC335" i="119"/>
  <c r="BN335" i="119"/>
  <c r="CZ335" i="119"/>
  <c r="BR335" i="119"/>
  <c r="DO335" i="119"/>
  <c r="BH335" i="119"/>
  <c r="CT335" i="119"/>
  <c r="CM335" i="119"/>
  <c r="BM335" i="119"/>
  <c r="DJ335" i="119"/>
  <c r="CN335" i="119"/>
  <c r="AY335" i="119"/>
  <c r="CK335" i="119"/>
  <c r="AV335" i="119"/>
  <c r="CH335" i="119"/>
  <c r="BB335" i="119"/>
  <c r="CE335" i="119"/>
  <c r="BQ335" i="119"/>
  <c r="CF335" i="119"/>
  <c r="BJ335" i="119"/>
  <c r="BC335" i="119"/>
  <c r="DK335" i="119"/>
  <c r="BV335" i="119"/>
  <c r="DH335" i="119"/>
  <c r="CO335" i="119"/>
  <c r="BI335" i="119"/>
  <c r="BP335" i="119"/>
  <c r="CB335" i="119"/>
  <c r="BS335" i="119"/>
  <c r="BU335" i="119"/>
  <c r="BZ335" i="119"/>
  <c r="BK335" i="119"/>
  <c r="DA335" i="119"/>
  <c r="BY335" i="119"/>
  <c r="BX335" i="119"/>
  <c r="BF335" i="119"/>
  <c r="CY335" i="119"/>
  <c r="CS335" i="119"/>
  <c r="CL335" i="119"/>
  <c r="CA335" i="119"/>
  <c r="BA335" i="119"/>
  <c r="DF335" i="119"/>
  <c r="BO335" i="119"/>
  <c r="DM335" i="119"/>
  <c r="CR335" i="119"/>
  <c r="DL335" i="119"/>
  <c r="BL335" i="119"/>
  <c r="CU335" i="119"/>
  <c r="DB335" i="119"/>
  <c r="CG335" i="119"/>
  <c r="AT335" i="119"/>
  <c r="CD335" i="119"/>
  <c r="BW335" i="119"/>
  <c r="AS335" i="119"/>
  <c r="CQ335" i="119"/>
  <c r="AU335" i="119"/>
  <c r="DE335" i="119"/>
  <c r="AX335" i="119"/>
  <c r="CP335" i="119"/>
  <c r="BG335" i="119"/>
  <c r="AZ335" i="119"/>
  <c r="DG335" i="119"/>
  <c r="BT335" i="119"/>
  <c r="DN335" i="119"/>
  <c r="C92" i="121"/>
  <c r="AW335" i="119"/>
  <c r="CJ335" i="119"/>
  <c r="DI335" i="119"/>
  <c r="CC335" i="119"/>
  <c r="CI335" i="119"/>
  <c r="BD335" i="119"/>
  <c r="DP335" i="119"/>
  <c r="CX335" i="119"/>
  <c r="CV335" i="119"/>
  <c r="DD335" i="119"/>
  <c r="CW335" i="119"/>
  <c r="BE335" i="119"/>
  <c r="D35" i="121"/>
  <c r="F35" i="121" s="1"/>
  <c r="BP292" i="119"/>
  <c r="BM292" i="119"/>
  <c r="CP292" i="119"/>
  <c r="CA292" i="119"/>
  <c r="BW292" i="119"/>
  <c r="AU292" i="119"/>
  <c r="DI292" i="119"/>
  <c r="BN292" i="119"/>
  <c r="DH292" i="119"/>
  <c r="CM292" i="119"/>
  <c r="BQ292" i="119"/>
  <c r="BO292" i="119"/>
  <c r="AX292" i="119"/>
  <c r="DC292" i="119"/>
  <c r="CL292" i="119"/>
  <c r="DF292" i="119"/>
  <c r="AS292" i="119"/>
  <c r="CV292" i="119"/>
  <c r="AV292" i="119"/>
  <c r="BA292" i="119"/>
  <c r="CE292" i="119"/>
  <c r="DD292" i="119"/>
  <c r="BK292" i="119"/>
  <c r="CY292" i="119"/>
  <c r="BC292" i="119"/>
  <c r="BJ292" i="119"/>
  <c r="CI292" i="119"/>
  <c r="CT292" i="119"/>
  <c r="CN292" i="119"/>
  <c r="AZ292" i="119"/>
  <c r="CC292" i="119"/>
  <c r="BB292" i="119"/>
  <c r="BF292" i="119"/>
  <c r="DP292" i="119"/>
  <c r="DE292" i="119"/>
  <c r="DK292" i="119"/>
  <c r="CO292" i="119"/>
  <c r="AT292" i="119"/>
  <c r="DN292" i="119"/>
  <c r="BR292" i="119"/>
  <c r="CU292" i="119"/>
  <c r="C49" i="121"/>
  <c r="CH292" i="119"/>
  <c r="CB292" i="119"/>
  <c r="CJ292" i="119"/>
  <c r="CW292" i="119"/>
  <c r="DJ292" i="119"/>
  <c r="BI292" i="119"/>
  <c r="BZ292" i="119"/>
  <c r="BT292" i="119"/>
  <c r="BX292" i="119"/>
  <c r="DB292" i="119"/>
  <c r="DL292" i="119"/>
  <c r="BG292" i="119"/>
  <c r="BU292" i="119"/>
  <c r="BE292" i="119"/>
  <c r="CS292" i="119"/>
  <c r="BH292" i="119"/>
  <c r="DG292" i="119"/>
  <c r="CG292" i="119"/>
  <c r="CK292" i="119"/>
  <c r="CQ292" i="119"/>
  <c r="CZ292" i="119"/>
  <c r="DO292" i="119"/>
  <c r="BV292" i="119"/>
  <c r="CD292" i="119"/>
  <c r="CF292" i="119"/>
  <c r="CX292" i="119"/>
  <c r="DM292" i="119"/>
  <c r="AW292" i="119"/>
  <c r="CR292" i="119"/>
  <c r="BD292" i="119"/>
  <c r="AY292" i="119"/>
  <c r="BY292" i="119"/>
  <c r="BS292" i="119"/>
  <c r="BL292" i="119"/>
  <c r="DA292" i="119"/>
  <c r="BF422" i="119"/>
  <c r="CZ422" i="119"/>
  <c r="CN422" i="119"/>
  <c r="DD422" i="119"/>
  <c r="CW422" i="119"/>
  <c r="DG422" i="119"/>
  <c r="CV422" i="119"/>
  <c r="CB422" i="119"/>
  <c r="BM422" i="119"/>
  <c r="CC422" i="119"/>
  <c r="CR422" i="119"/>
  <c r="BU422" i="119"/>
  <c r="CS422" i="119"/>
  <c r="CU422" i="119"/>
  <c r="CK422" i="119"/>
  <c r="CP422" i="119"/>
  <c r="BK422" i="119"/>
  <c r="BJ422" i="119"/>
  <c r="C179" i="121"/>
  <c r="BL422" i="119"/>
  <c r="BV422" i="119"/>
  <c r="AY422" i="119"/>
  <c r="CY422" i="119"/>
  <c r="DL422" i="119"/>
  <c r="CA422" i="119"/>
  <c r="BH422" i="119"/>
  <c r="CH422" i="119"/>
  <c r="BG422" i="119"/>
  <c r="DH422" i="119"/>
  <c r="CE422" i="119"/>
  <c r="CO422" i="119"/>
  <c r="DA422" i="119"/>
  <c r="DN422" i="119"/>
  <c r="BY422" i="119"/>
  <c r="BR422" i="119"/>
  <c r="DK422" i="119"/>
  <c r="AX422" i="119"/>
  <c r="BN422" i="119"/>
  <c r="BS422" i="119"/>
  <c r="AU422" i="119"/>
  <c r="AT422" i="119"/>
  <c r="BA422" i="119"/>
  <c r="CX422" i="119"/>
  <c r="AW422" i="119"/>
  <c r="BX422" i="119"/>
  <c r="BO422" i="119"/>
  <c r="AZ422" i="119"/>
  <c r="BB422" i="119"/>
  <c r="CG422" i="119"/>
  <c r="BZ422" i="119"/>
  <c r="DJ422" i="119"/>
  <c r="DC422" i="119"/>
  <c r="DI422" i="119"/>
  <c r="CF422" i="119"/>
  <c r="CD422" i="119"/>
  <c r="BC422" i="119"/>
  <c r="CT422" i="119"/>
  <c r="DM422" i="119"/>
  <c r="CJ422" i="119"/>
  <c r="DP422" i="119"/>
  <c r="CL422" i="119"/>
  <c r="CQ422" i="119"/>
  <c r="DE422" i="119"/>
  <c r="DO422" i="119"/>
  <c r="BT422" i="119"/>
  <c r="CM422" i="119"/>
  <c r="BD422" i="119"/>
  <c r="BE422" i="119"/>
  <c r="DB422" i="119"/>
  <c r="BW422" i="119"/>
  <c r="AV422" i="119"/>
  <c r="BQ422" i="119"/>
  <c r="AS422" i="119"/>
  <c r="DF422" i="119"/>
  <c r="BI422" i="119"/>
  <c r="BP422" i="119"/>
  <c r="CI422" i="119"/>
  <c r="CH306" i="119"/>
  <c r="AS306" i="119"/>
  <c r="BN306" i="119"/>
  <c r="BX306" i="119"/>
  <c r="CF306" i="119"/>
  <c r="CY306" i="119"/>
  <c r="BJ306" i="119"/>
  <c r="CT306" i="119"/>
  <c r="BH306" i="119"/>
  <c r="BP306" i="119"/>
  <c r="CX306" i="119"/>
  <c r="CM306" i="119"/>
  <c r="BC306" i="119"/>
  <c r="BS306" i="119"/>
  <c r="DE306" i="119"/>
  <c r="BA306" i="119"/>
  <c r="AW306" i="119"/>
  <c r="CN306" i="119"/>
  <c r="CJ306" i="119"/>
  <c r="AU306" i="119"/>
  <c r="CG306" i="119"/>
  <c r="BZ306" i="119"/>
  <c r="CO306" i="119"/>
  <c r="DP306" i="119"/>
  <c r="BI306" i="119"/>
  <c r="CR306" i="119"/>
  <c r="BD306" i="119"/>
  <c r="CP306" i="119"/>
  <c r="DM306" i="119"/>
  <c r="BV306" i="119"/>
  <c r="CU306" i="119"/>
  <c r="DC306" i="119"/>
  <c r="DG306" i="119"/>
  <c r="BR306" i="119"/>
  <c r="BK306" i="119"/>
  <c r="CA306" i="119"/>
  <c r="DK306" i="119"/>
  <c r="AV306" i="119"/>
  <c r="AX306" i="119"/>
  <c r="AY306" i="119"/>
  <c r="BT306" i="119"/>
  <c r="AZ306" i="119"/>
  <c r="CK306" i="119"/>
  <c r="DL306" i="119"/>
  <c r="CV306" i="119"/>
  <c r="C63" i="121"/>
  <c r="DD306" i="119"/>
  <c r="BL306" i="119"/>
  <c r="CI306" i="119"/>
  <c r="AT306" i="119"/>
  <c r="CD306" i="119"/>
  <c r="BG306" i="119"/>
  <c r="DO306" i="119"/>
  <c r="DH306" i="119"/>
  <c r="DF306" i="119"/>
  <c r="CZ306" i="119"/>
  <c r="BQ306" i="119"/>
  <c r="DJ306" i="119"/>
  <c r="CQ306" i="119"/>
  <c r="BO306" i="119"/>
  <c r="CW306" i="119"/>
  <c r="CB306" i="119"/>
  <c r="BW306" i="119"/>
  <c r="CC306" i="119"/>
  <c r="BB306" i="119"/>
  <c r="CS306" i="119"/>
  <c r="BM306" i="119"/>
  <c r="DI306" i="119"/>
  <c r="BY306" i="119"/>
  <c r="DA306" i="119"/>
  <c r="BU306" i="119"/>
  <c r="BF306" i="119"/>
  <c r="DB306" i="119"/>
  <c r="BE306" i="119"/>
  <c r="CE306" i="119"/>
  <c r="CL306" i="119"/>
  <c r="DN306" i="119"/>
  <c r="C120" i="121"/>
  <c r="CP363" i="119"/>
  <c r="DD363" i="119"/>
  <c r="BO363" i="119"/>
  <c r="DA363" i="119"/>
  <c r="BL363" i="119"/>
  <c r="CQ363" i="119"/>
  <c r="DG363" i="119"/>
  <c r="CF363" i="119"/>
  <c r="BZ363" i="119"/>
  <c r="CR363" i="119"/>
  <c r="CW363" i="119"/>
  <c r="DE363" i="119"/>
  <c r="AZ363" i="119"/>
  <c r="CL363" i="119"/>
  <c r="AW363" i="119"/>
  <c r="BI363" i="119"/>
  <c r="DN363" i="119"/>
  <c r="AS363" i="119"/>
  <c r="BU363" i="119"/>
  <c r="CC363" i="119"/>
  <c r="CA363" i="119"/>
  <c r="DM363" i="119"/>
  <c r="DL363" i="119"/>
  <c r="BW363" i="119"/>
  <c r="DI363" i="119"/>
  <c r="BT363" i="119"/>
  <c r="BQ363" i="119"/>
  <c r="BA363" i="119"/>
  <c r="CX363" i="119"/>
  <c r="DK363" i="119"/>
  <c r="BV363" i="119"/>
  <c r="DH363" i="119"/>
  <c r="DF363" i="119"/>
  <c r="BR363" i="119"/>
  <c r="BP363" i="119"/>
  <c r="CM363" i="119"/>
  <c r="AX363" i="119"/>
  <c r="BK363" i="119"/>
  <c r="CN363" i="119"/>
  <c r="DP363" i="119"/>
  <c r="CO363" i="119"/>
  <c r="CU363" i="119"/>
  <c r="BN363" i="119"/>
  <c r="DO363" i="119"/>
  <c r="BH363" i="119"/>
  <c r="BE363" i="119"/>
  <c r="BC363" i="119"/>
  <c r="CT363" i="119"/>
  <c r="AY363" i="119"/>
  <c r="AV363" i="119"/>
  <c r="BJ363" i="119"/>
  <c r="DB363" i="119"/>
  <c r="CI363" i="119"/>
  <c r="CV363" i="119"/>
  <c r="CS363" i="119"/>
  <c r="BY363" i="119"/>
  <c r="BX363" i="119"/>
  <c r="BS363" i="119"/>
  <c r="CH363" i="119"/>
  <c r="CD363" i="119"/>
  <c r="AT363" i="119"/>
  <c r="CY363" i="119"/>
  <c r="CJ363" i="119"/>
  <c r="CB363" i="119"/>
  <c r="CZ363" i="119"/>
  <c r="BF363" i="119"/>
  <c r="BM363" i="119"/>
  <c r="CK363" i="119"/>
  <c r="DJ363" i="119"/>
  <c r="BG363" i="119"/>
  <c r="DC363" i="119"/>
  <c r="CE363" i="119"/>
  <c r="AU363" i="119"/>
  <c r="BD363" i="119"/>
  <c r="BB363" i="119"/>
  <c r="CG363" i="119"/>
  <c r="C188" i="121"/>
  <c r="DF431" i="119"/>
  <c r="BQ431" i="119"/>
  <c r="CN431" i="119"/>
  <c r="AY431" i="119"/>
  <c r="CK431" i="119"/>
  <c r="AV431" i="119"/>
  <c r="CH431" i="119"/>
  <c r="AS431" i="119"/>
  <c r="CI431" i="119"/>
  <c r="BT431" i="119"/>
  <c r="CQ431" i="119"/>
  <c r="BB431" i="119"/>
  <c r="BY431" i="119"/>
  <c r="DK431" i="119"/>
  <c r="BV431" i="119"/>
  <c r="DH431" i="119"/>
  <c r="BS431" i="119"/>
  <c r="DE431" i="119"/>
  <c r="DI431" i="119"/>
  <c r="BE431" i="119"/>
  <c r="CB431" i="119"/>
  <c r="DN431" i="119"/>
  <c r="BJ431" i="119"/>
  <c r="CV431" i="119"/>
  <c r="BG431" i="119"/>
  <c r="CS431" i="119"/>
  <c r="BD431" i="119"/>
  <c r="CP431" i="119"/>
  <c r="CT431" i="119"/>
  <c r="CM431" i="119"/>
  <c r="AX431" i="119"/>
  <c r="CJ431" i="119"/>
  <c r="DG431" i="119"/>
  <c r="BR431" i="119"/>
  <c r="DD431" i="119"/>
  <c r="BO431" i="119"/>
  <c r="DA431" i="119"/>
  <c r="DM431" i="119"/>
  <c r="BP431" i="119"/>
  <c r="BX431" i="119"/>
  <c r="DJ431" i="119"/>
  <c r="BU431" i="119"/>
  <c r="CR431" i="119"/>
  <c r="BC431" i="119"/>
  <c r="CO431" i="119"/>
  <c r="AZ431" i="119"/>
  <c r="CL431" i="119"/>
  <c r="BL431" i="119"/>
  <c r="BA431" i="119"/>
  <c r="CU431" i="119"/>
  <c r="CG431" i="119"/>
  <c r="CW431" i="119"/>
  <c r="CF431" i="119"/>
  <c r="DO431" i="119"/>
  <c r="DP431" i="119"/>
  <c r="CY431" i="119"/>
  <c r="CZ431" i="119"/>
  <c r="BW431" i="119"/>
  <c r="BF431" i="119"/>
  <c r="BH431" i="119"/>
  <c r="DB431" i="119"/>
  <c r="DC431" i="119"/>
  <c r="BZ431" i="119"/>
  <c r="CA431" i="119"/>
  <c r="BI431" i="119"/>
  <c r="AU431" i="119"/>
  <c r="BK431" i="119"/>
  <c r="CX431" i="119"/>
  <c r="CE431" i="119"/>
  <c r="AT431" i="119"/>
  <c r="BM431" i="119"/>
  <c r="DL431" i="119"/>
  <c r="CD431" i="119"/>
  <c r="AW431" i="119"/>
  <c r="BN431" i="119"/>
  <c r="CC431" i="119"/>
  <c r="C175" i="121"/>
  <c r="BS418" i="119"/>
  <c r="BP418" i="119"/>
  <c r="BX418" i="119"/>
  <c r="BZ418" i="119"/>
  <c r="DK418" i="119"/>
  <c r="BV418" i="119"/>
  <c r="DG418" i="119"/>
  <c r="CN418" i="119"/>
  <c r="DF418" i="119"/>
  <c r="BQ418" i="119"/>
  <c r="BE418" i="119"/>
  <c r="CA418" i="119"/>
  <c r="BD418" i="119"/>
  <c r="DD418" i="119"/>
  <c r="CW418" i="119"/>
  <c r="BG418" i="119"/>
  <c r="CS418" i="119"/>
  <c r="BC418" i="119"/>
  <c r="AZ418" i="119"/>
  <c r="BB418" i="119"/>
  <c r="CM418" i="119"/>
  <c r="AX418" i="119"/>
  <c r="CI418" i="119"/>
  <c r="BT418" i="119"/>
  <c r="AV418" i="119"/>
  <c r="DE418" i="119"/>
  <c r="BO418" i="119"/>
  <c r="DA418" i="119"/>
  <c r="BK418" i="119"/>
  <c r="CF418" i="119"/>
  <c r="BU418" i="119"/>
  <c r="AY418" i="119"/>
  <c r="CB418" i="119"/>
  <c r="DO418" i="119"/>
  <c r="BM418" i="119"/>
  <c r="DC418" i="119"/>
  <c r="DP418" i="119"/>
  <c r="AU418" i="119"/>
  <c r="BW418" i="119"/>
  <c r="DN418" i="119"/>
  <c r="BY418" i="119"/>
  <c r="BF418" i="119"/>
  <c r="CY418" i="119"/>
  <c r="CX418" i="119"/>
  <c r="CT418" i="119"/>
  <c r="BJ418" i="119"/>
  <c r="CO418" i="119"/>
  <c r="CK418" i="119"/>
  <c r="DH418" i="119"/>
  <c r="CE418" i="119"/>
  <c r="DL418" i="119"/>
  <c r="CJ418" i="119"/>
  <c r="AS418" i="119"/>
  <c r="CL418" i="119"/>
  <c r="CR418" i="119"/>
  <c r="DJ418" i="119"/>
  <c r="CQ418" i="119"/>
  <c r="CP418" i="119"/>
  <c r="BI418" i="119"/>
  <c r="CU418" i="119"/>
  <c r="CC418" i="119"/>
  <c r="BH418" i="119"/>
  <c r="AT418" i="119"/>
  <c r="CV418" i="119"/>
  <c r="AW418" i="119"/>
  <c r="BN418" i="119"/>
  <c r="DI418" i="119"/>
  <c r="CH418" i="119"/>
  <c r="CD418" i="119"/>
  <c r="DB418" i="119"/>
  <c r="BA418" i="119"/>
  <c r="CG418" i="119"/>
  <c r="BR418" i="119"/>
  <c r="CZ418" i="119"/>
  <c r="BL418" i="119"/>
  <c r="DM418" i="119"/>
  <c r="C104" i="121"/>
  <c r="C169" i="121"/>
  <c r="BU412" i="119"/>
  <c r="CR412" i="119"/>
  <c r="BC412" i="119"/>
  <c r="CO412" i="119"/>
  <c r="AZ412" i="119"/>
  <c r="CL412" i="119"/>
  <c r="AW412" i="119"/>
  <c r="BE412" i="119"/>
  <c r="BP412" i="119"/>
  <c r="CU412" i="119"/>
  <c r="BF412" i="119"/>
  <c r="CC412" i="119"/>
  <c r="DO412" i="119"/>
  <c r="BZ412" i="119"/>
  <c r="DL412" i="119"/>
  <c r="BW412" i="119"/>
  <c r="DI412" i="119"/>
  <c r="AT412" i="119"/>
  <c r="BX412" i="119"/>
  <c r="CF412" i="119"/>
  <c r="DC412" i="119"/>
  <c r="BN412" i="119"/>
  <c r="CZ412" i="119"/>
  <c r="BK412" i="119"/>
  <c r="CW412" i="119"/>
  <c r="BH412" i="119"/>
  <c r="CT412" i="119"/>
  <c r="BM412" i="119"/>
  <c r="CI412" i="119"/>
  <c r="BQ412" i="119"/>
  <c r="CN412" i="119"/>
  <c r="CK412" i="119"/>
  <c r="AV412" i="119"/>
  <c r="AS412" i="119"/>
  <c r="CE412" i="119"/>
  <c r="AY412" i="119"/>
  <c r="CH412" i="119"/>
  <c r="BA412" i="119"/>
  <c r="CQ412" i="119"/>
  <c r="DN412" i="119"/>
  <c r="CV412" i="119"/>
  <c r="CS412" i="119"/>
  <c r="CP412" i="119"/>
  <c r="CM412" i="119"/>
  <c r="BS412" i="119"/>
  <c r="DA412" i="119"/>
  <c r="CY412" i="119"/>
  <c r="CG412" i="119"/>
  <c r="CD412" i="119"/>
  <c r="CA412" i="119"/>
  <c r="DF412" i="119"/>
  <c r="BV412" i="119"/>
  <c r="DB412" i="119"/>
  <c r="CJ412" i="119"/>
  <c r="BR412" i="119"/>
  <c r="BO412" i="119"/>
  <c r="BL412" i="119"/>
  <c r="AX412" i="119"/>
  <c r="BY412" i="119"/>
  <c r="BT412" i="119"/>
  <c r="DG412" i="119"/>
  <c r="DM412" i="119"/>
  <c r="BJ412" i="119"/>
  <c r="BG412" i="119"/>
  <c r="BD412" i="119"/>
  <c r="BI412" i="119"/>
  <c r="DJ412" i="119"/>
  <c r="AU412" i="119"/>
  <c r="DP412" i="119"/>
  <c r="CB412" i="119"/>
  <c r="DD412" i="119"/>
  <c r="BB412" i="119"/>
  <c r="DK412" i="119"/>
  <c r="DH412" i="119"/>
  <c r="DE412" i="119"/>
  <c r="CX412" i="119"/>
  <c r="AW352" i="119"/>
  <c r="DL352" i="119"/>
  <c r="CK352" i="119"/>
  <c r="BY352" i="119"/>
  <c r="CY352" i="119"/>
  <c r="CU352" i="119"/>
  <c r="CP352" i="119"/>
  <c r="CD352" i="119"/>
  <c r="BC352" i="119"/>
  <c r="AY352" i="119"/>
  <c r="BN352" i="119"/>
  <c r="BS352" i="119"/>
  <c r="CX352" i="119"/>
  <c r="CI352" i="119"/>
  <c r="CE352" i="119"/>
  <c r="BK352" i="119"/>
  <c r="BV352" i="119"/>
  <c r="BJ352" i="119"/>
  <c r="AX352" i="119"/>
  <c r="BA352" i="119"/>
  <c r="DP352" i="119"/>
  <c r="DD352" i="119"/>
  <c r="CC352" i="119"/>
  <c r="AZ352" i="119"/>
  <c r="CS352" i="119"/>
  <c r="DF352" i="119"/>
  <c r="DI352" i="119"/>
  <c r="CW352" i="119"/>
  <c r="AV352" i="119"/>
  <c r="CV352" i="119"/>
  <c r="CJ352" i="119"/>
  <c r="BX352" i="119"/>
  <c r="CA352" i="119"/>
  <c r="BW352" i="119"/>
  <c r="DO352" i="119"/>
  <c r="CO352" i="119"/>
  <c r="CM352" i="119"/>
  <c r="DG352" i="119"/>
  <c r="CB352" i="119"/>
  <c r="BR352" i="119"/>
  <c r="DK352" i="119"/>
  <c r="BP352" i="119"/>
  <c r="CF352" i="119"/>
  <c r="BQ352" i="119"/>
  <c r="BT352" i="119"/>
  <c r="BH352" i="119"/>
  <c r="CH352" i="119"/>
  <c r="BG352" i="119"/>
  <c r="AU352" i="119"/>
  <c r="DJ352" i="119"/>
  <c r="DM352" i="119"/>
  <c r="DA352" i="119"/>
  <c r="BE352" i="119"/>
  <c r="BO352" i="119"/>
  <c r="CN352" i="119"/>
  <c r="DE352" i="119"/>
  <c r="AT352" i="119"/>
  <c r="CL352" i="119"/>
  <c r="DN352" i="119"/>
  <c r="BD352" i="119"/>
  <c r="CR352" i="119"/>
  <c r="DC352" i="119"/>
  <c r="CQ352" i="119"/>
  <c r="CT352" i="119"/>
  <c r="AS352" i="119"/>
  <c r="DH352" i="119"/>
  <c r="CG352" i="119"/>
  <c r="BU352" i="119"/>
  <c r="BI352" i="119"/>
  <c r="BL352" i="119"/>
  <c r="BB352" i="119"/>
  <c r="C109" i="121"/>
  <c r="CZ352" i="119"/>
  <c r="DB352" i="119"/>
  <c r="BF352" i="119"/>
  <c r="BZ352" i="119"/>
  <c r="BM352" i="119"/>
  <c r="AS376" i="119"/>
  <c r="CE376" i="119"/>
  <c r="DB376" i="119"/>
  <c r="BT376" i="119"/>
  <c r="CC376" i="119"/>
  <c r="DF376" i="119"/>
  <c r="CG376" i="119"/>
  <c r="DO376" i="119"/>
  <c r="C133" i="121"/>
  <c r="DE376" i="119"/>
  <c r="BP376" i="119"/>
  <c r="CM376" i="119"/>
  <c r="AX376" i="119"/>
  <c r="CQ376" i="119"/>
  <c r="DI376" i="119"/>
  <c r="CS376" i="119"/>
  <c r="DD376" i="119"/>
  <c r="DN376" i="119"/>
  <c r="BK376" i="119"/>
  <c r="BU376" i="119"/>
  <c r="BA376" i="119"/>
  <c r="BX376" i="119"/>
  <c r="DJ376" i="119"/>
  <c r="CB376" i="119"/>
  <c r="CY376" i="119"/>
  <c r="BB376" i="119"/>
  <c r="CO376" i="119"/>
  <c r="DL376" i="119"/>
  <c r="AV376" i="119"/>
  <c r="BE376" i="119"/>
  <c r="DM376" i="119"/>
  <c r="BI376" i="119"/>
  <c r="CU376" i="119"/>
  <c r="BF376" i="119"/>
  <c r="CJ376" i="119"/>
  <c r="AU376" i="119"/>
  <c r="BR376" i="119"/>
  <c r="CZ376" i="119"/>
  <c r="DH376" i="119"/>
  <c r="BS376" i="119"/>
  <c r="DA376" i="119"/>
  <c r="BJ376" i="119"/>
  <c r="CF376" i="119"/>
  <c r="DC376" i="119"/>
  <c r="BN376" i="119"/>
  <c r="DG376" i="119"/>
  <c r="CH376" i="119"/>
  <c r="CD376" i="119"/>
  <c r="DP376" i="119"/>
  <c r="BQ376" i="119"/>
  <c r="CV376" i="119"/>
  <c r="AZ376" i="119"/>
  <c r="CT376" i="119"/>
  <c r="CP376" i="119"/>
  <c r="CR376" i="119"/>
  <c r="CK376" i="119"/>
  <c r="BZ376" i="119"/>
  <c r="BV376" i="119"/>
  <c r="CL376" i="119"/>
  <c r="BL376" i="119"/>
  <c r="BY376" i="119"/>
  <c r="CW376" i="119"/>
  <c r="BW376" i="119"/>
  <c r="AT376" i="119"/>
  <c r="BM376" i="119"/>
  <c r="BC376" i="119"/>
  <c r="CA376" i="119"/>
  <c r="BO376" i="119"/>
  <c r="AW376" i="119"/>
  <c r="CI376" i="119"/>
  <c r="CN376" i="119"/>
  <c r="AY376" i="119"/>
  <c r="DK376" i="119"/>
  <c r="BH376" i="119"/>
  <c r="BD376" i="119"/>
  <c r="BG376" i="119"/>
  <c r="CX376" i="119"/>
  <c r="BF377" i="119"/>
  <c r="CC377" i="119"/>
  <c r="DN377" i="119"/>
  <c r="BY377" i="119"/>
  <c r="DG377" i="119"/>
  <c r="BW377" i="119"/>
  <c r="DI377" i="119"/>
  <c r="BT377" i="119"/>
  <c r="DE377" i="119"/>
  <c r="DD377" i="119"/>
  <c r="AY377" i="119"/>
  <c r="CK377" i="119"/>
  <c r="AV377" i="119"/>
  <c r="CG377" i="119"/>
  <c r="AZ377" i="119"/>
  <c r="CE377" i="119"/>
  <c r="DB377" i="119"/>
  <c r="CP377" i="119"/>
  <c r="CN377" i="119"/>
  <c r="BK377" i="119"/>
  <c r="CQ377" i="119"/>
  <c r="BR377" i="119"/>
  <c r="BZ377" i="119"/>
  <c r="CH377" i="119"/>
  <c r="CB377" i="119"/>
  <c r="CZ377" i="119"/>
  <c r="CT377" i="119"/>
  <c r="BO377" i="119"/>
  <c r="DK377" i="119"/>
  <c r="CI377" i="119"/>
  <c r="BI377" i="119"/>
  <c r="BQ377" i="119"/>
  <c r="BJ377" i="119"/>
  <c r="BD377" i="119"/>
  <c r="BL377" i="119"/>
  <c r="BE377" i="119"/>
  <c r="BM377" i="119"/>
  <c r="DF377" i="119"/>
  <c r="DA377" i="119"/>
  <c r="DJ377" i="119"/>
  <c r="BN377" i="119"/>
  <c r="AS377" i="119"/>
  <c r="CV377" i="119"/>
  <c r="BA377" i="119"/>
  <c r="AT377" i="119"/>
  <c r="BB377" i="119"/>
  <c r="DH377" i="119"/>
  <c r="DP377" i="119"/>
  <c r="AW377" i="119"/>
  <c r="CM377" i="119"/>
  <c r="AX377" i="119"/>
  <c r="DM377" i="119"/>
  <c r="CS377" i="119"/>
  <c r="CF377" i="119"/>
  <c r="BP377" i="119"/>
  <c r="BX377" i="119"/>
  <c r="CX377" i="119"/>
  <c r="CR377" i="119"/>
  <c r="BV377" i="119"/>
  <c r="CD377" i="119"/>
  <c r="CL377" i="119"/>
  <c r="CY377" i="119"/>
  <c r="DL377" i="119"/>
  <c r="CU377" i="119"/>
  <c r="CJ377" i="119"/>
  <c r="BG377" i="119"/>
  <c r="BS377" i="119"/>
  <c r="BU377" i="119"/>
  <c r="DO377" i="119"/>
  <c r="CO377" i="119"/>
  <c r="DC377" i="119"/>
  <c r="AU377" i="119"/>
  <c r="BC377" i="119"/>
  <c r="CW377" i="119"/>
  <c r="CA377" i="119"/>
  <c r="BH377" i="119"/>
  <c r="BC378" i="119"/>
  <c r="CL378" i="119"/>
  <c r="DI378" i="119"/>
  <c r="DL378" i="119"/>
  <c r="BN378" i="119"/>
  <c r="DN378" i="119"/>
  <c r="C135" i="121"/>
  <c r="AV378" i="119"/>
  <c r="BG378" i="119"/>
  <c r="CI378" i="119"/>
  <c r="BT378" i="119"/>
  <c r="DO378" i="119"/>
  <c r="CE378" i="119"/>
  <c r="CA378" i="119"/>
  <c r="AZ378" i="119"/>
  <c r="BM378" i="119"/>
  <c r="DG378" i="119"/>
  <c r="CK378" i="119"/>
  <c r="CV378" i="119"/>
  <c r="AW378" i="119"/>
  <c r="BZ378" i="119"/>
  <c r="BF378" i="119"/>
  <c r="BL378" i="119"/>
  <c r="BU378" i="119"/>
  <c r="CT378" i="119"/>
  <c r="DP378" i="119"/>
  <c r="CP378" i="119"/>
  <c r="AX378" i="119"/>
  <c r="CC378" i="119"/>
  <c r="BX378" i="119"/>
  <c r="BK378" i="119"/>
  <c r="BY378" i="119"/>
  <c r="DK378" i="119"/>
  <c r="DC378" i="119"/>
  <c r="CJ378" i="119"/>
  <c r="CF378" i="119"/>
  <c r="CS378" i="119"/>
  <c r="DD378" i="119"/>
  <c r="BQ378" i="119"/>
  <c r="BJ378" i="119"/>
  <c r="CR378" i="119"/>
  <c r="CN378" i="119"/>
  <c r="DM378" i="119"/>
  <c r="BV378" i="119"/>
  <c r="CG378" i="119"/>
  <c r="CO378" i="119"/>
  <c r="CY378" i="119"/>
  <c r="BH378" i="119"/>
  <c r="CD378" i="119"/>
  <c r="CU378" i="119"/>
  <c r="BB378" i="119"/>
  <c r="DJ378" i="119"/>
  <c r="BW378" i="119"/>
  <c r="BA378" i="119"/>
  <c r="CH378" i="119"/>
  <c r="AT378" i="119"/>
  <c r="BP378" i="119"/>
  <c r="BS378" i="119"/>
  <c r="CQ378" i="119"/>
  <c r="AU378" i="119"/>
  <c r="DH378" i="119"/>
  <c r="BE378" i="119"/>
  <c r="DE378" i="119"/>
  <c r="AS378" i="119"/>
  <c r="CZ378" i="119"/>
  <c r="CX378" i="119"/>
  <c r="BI378" i="119"/>
  <c r="CW378" i="119"/>
  <c r="AY378" i="119"/>
  <c r="DA378" i="119"/>
  <c r="BD378" i="119"/>
  <c r="BR378" i="119"/>
  <c r="BO378" i="119"/>
  <c r="DF378" i="119"/>
  <c r="DB378" i="119"/>
  <c r="CB378" i="119"/>
  <c r="CM378" i="119"/>
  <c r="C125" i="121"/>
  <c r="CI368" i="119"/>
  <c r="DP368" i="119"/>
  <c r="DD368" i="119"/>
  <c r="CT368" i="119"/>
  <c r="CB368" i="119"/>
  <c r="BZ368" i="119"/>
  <c r="DO368" i="119"/>
  <c r="CY368" i="119"/>
  <c r="BP368" i="119"/>
  <c r="CX368" i="119"/>
  <c r="CS368" i="119"/>
  <c r="BO368" i="119"/>
  <c r="CG368" i="119"/>
  <c r="DM368" i="119"/>
  <c r="BF368" i="119"/>
  <c r="BK368" i="119"/>
  <c r="DK368" i="119"/>
  <c r="AS368" i="119"/>
  <c r="CP368" i="119"/>
  <c r="AV368" i="119"/>
  <c r="AT368" i="119"/>
  <c r="CR368" i="119"/>
  <c r="DA368" i="119"/>
  <c r="BI368" i="119"/>
  <c r="DC368" i="119"/>
  <c r="AW368" i="119"/>
  <c r="CH368" i="119"/>
  <c r="CJ368" i="119"/>
  <c r="CM368" i="119"/>
  <c r="CC368" i="119"/>
  <c r="BG368" i="119"/>
  <c r="BR368" i="119"/>
  <c r="DL368" i="119"/>
  <c r="CN368" i="119"/>
  <c r="BM368" i="119"/>
  <c r="BU368" i="119"/>
  <c r="BW368" i="119"/>
  <c r="BJ368" i="119"/>
  <c r="BC368" i="119"/>
  <c r="CE368" i="119"/>
  <c r="AY368" i="119"/>
  <c r="CV368" i="119"/>
  <c r="BT368" i="119"/>
  <c r="DI368" i="119"/>
  <c r="DN368" i="119"/>
  <c r="CQ368" i="119"/>
  <c r="BY368" i="119"/>
  <c r="BE368" i="119"/>
  <c r="AZ368" i="119"/>
  <c r="CU368" i="119"/>
  <c r="AU368" i="119"/>
  <c r="BH368" i="119"/>
  <c r="CO368" i="119"/>
  <c r="CD368" i="119"/>
  <c r="CL368" i="119"/>
  <c r="CF368" i="119"/>
  <c r="BX368" i="119"/>
  <c r="DH368" i="119"/>
  <c r="DG368" i="119"/>
  <c r="BB368" i="119"/>
  <c r="AX368" i="119"/>
  <c r="CZ368" i="119"/>
  <c r="BS368" i="119"/>
  <c r="CW368" i="119"/>
  <c r="BQ368" i="119"/>
  <c r="BN368" i="119"/>
  <c r="DF368" i="119"/>
  <c r="BV368" i="119"/>
  <c r="DJ368" i="119"/>
  <c r="CK368" i="119"/>
  <c r="BL368" i="119"/>
  <c r="DE368" i="119"/>
  <c r="BA368" i="119"/>
  <c r="CA368" i="119"/>
  <c r="DB368" i="119"/>
  <c r="BD368" i="119"/>
  <c r="BN357" i="119"/>
  <c r="CZ357" i="119"/>
  <c r="BK357" i="119"/>
  <c r="CW357" i="119"/>
  <c r="BH357" i="119"/>
  <c r="CT357" i="119"/>
  <c r="BM357" i="119"/>
  <c r="CB357" i="119"/>
  <c r="DN357" i="119"/>
  <c r="BF357" i="119"/>
  <c r="AY357" i="119"/>
  <c r="DA357" i="119"/>
  <c r="AV357" i="119"/>
  <c r="CH357" i="119"/>
  <c r="AS357" i="119"/>
  <c r="CE357" i="119"/>
  <c r="DB357" i="119"/>
  <c r="CC357" i="119"/>
  <c r="CY357" i="119"/>
  <c r="CR357" i="119"/>
  <c r="DK357" i="119"/>
  <c r="BV357" i="119"/>
  <c r="DH357" i="119"/>
  <c r="BS357" i="119"/>
  <c r="DE357" i="119"/>
  <c r="BP357" i="119"/>
  <c r="CM357" i="119"/>
  <c r="AX357" i="119"/>
  <c r="CJ357" i="119"/>
  <c r="CS357" i="119"/>
  <c r="CG357" i="119"/>
  <c r="CD357" i="119"/>
  <c r="DP357" i="119"/>
  <c r="CA357" i="119"/>
  <c r="DM357" i="119"/>
  <c r="BI357" i="119"/>
  <c r="CU357" i="119"/>
  <c r="BJ357" i="119"/>
  <c r="CN357" i="119"/>
  <c r="C114" i="121"/>
  <c r="BZ357" i="119"/>
  <c r="BW357" i="119"/>
  <c r="BT357" i="119"/>
  <c r="BB357" i="119"/>
  <c r="BR357" i="119"/>
  <c r="BO357" i="119"/>
  <c r="BL357" i="119"/>
  <c r="AT357" i="119"/>
  <c r="BY357" i="119"/>
  <c r="AW357" i="119"/>
  <c r="DI357" i="119"/>
  <c r="CF357" i="119"/>
  <c r="AZ357" i="119"/>
  <c r="BA357" i="119"/>
  <c r="BQ357" i="119"/>
  <c r="CV357" i="119"/>
  <c r="DL357" i="119"/>
  <c r="CX357" i="119"/>
  <c r="CK357" i="119"/>
  <c r="BC357" i="119"/>
  <c r="BD357" i="119"/>
  <c r="CI357" i="119"/>
  <c r="AU357" i="119"/>
  <c r="DO357" i="119"/>
  <c r="BU357" i="119"/>
  <c r="BX357" i="119"/>
  <c r="DG357" i="119"/>
  <c r="CQ357" i="119"/>
  <c r="BG357" i="119"/>
  <c r="DJ357" i="119"/>
  <c r="DD357" i="119"/>
  <c r="DC357" i="119"/>
  <c r="CL357" i="119"/>
  <c r="CP357" i="119"/>
  <c r="CO357" i="119"/>
  <c r="BE357" i="119"/>
  <c r="DF357" i="119"/>
  <c r="CY313" i="119"/>
  <c r="BJ313" i="119"/>
  <c r="DE313" i="119"/>
  <c r="CV313" i="119"/>
  <c r="CS313" i="119"/>
  <c r="BD313" i="119"/>
  <c r="CP313" i="119"/>
  <c r="DK313" i="119"/>
  <c r="AZ313" i="119"/>
  <c r="BT313" i="119"/>
  <c r="CJ313" i="119"/>
  <c r="AU313" i="119"/>
  <c r="DL313" i="119"/>
  <c r="CD313" i="119"/>
  <c r="DP313" i="119"/>
  <c r="CA313" i="119"/>
  <c r="DM313" i="119"/>
  <c r="DF313" i="119"/>
  <c r="CB313" i="119"/>
  <c r="BU313" i="119"/>
  <c r="DG313" i="119"/>
  <c r="BR313" i="119"/>
  <c r="AY313" i="119"/>
  <c r="BH313" i="119"/>
  <c r="DA313" i="119"/>
  <c r="BL313" i="119"/>
  <c r="BE313" i="119"/>
  <c r="AX313" i="119"/>
  <c r="BI313" i="119"/>
  <c r="BG313" i="119"/>
  <c r="CC313" i="119"/>
  <c r="DO313" i="119"/>
  <c r="BZ313" i="119"/>
  <c r="BQ313" i="119"/>
  <c r="CE313" i="119"/>
  <c r="DI313" i="119"/>
  <c r="AT313" i="119"/>
  <c r="CI313" i="119"/>
  <c r="DN313" i="119"/>
  <c r="DC313" i="119"/>
  <c r="DH313" i="119"/>
  <c r="CU313" i="119"/>
  <c r="CX313" i="119"/>
  <c r="CF313" i="119"/>
  <c r="CZ313" i="119"/>
  <c r="BX313" i="119"/>
  <c r="CT313" i="119"/>
  <c r="DB313" i="119"/>
  <c r="BF313" i="119"/>
  <c r="BV313" i="119"/>
  <c r="CG313" i="119"/>
  <c r="BW313" i="119"/>
  <c r="CM313" i="119"/>
  <c r="BA313" i="119"/>
  <c r="CN313" i="119"/>
  <c r="CQ313" i="119"/>
  <c r="CO313" i="119"/>
  <c r="BK313" i="119"/>
  <c r="AW313" i="119"/>
  <c r="DJ313" i="119"/>
  <c r="CR313" i="119"/>
  <c r="AV313" i="119"/>
  <c r="CW313" i="119"/>
  <c r="BN313" i="119"/>
  <c r="BO313" i="119"/>
  <c r="DD313" i="119"/>
  <c r="CH313" i="119"/>
  <c r="BS313" i="119"/>
  <c r="CL313" i="119"/>
  <c r="BB313" i="119"/>
  <c r="BM313" i="119"/>
  <c r="BY313" i="119"/>
  <c r="BP313" i="119"/>
  <c r="CK313" i="119"/>
  <c r="AS313" i="119"/>
  <c r="C70" i="121"/>
  <c r="BC313" i="119"/>
  <c r="AU318" i="119"/>
  <c r="BL318" i="119"/>
  <c r="AZ318" i="119"/>
  <c r="CC318" i="119"/>
  <c r="DO318" i="119"/>
  <c r="DB318" i="119"/>
  <c r="CN318" i="119"/>
  <c r="DM318" i="119"/>
  <c r="DH318" i="119"/>
  <c r="BI318" i="119"/>
  <c r="BJ318" i="119"/>
  <c r="AT318" i="119"/>
  <c r="CG318" i="119"/>
  <c r="BH318" i="119"/>
  <c r="BC318" i="119"/>
  <c r="DN318" i="119"/>
  <c r="DA318" i="119"/>
  <c r="CZ318" i="119"/>
  <c r="DJ318" i="119"/>
  <c r="CV318" i="119"/>
  <c r="BW318" i="119"/>
  <c r="BG318" i="119"/>
  <c r="BT318" i="119"/>
  <c r="CO318" i="119"/>
  <c r="CM318" i="119"/>
  <c r="BB318" i="119"/>
  <c r="DL318" i="119"/>
  <c r="CY318" i="119"/>
  <c r="AW318" i="119"/>
  <c r="CI318" i="119"/>
  <c r="BV318" i="119"/>
  <c r="BF318" i="119"/>
  <c r="CB318" i="119"/>
  <c r="BP318" i="119"/>
  <c r="BO318" i="119"/>
  <c r="AY318" i="119"/>
  <c r="DK318" i="119"/>
  <c r="BE318" i="119"/>
  <c r="C75" i="121"/>
  <c r="CU318" i="119"/>
  <c r="CH318" i="119"/>
  <c r="BU318" i="119"/>
  <c r="BS318" i="119"/>
  <c r="CW318" i="119"/>
  <c r="CX318" i="119"/>
  <c r="BN318" i="119"/>
  <c r="AX318" i="119"/>
  <c r="BK318" i="119"/>
  <c r="CE318" i="119"/>
  <c r="CR318" i="119"/>
  <c r="BX318" i="119"/>
  <c r="BY318" i="119"/>
  <c r="CQ318" i="119"/>
  <c r="CA318" i="119"/>
  <c r="CK318" i="119"/>
  <c r="CT318" i="119"/>
  <c r="DC318" i="119"/>
  <c r="DI318" i="119"/>
  <c r="BQ318" i="119"/>
  <c r="BR318" i="119"/>
  <c r="CD318" i="119"/>
  <c r="BM318" i="119"/>
  <c r="BD318" i="119"/>
  <c r="CF318" i="119"/>
  <c r="CP318" i="119"/>
  <c r="BZ318" i="119"/>
  <c r="DP318" i="119"/>
  <c r="BA318" i="119"/>
  <c r="DG318" i="119"/>
  <c r="CL318" i="119"/>
  <c r="DF318" i="119"/>
  <c r="AV318" i="119"/>
  <c r="CS318" i="119"/>
  <c r="DD318" i="119"/>
  <c r="CJ318" i="119"/>
  <c r="AS318" i="119"/>
  <c r="DE318" i="119"/>
  <c r="AG43" i="119"/>
  <c r="AE43" i="119"/>
  <c r="AG40" i="119"/>
  <c r="AE40" i="119"/>
  <c r="AG38" i="119"/>
  <c r="AE38" i="119"/>
  <c r="AE34" i="119"/>
  <c r="AG34" i="119"/>
  <c r="C118" i="121"/>
  <c r="CO361" i="119"/>
  <c r="BR361" i="119"/>
  <c r="DP361" i="119"/>
  <c r="CL361" i="119"/>
  <c r="DM361" i="119"/>
  <c r="BY361" i="119"/>
  <c r="CE361" i="119"/>
  <c r="BH361" i="119"/>
  <c r="BO361" i="119"/>
  <c r="CR361" i="119"/>
  <c r="DA361" i="119"/>
  <c r="DG361" i="119"/>
  <c r="DJ361" i="119"/>
  <c r="CP361" i="119"/>
  <c r="CQ361" i="119"/>
  <c r="BB361" i="119"/>
  <c r="BW361" i="119"/>
  <c r="CW361" i="119"/>
  <c r="CC361" i="119"/>
  <c r="CU361" i="119"/>
  <c r="BT361" i="119"/>
  <c r="CJ361" i="119"/>
  <c r="BD361" i="119"/>
  <c r="CX361" i="119"/>
  <c r="DC361" i="119"/>
  <c r="CN361" i="119"/>
  <c r="BK361" i="119"/>
  <c r="DL361" i="119"/>
  <c r="BP361" i="119"/>
  <c r="BL361" i="119"/>
  <c r="AT361" i="119"/>
  <c r="AU361" i="119"/>
  <c r="CT361" i="119"/>
  <c r="BS361" i="119"/>
  <c r="CK361" i="119"/>
  <c r="BU361" i="119"/>
  <c r="DO361" i="119"/>
  <c r="BG361" i="119"/>
  <c r="AW361" i="119"/>
  <c r="CY361" i="119"/>
  <c r="DH361" i="119"/>
  <c r="CB361" i="119"/>
  <c r="BM361" i="119"/>
  <c r="AY361" i="119"/>
  <c r="BN361" i="119"/>
  <c r="CD361" i="119"/>
  <c r="CM361" i="119"/>
  <c r="CS361" i="119"/>
  <c r="BE361" i="119"/>
  <c r="AZ361" i="119"/>
  <c r="DD361" i="119"/>
  <c r="DK361" i="119"/>
  <c r="BF361" i="119"/>
  <c r="BV361" i="119"/>
  <c r="BA361" i="119"/>
  <c r="CV361" i="119"/>
  <c r="AS361" i="119"/>
  <c r="CF361" i="119"/>
  <c r="DF361" i="119"/>
  <c r="BJ361" i="119"/>
  <c r="CH361" i="119"/>
  <c r="BI361" i="119"/>
  <c r="BC361" i="119"/>
  <c r="DE361" i="119"/>
  <c r="BX361" i="119"/>
  <c r="DI361" i="119"/>
  <c r="AV361" i="119"/>
  <c r="AX361" i="119"/>
  <c r="BQ361" i="119"/>
  <c r="DN361" i="119"/>
  <c r="CZ361" i="119"/>
  <c r="CI361" i="119"/>
  <c r="BZ361" i="119"/>
  <c r="CA361" i="119"/>
  <c r="CG361" i="119"/>
  <c r="DB361" i="119"/>
  <c r="D58" i="121"/>
  <c r="F58" i="121" s="1"/>
  <c r="D105" i="121"/>
  <c r="F105" i="121" s="1"/>
  <c r="Q302" i="119"/>
  <c r="R302" i="119" s="1"/>
  <c r="AJ302" i="119" a="1"/>
  <c r="AJ302" i="119" s="1"/>
  <c r="V302" i="119"/>
  <c r="C55" i="121"/>
  <c r="DA298" i="119"/>
  <c r="CB298" i="119"/>
  <c r="CY298" i="119"/>
  <c r="BJ298" i="119"/>
  <c r="CT298" i="119"/>
  <c r="AW298" i="119"/>
  <c r="DP298" i="119"/>
  <c r="CE298" i="119"/>
  <c r="BN298" i="119"/>
  <c r="DD298" i="119"/>
  <c r="CS298" i="119"/>
  <c r="CJ298" i="119"/>
  <c r="AU298" i="119"/>
  <c r="CG298" i="119"/>
  <c r="DB298" i="119"/>
  <c r="CV298" i="119"/>
  <c r="BH298" i="119"/>
  <c r="BF298" i="119"/>
  <c r="BA298" i="119"/>
  <c r="BP298" i="119"/>
  <c r="CC298" i="119"/>
  <c r="DL298" i="119"/>
  <c r="DG298" i="119"/>
  <c r="BR298" i="119"/>
  <c r="CO298" i="119"/>
  <c r="AX298" i="119"/>
  <c r="BO298" i="119"/>
  <c r="CK298" i="119"/>
  <c r="CI298" i="119"/>
  <c r="AT298" i="119"/>
  <c r="BQ298" i="119"/>
  <c r="DK298" i="119"/>
  <c r="CF298" i="119"/>
  <c r="CZ298" i="119"/>
  <c r="AV298" i="119"/>
  <c r="CH298" i="119"/>
  <c r="BL298" i="119"/>
  <c r="DE298" i="119"/>
  <c r="CQ298" i="119"/>
  <c r="BY298" i="119"/>
  <c r="DC298" i="119"/>
  <c r="BD298" i="119"/>
  <c r="BB298" i="119"/>
  <c r="DM298" i="119"/>
  <c r="BU298" i="119"/>
  <c r="CR298" i="119"/>
  <c r="BZ298" i="119"/>
  <c r="AY298" i="119"/>
  <c r="CX298" i="119"/>
  <c r="CD298" i="119"/>
  <c r="BE298" i="119"/>
  <c r="BK298" i="119"/>
  <c r="CA298" i="119"/>
  <c r="BT298" i="119"/>
  <c r="CN298" i="119"/>
  <c r="DH298" i="119"/>
  <c r="AZ298" i="119"/>
  <c r="BW298" i="119"/>
  <c r="DN298" i="119"/>
  <c r="BG298" i="119"/>
  <c r="CU298" i="119"/>
  <c r="CP298" i="119"/>
  <c r="BV298" i="119"/>
  <c r="BC298" i="119"/>
  <c r="AS298" i="119"/>
  <c r="BM298" i="119"/>
  <c r="DJ298" i="119"/>
  <c r="DF298" i="119"/>
  <c r="CM298" i="119"/>
  <c r="CL298" i="119"/>
  <c r="BS298" i="119"/>
  <c r="CW298" i="119"/>
  <c r="BX298" i="119"/>
  <c r="DI298" i="119"/>
  <c r="BI298" i="119"/>
  <c r="DO298" i="119"/>
  <c r="BC353" i="119"/>
  <c r="CO353" i="119"/>
  <c r="AZ353" i="119"/>
  <c r="CL353" i="119"/>
  <c r="CC353" i="119"/>
  <c r="CI353" i="119"/>
  <c r="DF353" i="119"/>
  <c r="BQ353" i="119"/>
  <c r="DG353" i="119"/>
  <c r="AV353" i="119"/>
  <c r="CE353" i="119"/>
  <c r="DA353" i="119"/>
  <c r="C110" i="121"/>
  <c r="DO353" i="119"/>
  <c r="BZ353" i="119"/>
  <c r="DL353" i="119"/>
  <c r="BW353" i="119"/>
  <c r="BU353" i="119"/>
  <c r="BT353" i="119"/>
  <c r="CQ353" i="119"/>
  <c r="BB353" i="119"/>
  <c r="BF353" i="119"/>
  <c r="BE353" i="119"/>
  <c r="CH353" i="119"/>
  <c r="DB353" i="119"/>
  <c r="DI353" i="119"/>
  <c r="BN353" i="119"/>
  <c r="CZ353" i="119"/>
  <c r="BK353" i="119"/>
  <c r="CW353" i="119"/>
  <c r="BH353" i="119"/>
  <c r="CT353" i="119"/>
  <c r="CK353" i="119"/>
  <c r="CB353" i="119"/>
  <c r="DN353" i="119"/>
  <c r="CR353" i="119"/>
  <c r="AY353" i="119"/>
  <c r="AS353" i="119"/>
  <c r="CY353" i="119"/>
  <c r="DK353" i="119"/>
  <c r="BV353" i="119"/>
  <c r="DH353" i="119"/>
  <c r="BS353" i="119"/>
  <c r="DE353" i="119"/>
  <c r="BP353" i="119"/>
  <c r="CM353" i="119"/>
  <c r="AX353" i="119"/>
  <c r="CJ353" i="119"/>
  <c r="BY353" i="119"/>
  <c r="BG353" i="119"/>
  <c r="CS353" i="119"/>
  <c r="BI353" i="119"/>
  <c r="DC353" i="119"/>
  <c r="CD353" i="119"/>
  <c r="DM353" i="119"/>
  <c r="BD353" i="119"/>
  <c r="BX353" i="119"/>
  <c r="CP353" i="119"/>
  <c r="AT353" i="119"/>
  <c r="CN353" i="119"/>
  <c r="AW353" i="119"/>
  <c r="CG353" i="119"/>
  <c r="DP353" i="119"/>
  <c r="DD353" i="119"/>
  <c r="CA353" i="119"/>
  <c r="DJ353" i="119"/>
  <c r="BA353" i="119"/>
  <c r="CV353" i="119"/>
  <c r="BJ353" i="119"/>
  <c r="BM353" i="119"/>
  <c r="BL353" i="119"/>
  <c r="CU353" i="119"/>
  <c r="CF353" i="119"/>
  <c r="BO353" i="119"/>
  <c r="BR353" i="119"/>
  <c r="CX353" i="119"/>
  <c r="AU353" i="119"/>
  <c r="Q436" i="119"/>
  <c r="AJ436" i="119" a="1"/>
  <c r="AJ436" i="119" s="1"/>
  <c r="V436" i="119"/>
  <c r="D141" i="121"/>
  <c r="F141" i="121" s="1"/>
  <c r="BJ317" i="119"/>
  <c r="DC317" i="119"/>
  <c r="DL317" i="119"/>
  <c r="DA317" i="119"/>
  <c r="BD317" i="119"/>
  <c r="CP317" i="119"/>
  <c r="AY317" i="119"/>
  <c r="AS317" i="119"/>
  <c r="BG317" i="119"/>
  <c r="CM317" i="119"/>
  <c r="AU317" i="119"/>
  <c r="DE317" i="119"/>
  <c r="DP317" i="119"/>
  <c r="CL317" i="119"/>
  <c r="AW317" i="119"/>
  <c r="CA317" i="119"/>
  <c r="CX317" i="119"/>
  <c r="AT317" i="119"/>
  <c r="BI317" i="119"/>
  <c r="CY317" i="119"/>
  <c r="DG317" i="119"/>
  <c r="BR317" i="119"/>
  <c r="BA317" i="119"/>
  <c r="DI317" i="119"/>
  <c r="BL317" i="119"/>
  <c r="CI317" i="119"/>
  <c r="DF317" i="119"/>
  <c r="BP317" i="119"/>
  <c r="CJ317" i="119"/>
  <c r="CK317" i="119"/>
  <c r="DO317" i="119"/>
  <c r="BZ317" i="119"/>
  <c r="BO317" i="119"/>
  <c r="BX317" i="119"/>
  <c r="DB317" i="119"/>
  <c r="BM317" i="119"/>
  <c r="CB317" i="119"/>
  <c r="BY317" i="119"/>
  <c r="CC317" i="119"/>
  <c r="CZ317" i="119"/>
  <c r="CN317" i="119"/>
  <c r="CU317" i="119"/>
  <c r="BU317" i="119"/>
  <c r="CS317" i="119"/>
  <c r="CH317" i="119"/>
  <c r="CW317" i="119"/>
  <c r="BF317" i="119"/>
  <c r="CO317" i="119"/>
  <c r="BH317" i="119"/>
  <c r="BT317" i="119"/>
  <c r="CF317" i="119"/>
  <c r="CV317" i="119"/>
  <c r="BS317" i="119"/>
  <c r="AX317" i="119"/>
  <c r="DN317" i="119"/>
  <c r="BC317" i="119"/>
  <c r="CT317" i="119"/>
  <c r="DJ317" i="119"/>
  <c r="BN317" i="119"/>
  <c r="CD317" i="119"/>
  <c r="BE317" i="119"/>
  <c r="BQ317" i="119"/>
  <c r="DD317" i="119"/>
  <c r="BK317" i="119"/>
  <c r="DM317" i="119"/>
  <c r="AV317" i="119"/>
  <c r="CQ317" i="119"/>
  <c r="CE317" i="119"/>
  <c r="BV317" i="119"/>
  <c r="DH317" i="119"/>
  <c r="CG317" i="119"/>
  <c r="AZ317" i="119"/>
  <c r="DK317" i="119"/>
  <c r="BW317" i="119"/>
  <c r="CR317" i="119"/>
  <c r="BB317" i="119"/>
  <c r="DN360" i="119"/>
  <c r="BJ360" i="119"/>
  <c r="BX360" i="119"/>
  <c r="CF360" i="119"/>
  <c r="CS360" i="119"/>
  <c r="BL360" i="119"/>
  <c r="CH360" i="119"/>
  <c r="DL360" i="119"/>
  <c r="CE360" i="119"/>
  <c r="BD360" i="119"/>
  <c r="CY360" i="119"/>
  <c r="AU360" i="119"/>
  <c r="DE360" i="119"/>
  <c r="CN360" i="119"/>
  <c r="CD360" i="119"/>
  <c r="AW360" i="119"/>
  <c r="CB360" i="119"/>
  <c r="DF360" i="119"/>
  <c r="AT360" i="119"/>
  <c r="AX360" i="119"/>
  <c r="CJ360" i="119"/>
  <c r="DG360" i="119"/>
  <c r="BR360" i="119"/>
  <c r="CU360" i="119"/>
  <c r="DC360" i="119"/>
  <c r="DI360" i="119"/>
  <c r="DB360" i="119"/>
  <c r="BE360" i="119"/>
  <c r="CI360" i="119"/>
  <c r="CO360" i="119"/>
  <c r="BF360" i="119"/>
  <c r="CC360" i="119"/>
  <c r="DO360" i="119"/>
  <c r="BZ360" i="119"/>
  <c r="DM360" i="119"/>
  <c r="BO360" i="119"/>
  <c r="CX360" i="119"/>
  <c r="CM360" i="119"/>
  <c r="DD360" i="119"/>
  <c r="AY360" i="119"/>
  <c r="BN360" i="119"/>
  <c r="CZ360" i="119"/>
  <c r="BK360" i="119"/>
  <c r="BP360" i="119"/>
  <c r="BW360" i="119"/>
  <c r="DP360" i="119"/>
  <c r="BS360" i="119"/>
  <c r="CL360" i="119"/>
  <c r="BA360" i="119"/>
  <c r="AS360" i="119"/>
  <c r="BH360" i="119"/>
  <c r="CQ360" i="119"/>
  <c r="CW360" i="119"/>
  <c r="AV360" i="119"/>
  <c r="BG360" i="119"/>
  <c r="AZ360" i="119"/>
  <c r="CR360" i="119"/>
  <c r="DH360" i="119"/>
  <c r="DJ360" i="119"/>
  <c r="BT360" i="119"/>
  <c r="BI360" i="119"/>
  <c r="DK360" i="119"/>
  <c r="CV360" i="119"/>
  <c r="BQ360" i="119"/>
  <c r="CP360" i="119"/>
  <c r="C117" i="121"/>
  <c r="BC360" i="119"/>
  <c r="CA360" i="119"/>
  <c r="BM360" i="119"/>
  <c r="BV360" i="119"/>
  <c r="CT360" i="119"/>
  <c r="BY360" i="119"/>
  <c r="CG360" i="119"/>
  <c r="BU360" i="119"/>
  <c r="BB360" i="119"/>
  <c r="CK360" i="119"/>
  <c r="DA360" i="119"/>
  <c r="C31" i="121"/>
  <c r="CW274" i="119"/>
  <c r="BH274" i="119"/>
  <c r="CT274" i="119"/>
  <c r="BE274" i="119"/>
  <c r="CB274" i="119"/>
  <c r="DN274" i="119"/>
  <c r="BJ274" i="119"/>
  <c r="DK274" i="119"/>
  <c r="CK274" i="119"/>
  <c r="BD274" i="119"/>
  <c r="BX274" i="119"/>
  <c r="AY274" i="119"/>
  <c r="AV274" i="119"/>
  <c r="CH274" i="119"/>
  <c r="AS274" i="119"/>
  <c r="CE274" i="119"/>
  <c r="DB274" i="119"/>
  <c r="BM274" i="119"/>
  <c r="DO274" i="119"/>
  <c r="BS274" i="119"/>
  <c r="CI274" i="119"/>
  <c r="DD274" i="119"/>
  <c r="CP274" i="119"/>
  <c r="BA274" i="119"/>
  <c r="BU274" i="119"/>
  <c r="CG274" i="119"/>
  <c r="DH274" i="119"/>
  <c r="CY274" i="119"/>
  <c r="DE274" i="119"/>
  <c r="BP274" i="119"/>
  <c r="CM274" i="119"/>
  <c r="AX274" i="119"/>
  <c r="CJ274" i="119"/>
  <c r="BK274" i="119"/>
  <c r="CZ274" i="119"/>
  <c r="BN274" i="119"/>
  <c r="CS274" i="119"/>
  <c r="DJ274" i="119"/>
  <c r="BO274" i="119"/>
  <c r="DA274" i="119"/>
  <c r="CF274" i="119"/>
  <c r="DC274" i="119"/>
  <c r="CC274" i="119"/>
  <c r="AT274" i="119"/>
  <c r="BG274" i="119"/>
  <c r="CO274" i="119"/>
  <c r="CD274" i="119"/>
  <c r="DP274" i="119"/>
  <c r="AU274" i="119"/>
  <c r="DM274" i="119"/>
  <c r="BI274" i="119"/>
  <c r="CU274" i="119"/>
  <c r="BF274" i="119"/>
  <c r="BR274" i="119"/>
  <c r="CQ274" i="119"/>
  <c r="BV274" i="119"/>
  <c r="CX274" i="119"/>
  <c r="BL274" i="119"/>
  <c r="DG274" i="119"/>
  <c r="BZ274" i="119"/>
  <c r="BT274" i="119"/>
  <c r="CR274" i="119"/>
  <c r="AZ274" i="119"/>
  <c r="DF274" i="119"/>
  <c r="CV274" i="119"/>
  <c r="AW274" i="119"/>
  <c r="CN274" i="119"/>
  <c r="BW274" i="119"/>
  <c r="BY274" i="119"/>
  <c r="DI274" i="119"/>
  <c r="BC274" i="119"/>
  <c r="BQ274" i="119"/>
  <c r="BB274" i="119"/>
  <c r="CL274" i="119"/>
  <c r="DL274" i="119"/>
  <c r="CA274" i="119"/>
  <c r="Q322" i="119"/>
  <c r="AJ322" i="119" a="1"/>
  <c r="AJ322" i="119" s="1"/>
  <c r="V322" i="119"/>
  <c r="CD465" i="119"/>
  <c r="DP465" i="119"/>
  <c r="CA465" i="119"/>
  <c r="DM465" i="119"/>
  <c r="BI465" i="119"/>
  <c r="AV465" i="119"/>
  <c r="BQ465" i="119"/>
  <c r="CG465" i="119"/>
  <c r="BB465" i="119"/>
  <c r="DD465" i="119"/>
  <c r="BO465" i="119"/>
  <c r="DA465" i="119"/>
  <c r="CB465" i="119"/>
  <c r="CX465" i="119"/>
  <c r="AT465" i="119"/>
  <c r="BN465" i="119"/>
  <c r="BC465" i="119"/>
  <c r="DG465" i="119"/>
  <c r="BJ465" i="119"/>
  <c r="CO465" i="119"/>
  <c r="AZ465" i="119"/>
  <c r="CL465" i="119"/>
  <c r="AW465" i="119"/>
  <c r="CI465" i="119"/>
  <c r="DF465" i="119"/>
  <c r="CN465" i="119"/>
  <c r="BM465" i="119"/>
  <c r="DO465" i="119"/>
  <c r="BZ465" i="119"/>
  <c r="DL465" i="119"/>
  <c r="BW465" i="119"/>
  <c r="DI465" i="119"/>
  <c r="CJ465" i="119"/>
  <c r="CQ465" i="119"/>
  <c r="DN465" i="119"/>
  <c r="AY465" i="119"/>
  <c r="CZ465" i="119"/>
  <c r="C222" i="121"/>
  <c r="BK465" i="119"/>
  <c r="CW465" i="119"/>
  <c r="BH465" i="119"/>
  <c r="CT465" i="119"/>
  <c r="BE465" i="119"/>
  <c r="CR465" i="119"/>
  <c r="DH465" i="119"/>
  <c r="BY465" i="119"/>
  <c r="CC465" i="119"/>
  <c r="BL465" i="119"/>
  <c r="CP465" i="119"/>
  <c r="CF465" i="119"/>
  <c r="AX465" i="119"/>
  <c r="BD465" i="119"/>
  <c r="CE465" i="119"/>
  <c r="BR465" i="119"/>
  <c r="DC465" i="119"/>
  <c r="CS465" i="119"/>
  <c r="BP465" i="119"/>
  <c r="DJ465" i="119"/>
  <c r="DK465" i="119"/>
  <c r="BS465" i="119"/>
  <c r="DB465" i="119"/>
  <c r="AU465" i="119"/>
  <c r="CK465" i="119"/>
  <c r="BT465" i="119"/>
  <c r="CM465" i="119"/>
  <c r="CY465" i="119"/>
  <c r="BV465" i="119"/>
  <c r="CV465" i="119"/>
  <c r="BG465" i="119"/>
  <c r="BU465" i="119"/>
  <c r="CH465" i="119"/>
  <c r="CU465" i="119"/>
  <c r="AS465" i="119"/>
  <c r="DE465" i="119"/>
  <c r="BA465" i="119"/>
  <c r="BF465" i="119"/>
  <c r="BX465" i="119"/>
  <c r="CL340" i="119"/>
  <c r="BE340" i="119"/>
  <c r="CB340" i="119"/>
  <c r="DN340" i="119"/>
  <c r="CE340" i="119"/>
  <c r="BQ340" i="119"/>
  <c r="DH340" i="119"/>
  <c r="BP340" i="119"/>
  <c r="DK340" i="119"/>
  <c r="AS340" i="119"/>
  <c r="DB340" i="119"/>
  <c r="BM340" i="119"/>
  <c r="CY340" i="119"/>
  <c r="BJ340" i="119"/>
  <c r="BX340" i="119"/>
  <c r="CG340" i="119"/>
  <c r="BI340" i="119"/>
  <c r="AV340" i="119"/>
  <c r="C97" i="121"/>
  <c r="AZ340" i="119"/>
  <c r="CM340" i="119"/>
  <c r="AX340" i="119"/>
  <c r="CJ340" i="119"/>
  <c r="AU340" i="119"/>
  <c r="CW340" i="119"/>
  <c r="BY340" i="119"/>
  <c r="CA340" i="119"/>
  <c r="BV340" i="119"/>
  <c r="BS340" i="119"/>
  <c r="BT340" i="119"/>
  <c r="DL340" i="119"/>
  <c r="DG340" i="119"/>
  <c r="DM340" i="119"/>
  <c r="CN340" i="119"/>
  <c r="CU340" i="119"/>
  <c r="AW340" i="119"/>
  <c r="BD340" i="119"/>
  <c r="CO340" i="119"/>
  <c r="BH340" i="119"/>
  <c r="CR340" i="119"/>
  <c r="CP340" i="119"/>
  <c r="DC340" i="119"/>
  <c r="DA340" i="119"/>
  <c r="BU340" i="119"/>
  <c r="DI340" i="119"/>
  <c r="CF340" i="119"/>
  <c r="CQ340" i="119"/>
  <c r="BZ340" i="119"/>
  <c r="BK340" i="119"/>
  <c r="BR340" i="119"/>
  <c r="DP340" i="119"/>
  <c r="CV340" i="119"/>
  <c r="BB340" i="119"/>
  <c r="CC340" i="119"/>
  <c r="BC340" i="119"/>
  <c r="DO340" i="119"/>
  <c r="AT340" i="119"/>
  <c r="BN340" i="119"/>
  <c r="BG340" i="119"/>
  <c r="DF340" i="119"/>
  <c r="BF340" i="119"/>
  <c r="BO340" i="119"/>
  <c r="DD340" i="119"/>
  <c r="BW340" i="119"/>
  <c r="DJ340" i="119"/>
  <c r="BL340" i="119"/>
  <c r="DE340" i="119"/>
  <c r="CD340" i="119"/>
  <c r="AY340" i="119"/>
  <c r="CX340" i="119"/>
  <c r="CK340" i="119"/>
  <c r="CH340" i="119"/>
  <c r="CI340" i="119"/>
  <c r="CS340" i="119"/>
  <c r="BA340" i="119"/>
  <c r="CT340" i="119"/>
  <c r="CZ340" i="119"/>
  <c r="V365" i="119"/>
  <c r="Q365" i="119"/>
  <c r="R365" i="119" s="1"/>
  <c r="AJ365" i="119" a="1"/>
  <c r="AJ365" i="119" s="1"/>
  <c r="BE374" i="119"/>
  <c r="CQ374" i="119"/>
  <c r="BB374" i="119"/>
  <c r="CM374" i="119"/>
  <c r="CT374" i="119"/>
  <c r="CK374" i="119"/>
  <c r="CS374" i="119"/>
  <c r="BD374" i="119"/>
  <c r="CL374" i="119"/>
  <c r="C131" i="121"/>
  <c r="AX374" i="119"/>
  <c r="CB374" i="119"/>
  <c r="DN374" i="119"/>
  <c r="BX374" i="119"/>
  <c r="BQ374" i="119"/>
  <c r="CG374" i="119"/>
  <c r="DM374" i="119"/>
  <c r="DP374" i="119"/>
  <c r="BL374" i="119"/>
  <c r="BO374" i="119"/>
  <c r="BI374" i="119"/>
  <c r="BM374" i="119"/>
  <c r="CY374" i="119"/>
  <c r="BJ374" i="119"/>
  <c r="CU374" i="119"/>
  <c r="DC374" i="119"/>
  <c r="BV374" i="119"/>
  <c r="DA374" i="119"/>
  <c r="AZ374" i="119"/>
  <c r="BY374" i="119"/>
  <c r="CD374" i="119"/>
  <c r="CJ374" i="119"/>
  <c r="AU374" i="119"/>
  <c r="CF374" i="119"/>
  <c r="CN374" i="119"/>
  <c r="AY374" i="119"/>
  <c r="BF374" i="119"/>
  <c r="AS374" i="119"/>
  <c r="DL374" i="119"/>
  <c r="BW374" i="119"/>
  <c r="CO374" i="119"/>
  <c r="BU374" i="119"/>
  <c r="DG374" i="119"/>
  <c r="BR374" i="119"/>
  <c r="BZ374" i="119"/>
  <c r="DK374" i="119"/>
  <c r="DB374" i="119"/>
  <c r="DD374" i="119"/>
  <c r="AT374" i="119"/>
  <c r="CR374" i="119"/>
  <c r="DH374" i="119"/>
  <c r="CA374" i="119"/>
  <c r="DF374" i="119"/>
  <c r="CC374" i="119"/>
  <c r="CV374" i="119"/>
  <c r="DE374" i="119"/>
  <c r="BA374" i="119"/>
  <c r="CH374" i="119"/>
  <c r="CX374" i="119"/>
  <c r="BP374" i="119"/>
  <c r="DO374" i="119"/>
  <c r="AW374" i="119"/>
  <c r="CI374" i="119"/>
  <c r="DJ374" i="119"/>
  <c r="CZ374" i="119"/>
  <c r="DI374" i="119"/>
  <c r="BC374" i="119"/>
  <c r="BK374" i="119"/>
  <c r="AV374" i="119"/>
  <c r="BT374" i="119"/>
  <c r="BS374" i="119"/>
  <c r="BH374" i="119"/>
  <c r="BG374" i="119"/>
  <c r="CE374" i="119"/>
  <c r="CP374" i="119"/>
  <c r="CW374" i="119"/>
  <c r="BN374" i="119"/>
  <c r="CU426" i="119"/>
  <c r="BF426" i="119"/>
  <c r="CC426" i="119"/>
  <c r="CZ426" i="119"/>
  <c r="CB426" i="119"/>
  <c r="DM426" i="119"/>
  <c r="BW426" i="119"/>
  <c r="DB426" i="119"/>
  <c r="AW426" i="119"/>
  <c r="BJ426" i="119"/>
  <c r="BZ426" i="119"/>
  <c r="DG426" i="119"/>
  <c r="CE426" i="119"/>
  <c r="CG426" i="119"/>
  <c r="DC426" i="119"/>
  <c r="BN426" i="119"/>
  <c r="CY426" i="119"/>
  <c r="BH426" i="119"/>
  <c r="CX426" i="119"/>
  <c r="BI426" i="119"/>
  <c r="BQ426" i="119"/>
  <c r="C183" i="121"/>
  <c r="BV426" i="119"/>
  <c r="DF426" i="119"/>
  <c r="BE426" i="119"/>
  <c r="BM426" i="119"/>
  <c r="AS426" i="119"/>
  <c r="BL426" i="119"/>
  <c r="BR426" i="119"/>
  <c r="CO426" i="119"/>
  <c r="AY426" i="119"/>
  <c r="CK426" i="119"/>
  <c r="AU426" i="119"/>
  <c r="DH426" i="119"/>
  <c r="AT426" i="119"/>
  <c r="BK426" i="119"/>
  <c r="CR426" i="119"/>
  <c r="BX426" i="119"/>
  <c r="DK426" i="119"/>
  <c r="CN426" i="119"/>
  <c r="CJ426" i="119"/>
  <c r="CD426" i="119"/>
  <c r="BP426" i="119"/>
  <c r="CV426" i="119"/>
  <c r="DO426" i="119"/>
  <c r="CA426" i="119"/>
  <c r="BD426" i="119"/>
  <c r="DD426" i="119"/>
  <c r="CW426" i="119"/>
  <c r="BG426" i="119"/>
  <c r="CS426" i="119"/>
  <c r="BC426" i="119"/>
  <c r="AZ426" i="119"/>
  <c r="CF426" i="119"/>
  <c r="BY426" i="119"/>
  <c r="CH426" i="119"/>
  <c r="BS426" i="119"/>
  <c r="CI426" i="119"/>
  <c r="BO426" i="119"/>
  <c r="DI426" i="119"/>
  <c r="BU426" i="119"/>
  <c r="BA426" i="119"/>
  <c r="BB426" i="119"/>
  <c r="DP426" i="119"/>
  <c r="DN426" i="119"/>
  <c r="AX426" i="119"/>
  <c r="CL426" i="119"/>
  <c r="AV426" i="119"/>
  <c r="DA426" i="119"/>
  <c r="DJ426" i="119"/>
  <c r="CT426" i="119"/>
  <c r="DE426" i="119"/>
  <c r="BT426" i="119"/>
  <c r="CM426" i="119"/>
  <c r="CQ426" i="119"/>
  <c r="DL426" i="119"/>
  <c r="CP426" i="119"/>
  <c r="BD429" i="119"/>
  <c r="CP429" i="119"/>
  <c r="BA429" i="119"/>
  <c r="BX429" i="119"/>
  <c r="DJ429" i="119"/>
  <c r="BU429" i="119"/>
  <c r="CR429" i="119"/>
  <c r="BC429" i="119"/>
  <c r="CO429" i="119"/>
  <c r="DP429" i="119"/>
  <c r="C186" i="121"/>
  <c r="DA429" i="119"/>
  <c r="BL429" i="119"/>
  <c r="CX429" i="119"/>
  <c r="AT429" i="119"/>
  <c r="CF429" i="119"/>
  <c r="DC429" i="119"/>
  <c r="DL429" i="119"/>
  <c r="BW429" i="119"/>
  <c r="DI429" i="119"/>
  <c r="BT429" i="119"/>
  <c r="CQ429" i="119"/>
  <c r="BB429" i="119"/>
  <c r="BY429" i="119"/>
  <c r="DK429" i="119"/>
  <c r="BV429" i="119"/>
  <c r="DH429" i="119"/>
  <c r="CW429" i="119"/>
  <c r="AW429" i="119"/>
  <c r="CM429" i="119"/>
  <c r="DN429" i="119"/>
  <c r="CC429" i="119"/>
  <c r="CK429" i="119"/>
  <c r="CD429" i="119"/>
  <c r="CH429" i="119"/>
  <c r="CT429" i="119"/>
  <c r="BI429" i="119"/>
  <c r="CY429" i="119"/>
  <c r="BN429" i="119"/>
  <c r="BG429" i="119"/>
  <c r="BO429" i="119"/>
  <c r="BS429" i="119"/>
  <c r="CE429" i="119"/>
  <c r="DF429" i="119"/>
  <c r="CJ429" i="119"/>
  <c r="AY429" i="119"/>
  <c r="BH429" i="119"/>
  <c r="DM429" i="119"/>
  <c r="BM429" i="119"/>
  <c r="CN429" i="119"/>
  <c r="CG429" i="119"/>
  <c r="BZ429" i="119"/>
  <c r="AS429" i="119"/>
  <c r="CI429" i="119"/>
  <c r="AX429" i="119"/>
  <c r="BJ429" i="119"/>
  <c r="BR429" i="119"/>
  <c r="BK429" i="119"/>
  <c r="AZ429" i="119"/>
  <c r="CU429" i="119"/>
  <c r="DD429" i="119"/>
  <c r="CL429" i="119"/>
  <c r="BQ429" i="119"/>
  <c r="AV429" i="119"/>
  <c r="DE429" i="119"/>
  <c r="BF429" i="119"/>
  <c r="CS429" i="119"/>
  <c r="CA429" i="119"/>
  <c r="AU429" i="119"/>
  <c r="CB429" i="119"/>
  <c r="DG429" i="119"/>
  <c r="CV429" i="119"/>
  <c r="DO429" i="119"/>
  <c r="CZ429" i="119"/>
  <c r="BP429" i="119"/>
  <c r="BE429" i="119"/>
  <c r="DB429" i="119"/>
  <c r="BX394" i="119"/>
  <c r="DI394" i="119"/>
  <c r="BE394" i="119"/>
  <c r="CA394" i="119"/>
  <c r="DM394" i="119"/>
  <c r="AV394" i="119"/>
  <c r="DL394" i="119"/>
  <c r="BW394" i="119"/>
  <c r="DG394" i="119"/>
  <c r="C151" i="121"/>
  <c r="DP394" i="119"/>
  <c r="CU394" i="119"/>
  <c r="DC394" i="119"/>
  <c r="BM394" i="119"/>
  <c r="CX394" i="119"/>
  <c r="BI394" i="119"/>
  <c r="BN394" i="119"/>
  <c r="BH394" i="119"/>
  <c r="CS394" i="119"/>
  <c r="CG394" i="119"/>
  <c r="CZ394" i="119"/>
  <c r="CF394" i="119"/>
  <c r="CN394" i="119"/>
  <c r="AY394" i="119"/>
  <c r="CI394" i="119"/>
  <c r="AT394" i="119"/>
  <c r="CB394" i="119"/>
  <c r="BD394" i="119"/>
  <c r="CE394" i="119"/>
  <c r="BC394" i="119"/>
  <c r="CO394" i="119"/>
  <c r="DJ394" i="119"/>
  <c r="BV394" i="119"/>
  <c r="CV394" i="119"/>
  <c r="BG394" i="119"/>
  <c r="CQ394" i="119"/>
  <c r="BB394" i="119"/>
  <c r="DH394" i="119"/>
  <c r="CJ394" i="119"/>
  <c r="DO394" i="119"/>
  <c r="BZ394" i="119"/>
  <c r="CW394" i="119"/>
  <c r="AS394" i="119"/>
  <c r="BL394" i="119"/>
  <c r="CC394" i="119"/>
  <c r="DN394" i="119"/>
  <c r="BY394" i="119"/>
  <c r="BT394" i="119"/>
  <c r="CM394" i="119"/>
  <c r="DE394" i="119"/>
  <c r="DF394" i="119"/>
  <c r="AU394" i="119"/>
  <c r="CD394" i="119"/>
  <c r="CP394" i="119"/>
  <c r="BO394" i="119"/>
  <c r="BP394" i="119"/>
  <c r="DB394" i="119"/>
  <c r="BK394" i="119"/>
  <c r="DK394" i="119"/>
  <c r="AZ394" i="119"/>
  <c r="AX394" i="119"/>
  <c r="AW394" i="119"/>
  <c r="BQ394" i="119"/>
  <c r="BF394" i="119"/>
  <c r="BA394" i="119"/>
  <c r="CY394" i="119"/>
  <c r="CH394" i="119"/>
  <c r="BU394" i="119"/>
  <c r="CK394" i="119"/>
  <c r="BJ394" i="119"/>
  <c r="BR394" i="119"/>
  <c r="DA394" i="119"/>
  <c r="CR394" i="119"/>
  <c r="BS394" i="119"/>
  <c r="DD394" i="119"/>
  <c r="CL394" i="119"/>
  <c r="CT394" i="119"/>
  <c r="CB312" i="119"/>
  <c r="AY312" i="119"/>
  <c r="AW312" i="119"/>
  <c r="BJ312" i="119"/>
  <c r="BX312" i="119"/>
  <c r="AS312" i="119"/>
  <c r="DD312" i="119"/>
  <c r="CA312" i="119"/>
  <c r="CG312" i="119"/>
  <c r="BQ312" i="119"/>
  <c r="BL312" i="119"/>
  <c r="DK312" i="119"/>
  <c r="DI312" i="119"/>
  <c r="AU312" i="119"/>
  <c r="BR312" i="119"/>
  <c r="CY312" i="119"/>
  <c r="CT312" i="119"/>
  <c r="BH312" i="119"/>
  <c r="BV312" i="119"/>
  <c r="DJ312" i="119"/>
  <c r="CR312" i="119"/>
  <c r="BG312" i="119"/>
  <c r="BE312" i="119"/>
  <c r="BC312" i="119"/>
  <c r="DM312" i="119"/>
  <c r="BP312" i="119"/>
  <c r="CL312" i="119"/>
  <c r="CW312" i="119"/>
  <c r="C69" i="121"/>
  <c r="DB312" i="119"/>
  <c r="CF312" i="119"/>
  <c r="BD312" i="119"/>
  <c r="BO312" i="119"/>
  <c r="BM312" i="119"/>
  <c r="BZ312" i="119"/>
  <c r="BA312" i="119"/>
  <c r="CC312" i="119"/>
  <c r="CH312" i="119"/>
  <c r="CX312" i="119"/>
  <c r="AT312" i="119"/>
  <c r="AV312" i="119"/>
  <c r="DE312" i="119"/>
  <c r="BY312" i="119"/>
  <c r="AX312" i="119"/>
  <c r="BK312" i="119"/>
  <c r="CJ312" i="119"/>
  <c r="DG312" i="119"/>
  <c r="CP312" i="119"/>
  <c r="BT312" i="119"/>
  <c r="AZ312" i="119"/>
  <c r="DP312" i="119"/>
  <c r="BB312" i="119"/>
  <c r="BW312" i="119"/>
  <c r="DO312" i="119"/>
  <c r="CI312" i="119"/>
  <c r="DN312" i="119"/>
  <c r="CO312" i="119"/>
  <c r="CK312" i="119"/>
  <c r="DC312" i="119"/>
  <c r="CN312" i="119"/>
  <c r="BU312" i="119"/>
  <c r="BN312" i="119"/>
  <c r="DF312" i="119"/>
  <c r="DL312" i="119"/>
  <c r="BF312" i="119"/>
  <c r="CM312" i="119"/>
  <c r="BI312" i="119"/>
  <c r="DH312" i="119"/>
  <c r="CD312" i="119"/>
  <c r="CE312" i="119"/>
  <c r="CS312" i="119"/>
  <c r="BS312" i="119"/>
  <c r="CQ312" i="119"/>
  <c r="DA312" i="119"/>
  <c r="CV312" i="119"/>
  <c r="CU312" i="119"/>
  <c r="CZ312" i="119"/>
  <c r="DK272" i="119"/>
  <c r="BR272" i="119"/>
  <c r="CQ272" i="119"/>
  <c r="DH272" i="119"/>
  <c r="DI272" i="119"/>
  <c r="BW272" i="119"/>
  <c r="CW272" i="119"/>
  <c r="CP272" i="119"/>
  <c r="DL272" i="119"/>
  <c r="CH272" i="119"/>
  <c r="BU272" i="119"/>
  <c r="CF272" i="119"/>
  <c r="DM272" i="119"/>
  <c r="CL272" i="119"/>
  <c r="DD272" i="119"/>
  <c r="BZ272" i="119"/>
  <c r="DC272" i="119"/>
  <c r="CN272" i="119"/>
  <c r="BI272" i="119"/>
  <c r="AV272" i="119"/>
  <c r="AW272" i="119"/>
  <c r="CT272" i="119"/>
  <c r="BH272" i="119"/>
  <c r="BG272" i="119"/>
  <c r="CK272" i="119"/>
  <c r="BN272" i="119"/>
  <c r="CU272" i="119"/>
  <c r="BJ272" i="119"/>
  <c r="CI272" i="119"/>
  <c r="CZ272" i="119"/>
  <c r="DA272" i="119"/>
  <c r="BO272" i="119"/>
  <c r="CB272" i="119"/>
  <c r="BC272" i="119"/>
  <c r="BQ272" i="119"/>
  <c r="AY272" i="119"/>
  <c r="DN272" i="119"/>
  <c r="DE272" i="119"/>
  <c r="BT272" i="119"/>
  <c r="BL272" i="119"/>
  <c r="DJ272" i="119"/>
  <c r="BX272" i="119"/>
  <c r="AS272" i="119"/>
  <c r="CG272" i="119"/>
  <c r="AU272" i="119"/>
  <c r="BA272" i="119"/>
  <c r="BF272" i="119"/>
  <c r="CM272" i="119"/>
  <c r="BB272" i="119"/>
  <c r="CA272" i="119"/>
  <c r="CR272" i="119"/>
  <c r="CS272" i="119"/>
  <c r="CD272" i="119"/>
  <c r="CC272" i="119"/>
  <c r="BM272" i="119"/>
  <c r="DF272" i="119"/>
  <c r="DO272" i="119"/>
  <c r="DP272" i="119"/>
  <c r="BS272" i="119"/>
  <c r="BD272" i="119"/>
  <c r="CX272" i="119"/>
  <c r="AX272" i="119"/>
  <c r="CJ272" i="119"/>
  <c r="CY272" i="119"/>
  <c r="AT272" i="119"/>
  <c r="AZ272" i="119"/>
  <c r="DB272" i="119"/>
  <c r="CO272" i="119"/>
  <c r="BP272" i="119"/>
  <c r="BY272" i="119"/>
  <c r="BK272" i="119"/>
  <c r="CV272" i="119"/>
  <c r="C29" i="121"/>
  <c r="BV272" i="119"/>
  <c r="DG272" i="119"/>
  <c r="BE272" i="119"/>
  <c r="CE272" i="119"/>
  <c r="C85" i="121"/>
  <c r="BM328" i="119"/>
  <c r="CY328" i="119"/>
  <c r="AU328" i="119"/>
  <c r="CG328" i="119"/>
  <c r="DD328" i="119"/>
  <c r="BO328" i="119"/>
  <c r="DA328" i="119"/>
  <c r="AS328" i="119"/>
  <c r="BW328" i="119"/>
  <c r="CM328" i="119"/>
  <c r="CD328" i="119"/>
  <c r="CJ328" i="119"/>
  <c r="DG328" i="119"/>
  <c r="BR328" i="119"/>
  <c r="CO328" i="119"/>
  <c r="AZ328" i="119"/>
  <c r="AX328" i="119"/>
  <c r="BL328" i="119"/>
  <c r="CP328" i="119"/>
  <c r="BX328" i="119"/>
  <c r="BN328" i="119"/>
  <c r="BU328" i="119"/>
  <c r="CR328" i="119"/>
  <c r="BC328" i="119"/>
  <c r="BZ328" i="119"/>
  <c r="DL328" i="119"/>
  <c r="BH328" i="119"/>
  <c r="BA328" i="119"/>
  <c r="DI328" i="119"/>
  <c r="BI328" i="119"/>
  <c r="CU328" i="119"/>
  <c r="CL328" i="119"/>
  <c r="CC328" i="119"/>
  <c r="DO328" i="119"/>
  <c r="BK328" i="119"/>
  <c r="CW328" i="119"/>
  <c r="CA328" i="119"/>
  <c r="BT328" i="119"/>
  <c r="CE328" i="119"/>
  <c r="AT328" i="119"/>
  <c r="CF328" i="119"/>
  <c r="DC328" i="119"/>
  <c r="CT328" i="119"/>
  <c r="CZ328" i="119"/>
  <c r="AV328" i="119"/>
  <c r="CH328" i="119"/>
  <c r="DJ328" i="119"/>
  <c r="DE328" i="119"/>
  <c r="CX328" i="119"/>
  <c r="BB328" i="119"/>
  <c r="CK328" i="119"/>
  <c r="DP328" i="119"/>
  <c r="DN328" i="119"/>
  <c r="BG328" i="119"/>
  <c r="BP328" i="119"/>
  <c r="CN328" i="119"/>
  <c r="CI328" i="119"/>
  <c r="DF328" i="119"/>
  <c r="BJ328" i="119"/>
  <c r="CS328" i="119"/>
  <c r="AW328" i="119"/>
  <c r="CQ328" i="119"/>
  <c r="AY328" i="119"/>
  <c r="DB328" i="119"/>
  <c r="DM328" i="119"/>
  <c r="DK328" i="119"/>
  <c r="CV328" i="119"/>
  <c r="DH328" i="119"/>
  <c r="BS328" i="119"/>
  <c r="BD328" i="119"/>
  <c r="CB328" i="119"/>
  <c r="BF328" i="119"/>
  <c r="BQ328" i="119"/>
  <c r="BV328" i="119"/>
  <c r="BE328" i="119"/>
  <c r="BY328" i="119"/>
  <c r="CJ283" i="119"/>
  <c r="AU283" i="119"/>
  <c r="BG283" i="119"/>
  <c r="CH283" i="119"/>
  <c r="CD283" i="119"/>
  <c r="DP283" i="119"/>
  <c r="BL283" i="119"/>
  <c r="CV283" i="119"/>
  <c r="CB283" i="119"/>
  <c r="CQ283" i="119"/>
  <c r="BU283" i="119"/>
  <c r="DG283" i="119"/>
  <c r="BP283" i="119"/>
  <c r="CO283" i="119"/>
  <c r="DN283" i="119"/>
  <c r="DA283" i="119"/>
  <c r="AW283" i="119"/>
  <c r="CI283" i="119"/>
  <c r="BM283" i="119"/>
  <c r="DM283" i="119"/>
  <c r="BF283" i="119"/>
  <c r="CR283" i="119"/>
  <c r="BC283" i="119"/>
  <c r="BI283" i="119"/>
  <c r="DE283" i="119"/>
  <c r="CL283" i="119"/>
  <c r="DI283" i="119"/>
  <c r="BT283" i="119"/>
  <c r="AX283" i="119"/>
  <c r="AS283" i="119"/>
  <c r="BN283" i="119"/>
  <c r="CZ283" i="119"/>
  <c r="BK283" i="119"/>
  <c r="BZ283" i="119"/>
  <c r="BA283" i="119"/>
  <c r="BJ283" i="119"/>
  <c r="DB283" i="119"/>
  <c r="DC283" i="119"/>
  <c r="AZ283" i="119"/>
  <c r="BY283" i="119"/>
  <c r="AV283" i="119"/>
  <c r="CE283" i="119"/>
  <c r="CG283" i="119"/>
  <c r="DL283" i="119"/>
  <c r="BO283" i="119"/>
  <c r="DH283" i="119"/>
  <c r="CN283" i="119"/>
  <c r="CM283" i="119"/>
  <c r="CY283" i="119"/>
  <c r="BR283" i="119"/>
  <c r="CS283" i="119"/>
  <c r="CA283" i="119"/>
  <c r="CP283" i="119"/>
  <c r="AY283" i="119"/>
  <c r="CK283" i="119"/>
  <c r="CF283" i="119"/>
  <c r="BQ283" i="119"/>
  <c r="CX283" i="119"/>
  <c r="BV283" i="119"/>
  <c r="BS283" i="119"/>
  <c r="BW283" i="119"/>
  <c r="DF283" i="119"/>
  <c r="DK283" i="119"/>
  <c r="BD283" i="119"/>
  <c r="BB283" i="119"/>
  <c r="AT283" i="119"/>
  <c r="BH283" i="119"/>
  <c r="CT283" i="119"/>
  <c r="BX283" i="119"/>
  <c r="CW283" i="119"/>
  <c r="BE283" i="119"/>
  <c r="DJ283" i="119"/>
  <c r="DD283" i="119"/>
  <c r="CC283" i="119"/>
  <c r="DO283" i="119"/>
  <c r="CU283" i="119"/>
  <c r="BV451" i="119"/>
  <c r="CW451" i="119"/>
  <c r="BH451" i="119"/>
  <c r="BU451" i="119"/>
  <c r="BN451" i="119"/>
  <c r="BK451" i="119"/>
  <c r="BB451" i="119"/>
  <c r="BY451" i="119"/>
  <c r="BF451" i="119"/>
  <c r="AV451" i="119"/>
  <c r="CH451" i="119"/>
  <c r="AS451" i="119"/>
  <c r="CE451" i="119"/>
  <c r="DO451" i="119"/>
  <c r="DH451" i="119"/>
  <c r="DN451" i="119"/>
  <c r="BJ451" i="119"/>
  <c r="AY451" i="119"/>
  <c r="C208" i="121"/>
  <c r="CS451" i="119"/>
  <c r="CL451" i="119"/>
  <c r="DE451" i="119"/>
  <c r="BP451" i="119"/>
  <c r="CK451" i="119"/>
  <c r="CD451" i="119"/>
  <c r="CA451" i="119"/>
  <c r="CQ451" i="119"/>
  <c r="BC451" i="119"/>
  <c r="DP451" i="119"/>
  <c r="DI451" i="119"/>
  <c r="DB451" i="119"/>
  <c r="DM451" i="119"/>
  <c r="BX451" i="119"/>
  <c r="DA451" i="119"/>
  <c r="CT451" i="119"/>
  <c r="DJ451" i="119"/>
  <c r="CZ451" i="119"/>
  <c r="DD451" i="119"/>
  <c r="BO451" i="119"/>
  <c r="CI451" i="119"/>
  <c r="CB451" i="119"/>
  <c r="CX451" i="119"/>
  <c r="BI451" i="119"/>
  <c r="CU451" i="119"/>
  <c r="BT451" i="119"/>
  <c r="CJ451" i="119"/>
  <c r="CV451" i="119"/>
  <c r="DL451" i="119"/>
  <c r="AU451" i="119"/>
  <c r="AW451" i="119"/>
  <c r="BR451" i="119"/>
  <c r="BL451" i="119"/>
  <c r="CR451" i="119"/>
  <c r="DC451" i="119"/>
  <c r="BE451" i="119"/>
  <c r="CM451" i="119"/>
  <c r="CN451" i="119"/>
  <c r="BG451" i="119"/>
  <c r="BW451" i="119"/>
  <c r="AT451" i="119"/>
  <c r="BM451" i="119"/>
  <c r="CO451" i="119"/>
  <c r="CP451" i="119"/>
  <c r="DF451" i="119"/>
  <c r="DG451" i="119"/>
  <c r="AX451" i="119"/>
  <c r="BD451" i="119"/>
  <c r="BZ451" i="119"/>
  <c r="CC451" i="119"/>
  <c r="AZ451" i="119"/>
  <c r="CY451" i="119"/>
  <c r="BA451" i="119"/>
  <c r="CG451" i="119"/>
  <c r="BS451" i="119"/>
  <c r="CF451" i="119"/>
  <c r="BQ451" i="119"/>
  <c r="DK451" i="119"/>
  <c r="BM382" i="119"/>
  <c r="BN382" i="119"/>
  <c r="CZ382" i="119"/>
  <c r="DB382" i="119"/>
  <c r="CK382" i="119"/>
  <c r="DM382" i="119"/>
  <c r="AX382" i="119"/>
  <c r="BL382" i="119"/>
  <c r="DD382" i="119"/>
  <c r="AU382" i="119"/>
  <c r="BY382" i="119"/>
  <c r="CL382" i="119"/>
  <c r="CU382" i="119"/>
  <c r="DN382" i="119"/>
  <c r="BI382" i="119"/>
  <c r="BZ382" i="119"/>
  <c r="BH382" i="119"/>
  <c r="CX382" i="119"/>
  <c r="DK382" i="119"/>
  <c r="CJ382" i="119"/>
  <c r="CG382" i="119"/>
  <c r="CA382" i="119"/>
  <c r="DL382" i="119"/>
  <c r="CB382" i="119"/>
  <c r="BQ382" i="119"/>
  <c r="DO382" i="119"/>
  <c r="BO382" i="119"/>
  <c r="DA382" i="119"/>
  <c r="CN382" i="119"/>
  <c r="BG382" i="119"/>
  <c r="BJ382" i="119"/>
  <c r="CE382" i="119"/>
  <c r="BS382" i="119"/>
  <c r="BX382" i="119"/>
  <c r="CQ382" i="119"/>
  <c r="AS382" i="119"/>
  <c r="BC382" i="119"/>
  <c r="CW382" i="119"/>
  <c r="DP382" i="119"/>
  <c r="CI382" i="119"/>
  <c r="DH382" i="119"/>
  <c r="BT382" i="119"/>
  <c r="CR382" i="119"/>
  <c r="CM382" i="119"/>
  <c r="DC382" i="119"/>
  <c r="BV382" i="119"/>
  <c r="BW382" i="119"/>
  <c r="AY382" i="119"/>
  <c r="CT382" i="119"/>
  <c r="DJ382" i="119"/>
  <c r="DE382" i="119"/>
  <c r="CD382" i="119"/>
  <c r="AZ382" i="119"/>
  <c r="CF382" i="119"/>
  <c r="CV382" i="119"/>
  <c r="BA382" i="119"/>
  <c r="BR382" i="119"/>
  <c r="DI382" i="119"/>
  <c r="CH382" i="119"/>
  <c r="AT382" i="119"/>
  <c r="DG382" i="119"/>
  <c r="BD382" i="119"/>
  <c r="DF382" i="119"/>
  <c r="BP382" i="119"/>
  <c r="BK382" i="119"/>
  <c r="CO382" i="119"/>
  <c r="CP382" i="119"/>
  <c r="BU382" i="119"/>
  <c r="AW382" i="119"/>
  <c r="BF382" i="119"/>
  <c r="AV382" i="119"/>
  <c r="BB382" i="119"/>
  <c r="CC382" i="119"/>
  <c r="CS382" i="119"/>
  <c r="CY382" i="119"/>
  <c r="BE382" i="119"/>
  <c r="BZ430" i="119"/>
  <c r="DL430" i="119"/>
  <c r="BW430" i="119"/>
  <c r="DI430" i="119"/>
  <c r="BT430" i="119"/>
  <c r="CQ430" i="119"/>
  <c r="BB430" i="119"/>
  <c r="BR430" i="119"/>
  <c r="CV430" i="119"/>
  <c r="BK430" i="119"/>
  <c r="CW430" i="119"/>
  <c r="BH430" i="119"/>
  <c r="CT430" i="119"/>
  <c r="BE430" i="119"/>
  <c r="CB430" i="119"/>
  <c r="DN430" i="119"/>
  <c r="CK430" i="119"/>
  <c r="DO430" i="119"/>
  <c r="C187" i="121"/>
  <c r="AV430" i="119"/>
  <c r="CH430" i="119"/>
  <c r="AS430" i="119"/>
  <c r="CE430" i="119"/>
  <c r="DB430" i="119"/>
  <c r="BM430" i="119"/>
  <c r="CY430" i="119"/>
  <c r="DC430" i="119"/>
  <c r="BF430" i="119"/>
  <c r="BG430" i="119"/>
  <c r="CS430" i="119"/>
  <c r="BD430" i="119"/>
  <c r="CP430" i="119"/>
  <c r="BA430" i="119"/>
  <c r="BX430" i="119"/>
  <c r="DJ430" i="119"/>
  <c r="BU430" i="119"/>
  <c r="DK430" i="119"/>
  <c r="CR430" i="119"/>
  <c r="CO430" i="119"/>
  <c r="CL430" i="119"/>
  <c r="CI430" i="119"/>
  <c r="BQ430" i="119"/>
  <c r="DG430" i="119"/>
  <c r="CD430" i="119"/>
  <c r="CA430" i="119"/>
  <c r="BI430" i="119"/>
  <c r="BJ430" i="119"/>
  <c r="BN430" i="119"/>
  <c r="DP430" i="119"/>
  <c r="CM430" i="119"/>
  <c r="AY430" i="119"/>
  <c r="BV430" i="119"/>
  <c r="DA430" i="119"/>
  <c r="AT430" i="119"/>
  <c r="AU430" i="119"/>
  <c r="DE430" i="119"/>
  <c r="DF430" i="119"/>
  <c r="BC430" i="119"/>
  <c r="DD430" i="119"/>
  <c r="BL430" i="119"/>
  <c r="AX430" i="119"/>
  <c r="CN430" i="119"/>
  <c r="DH430" i="119"/>
  <c r="AW430" i="119"/>
  <c r="CU430" i="119"/>
  <c r="BY430" i="119"/>
  <c r="CF430" i="119"/>
  <c r="CJ430" i="119"/>
  <c r="BO430" i="119"/>
  <c r="CC430" i="119"/>
  <c r="BS430" i="119"/>
  <c r="CZ430" i="119"/>
  <c r="BP430" i="119"/>
  <c r="DM430" i="119"/>
  <c r="CX430" i="119"/>
  <c r="CG430" i="119"/>
  <c r="AZ430" i="119"/>
  <c r="AW449" i="119"/>
  <c r="CI449" i="119"/>
  <c r="CU449" i="119"/>
  <c r="BJ449" i="119"/>
  <c r="BG449" i="119"/>
  <c r="BP449" i="119"/>
  <c r="CK449" i="119"/>
  <c r="BR449" i="119"/>
  <c r="CD449" i="119"/>
  <c r="BD449" i="119"/>
  <c r="DI449" i="119"/>
  <c r="BT449" i="119"/>
  <c r="CQ449" i="119"/>
  <c r="DK449" i="119"/>
  <c r="DD449" i="119"/>
  <c r="DM449" i="119"/>
  <c r="BV449" i="119"/>
  <c r="DP449" i="119"/>
  <c r="BY449" i="119"/>
  <c r="DL449" i="119"/>
  <c r="CT449" i="119"/>
  <c r="BE449" i="119"/>
  <c r="CB449" i="119"/>
  <c r="CY449" i="119"/>
  <c r="BZ449" i="119"/>
  <c r="BW449" i="119"/>
  <c r="CF449" i="119"/>
  <c r="CH449" i="119"/>
  <c r="BS449" i="119"/>
  <c r="BO449" i="119"/>
  <c r="CX449" i="119"/>
  <c r="BQ449" i="119"/>
  <c r="AX449" i="119"/>
  <c r="BU449" i="119"/>
  <c r="DG449" i="119"/>
  <c r="CP449" i="119"/>
  <c r="CM449" i="119"/>
  <c r="DC449" i="119"/>
  <c r="CO449" i="119"/>
  <c r="C206" i="121"/>
  <c r="BH449" i="119"/>
  <c r="DN449" i="119"/>
  <c r="DJ449" i="119"/>
  <c r="BF449" i="119"/>
  <c r="CR449" i="119"/>
  <c r="BC449" i="119"/>
  <c r="BI449" i="119"/>
  <c r="DA449" i="119"/>
  <c r="AV449" i="119"/>
  <c r="DB449" i="119"/>
  <c r="CW449" i="119"/>
  <c r="DF449" i="119"/>
  <c r="BX449" i="119"/>
  <c r="AU449" i="119"/>
  <c r="DH449" i="119"/>
  <c r="AT449" i="119"/>
  <c r="CC449" i="119"/>
  <c r="CS449" i="119"/>
  <c r="CA449" i="119"/>
  <c r="BM449" i="119"/>
  <c r="BN449" i="119"/>
  <c r="BL449" i="119"/>
  <c r="CG449" i="119"/>
  <c r="AS449" i="119"/>
  <c r="BK449" i="119"/>
  <c r="BA449" i="119"/>
  <c r="CN449" i="119"/>
  <c r="DO449" i="119"/>
  <c r="CL449" i="119"/>
  <c r="BB449" i="119"/>
  <c r="CV449" i="119"/>
  <c r="AY449" i="119"/>
  <c r="AZ449" i="119"/>
  <c r="CZ449" i="119"/>
  <c r="DE449" i="119"/>
  <c r="CE449" i="119"/>
  <c r="CJ449" i="119"/>
  <c r="V406" i="119"/>
  <c r="Q406" i="119"/>
  <c r="AJ406" i="119" a="1"/>
  <c r="AJ406" i="119" s="1"/>
  <c r="BX347" i="119"/>
  <c r="DJ347" i="119"/>
  <c r="BU347" i="119"/>
  <c r="CR347" i="119"/>
  <c r="BC347" i="119"/>
  <c r="CW347" i="119"/>
  <c r="AZ347" i="119"/>
  <c r="CL347" i="119"/>
  <c r="AW347" i="119"/>
  <c r="BI347" i="119"/>
  <c r="CU347" i="119"/>
  <c r="BF347" i="119"/>
  <c r="CC347" i="119"/>
  <c r="DO347" i="119"/>
  <c r="BZ347" i="119"/>
  <c r="DL347" i="119"/>
  <c r="BW347" i="119"/>
  <c r="DI347" i="119"/>
  <c r="CX347" i="119"/>
  <c r="AT347" i="119"/>
  <c r="CF347" i="119"/>
  <c r="DC347" i="119"/>
  <c r="BN347" i="119"/>
  <c r="CZ347" i="119"/>
  <c r="BK347" i="119"/>
  <c r="AS347" i="119"/>
  <c r="CB347" i="119"/>
  <c r="CN347" i="119"/>
  <c r="CO347" i="119"/>
  <c r="DH347" i="119"/>
  <c r="DA347" i="119"/>
  <c r="CE347" i="119"/>
  <c r="CI347" i="119"/>
  <c r="BM347" i="119"/>
  <c r="CG347" i="119"/>
  <c r="BR347" i="119"/>
  <c r="CS347" i="119"/>
  <c r="BH347" i="119"/>
  <c r="BP347" i="119"/>
  <c r="BT347" i="119"/>
  <c r="AX347" i="119"/>
  <c r="BJ347" i="119"/>
  <c r="CK347" i="119"/>
  <c r="CD347" i="119"/>
  <c r="BA347" i="119"/>
  <c r="DM347" i="119"/>
  <c r="BE347" i="119"/>
  <c r="BY347" i="119"/>
  <c r="AU347" i="119"/>
  <c r="BV347" i="119"/>
  <c r="BO347" i="119"/>
  <c r="DE347" i="119"/>
  <c r="BQ347" i="119"/>
  <c r="DN347" i="119"/>
  <c r="CA347" i="119"/>
  <c r="DG347" i="119"/>
  <c r="CV347" i="119"/>
  <c r="CP347" i="119"/>
  <c r="CY347" i="119"/>
  <c r="DD347" i="119"/>
  <c r="BL347" i="119"/>
  <c r="CH347" i="119"/>
  <c r="DP347" i="119"/>
  <c r="CJ347" i="119"/>
  <c r="AV347" i="119"/>
  <c r="CT347" i="119"/>
  <c r="DB347" i="119"/>
  <c r="BG347" i="119"/>
  <c r="CM347" i="119"/>
  <c r="AY347" i="119"/>
  <c r="BS347" i="119"/>
  <c r="DF347" i="119"/>
  <c r="DK347" i="119"/>
  <c r="BD347" i="119"/>
  <c r="CQ347" i="119"/>
  <c r="BB347" i="119"/>
  <c r="Q468" i="119"/>
  <c r="R468" i="119" s="1"/>
  <c r="V468" i="119"/>
  <c r="AJ468" i="119" a="1"/>
  <c r="AJ468" i="119" s="1"/>
  <c r="D224" i="121"/>
  <c r="F224" i="121" s="1"/>
  <c r="D221" i="121"/>
  <c r="F221" i="121" s="1"/>
  <c r="V454" i="119"/>
  <c r="AJ454" i="119" a="1"/>
  <c r="AJ454" i="119" s="1"/>
  <c r="Q454" i="119"/>
  <c r="CM354" i="119"/>
  <c r="AX354" i="119"/>
  <c r="CJ354" i="119"/>
  <c r="BK354" i="119"/>
  <c r="BR354" i="119"/>
  <c r="DD354" i="119"/>
  <c r="DP354" i="119"/>
  <c r="CS354" i="119"/>
  <c r="BH354" i="119"/>
  <c r="BD354" i="119"/>
  <c r="BX354" i="119"/>
  <c r="DJ354" i="119"/>
  <c r="BU354" i="119"/>
  <c r="CR354" i="119"/>
  <c r="DG354" i="119"/>
  <c r="CO354" i="119"/>
  <c r="BO354" i="119"/>
  <c r="CE354" i="119"/>
  <c r="CH354" i="119"/>
  <c r="BL354" i="119"/>
  <c r="CI354" i="119"/>
  <c r="CQ354" i="119"/>
  <c r="BN354" i="119"/>
  <c r="BV354" i="119"/>
  <c r="DO354" i="119"/>
  <c r="DA354" i="119"/>
  <c r="DL354" i="119"/>
  <c r="C111" i="121"/>
  <c r="CB354" i="119"/>
  <c r="BF354" i="119"/>
  <c r="AY354" i="119"/>
  <c r="BG354" i="119"/>
  <c r="BA354" i="119"/>
  <c r="AZ354" i="119"/>
  <c r="CP354" i="119"/>
  <c r="BT354" i="119"/>
  <c r="BM354" i="119"/>
  <c r="DC354" i="119"/>
  <c r="DK354" i="119"/>
  <c r="BS354" i="119"/>
  <c r="DM354" i="119"/>
  <c r="CX354" i="119"/>
  <c r="AT354" i="119"/>
  <c r="BY354" i="119"/>
  <c r="CK354" i="119"/>
  <c r="CW354" i="119"/>
  <c r="DF354" i="119"/>
  <c r="BJ354" i="119"/>
  <c r="BZ354" i="119"/>
  <c r="CA354" i="119"/>
  <c r="CU354" i="119"/>
  <c r="AU354" i="119"/>
  <c r="BC354" i="119"/>
  <c r="DE354" i="119"/>
  <c r="CF354" i="119"/>
  <c r="CC354" i="119"/>
  <c r="DH354" i="119"/>
  <c r="AV354" i="119"/>
  <c r="BE354" i="119"/>
  <c r="CG354" i="119"/>
  <c r="CD354" i="119"/>
  <c r="BQ354" i="119"/>
  <c r="CN354" i="119"/>
  <c r="CV354" i="119"/>
  <c r="DB354" i="119"/>
  <c r="CY354" i="119"/>
  <c r="CL354" i="119"/>
  <c r="BW354" i="119"/>
  <c r="DI354" i="119"/>
  <c r="BI354" i="119"/>
  <c r="CZ354" i="119"/>
  <c r="BP354" i="119"/>
  <c r="CT354" i="119"/>
  <c r="BB354" i="119"/>
  <c r="AS354" i="119"/>
  <c r="DN354" i="119"/>
  <c r="AW354" i="119"/>
  <c r="CI326" i="119"/>
  <c r="BW326" i="119"/>
  <c r="DD326" i="119"/>
  <c r="CH326" i="119"/>
  <c r="AZ326" i="119"/>
  <c r="CV326" i="119"/>
  <c r="BP326" i="119"/>
  <c r="CU326" i="119"/>
  <c r="DG326" i="119"/>
  <c r="CN326" i="119"/>
  <c r="CG326" i="119"/>
  <c r="CL326" i="119"/>
  <c r="DH326" i="119"/>
  <c r="DJ326" i="119"/>
  <c r="CB326" i="119"/>
  <c r="BK326" i="119"/>
  <c r="BZ326" i="119"/>
  <c r="DI326" i="119"/>
  <c r="CW326" i="119"/>
  <c r="BY326" i="119"/>
  <c r="C83" i="121"/>
  <c r="DN326" i="119"/>
  <c r="CM326" i="119"/>
  <c r="CF326" i="119"/>
  <c r="DF326" i="119"/>
  <c r="CT326" i="119"/>
  <c r="BX326" i="119"/>
  <c r="AY326" i="119"/>
  <c r="BS326" i="119"/>
  <c r="AV326" i="119"/>
  <c r="BC326" i="119"/>
  <c r="BI326" i="119"/>
  <c r="BQ326" i="119"/>
  <c r="BT326" i="119"/>
  <c r="DO326" i="119"/>
  <c r="DK326" i="119"/>
  <c r="AS326" i="119"/>
  <c r="DL326" i="119"/>
  <c r="AX326" i="119"/>
  <c r="BD326" i="119"/>
  <c r="BG326" i="119"/>
  <c r="BM326" i="119"/>
  <c r="CK326" i="119"/>
  <c r="CY326" i="119"/>
  <c r="CP326" i="119"/>
  <c r="AW326" i="119"/>
  <c r="BR326" i="119"/>
  <c r="BU326" i="119"/>
  <c r="CO326" i="119"/>
  <c r="DC326" i="119"/>
  <c r="CQ326" i="119"/>
  <c r="CC326" i="119"/>
  <c r="BO326" i="119"/>
  <c r="CE326" i="119"/>
  <c r="CA326" i="119"/>
  <c r="CJ326" i="119"/>
  <c r="BJ326" i="119"/>
  <c r="BV326" i="119"/>
  <c r="DM326" i="119"/>
  <c r="BF326" i="119"/>
  <c r="CD326" i="119"/>
  <c r="AT326" i="119"/>
  <c r="DA326" i="119"/>
  <c r="BN326" i="119"/>
  <c r="CX326" i="119"/>
  <c r="BH326" i="119"/>
  <c r="CS326" i="119"/>
  <c r="DB326" i="119"/>
  <c r="CR326" i="119"/>
  <c r="AU326" i="119"/>
  <c r="BA326" i="119"/>
  <c r="DP326" i="119"/>
  <c r="BB326" i="119"/>
  <c r="BL326" i="119"/>
  <c r="BE326" i="119"/>
  <c r="CZ326" i="119"/>
  <c r="DE326" i="119"/>
  <c r="BI277" i="119"/>
  <c r="AU277" i="119"/>
  <c r="DG277" i="119"/>
  <c r="DP277" i="119"/>
  <c r="BE277" i="119"/>
  <c r="DJ277" i="119"/>
  <c r="BV277" i="119"/>
  <c r="BT277" i="119"/>
  <c r="CW277" i="119"/>
  <c r="BG277" i="119"/>
  <c r="DM277" i="119"/>
  <c r="BA277" i="119"/>
  <c r="DO277" i="119"/>
  <c r="CR277" i="119"/>
  <c r="CQ277" i="119"/>
  <c r="C34" i="121"/>
  <c r="CE277" i="119"/>
  <c r="CH277" i="119"/>
  <c r="BP277" i="119"/>
  <c r="CX277" i="119"/>
  <c r="CJ277" i="119"/>
  <c r="CI277" i="119"/>
  <c r="AS277" i="119"/>
  <c r="DN277" i="119"/>
  <c r="DA277" i="119"/>
  <c r="BC277" i="119"/>
  <c r="CC277" i="119"/>
  <c r="CV277" i="119"/>
  <c r="CD277" i="119"/>
  <c r="BW277" i="119"/>
  <c r="BQ277" i="119"/>
  <c r="CM277" i="119"/>
  <c r="DD277" i="119"/>
  <c r="AX277" i="119"/>
  <c r="DI277" i="119"/>
  <c r="CF277" i="119"/>
  <c r="AT277" i="119"/>
  <c r="BB277" i="119"/>
  <c r="BO277" i="119"/>
  <c r="BY277" i="119"/>
  <c r="BN277" i="119"/>
  <c r="CY277" i="119"/>
  <c r="CL277" i="119"/>
  <c r="DH277" i="119"/>
  <c r="BX277" i="119"/>
  <c r="BD277" i="119"/>
  <c r="CG277" i="119"/>
  <c r="DC277" i="119"/>
  <c r="DF277" i="119"/>
  <c r="CB277" i="119"/>
  <c r="BL277" i="119"/>
  <c r="AV277" i="119"/>
  <c r="BK277" i="119"/>
  <c r="CU277" i="119"/>
  <c r="BH277" i="119"/>
  <c r="CP277" i="119"/>
  <c r="AW277" i="119"/>
  <c r="CS277" i="119"/>
  <c r="DE277" i="119"/>
  <c r="CZ277" i="119"/>
  <c r="AY277" i="119"/>
  <c r="AZ277" i="119"/>
  <c r="DK277" i="119"/>
  <c r="BJ277" i="119"/>
  <c r="DB277" i="119"/>
  <c r="DL277" i="119"/>
  <c r="CO277" i="119"/>
  <c r="BU277" i="119"/>
  <c r="BF277" i="119"/>
  <c r="CA277" i="119"/>
  <c r="BZ277" i="119"/>
  <c r="BR277" i="119"/>
  <c r="CN277" i="119"/>
  <c r="BM277" i="119"/>
  <c r="CT277" i="119"/>
  <c r="CK277" i="119"/>
  <c r="BS277" i="119"/>
  <c r="CY445" i="119"/>
  <c r="BG445" i="119"/>
  <c r="BX445" i="119"/>
  <c r="CX445" i="119"/>
  <c r="BC445" i="119"/>
  <c r="BB445" i="119"/>
  <c r="CW445" i="119"/>
  <c r="BL445" i="119"/>
  <c r="BA445" i="119"/>
  <c r="BV445" i="119"/>
  <c r="BK445" i="119"/>
  <c r="BF445" i="119"/>
  <c r="DF445" i="119"/>
  <c r="CF445" i="119"/>
  <c r="AX445" i="119"/>
  <c r="CU445" i="119"/>
  <c r="DA445" i="119"/>
  <c r="BO445" i="119"/>
  <c r="CC445" i="119"/>
  <c r="CP445" i="119"/>
  <c r="BT445" i="119"/>
  <c r="BQ445" i="119"/>
  <c r="DH445" i="119"/>
  <c r="DG445" i="119"/>
  <c r="DM445" i="119"/>
  <c r="CD445" i="119"/>
  <c r="CE445" i="119"/>
  <c r="CT445" i="119"/>
  <c r="BY445" i="119"/>
  <c r="CJ445" i="119"/>
  <c r="DD445" i="119"/>
  <c r="CN445" i="119"/>
  <c r="BH445" i="119"/>
  <c r="DO445" i="119"/>
  <c r="CM445" i="119"/>
  <c r="CQ445" i="119"/>
  <c r="BJ445" i="119"/>
  <c r="BS445" i="119"/>
  <c r="BD445" i="119"/>
  <c r="C202" i="121"/>
  <c r="CG445" i="119"/>
  <c r="AZ445" i="119"/>
  <c r="DI445" i="119"/>
  <c r="CR445" i="119"/>
  <c r="AV445" i="119"/>
  <c r="CH445" i="119"/>
  <c r="AU445" i="119"/>
  <c r="DJ445" i="119"/>
  <c r="DK445" i="119"/>
  <c r="CL445" i="119"/>
  <c r="DL445" i="119"/>
  <c r="BN445" i="119"/>
  <c r="BP445" i="119"/>
  <c r="BE445" i="119"/>
  <c r="AW445" i="119"/>
  <c r="BW445" i="119"/>
  <c r="BR445" i="119"/>
  <c r="CV445" i="119"/>
  <c r="CK445" i="119"/>
  <c r="DP445" i="119"/>
  <c r="AS445" i="119"/>
  <c r="DC445" i="119"/>
  <c r="CS445" i="119"/>
  <c r="AY445" i="119"/>
  <c r="BU445" i="119"/>
  <c r="BZ445" i="119"/>
  <c r="CA445" i="119"/>
  <c r="DE445" i="119"/>
  <c r="CZ445" i="119"/>
  <c r="BI445" i="119"/>
  <c r="CB445" i="119"/>
  <c r="DN445" i="119"/>
  <c r="DB445" i="119"/>
  <c r="AT445" i="119"/>
  <c r="BM445" i="119"/>
  <c r="CO445" i="119"/>
  <c r="CI445" i="119"/>
  <c r="AG16" i="119"/>
  <c r="AE16" i="119"/>
  <c r="D47" i="121"/>
  <c r="F47" i="121" s="1"/>
  <c r="DH474" i="119"/>
  <c r="CX474" i="119"/>
  <c r="BB474" i="119"/>
  <c r="CA474" i="119"/>
  <c r="AT474" i="119"/>
  <c r="CU474" i="119"/>
  <c r="CI474" i="119"/>
  <c r="DL474" i="119"/>
  <c r="BN474" i="119"/>
  <c r="CE474" i="119"/>
  <c r="DN474" i="119"/>
  <c r="BJ474" i="119"/>
  <c r="BS474" i="119"/>
  <c r="CV474" i="119"/>
  <c r="AX474" i="119"/>
  <c r="DM474" i="119"/>
  <c r="DD474" i="119"/>
  <c r="BF474" i="119"/>
  <c r="BR474" i="119"/>
  <c r="BW474" i="119"/>
  <c r="CZ474" i="119"/>
  <c r="CC474" i="119"/>
  <c r="BM474" i="119"/>
  <c r="BU474" i="119"/>
  <c r="BQ474" i="119"/>
  <c r="DE474" i="119"/>
  <c r="BG474" i="119"/>
  <c r="CJ474" i="119"/>
  <c r="BI474" i="119"/>
  <c r="BO474" i="119"/>
  <c r="CR474" i="119"/>
  <c r="CP474" i="119"/>
  <c r="DI474" i="119"/>
  <c r="BK474" i="119"/>
  <c r="C231" i="121"/>
  <c r="CH474" i="119"/>
  <c r="CY474" i="119"/>
  <c r="DG474" i="119"/>
  <c r="DF474" i="119"/>
  <c r="CB474" i="119"/>
  <c r="BP474" i="119"/>
  <c r="CS474" i="119"/>
  <c r="AU474" i="119"/>
  <c r="CK474" i="119"/>
  <c r="DA474" i="119"/>
  <c r="BC474" i="119"/>
  <c r="AS474" i="119"/>
  <c r="BT474" i="119"/>
  <c r="CW474" i="119"/>
  <c r="BY474" i="119"/>
  <c r="DJ474" i="119"/>
  <c r="CT474" i="119"/>
  <c r="DK474" i="119"/>
  <c r="CD474" i="119"/>
  <c r="DO474" i="119"/>
  <c r="BV474" i="119"/>
  <c r="DP474" i="119"/>
  <c r="AW474" i="119"/>
  <c r="AY474" i="119"/>
  <c r="BZ474" i="119"/>
  <c r="CM474" i="119"/>
  <c r="BD474" i="119"/>
  <c r="CG474" i="119"/>
  <c r="DB474" i="119"/>
  <c r="BL474" i="119"/>
  <c r="CO474" i="119"/>
  <c r="CF474" i="119"/>
  <c r="CN474" i="119"/>
  <c r="BH474" i="119"/>
  <c r="CQ474" i="119"/>
  <c r="AZ474" i="119"/>
  <c r="BA474" i="119"/>
  <c r="CL474" i="119"/>
  <c r="BE474" i="119"/>
  <c r="BX474" i="119"/>
  <c r="AV474" i="119"/>
  <c r="DC474" i="119"/>
  <c r="BR450" i="119"/>
  <c r="CO450" i="119"/>
  <c r="BF450" i="119"/>
  <c r="AY450" i="119"/>
  <c r="CI450" i="119"/>
  <c r="AT450" i="119"/>
  <c r="BQ450" i="119"/>
  <c r="CK450" i="119"/>
  <c r="CD450" i="119"/>
  <c r="BC450" i="119"/>
  <c r="BZ450" i="119"/>
  <c r="DC450" i="119"/>
  <c r="CV450" i="119"/>
  <c r="CS450" i="119"/>
  <c r="BT450" i="119"/>
  <c r="DF450" i="119"/>
  <c r="BB450" i="119"/>
  <c r="BG450" i="119"/>
  <c r="DA450" i="119"/>
  <c r="DO450" i="119"/>
  <c r="BK450" i="119"/>
  <c r="CW450" i="119"/>
  <c r="BV450" i="119"/>
  <c r="BO450" i="119"/>
  <c r="BH450" i="119"/>
  <c r="CQ450" i="119"/>
  <c r="DN450" i="119"/>
  <c r="BJ450" i="119"/>
  <c r="AZ450" i="119"/>
  <c r="CZ450" i="119"/>
  <c r="AV450" i="119"/>
  <c r="CH450" i="119"/>
  <c r="AS450" i="119"/>
  <c r="DL450" i="119"/>
  <c r="DI450" i="119"/>
  <c r="CB450" i="119"/>
  <c r="CY450" i="119"/>
  <c r="BW450" i="119"/>
  <c r="BY450" i="119"/>
  <c r="C207" i="121"/>
  <c r="DJ450" i="119"/>
  <c r="CA450" i="119"/>
  <c r="DB450" i="119"/>
  <c r="BN450" i="119"/>
  <c r="CG450" i="119"/>
  <c r="CF450" i="119"/>
  <c r="BL450" i="119"/>
  <c r="BI450" i="119"/>
  <c r="DK450" i="119"/>
  <c r="AW450" i="119"/>
  <c r="BS450" i="119"/>
  <c r="CL450" i="119"/>
  <c r="BX450" i="119"/>
  <c r="AU450" i="119"/>
  <c r="BP450" i="119"/>
  <c r="DP450" i="119"/>
  <c r="DM450" i="119"/>
  <c r="CU450" i="119"/>
  <c r="CR450" i="119"/>
  <c r="CM450" i="119"/>
  <c r="CC450" i="119"/>
  <c r="CX450" i="119"/>
  <c r="BU450" i="119"/>
  <c r="DD450" i="119"/>
  <c r="CT450" i="119"/>
  <c r="BE450" i="119"/>
  <c r="DH450" i="119"/>
  <c r="AX450" i="119"/>
  <c r="BM450" i="119"/>
  <c r="CJ450" i="119"/>
  <c r="BD450" i="119"/>
  <c r="CN450" i="119"/>
  <c r="DE450" i="119"/>
  <c r="DG450" i="119"/>
  <c r="CP450" i="119"/>
  <c r="CE450" i="119"/>
  <c r="BA450" i="119"/>
  <c r="D101" i="121"/>
  <c r="F101" i="121" s="1"/>
  <c r="V423" i="119"/>
  <c r="AJ423" i="119" a="1"/>
  <c r="AJ423" i="119" s="1"/>
  <c r="Q423" i="119"/>
  <c r="R423" i="119" s="1"/>
  <c r="AG42" i="119"/>
  <c r="AE42" i="119"/>
  <c r="DF341" i="119"/>
  <c r="BQ341" i="119"/>
  <c r="DA341" i="119"/>
  <c r="BE341" i="119"/>
  <c r="BN341" i="119"/>
  <c r="AV341" i="119"/>
  <c r="CH341" i="119"/>
  <c r="AS341" i="119"/>
  <c r="CI341" i="119"/>
  <c r="CU341" i="119"/>
  <c r="CQ341" i="119"/>
  <c r="BB341" i="119"/>
  <c r="CN341" i="119"/>
  <c r="BG341" i="119"/>
  <c r="BU341" i="119"/>
  <c r="DH341" i="119"/>
  <c r="BS341" i="119"/>
  <c r="DE341" i="119"/>
  <c r="BT341" i="119"/>
  <c r="DM341" i="119"/>
  <c r="CB341" i="119"/>
  <c r="DN341" i="119"/>
  <c r="BY341" i="119"/>
  <c r="CV341" i="119"/>
  <c r="BW341" i="119"/>
  <c r="CK341" i="119"/>
  <c r="BD341" i="119"/>
  <c r="CP341" i="119"/>
  <c r="BM341" i="119"/>
  <c r="BX341" i="119"/>
  <c r="CS341" i="119"/>
  <c r="DB341" i="119"/>
  <c r="DG341" i="119"/>
  <c r="BC341" i="119"/>
  <c r="CO341" i="119"/>
  <c r="AZ341" i="119"/>
  <c r="DJ341" i="119"/>
  <c r="AW341" i="119"/>
  <c r="BV341" i="119"/>
  <c r="CF341" i="119"/>
  <c r="AX341" i="119"/>
  <c r="BK341" i="119"/>
  <c r="BH341" i="119"/>
  <c r="BA341" i="119"/>
  <c r="CY341" i="119"/>
  <c r="CG341" i="119"/>
  <c r="CM341" i="119"/>
  <c r="CA341" i="119"/>
  <c r="C98" i="121"/>
  <c r="CJ341" i="119"/>
  <c r="BR341" i="119"/>
  <c r="CT341" i="119"/>
  <c r="BL341" i="119"/>
  <c r="BI341" i="119"/>
  <c r="DI341" i="119"/>
  <c r="DO341" i="119"/>
  <c r="DL341" i="119"/>
  <c r="AY341" i="119"/>
  <c r="BJ341" i="119"/>
  <c r="AT341" i="119"/>
  <c r="DK341" i="119"/>
  <c r="CZ341" i="119"/>
  <c r="CW341" i="119"/>
  <c r="CC341" i="119"/>
  <c r="CE341" i="119"/>
  <c r="DP341" i="119"/>
  <c r="BO341" i="119"/>
  <c r="CL341" i="119"/>
  <c r="BP341" i="119"/>
  <c r="CD341" i="119"/>
  <c r="CX341" i="119"/>
  <c r="AU341" i="119"/>
  <c r="DC341" i="119"/>
  <c r="BF341" i="119"/>
  <c r="CR341" i="119"/>
  <c r="BZ341" i="119"/>
  <c r="DD341" i="119"/>
  <c r="BK469" i="119"/>
  <c r="BE469" i="119"/>
  <c r="BS469" i="119"/>
  <c r="AW469" i="119"/>
  <c r="CT469" i="119"/>
  <c r="DF469" i="119"/>
  <c r="DP469" i="119"/>
  <c r="BV469" i="119"/>
  <c r="CW469" i="119"/>
  <c r="AV469" i="119"/>
  <c r="BB469" i="119"/>
  <c r="BC469" i="119"/>
  <c r="BO469" i="119"/>
  <c r="BG469" i="119"/>
  <c r="DE469" i="119"/>
  <c r="DH469" i="119"/>
  <c r="AX469" i="119"/>
  <c r="BY469" i="119"/>
  <c r="CR469" i="119"/>
  <c r="DA469" i="119"/>
  <c r="CI469" i="119"/>
  <c r="DJ469" i="119"/>
  <c r="AY469" i="119"/>
  <c r="AU469" i="119"/>
  <c r="CJ469" i="119"/>
  <c r="DI469" i="119"/>
  <c r="BI469" i="119"/>
  <c r="CY469" i="119"/>
  <c r="CK469" i="119"/>
  <c r="DL469" i="119"/>
  <c r="CO469" i="119"/>
  <c r="AZ469" i="119"/>
  <c r="BD469" i="119"/>
  <c r="CP469" i="119"/>
  <c r="BF469" i="119"/>
  <c r="DD469" i="119"/>
  <c r="CZ469" i="119"/>
  <c r="DO469" i="119"/>
  <c r="BX469" i="119"/>
  <c r="DN469" i="119"/>
  <c r="BQ469" i="119"/>
  <c r="CV469" i="119"/>
  <c r="CF469" i="119"/>
  <c r="CS469" i="119"/>
  <c r="DM469" i="119"/>
  <c r="BH469" i="119"/>
  <c r="BP469" i="119"/>
  <c r="CQ469" i="119"/>
  <c r="BN469" i="119"/>
  <c r="DB469" i="119"/>
  <c r="CE469" i="119"/>
  <c r="AT469" i="119"/>
  <c r="CG469" i="119"/>
  <c r="BJ469" i="119"/>
  <c r="CL469" i="119"/>
  <c r="DG469" i="119"/>
  <c r="BW469" i="119"/>
  <c r="BT469" i="119"/>
  <c r="DK469" i="119"/>
  <c r="BU469" i="119"/>
  <c r="CH469" i="119"/>
  <c r="CM469" i="119"/>
  <c r="CU469" i="119"/>
  <c r="DC469" i="119"/>
  <c r="AS469" i="119"/>
  <c r="BR469" i="119"/>
  <c r="CX469" i="119"/>
  <c r="CA469" i="119"/>
  <c r="CB469" i="119"/>
  <c r="CC469" i="119"/>
  <c r="BZ469" i="119"/>
  <c r="BL469" i="119"/>
  <c r="CD469" i="119"/>
  <c r="BM469" i="119"/>
  <c r="CN469" i="119"/>
  <c r="BA469" i="119"/>
  <c r="CE339" i="119"/>
  <c r="DB339" i="119"/>
  <c r="BM339" i="119"/>
  <c r="BQ339" i="119"/>
  <c r="CG339" i="119"/>
  <c r="BS339" i="119"/>
  <c r="CD339" i="119"/>
  <c r="BH339" i="119"/>
  <c r="DA339" i="119"/>
  <c r="BR339" i="119"/>
  <c r="BX339" i="119"/>
  <c r="DJ339" i="119"/>
  <c r="BU339" i="119"/>
  <c r="CR339" i="119"/>
  <c r="CY339" i="119"/>
  <c r="CP339" i="119"/>
  <c r="AZ339" i="119"/>
  <c r="BB339" i="119"/>
  <c r="CT339" i="119"/>
  <c r="CO339" i="119"/>
  <c r="DG339" i="119"/>
  <c r="BC339" i="119"/>
  <c r="DF339" i="119"/>
  <c r="AV339" i="119"/>
  <c r="BW339" i="119"/>
  <c r="BJ339" i="119"/>
  <c r="CS339" i="119"/>
  <c r="CA339" i="119"/>
  <c r="BV339" i="119"/>
  <c r="BI339" i="119"/>
  <c r="DC339" i="119"/>
  <c r="CH339" i="119"/>
  <c r="CU339" i="119"/>
  <c r="CL339" i="119"/>
  <c r="BP339" i="119"/>
  <c r="CQ339" i="119"/>
  <c r="DN339" i="119"/>
  <c r="CI339" i="119"/>
  <c r="CZ339" i="119"/>
  <c r="DH339" i="119"/>
  <c r="AU339" i="119"/>
  <c r="CX339" i="119"/>
  <c r="CC339" i="119"/>
  <c r="BD339" i="119"/>
  <c r="AT339" i="119"/>
  <c r="BN339" i="119"/>
  <c r="BO339" i="119"/>
  <c r="AX339" i="119"/>
  <c r="DD339" i="119"/>
  <c r="CW339" i="119"/>
  <c r="BY339" i="119"/>
  <c r="CK339" i="119"/>
  <c r="CJ339" i="119"/>
  <c r="BT339" i="119"/>
  <c r="DM339" i="119"/>
  <c r="CN339" i="119"/>
  <c r="DE339" i="119"/>
  <c r="CB339" i="119"/>
  <c r="BF339" i="119"/>
  <c r="AY339" i="119"/>
  <c r="BG339" i="119"/>
  <c r="DL339" i="119"/>
  <c r="DP339" i="119"/>
  <c r="BL339" i="119"/>
  <c r="DK339" i="119"/>
  <c r="BE339" i="119"/>
  <c r="DO339" i="119"/>
  <c r="AW339" i="119"/>
  <c r="CV339" i="119"/>
  <c r="CF339" i="119"/>
  <c r="BA339" i="119"/>
  <c r="AS339" i="119"/>
  <c r="BK339" i="119"/>
  <c r="DI339" i="119"/>
  <c r="CM339" i="119"/>
  <c r="BZ339" i="119"/>
  <c r="DJ305" i="119"/>
  <c r="BU305" i="119"/>
  <c r="DG305" i="119"/>
  <c r="BP305" i="119"/>
  <c r="CW305" i="119"/>
  <c r="DE305" i="119"/>
  <c r="DA305" i="119"/>
  <c r="CU305" i="119"/>
  <c r="CG305" i="119"/>
  <c r="DC305" i="119"/>
  <c r="CZ305" i="119"/>
  <c r="BB305" i="119"/>
  <c r="BQ305" i="119"/>
  <c r="C62" i="121"/>
  <c r="DF305" i="119"/>
  <c r="BF305" i="119"/>
  <c r="CR305" i="119"/>
  <c r="BC305" i="119"/>
  <c r="BJ305" i="119"/>
  <c r="DM305" i="119"/>
  <c r="CL305" i="119"/>
  <c r="CN305" i="119"/>
  <c r="CI305" i="119"/>
  <c r="BA305" i="119"/>
  <c r="BK305" i="119"/>
  <c r="CX305" i="119"/>
  <c r="DL305" i="119"/>
  <c r="DH305" i="119"/>
  <c r="AY305" i="119"/>
  <c r="DN305" i="119"/>
  <c r="AS305" i="119"/>
  <c r="CC305" i="119"/>
  <c r="DO305" i="119"/>
  <c r="BX305" i="119"/>
  <c r="CO305" i="119"/>
  <c r="AT305" i="119"/>
  <c r="DI305" i="119"/>
  <c r="DB305" i="119"/>
  <c r="DD305" i="119"/>
  <c r="BN305" i="119"/>
  <c r="BR305" i="119"/>
  <c r="BI305" i="119"/>
  <c r="BS305" i="119"/>
  <c r="CB305" i="119"/>
  <c r="BV305" i="119"/>
  <c r="AW305" i="119"/>
  <c r="CQ305" i="119"/>
  <c r="AZ305" i="119"/>
  <c r="BG305" i="119"/>
  <c r="BO305" i="119"/>
  <c r="CK305" i="119"/>
  <c r="AV305" i="119"/>
  <c r="CF305" i="119"/>
  <c r="CE305" i="119"/>
  <c r="CV305" i="119"/>
  <c r="CM305" i="119"/>
  <c r="BW305" i="119"/>
  <c r="BL305" i="119"/>
  <c r="BZ305" i="119"/>
  <c r="BY305" i="119"/>
  <c r="DK305" i="119"/>
  <c r="BE305" i="119"/>
  <c r="CJ305" i="119"/>
  <c r="CD305" i="119"/>
  <c r="AU305" i="119"/>
  <c r="BT305" i="119"/>
  <c r="DP305" i="119"/>
  <c r="CH305" i="119"/>
  <c r="BM305" i="119"/>
  <c r="CP305" i="119"/>
  <c r="AX305" i="119"/>
  <c r="CS305" i="119"/>
  <c r="BD305" i="119"/>
  <c r="CT305" i="119"/>
  <c r="CY305" i="119"/>
  <c r="CA305" i="119"/>
  <c r="BH305" i="119"/>
  <c r="AZ349" i="119"/>
  <c r="CL349" i="119"/>
  <c r="DA349" i="119"/>
  <c r="CI349" i="119"/>
  <c r="DF349" i="119"/>
  <c r="BQ349" i="119"/>
  <c r="CN349" i="119"/>
  <c r="AY349" i="119"/>
  <c r="CC349" i="119"/>
  <c r="BZ349" i="119"/>
  <c r="DL349" i="119"/>
  <c r="BW349" i="119"/>
  <c r="BE349" i="119"/>
  <c r="BT349" i="119"/>
  <c r="CQ349" i="119"/>
  <c r="BB349" i="119"/>
  <c r="BY349" i="119"/>
  <c r="DK349" i="119"/>
  <c r="CW349" i="119"/>
  <c r="BH349" i="119"/>
  <c r="CT349" i="119"/>
  <c r="AW349" i="119"/>
  <c r="CB349" i="119"/>
  <c r="DN349" i="119"/>
  <c r="BJ349" i="119"/>
  <c r="CV349" i="119"/>
  <c r="AV349" i="119"/>
  <c r="CO349" i="119"/>
  <c r="C106" i="121"/>
  <c r="AS349" i="119"/>
  <c r="DM349" i="119"/>
  <c r="AX349" i="119"/>
  <c r="DC349" i="119"/>
  <c r="BC349" i="119"/>
  <c r="CA349" i="119"/>
  <c r="CR349" i="119"/>
  <c r="BM349" i="119"/>
  <c r="CD349" i="119"/>
  <c r="DE349" i="119"/>
  <c r="CX349" i="119"/>
  <c r="DJ349" i="119"/>
  <c r="AU349" i="119"/>
  <c r="DO349" i="119"/>
  <c r="DD349" i="119"/>
  <c r="CH349" i="119"/>
  <c r="CF349" i="119"/>
  <c r="BK349" i="119"/>
  <c r="DP349" i="119"/>
  <c r="BG349" i="119"/>
  <c r="BO349" i="119"/>
  <c r="CP349" i="119"/>
  <c r="DB349" i="119"/>
  <c r="CU349" i="119"/>
  <c r="DG349" i="119"/>
  <c r="CZ349" i="119"/>
  <c r="CM349" i="119"/>
  <c r="BD349" i="119"/>
  <c r="BP349" i="119"/>
  <c r="BS349" i="119"/>
  <c r="BL349" i="119"/>
  <c r="BX349" i="119"/>
  <c r="CY349" i="119"/>
  <c r="BU349" i="119"/>
  <c r="BV349" i="119"/>
  <c r="CE349" i="119"/>
  <c r="BI349" i="119"/>
  <c r="CJ349" i="119"/>
  <c r="BN349" i="119"/>
  <c r="DH349" i="119"/>
  <c r="AT349" i="119"/>
  <c r="CG349" i="119"/>
  <c r="DI349" i="119"/>
  <c r="CS349" i="119"/>
  <c r="BF349" i="119"/>
  <c r="CK349" i="119"/>
  <c r="BA349" i="119"/>
  <c r="BR349" i="119"/>
  <c r="BM396" i="119"/>
  <c r="CZ396" i="119"/>
  <c r="CV396" i="119"/>
  <c r="CI396" i="119"/>
  <c r="AS396" i="119"/>
  <c r="CD396" i="119"/>
  <c r="DH396" i="119"/>
  <c r="CX396" i="119"/>
  <c r="DO396" i="119"/>
  <c r="AX396" i="119"/>
  <c r="DF396" i="119"/>
  <c r="DL396" i="119"/>
  <c r="DE396" i="119"/>
  <c r="BO396" i="119"/>
  <c r="DA396" i="119"/>
  <c r="AT396" i="119"/>
  <c r="BS396" i="119"/>
  <c r="CP396" i="119"/>
  <c r="BL396" i="119"/>
  <c r="CH396" i="119"/>
  <c r="DD396" i="119"/>
  <c r="DI396" i="119"/>
  <c r="BD396" i="119"/>
  <c r="BK396" i="119"/>
  <c r="BT396" i="119"/>
  <c r="AV396" i="119"/>
  <c r="BR396" i="119"/>
  <c r="CN396" i="119"/>
  <c r="CL396" i="119"/>
  <c r="CT396" i="119"/>
  <c r="BE396" i="119"/>
  <c r="BZ396" i="119"/>
  <c r="CC396" i="119"/>
  <c r="CK396" i="119"/>
  <c r="CS396" i="119"/>
  <c r="BW396" i="119"/>
  <c r="CE396" i="119"/>
  <c r="CF396" i="119"/>
  <c r="BF396" i="119"/>
  <c r="DP396" i="119"/>
  <c r="CY396" i="119"/>
  <c r="BQ396" i="119"/>
  <c r="AZ396" i="119"/>
  <c r="DC396" i="119"/>
  <c r="BV396" i="119"/>
  <c r="BX396" i="119"/>
  <c r="BC396" i="119"/>
  <c r="BY396" i="119"/>
  <c r="CO396" i="119"/>
  <c r="BG396" i="119"/>
  <c r="CB396" i="119"/>
  <c r="DN396" i="119"/>
  <c r="C153" i="121"/>
  <c r="CA396" i="119"/>
  <c r="CQ396" i="119"/>
  <c r="BI396" i="119"/>
  <c r="BJ396" i="119"/>
  <c r="AY396" i="119"/>
  <c r="DG396" i="119"/>
  <c r="BB396" i="119"/>
  <c r="BN396" i="119"/>
  <c r="DK396" i="119"/>
  <c r="CR396" i="119"/>
  <c r="BP396" i="119"/>
  <c r="BU396" i="119"/>
  <c r="CW396" i="119"/>
  <c r="AW396" i="119"/>
  <c r="DJ396" i="119"/>
  <c r="DM396" i="119"/>
  <c r="AU396" i="119"/>
  <c r="CU396" i="119"/>
  <c r="BH396" i="119"/>
  <c r="CJ396" i="119"/>
  <c r="CG396" i="119"/>
  <c r="BA396" i="119"/>
  <c r="DB396" i="119"/>
  <c r="CM396" i="119"/>
  <c r="CT401" i="119"/>
  <c r="BE401" i="119"/>
  <c r="CB401" i="119"/>
  <c r="DN401" i="119"/>
  <c r="BJ401" i="119"/>
  <c r="CV401" i="119"/>
  <c r="BG401" i="119"/>
  <c r="CS401" i="119"/>
  <c r="BD401" i="119"/>
  <c r="CA401" i="119"/>
  <c r="CE401" i="119"/>
  <c r="DB401" i="119"/>
  <c r="BM401" i="119"/>
  <c r="CY401" i="119"/>
  <c r="AU401" i="119"/>
  <c r="CG401" i="119"/>
  <c r="CD401" i="119"/>
  <c r="DP401" i="119"/>
  <c r="DA401" i="119"/>
  <c r="BP401" i="119"/>
  <c r="CM401" i="119"/>
  <c r="AX401" i="119"/>
  <c r="CJ401" i="119"/>
  <c r="DG401" i="119"/>
  <c r="BR401" i="119"/>
  <c r="DD401" i="119"/>
  <c r="BO401" i="119"/>
  <c r="BW401" i="119"/>
  <c r="BL401" i="119"/>
  <c r="BA401" i="119"/>
  <c r="BX401" i="119"/>
  <c r="DJ401" i="119"/>
  <c r="BU401" i="119"/>
  <c r="CR401" i="119"/>
  <c r="BC401" i="119"/>
  <c r="CO401" i="119"/>
  <c r="AZ401" i="119"/>
  <c r="BH401" i="119"/>
  <c r="DM401" i="119"/>
  <c r="BI401" i="119"/>
  <c r="CU401" i="119"/>
  <c r="BF401" i="119"/>
  <c r="CC401" i="119"/>
  <c r="DO401" i="119"/>
  <c r="BZ401" i="119"/>
  <c r="DL401" i="119"/>
  <c r="AS401" i="119"/>
  <c r="AT401" i="119"/>
  <c r="BY401" i="119"/>
  <c r="AV401" i="119"/>
  <c r="DF401" i="119"/>
  <c r="BN401" i="119"/>
  <c r="DH401" i="119"/>
  <c r="C158" i="121"/>
  <c r="CQ401" i="119"/>
  <c r="AY401" i="119"/>
  <c r="CW401" i="119"/>
  <c r="DI401" i="119"/>
  <c r="BQ401" i="119"/>
  <c r="CZ401" i="119"/>
  <c r="BS401" i="119"/>
  <c r="CX401" i="119"/>
  <c r="BB401" i="119"/>
  <c r="CK401" i="119"/>
  <c r="DE401" i="119"/>
  <c r="CN401" i="119"/>
  <c r="DK401" i="119"/>
  <c r="BV401" i="119"/>
  <c r="AW401" i="119"/>
  <c r="BK401" i="119"/>
  <c r="CI401" i="119"/>
  <c r="CH401" i="119"/>
  <c r="BT401" i="119"/>
  <c r="CL401" i="119"/>
  <c r="CF401" i="119"/>
  <c r="DC401" i="119"/>
  <c r="CP401" i="119"/>
  <c r="D191" i="121"/>
  <c r="F191" i="121" s="1"/>
  <c r="Q290" i="119"/>
  <c r="R290" i="119" s="1"/>
  <c r="AJ290" i="119" a="1"/>
  <c r="AJ290" i="119" s="1"/>
  <c r="V290" i="119"/>
  <c r="V384" i="119"/>
  <c r="AJ384" i="119" a="1"/>
  <c r="AJ384" i="119" s="1"/>
  <c r="Q384" i="119"/>
  <c r="R384" i="119" s="1"/>
  <c r="V438" i="119"/>
  <c r="Q438" i="119"/>
  <c r="R438" i="119" s="1"/>
  <c r="AJ438" i="119" a="1"/>
  <c r="AJ438" i="119" s="1"/>
  <c r="D195" i="121"/>
  <c r="F195" i="121" s="1"/>
  <c r="C134" i="121"/>
  <c r="C67" i="121"/>
  <c r="DH310" i="119"/>
  <c r="BC310" i="119"/>
  <c r="BZ310" i="119"/>
  <c r="DK310" i="119"/>
  <c r="BV310" i="119"/>
  <c r="CB310" i="119"/>
  <c r="BL310" i="119"/>
  <c r="CL310" i="119"/>
  <c r="CT310" i="119"/>
  <c r="AZ310" i="119"/>
  <c r="AW310" i="119"/>
  <c r="DO310" i="119"/>
  <c r="BK310" i="119"/>
  <c r="CW310" i="119"/>
  <c r="BG310" i="119"/>
  <c r="DP310" i="119"/>
  <c r="BP310" i="119"/>
  <c r="CS310" i="119"/>
  <c r="CE310" i="119"/>
  <c r="DB310" i="119"/>
  <c r="CV310" i="119"/>
  <c r="BM310" i="119"/>
  <c r="BH310" i="119"/>
  <c r="CH310" i="119"/>
  <c r="AS310" i="119"/>
  <c r="CD310" i="119"/>
  <c r="CR310" i="119"/>
  <c r="BW310" i="119"/>
  <c r="BB310" i="119"/>
  <c r="BY310" i="119"/>
  <c r="DJ310" i="119"/>
  <c r="BD310" i="119"/>
  <c r="CN310" i="119"/>
  <c r="CC310" i="119"/>
  <c r="CP310" i="119"/>
  <c r="BA310" i="119"/>
  <c r="CQ310" i="119"/>
  <c r="BI310" i="119"/>
  <c r="DN310" i="119"/>
  <c r="BJ310" i="119"/>
  <c r="CU310" i="119"/>
  <c r="BF310" i="119"/>
  <c r="DL310" i="119"/>
  <c r="DD310" i="119"/>
  <c r="CA310" i="119"/>
  <c r="DM310" i="119"/>
  <c r="CF310" i="119"/>
  <c r="AT310" i="119"/>
  <c r="CG310" i="119"/>
  <c r="BS310" i="119"/>
  <c r="CI310" i="119"/>
  <c r="BQ310" i="119"/>
  <c r="BR310" i="119"/>
  <c r="DI310" i="119"/>
  <c r="BU310" i="119"/>
  <c r="CY310" i="119"/>
  <c r="BT310" i="119"/>
  <c r="BE310" i="119"/>
  <c r="CK310" i="119"/>
  <c r="DA310" i="119"/>
  <c r="DC310" i="119"/>
  <c r="DE310" i="119"/>
  <c r="DF310" i="119"/>
  <c r="CM310" i="119"/>
  <c r="CO310" i="119"/>
  <c r="CZ310" i="119"/>
  <c r="BX310" i="119"/>
  <c r="AU310" i="119"/>
  <c r="CJ310" i="119"/>
  <c r="AV310" i="119"/>
  <c r="AX310" i="119"/>
  <c r="BN310" i="119"/>
  <c r="AY310" i="119"/>
  <c r="BO310" i="119"/>
  <c r="DG310" i="119"/>
  <c r="CX310" i="119"/>
  <c r="C45" i="121"/>
  <c r="CV288" i="119"/>
  <c r="CZ288" i="119"/>
  <c r="BY288" i="119"/>
  <c r="BO288" i="119"/>
  <c r="CF288" i="119"/>
  <c r="BL288" i="119"/>
  <c r="DM288" i="119"/>
  <c r="CL288" i="119"/>
  <c r="CS288" i="119"/>
  <c r="BI288" i="119"/>
  <c r="CC288" i="119"/>
  <c r="DL288" i="119"/>
  <c r="BJ288" i="119"/>
  <c r="BA288" i="119"/>
  <c r="DI288" i="119"/>
  <c r="AZ288" i="119"/>
  <c r="DK288" i="119"/>
  <c r="CQ288" i="119"/>
  <c r="AW288" i="119"/>
  <c r="AT288" i="119"/>
  <c r="BE288" i="119"/>
  <c r="BG288" i="119"/>
  <c r="AV288" i="119"/>
  <c r="CK288" i="119"/>
  <c r="BM288" i="119"/>
  <c r="BS288" i="119"/>
  <c r="CW288" i="119"/>
  <c r="DD288" i="119"/>
  <c r="BW288" i="119"/>
  <c r="CR288" i="119"/>
  <c r="DB288" i="119"/>
  <c r="DJ288" i="119"/>
  <c r="BR288" i="119"/>
  <c r="DO288" i="119"/>
  <c r="AX288" i="119"/>
  <c r="BT288" i="119"/>
  <c r="DE288" i="119"/>
  <c r="BC288" i="119"/>
  <c r="DA288" i="119"/>
  <c r="CD288" i="119"/>
  <c r="BD288" i="119"/>
  <c r="BX288" i="119"/>
  <c r="CP288" i="119"/>
  <c r="AU288" i="119"/>
  <c r="DC288" i="119"/>
  <c r="DP288" i="119"/>
  <c r="BP288" i="119"/>
  <c r="CB288" i="119"/>
  <c r="BV288" i="119"/>
  <c r="BH288" i="119"/>
  <c r="BF288" i="119"/>
  <c r="CE288" i="119"/>
  <c r="CA288" i="119"/>
  <c r="BQ288" i="119"/>
  <c r="BU288" i="119"/>
  <c r="CJ288" i="119"/>
  <c r="BN288" i="119"/>
  <c r="CM288" i="119"/>
  <c r="BB288" i="119"/>
  <c r="CU288" i="119"/>
  <c r="CO288" i="119"/>
  <c r="DG288" i="119"/>
  <c r="CN288" i="119"/>
  <c r="DF288" i="119"/>
  <c r="BZ288" i="119"/>
  <c r="CX288" i="119"/>
  <c r="CT288" i="119"/>
  <c r="DN288" i="119"/>
  <c r="CH288" i="119"/>
  <c r="CI288" i="119"/>
  <c r="DH288" i="119"/>
  <c r="AY288" i="119"/>
  <c r="CG288" i="119"/>
  <c r="BK288" i="119"/>
  <c r="AS288" i="119"/>
  <c r="CY288" i="119"/>
  <c r="C212" i="121"/>
  <c r="BM455" i="119"/>
  <c r="BF455" i="119"/>
  <c r="CH455" i="119"/>
  <c r="AS455" i="119"/>
  <c r="CE455" i="119"/>
  <c r="AX455" i="119"/>
  <c r="AU455" i="119"/>
  <c r="DN455" i="119"/>
  <c r="CA455" i="119"/>
  <c r="AY455" i="119"/>
  <c r="DJ455" i="119"/>
  <c r="DG455" i="119"/>
  <c r="CZ455" i="119"/>
  <c r="DE455" i="119"/>
  <c r="BP455" i="119"/>
  <c r="CY455" i="119"/>
  <c r="CR455" i="119"/>
  <c r="CK455" i="119"/>
  <c r="AW455" i="119"/>
  <c r="DK455" i="119"/>
  <c r="DD455" i="119"/>
  <c r="DL455" i="119"/>
  <c r="CP455" i="119"/>
  <c r="CX455" i="119"/>
  <c r="DF455" i="119"/>
  <c r="BK455" i="119"/>
  <c r="CN455" i="119"/>
  <c r="BR455" i="119"/>
  <c r="CC455" i="119"/>
  <c r="BS455" i="119"/>
  <c r="BA455" i="119"/>
  <c r="AT455" i="119"/>
  <c r="DH455" i="119"/>
  <c r="BT455" i="119"/>
  <c r="BC455" i="119"/>
  <c r="BW455" i="119"/>
  <c r="DM455" i="119"/>
  <c r="BU455" i="119"/>
  <c r="CD455" i="119"/>
  <c r="CQ455" i="119"/>
  <c r="BO455" i="119"/>
  <c r="BH455" i="119"/>
  <c r="BE455" i="119"/>
  <c r="BN455" i="119"/>
  <c r="BJ455" i="119"/>
  <c r="BG455" i="119"/>
  <c r="AZ455" i="119"/>
  <c r="DP455" i="119"/>
  <c r="DB455" i="119"/>
  <c r="DO455" i="119"/>
  <c r="BD455" i="119"/>
  <c r="CW455" i="119"/>
  <c r="CL455" i="119"/>
  <c r="CB455" i="119"/>
  <c r="CU455" i="119"/>
  <c r="DA455" i="119"/>
  <c r="CO455" i="119"/>
  <c r="CI455" i="119"/>
  <c r="CT455" i="119"/>
  <c r="BZ455" i="119"/>
  <c r="CM455" i="119"/>
  <c r="BY455" i="119"/>
  <c r="CJ455" i="119"/>
  <c r="BX455" i="119"/>
  <c r="AV455" i="119"/>
  <c r="CF455" i="119"/>
  <c r="CS455" i="119"/>
  <c r="BQ455" i="119"/>
  <c r="BI455" i="119"/>
  <c r="BB455" i="119"/>
  <c r="DC455" i="119"/>
  <c r="CV455" i="119"/>
  <c r="CG455" i="119"/>
  <c r="BV455" i="119"/>
  <c r="BL455" i="119"/>
  <c r="DI455" i="119"/>
  <c r="BQ338" i="119"/>
  <c r="CN338" i="119"/>
  <c r="AY338" i="119"/>
  <c r="AV338" i="119"/>
  <c r="CS338" i="119"/>
  <c r="CH338" i="119"/>
  <c r="AS338" i="119"/>
  <c r="CE338" i="119"/>
  <c r="DB338" i="119"/>
  <c r="CR338" i="119"/>
  <c r="AX338" i="119"/>
  <c r="BK338" i="119"/>
  <c r="BD338" i="119"/>
  <c r="BR338" i="119"/>
  <c r="DD338" i="119"/>
  <c r="BO338" i="119"/>
  <c r="CK338" i="119"/>
  <c r="BE338" i="119"/>
  <c r="CX338" i="119"/>
  <c r="BX338" i="119"/>
  <c r="C95" i="121"/>
  <c r="BF338" i="119"/>
  <c r="DK338" i="119"/>
  <c r="DL338" i="119"/>
  <c r="DE338" i="119"/>
  <c r="DM338" i="119"/>
  <c r="AT338" i="119"/>
  <c r="DJ338" i="119"/>
  <c r="DC338" i="119"/>
  <c r="CV338" i="119"/>
  <c r="CO338" i="119"/>
  <c r="CW338" i="119"/>
  <c r="CP338" i="119"/>
  <c r="BU338" i="119"/>
  <c r="DF338" i="119"/>
  <c r="CU338" i="119"/>
  <c r="BY338" i="119"/>
  <c r="CG338" i="119"/>
  <c r="BZ338" i="119"/>
  <c r="DI338" i="119"/>
  <c r="BC338" i="119"/>
  <c r="CB338" i="119"/>
  <c r="BB338" i="119"/>
  <c r="AW338" i="119"/>
  <c r="CA338" i="119"/>
  <c r="BL338" i="119"/>
  <c r="CI338" i="119"/>
  <c r="DH338" i="119"/>
  <c r="BM338" i="119"/>
  <c r="DN338" i="119"/>
  <c r="CC338" i="119"/>
  <c r="CZ338" i="119"/>
  <c r="BS338" i="119"/>
  <c r="CL338" i="119"/>
  <c r="CT338" i="119"/>
  <c r="CM338" i="119"/>
  <c r="BN338" i="119"/>
  <c r="BW338" i="119"/>
  <c r="BT338" i="119"/>
  <c r="BH338" i="119"/>
  <c r="BV338" i="119"/>
  <c r="DA338" i="119"/>
  <c r="CF338" i="119"/>
  <c r="BG338" i="119"/>
  <c r="BP338" i="119"/>
  <c r="DP338" i="119"/>
  <c r="DO338" i="119"/>
  <c r="BA338" i="119"/>
  <c r="CJ338" i="119"/>
  <c r="AU338" i="119"/>
  <c r="BJ338" i="119"/>
  <c r="CY338" i="119"/>
  <c r="DG338" i="119"/>
  <c r="BI338" i="119"/>
  <c r="CQ338" i="119"/>
  <c r="CD338" i="119"/>
  <c r="AZ338" i="119"/>
  <c r="AJ329" i="119" a="1"/>
  <c r="AJ329" i="119" s="1"/>
  <c r="V329" i="119"/>
  <c r="Q329" i="119"/>
  <c r="R329" i="119" s="1"/>
  <c r="V333" i="119"/>
  <c r="AJ333" i="119" a="1"/>
  <c r="AJ333" i="119" s="1"/>
  <c r="Q333" i="119"/>
  <c r="C171" i="121"/>
  <c r="CB414" i="119"/>
  <c r="CT414" i="119"/>
  <c r="BC414" i="119"/>
  <c r="CL414" i="119"/>
  <c r="BB414" i="119"/>
  <c r="BY414" i="119"/>
  <c r="CV414" i="119"/>
  <c r="BG414" i="119"/>
  <c r="BO414" i="119"/>
  <c r="BK414" i="119"/>
  <c r="CY414" i="119"/>
  <c r="CE414" i="119"/>
  <c r="BE414" i="119"/>
  <c r="BS414" i="119"/>
  <c r="DN414" i="119"/>
  <c r="BJ414" i="119"/>
  <c r="CG414" i="119"/>
  <c r="AZ414" i="119"/>
  <c r="AV414" i="119"/>
  <c r="CJ414" i="119"/>
  <c r="BP414" i="119"/>
  <c r="DB414" i="119"/>
  <c r="BM414" i="119"/>
  <c r="BW414" i="119"/>
  <c r="DE414" i="119"/>
  <c r="BR414" i="119"/>
  <c r="DD414" i="119"/>
  <c r="DL414" i="119"/>
  <c r="CI414" i="119"/>
  <c r="CR414" i="119"/>
  <c r="CX414" i="119"/>
  <c r="BI414" i="119"/>
  <c r="CU414" i="119"/>
  <c r="BF414" i="119"/>
  <c r="BN414" i="119"/>
  <c r="CZ414" i="119"/>
  <c r="DH414" i="119"/>
  <c r="CP414" i="119"/>
  <c r="CQ414" i="119"/>
  <c r="BH414" i="119"/>
  <c r="BQ414" i="119"/>
  <c r="DK414" i="119"/>
  <c r="CD414" i="119"/>
  <c r="AU414" i="119"/>
  <c r="CM414" i="119"/>
  <c r="DO414" i="119"/>
  <c r="DP414" i="119"/>
  <c r="CW414" i="119"/>
  <c r="DG414" i="119"/>
  <c r="BX414" i="119"/>
  <c r="BU414" i="119"/>
  <c r="AS414" i="119"/>
  <c r="CH414" i="119"/>
  <c r="AW414" i="119"/>
  <c r="AT414" i="119"/>
  <c r="DC414" i="119"/>
  <c r="CK414" i="119"/>
  <c r="DI414" i="119"/>
  <c r="DF414" i="119"/>
  <c r="CN414" i="119"/>
  <c r="BV414" i="119"/>
  <c r="CA414" i="119"/>
  <c r="BA414" i="119"/>
  <c r="AX414" i="119"/>
  <c r="BD414" i="119"/>
  <c r="CO414" i="119"/>
  <c r="DJ414" i="119"/>
  <c r="CF414" i="119"/>
  <c r="CC414" i="119"/>
  <c r="DM414" i="119"/>
  <c r="CS414" i="119"/>
  <c r="BZ414" i="119"/>
  <c r="BT414" i="119"/>
  <c r="BL414" i="119"/>
  <c r="DA414" i="119"/>
  <c r="AY414" i="119"/>
  <c r="BI458" i="119"/>
  <c r="BC458" i="119"/>
  <c r="CM458" i="119"/>
  <c r="DD458" i="119"/>
  <c r="BR458" i="119"/>
  <c r="BO458" i="119"/>
  <c r="DI458" i="119"/>
  <c r="DM458" i="119"/>
  <c r="CY458" i="119"/>
  <c r="CT458" i="119"/>
  <c r="DE458" i="119"/>
  <c r="DB458" i="119"/>
  <c r="BN458" i="119"/>
  <c r="CD458" i="119"/>
  <c r="BF458" i="119"/>
  <c r="AW458" i="119"/>
  <c r="BB458" i="119"/>
  <c r="CR458" i="119"/>
  <c r="CP458" i="119"/>
  <c r="CC458" i="119"/>
  <c r="BW458" i="119"/>
  <c r="DH458" i="119"/>
  <c r="AY458" i="119"/>
  <c r="DN458" i="119"/>
  <c r="DA458" i="119"/>
  <c r="BK458" i="119"/>
  <c r="DP458" i="119"/>
  <c r="BZ458" i="119"/>
  <c r="DL458" i="119"/>
  <c r="DG458" i="119"/>
  <c r="DJ458" i="119"/>
  <c r="CH458" i="119"/>
  <c r="BL458" i="119"/>
  <c r="BJ458" i="119"/>
  <c r="DO458" i="119"/>
  <c r="CX458" i="119"/>
  <c r="BT458" i="119"/>
  <c r="CE458" i="119"/>
  <c r="BS458" i="119"/>
  <c r="DF458" i="119"/>
  <c r="BU458" i="119"/>
  <c r="CG458" i="119"/>
  <c r="AS458" i="119"/>
  <c r="CV458" i="119"/>
  <c r="CS458" i="119"/>
  <c r="CB458" i="119"/>
  <c r="CK458" i="119"/>
  <c r="BH458" i="119"/>
  <c r="BE458" i="119"/>
  <c r="CL458" i="119"/>
  <c r="BP458" i="119"/>
  <c r="DC458" i="119"/>
  <c r="BX458" i="119"/>
  <c r="BD458" i="119"/>
  <c r="AZ458" i="119"/>
  <c r="AU458" i="119"/>
  <c r="CI458" i="119"/>
  <c r="CN458" i="119"/>
  <c r="CU458" i="119"/>
  <c r="BA458" i="119"/>
  <c r="AV458" i="119"/>
  <c r="C215" i="121"/>
  <c r="CJ458" i="119"/>
  <c r="CQ458" i="119"/>
  <c r="AT458" i="119"/>
  <c r="BM458" i="119"/>
  <c r="CZ458" i="119"/>
  <c r="DK458" i="119"/>
  <c r="CO458" i="119"/>
  <c r="CF458" i="119"/>
  <c r="BY458" i="119"/>
  <c r="AX458" i="119"/>
  <c r="BQ458" i="119"/>
  <c r="CW458" i="119"/>
  <c r="BG458" i="119"/>
  <c r="CA458" i="119"/>
  <c r="BV458" i="119"/>
  <c r="C184" i="121"/>
  <c r="CD367" i="119"/>
  <c r="DP367" i="119"/>
  <c r="DN367" i="119"/>
  <c r="CH367" i="119"/>
  <c r="CW367" i="119"/>
  <c r="CU367" i="119"/>
  <c r="BF367" i="119"/>
  <c r="CV367" i="119"/>
  <c r="BN367" i="119"/>
  <c r="DD367" i="119"/>
  <c r="BO367" i="119"/>
  <c r="DA367" i="119"/>
  <c r="BL367" i="119"/>
  <c r="CO367" i="119"/>
  <c r="DE367" i="119"/>
  <c r="CF367" i="119"/>
  <c r="DC367" i="119"/>
  <c r="CA367" i="119"/>
  <c r="CX367" i="119"/>
  <c r="AZ367" i="119"/>
  <c r="CL367" i="119"/>
  <c r="AW367" i="119"/>
  <c r="BB367" i="119"/>
  <c r="DG367" i="119"/>
  <c r="DO367" i="119"/>
  <c r="CN367" i="119"/>
  <c r="CI367" i="119"/>
  <c r="CZ367" i="119"/>
  <c r="DM367" i="119"/>
  <c r="AS367" i="119"/>
  <c r="BH367" i="119"/>
  <c r="CT367" i="119"/>
  <c r="BE367" i="119"/>
  <c r="CB367" i="119"/>
  <c r="BA367" i="119"/>
  <c r="BQ367" i="119"/>
  <c r="CP367" i="119"/>
  <c r="CK367" i="119"/>
  <c r="AV367" i="119"/>
  <c r="AU367" i="119"/>
  <c r="BC367" i="119"/>
  <c r="CE367" i="119"/>
  <c r="DB367" i="119"/>
  <c r="BM367" i="119"/>
  <c r="CG367" i="119"/>
  <c r="BS367" i="119"/>
  <c r="CC367" i="119"/>
  <c r="C124" i="121"/>
  <c r="BD367" i="119"/>
  <c r="CM367" i="119"/>
  <c r="BI367" i="119"/>
  <c r="BV367" i="119"/>
  <c r="BW367" i="119"/>
  <c r="BX367" i="119"/>
  <c r="CQ367" i="119"/>
  <c r="BG367" i="119"/>
  <c r="BK367" i="119"/>
  <c r="BJ367" i="119"/>
  <c r="DK367" i="119"/>
  <c r="CR367" i="119"/>
  <c r="DF367" i="119"/>
  <c r="BR367" i="119"/>
  <c r="AX367" i="119"/>
  <c r="DH367" i="119"/>
  <c r="DI367" i="119"/>
  <c r="DJ367" i="119"/>
  <c r="BY367" i="119"/>
  <c r="BP367" i="119"/>
  <c r="AT367" i="119"/>
  <c r="AY367" i="119"/>
  <c r="CS367" i="119"/>
  <c r="BU367" i="119"/>
  <c r="BT367" i="119"/>
  <c r="BZ367" i="119"/>
  <c r="CY367" i="119"/>
  <c r="CJ367" i="119"/>
  <c r="DL367" i="119"/>
  <c r="BY400" i="119"/>
  <c r="DK400" i="119"/>
  <c r="BV400" i="119"/>
  <c r="DH400" i="119"/>
  <c r="BS400" i="119"/>
  <c r="DE400" i="119"/>
  <c r="BP400" i="119"/>
  <c r="CM400" i="119"/>
  <c r="AX400" i="119"/>
  <c r="CU400" i="119"/>
  <c r="BJ400" i="119"/>
  <c r="CV400" i="119"/>
  <c r="BG400" i="119"/>
  <c r="CS400" i="119"/>
  <c r="BD400" i="119"/>
  <c r="CP400" i="119"/>
  <c r="BA400" i="119"/>
  <c r="BX400" i="119"/>
  <c r="DJ400" i="119"/>
  <c r="BF400" i="119"/>
  <c r="AU400" i="119"/>
  <c r="CG400" i="119"/>
  <c r="CD400" i="119"/>
  <c r="DP400" i="119"/>
  <c r="CA400" i="119"/>
  <c r="DM400" i="119"/>
  <c r="BI400" i="119"/>
  <c r="BQ400" i="119"/>
  <c r="CF400" i="119"/>
  <c r="DG400" i="119"/>
  <c r="DD400" i="119"/>
  <c r="DA400" i="119"/>
  <c r="BR400" i="119"/>
  <c r="BO400" i="119"/>
  <c r="BL400" i="119"/>
  <c r="CC400" i="119"/>
  <c r="BZ400" i="119"/>
  <c r="BW400" i="119"/>
  <c r="CI400" i="119"/>
  <c r="BM400" i="119"/>
  <c r="BC400" i="119"/>
  <c r="DB400" i="119"/>
  <c r="CT400" i="119"/>
  <c r="CH400" i="119"/>
  <c r="BN400" i="119"/>
  <c r="BK400" i="119"/>
  <c r="BH400" i="119"/>
  <c r="BT400" i="119"/>
  <c r="BB400" i="119"/>
  <c r="AW400" i="119"/>
  <c r="DF400" i="119"/>
  <c r="CN400" i="119"/>
  <c r="AY400" i="119"/>
  <c r="AV400" i="119"/>
  <c r="AS400" i="119"/>
  <c r="BE400" i="119"/>
  <c r="DN400" i="119"/>
  <c r="AZ400" i="119"/>
  <c r="CY400" i="119"/>
  <c r="CE400" i="119"/>
  <c r="DO400" i="119"/>
  <c r="DL400" i="119"/>
  <c r="DI400" i="119"/>
  <c r="AT400" i="119"/>
  <c r="CJ400" i="119"/>
  <c r="DC400" i="119"/>
  <c r="CZ400" i="119"/>
  <c r="CW400" i="119"/>
  <c r="BU400" i="119"/>
  <c r="CK400" i="119"/>
  <c r="CQ400" i="119"/>
  <c r="CR400" i="119"/>
  <c r="CO400" i="119"/>
  <c r="CL400" i="119"/>
  <c r="CX400" i="119"/>
  <c r="CB400" i="119"/>
  <c r="AW387" i="119"/>
  <c r="CH387" i="119"/>
  <c r="DE387" i="119"/>
  <c r="BP387" i="119"/>
  <c r="BD387" i="119"/>
  <c r="BN387" i="119"/>
  <c r="CY387" i="119"/>
  <c r="BY387" i="119"/>
  <c r="CL387" i="119"/>
  <c r="C144" i="121"/>
  <c r="DI387" i="119"/>
  <c r="BS387" i="119"/>
  <c r="CP387" i="119"/>
  <c r="BA387" i="119"/>
  <c r="CM387" i="119"/>
  <c r="BT387" i="119"/>
  <c r="CK387" i="119"/>
  <c r="CS387" i="119"/>
  <c r="AU387" i="119"/>
  <c r="BG387" i="119"/>
  <c r="CT387" i="119"/>
  <c r="BE387" i="119"/>
  <c r="CA387" i="119"/>
  <c r="DM387" i="119"/>
  <c r="BX387" i="119"/>
  <c r="DP387" i="119"/>
  <c r="BV387" i="119"/>
  <c r="CG387" i="119"/>
  <c r="BC387" i="119"/>
  <c r="DD387" i="119"/>
  <c r="BO387" i="119"/>
  <c r="AV387" i="119"/>
  <c r="AX387" i="119"/>
  <c r="CI387" i="119"/>
  <c r="AT387" i="119"/>
  <c r="CF387" i="119"/>
  <c r="CN387" i="119"/>
  <c r="BJ387" i="119"/>
  <c r="CR387" i="119"/>
  <c r="CW387" i="119"/>
  <c r="CE387" i="119"/>
  <c r="CC387" i="119"/>
  <c r="DO387" i="119"/>
  <c r="CO387" i="119"/>
  <c r="BW387" i="119"/>
  <c r="BU387" i="119"/>
  <c r="BQ387" i="119"/>
  <c r="CD387" i="119"/>
  <c r="AZ387" i="119"/>
  <c r="CX387" i="119"/>
  <c r="DN387" i="119"/>
  <c r="DC387" i="119"/>
  <c r="DL387" i="119"/>
  <c r="BF387" i="119"/>
  <c r="CB387" i="119"/>
  <c r="DK387" i="119"/>
  <c r="DB387" i="119"/>
  <c r="BL387" i="119"/>
  <c r="DG387" i="119"/>
  <c r="BH387" i="119"/>
  <c r="BI387" i="119"/>
  <c r="CV387" i="119"/>
  <c r="AS387" i="119"/>
  <c r="DF387" i="119"/>
  <c r="DA387" i="119"/>
  <c r="BM387" i="119"/>
  <c r="CJ387" i="119"/>
  <c r="DJ387" i="119"/>
  <c r="DH387" i="119"/>
  <c r="CU387" i="119"/>
  <c r="BZ387" i="119"/>
  <c r="BB387" i="119"/>
  <c r="CQ387" i="119"/>
  <c r="AY387" i="119"/>
  <c r="BR387" i="119"/>
  <c r="CZ387" i="119"/>
  <c r="BK387" i="119"/>
  <c r="BM421" i="119"/>
  <c r="BN421" i="119"/>
  <c r="BL421" i="119"/>
  <c r="CW421" i="119"/>
  <c r="BH421" i="119"/>
  <c r="CS421" i="119"/>
  <c r="CV421" i="119"/>
  <c r="BO421" i="119"/>
  <c r="CK421" i="119"/>
  <c r="CD421" i="119"/>
  <c r="DJ421" i="119"/>
  <c r="CL421" i="119"/>
  <c r="CP421" i="119"/>
  <c r="CN421" i="119"/>
  <c r="CG421" i="119"/>
  <c r="DD421" i="119"/>
  <c r="AZ421" i="119"/>
  <c r="BW421" i="119"/>
  <c r="CE421" i="119"/>
  <c r="DA421" i="119"/>
  <c r="BV421" i="119"/>
  <c r="CU421" i="119"/>
  <c r="DH421" i="119"/>
  <c r="BS421" i="119"/>
  <c r="CO421" i="119"/>
  <c r="DL421" i="119"/>
  <c r="AS421" i="119"/>
  <c r="BP421" i="119"/>
  <c r="CM421" i="119"/>
  <c r="DI421" i="119"/>
  <c r="DO421" i="119"/>
  <c r="AW421" i="119"/>
  <c r="BD421" i="119"/>
  <c r="CA421" i="119"/>
  <c r="CI421" i="119"/>
  <c r="DE421" i="119"/>
  <c r="BA421" i="119"/>
  <c r="BX421" i="119"/>
  <c r="BC421" i="119"/>
  <c r="DC421" i="119"/>
  <c r="BQ421" i="119"/>
  <c r="DP421" i="119"/>
  <c r="BB421" i="119"/>
  <c r="BT421" i="119"/>
  <c r="CQ421" i="119"/>
  <c r="DM421" i="119"/>
  <c r="BI421" i="119"/>
  <c r="DB421" i="119"/>
  <c r="AV421" i="119"/>
  <c r="BJ421" i="119"/>
  <c r="BU421" i="119"/>
  <c r="CB421" i="119"/>
  <c r="CR421" i="119"/>
  <c r="BG421" i="119"/>
  <c r="DN421" i="119"/>
  <c r="BK421" i="119"/>
  <c r="CT421" i="119"/>
  <c r="CX421" i="119"/>
  <c r="AT421" i="119"/>
  <c r="C178" i="121"/>
  <c r="CC421" i="119"/>
  <c r="CJ421" i="119"/>
  <c r="BY421" i="119"/>
  <c r="AY421" i="119"/>
  <c r="CH421" i="119"/>
  <c r="BF421" i="119"/>
  <c r="CF421" i="119"/>
  <c r="CY421" i="119"/>
  <c r="AU421" i="119"/>
  <c r="DG421" i="119"/>
  <c r="DK421" i="119"/>
  <c r="BE421" i="119"/>
  <c r="BZ421" i="119"/>
  <c r="CZ421" i="119"/>
  <c r="DF421" i="119"/>
  <c r="BR421" i="119"/>
  <c r="AX421" i="119"/>
  <c r="BA411" i="119"/>
  <c r="BX411" i="119"/>
  <c r="DJ411" i="119"/>
  <c r="BU411" i="119"/>
  <c r="CR411" i="119"/>
  <c r="BC411" i="119"/>
  <c r="CO411" i="119"/>
  <c r="AZ411" i="119"/>
  <c r="CH411" i="119"/>
  <c r="AS411" i="119"/>
  <c r="CI411" i="119"/>
  <c r="CK411" i="119"/>
  <c r="DI411" i="119"/>
  <c r="DM411" i="119"/>
  <c r="BI411" i="119"/>
  <c r="CU411" i="119"/>
  <c r="BF411" i="119"/>
  <c r="CC411" i="119"/>
  <c r="DO411" i="119"/>
  <c r="BZ411" i="119"/>
  <c r="DL411" i="119"/>
  <c r="DA411" i="119"/>
  <c r="BD411" i="119"/>
  <c r="BQ411" i="119"/>
  <c r="AV411" i="119"/>
  <c r="BW411" i="119"/>
  <c r="CX411" i="119"/>
  <c r="AT411" i="119"/>
  <c r="CF411" i="119"/>
  <c r="DC411" i="119"/>
  <c r="BN411" i="119"/>
  <c r="CZ411" i="119"/>
  <c r="BK411" i="119"/>
  <c r="CW411" i="119"/>
  <c r="CP411" i="119"/>
  <c r="BL411" i="119"/>
  <c r="DF411" i="119"/>
  <c r="AY411" i="119"/>
  <c r="DP411" i="119"/>
  <c r="CN411" i="119"/>
  <c r="BT411" i="119"/>
  <c r="CQ411" i="119"/>
  <c r="BB411" i="119"/>
  <c r="BY411" i="119"/>
  <c r="DK411" i="119"/>
  <c r="BV411" i="119"/>
  <c r="DH411" i="119"/>
  <c r="BH411" i="119"/>
  <c r="BS411" i="119"/>
  <c r="CE411" i="119"/>
  <c r="AX411" i="119"/>
  <c r="CG411" i="119"/>
  <c r="DE411" i="119"/>
  <c r="BJ411" i="119"/>
  <c r="CT411" i="119"/>
  <c r="DG411" i="119"/>
  <c r="BO411" i="119"/>
  <c r="DN411" i="119"/>
  <c r="BR411" i="119"/>
  <c r="AW411" i="119"/>
  <c r="DB411" i="119"/>
  <c r="CS411" i="119"/>
  <c r="CB411" i="119"/>
  <c r="CV411" i="119"/>
  <c r="C168" i="121"/>
  <c r="CY411" i="119"/>
  <c r="BG411" i="119"/>
  <c r="BP411" i="119"/>
  <c r="DD411" i="119"/>
  <c r="CM411" i="119"/>
  <c r="BE411" i="119"/>
  <c r="CJ411" i="119"/>
  <c r="CL411" i="119"/>
  <c r="CA411" i="119"/>
  <c r="AU411" i="119"/>
  <c r="CD411" i="119"/>
  <c r="BM411" i="119"/>
  <c r="CC473" i="119"/>
  <c r="DO473" i="119"/>
  <c r="BZ473" i="119"/>
  <c r="DL473" i="119"/>
  <c r="BW473" i="119"/>
  <c r="DB473" i="119"/>
  <c r="BM473" i="119"/>
  <c r="CI473" i="119"/>
  <c r="CZ473" i="119"/>
  <c r="CN473" i="119"/>
  <c r="BN473" i="119"/>
  <c r="DH473" i="119"/>
  <c r="BK473" i="119"/>
  <c r="CW473" i="119"/>
  <c r="BH473" i="119"/>
  <c r="CM473" i="119"/>
  <c r="CE473" i="119"/>
  <c r="DI473" i="119"/>
  <c r="AW473" i="119"/>
  <c r="DN473" i="119"/>
  <c r="AY473" i="119"/>
  <c r="CK473" i="119"/>
  <c r="BL473" i="119"/>
  <c r="CH473" i="119"/>
  <c r="AS473" i="119"/>
  <c r="BX473" i="119"/>
  <c r="BY473" i="119"/>
  <c r="DC473" i="119"/>
  <c r="BF473" i="119"/>
  <c r="DJ473" i="119"/>
  <c r="DK473" i="119"/>
  <c r="BV473" i="119"/>
  <c r="BD473" i="119"/>
  <c r="BS473" i="119"/>
  <c r="DE473" i="119"/>
  <c r="BI473" i="119"/>
  <c r="CY473" i="119"/>
  <c r="BB473" i="119"/>
  <c r="CF473" i="119"/>
  <c r="BA473" i="119"/>
  <c r="CV473" i="119"/>
  <c r="BG473" i="119"/>
  <c r="CS473" i="119"/>
  <c r="BT473" i="119"/>
  <c r="CP473" i="119"/>
  <c r="AT473" i="119"/>
  <c r="BU473" i="119"/>
  <c r="CJ473" i="119"/>
  <c r="CX473" i="119"/>
  <c r="AU473" i="119"/>
  <c r="CD473" i="119"/>
  <c r="BE473" i="119"/>
  <c r="BP473" i="119"/>
  <c r="C230" i="121"/>
  <c r="BO473" i="119"/>
  <c r="DF473" i="119"/>
  <c r="BJ473" i="119"/>
  <c r="CG473" i="119"/>
  <c r="AZ473" i="119"/>
  <c r="CQ473" i="119"/>
  <c r="AV473" i="119"/>
  <c r="BC473" i="119"/>
  <c r="DA473" i="119"/>
  <c r="CU473" i="119"/>
  <c r="CT473" i="119"/>
  <c r="CL473" i="119"/>
  <c r="DM473" i="119"/>
  <c r="DG473" i="119"/>
  <c r="BR473" i="119"/>
  <c r="AX473" i="119"/>
  <c r="DD473" i="119"/>
  <c r="BQ473" i="119"/>
  <c r="CO473" i="119"/>
  <c r="DP473" i="119"/>
  <c r="CA473" i="119"/>
  <c r="CR473" i="119"/>
  <c r="CB473" i="119"/>
  <c r="BW308" i="119"/>
  <c r="DI308" i="119"/>
  <c r="BR308" i="119"/>
  <c r="BS308" i="119"/>
  <c r="DM308" i="119"/>
  <c r="AU308" i="119"/>
  <c r="DK308" i="119"/>
  <c r="CD308" i="119"/>
  <c r="DL308" i="119"/>
  <c r="BA308" i="119"/>
  <c r="AX308" i="119"/>
  <c r="BY308" i="119"/>
  <c r="BH308" i="119"/>
  <c r="CT308" i="119"/>
  <c r="BE308" i="119"/>
  <c r="BZ308" i="119"/>
  <c r="DP308" i="119"/>
  <c r="BC308" i="119"/>
  <c r="CV308" i="119"/>
  <c r="DG308" i="119"/>
  <c r="CZ308" i="119"/>
  <c r="CM308" i="119"/>
  <c r="CH308" i="119"/>
  <c r="CR308" i="119"/>
  <c r="AS308" i="119"/>
  <c r="CE308" i="119"/>
  <c r="DB308" i="119"/>
  <c r="BM308" i="119"/>
  <c r="CB308" i="119"/>
  <c r="CY308" i="119"/>
  <c r="BQ308" i="119"/>
  <c r="BG308" i="119"/>
  <c r="DF308" i="119"/>
  <c r="C65" i="121"/>
  <c r="BP308" i="119"/>
  <c r="CG308" i="119"/>
  <c r="AZ308" i="119"/>
  <c r="BB308" i="119"/>
  <c r="BD308" i="119"/>
  <c r="BL308" i="119"/>
  <c r="BX308" i="119"/>
  <c r="DJ308" i="119"/>
  <c r="BU308" i="119"/>
  <c r="CP308" i="119"/>
  <c r="AV308" i="119"/>
  <c r="AT308" i="119"/>
  <c r="BI308" i="119"/>
  <c r="CA308" i="119"/>
  <c r="BF308" i="119"/>
  <c r="CJ308" i="119"/>
  <c r="CW308" i="119"/>
  <c r="DD308" i="119"/>
  <c r="CO308" i="119"/>
  <c r="BV308" i="119"/>
  <c r="DN308" i="119"/>
  <c r="BK308" i="119"/>
  <c r="DC308" i="119"/>
  <c r="BO308" i="119"/>
  <c r="DH308" i="119"/>
  <c r="AY308" i="119"/>
  <c r="CF308" i="119"/>
  <c r="DE308" i="119"/>
  <c r="DA308" i="119"/>
  <c r="CI308" i="119"/>
  <c r="CN308" i="119"/>
  <c r="DO308" i="119"/>
  <c r="BN308" i="119"/>
  <c r="BJ308" i="119"/>
  <c r="CL308" i="119"/>
  <c r="CQ308" i="119"/>
  <c r="CC308" i="119"/>
  <c r="CX308" i="119"/>
  <c r="CK308" i="119"/>
  <c r="CU308" i="119"/>
  <c r="CS308" i="119"/>
  <c r="BT308" i="119"/>
  <c r="AW308" i="119"/>
  <c r="AG11" i="119"/>
  <c r="AE11" i="119"/>
  <c r="DL461" i="119"/>
  <c r="BW461" i="119"/>
  <c r="DI461" i="119"/>
  <c r="DH461" i="119"/>
  <c r="CQ461" i="119"/>
  <c r="BB461" i="119"/>
  <c r="BY461" i="119"/>
  <c r="BK461" i="119"/>
  <c r="CG461" i="119"/>
  <c r="BZ461" i="119"/>
  <c r="CW461" i="119"/>
  <c r="BH461" i="119"/>
  <c r="CT461" i="119"/>
  <c r="BE461" i="119"/>
  <c r="BD461" i="119"/>
  <c r="DN461" i="119"/>
  <c r="BJ461" i="119"/>
  <c r="CC461" i="119"/>
  <c r="BT461" i="119"/>
  <c r="CH461" i="119"/>
  <c r="AS461" i="119"/>
  <c r="CE461" i="119"/>
  <c r="DB461" i="119"/>
  <c r="BM461" i="119"/>
  <c r="CY461" i="119"/>
  <c r="AU461" i="119"/>
  <c r="CV461" i="119"/>
  <c r="BV461" i="119"/>
  <c r="CS461" i="119"/>
  <c r="CZ461" i="119"/>
  <c r="CP461" i="119"/>
  <c r="BA461" i="119"/>
  <c r="BX461" i="119"/>
  <c r="DJ461" i="119"/>
  <c r="BU461" i="119"/>
  <c r="BL461" i="119"/>
  <c r="CK461" i="119"/>
  <c r="CB461" i="119"/>
  <c r="AZ461" i="119"/>
  <c r="AW461" i="119"/>
  <c r="DF461" i="119"/>
  <c r="CN461" i="119"/>
  <c r="BN461" i="119"/>
  <c r="CJ461" i="119"/>
  <c r="DM461" i="119"/>
  <c r="CU461" i="119"/>
  <c r="DK461" i="119"/>
  <c r="AY461" i="119"/>
  <c r="CL461" i="119"/>
  <c r="BI461" i="119"/>
  <c r="DG461" i="119"/>
  <c r="BG461" i="119"/>
  <c r="DE461" i="119"/>
  <c r="AT461" i="119"/>
  <c r="BC461" i="119"/>
  <c r="CA461" i="119"/>
  <c r="AX461" i="119"/>
  <c r="C218" i="121"/>
  <c r="AV461" i="119"/>
  <c r="CF461" i="119"/>
  <c r="DO461" i="119"/>
  <c r="CD461" i="119"/>
  <c r="BP461" i="119"/>
  <c r="BQ461" i="119"/>
  <c r="DD461" i="119"/>
  <c r="DA461" i="119"/>
  <c r="CO461" i="119"/>
  <c r="CX461" i="119"/>
  <c r="BR461" i="119"/>
  <c r="CI461" i="119"/>
  <c r="DP461" i="119"/>
  <c r="BF461" i="119"/>
  <c r="BO461" i="119"/>
  <c r="BS461" i="119"/>
  <c r="CM461" i="119"/>
  <c r="DC461" i="119"/>
  <c r="CR461" i="119"/>
  <c r="BV362" i="119"/>
  <c r="AY362" i="119"/>
  <c r="CE362" i="119"/>
  <c r="DB362" i="119"/>
  <c r="CK362" i="119"/>
  <c r="AW362" i="119"/>
  <c r="BO362" i="119"/>
  <c r="DL362" i="119"/>
  <c r="BM362" i="119"/>
  <c r="CR362" i="119"/>
  <c r="BQ362" i="119"/>
  <c r="BD362" i="119"/>
  <c r="DM362" i="119"/>
  <c r="BC362" i="119"/>
  <c r="CT362" i="119"/>
  <c r="CW362" i="119"/>
  <c r="DK362" i="119"/>
  <c r="AS362" i="119"/>
  <c r="AV362" i="119"/>
  <c r="BT362" i="119"/>
  <c r="BX362" i="119"/>
  <c r="BZ362" i="119"/>
  <c r="CJ362" i="119"/>
  <c r="CY362" i="119"/>
  <c r="BJ362" i="119"/>
  <c r="CB362" i="119"/>
  <c r="DA362" i="119"/>
  <c r="CA362" i="119"/>
  <c r="CF362" i="119"/>
  <c r="BG362" i="119"/>
  <c r="BB362" i="119"/>
  <c r="BA362" i="119"/>
  <c r="C119" i="121"/>
  <c r="CQ362" i="119"/>
  <c r="CP362" i="119"/>
  <c r="DJ362" i="119"/>
  <c r="DO362" i="119"/>
  <c r="BU362" i="119"/>
  <c r="DE362" i="119"/>
  <c r="BY362" i="119"/>
  <c r="BF362" i="119"/>
  <c r="BP362" i="119"/>
  <c r="DD362" i="119"/>
  <c r="CN362" i="119"/>
  <c r="AX362" i="119"/>
  <c r="CZ362" i="119"/>
  <c r="DC362" i="119"/>
  <c r="BR362" i="119"/>
  <c r="AT362" i="119"/>
  <c r="CD362" i="119"/>
  <c r="DI362" i="119"/>
  <c r="CX362" i="119"/>
  <c r="BN362" i="119"/>
  <c r="BK362" i="119"/>
  <c r="CV362" i="119"/>
  <c r="BL362" i="119"/>
  <c r="CC362" i="119"/>
  <c r="AU362" i="119"/>
  <c r="AZ362" i="119"/>
  <c r="DF362" i="119"/>
  <c r="CH362" i="119"/>
  <c r="BH362" i="119"/>
  <c r="BI362" i="119"/>
  <c r="BE362" i="119"/>
  <c r="DN362" i="119"/>
  <c r="CM362" i="119"/>
  <c r="DH362" i="119"/>
  <c r="DG362" i="119"/>
  <c r="CO362" i="119"/>
  <c r="BS362" i="119"/>
  <c r="CU362" i="119"/>
  <c r="BW362" i="119"/>
  <c r="CL362" i="119"/>
  <c r="DP362" i="119"/>
  <c r="CI362" i="119"/>
  <c r="CG362" i="119"/>
  <c r="CS362" i="119"/>
  <c r="BZ282" i="119"/>
  <c r="BD282" i="119"/>
  <c r="BT282" i="119"/>
  <c r="CV282" i="119"/>
  <c r="BG282" i="119"/>
  <c r="CS282" i="119"/>
  <c r="BB282" i="119"/>
  <c r="BY282" i="119"/>
  <c r="CB282" i="119"/>
  <c r="BE282" i="119"/>
  <c r="BM282" i="119"/>
  <c r="CI282" i="119"/>
  <c r="CA282" i="119"/>
  <c r="CJ282" i="119"/>
  <c r="CD282" i="119"/>
  <c r="DN282" i="119"/>
  <c r="BK282" i="119"/>
  <c r="CO282" i="119"/>
  <c r="CG282" i="119"/>
  <c r="C39" i="121"/>
  <c r="BU282" i="119"/>
  <c r="BN282" i="119"/>
  <c r="BV282" i="119"/>
  <c r="AZ282" i="119"/>
  <c r="BH282" i="119"/>
  <c r="BP282" i="119"/>
  <c r="CM282" i="119"/>
  <c r="AX282" i="119"/>
  <c r="BF282" i="119"/>
  <c r="AY282" i="119"/>
  <c r="DD282" i="119"/>
  <c r="DL282" i="119"/>
  <c r="BI282" i="119"/>
  <c r="CR282" i="119"/>
  <c r="BX282" i="119"/>
  <c r="DJ282" i="119"/>
  <c r="DC282" i="119"/>
  <c r="DK282" i="119"/>
  <c r="DG282" i="119"/>
  <c r="AV282" i="119"/>
  <c r="BS282" i="119"/>
  <c r="BL282" i="119"/>
  <c r="BQ282" i="119"/>
  <c r="CK282" i="119"/>
  <c r="DA282" i="119"/>
  <c r="CY282" i="119"/>
  <c r="CZ282" i="119"/>
  <c r="DM282" i="119"/>
  <c r="CL282" i="119"/>
  <c r="DH282" i="119"/>
  <c r="CU282" i="119"/>
  <c r="CP282" i="119"/>
  <c r="DP282" i="119"/>
  <c r="BW282" i="119"/>
  <c r="BR282" i="119"/>
  <c r="CF282" i="119"/>
  <c r="CC282" i="119"/>
  <c r="AT282" i="119"/>
  <c r="BJ282" i="119"/>
  <c r="DO282" i="119"/>
  <c r="CW282" i="119"/>
  <c r="DI282" i="119"/>
  <c r="DB282" i="119"/>
  <c r="AW282" i="119"/>
  <c r="DE282" i="119"/>
  <c r="CT282" i="119"/>
  <c r="DF282" i="119"/>
  <c r="CN282" i="119"/>
  <c r="CQ282" i="119"/>
  <c r="CX282" i="119"/>
  <c r="CE282" i="119"/>
  <c r="AU282" i="119"/>
  <c r="BA282" i="119"/>
  <c r="BO282" i="119"/>
  <c r="CH282" i="119"/>
  <c r="BC282" i="119"/>
  <c r="AS282" i="119"/>
  <c r="C54" i="121"/>
  <c r="BR295" i="119"/>
  <c r="CQ295" i="119"/>
  <c r="AY295" i="119"/>
  <c r="CF295" i="119"/>
  <c r="DB295" i="119"/>
  <c r="AU295" i="119"/>
  <c r="CB295" i="119"/>
  <c r="BI295" i="119"/>
  <c r="AW295" i="119"/>
  <c r="AX295" i="119"/>
  <c r="BA295" i="119"/>
  <c r="CG295" i="119"/>
  <c r="AV295" i="119"/>
  <c r="BF295" i="119"/>
  <c r="CZ295" i="119"/>
  <c r="DN295" i="119"/>
  <c r="BY295" i="119"/>
  <c r="CU295" i="119"/>
  <c r="DJ295" i="119"/>
  <c r="BL295" i="119"/>
  <c r="BB295" i="119"/>
  <c r="BS295" i="119"/>
  <c r="BM295" i="119"/>
  <c r="CS295" i="119"/>
  <c r="CV295" i="119"/>
  <c r="BV295" i="119"/>
  <c r="CK295" i="119"/>
  <c r="DH295" i="119"/>
  <c r="DO295" i="119"/>
  <c r="BH295" i="119"/>
  <c r="CN295" i="119"/>
  <c r="DC295" i="119"/>
  <c r="BD295" i="119"/>
  <c r="BE295" i="119"/>
  <c r="CR295" i="119"/>
  <c r="DE295" i="119"/>
  <c r="CD295" i="119"/>
  <c r="CY295" i="119"/>
  <c r="CP295" i="119"/>
  <c r="BW295" i="119"/>
  <c r="CL295" i="119"/>
  <c r="DP295" i="119"/>
  <c r="AZ295" i="119"/>
  <c r="BQ295" i="119"/>
  <c r="CO295" i="119"/>
  <c r="DK295" i="119"/>
  <c r="BJ295" i="119"/>
  <c r="CA295" i="119"/>
  <c r="DM295" i="119"/>
  <c r="DA295" i="119"/>
  <c r="BC295" i="119"/>
  <c r="CX295" i="119"/>
  <c r="DD295" i="119"/>
  <c r="DI295" i="119"/>
  <c r="BT295" i="119"/>
  <c r="C52" i="121"/>
  <c r="CT295" i="119"/>
  <c r="BZ295" i="119"/>
  <c r="CJ295" i="119"/>
  <c r="CC295" i="119"/>
  <c r="CW295" i="119"/>
  <c r="BN295" i="119"/>
  <c r="BO295" i="119"/>
  <c r="CM295" i="119"/>
  <c r="DG295" i="119"/>
  <c r="BU295" i="119"/>
  <c r="DF295" i="119"/>
  <c r="BG295" i="119"/>
  <c r="BK295" i="119"/>
  <c r="AT295" i="119"/>
  <c r="DL295" i="119"/>
  <c r="AS295" i="119"/>
  <c r="CE295" i="119"/>
  <c r="BP295" i="119"/>
  <c r="BX295" i="119"/>
  <c r="CI295" i="119"/>
  <c r="CH295" i="119"/>
  <c r="BR351" i="119"/>
  <c r="DD351" i="119"/>
  <c r="BO351" i="119"/>
  <c r="DA351" i="119"/>
  <c r="BL351" i="119"/>
  <c r="CX351" i="119"/>
  <c r="AT351" i="119"/>
  <c r="CF351" i="119"/>
  <c r="DC351" i="119"/>
  <c r="BJ351" i="119"/>
  <c r="BC351" i="119"/>
  <c r="BY351" i="119"/>
  <c r="AZ351" i="119"/>
  <c r="CL351" i="119"/>
  <c r="AW351" i="119"/>
  <c r="CI351" i="119"/>
  <c r="DF351" i="119"/>
  <c r="DM351" i="119"/>
  <c r="CN351" i="119"/>
  <c r="CV351" i="119"/>
  <c r="DO351" i="119"/>
  <c r="BZ351" i="119"/>
  <c r="DL351" i="119"/>
  <c r="BW351" i="119"/>
  <c r="DI351" i="119"/>
  <c r="BT351" i="119"/>
  <c r="CQ351" i="119"/>
  <c r="BB351" i="119"/>
  <c r="BI351" i="119"/>
  <c r="AU351" i="119"/>
  <c r="CZ351" i="119"/>
  <c r="BK351" i="119"/>
  <c r="AS351" i="119"/>
  <c r="BH351" i="119"/>
  <c r="CT351" i="119"/>
  <c r="BE351" i="119"/>
  <c r="CB351" i="119"/>
  <c r="DN351" i="119"/>
  <c r="CC351" i="119"/>
  <c r="BQ351" i="119"/>
  <c r="CK351" i="119"/>
  <c r="AV351" i="119"/>
  <c r="CH351" i="119"/>
  <c r="CO351" i="119"/>
  <c r="CE351" i="119"/>
  <c r="DB351" i="119"/>
  <c r="BM351" i="119"/>
  <c r="CY351" i="119"/>
  <c r="BN351" i="119"/>
  <c r="DG351" i="119"/>
  <c r="BV351" i="119"/>
  <c r="DP351" i="119"/>
  <c r="BX351" i="119"/>
  <c r="CR351" i="119"/>
  <c r="BG351" i="119"/>
  <c r="CG351" i="119"/>
  <c r="BA351" i="119"/>
  <c r="AY351" i="119"/>
  <c r="CP351" i="119"/>
  <c r="AX351" i="119"/>
  <c r="DK351" i="119"/>
  <c r="CS351" i="119"/>
  <c r="BP351" i="119"/>
  <c r="CU351" i="119"/>
  <c r="CD351" i="119"/>
  <c r="CW351" i="119"/>
  <c r="CJ351" i="119"/>
  <c r="CA351" i="119"/>
  <c r="DE351" i="119"/>
  <c r="CM351" i="119"/>
  <c r="DJ351" i="119"/>
  <c r="C108" i="121"/>
  <c r="BU351" i="119"/>
  <c r="DH351" i="119"/>
  <c r="BF351" i="119"/>
  <c r="BD351" i="119"/>
  <c r="BS351" i="119"/>
  <c r="BW410" i="119"/>
  <c r="DI410" i="119"/>
  <c r="BT410" i="119"/>
  <c r="CQ410" i="119"/>
  <c r="BB410" i="119"/>
  <c r="BY410" i="119"/>
  <c r="DK410" i="119"/>
  <c r="BV410" i="119"/>
  <c r="DL410" i="119"/>
  <c r="BD410" i="119"/>
  <c r="CP410" i="119"/>
  <c r="BA410" i="119"/>
  <c r="BX410" i="119"/>
  <c r="DJ410" i="119"/>
  <c r="BU410" i="119"/>
  <c r="CR410" i="119"/>
  <c r="BC410" i="119"/>
  <c r="CO410" i="119"/>
  <c r="CH410" i="119"/>
  <c r="BS410" i="119"/>
  <c r="BL410" i="119"/>
  <c r="BE410" i="119"/>
  <c r="AX410" i="119"/>
  <c r="DC410" i="119"/>
  <c r="CV410" i="119"/>
  <c r="DD410" i="119"/>
  <c r="DH410" i="119"/>
  <c r="DP410" i="119"/>
  <c r="AW410" i="119"/>
  <c r="DB410" i="119"/>
  <c r="CU410" i="119"/>
  <c r="CN410" i="119"/>
  <c r="CG410" i="119"/>
  <c r="BZ410" i="119"/>
  <c r="CS410" i="119"/>
  <c r="DA410" i="119"/>
  <c r="CT410" i="119"/>
  <c r="CM410" i="119"/>
  <c r="CF410" i="119"/>
  <c r="BJ410" i="119"/>
  <c r="BR410" i="119"/>
  <c r="BO410" i="119"/>
  <c r="BH410" i="119"/>
  <c r="BP410" i="119"/>
  <c r="AT410" i="119"/>
  <c r="DN410" i="119"/>
  <c r="DG410" i="119"/>
  <c r="CZ410" i="119"/>
  <c r="BK410" i="119"/>
  <c r="AS410" i="119"/>
  <c r="DM410" i="119"/>
  <c r="DF410" i="119"/>
  <c r="CL410" i="119"/>
  <c r="BM410" i="119"/>
  <c r="AY410" i="119"/>
  <c r="CD410" i="119"/>
  <c r="DE410" i="119"/>
  <c r="BQ410" i="119"/>
  <c r="DO410" i="119"/>
  <c r="CA410" i="119"/>
  <c r="CY410" i="119"/>
  <c r="CK410" i="119"/>
  <c r="CE410" i="119"/>
  <c r="CJ410" i="119"/>
  <c r="BG410" i="119"/>
  <c r="C167" i="121"/>
  <c r="BN410" i="119"/>
  <c r="CX410" i="119"/>
  <c r="CI410" i="119"/>
  <c r="AZ410" i="119"/>
  <c r="BI410" i="119"/>
  <c r="CW410" i="119"/>
  <c r="CB410" i="119"/>
  <c r="AV410" i="119"/>
  <c r="BF410" i="119"/>
  <c r="CC410" i="119"/>
  <c r="AU410" i="119"/>
  <c r="Q336" i="119"/>
  <c r="V336" i="119"/>
  <c r="AJ336" i="119" a="1"/>
  <c r="AJ336" i="119" s="1"/>
  <c r="DJ355" i="119"/>
  <c r="BU355" i="119"/>
  <c r="CR355" i="119"/>
  <c r="BC355" i="119"/>
  <c r="BA355" i="119"/>
  <c r="AZ355" i="119"/>
  <c r="CL355" i="119"/>
  <c r="AW355" i="119"/>
  <c r="BT355" i="119"/>
  <c r="AT355" i="119"/>
  <c r="CF355" i="119"/>
  <c r="DC355" i="119"/>
  <c r="BN355" i="119"/>
  <c r="CZ355" i="119"/>
  <c r="BK355" i="119"/>
  <c r="DM355" i="119"/>
  <c r="BH355" i="119"/>
  <c r="CT355" i="119"/>
  <c r="CM355" i="119"/>
  <c r="DF355" i="119"/>
  <c r="DN355" i="119"/>
  <c r="DG355" i="119"/>
  <c r="CK355" i="119"/>
  <c r="CS355" i="119"/>
  <c r="DA355" i="119"/>
  <c r="CE355" i="119"/>
  <c r="CO355" i="119"/>
  <c r="BM355" i="119"/>
  <c r="BI355" i="119"/>
  <c r="AS355" i="119"/>
  <c r="BZ355" i="119"/>
  <c r="CA355" i="119"/>
  <c r="AV355" i="119"/>
  <c r="BX355" i="119"/>
  <c r="CQ355" i="119"/>
  <c r="CY355" i="119"/>
  <c r="CC355" i="119"/>
  <c r="BV355" i="119"/>
  <c r="CD355" i="119"/>
  <c r="BW355" i="119"/>
  <c r="BP355" i="119"/>
  <c r="CI355" i="119"/>
  <c r="DK355" i="119"/>
  <c r="CG355" i="119"/>
  <c r="CU355" i="119"/>
  <c r="DE355" i="119"/>
  <c r="DB355" i="119"/>
  <c r="BJ355" i="119"/>
  <c r="CB355" i="119"/>
  <c r="CJ355" i="119"/>
  <c r="AY355" i="119"/>
  <c r="BG355" i="119"/>
  <c r="BO355" i="119"/>
  <c r="BQ355" i="119"/>
  <c r="BY355" i="119"/>
  <c r="BF355" i="119"/>
  <c r="DL355" i="119"/>
  <c r="BS355" i="119"/>
  <c r="BL355" i="119"/>
  <c r="AX355" i="119"/>
  <c r="CN355" i="119"/>
  <c r="CV355" i="119"/>
  <c r="DD355" i="119"/>
  <c r="CH355" i="119"/>
  <c r="CP355" i="119"/>
  <c r="BE355" i="119"/>
  <c r="CW355" i="119"/>
  <c r="BD355" i="119"/>
  <c r="BR355" i="119"/>
  <c r="DP355" i="119"/>
  <c r="DO355" i="119"/>
  <c r="DI355" i="119"/>
  <c r="C112" i="121"/>
  <c r="AU355" i="119"/>
  <c r="CX355" i="119"/>
  <c r="BB355" i="119"/>
  <c r="DH355" i="119"/>
  <c r="V348" i="119"/>
  <c r="AJ348" i="119" a="1"/>
  <c r="AJ348" i="119" s="1"/>
  <c r="Q348" i="119"/>
  <c r="R348" i="119" s="1"/>
  <c r="D228" i="121"/>
  <c r="F228" i="121" s="1"/>
  <c r="C68" i="121"/>
  <c r="BK390" i="119"/>
  <c r="CW390" i="119"/>
  <c r="CD390" i="119"/>
  <c r="CU390" i="119"/>
  <c r="BE390" i="119"/>
  <c r="CB390" i="119"/>
  <c r="CY390" i="119"/>
  <c r="AZ390" i="119"/>
  <c r="BN390" i="119"/>
  <c r="BC390" i="119"/>
  <c r="CP390" i="119"/>
  <c r="CT390" i="119"/>
  <c r="BG390" i="119"/>
  <c r="AV390" i="119"/>
  <c r="CH390" i="119"/>
  <c r="AS390" i="119"/>
  <c r="CF390" i="119"/>
  <c r="DC390" i="119"/>
  <c r="BM390" i="119"/>
  <c r="CJ390" i="119"/>
  <c r="DO390" i="119"/>
  <c r="BJ390" i="119"/>
  <c r="BO390" i="119"/>
  <c r="BD390" i="119"/>
  <c r="DK390" i="119"/>
  <c r="AX390" i="119"/>
  <c r="DA390" i="119"/>
  <c r="AT390" i="119"/>
  <c r="DD390" i="119"/>
  <c r="DH390" i="119"/>
  <c r="BS390" i="119"/>
  <c r="DE390" i="119"/>
  <c r="CL390" i="119"/>
  <c r="CN390" i="119"/>
  <c r="AY390" i="119"/>
  <c r="BU390" i="119"/>
  <c r="BH390" i="119"/>
  <c r="CC390" i="119"/>
  <c r="BW390" i="119"/>
  <c r="CS390" i="119"/>
  <c r="BA390" i="119"/>
  <c r="BY390" i="119"/>
  <c r="BP390" i="119"/>
  <c r="CX390" i="119"/>
  <c r="BQ390" i="119"/>
  <c r="DL390" i="119"/>
  <c r="C147" i="121"/>
  <c r="CK390" i="119"/>
  <c r="CE390" i="119"/>
  <c r="DP390" i="119"/>
  <c r="CA390" i="119"/>
  <c r="DM390" i="119"/>
  <c r="BI390" i="119"/>
  <c r="CV390" i="119"/>
  <c r="CR390" i="119"/>
  <c r="BR390" i="119"/>
  <c r="BL390" i="119"/>
  <c r="BV390" i="119"/>
  <c r="DF390" i="119"/>
  <c r="DJ390" i="119"/>
  <c r="BF390" i="119"/>
  <c r="CQ390" i="119"/>
  <c r="AU390" i="119"/>
  <c r="DI390" i="119"/>
  <c r="DG390" i="119"/>
  <c r="BZ390" i="119"/>
  <c r="DB390" i="119"/>
  <c r="CI390" i="119"/>
  <c r="CM390" i="119"/>
  <c r="CG390" i="119"/>
  <c r="BT390" i="119"/>
  <c r="BX390" i="119"/>
  <c r="CZ390" i="119"/>
  <c r="AW390" i="119"/>
  <c r="CO390" i="119"/>
  <c r="BB390" i="119"/>
  <c r="DN390" i="119"/>
  <c r="AE14" i="119"/>
  <c r="AG14" i="119"/>
  <c r="BH287" i="119"/>
  <c r="CR287" i="119"/>
  <c r="DO287" i="119"/>
  <c r="CW287" i="119"/>
  <c r="CE287" i="119"/>
  <c r="BO287" i="119"/>
  <c r="AZ287" i="119"/>
  <c r="DK287" i="119"/>
  <c r="DJ287" i="119"/>
  <c r="CK287" i="119"/>
  <c r="CM287" i="119"/>
  <c r="BV287" i="119"/>
  <c r="CZ287" i="119"/>
  <c r="BK287" i="119"/>
  <c r="DE287" i="119"/>
  <c r="CC287" i="119"/>
  <c r="BZ287" i="119"/>
  <c r="CB287" i="119"/>
  <c r="AS287" i="119"/>
  <c r="AW287" i="119"/>
  <c r="DM287" i="119"/>
  <c r="BU287" i="119"/>
  <c r="CD287" i="119"/>
  <c r="AV287" i="119"/>
  <c r="BI287" i="119"/>
  <c r="CP287" i="119"/>
  <c r="CO287" i="119"/>
  <c r="DA287" i="119"/>
  <c r="AT287" i="119"/>
  <c r="CX287" i="119"/>
  <c r="CG287" i="119"/>
  <c r="DH287" i="119"/>
  <c r="BS287" i="119"/>
  <c r="BX287" i="119"/>
  <c r="DD287" i="119"/>
  <c r="BW287" i="119"/>
  <c r="BG287" i="119"/>
  <c r="C44" i="121"/>
  <c r="BR287" i="119"/>
  <c r="BE287" i="119"/>
  <c r="DL287" i="119"/>
  <c r="CL287" i="119"/>
  <c r="BD287" i="119"/>
  <c r="DI287" i="119"/>
  <c r="CH287" i="119"/>
  <c r="AX287" i="119"/>
  <c r="CI287" i="119"/>
  <c r="CY287" i="119"/>
  <c r="BC287" i="119"/>
  <c r="CT287" i="119"/>
  <c r="DC287" i="119"/>
  <c r="CJ287" i="119"/>
  <c r="BB287" i="119"/>
  <c r="DF287" i="119"/>
  <c r="BF287" i="119"/>
  <c r="BN287" i="119"/>
  <c r="BQ287" i="119"/>
  <c r="CA287" i="119"/>
  <c r="DN287" i="119"/>
  <c r="AU287" i="119"/>
  <c r="CU287" i="119"/>
  <c r="DB287" i="119"/>
  <c r="BM287" i="119"/>
  <c r="DG287" i="119"/>
  <c r="BA287" i="119"/>
  <c r="BJ287" i="119"/>
  <c r="BY287" i="119"/>
  <c r="CF287" i="119"/>
  <c r="CQ287" i="119"/>
  <c r="AY287" i="119"/>
  <c r="CS287" i="119"/>
  <c r="BP287" i="119"/>
  <c r="DP287" i="119"/>
  <c r="BL287" i="119"/>
  <c r="CN287" i="119"/>
  <c r="CV287" i="119"/>
  <c r="BT287" i="119"/>
  <c r="D155" i="121"/>
  <c r="F155" i="121" s="1"/>
  <c r="CB293" i="119"/>
  <c r="CN293" i="119"/>
  <c r="DJ293" i="119"/>
  <c r="DB293" i="119"/>
  <c r="CK293" i="119"/>
  <c r="DF293" i="119"/>
  <c r="CT293" i="119"/>
  <c r="BL293" i="119"/>
  <c r="AZ293" i="119"/>
  <c r="CL293" i="119"/>
  <c r="BD293" i="119"/>
  <c r="BR293" i="119"/>
  <c r="DE293" i="119"/>
  <c r="CX293" i="119"/>
  <c r="BJ293" i="119"/>
  <c r="DA293" i="119"/>
  <c r="DM293" i="119"/>
  <c r="BQ293" i="119"/>
  <c r="CS293" i="119"/>
  <c r="CZ293" i="119"/>
  <c r="DI293" i="119"/>
  <c r="BN293" i="119"/>
  <c r="CA293" i="119"/>
  <c r="CV293" i="119"/>
  <c r="BX293" i="119"/>
  <c r="BS293" i="119"/>
  <c r="CE293" i="119"/>
  <c r="BG293" i="119"/>
  <c r="BH293" i="119"/>
  <c r="DH293" i="119"/>
  <c r="CO293" i="119"/>
  <c r="DK293" i="119"/>
  <c r="CM293" i="119"/>
  <c r="CU293" i="119"/>
  <c r="BY293" i="119"/>
  <c r="AU293" i="119"/>
  <c r="AV293" i="119"/>
  <c r="CD293" i="119"/>
  <c r="BI293" i="119"/>
  <c r="BV293" i="119"/>
  <c r="CG293" i="119"/>
  <c r="AX293" i="119"/>
  <c r="DP293" i="119"/>
  <c r="AT293" i="119"/>
  <c r="BZ293" i="119"/>
  <c r="BC293" i="119"/>
  <c r="CI293" i="119"/>
  <c r="DN293" i="119"/>
  <c r="CQ293" i="119"/>
  <c r="BW293" i="119"/>
  <c r="DO293" i="119"/>
  <c r="CR293" i="119"/>
  <c r="AS293" i="119"/>
  <c r="CH293" i="119"/>
  <c r="BK293" i="119"/>
  <c r="DC293" i="119"/>
  <c r="AW293" i="119"/>
  <c r="BB293" i="119"/>
  <c r="BP293" i="119"/>
  <c r="BA293" i="119"/>
  <c r="DG293" i="119"/>
  <c r="CJ293" i="119"/>
  <c r="BF293" i="119"/>
  <c r="DL293" i="119"/>
  <c r="CW293" i="119"/>
  <c r="BE293" i="119"/>
  <c r="AY293" i="119"/>
  <c r="DD293" i="119"/>
  <c r="CY293" i="119"/>
  <c r="BU293" i="119"/>
  <c r="BM293" i="119"/>
  <c r="CC293" i="119"/>
  <c r="BT293" i="119"/>
  <c r="BO293" i="119"/>
  <c r="CF293" i="119"/>
  <c r="CP293" i="119"/>
  <c r="D220" i="121" l="1"/>
  <c r="F220" i="121" s="1"/>
  <c r="W464" i="119"/>
  <c r="V464" i="119"/>
  <c r="AJ464" i="119" a="1"/>
  <c r="AJ464" i="119" s="1"/>
  <c r="Q464" i="119"/>
  <c r="R464" i="119" s="1"/>
  <c r="E26" i="135"/>
  <c r="V186" i="119"/>
  <c r="Q463" i="119"/>
  <c r="E220" i="121" s="1"/>
  <c r="V463" i="119"/>
  <c r="W463" i="119"/>
  <c r="AJ463" i="119" a="1"/>
  <c r="AJ463" i="119" s="1"/>
  <c r="AJ186" i="119" a="1"/>
  <c r="AJ186" i="119" s="1"/>
  <c r="W186" i="119"/>
  <c r="Q186" i="119"/>
  <c r="R186" i="119" s="1"/>
  <c r="Q158" i="119"/>
  <c r="R158" i="119" s="1"/>
  <c r="AJ158" i="119" a="1"/>
  <c r="AJ158" i="119" s="1"/>
  <c r="V158" i="119"/>
  <c r="W158" i="119"/>
  <c r="D159" i="121"/>
  <c r="F159" i="121" s="1"/>
  <c r="V316" i="119"/>
  <c r="W316" i="119"/>
  <c r="AJ316" i="119" a="1"/>
  <c r="AJ316" i="119" s="1"/>
  <c r="Q316" i="119"/>
  <c r="R316" i="119" s="1"/>
  <c r="D172" i="121"/>
  <c r="F172" i="121" s="1"/>
  <c r="V402" i="119"/>
  <c r="Q242" i="119"/>
  <c r="R242" i="119" s="1"/>
  <c r="Q402" i="119"/>
  <c r="R402" i="119" s="1"/>
  <c r="AJ242" i="119" a="1"/>
  <c r="AJ242" i="119" s="1"/>
  <c r="W402" i="119"/>
  <c r="AJ402" i="119" a="1"/>
  <c r="AJ402" i="119" s="1"/>
  <c r="V242" i="119"/>
  <c r="W242" i="119"/>
  <c r="W415" i="119"/>
  <c r="AJ415" i="119" a="1"/>
  <c r="AJ415" i="119" s="1"/>
  <c r="Q415" i="119"/>
  <c r="R415" i="119" s="1"/>
  <c r="V415" i="119"/>
  <c r="D199" i="121"/>
  <c r="F199" i="121" s="1"/>
  <c r="D234" i="121"/>
  <c r="F234" i="121" s="1"/>
  <c r="V442" i="119"/>
  <c r="W442" i="119"/>
  <c r="AJ442" i="119" a="1"/>
  <c r="AJ442" i="119" s="1"/>
  <c r="Q442" i="119"/>
  <c r="R442" i="119" s="1"/>
  <c r="D50" i="121"/>
  <c r="F50" i="121" s="1"/>
  <c r="D40" i="121"/>
  <c r="F40" i="121" s="1"/>
  <c r="W218" i="119"/>
  <c r="W225" i="119"/>
  <c r="W241" i="119"/>
  <c r="W119" i="119"/>
  <c r="W213" i="119"/>
  <c r="W262" i="119"/>
  <c r="W148" i="119"/>
  <c r="W246" i="119"/>
  <c r="W154" i="119"/>
  <c r="W100" i="119"/>
  <c r="W260" i="119"/>
  <c r="W240" i="119"/>
  <c r="W205" i="119"/>
  <c r="W216" i="119"/>
  <c r="W230" i="119"/>
  <c r="W132" i="119"/>
  <c r="W80" i="119"/>
  <c r="W90" i="119"/>
  <c r="W85" i="119"/>
  <c r="W67" i="119"/>
  <c r="W131" i="119"/>
  <c r="W99" i="119"/>
  <c r="W87" i="119"/>
  <c r="W69" i="119"/>
  <c r="W93" i="119"/>
  <c r="W259" i="119"/>
  <c r="W111" i="119"/>
  <c r="W91" i="119"/>
  <c r="W169" i="119"/>
  <c r="W134" i="119"/>
  <c r="W142" i="119"/>
  <c r="W68" i="119"/>
  <c r="W168" i="119"/>
  <c r="W116" i="119"/>
  <c r="W268" i="119"/>
  <c r="W138" i="119"/>
  <c r="W71" i="119"/>
  <c r="W139" i="119"/>
  <c r="W143" i="119"/>
  <c r="W196" i="119"/>
  <c r="W211" i="119"/>
  <c r="W203" i="119"/>
  <c r="W235" i="119"/>
  <c r="W251" i="119"/>
  <c r="W247" i="119"/>
  <c r="W122" i="119"/>
  <c r="W124" i="119"/>
  <c r="W152" i="119"/>
  <c r="W70" i="119"/>
  <c r="W118" i="119"/>
  <c r="W82" i="119"/>
  <c r="W83" i="119"/>
  <c r="W249" i="119"/>
  <c r="W177" i="119"/>
  <c r="W239" i="119"/>
  <c r="W253" i="119"/>
  <c r="W232" i="119"/>
  <c r="W159" i="119"/>
  <c r="W105" i="119"/>
  <c r="W63" i="119"/>
  <c r="W108" i="119"/>
  <c r="W112" i="119"/>
  <c r="W160" i="119"/>
  <c r="W250" i="119"/>
  <c r="W61" i="119"/>
  <c r="W165" i="119"/>
  <c r="W137" i="119"/>
  <c r="W101" i="119"/>
  <c r="W157" i="119"/>
  <c r="W81" i="119"/>
  <c r="W107" i="119"/>
  <c r="W72" i="119"/>
  <c r="W224" i="119"/>
  <c r="W255" i="119"/>
  <c r="W133" i="119"/>
  <c r="W113" i="119"/>
  <c r="W153" i="119"/>
  <c r="W182" i="119"/>
  <c r="W204" i="119"/>
  <c r="W172" i="119"/>
  <c r="W220" i="119"/>
  <c r="W171" i="119"/>
  <c r="W233" i="119"/>
  <c r="W257" i="119"/>
  <c r="W129" i="119"/>
  <c r="W194" i="119"/>
  <c r="W115" i="119"/>
  <c r="W103" i="119"/>
  <c r="W141" i="119"/>
  <c r="W73" i="119"/>
  <c r="W190" i="119"/>
  <c r="W183" i="119"/>
  <c r="W221" i="119"/>
  <c r="W181" i="119"/>
  <c r="W207" i="119"/>
  <c r="W267" i="119"/>
  <c r="W236" i="119"/>
  <c r="W77" i="119"/>
  <c r="W248" i="119"/>
  <c r="W162" i="119"/>
  <c r="W166" i="119"/>
  <c r="W266" i="119"/>
  <c r="W150" i="119"/>
  <c r="W114" i="119"/>
  <c r="W195" i="119"/>
  <c r="W261" i="119"/>
  <c r="W223" i="119"/>
  <c r="W217" i="119"/>
  <c r="W237" i="119"/>
  <c r="W117" i="119"/>
  <c r="W202" i="119"/>
  <c r="W208" i="119"/>
  <c r="W197" i="119"/>
  <c r="W174" i="119"/>
  <c r="W78" i="119"/>
  <c r="W104" i="119"/>
  <c r="W254" i="119"/>
  <c r="W144" i="119"/>
  <c r="W136" i="119"/>
  <c r="W179" i="119"/>
  <c r="W189" i="119"/>
  <c r="W256" i="119"/>
  <c r="W191" i="119"/>
  <c r="W156" i="119"/>
  <c r="W66" i="119"/>
  <c r="W120" i="119"/>
  <c r="W74" i="119"/>
  <c r="W140" i="119"/>
  <c r="W97" i="119"/>
  <c r="W79" i="119"/>
  <c r="W215" i="119"/>
  <c r="W206" i="119"/>
  <c r="W110" i="119"/>
  <c r="W178" i="119"/>
  <c r="W125" i="119"/>
  <c r="W238" i="119"/>
  <c r="W92" i="119"/>
  <c r="W226" i="119"/>
  <c r="W102" i="119"/>
  <c r="W146" i="119"/>
  <c r="W214" i="119"/>
  <c r="W222" i="119"/>
  <c r="W210" i="119"/>
  <c r="W127" i="119"/>
  <c r="W145" i="119"/>
  <c r="W167" i="119"/>
  <c r="W123" i="119"/>
  <c r="W252" i="119"/>
  <c r="W227" i="119"/>
  <c r="W98" i="119"/>
  <c r="W176" i="119"/>
  <c r="W62" i="119"/>
  <c r="W126" i="119"/>
  <c r="W84" i="119"/>
  <c r="W234" i="119"/>
  <c r="W164" i="119"/>
  <c r="W209" i="119"/>
  <c r="W109" i="119"/>
  <c r="W173" i="119"/>
  <c r="Q125" i="119"/>
  <c r="R125" i="119" s="1"/>
  <c r="Q121" i="119"/>
  <c r="R121" i="119" s="1"/>
  <c r="W60" i="119"/>
  <c r="W243" i="119"/>
  <c r="W175" i="119"/>
  <c r="W185" i="119"/>
  <c r="W199" i="119"/>
  <c r="W193" i="119"/>
  <c r="W219" i="119"/>
  <c r="W89" i="119"/>
  <c r="W135" i="119"/>
  <c r="W95" i="119"/>
  <c r="W75" i="119"/>
  <c r="W212" i="119"/>
  <c r="W128" i="119"/>
  <c r="W130" i="119"/>
  <c r="W106" i="119"/>
  <c r="W121" i="119"/>
  <c r="W180" i="119"/>
  <c r="W155" i="119"/>
  <c r="W244" i="119"/>
  <c r="W265" i="119"/>
  <c r="W187" i="119"/>
  <c r="W231" i="119"/>
  <c r="W229" i="119"/>
  <c r="W184" i="119"/>
  <c r="W65" i="119"/>
  <c r="W192" i="119"/>
  <c r="Q199" i="119"/>
  <c r="R199" i="119" s="1"/>
  <c r="V199" i="119"/>
  <c r="AJ199" i="119" a="1"/>
  <c r="AJ199" i="119" s="1"/>
  <c r="Q219" i="119"/>
  <c r="R219" i="119" s="1"/>
  <c r="V219" i="119"/>
  <c r="AJ219" i="119" a="1"/>
  <c r="AJ219" i="119" s="1"/>
  <c r="Q238" i="119"/>
  <c r="R238" i="119" s="1"/>
  <c r="V238" i="119"/>
  <c r="AJ238" i="119" a="1"/>
  <c r="AJ238" i="119" s="1"/>
  <c r="Q105" i="119"/>
  <c r="R105" i="119" s="1"/>
  <c r="V105" i="119"/>
  <c r="AJ206" i="119" a="1"/>
  <c r="AJ206" i="119" s="1"/>
  <c r="Q206" i="119"/>
  <c r="R206" i="119" s="1"/>
  <c r="V206" i="119"/>
  <c r="Q119" i="119"/>
  <c r="R119" i="119" s="1"/>
  <c r="V119" i="119"/>
  <c r="AJ119" i="119" a="1"/>
  <c r="AJ119" i="119" s="1"/>
  <c r="Q179" i="119"/>
  <c r="R179" i="119" s="1"/>
  <c r="AJ179" i="119" a="1"/>
  <c r="AJ179" i="119" s="1"/>
  <c r="V179" i="119"/>
  <c r="Q130" i="119"/>
  <c r="R130" i="119" s="1"/>
  <c r="V130" i="119"/>
  <c r="AJ130" i="119" a="1"/>
  <c r="AJ130" i="119" s="1"/>
  <c r="AJ221" i="119" a="1"/>
  <c r="AJ221" i="119" s="1"/>
  <c r="Q221" i="119"/>
  <c r="R221" i="119" s="1"/>
  <c r="V221" i="119"/>
  <c r="AJ137" i="119" a="1"/>
  <c r="AJ137" i="119" s="1"/>
  <c r="Q137" i="119"/>
  <c r="R137" i="119" s="1"/>
  <c r="V137" i="119"/>
  <c r="V157" i="119"/>
  <c r="Q157" i="119"/>
  <c r="R157" i="119" s="1"/>
  <c r="AJ157" i="119" a="1"/>
  <c r="AJ157" i="119" s="1"/>
  <c r="AJ132" i="119" a="1"/>
  <c r="AJ132" i="119" s="1"/>
  <c r="Q132" i="119"/>
  <c r="R132" i="119" s="1"/>
  <c r="V132" i="119"/>
  <c r="V80" i="119"/>
  <c r="Q80" i="119"/>
  <c r="R80" i="119" s="1"/>
  <c r="AJ80" i="119" a="1"/>
  <c r="AJ80" i="119" s="1"/>
  <c r="Q74" i="119"/>
  <c r="R74" i="119" s="1"/>
  <c r="V74" i="119"/>
  <c r="AJ74" i="119" a="1"/>
  <c r="AJ74" i="119" s="1"/>
  <c r="V141" i="119"/>
  <c r="AJ141" i="119" a="1"/>
  <c r="AJ141" i="119" s="1"/>
  <c r="Q141" i="119"/>
  <c r="R141" i="119" s="1"/>
  <c r="AJ162" i="119" a="1"/>
  <c r="AJ162" i="119" s="1"/>
  <c r="V162" i="119"/>
  <c r="Q162" i="119"/>
  <c r="R162" i="119" s="1"/>
  <c r="AJ166" i="119" a="1"/>
  <c r="AJ166" i="119" s="1"/>
  <c r="V166" i="119"/>
  <c r="Q166" i="119"/>
  <c r="R166" i="119" s="1"/>
  <c r="AJ262" i="119" a="1"/>
  <c r="AJ262" i="119" s="1"/>
  <c r="Q262" i="119"/>
  <c r="R262" i="119" s="1"/>
  <c r="V262" i="119"/>
  <c r="AJ87" i="119" a="1"/>
  <c r="AJ87" i="119" s="1"/>
  <c r="V87" i="119"/>
  <c r="V82" i="119"/>
  <c r="AJ82" i="119" a="1"/>
  <c r="AJ82" i="119" s="1"/>
  <c r="Q82" i="119"/>
  <c r="R82" i="119" s="1"/>
  <c r="AJ184" i="119" a="1"/>
  <c r="AJ184" i="119" s="1"/>
  <c r="Q184" i="119"/>
  <c r="R184" i="119" s="1"/>
  <c r="V184" i="119"/>
  <c r="AJ261" i="119" a="1"/>
  <c r="AJ261" i="119" s="1"/>
  <c r="V261" i="119"/>
  <c r="Q261" i="119"/>
  <c r="R261" i="119" s="1"/>
  <c r="V223" i="119"/>
  <c r="AJ223" i="119" a="1"/>
  <c r="AJ223" i="119" s="1"/>
  <c r="Q223" i="119"/>
  <c r="R223" i="119" s="1"/>
  <c r="Q62" i="119"/>
  <c r="R62" i="119" s="1"/>
  <c r="V62" i="119"/>
  <c r="AJ62" i="119" a="1"/>
  <c r="AJ62" i="119" s="1"/>
  <c r="V234" i="119"/>
  <c r="Q234" i="119"/>
  <c r="R234" i="119" s="1"/>
  <c r="AJ234" i="119" a="1"/>
  <c r="AJ234" i="119" s="1"/>
  <c r="Q65" i="119"/>
  <c r="R65" i="119" s="1"/>
  <c r="AJ65" i="119" a="1"/>
  <c r="AJ65" i="119" s="1"/>
  <c r="V65" i="119"/>
  <c r="Q78" i="119"/>
  <c r="R78" i="119" s="1"/>
  <c r="V78" i="119"/>
  <c r="AJ78" i="119" a="1"/>
  <c r="AJ78" i="119" s="1"/>
  <c r="Q254" i="119"/>
  <c r="R254" i="119" s="1"/>
  <c r="V254" i="119"/>
  <c r="AJ254" i="119" a="1"/>
  <c r="AJ254" i="119" s="1"/>
  <c r="V117" i="119"/>
  <c r="Q117" i="119"/>
  <c r="R117" i="119" s="1"/>
  <c r="AJ117" i="119" a="1"/>
  <c r="AJ117" i="119" s="1"/>
  <c r="V235" i="119"/>
  <c r="Q235" i="119"/>
  <c r="R235" i="119" s="1"/>
  <c r="AJ235" i="119" a="1"/>
  <c r="AJ235" i="119" s="1"/>
  <c r="Q175" i="119"/>
  <c r="R175" i="119" s="1"/>
  <c r="V175" i="119"/>
  <c r="AJ175" i="119" a="1"/>
  <c r="AJ175" i="119" s="1"/>
  <c r="AJ218" i="119" a="1"/>
  <c r="AJ218" i="119" s="1"/>
  <c r="V218" i="119"/>
  <c r="Q218" i="119"/>
  <c r="R218" i="119" s="1"/>
  <c r="Q174" i="119"/>
  <c r="R174" i="119" s="1"/>
  <c r="AJ174" i="119" a="1"/>
  <c r="AJ174" i="119" s="1"/>
  <c r="V174" i="119"/>
  <c r="Q169" i="119"/>
  <c r="R169" i="119" s="1"/>
  <c r="AJ169" i="119" a="1"/>
  <c r="AJ169" i="119" s="1"/>
  <c r="V169" i="119"/>
  <c r="V136" i="119"/>
  <c r="AJ136" i="119" a="1"/>
  <c r="AJ136" i="119" s="1"/>
  <c r="Q136" i="119"/>
  <c r="R136" i="119" s="1"/>
  <c r="Q209" i="119"/>
  <c r="R209" i="119" s="1"/>
  <c r="V209" i="119"/>
  <c r="AJ209" i="119" a="1"/>
  <c r="AJ209" i="119" s="1"/>
  <c r="V89" i="119"/>
  <c r="AJ89" i="119" a="1"/>
  <c r="AJ89" i="119" s="1"/>
  <c r="Q89" i="119"/>
  <c r="R89" i="119" s="1"/>
  <c r="Q95" i="119"/>
  <c r="R95" i="119" s="1"/>
  <c r="AJ95" i="119" a="1"/>
  <c r="AJ95" i="119" s="1"/>
  <c r="V95" i="119"/>
  <c r="V75" i="119"/>
  <c r="AJ75" i="119" a="1"/>
  <c r="AJ75" i="119" s="1"/>
  <c r="Q190" i="119"/>
  <c r="R190" i="119" s="1"/>
  <c r="V190" i="119"/>
  <c r="AJ190" i="119" a="1"/>
  <c r="AJ190" i="119" s="1"/>
  <c r="V160" i="119"/>
  <c r="Q160" i="119"/>
  <c r="R160" i="119" s="1"/>
  <c r="AJ160" i="119" a="1"/>
  <c r="AJ160" i="119" s="1"/>
  <c r="Q165" i="119"/>
  <c r="R165" i="119" s="1"/>
  <c r="AJ165" i="119" a="1"/>
  <c r="AJ165" i="119" s="1"/>
  <c r="V165" i="119"/>
  <c r="Q230" i="119"/>
  <c r="R230" i="119" s="1"/>
  <c r="V230" i="119"/>
  <c r="AJ230" i="119" a="1"/>
  <c r="AJ230" i="119" s="1"/>
  <c r="AJ207" i="119" a="1"/>
  <c r="AJ207" i="119" s="1"/>
  <c r="V207" i="119"/>
  <c r="Q207" i="119"/>
  <c r="R207" i="119" s="1"/>
  <c r="V180" i="119"/>
  <c r="V222" i="119"/>
  <c r="Q222" i="119"/>
  <c r="R222" i="119" s="1"/>
  <c r="AJ222" i="119" a="1"/>
  <c r="AJ222" i="119" s="1"/>
  <c r="AJ248" i="119" a="1"/>
  <c r="AJ248" i="119" s="1"/>
  <c r="Q248" i="119"/>
  <c r="R248" i="119" s="1"/>
  <c r="V248" i="119"/>
  <c r="V100" i="119"/>
  <c r="AJ100" i="119" a="1"/>
  <c r="AJ100" i="119" s="1"/>
  <c r="Q252" i="119"/>
  <c r="R252" i="119" s="1"/>
  <c r="AJ252" i="119" a="1"/>
  <c r="AJ252" i="119" s="1"/>
  <c r="V252" i="119"/>
  <c r="V251" i="119"/>
  <c r="Q251" i="119"/>
  <c r="R251" i="119" s="1"/>
  <c r="AJ251" i="119" a="1"/>
  <c r="AJ251" i="119" s="1"/>
  <c r="Q150" i="119"/>
  <c r="R150" i="119" s="1"/>
  <c r="Q212" i="119"/>
  <c r="R212" i="119" s="1"/>
  <c r="Q135" i="119"/>
  <c r="R135" i="119" s="1"/>
  <c r="AJ135" i="119" a="1"/>
  <c r="AJ135" i="119" s="1"/>
  <c r="V135" i="119"/>
  <c r="AJ61" i="119" a="1"/>
  <c r="AJ61" i="119" s="1"/>
  <c r="Q61" i="119"/>
  <c r="R61" i="119" s="1"/>
  <c r="V61" i="119"/>
  <c r="AJ224" i="119" a="1"/>
  <c r="AJ224" i="119" s="1"/>
  <c r="Q224" i="119"/>
  <c r="R224" i="119" s="1"/>
  <c r="V224" i="119"/>
  <c r="V124" i="119"/>
  <c r="Q124" i="119"/>
  <c r="R124" i="119" s="1"/>
  <c r="AJ124" i="119" a="1"/>
  <c r="AJ124" i="119" s="1"/>
  <c r="Q249" i="119"/>
  <c r="R249" i="119" s="1"/>
  <c r="AJ249" i="119" a="1"/>
  <c r="AJ249" i="119" s="1"/>
  <c r="V249" i="119"/>
  <c r="AJ193" i="119" a="1"/>
  <c r="AJ193" i="119" s="1"/>
  <c r="V193" i="119"/>
  <c r="Q193" i="119"/>
  <c r="R193" i="119" s="1"/>
  <c r="Q91" i="119"/>
  <c r="R91" i="119" s="1"/>
  <c r="V148" i="119"/>
  <c r="AJ148" i="119" a="1"/>
  <c r="AJ148" i="119" s="1"/>
  <c r="Q148" i="119"/>
  <c r="R148" i="119" s="1"/>
  <c r="Q246" i="119"/>
  <c r="R246" i="119" s="1"/>
  <c r="V246" i="119"/>
  <c r="AJ246" i="119" a="1"/>
  <c r="AJ246" i="119" s="1"/>
  <c r="Q168" i="119"/>
  <c r="R168" i="119" s="1"/>
  <c r="Q171" i="119"/>
  <c r="R171" i="119" s="1"/>
  <c r="V171" i="119"/>
  <c r="AJ171" i="119" a="1"/>
  <c r="AJ171" i="119" s="1"/>
  <c r="V142" i="119"/>
  <c r="AJ142" i="119" a="1"/>
  <c r="AJ142" i="119" s="1"/>
  <c r="V229" i="119"/>
  <c r="AJ229" i="119" a="1"/>
  <c r="AJ229" i="119" s="1"/>
  <c r="Q229" i="119"/>
  <c r="R229" i="119" s="1"/>
  <c r="Q109" i="119"/>
  <c r="R109" i="119" s="1"/>
  <c r="AJ83" i="119" a="1"/>
  <c r="AJ83" i="119" s="1"/>
  <c r="V83" i="119"/>
  <c r="Q83" i="119"/>
  <c r="R83" i="119" s="1"/>
  <c r="Q216" i="119"/>
  <c r="R216" i="119" s="1"/>
  <c r="AJ216" i="119" a="1"/>
  <c r="AJ216" i="119" s="1"/>
  <c r="V216" i="119"/>
  <c r="Q256" i="119"/>
  <c r="R256" i="119" s="1"/>
  <c r="V192" i="119"/>
  <c r="AJ192" i="119" a="1"/>
  <c r="AJ192" i="119" s="1"/>
  <c r="Q192" i="119"/>
  <c r="R192" i="119" s="1"/>
  <c r="V214" i="119"/>
  <c r="Q214" i="119"/>
  <c r="R214" i="119" s="1"/>
  <c r="AJ214" i="119" a="1"/>
  <c r="AJ214" i="119" s="1"/>
  <c r="V101" i="119"/>
  <c r="Q101" i="119"/>
  <c r="R101" i="119" s="1"/>
  <c r="AJ101" i="119" a="1"/>
  <c r="AJ101" i="119" s="1"/>
  <c r="Q81" i="119"/>
  <c r="R81" i="119" s="1"/>
  <c r="V81" i="119"/>
  <c r="AJ81" i="119" a="1"/>
  <c r="AJ81" i="119" s="1"/>
  <c r="V210" i="119"/>
  <c r="AJ210" i="119" a="1"/>
  <c r="AJ210" i="119" s="1"/>
  <c r="V265" i="119"/>
  <c r="AJ265" i="119" a="1"/>
  <c r="AJ265" i="119" s="1"/>
  <c r="Q66" i="119"/>
  <c r="R66" i="119" s="1"/>
  <c r="V66" i="119"/>
  <c r="AJ66" i="119" a="1"/>
  <c r="AJ66" i="119" s="1"/>
  <c r="Q143" i="119"/>
  <c r="R143" i="119" s="1"/>
  <c r="AJ143" i="119" a="1"/>
  <c r="AJ143" i="119" s="1"/>
  <c r="V143" i="119"/>
  <c r="AJ90" i="119" a="1"/>
  <c r="AJ90" i="119" s="1"/>
  <c r="V90" i="119"/>
  <c r="Q90" i="119"/>
  <c r="R90" i="119" s="1"/>
  <c r="Q211" i="119"/>
  <c r="R211" i="119" s="1"/>
  <c r="V211" i="119"/>
  <c r="AJ211" i="119" a="1"/>
  <c r="AJ211" i="119" s="1"/>
  <c r="AJ69" i="119" a="1"/>
  <c r="AJ69" i="119" s="1"/>
  <c r="Q69" i="119"/>
  <c r="R69" i="119" s="1"/>
  <c r="V69" i="119"/>
  <c r="V133" i="119"/>
  <c r="Q133" i="119"/>
  <c r="R133" i="119" s="1"/>
  <c r="AJ133" i="119" a="1"/>
  <c r="AJ133" i="119" s="1"/>
  <c r="Q176" i="119"/>
  <c r="R176" i="119" s="1"/>
  <c r="Q217" i="119"/>
  <c r="R217" i="119" s="1"/>
  <c r="AJ217" i="119" a="1"/>
  <c r="AJ217" i="119" s="1"/>
  <c r="V217" i="119"/>
  <c r="V237" i="119"/>
  <c r="Q237" i="119"/>
  <c r="R237" i="119" s="1"/>
  <c r="AJ237" i="119" a="1"/>
  <c r="AJ237" i="119" s="1"/>
  <c r="AJ197" i="119" a="1"/>
  <c r="AJ197" i="119" s="1"/>
  <c r="Q197" i="119"/>
  <c r="R197" i="119" s="1"/>
  <c r="V197" i="119"/>
  <c r="AJ104" i="119" a="1"/>
  <c r="AJ104" i="119" s="1"/>
  <c r="Q104" i="119"/>
  <c r="R104" i="119" s="1"/>
  <c r="V104" i="119"/>
  <c r="Q112" i="119"/>
  <c r="R112" i="119" s="1"/>
  <c r="V112" i="119"/>
  <c r="AJ112" i="119" a="1"/>
  <c r="AJ112" i="119" s="1"/>
  <c r="Q267" i="119"/>
  <c r="R267" i="119" s="1"/>
  <c r="AJ267" i="119" a="1"/>
  <c r="AJ267" i="119" s="1"/>
  <c r="V267" i="119"/>
  <c r="V172" i="119"/>
  <c r="Q172" i="119"/>
  <c r="R172" i="119" s="1"/>
  <c r="AJ172" i="119" a="1"/>
  <c r="AJ172" i="119" s="1"/>
  <c r="AJ114" i="119" a="1"/>
  <c r="AJ114" i="119" s="1"/>
  <c r="V114" i="119"/>
  <c r="Q114" i="119"/>
  <c r="R114" i="119" s="1"/>
  <c r="AJ122" i="119" a="1"/>
  <c r="AJ122" i="119" s="1"/>
  <c r="Q122" i="119"/>
  <c r="R122" i="119" s="1"/>
  <c r="V122" i="119"/>
  <c r="V153" i="119"/>
  <c r="Q153" i="119"/>
  <c r="R153" i="119" s="1"/>
  <c r="AJ153" i="119" a="1"/>
  <c r="AJ153" i="119" s="1"/>
  <c r="AJ178" i="119" a="1"/>
  <c r="AJ178" i="119" s="1"/>
  <c r="V178" i="119"/>
  <c r="Q178" i="119"/>
  <c r="R178" i="119" s="1"/>
  <c r="V91" i="119"/>
  <c r="AJ91" i="119" a="1"/>
  <c r="AJ91" i="119" s="1"/>
  <c r="AJ125" i="119" a="1"/>
  <c r="AJ125" i="119" s="1"/>
  <c r="V125" i="119"/>
  <c r="Q72" i="119"/>
  <c r="R72" i="119" s="1"/>
  <c r="Q154" i="119"/>
  <c r="R154" i="119" s="1"/>
  <c r="V154" i="119"/>
  <c r="AJ154" i="119" a="1"/>
  <c r="AJ154" i="119" s="1"/>
  <c r="AJ134" i="119" a="1"/>
  <c r="AJ134" i="119" s="1"/>
  <c r="Q134" i="119"/>
  <c r="R134" i="119" s="1"/>
  <c r="V134" i="119"/>
  <c r="Q159" i="119"/>
  <c r="R159" i="119" s="1"/>
  <c r="V159" i="119"/>
  <c r="AJ159" i="119" a="1"/>
  <c r="AJ159" i="119" s="1"/>
  <c r="AJ102" i="119" a="1"/>
  <c r="AJ102" i="119" s="1"/>
  <c r="V102" i="119"/>
  <c r="Q102" i="119"/>
  <c r="R102" i="119" s="1"/>
  <c r="Q240" i="119"/>
  <c r="R240" i="119" s="1"/>
  <c r="V240" i="119"/>
  <c r="AJ240" i="119" a="1"/>
  <c r="AJ240" i="119" s="1"/>
  <c r="V257" i="119"/>
  <c r="AJ257" i="119" a="1"/>
  <c r="AJ257" i="119" s="1"/>
  <c r="Q257" i="119"/>
  <c r="R257" i="119" s="1"/>
  <c r="V241" i="119"/>
  <c r="Q241" i="119"/>
  <c r="R241" i="119" s="1"/>
  <c r="AJ241" i="119" a="1"/>
  <c r="AJ241" i="119" s="1"/>
  <c r="Q129" i="119"/>
  <c r="R129" i="119" s="1"/>
  <c r="AJ129" i="119" a="1"/>
  <c r="AJ129" i="119" s="1"/>
  <c r="V129" i="119"/>
  <c r="Q189" i="119"/>
  <c r="R189" i="119" s="1"/>
  <c r="AJ189" i="119" a="1"/>
  <c r="AJ189" i="119" s="1"/>
  <c r="V189" i="119"/>
  <c r="Q103" i="119"/>
  <c r="R103" i="119" s="1"/>
  <c r="AJ103" i="119" a="1"/>
  <c r="AJ103" i="119" s="1"/>
  <c r="V103" i="119"/>
  <c r="AJ213" i="119" a="1"/>
  <c r="AJ213" i="119" s="1"/>
  <c r="Q213" i="119"/>
  <c r="R213" i="119" s="1"/>
  <c r="V213" i="119"/>
  <c r="V121" i="119"/>
  <c r="AJ121" i="119" a="1"/>
  <c r="AJ121" i="119" s="1"/>
  <c r="Q106" i="119"/>
  <c r="R106" i="119" s="1"/>
  <c r="V106" i="119"/>
  <c r="AJ106" i="119" a="1"/>
  <c r="AJ106" i="119" s="1"/>
  <c r="AJ127" i="119" a="1"/>
  <c r="AJ127" i="119" s="1"/>
  <c r="V127" i="119"/>
  <c r="Q127" i="119"/>
  <c r="R127" i="119" s="1"/>
  <c r="AJ164" i="119" a="1"/>
  <c r="AJ164" i="119" s="1"/>
  <c r="Q164" i="119"/>
  <c r="R164" i="119" s="1"/>
  <c r="V164" i="119"/>
  <c r="AJ93" i="119" a="1"/>
  <c r="AJ93" i="119" s="1"/>
  <c r="Q93" i="119"/>
  <c r="R93" i="119" s="1"/>
  <c r="V93" i="119"/>
  <c r="V85" i="119"/>
  <c r="Q85" i="119"/>
  <c r="R85" i="119" s="1"/>
  <c r="AJ85" i="119" a="1"/>
  <c r="AJ85" i="119" s="1"/>
  <c r="Q203" i="119"/>
  <c r="R203" i="119" s="1"/>
  <c r="AJ203" i="119" a="1"/>
  <c r="AJ203" i="119" s="1"/>
  <c r="V203" i="119"/>
  <c r="V247" i="119"/>
  <c r="AJ247" i="119" a="1"/>
  <c r="AJ247" i="119" s="1"/>
  <c r="Q247" i="119"/>
  <c r="R247" i="119" s="1"/>
  <c r="AJ152" i="119" a="1"/>
  <c r="AJ152" i="119" s="1"/>
  <c r="Q152" i="119"/>
  <c r="R152" i="119" s="1"/>
  <c r="V152" i="119"/>
  <c r="V182" i="119"/>
  <c r="AJ182" i="119" a="1"/>
  <c r="AJ182" i="119" s="1"/>
  <c r="Q182" i="119"/>
  <c r="R182" i="119" s="1"/>
  <c r="AJ226" i="119" a="1"/>
  <c r="AJ226" i="119" s="1"/>
  <c r="V226" i="119"/>
  <c r="AJ266" i="119" a="1"/>
  <c r="AJ266" i="119" s="1"/>
  <c r="V266" i="119"/>
  <c r="Q266" i="119"/>
  <c r="R266" i="119" s="1"/>
  <c r="V177" i="119"/>
  <c r="AJ177" i="119" a="1"/>
  <c r="AJ177" i="119" s="1"/>
  <c r="Q177" i="119"/>
  <c r="R177" i="119" s="1"/>
  <c r="Q220" i="119"/>
  <c r="R220" i="119" s="1"/>
  <c r="AJ220" i="119" a="1"/>
  <c r="AJ220" i="119" s="1"/>
  <c r="V220" i="119"/>
  <c r="Q111" i="119"/>
  <c r="R111" i="119" s="1"/>
  <c r="V111" i="119"/>
  <c r="AJ111" i="119" a="1"/>
  <c r="AJ111" i="119" s="1"/>
  <c r="AJ232" i="119" a="1"/>
  <c r="AJ232" i="119" s="1"/>
  <c r="V232" i="119"/>
  <c r="Q232" i="119"/>
  <c r="R232" i="119" s="1"/>
  <c r="V92" i="119"/>
  <c r="Q92" i="119"/>
  <c r="R92" i="119" s="1"/>
  <c r="AJ92" i="119" a="1"/>
  <c r="AJ92" i="119" s="1"/>
  <c r="Q226" i="119"/>
  <c r="R226" i="119" s="1"/>
  <c r="AJ105" i="119" a="1"/>
  <c r="AJ105" i="119" s="1"/>
  <c r="AJ68" i="119" a="1"/>
  <c r="AJ68" i="119" s="1"/>
  <c r="Q68" i="119"/>
  <c r="R68" i="119" s="1"/>
  <c r="V68" i="119"/>
  <c r="Q77" i="119"/>
  <c r="R77" i="119" s="1"/>
  <c r="V77" i="119"/>
  <c r="AJ77" i="119" a="1"/>
  <c r="AJ77" i="119" s="1"/>
  <c r="AJ146" i="119" a="1"/>
  <c r="AJ146" i="119" s="1"/>
  <c r="Q146" i="119"/>
  <c r="R146" i="119" s="1"/>
  <c r="V146" i="119"/>
  <c r="V268" i="119"/>
  <c r="Q268" i="119"/>
  <c r="R268" i="119" s="1"/>
  <c r="AJ268" i="119" a="1"/>
  <c r="AJ268" i="119" s="1"/>
  <c r="V107" i="119"/>
  <c r="AJ107" i="119" a="1"/>
  <c r="AJ107" i="119" s="1"/>
  <c r="Q107" i="119"/>
  <c r="R107" i="119" s="1"/>
  <c r="Q236" i="119"/>
  <c r="R236" i="119" s="1"/>
  <c r="AJ236" i="119" a="1"/>
  <c r="AJ236" i="119" s="1"/>
  <c r="V236" i="119"/>
  <c r="V187" i="119"/>
  <c r="AJ187" i="119" a="1"/>
  <c r="AJ187" i="119" s="1"/>
  <c r="Q187" i="119"/>
  <c r="R187" i="119" s="1"/>
  <c r="V231" i="119"/>
  <c r="Q231" i="119"/>
  <c r="R231" i="119" s="1"/>
  <c r="AJ231" i="119" a="1"/>
  <c r="AJ231" i="119" s="1"/>
  <c r="Q73" i="119"/>
  <c r="R73" i="119" s="1"/>
  <c r="V73" i="119"/>
  <c r="AJ73" i="119" a="1"/>
  <c r="AJ73" i="119" s="1"/>
  <c r="Q202" i="119"/>
  <c r="R202" i="119" s="1"/>
  <c r="V202" i="119"/>
  <c r="AJ202" i="119" a="1"/>
  <c r="AJ202" i="119" s="1"/>
  <c r="Q60" i="119"/>
  <c r="R60" i="119" s="1"/>
  <c r="AJ227" i="119" a="1"/>
  <c r="AJ227" i="119" s="1"/>
  <c r="Q227" i="119"/>
  <c r="R227" i="119" s="1"/>
  <c r="V227" i="119"/>
  <c r="Q87" i="119"/>
  <c r="R87" i="119" s="1"/>
  <c r="AJ195" i="119" a="1"/>
  <c r="AJ195" i="119" s="1"/>
  <c r="Q195" i="119"/>
  <c r="R195" i="119" s="1"/>
  <c r="V195" i="119"/>
  <c r="V98" i="119"/>
  <c r="AJ98" i="119" a="1"/>
  <c r="AJ98" i="119" s="1"/>
  <c r="Q98" i="119"/>
  <c r="R98" i="119" s="1"/>
  <c r="V176" i="119"/>
  <c r="AJ176" i="119" a="1"/>
  <c r="AJ176" i="119" s="1"/>
  <c r="Q173" i="119"/>
  <c r="R173" i="119" s="1"/>
  <c r="AJ173" i="119" a="1"/>
  <c r="AJ173" i="119" s="1"/>
  <c r="V173" i="119"/>
  <c r="AJ126" i="119" a="1"/>
  <c r="AJ126" i="119" s="1"/>
  <c r="Q126" i="119"/>
  <c r="R126" i="119" s="1"/>
  <c r="V126" i="119"/>
  <c r="AJ239" i="119" a="1"/>
  <c r="AJ239" i="119" s="1"/>
  <c r="Q239" i="119"/>
  <c r="R239" i="119" s="1"/>
  <c r="V239" i="119"/>
  <c r="AJ72" i="119" a="1"/>
  <c r="AJ72" i="119" s="1"/>
  <c r="V72" i="119"/>
  <c r="AJ123" i="119" a="1"/>
  <c r="AJ123" i="119" s="1"/>
  <c r="V123" i="119"/>
  <c r="Q123" i="119"/>
  <c r="R123" i="119" s="1"/>
  <c r="AJ144" i="119" a="1"/>
  <c r="AJ144" i="119" s="1"/>
  <c r="Q144" i="119"/>
  <c r="R144" i="119" s="1"/>
  <c r="V144" i="119"/>
  <c r="V138" i="119"/>
  <c r="AJ138" i="119" a="1"/>
  <c r="AJ138" i="119" s="1"/>
  <c r="Q138" i="119"/>
  <c r="R138" i="119" s="1"/>
  <c r="V120" i="119"/>
  <c r="AJ120" i="119" a="1"/>
  <c r="AJ120" i="119" s="1"/>
  <c r="Q120" i="119"/>
  <c r="R120" i="119" s="1"/>
  <c r="AJ118" i="119" a="1"/>
  <c r="AJ118" i="119" s="1"/>
  <c r="Q118" i="119"/>
  <c r="R118" i="119" s="1"/>
  <c r="V118" i="119"/>
  <c r="Q243" i="119"/>
  <c r="R243" i="119" s="1"/>
  <c r="AJ243" i="119" a="1"/>
  <c r="AJ243" i="119" s="1"/>
  <c r="V243" i="119"/>
  <c r="V253" i="119"/>
  <c r="AJ253" i="119" a="1"/>
  <c r="AJ253" i="119" s="1"/>
  <c r="Q253" i="119"/>
  <c r="R253" i="119" s="1"/>
  <c r="V225" i="119"/>
  <c r="AJ225" i="119" a="1"/>
  <c r="AJ225" i="119" s="1"/>
  <c r="Q225" i="119"/>
  <c r="R225" i="119" s="1"/>
  <c r="Q215" i="119"/>
  <c r="R215" i="119" s="1"/>
  <c r="V215" i="119"/>
  <c r="AJ215" i="119" a="1"/>
  <c r="AJ215" i="119" s="1"/>
  <c r="Q75" i="119"/>
  <c r="R75" i="119" s="1"/>
  <c r="AJ194" i="119" a="1"/>
  <c r="AJ194" i="119" s="1"/>
  <c r="V194" i="119"/>
  <c r="Q194" i="119"/>
  <c r="R194" i="119" s="1"/>
  <c r="AJ205" i="119" a="1"/>
  <c r="AJ205" i="119" s="1"/>
  <c r="Q205" i="119"/>
  <c r="R205" i="119" s="1"/>
  <c r="V205" i="119"/>
  <c r="Q115" i="119"/>
  <c r="R115" i="119" s="1"/>
  <c r="AJ115" i="119" a="1"/>
  <c r="AJ115" i="119" s="1"/>
  <c r="V115" i="119"/>
  <c r="AJ191" i="119" a="1"/>
  <c r="AJ191" i="119" s="1"/>
  <c r="V191" i="119"/>
  <c r="Q191" i="119"/>
  <c r="R191" i="119" s="1"/>
  <c r="V181" i="119"/>
  <c r="Q181" i="119"/>
  <c r="R181" i="119" s="1"/>
  <c r="AJ181" i="119" a="1"/>
  <c r="AJ181" i="119" s="1"/>
  <c r="AJ180" i="119" a="1"/>
  <c r="AJ180" i="119" s="1"/>
  <c r="Q180" i="119"/>
  <c r="R180" i="119" s="1"/>
  <c r="AJ156" i="119" a="1"/>
  <c r="AJ156" i="119" s="1"/>
  <c r="V156" i="119"/>
  <c r="Q156" i="119"/>
  <c r="R156" i="119" s="1"/>
  <c r="AJ71" i="119" a="1"/>
  <c r="AJ71" i="119" s="1"/>
  <c r="V71" i="119"/>
  <c r="Q71" i="119"/>
  <c r="R71" i="119" s="1"/>
  <c r="Q145" i="119"/>
  <c r="R145" i="119" s="1"/>
  <c r="V145" i="119"/>
  <c r="AJ145" i="119" a="1"/>
  <c r="AJ145" i="119" s="1"/>
  <c r="V255" i="119"/>
  <c r="AJ255" i="119" a="1"/>
  <c r="AJ255" i="119" s="1"/>
  <c r="Q255" i="119"/>
  <c r="R255" i="119" s="1"/>
  <c r="AJ140" i="119" a="1"/>
  <c r="AJ140" i="119" s="1"/>
  <c r="Q140" i="119"/>
  <c r="R140" i="119" s="1"/>
  <c r="V140" i="119"/>
  <c r="Q196" i="119"/>
  <c r="R196" i="119" s="1"/>
  <c r="V196" i="119"/>
  <c r="AJ196" i="119" a="1"/>
  <c r="AJ196" i="119" s="1"/>
  <c r="Q97" i="119"/>
  <c r="R97" i="119" s="1"/>
  <c r="AJ97" i="119" a="1"/>
  <c r="AJ97" i="119" s="1"/>
  <c r="V97" i="119"/>
  <c r="V60" i="119"/>
  <c r="AJ60" i="119" a="1"/>
  <c r="AJ60" i="119" s="1"/>
  <c r="AJ67" i="119" a="1"/>
  <c r="AJ67" i="119" s="1"/>
  <c r="V67" i="119"/>
  <c r="Q67" i="119"/>
  <c r="R67" i="119" s="1"/>
  <c r="Q79" i="119"/>
  <c r="R79" i="119" s="1"/>
  <c r="V79" i="119"/>
  <c r="AJ79" i="119" a="1"/>
  <c r="AJ79" i="119" s="1"/>
  <c r="V110" i="119"/>
  <c r="AJ110" i="119" a="1"/>
  <c r="AJ110" i="119" s="1"/>
  <c r="Q110" i="119"/>
  <c r="R110" i="119" s="1"/>
  <c r="V150" i="119"/>
  <c r="AJ150" i="119" a="1"/>
  <c r="AJ150" i="119" s="1"/>
  <c r="AJ212" i="119" a="1"/>
  <c r="AJ212" i="119" s="1"/>
  <c r="V212" i="119"/>
  <c r="V113" i="119"/>
  <c r="Q113" i="119"/>
  <c r="R113" i="119" s="1"/>
  <c r="AJ113" i="119" a="1"/>
  <c r="AJ113" i="119" s="1"/>
  <c r="V204" i="119"/>
  <c r="AJ204" i="119" a="1"/>
  <c r="AJ204" i="119" s="1"/>
  <c r="Q204" i="119"/>
  <c r="R204" i="119" s="1"/>
  <c r="AJ108" i="119" a="1"/>
  <c r="AJ108" i="119" s="1"/>
  <c r="V108" i="119"/>
  <c r="Q108" i="119"/>
  <c r="R108" i="119" s="1"/>
  <c r="AJ167" i="119" a="1"/>
  <c r="AJ167" i="119" s="1"/>
  <c r="Q167" i="119"/>
  <c r="R167" i="119" s="1"/>
  <c r="V167" i="119"/>
  <c r="AJ70" i="119" a="1"/>
  <c r="AJ70" i="119" s="1"/>
  <c r="V70" i="119"/>
  <c r="Q70" i="119"/>
  <c r="R70" i="119" s="1"/>
  <c r="V185" i="119"/>
  <c r="AJ185" i="119" a="1"/>
  <c r="AJ185" i="119" s="1"/>
  <c r="Q185" i="119"/>
  <c r="R185" i="119" s="1"/>
  <c r="V208" i="119"/>
  <c r="AJ208" i="119" a="1"/>
  <c r="AJ208" i="119" s="1"/>
  <c r="Q208" i="119"/>
  <c r="R208" i="119" s="1"/>
  <c r="AJ168" i="119" a="1"/>
  <c r="AJ168" i="119" s="1"/>
  <c r="V168" i="119"/>
  <c r="V233" i="119"/>
  <c r="AJ233" i="119" a="1"/>
  <c r="AJ233" i="119" s="1"/>
  <c r="Q233" i="119"/>
  <c r="R233" i="119" s="1"/>
  <c r="V260" i="119"/>
  <c r="Q260" i="119"/>
  <c r="R260" i="119" s="1"/>
  <c r="AJ260" i="119" a="1"/>
  <c r="AJ260" i="119" s="1"/>
  <c r="Q142" i="119"/>
  <c r="R142" i="119" s="1"/>
  <c r="AJ63" i="119" a="1"/>
  <c r="AJ63" i="119" s="1"/>
  <c r="V63" i="119"/>
  <c r="Q63" i="119"/>
  <c r="R63" i="119" s="1"/>
  <c r="V109" i="119"/>
  <c r="AJ109" i="119" a="1"/>
  <c r="AJ109" i="119" s="1"/>
  <c r="Q128" i="119"/>
  <c r="R128" i="119" s="1"/>
  <c r="V128" i="119"/>
  <c r="AJ128" i="119" a="1"/>
  <c r="AJ128" i="119" s="1"/>
  <c r="V256" i="119"/>
  <c r="AJ256" i="119" a="1"/>
  <c r="AJ256" i="119" s="1"/>
  <c r="AJ183" i="119" a="1"/>
  <c r="AJ183" i="119" s="1"/>
  <c r="Q183" i="119"/>
  <c r="R183" i="119" s="1"/>
  <c r="V183" i="119"/>
  <c r="V116" i="119"/>
  <c r="AJ116" i="119" a="1"/>
  <c r="AJ116" i="119" s="1"/>
  <c r="Q116" i="119"/>
  <c r="R116" i="119" s="1"/>
  <c r="AJ155" i="119" a="1"/>
  <c r="AJ155" i="119" s="1"/>
  <c r="Q155" i="119"/>
  <c r="R155" i="119" s="1"/>
  <c r="V155" i="119"/>
  <c r="Q250" i="119"/>
  <c r="R250" i="119" s="1"/>
  <c r="V250" i="119"/>
  <c r="AJ250" i="119" a="1"/>
  <c r="AJ250" i="119" s="1"/>
  <c r="Q210" i="119"/>
  <c r="R210" i="119" s="1"/>
  <c r="AJ244" i="119" a="1"/>
  <c r="AJ244" i="119" s="1"/>
  <c r="Q244" i="119"/>
  <c r="R244" i="119" s="1"/>
  <c r="V244" i="119"/>
  <c r="Q265" i="119"/>
  <c r="R265" i="119" s="1"/>
  <c r="V139" i="119"/>
  <c r="AJ139" i="119" a="1"/>
  <c r="AJ139" i="119" s="1"/>
  <c r="Q139" i="119"/>
  <c r="R139" i="119" s="1"/>
  <c r="Q100" i="119"/>
  <c r="R100" i="119" s="1"/>
  <c r="V131" i="119"/>
  <c r="AJ131" i="119" a="1"/>
  <c r="AJ131" i="119" s="1"/>
  <c r="Q131" i="119"/>
  <c r="R131" i="119" s="1"/>
  <c r="V99" i="119"/>
  <c r="Q99" i="119"/>
  <c r="R99" i="119" s="1"/>
  <c r="AJ99" i="119" a="1"/>
  <c r="AJ99" i="119" s="1"/>
  <c r="V84" i="119"/>
  <c r="Q84" i="119"/>
  <c r="R84" i="119" s="1"/>
  <c r="AJ84" i="119" a="1"/>
  <c r="AJ84" i="119" s="1"/>
  <c r="AJ259" i="119" a="1"/>
  <c r="AJ259" i="119" s="1"/>
  <c r="Q259" i="119"/>
  <c r="R259" i="119" s="1"/>
  <c r="V259" i="119"/>
  <c r="W315" i="119"/>
  <c r="E58" i="121"/>
  <c r="D200" i="121"/>
  <c r="F200" i="121" s="1"/>
  <c r="AJ315" i="119" a="1"/>
  <c r="AJ315" i="119" s="1"/>
  <c r="D72" i="121"/>
  <c r="F72" i="121" s="1"/>
  <c r="D32" i="121"/>
  <c r="F32" i="121" s="1"/>
  <c r="W390" i="119"/>
  <c r="W461" i="119"/>
  <c r="V315" i="119"/>
  <c r="D138" i="121"/>
  <c r="F138" i="121" s="1"/>
  <c r="W448" i="119"/>
  <c r="Q448" i="119"/>
  <c r="R448" i="119" s="1"/>
  <c r="W327" i="119"/>
  <c r="W475" i="119"/>
  <c r="D154" i="121"/>
  <c r="F154" i="121" s="1"/>
  <c r="Q315" i="119"/>
  <c r="R315" i="119" s="1"/>
  <c r="D123" i="121"/>
  <c r="F123" i="121" s="1"/>
  <c r="AJ448" i="119" a="1"/>
  <c r="AJ448" i="119" s="1"/>
  <c r="V448" i="119"/>
  <c r="W294" i="119"/>
  <c r="W361" i="119"/>
  <c r="W288" i="119"/>
  <c r="W272" i="119"/>
  <c r="W427" i="119"/>
  <c r="W373" i="119"/>
  <c r="W308" i="119"/>
  <c r="W401" i="119"/>
  <c r="W354" i="119"/>
  <c r="W394" i="119"/>
  <c r="W274" i="119"/>
  <c r="W376" i="119"/>
  <c r="W352" i="119"/>
  <c r="W306" i="119"/>
  <c r="W369" i="119"/>
  <c r="W478" i="119"/>
  <c r="W289" i="119"/>
  <c r="W433" i="119"/>
  <c r="W444" i="119"/>
  <c r="W386" i="119"/>
  <c r="W320" i="119"/>
  <c r="W358" i="119"/>
  <c r="W403" i="119"/>
  <c r="W429" i="119"/>
  <c r="W326" i="119"/>
  <c r="W449" i="119"/>
  <c r="W328" i="119"/>
  <c r="W340" i="119"/>
  <c r="W357" i="119"/>
  <c r="W368" i="119"/>
  <c r="W407" i="119"/>
  <c r="W276" i="119"/>
  <c r="W457" i="119"/>
  <c r="W350" i="119"/>
  <c r="W470" i="119"/>
  <c r="W453" i="119"/>
  <c r="W419" i="119"/>
  <c r="W332" i="119"/>
  <c r="W387" i="119"/>
  <c r="W458" i="119"/>
  <c r="W349" i="119"/>
  <c r="W450" i="119"/>
  <c r="W378" i="119"/>
  <c r="W292" i="119"/>
  <c r="W435" i="119"/>
  <c r="W440" i="119"/>
  <c r="W446" i="119"/>
  <c r="W392" i="119"/>
  <c r="W405" i="119"/>
  <c r="W342" i="119"/>
  <c r="W297" i="119"/>
  <c r="W456" i="119"/>
  <c r="W381" i="119"/>
  <c r="W307" i="119"/>
  <c r="W417" i="119"/>
  <c r="W304" i="119"/>
  <c r="W424" i="119"/>
  <c r="W334" i="119"/>
  <c r="W362" i="119"/>
  <c r="W400" i="119"/>
  <c r="W474" i="119"/>
  <c r="W359" i="119"/>
  <c r="W341" i="119"/>
  <c r="W293" i="119"/>
  <c r="W421" i="119"/>
  <c r="W367" i="119"/>
  <c r="W396" i="119"/>
  <c r="W445" i="119"/>
  <c r="W451" i="119"/>
  <c r="W283" i="119"/>
  <c r="W374" i="119"/>
  <c r="W353" i="119"/>
  <c r="W298" i="119"/>
  <c r="W418" i="119"/>
  <c r="W422" i="119"/>
  <c r="W395" i="119"/>
  <c r="W285" i="119"/>
  <c r="W452" i="119"/>
  <c r="W303" i="119"/>
  <c r="W443" i="119"/>
  <c r="W447" i="119"/>
  <c r="W393" i="119"/>
  <c r="W280" i="119"/>
  <c r="W379" i="119"/>
  <c r="W325" i="119"/>
  <c r="W366" i="119"/>
  <c r="W296" i="119"/>
  <c r="W383" i="119"/>
  <c r="W331" i="119"/>
  <c r="W286" i="119"/>
  <c r="W339" i="119"/>
  <c r="W277" i="119"/>
  <c r="W355" i="119"/>
  <c r="W411" i="119"/>
  <c r="W310" i="119"/>
  <c r="W469" i="119"/>
  <c r="W360" i="119"/>
  <c r="W317" i="119"/>
  <c r="W318" i="119"/>
  <c r="W377" i="119"/>
  <c r="W431" i="119"/>
  <c r="W281" i="119"/>
  <c r="W413" i="119"/>
  <c r="W391" i="119"/>
  <c r="W425" i="119"/>
  <c r="W364" i="119"/>
  <c r="W385" i="119"/>
  <c r="W459" i="119"/>
  <c r="W397" i="119"/>
  <c r="W477" i="119"/>
  <c r="W439" i="119"/>
  <c r="W466" i="119"/>
  <c r="W389" i="119"/>
  <c r="D36" i="121"/>
  <c r="F36" i="121" s="1"/>
  <c r="W370" i="119"/>
  <c r="W343" i="119"/>
  <c r="W380" i="119"/>
  <c r="W371" i="119"/>
  <c r="W356" i="119"/>
  <c r="W323" i="119"/>
  <c r="W347" i="119"/>
  <c r="W287" i="119"/>
  <c r="W410" i="119"/>
  <c r="W351" i="119"/>
  <c r="W473" i="119"/>
  <c r="W338" i="119"/>
  <c r="W305" i="119"/>
  <c r="W430" i="119"/>
  <c r="W312" i="119"/>
  <c r="W426" i="119"/>
  <c r="W313" i="119"/>
  <c r="W335" i="119"/>
  <c r="W399" i="119"/>
  <c r="W441" i="119"/>
  <c r="W375" i="119"/>
  <c r="W404" i="119"/>
  <c r="W408" i="119"/>
  <c r="W428" i="119"/>
  <c r="W460" i="119"/>
  <c r="W299" i="119"/>
  <c r="W319" i="119"/>
  <c r="W330" i="119"/>
  <c r="W321" i="119"/>
  <c r="W420" i="119"/>
  <c r="W295" i="119"/>
  <c r="W282" i="119"/>
  <c r="W414" i="119"/>
  <c r="W455" i="119"/>
  <c r="W382" i="119"/>
  <c r="W465" i="119"/>
  <c r="W412" i="119"/>
  <c r="W363" i="119"/>
  <c r="W462" i="119"/>
  <c r="W416" i="119"/>
  <c r="W273" i="119"/>
  <c r="W324" i="119"/>
  <c r="W314" i="119"/>
  <c r="W345" i="119"/>
  <c r="W311" i="119"/>
  <c r="W437" i="119"/>
  <c r="W480" i="119"/>
  <c r="W279" i="119"/>
  <c r="W346" i="119"/>
  <c r="W472" i="119"/>
  <c r="W275" i="119"/>
  <c r="D76" i="121"/>
  <c r="F76" i="121" s="1"/>
  <c r="D164" i="121"/>
  <c r="F164" i="121" s="1"/>
  <c r="D53" i="121"/>
  <c r="F53" i="121" s="1"/>
  <c r="D192" i="121"/>
  <c r="F192" i="121" s="1"/>
  <c r="E145" i="121"/>
  <c r="E228" i="121"/>
  <c r="E191" i="121"/>
  <c r="D157" i="121"/>
  <c r="F157" i="121" s="1"/>
  <c r="D139" i="121"/>
  <c r="F139" i="121" s="1"/>
  <c r="D30" i="121"/>
  <c r="F30" i="121" s="1"/>
  <c r="D71" i="121"/>
  <c r="F71" i="121" s="1"/>
  <c r="E105" i="121"/>
  <c r="E86" i="121"/>
  <c r="E180" i="121"/>
  <c r="E94" i="121"/>
  <c r="E101" i="121"/>
  <c r="E195" i="121"/>
  <c r="E225" i="121"/>
  <c r="V439" i="119"/>
  <c r="Q439" i="119"/>
  <c r="R439" i="119" s="1"/>
  <c r="AJ439" i="119" a="1"/>
  <c r="AJ439" i="119" s="1"/>
  <c r="D128" i="121"/>
  <c r="F128" i="121" s="1"/>
  <c r="D158" i="121"/>
  <c r="F158" i="121" s="1"/>
  <c r="AH16" i="119"/>
  <c r="AF16" i="119"/>
  <c r="AI16" i="119" s="1"/>
  <c r="D31" i="121"/>
  <c r="F31" i="121" s="1"/>
  <c r="AJ376" i="119" a="1"/>
  <c r="AJ376" i="119" s="1"/>
  <c r="Q376" i="119"/>
  <c r="R376" i="119" s="1"/>
  <c r="V376" i="119"/>
  <c r="V306" i="119"/>
  <c r="AJ306" i="119" a="1"/>
  <c r="AJ306" i="119" s="1"/>
  <c r="Q306" i="119"/>
  <c r="R306" i="119" s="1"/>
  <c r="V281" i="119"/>
  <c r="Q281" i="119"/>
  <c r="R281" i="119" s="1"/>
  <c r="AJ281" i="119" a="1"/>
  <c r="AJ281" i="119" s="1"/>
  <c r="Q395" i="119"/>
  <c r="R395" i="119" s="1"/>
  <c r="V395" i="119"/>
  <c r="AJ395" i="119" a="1"/>
  <c r="AJ395" i="119" s="1"/>
  <c r="AJ285" i="119" a="1"/>
  <c r="AJ285" i="119" s="1"/>
  <c r="Q285" i="119"/>
  <c r="R285" i="119" s="1"/>
  <c r="V285" i="119"/>
  <c r="V459" i="119"/>
  <c r="AJ459" i="119" a="1"/>
  <c r="AJ459" i="119" s="1"/>
  <c r="Q459" i="119"/>
  <c r="R459" i="119" s="1"/>
  <c r="Q393" i="119"/>
  <c r="R393" i="119" s="1"/>
  <c r="V393" i="119"/>
  <c r="AJ393" i="119" a="1"/>
  <c r="AJ393" i="119" s="1"/>
  <c r="D81" i="121"/>
  <c r="F81" i="121" s="1"/>
  <c r="D232" i="121"/>
  <c r="F232" i="121" s="1"/>
  <c r="AH37" i="119"/>
  <c r="AF37" i="119"/>
  <c r="AI37" i="119" s="1"/>
  <c r="AJ299" i="119" a="1"/>
  <c r="AJ299" i="119" s="1"/>
  <c r="V299" i="119"/>
  <c r="Q299" i="119"/>
  <c r="R299" i="119" s="1"/>
  <c r="D78" i="121"/>
  <c r="F78" i="121" s="1"/>
  <c r="V403" i="119"/>
  <c r="AJ403" i="119" a="1"/>
  <c r="AJ403" i="119" s="1"/>
  <c r="Q403" i="119"/>
  <c r="R403" i="119" s="1"/>
  <c r="D119" i="121"/>
  <c r="F119" i="121" s="1"/>
  <c r="AH11" i="119"/>
  <c r="AF11" i="119"/>
  <c r="AI11" i="119" s="1"/>
  <c r="AJ387" i="119" a="1"/>
  <c r="AJ387" i="119" s="1"/>
  <c r="Q387" i="119"/>
  <c r="R387" i="119" s="1"/>
  <c r="V387" i="119"/>
  <c r="D95" i="121"/>
  <c r="F95" i="121" s="1"/>
  <c r="R406" i="119"/>
  <c r="E163" i="121"/>
  <c r="D29" i="121"/>
  <c r="F29" i="121" s="1"/>
  <c r="AJ272" i="119" a="1"/>
  <c r="AJ272" i="119" s="1"/>
  <c r="Q272" i="119"/>
  <c r="R272" i="119" s="1"/>
  <c r="V272" i="119"/>
  <c r="V375" i="119"/>
  <c r="Q375" i="119"/>
  <c r="R375" i="119" s="1"/>
  <c r="AJ375" i="119" a="1"/>
  <c r="AJ375" i="119" s="1"/>
  <c r="D99" i="121"/>
  <c r="F99" i="121" s="1"/>
  <c r="V433" i="119"/>
  <c r="AJ433" i="119" a="1"/>
  <c r="AJ433" i="119" s="1"/>
  <c r="Q433" i="119"/>
  <c r="R433" i="119" s="1"/>
  <c r="D229" i="121"/>
  <c r="F229" i="121" s="1"/>
  <c r="D88" i="121"/>
  <c r="F88" i="121" s="1"/>
  <c r="V367" i="119"/>
  <c r="Q367" i="119"/>
  <c r="R367" i="119" s="1"/>
  <c r="AJ367" i="119" a="1"/>
  <c r="AJ367" i="119" s="1"/>
  <c r="Q378" i="119"/>
  <c r="AJ378" i="119" a="1"/>
  <c r="AJ378" i="119" s="1"/>
  <c r="V378" i="119"/>
  <c r="AJ292" i="119" a="1"/>
  <c r="AJ292" i="119" s="1"/>
  <c r="Q292" i="119"/>
  <c r="R292" i="119" s="1"/>
  <c r="V292" i="119"/>
  <c r="AJ405" i="119" a="1"/>
  <c r="AJ405" i="119" s="1"/>
  <c r="V405" i="119"/>
  <c r="Q405" i="119"/>
  <c r="R405" i="119" s="1"/>
  <c r="D177" i="121"/>
  <c r="F177" i="121" s="1"/>
  <c r="AJ275" i="119" a="1"/>
  <c r="AJ275" i="119" s="1"/>
  <c r="V275" i="119"/>
  <c r="Q275" i="119"/>
  <c r="AJ390" i="119" a="1"/>
  <c r="AJ390" i="119" s="1"/>
  <c r="Q390" i="119"/>
  <c r="R390" i="119" s="1"/>
  <c r="V390" i="119"/>
  <c r="D147" i="121"/>
  <c r="F147" i="121" s="1"/>
  <c r="AJ411" i="119" a="1"/>
  <c r="AJ411" i="119" s="1"/>
  <c r="Q411" i="119"/>
  <c r="R411" i="119" s="1"/>
  <c r="V411" i="119"/>
  <c r="D168" i="121"/>
  <c r="F168" i="121" s="1"/>
  <c r="D184" i="121"/>
  <c r="F184" i="121" s="1"/>
  <c r="D215" i="121"/>
  <c r="F215" i="121" s="1"/>
  <c r="D212" i="121"/>
  <c r="F212" i="121" s="1"/>
  <c r="V305" i="119"/>
  <c r="Q305" i="119"/>
  <c r="R305" i="119" s="1"/>
  <c r="AJ305" i="119" a="1"/>
  <c r="AJ305" i="119" s="1"/>
  <c r="D62" i="121"/>
  <c r="F62" i="121" s="1"/>
  <c r="AJ449" i="119" a="1"/>
  <c r="AJ449" i="119" s="1"/>
  <c r="V449" i="119"/>
  <c r="Q449" i="119"/>
  <c r="R449" i="119" s="1"/>
  <c r="V328" i="119"/>
  <c r="AJ328" i="119" a="1"/>
  <c r="AJ328" i="119" s="1"/>
  <c r="Q328" i="119"/>
  <c r="R328" i="119" s="1"/>
  <c r="D131" i="121"/>
  <c r="F131" i="121" s="1"/>
  <c r="D110" i="121"/>
  <c r="F110" i="121" s="1"/>
  <c r="D169" i="121"/>
  <c r="F169" i="121" s="1"/>
  <c r="V418" i="119"/>
  <c r="Q418" i="119"/>
  <c r="R418" i="119" s="1"/>
  <c r="AJ418" i="119" a="1"/>
  <c r="AJ418" i="119" s="1"/>
  <c r="V422" i="119"/>
  <c r="Q422" i="119"/>
  <c r="R422" i="119" s="1"/>
  <c r="AJ422" i="119" a="1"/>
  <c r="AJ422" i="119" s="1"/>
  <c r="Q462" i="119"/>
  <c r="R462" i="119" s="1"/>
  <c r="V462" i="119"/>
  <c r="AJ462" i="119" a="1"/>
  <c r="AJ462" i="119" s="1"/>
  <c r="D42" i="121"/>
  <c r="F42" i="121" s="1"/>
  <c r="D182" i="121"/>
  <c r="C24" i="121"/>
  <c r="R479" i="119"/>
  <c r="E236" i="121"/>
  <c r="Q369" i="119"/>
  <c r="R369" i="119" s="1"/>
  <c r="AJ369" i="119" a="1"/>
  <c r="AJ369" i="119" s="1"/>
  <c r="V369" i="119"/>
  <c r="D142" i="121"/>
  <c r="F142" i="121" s="1"/>
  <c r="AJ478" i="119" a="1"/>
  <c r="AJ478" i="119" s="1"/>
  <c r="Q478" i="119"/>
  <c r="R478" i="119" s="1"/>
  <c r="V478" i="119"/>
  <c r="D132" i="121"/>
  <c r="F132" i="121" s="1"/>
  <c r="D51" i="121"/>
  <c r="F51" i="121" s="1"/>
  <c r="R432" i="119"/>
  <c r="E189" i="121"/>
  <c r="V350" i="119"/>
  <c r="AJ350" i="119" a="1"/>
  <c r="AJ350" i="119" s="1"/>
  <c r="Q350" i="119"/>
  <c r="R350" i="119" s="1"/>
  <c r="D102" i="121"/>
  <c r="F102" i="121" s="1"/>
  <c r="Q466" i="119"/>
  <c r="R466" i="119" s="1"/>
  <c r="AJ466" i="119" a="1"/>
  <c r="AJ466" i="119" s="1"/>
  <c r="V466" i="119"/>
  <c r="D194" i="121"/>
  <c r="F194" i="121" s="1"/>
  <c r="D146" i="121"/>
  <c r="F146" i="121" s="1"/>
  <c r="Q319" i="119"/>
  <c r="V319" i="119"/>
  <c r="AJ319" i="119" a="1"/>
  <c r="AJ319" i="119" s="1"/>
  <c r="V370" i="119"/>
  <c r="AJ370" i="119" a="1"/>
  <c r="AJ370" i="119" s="1"/>
  <c r="Q370" i="119"/>
  <c r="R370" i="119" s="1"/>
  <c r="V296" i="119"/>
  <c r="AJ296" i="119" a="1"/>
  <c r="AJ296" i="119" s="1"/>
  <c r="Q296" i="119"/>
  <c r="Q383" i="119"/>
  <c r="R383" i="119" s="1"/>
  <c r="AJ383" i="119" a="1"/>
  <c r="AJ383" i="119" s="1"/>
  <c r="V383" i="119"/>
  <c r="V320" i="119"/>
  <c r="Q320" i="119"/>
  <c r="R320" i="119" s="1"/>
  <c r="AJ320" i="119" a="1"/>
  <c r="AJ320" i="119" s="1"/>
  <c r="V373" i="119"/>
  <c r="Q373" i="119"/>
  <c r="R373" i="119" s="1"/>
  <c r="AJ373" i="119" a="1"/>
  <c r="AJ373" i="119" s="1"/>
  <c r="R372" i="119"/>
  <c r="E129" i="121"/>
  <c r="AJ334" i="119" a="1"/>
  <c r="AJ334" i="119" s="1"/>
  <c r="V334" i="119"/>
  <c r="Q334" i="119"/>
  <c r="R334" i="119" s="1"/>
  <c r="D230" i="121"/>
  <c r="F230" i="121" s="1"/>
  <c r="D134" i="121"/>
  <c r="F134" i="121" s="1"/>
  <c r="V349" i="119"/>
  <c r="Q349" i="119"/>
  <c r="R349" i="119" s="1"/>
  <c r="AJ349" i="119" a="1"/>
  <c r="AJ349" i="119" s="1"/>
  <c r="D98" i="121"/>
  <c r="F98" i="121" s="1"/>
  <c r="D222" i="121"/>
  <c r="F222" i="121" s="1"/>
  <c r="D179" i="121"/>
  <c r="F179" i="121" s="1"/>
  <c r="Q453" i="119"/>
  <c r="R453" i="119" s="1"/>
  <c r="V453" i="119"/>
  <c r="AJ453" i="119" a="1"/>
  <c r="AJ453" i="119" s="1"/>
  <c r="D56" i="121"/>
  <c r="F56" i="121" s="1"/>
  <c r="D181" i="121"/>
  <c r="F181" i="121" s="1"/>
  <c r="R333" i="119"/>
  <c r="E90" i="121"/>
  <c r="D45" i="121"/>
  <c r="F45" i="121" s="1"/>
  <c r="V396" i="119"/>
  <c r="AJ396" i="119" a="1"/>
  <c r="AJ396" i="119" s="1"/>
  <c r="Q396" i="119"/>
  <c r="R396" i="119" s="1"/>
  <c r="R436" i="119"/>
  <c r="E193" i="121"/>
  <c r="V357" i="119"/>
  <c r="AJ357" i="119" a="1"/>
  <c r="AJ357" i="119" s="1"/>
  <c r="Q357" i="119"/>
  <c r="R357" i="119" s="1"/>
  <c r="V368" i="119"/>
  <c r="Q368" i="119"/>
  <c r="R368" i="119" s="1"/>
  <c r="AJ368" i="119" a="1"/>
  <c r="AJ368" i="119" s="1"/>
  <c r="AJ303" i="119" a="1"/>
  <c r="AJ303" i="119" s="1"/>
  <c r="V303" i="119"/>
  <c r="Q303" i="119"/>
  <c r="R303" i="119" s="1"/>
  <c r="V472" i="119"/>
  <c r="AJ472" i="119" a="1"/>
  <c r="AJ472" i="119" s="1"/>
  <c r="Q472" i="119"/>
  <c r="R472" i="119" s="1"/>
  <c r="Q321" i="119"/>
  <c r="R321" i="119" s="1"/>
  <c r="V321" i="119"/>
  <c r="AJ321" i="119" a="1"/>
  <c r="AJ321" i="119" s="1"/>
  <c r="Q420" i="119"/>
  <c r="R420" i="119" s="1"/>
  <c r="V420" i="119"/>
  <c r="AJ420" i="119" a="1"/>
  <c r="AJ420" i="119" s="1"/>
  <c r="D113" i="121"/>
  <c r="F113" i="121" s="1"/>
  <c r="D89" i="121"/>
  <c r="F89" i="121" s="1"/>
  <c r="D68" i="121"/>
  <c r="C20" i="121"/>
  <c r="D124" i="121"/>
  <c r="F124" i="121" s="1"/>
  <c r="V469" i="119"/>
  <c r="AJ469" i="119" a="1"/>
  <c r="AJ469" i="119" s="1"/>
  <c r="Q469" i="119"/>
  <c r="V326" i="119"/>
  <c r="AJ326" i="119" a="1"/>
  <c r="AJ326" i="119" s="1"/>
  <c r="Q326" i="119"/>
  <c r="R326" i="119" s="1"/>
  <c r="R454" i="119"/>
  <c r="E211" i="121"/>
  <c r="AJ394" i="119" a="1"/>
  <c r="AJ394" i="119" s="1"/>
  <c r="V394" i="119"/>
  <c r="Q394" i="119"/>
  <c r="R394" i="119" s="1"/>
  <c r="AF40" i="119"/>
  <c r="AI40" i="119" s="1"/>
  <c r="AH40" i="119"/>
  <c r="D92" i="121"/>
  <c r="F92" i="121" s="1"/>
  <c r="Q445" i="119"/>
  <c r="R445" i="119" s="1"/>
  <c r="AJ445" i="119" a="1"/>
  <c r="AJ445" i="119" s="1"/>
  <c r="V445" i="119"/>
  <c r="E159" i="121"/>
  <c r="D187" i="121"/>
  <c r="F187" i="121" s="1"/>
  <c r="D85" i="121"/>
  <c r="F85" i="121" s="1"/>
  <c r="D69" i="121"/>
  <c r="F69" i="121" s="1"/>
  <c r="D117" i="121"/>
  <c r="F117" i="121" s="1"/>
  <c r="E141" i="121"/>
  <c r="C23" i="121"/>
  <c r="AJ318" i="119" a="1"/>
  <c r="AJ318" i="119" s="1"/>
  <c r="V318" i="119"/>
  <c r="Q318" i="119"/>
  <c r="R318" i="119" s="1"/>
  <c r="Q377" i="119"/>
  <c r="R377" i="119" s="1"/>
  <c r="AJ377" i="119" a="1"/>
  <c r="AJ377" i="119" s="1"/>
  <c r="V377" i="119"/>
  <c r="D104" i="121"/>
  <c r="F104" i="121" s="1"/>
  <c r="V431" i="119"/>
  <c r="AJ431" i="119" a="1"/>
  <c r="AJ431" i="119" s="1"/>
  <c r="Q431" i="119"/>
  <c r="R431" i="119" s="1"/>
  <c r="E35" i="121"/>
  <c r="D38" i="121"/>
  <c r="F38" i="121" s="1"/>
  <c r="D152" i="121"/>
  <c r="F152" i="121" s="1"/>
  <c r="D170" i="121"/>
  <c r="F170" i="121" s="1"/>
  <c r="V364" i="119"/>
  <c r="Q364" i="119"/>
  <c r="R364" i="119" s="1"/>
  <c r="AJ364" i="119" a="1"/>
  <c r="AJ364" i="119" s="1"/>
  <c r="D198" i="121"/>
  <c r="F198" i="121" s="1"/>
  <c r="D203" i="121"/>
  <c r="F203" i="121" s="1"/>
  <c r="D149" i="121"/>
  <c r="F149" i="121" s="1"/>
  <c r="D226" i="121"/>
  <c r="F226" i="121" s="1"/>
  <c r="Q294" i="119"/>
  <c r="R294" i="119" s="1"/>
  <c r="AJ294" i="119" a="1"/>
  <c r="AJ294" i="119" s="1"/>
  <c r="V294" i="119"/>
  <c r="D162" i="121"/>
  <c r="F162" i="121" s="1"/>
  <c r="D214" i="121"/>
  <c r="F214" i="121" s="1"/>
  <c r="D161" i="121"/>
  <c r="F161" i="121" s="1"/>
  <c r="V397" i="119"/>
  <c r="Q397" i="119"/>
  <c r="AJ397" i="119" a="1"/>
  <c r="AJ397" i="119" s="1"/>
  <c r="AJ470" i="119" a="1"/>
  <c r="AJ470" i="119" s="1"/>
  <c r="V470" i="119"/>
  <c r="Q470" i="119"/>
  <c r="R470" i="119" s="1"/>
  <c r="V428" i="119"/>
  <c r="AJ428" i="119" a="1"/>
  <c r="AJ428" i="119" s="1"/>
  <c r="Q428" i="119"/>
  <c r="R428" i="119" s="1"/>
  <c r="V379" i="119"/>
  <c r="Q379" i="119"/>
  <c r="R379" i="119" s="1"/>
  <c r="AJ379" i="119" a="1"/>
  <c r="AJ379" i="119" s="1"/>
  <c r="Q456" i="119"/>
  <c r="V456" i="119"/>
  <c r="AJ456" i="119" a="1"/>
  <c r="AJ456" i="119" s="1"/>
  <c r="D213" i="121"/>
  <c r="F213" i="121" s="1"/>
  <c r="V444" i="119"/>
  <c r="AJ444" i="119" a="1"/>
  <c r="AJ444" i="119" s="1"/>
  <c r="Q444" i="119"/>
  <c r="R444" i="119" s="1"/>
  <c r="D82" i="121"/>
  <c r="F82" i="121" s="1"/>
  <c r="AJ480" i="119" a="1"/>
  <c r="AJ480" i="119" s="1"/>
  <c r="Q480" i="119"/>
  <c r="V480" i="119"/>
  <c r="V279" i="119"/>
  <c r="AJ279" i="119" a="1"/>
  <c r="AJ279" i="119" s="1"/>
  <c r="Q279" i="119"/>
  <c r="AJ343" i="119" a="1"/>
  <c r="AJ343" i="119" s="1"/>
  <c r="Q343" i="119"/>
  <c r="R343" i="119" s="1"/>
  <c r="V343" i="119"/>
  <c r="D100" i="121"/>
  <c r="F100" i="121" s="1"/>
  <c r="V346" i="119"/>
  <c r="AJ346" i="119" a="1"/>
  <c r="AJ346" i="119" s="1"/>
  <c r="Q346" i="119"/>
  <c r="V380" i="119"/>
  <c r="AJ380" i="119" a="1"/>
  <c r="AJ380" i="119" s="1"/>
  <c r="Q380" i="119"/>
  <c r="R380" i="119" s="1"/>
  <c r="V417" i="119"/>
  <c r="AJ417" i="119" a="1"/>
  <c r="AJ417" i="119" s="1"/>
  <c r="Q417" i="119"/>
  <c r="R417" i="119" s="1"/>
  <c r="V358" i="119"/>
  <c r="Q358" i="119"/>
  <c r="R358" i="119" s="1"/>
  <c r="AJ358" i="119" a="1"/>
  <c r="AJ358" i="119" s="1"/>
  <c r="D130" i="121"/>
  <c r="F130" i="121" s="1"/>
  <c r="Q323" i="119"/>
  <c r="V323" i="119"/>
  <c r="AJ323" i="119" a="1"/>
  <c r="AJ323" i="119" s="1"/>
  <c r="V286" i="119"/>
  <c r="AJ286" i="119" a="1"/>
  <c r="AJ286" i="119" s="1"/>
  <c r="Q286" i="119"/>
  <c r="R286" i="119" s="1"/>
  <c r="V347" i="119"/>
  <c r="AJ347" i="119" a="1"/>
  <c r="AJ347" i="119" s="1"/>
  <c r="Q347" i="119"/>
  <c r="R347" i="119" s="1"/>
  <c r="V382" i="119"/>
  <c r="AJ382" i="119" a="1"/>
  <c r="AJ382" i="119" s="1"/>
  <c r="Q382" i="119"/>
  <c r="D183" i="121"/>
  <c r="F183" i="121" s="1"/>
  <c r="V374" i="119"/>
  <c r="AJ374" i="119" a="1"/>
  <c r="AJ374" i="119" s="1"/>
  <c r="Q374" i="119"/>
  <c r="R374" i="119" s="1"/>
  <c r="D114" i="121"/>
  <c r="F114" i="121" s="1"/>
  <c r="V352" i="119"/>
  <c r="AJ352" i="119" a="1"/>
  <c r="AJ352" i="119" s="1"/>
  <c r="Q352" i="119"/>
  <c r="R352" i="119" s="1"/>
  <c r="Q330" i="119"/>
  <c r="R330" i="119" s="1"/>
  <c r="V330" i="119"/>
  <c r="AJ330" i="119" a="1"/>
  <c r="AJ330" i="119" s="1"/>
  <c r="V424" i="119"/>
  <c r="AJ424" i="119" a="1"/>
  <c r="AJ424" i="119" s="1"/>
  <c r="Q424" i="119"/>
  <c r="R424" i="119" s="1"/>
  <c r="AJ458" i="119" a="1"/>
  <c r="AJ458" i="119" s="1"/>
  <c r="V458" i="119"/>
  <c r="Q458" i="119"/>
  <c r="R458" i="119" s="1"/>
  <c r="Q276" i="119"/>
  <c r="R276" i="119" s="1"/>
  <c r="AJ276" i="119" a="1"/>
  <c r="AJ276" i="119" s="1"/>
  <c r="V276" i="119"/>
  <c r="D121" i="121"/>
  <c r="F121" i="121" s="1"/>
  <c r="AJ366" i="119" a="1"/>
  <c r="AJ366" i="119" s="1"/>
  <c r="Q366" i="119"/>
  <c r="V366" i="119"/>
  <c r="D80" i="121"/>
  <c r="F80" i="121" s="1"/>
  <c r="R336" i="119"/>
  <c r="E93" i="121"/>
  <c r="V450" i="119"/>
  <c r="AJ450" i="119" a="1"/>
  <c r="AJ450" i="119" s="1"/>
  <c r="Q450" i="119"/>
  <c r="R450" i="119" s="1"/>
  <c r="V391" i="119"/>
  <c r="Q391" i="119"/>
  <c r="R391" i="119" s="1"/>
  <c r="AJ391" i="119" a="1"/>
  <c r="AJ391" i="119" s="1"/>
  <c r="V425" i="119"/>
  <c r="AJ425" i="119" a="1"/>
  <c r="AJ425" i="119" s="1"/>
  <c r="Q425" i="119"/>
  <c r="R425" i="119" s="1"/>
  <c r="V427" i="119"/>
  <c r="Q427" i="119"/>
  <c r="R427" i="119" s="1"/>
  <c r="AJ427" i="119" a="1"/>
  <c r="AJ427" i="119" s="1"/>
  <c r="D96" i="121"/>
  <c r="F96" i="121" s="1"/>
  <c r="C21" i="121"/>
  <c r="D227" i="121"/>
  <c r="D112" i="121"/>
  <c r="F112" i="121" s="1"/>
  <c r="V295" i="119"/>
  <c r="AJ295" i="119" a="1"/>
  <c r="AJ295" i="119" s="1"/>
  <c r="Q295" i="119"/>
  <c r="R295" i="119" s="1"/>
  <c r="D54" i="121"/>
  <c r="F54" i="121" s="1"/>
  <c r="V282" i="119"/>
  <c r="AJ282" i="119" a="1"/>
  <c r="AJ282" i="119" s="1"/>
  <c r="Q282" i="119"/>
  <c r="R282" i="119" s="1"/>
  <c r="D218" i="121"/>
  <c r="F218" i="121" s="1"/>
  <c r="D65" i="121"/>
  <c r="F65" i="121" s="1"/>
  <c r="D178" i="121"/>
  <c r="F178" i="121" s="1"/>
  <c r="AJ414" i="119" a="1"/>
  <c r="AJ414" i="119" s="1"/>
  <c r="Q414" i="119"/>
  <c r="R414" i="119" s="1"/>
  <c r="V414" i="119"/>
  <c r="V310" i="119"/>
  <c r="AJ310" i="119" a="1"/>
  <c r="AJ310" i="119" s="1"/>
  <c r="Q310" i="119"/>
  <c r="R310" i="119" s="1"/>
  <c r="E47" i="121"/>
  <c r="D34" i="121"/>
  <c r="F34" i="121" s="1"/>
  <c r="D111" i="121"/>
  <c r="F111" i="121" s="1"/>
  <c r="V451" i="119"/>
  <c r="AJ451" i="119" a="1"/>
  <c r="AJ451" i="119" s="1"/>
  <c r="Q451" i="119"/>
  <c r="R451" i="119" s="1"/>
  <c r="V283" i="119"/>
  <c r="AJ283" i="119" a="1"/>
  <c r="AJ283" i="119" s="1"/>
  <c r="Q283" i="119"/>
  <c r="D151" i="121"/>
  <c r="F151" i="121" s="1"/>
  <c r="V360" i="119"/>
  <c r="Q360" i="119"/>
  <c r="R360" i="119" s="1"/>
  <c r="AJ360" i="119" a="1"/>
  <c r="AJ360" i="119" s="1"/>
  <c r="V317" i="119"/>
  <c r="AJ317" i="119" a="1"/>
  <c r="AJ317" i="119" s="1"/>
  <c r="Q317" i="119"/>
  <c r="R317" i="119" s="1"/>
  <c r="D55" i="121"/>
  <c r="F55" i="121" s="1"/>
  <c r="Q361" i="119"/>
  <c r="R361" i="119" s="1"/>
  <c r="V361" i="119"/>
  <c r="AJ361" i="119" a="1"/>
  <c r="AJ361" i="119" s="1"/>
  <c r="AH34" i="119"/>
  <c r="AS34" i="119" s="1"/>
  <c r="AF34" i="119"/>
  <c r="AI34" i="119" s="1"/>
  <c r="V313" i="119"/>
  <c r="AJ313" i="119" a="1"/>
  <c r="AJ313" i="119" s="1"/>
  <c r="Q313" i="119"/>
  <c r="R313" i="119" s="1"/>
  <c r="AJ327" i="119" a="1"/>
  <c r="AJ327" i="119" s="1"/>
  <c r="Q327" i="119"/>
  <c r="R327" i="119" s="1"/>
  <c r="V327" i="119"/>
  <c r="V399" i="119"/>
  <c r="Q399" i="119"/>
  <c r="R399" i="119" s="1"/>
  <c r="AJ399" i="119" a="1"/>
  <c r="AJ399" i="119" s="1"/>
  <c r="D156" i="121"/>
  <c r="F156" i="121" s="1"/>
  <c r="Q441" i="119"/>
  <c r="R441" i="119" s="1"/>
  <c r="AJ441" i="119" a="1"/>
  <c r="AJ441" i="119" s="1"/>
  <c r="V441" i="119"/>
  <c r="V446" i="119"/>
  <c r="AJ446" i="119" a="1"/>
  <c r="AJ446" i="119" s="1"/>
  <c r="Q446" i="119"/>
  <c r="R446" i="119" s="1"/>
  <c r="Q392" i="119"/>
  <c r="R392" i="119" s="1"/>
  <c r="AJ392" i="119" a="1"/>
  <c r="AJ392" i="119" s="1"/>
  <c r="V392" i="119"/>
  <c r="D204" i="121"/>
  <c r="F204" i="121" s="1"/>
  <c r="AJ289" i="119" a="1"/>
  <c r="AJ289" i="119" s="1"/>
  <c r="V289" i="119"/>
  <c r="Q289" i="119"/>
  <c r="R289" i="119" s="1"/>
  <c r="D46" i="121"/>
  <c r="F46" i="121" s="1"/>
  <c r="V404" i="119"/>
  <c r="Q404" i="119"/>
  <c r="R404" i="119" s="1"/>
  <c r="AJ404" i="119" a="1"/>
  <c r="AJ404" i="119" s="1"/>
  <c r="AJ342" i="119" a="1"/>
  <c r="AJ342" i="119" s="1"/>
  <c r="Q342" i="119"/>
  <c r="R342" i="119" s="1"/>
  <c r="V342" i="119"/>
  <c r="D196" i="121"/>
  <c r="F196" i="121" s="1"/>
  <c r="AJ345" i="119" a="1"/>
  <c r="AJ345" i="119" s="1"/>
  <c r="Q345" i="119"/>
  <c r="R345" i="119" s="1"/>
  <c r="V345" i="119"/>
  <c r="D223" i="121"/>
  <c r="F223" i="121" s="1"/>
  <c r="D210" i="121"/>
  <c r="F210" i="121" s="1"/>
  <c r="Q311" i="119"/>
  <c r="R311" i="119" s="1"/>
  <c r="AJ311" i="119" a="1"/>
  <c r="AJ311" i="119" s="1"/>
  <c r="V311" i="119"/>
  <c r="D136" i="121"/>
  <c r="F136" i="121" s="1"/>
  <c r="AJ389" i="119" a="1"/>
  <c r="AJ389" i="119" s="1"/>
  <c r="Q389" i="119"/>
  <c r="R389" i="119" s="1"/>
  <c r="V389" i="119"/>
  <c r="D143" i="121"/>
  <c r="F143" i="121" s="1"/>
  <c r="D77" i="121"/>
  <c r="F77" i="121" s="1"/>
  <c r="D160" i="121"/>
  <c r="F160" i="121" s="1"/>
  <c r="AF15" i="119"/>
  <c r="AI15" i="119" s="1"/>
  <c r="AH15" i="119"/>
  <c r="AJ287" i="119" a="1"/>
  <c r="AJ287" i="119" s="1"/>
  <c r="Q287" i="119"/>
  <c r="R287" i="119" s="1"/>
  <c r="V287" i="119"/>
  <c r="V288" i="119"/>
  <c r="AJ288" i="119" a="1"/>
  <c r="AJ288" i="119" s="1"/>
  <c r="Q288" i="119"/>
  <c r="R288" i="119" s="1"/>
  <c r="AH38" i="119"/>
  <c r="AF38" i="119"/>
  <c r="AI38" i="119" s="1"/>
  <c r="D188" i="121"/>
  <c r="F188" i="121" s="1"/>
  <c r="AJ452" i="119" a="1"/>
  <c r="AJ452" i="119" s="1"/>
  <c r="Q452" i="119"/>
  <c r="R452" i="119" s="1"/>
  <c r="V452" i="119"/>
  <c r="AJ440" i="119" a="1"/>
  <c r="AJ440" i="119" s="1"/>
  <c r="Q440" i="119"/>
  <c r="R440" i="119" s="1"/>
  <c r="V440" i="119"/>
  <c r="V408" i="119"/>
  <c r="AJ408" i="119" a="1"/>
  <c r="AJ408" i="119" s="1"/>
  <c r="Q408" i="119"/>
  <c r="R408" i="119" s="1"/>
  <c r="V381" i="119"/>
  <c r="AJ381" i="119" a="1"/>
  <c r="AJ381" i="119" s="1"/>
  <c r="Q381" i="119"/>
  <c r="Q307" i="119"/>
  <c r="R307" i="119" s="1"/>
  <c r="V307" i="119"/>
  <c r="AJ307" i="119" a="1"/>
  <c r="AJ307" i="119" s="1"/>
  <c r="Q356" i="119"/>
  <c r="R356" i="119" s="1"/>
  <c r="V356" i="119"/>
  <c r="AJ356" i="119" a="1"/>
  <c r="AJ356" i="119" s="1"/>
  <c r="D231" i="121"/>
  <c r="F231" i="121" s="1"/>
  <c r="V354" i="119"/>
  <c r="Q354" i="119"/>
  <c r="R354" i="119" s="1"/>
  <c r="AJ354" i="119" a="1"/>
  <c r="AJ354" i="119" s="1"/>
  <c r="D206" i="121"/>
  <c r="F206" i="121" s="1"/>
  <c r="AJ340" i="119" a="1"/>
  <c r="AJ340" i="119" s="1"/>
  <c r="V340" i="119"/>
  <c r="Q340" i="119"/>
  <c r="R340" i="119" s="1"/>
  <c r="AJ274" i="119" a="1"/>
  <c r="AJ274" i="119" s="1"/>
  <c r="Q274" i="119"/>
  <c r="R274" i="119" s="1"/>
  <c r="V274" i="119"/>
  <c r="D209" i="121"/>
  <c r="F209" i="121" s="1"/>
  <c r="D60" i="121"/>
  <c r="F60" i="121" s="1"/>
  <c r="D126" i="121"/>
  <c r="C25" i="121"/>
  <c r="Q457" i="119"/>
  <c r="R457" i="119" s="1"/>
  <c r="AJ457" i="119" a="1"/>
  <c r="AJ457" i="119" s="1"/>
  <c r="V457" i="119"/>
  <c r="R309" i="119"/>
  <c r="E66" i="121"/>
  <c r="AF18" i="119"/>
  <c r="AI18" i="119" s="1"/>
  <c r="AH18" i="119"/>
  <c r="D127" i="121"/>
  <c r="F127" i="121" s="1"/>
  <c r="E59" i="121"/>
  <c r="AJ332" i="119" a="1"/>
  <c r="AJ332" i="119" s="1"/>
  <c r="Q332" i="119"/>
  <c r="R332" i="119" s="1"/>
  <c r="V332" i="119"/>
  <c r="AH42" i="119"/>
  <c r="AF42" i="119"/>
  <c r="AI42" i="119" s="1"/>
  <c r="E224" i="121"/>
  <c r="V429" i="119"/>
  <c r="Q429" i="119"/>
  <c r="R429" i="119" s="1"/>
  <c r="AJ429" i="119" a="1"/>
  <c r="AJ429" i="119" s="1"/>
  <c r="D219" i="121"/>
  <c r="F219" i="121" s="1"/>
  <c r="R409" i="119"/>
  <c r="E166" i="121"/>
  <c r="D197" i="121"/>
  <c r="F197" i="121" s="1"/>
  <c r="D33" i="121"/>
  <c r="F33" i="121" s="1"/>
  <c r="D235" i="121"/>
  <c r="F235" i="121" s="1"/>
  <c r="AJ273" i="119" a="1"/>
  <c r="AJ273" i="119" s="1"/>
  <c r="Q273" i="119"/>
  <c r="V273" i="119"/>
  <c r="D150" i="121"/>
  <c r="F150" i="121" s="1"/>
  <c r="AF12" i="119"/>
  <c r="AI12" i="119" s="1"/>
  <c r="AH12" i="119"/>
  <c r="D185" i="121"/>
  <c r="F185" i="121" s="1"/>
  <c r="Q297" i="119"/>
  <c r="V297" i="119"/>
  <c r="AJ297" i="119" a="1"/>
  <c r="AJ297" i="119" s="1"/>
  <c r="D64" i="121"/>
  <c r="F64" i="121" s="1"/>
  <c r="D140" i="121"/>
  <c r="F140" i="121" s="1"/>
  <c r="D61" i="121"/>
  <c r="F61" i="121" s="1"/>
  <c r="E122" i="121"/>
  <c r="AJ410" i="119" a="1"/>
  <c r="AJ410" i="119" s="1"/>
  <c r="Q410" i="119"/>
  <c r="R410" i="119" s="1"/>
  <c r="V410" i="119"/>
  <c r="D52" i="121"/>
  <c r="F52" i="121" s="1"/>
  <c r="AJ473" i="119" a="1"/>
  <c r="AJ473" i="119" s="1"/>
  <c r="V473" i="119"/>
  <c r="Q473" i="119"/>
  <c r="R473" i="119" s="1"/>
  <c r="Q293" i="119"/>
  <c r="AJ293" i="119" a="1"/>
  <c r="AJ293" i="119" s="1"/>
  <c r="V293" i="119"/>
  <c r="D108" i="121"/>
  <c r="F108" i="121" s="1"/>
  <c r="V362" i="119"/>
  <c r="Q362" i="119"/>
  <c r="R362" i="119" s="1"/>
  <c r="AJ362" i="119" a="1"/>
  <c r="AJ362" i="119" s="1"/>
  <c r="Q461" i="119"/>
  <c r="R461" i="119" s="1"/>
  <c r="AJ461" i="119" a="1"/>
  <c r="AJ461" i="119" s="1"/>
  <c r="V461" i="119"/>
  <c r="D144" i="121"/>
  <c r="F144" i="121" s="1"/>
  <c r="Q400" i="119"/>
  <c r="V400" i="119"/>
  <c r="AJ400" i="119" a="1"/>
  <c r="AJ400" i="119" s="1"/>
  <c r="AJ338" i="119" a="1"/>
  <c r="AJ338" i="119" s="1"/>
  <c r="Q338" i="119"/>
  <c r="R338" i="119" s="1"/>
  <c r="V338" i="119"/>
  <c r="AJ401" i="119" a="1"/>
  <c r="AJ401" i="119" s="1"/>
  <c r="Q401" i="119"/>
  <c r="R401" i="119" s="1"/>
  <c r="V401" i="119"/>
  <c r="D106" i="121"/>
  <c r="F106" i="121" s="1"/>
  <c r="D207" i="121"/>
  <c r="F207" i="121" s="1"/>
  <c r="D202" i="121"/>
  <c r="F202" i="121" s="1"/>
  <c r="D83" i="121"/>
  <c r="F83" i="121" s="1"/>
  <c r="D186" i="121"/>
  <c r="F186" i="121" s="1"/>
  <c r="D97" i="121"/>
  <c r="F97" i="121" s="1"/>
  <c r="Q465" i="119"/>
  <c r="R465" i="119" s="1"/>
  <c r="V465" i="119"/>
  <c r="AJ465" i="119" a="1"/>
  <c r="AJ465" i="119" s="1"/>
  <c r="V353" i="119"/>
  <c r="Q353" i="119"/>
  <c r="R353" i="119" s="1"/>
  <c r="AJ353" i="119" a="1"/>
  <c r="AJ353" i="119" s="1"/>
  <c r="Q298" i="119"/>
  <c r="R298" i="119" s="1"/>
  <c r="V298" i="119"/>
  <c r="AJ298" i="119" a="1"/>
  <c r="AJ298" i="119" s="1"/>
  <c r="AH43" i="119"/>
  <c r="AF43" i="119"/>
  <c r="AI43" i="119" s="1"/>
  <c r="D75" i="121"/>
  <c r="F75" i="121" s="1"/>
  <c r="D70" i="121"/>
  <c r="F70" i="121" s="1"/>
  <c r="D125" i="121"/>
  <c r="F125" i="121" s="1"/>
  <c r="D135" i="121"/>
  <c r="F135" i="121" s="1"/>
  <c r="D133" i="121"/>
  <c r="F133" i="121" s="1"/>
  <c r="D109" i="121"/>
  <c r="F109" i="121" s="1"/>
  <c r="V412" i="119"/>
  <c r="AJ412" i="119" a="1"/>
  <c r="AJ412" i="119" s="1"/>
  <c r="Q412" i="119"/>
  <c r="R412" i="119" s="1"/>
  <c r="V363" i="119"/>
  <c r="Q363" i="119"/>
  <c r="R363" i="119" s="1"/>
  <c r="AJ363" i="119" a="1"/>
  <c r="AJ363" i="119" s="1"/>
  <c r="D120" i="121"/>
  <c r="F120" i="121" s="1"/>
  <c r="V407" i="119"/>
  <c r="AJ407" i="119" a="1"/>
  <c r="AJ407" i="119" s="1"/>
  <c r="Q407" i="119"/>
  <c r="D148" i="121"/>
  <c r="F148" i="121" s="1"/>
  <c r="D74" i="121"/>
  <c r="F74" i="121" s="1"/>
  <c r="Q359" i="119"/>
  <c r="R359" i="119" s="1"/>
  <c r="V359" i="119"/>
  <c r="AJ359" i="119" a="1"/>
  <c r="AJ359" i="119" s="1"/>
  <c r="V443" i="119"/>
  <c r="Q443" i="119"/>
  <c r="AJ443" i="119" a="1"/>
  <c r="AJ443" i="119" s="1"/>
  <c r="V447" i="119"/>
  <c r="Q447" i="119"/>
  <c r="R447" i="119" s="1"/>
  <c r="AJ447" i="119" a="1"/>
  <c r="AJ447" i="119" s="1"/>
  <c r="R300" i="119"/>
  <c r="E57" i="121"/>
  <c r="V324" i="119"/>
  <c r="Q324" i="119"/>
  <c r="R324" i="119" s="1"/>
  <c r="AJ324" i="119" a="1"/>
  <c r="AJ324" i="119" s="1"/>
  <c r="D107" i="121"/>
  <c r="F107" i="121" s="1"/>
  <c r="Q477" i="119"/>
  <c r="V477" i="119"/>
  <c r="AJ477" i="119" a="1"/>
  <c r="AJ477" i="119" s="1"/>
  <c r="Q280" i="119"/>
  <c r="R280" i="119" s="1"/>
  <c r="V280" i="119"/>
  <c r="AJ280" i="119" a="1"/>
  <c r="AJ280" i="119" s="1"/>
  <c r="AH36" i="119"/>
  <c r="AF36" i="119"/>
  <c r="AI36" i="119" s="1"/>
  <c r="D217" i="121"/>
  <c r="F217" i="121" s="1"/>
  <c r="AH39" i="119"/>
  <c r="AF39" i="119"/>
  <c r="AI39" i="119" s="1"/>
  <c r="V386" i="119"/>
  <c r="AJ386" i="119" a="1"/>
  <c r="AJ386" i="119" s="1"/>
  <c r="Q386" i="119"/>
  <c r="R386" i="119" s="1"/>
  <c r="D176" i="121"/>
  <c r="F176" i="121" s="1"/>
  <c r="E233" i="121"/>
  <c r="R476" i="119"/>
  <c r="D103" i="121"/>
  <c r="F103" i="121" s="1"/>
  <c r="D174" i="121"/>
  <c r="F174" i="121" s="1"/>
  <c r="R284" i="119"/>
  <c r="E41" i="121"/>
  <c r="D87" i="121"/>
  <c r="F87" i="121" s="1"/>
  <c r="V331" i="119"/>
  <c r="AJ331" i="119" a="1"/>
  <c r="AJ331" i="119" s="1"/>
  <c r="Q331" i="119"/>
  <c r="R331" i="119" s="1"/>
  <c r="Q335" i="119"/>
  <c r="R335" i="119" s="1"/>
  <c r="V335" i="119"/>
  <c r="AJ335" i="119" a="1"/>
  <c r="AJ335" i="119" s="1"/>
  <c r="AJ413" i="119" a="1"/>
  <c r="AJ413" i="119" s="1"/>
  <c r="Q413" i="119"/>
  <c r="R413" i="119" s="1"/>
  <c r="V413" i="119"/>
  <c r="V416" i="119"/>
  <c r="AJ416" i="119" a="1"/>
  <c r="AJ416" i="119" s="1"/>
  <c r="Q416" i="119"/>
  <c r="R416" i="119" s="1"/>
  <c r="V325" i="119"/>
  <c r="AJ325" i="119" a="1"/>
  <c r="AJ325" i="119" s="1"/>
  <c r="Q325" i="119"/>
  <c r="R325" i="119" s="1"/>
  <c r="AH14" i="119"/>
  <c r="AF14" i="119"/>
  <c r="AI14" i="119" s="1"/>
  <c r="V355" i="119"/>
  <c r="Q355" i="119"/>
  <c r="R355" i="119" s="1"/>
  <c r="AJ355" i="119" a="1"/>
  <c r="AJ355" i="119" s="1"/>
  <c r="V421" i="119"/>
  <c r="AJ421" i="119" a="1"/>
  <c r="AJ421" i="119" s="1"/>
  <c r="Q421" i="119"/>
  <c r="R421" i="119" s="1"/>
  <c r="V277" i="119"/>
  <c r="AJ277" i="119" a="1"/>
  <c r="AJ277" i="119" s="1"/>
  <c r="Q277" i="119"/>
  <c r="R277" i="119" s="1"/>
  <c r="V426" i="119"/>
  <c r="Q426" i="119"/>
  <c r="R426" i="119" s="1"/>
  <c r="AJ426" i="119" a="1"/>
  <c r="AJ426" i="119" s="1"/>
  <c r="E79" i="121"/>
  <c r="R322" i="119"/>
  <c r="D175" i="121"/>
  <c r="F175" i="121" s="1"/>
  <c r="D216" i="121"/>
  <c r="F216" i="121" s="1"/>
  <c r="D190" i="121"/>
  <c r="F190" i="121" s="1"/>
  <c r="AF9" i="119"/>
  <c r="AI9" i="119" s="1"/>
  <c r="AH9" i="119"/>
  <c r="E155" i="121"/>
  <c r="Q351" i="119"/>
  <c r="R351" i="119" s="1"/>
  <c r="V351" i="119"/>
  <c r="AJ351" i="119" a="1"/>
  <c r="AJ351" i="119" s="1"/>
  <c r="D44" i="121"/>
  <c r="F44" i="121" s="1"/>
  <c r="D167" i="121"/>
  <c r="F167" i="121" s="1"/>
  <c r="D39" i="121"/>
  <c r="F39" i="121" s="1"/>
  <c r="AJ308" i="119" a="1"/>
  <c r="AJ308" i="119" s="1"/>
  <c r="Q308" i="119"/>
  <c r="R308" i="119" s="1"/>
  <c r="V308" i="119"/>
  <c r="D171" i="121"/>
  <c r="F171" i="121" s="1"/>
  <c r="AJ455" i="119" a="1"/>
  <c r="AJ455" i="119" s="1"/>
  <c r="Q455" i="119"/>
  <c r="R455" i="119" s="1"/>
  <c r="V455" i="119"/>
  <c r="D67" i="121"/>
  <c r="F67" i="121" s="1"/>
  <c r="D153" i="121"/>
  <c r="F153" i="121" s="1"/>
  <c r="V339" i="119"/>
  <c r="AJ339" i="119" a="1"/>
  <c r="AJ339" i="119" s="1"/>
  <c r="Q339" i="119"/>
  <c r="R339" i="119" s="1"/>
  <c r="AJ341" i="119" a="1"/>
  <c r="AJ341" i="119" s="1"/>
  <c r="Q341" i="119"/>
  <c r="R341" i="119" s="1"/>
  <c r="V341" i="119"/>
  <c r="V474" i="119"/>
  <c r="AJ474" i="119" a="1"/>
  <c r="AJ474" i="119" s="1"/>
  <c r="Q474" i="119"/>
  <c r="R474" i="119" s="1"/>
  <c r="AJ430" i="119" a="1"/>
  <c r="AJ430" i="119" s="1"/>
  <c r="V430" i="119"/>
  <c r="Q430" i="119"/>
  <c r="R430" i="119" s="1"/>
  <c r="D208" i="121"/>
  <c r="F208" i="121" s="1"/>
  <c r="AJ312" i="119" a="1"/>
  <c r="AJ312" i="119" s="1"/>
  <c r="Q312" i="119"/>
  <c r="R312" i="119" s="1"/>
  <c r="V312" i="119"/>
  <c r="D118" i="121"/>
  <c r="D63" i="121"/>
  <c r="F63" i="121" s="1"/>
  <c r="D49" i="121"/>
  <c r="F49" i="121" s="1"/>
  <c r="Q435" i="119"/>
  <c r="V435" i="119"/>
  <c r="AJ435" i="119" a="1"/>
  <c r="AJ435" i="119" s="1"/>
  <c r="AF17" i="119"/>
  <c r="AI17" i="119" s="1"/>
  <c r="AH17" i="119"/>
  <c r="D84" i="121"/>
  <c r="F84" i="121" s="1"/>
  <c r="AF41" i="119"/>
  <c r="AI41" i="119" s="1"/>
  <c r="AH41" i="119"/>
  <c r="D116" i="121"/>
  <c r="F116" i="121" s="1"/>
  <c r="E48" i="121"/>
  <c r="V385" i="119"/>
  <c r="Q385" i="119"/>
  <c r="R385" i="119" s="1"/>
  <c r="AJ385" i="119" a="1"/>
  <c r="AJ385" i="119" s="1"/>
  <c r="D173" i="121"/>
  <c r="F173" i="121" s="1"/>
  <c r="Q475" i="119"/>
  <c r="R475" i="119" s="1"/>
  <c r="AJ475" i="119" a="1"/>
  <c r="AJ475" i="119" s="1"/>
  <c r="V475" i="119"/>
  <c r="AJ314" i="119" a="1"/>
  <c r="AJ314" i="119" s="1"/>
  <c r="Q314" i="119"/>
  <c r="V314" i="119"/>
  <c r="D37" i="121"/>
  <c r="F37" i="121" s="1"/>
  <c r="D165" i="121"/>
  <c r="F165" i="121" s="1"/>
  <c r="V437" i="119"/>
  <c r="AJ437" i="119" a="1"/>
  <c r="AJ437" i="119" s="1"/>
  <c r="Q437" i="119"/>
  <c r="R437" i="119" s="1"/>
  <c r="V460" i="119"/>
  <c r="Q460" i="119"/>
  <c r="R460" i="119" s="1"/>
  <c r="AJ460" i="119" a="1"/>
  <c r="AJ460" i="119" s="1"/>
  <c r="D201" i="121"/>
  <c r="F201" i="121" s="1"/>
  <c r="F238" i="121"/>
  <c r="D22" i="121"/>
  <c r="F22" i="121" s="1"/>
  <c r="Q419" i="119"/>
  <c r="R419" i="119" s="1"/>
  <c r="AJ419" i="119" a="1"/>
  <c r="AJ419" i="119" s="1"/>
  <c r="V419" i="119"/>
  <c r="D137" i="121"/>
  <c r="F137" i="121" s="1"/>
  <c r="Q304" i="119"/>
  <c r="V304" i="119"/>
  <c r="AJ304" i="119" a="1"/>
  <c r="AJ304" i="119" s="1"/>
  <c r="V371" i="119"/>
  <c r="AJ371" i="119" a="1"/>
  <c r="AJ371" i="119" s="1"/>
  <c r="Q371" i="119"/>
  <c r="R371" i="119" s="1"/>
  <c r="D115" i="121"/>
  <c r="F115" i="121" s="1"/>
  <c r="AH13" i="119"/>
  <c r="AF13" i="119"/>
  <c r="AI13" i="119" s="1"/>
  <c r="D91" i="121"/>
  <c r="F91" i="121" s="1"/>
  <c r="D43" i="121"/>
  <c r="F43" i="121" s="1"/>
  <c r="E221" i="121" l="1"/>
  <c r="R463" i="119"/>
  <c r="E73" i="121"/>
  <c r="E172" i="121"/>
  <c r="E199" i="121"/>
  <c r="E205" i="121"/>
  <c r="E125" i="121"/>
  <c r="E39" i="121"/>
  <c r="E72" i="121"/>
  <c r="E219" i="121"/>
  <c r="E201" i="121"/>
  <c r="E67" i="121"/>
  <c r="E56" i="121"/>
  <c r="E52" i="121"/>
  <c r="E75" i="121"/>
  <c r="E87" i="121"/>
  <c r="E91" i="121"/>
  <c r="E49" i="121"/>
  <c r="E206" i="121"/>
  <c r="E140" i="121"/>
  <c r="E107" i="121"/>
  <c r="E63" i="121"/>
  <c r="E216" i="121"/>
  <c r="E208" i="121"/>
  <c r="E44" i="121"/>
  <c r="E190" i="121"/>
  <c r="E160" i="121"/>
  <c r="E136" i="121"/>
  <c r="E137" i="121"/>
  <c r="E202" i="121"/>
  <c r="E85" i="121"/>
  <c r="E132" i="121"/>
  <c r="E171" i="121"/>
  <c r="E167" i="121"/>
  <c r="E196" i="121"/>
  <c r="E115" i="121"/>
  <c r="E150" i="121"/>
  <c r="E46" i="121"/>
  <c r="E162" i="121"/>
  <c r="E209" i="121"/>
  <c r="E77" i="121"/>
  <c r="E130" i="121"/>
  <c r="E124" i="121"/>
  <c r="E62" i="121"/>
  <c r="E173" i="121"/>
  <c r="E70" i="121"/>
  <c r="E106" i="121"/>
  <c r="E227" i="121"/>
  <c r="E21" i="121" s="1"/>
  <c r="E179" i="121"/>
  <c r="E152" i="121"/>
  <c r="E156" i="121"/>
  <c r="E98" i="121"/>
  <c r="E148" i="121"/>
  <c r="E121" i="121"/>
  <c r="E109" i="121"/>
  <c r="E210" i="121"/>
  <c r="E99" i="121"/>
  <c r="E108" i="121"/>
  <c r="E117" i="121"/>
  <c r="E88" i="121"/>
  <c r="E158" i="121"/>
  <c r="E82" i="121"/>
  <c r="E128" i="121"/>
  <c r="E153" i="121"/>
  <c r="E186" i="121"/>
  <c r="E231" i="121"/>
  <c r="E65" i="121"/>
  <c r="E100" i="121"/>
  <c r="E197" i="121"/>
  <c r="E151" i="121"/>
  <c r="E96" i="121"/>
  <c r="E37" i="121"/>
  <c r="E116" i="121"/>
  <c r="E218" i="121"/>
  <c r="E102" i="121"/>
  <c r="E131" i="121"/>
  <c r="E212" i="121"/>
  <c r="E127" i="121"/>
  <c r="E111" i="121"/>
  <c r="E230" i="121"/>
  <c r="L15" i="130"/>
  <c r="P16" i="105" s="1"/>
  <c r="R63" i="105" s="1"/>
  <c r="BF40" i="119"/>
  <c r="AY40" i="119"/>
  <c r="DK40" i="119"/>
  <c r="DD40" i="119"/>
  <c r="BI40" i="119"/>
  <c r="BR40" i="119"/>
  <c r="CK40" i="119"/>
  <c r="CY40" i="119"/>
  <c r="BL40" i="119"/>
  <c r="AW40" i="119"/>
  <c r="DC40" i="119"/>
  <c r="CX40" i="119"/>
  <c r="CC40" i="119"/>
  <c r="CG40" i="119"/>
  <c r="CZ40" i="119"/>
  <c r="AX40" i="119"/>
  <c r="CM40" i="119"/>
  <c r="BM40" i="119"/>
  <c r="DP40" i="119"/>
  <c r="BN40" i="119"/>
  <c r="BO40" i="119"/>
  <c r="AZ40" i="119"/>
  <c r="DL40" i="119"/>
  <c r="BY40" i="119"/>
  <c r="BZ40" i="119"/>
  <c r="AU40" i="119"/>
  <c r="DG40" i="119"/>
  <c r="BT40" i="119"/>
  <c r="BU40" i="119"/>
  <c r="CL40" i="119"/>
  <c r="BG40" i="119"/>
  <c r="DF40" i="119"/>
  <c r="DB40" i="119"/>
  <c r="CN40" i="119"/>
  <c r="BB40" i="119"/>
  <c r="CI40" i="119"/>
  <c r="DH40" i="119"/>
  <c r="BV40" i="119"/>
  <c r="CE40" i="119"/>
  <c r="BH40" i="119"/>
  <c r="CO40" i="119"/>
  <c r="CH40" i="119"/>
  <c r="BC40" i="119"/>
  <c r="DO40" i="119"/>
  <c r="CB40" i="119"/>
  <c r="CS40" i="119"/>
  <c r="BX40" i="119"/>
  <c r="BS40" i="119"/>
  <c r="CR40" i="119"/>
  <c r="CT40" i="119"/>
  <c r="AS40" i="119"/>
  <c r="DA40" i="119"/>
  <c r="DJ40" i="119"/>
  <c r="DM40" i="119"/>
  <c r="CQ40" i="119"/>
  <c r="CD40" i="119"/>
  <c r="CU40" i="119"/>
  <c r="BP40" i="119"/>
  <c r="BA40" i="119"/>
  <c r="DE40" i="119"/>
  <c r="CP40" i="119"/>
  <c r="BK40" i="119"/>
  <c r="BE40" i="119"/>
  <c r="CJ40" i="119"/>
  <c r="DI40" i="119"/>
  <c r="BQ40" i="119"/>
  <c r="CF40" i="119"/>
  <c r="CA40" i="119"/>
  <c r="AT40" i="119"/>
  <c r="BW40" i="119"/>
  <c r="CW40" i="119"/>
  <c r="DN40" i="119"/>
  <c r="AV40" i="119"/>
  <c r="BJ40" i="119"/>
  <c r="CV40" i="119"/>
  <c r="BD40" i="119"/>
  <c r="Y21" i="119"/>
  <c r="Y46" i="119" s="1"/>
  <c r="DM9" i="119"/>
  <c r="AP9" i="119"/>
  <c r="DB9" i="119"/>
  <c r="DC9" i="119"/>
  <c r="CB9" i="119"/>
  <c r="BC9" i="119"/>
  <c r="BH9" i="119"/>
  <c r="AV9" i="119"/>
  <c r="CS9" i="119"/>
  <c r="BA9" i="119"/>
  <c r="BV9" i="119"/>
  <c r="BO9" i="119"/>
  <c r="BE9" i="119"/>
  <c r="BN9" i="119"/>
  <c r="BJ9" i="119"/>
  <c r="AZ9" i="119"/>
  <c r="DF9" i="119"/>
  <c r="CY9" i="119"/>
  <c r="BP9" i="119"/>
  <c r="BM9" i="119"/>
  <c r="CJ9" i="119"/>
  <c r="CT9" i="119"/>
  <c r="DP9" i="119"/>
  <c r="AW9" i="119"/>
  <c r="CC9" i="119"/>
  <c r="AX9" i="119"/>
  <c r="DJ9" i="119"/>
  <c r="DL9" i="119"/>
  <c r="AR9" i="119"/>
  <c r="BY9" i="119"/>
  <c r="CD9" i="119"/>
  <c r="CH9" i="119"/>
  <c r="CP9" i="119"/>
  <c r="CI9" i="119"/>
  <c r="CA9" i="119"/>
  <c r="BD9" i="119"/>
  <c r="CU9" i="119"/>
  <c r="DD9" i="119"/>
  <c r="AU9" i="119"/>
  <c r="AS9" i="119"/>
  <c r="DA9" i="119"/>
  <c r="CW9" i="119"/>
  <c r="CQ9" i="119"/>
  <c r="CO9" i="119"/>
  <c r="BI9" i="119"/>
  <c r="BF9" i="119"/>
  <c r="AN9" i="119"/>
  <c r="CX9" i="119"/>
  <c r="BK9" i="119"/>
  <c r="AY9" i="119"/>
  <c r="CE9" i="119"/>
  <c r="CG9" i="119"/>
  <c r="BT9" i="119"/>
  <c r="DN9" i="119"/>
  <c r="CK9" i="119"/>
  <c r="AO9" i="119"/>
  <c r="BQ9" i="119"/>
  <c r="BW9" i="119"/>
  <c r="DO9" i="119"/>
  <c r="DE9" i="119"/>
  <c r="AT9" i="119"/>
  <c r="DH9" i="119"/>
  <c r="CL9" i="119"/>
  <c r="BZ9" i="119"/>
  <c r="CZ9" i="119"/>
  <c r="DI9" i="119"/>
  <c r="BR9" i="119"/>
  <c r="AQ9" i="119"/>
  <c r="CN9" i="119"/>
  <c r="CM9" i="119"/>
  <c r="DG9" i="119"/>
  <c r="BX9" i="119"/>
  <c r="CV9" i="119"/>
  <c r="DK9" i="119"/>
  <c r="BU9" i="119"/>
  <c r="BL9" i="119"/>
  <c r="BG9" i="119"/>
  <c r="CF9" i="119"/>
  <c r="BS9" i="119"/>
  <c r="CR9" i="119"/>
  <c r="BB9" i="119"/>
  <c r="E114" i="121"/>
  <c r="E176" i="121"/>
  <c r="E217" i="121"/>
  <c r="E74" i="121"/>
  <c r="E120" i="121"/>
  <c r="E188" i="121"/>
  <c r="E223" i="121"/>
  <c r="E34" i="121"/>
  <c r="E213" i="121"/>
  <c r="R456" i="119"/>
  <c r="E198" i="121"/>
  <c r="E69" i="121"/>
  <c r="E51" i="121"/>
  <c r="E142" i="121"/>
  <c r="E182" i="121"/>
  <c r="E24" i="121" s="1"/>
  <c r="R275" i="119"/>
  <c r="E32" i="121"/>
  <c r="E135" i="121"/>
  <c r="R378" i="119"/>
  <c r="L12" i="130"/>
  <c r="P13" i="105" s="1"/>
  <c r="R60" i="105" s="1"/>
  <c r="CP37" i="119"/>
  <c r="DG37" i="119"/>
  <c r="BD37" i="119"/>
  <c r="DP37" i="119"/>
  <c r="CK37" i="119"/>
  <c r="CT37" i="119"/>
  <c r="BW37" i="119"/>
  <c r="CW37" i="119"/>
  <c r="CN37" i="119"/>
  <c r="BJ37" i="119"/>
  <c r="CG37" i="119"/>
  <c r="BK37" i="119"/>
  <c r="BV37" i="119"/>
  <c r="BP37" i="119"/>
  <c r="DH37" i="119"/>
  <c r="CF37" i="119"/>
  <c r="CX37" i="119"/>
  <c r="BC37" i="119"/>
  <c r="BL37" i="119"/>
  <c r="AW37" i="119"/>
  <c r="DA37" i="119"/>
  <c r="DB37" i="119"/>
  <c r="CE37" i="119"/>
  <c r="DM37" i="119"/>
  <c r="CV37" i="119"/>
  <c r="DO37" i="119"/>
  <c r="BQ37" i="119"/>
  <c r="CA37" i="119"/>
  <c r="CZ37" i="119"/>
  <c r="BE37" i="119"/>
  <c r="BG37" i="119"/>
  <c r="BA37" i="119"/>
  <c r="BX37" i="119"/>
  <c r="CQ37" i="119"/>
  <c r="AT37" i="119"/>
  <c r="DF37" i="119"/>
  <c r="BS37" i="119"/>
  <c r="BT37" i="119"/>
  <c r="BM37" i="119"/>
  <c r="AX37" i="119"/>
  <c r="DJ37" i="119"/>
  <c r="CM37" i="119"/>
  <c r="AS37" i="119"/>
  <c r="DD37" i="119"/>
  <c r="AU37" i="119"/>
  <c r="CJ37" i="119"/>
  <c r="CS37" i="119"/>
  <c r="BN37" i="119"/>
  <c r="BH37" i="119"/>
  <c r="BR37" i="119"/>
  <c r="DI37" i="119"/>
  <c r="DK37" i="119"/>
  <c r="AV37" i="119"/>
  <c r="BO37" i="119"/>
  <c r="BB37" i="119"/>
  <c r="DN37" i="119"/>
  <c r="CI37" i="119"/>
  <c r="CB37" i="119"/>
  <c r="CC37" i="119"/>
  <c r="BF37" i="119"/>
  <c r="BI37" i="119"/>
  <c r="CU37" i="119"/>
  <c r="AZ37" i="119"/>
  <c r="DL37" i="119"/>
  <c r="CY37" i="119"/>
  <c r="DC37" i="119"/>
  <c r="CR37" i="119"/>
  <c r="AY37" i="119"/>
  <c r="BZ37" i="119"/>
  <c r="CD37" i="119"/>
  <c r="CO37" i="119"/>
  <c r="CH37" i="119"/>
  <c r="BU37" i="119"/>
  <c r="BY37" i="119"/>
  <c r="CL37" i="119"/>
  <c r="DE37" i="119"/>
  <c r="R407" i="119"/>
  <c r="E164" i="121"/>
  <c r="D21" i="121"/>
  <c r="F21" i="121" s="1"/>
  <c r="F227" i="121"/>
  <c r="D23" i="121"/>
  <c r="F23" i="121" s="1"/>
  <c r="F118" i="121"/>
  <c r="R366" i="119"/>
  <c r="E123" i="121"/>
  <c r="E45" i="121"/>
  <c r="L14" i="130"/>
  <c r="P15" i="105" s="1"/>
  <c r="R62" i="105" s="1"/>
  <c r="BS39" i="119"/>
  <c r="BD39" i="119"/>
  <c r="DH39" i="119"/>
  <c r="DA39" i="119"/>
  <c r="AT39" i="119"/>
  <c r="BO39" i="119"/>
  <c r="CP39" i="119"/>
  <c r="CN39" i="119"/>
  <c r="BA39" i="119"/>
  <c r="DM39" i="119"/>
  <c r="DP39" i="119"/>
  <c r="DJ39" i="119"/>
  <c r="BH39" i="119"/>
  <c r="CC39" i="119"/>
  <c r="BP39" i="119"/>
  <c r="CA39" i="119"/>
  <c r="BT39" i="119"/>
  <c r="AW39" i="119"/>
  <c r="DI39" i="119"/>
  <c r="BF39" i="119"/>
  <c r="BW39" i="119"/>
  <c r="DN39" i="119"/>
  <c r="CV39" i="119"/>
  <c r="BI39" i="119"/>
  <c r="BB39" i="119"/>
  <c r="DG39" i="119"/>
  <c r="CO39" i="119"/>
  <c r="DO39" i="119"/>
  <c r="CK39" i="119"/>
  <c r="AY39" i="119"/>
  <c r="BX39" i="119"/>
  <c r="CW39" i="119"/>
  <c r="CR39" i="119"/>
  <c r="CF39" i="119"/>
  <c r="CI39" i="119"/>
  <c r="CJ39" i="119"/>
  <c r="BE39" i="119"/>
  <c r="AX39" i="119"/>
  <c r="BV39" i="119"/>
  <c r="CE39" i="119"/>
  <c r="AS39" i="119"/>
  <c r="DD39" i="119"/>
  <c r="BQ39" i="119"/>
  <c r="BZ39" i="119"/>
  <c r="CY39" i="119"/>
  <c r="CD39" i="119"/>
  <c r="CU39" i="119"/>
  <c r="CG39" i="119"/>
  <c r="BL39" i="119"/>
  <c r="DC39" i="119"/>
  <c r="BK39" i="119"/>
  <c r="CQ39" i="119"/>
  <c r="CZ39" i="119"/>
  <c r="BM39" i="119"/>
  <c r="BN39" i="119"/>
  <c r="CT39" i="119"/>
  <c r="CM39" i="119"/>
  <c r="AZ39" i="119"/>
  <c r="DL39" i="119"/>
  <c r="BY39" i="119"/>
  <c r="CX39" i="119"/>
  <c r="BU39" i="119"/>
  <c r="BJ39" i="119"/>
  <c r="CL39" i="119"/>
  <c r="CH39" i="119"/>
  <c r="BC39" i="119"/>
  <c r="CB39" i="119"/>
  <c r="DB39" i="119"/>
  <c r="DK39" i="119"/>
  <c r="DF39" i="119"/>
  <c r="CS39" i="119"/>
  <c r="BR39" i="119"/>
  <c r="DE39" i="119"/>
  <c r="AV39" i="119"/>
  <c r="BG39" i="119"/>
  <c r="AU39" i="119"/>
  <c r="R283" i="119"/>
  <c r="E40" i="121"/>
  <c r="E139" i="121"/>
  <c r="R382" i="119"/>
  <c r="E29" i="121"/>
  <c r="L16" i="130"/>
  <c r="P17" i="105" s="1"/>
  <c r="R64" i="105" s="1"/>
  <c r="CQ41" i="119"/>
  <c r="DD41" i="119"/>
  <c r="BU41" i="119"/>
  <c r="AY41" i="119"/>
  <c r="AU41" i="119"/>
  <c r="BR41" i="119"/>
  <c r="DJ41" i="119"/>
  <c r="DF41" i="119"/>
  <c r="BB41" i="119"/>
  <c r="CK41" i="119"/>
  <c r="BX41" i="119"/>
  <c r="CA41" i="119"/>
  <c r="DB41" i="119"/>
  <c r="BI41" i="119"/>
  <c r="BT41" i="119"/>
  <c r="CC41" i="119"/>
  <c r="DP41" i="119"/>
  <c r="CT41" i="119"/>
  <c r="CY41" i="119"/>
  <c r="CX41" i="119"/>
  <c r="CL41" i="119"/>
  <c r="BS41" i="119"/>
  <c r="BM41" i="119"/>
  <c r="BZ41" i="119"/>
  <c r="CG41" i="119"/>
  <c r="BL41" i="119"/>
  <c r="BW41" i="119"/>
  <c r="BQ41" i="119"/>
  <c r="CP41" i="119"/>
  <c r="DO41" i="119"/>
  <c r="BD41" i="119"/>
  <c r="DE41" i="119"/>
  <c r="BP41" i="119"/>
  <c r="CN41" i="119"/>
  <c r="DG41" i="119"/>
  <c r="CR41" i="119"/>
  <c r="DM41" i="119"/>
  <c r="CV41" i="119"/>
  <c r="CF41" i="119"/>
  <c r="DC41" i="119"/>
  <c r="CO41" i="119"/>
  <c r="CU41" i="119"/>
  <c r="BJ41" i="119"/>
  <c r="CI41" i="119"/>
  <c r="CE41" i="119"/>
  <c r="BO41" i="119"/>
  <c r="BK41" i="119"/>
  <c r="BH41" i="119"/>
  <c r="CM41" i="119"/>
  <c r="AS41" i="119"/>
  <c r="BC41" i="119"/>
  <c r="CH41" i="119"/>
  <c r="DA41" i="119"/>
  <c r="BG41" i="119"/>
  <c r="CJ41" i="119"/>
  <c r="BV41" i="119"/>
  <c r="BA41" i="119"/>
  <c r="AX41" i="119"/>
  <c r="DH41" i="119"/>
  <c r="AW41" i="119"/>
  <c r="BE41" i="119"/>
  <c r="DI41" i="119"/>
  <c r="BY41" i="119"/>
  <c r="BF41" i="119"/>
  <c r="CS41" i="119"/>
  <c r="CZ41" i="119"/>
  <c r="DL41" i="119"/>
  <c r="CW41" i="119"/>
  <c r="AZ41" i="119"/>
  <c r="AV41" i="119"/>
  <c r="BN41" i="119"/>
  <c r="CB41" i="119"/>
  <c r="CD41" i="119"/>
  <c r="DN41" i="119"/>
  <c r="DK41" i="119"/>
  <c r="AT41" i="119"/>
  <c r="E43" i="121"/>
  <c r="R314" i="119"/>
  <c r="E71" i="121"/>
  <c r="E192" i="121"/>
  <c r="R435" i="119"/>
  <c r="BU14" i="119"/>
  <c r="CD14" i="119"/>
  <c r="AR14" i="119"/>
  <c r="DC14" i="119"/>
  <c r="BP14" i="119"/>
  <c r="BY14" i="119"/>
  <c r="DH14" i="119"/>
  <c r="CX14" i="119"/>
  <c r="BC14" i="119"/>
  <c r="DO14" i="119"/>
  <c r="CT14" i="119"/>
  <c r="CF14" i="119"/>
  <c r="AT14" i="119"/>
  <c r="AV14" i="119"/>
  <c r="BF14" i="119"/>
  <c r="AS14" i="119"/>
  <c r="CI14" i="119"/>
  <c r="BD14" i="119"/>
  <c r="AZ14" i="119"/>
  <c r="CC14" i="119"/>
  <c r="AY14" i="119"/>
  <c r="DK14" i="119"/>
  <c r="CG14" i="119"/>
  <c r="DF14" i="119"/>
  <c r="BK14" i="119"/>
  <c r="DI14" i="119"/>
  <c r="CN14" i="119"/>
  <c r="BZ14" i="119"/>
  <c r="BE14" i="119"/>
  <c r="CL14" i="119"/>
  <c r="BI14" i="119"/>
  <c r="CY14" i="119"/>
  <c r="BM14" i="119"/>
  <c r="CU14" i="119"/>
  <c r="AU14" i="119"/>
  <c r="CK14" i="119"/>
  <c r="DJ14" i="119"/>
  <c r="BG14" i="119"/>
  <c r="AO14" i="119"/>
  <c r="CV14" i="119"/>
  <c r="CO14" i="119"/>
  <c r="BB14" i="119"/>
  <c r="DN14" i="119"/>
  <c r="BS14" i="119"/>
  <c r="BT14" i="119"/>
  <c r="AN14" i="119"/>
  <c r="BW14" i="119"/>
  <c r="DE14" i="119"/>
  <c r="BL14" i="119"/>
  <c r="DP14" i="119"/>
  <c r="BV14" i="119"/>
  <c r="BA14" i="119"/>
  <c r="CQ14" i="119"/>
  <c r="CM14" i="119"/>
  <c r="CH14" i="119"/>
  <c r="BN14" i="119"/>
  <c r="BQ14" i="119"/>
  <c r="DG14" i="119"/>
  <c r="Y26" i="119"/>
  <c r="CS14" i="119"/>
  <c r="AP14" i="119"/>
  <c r="BO14" i="119"/>
  <c r="BH14" i="119"/>
  <c r="DL14" i="119"/>
  <c r="CW14" i="119"/>
  <c r="BJ14" i="119"/>
  <c r="AQ14" i="119"/>
  <c r="CA14" i="119"/>
  <c r="CR14" i="119"/>
  <c r="DA14" i="119"/>
  <c r="BX14" i="119"/>
  <c r="BR14" i="119"/>
  <c r="AW14" i="119"/>
  <c r="CE14" i="119"/>
  <c r="DM14" i="119"/>
  <c r="CB14" i="119"/>
  <c r="AX14" i="119"/>
  <c r="DD14" i="119"/>
  <c r="CZ14" i="119"/>
  <c r="CJ14" i="119"/>
  <c r="DB14" i="119"/>
  <c r="CP14" i="119"/>
  <c r="E64" i="121"/>
  <c r="BM12" i="119"/>
  <c r="AX12" i="119"/>
  <c r="DJ12" i="119"/>
  <c r="CU12" i="119"/>
  <c r="CF12" i="119"/>
  <c r="BQ12" i="119"/>
  <c r="CJ12" i="119"/>
  <c r="CX12" i="119"/>
  <c r="AU12" i="119"/>
  <c r="DG12" i="119"/>
  <c r="BO12" i="119"/>
  <c r="CW12" i="119"/>
  <c r="CA12" i="119"/>
  <c r="AQ12" i="119"/>
  <c r="BH12" i="119"/>
  <c r="DE12" i="119"/>
  <c r="DP12" i="119"/>
  <c r="BE12" i="119"/>
  <c r="DB12" i="119"/>
  <c r="CP12" i="119"/>
  <c r="BU12" i="119"/>
  <c r="BF12" i="119"/>
  <c r="AP12" i="119"/>
  <c r="DC12" i="119"/>
  <c r="CN12" i="119"/>
  <c r="BY12" i="119"/>
  <c r="AT12" i="119"/>
  <c r="DF12" i="119"/>
  <c r="BC12" i="119"/>
  <c r="DO12" i="119"/>
  <c r="Y24" i="119"/>
  <c r="CS12" i="119"/>
  <c r="AZ12" i="119"/>
  <c r="DL12" i="119"/>
  <c r="BD12" i="119"/>
  <c r="BW12" i="119"/>
  <c r="CB12" i="119"/>
  <c r="DI12" i="119"/>
  <c r="CE12" i="119"/>
  <c r="BA12" i="119"/>
  <c r="CH12" i="119"/>
  <c r="CQ12" i="119"/>
  <c r="CC12" i="119"/>
  <c r="BN12" i="119"/>
  <c r="AY12" i="119"/>
  <c r="DK12" i="119"/>
  <c r="CV12" i="119"/>
  <c r="CG12" i="119"/>
  <c r="BB12" i="119"/>
  <c r="DN12" i="119"/>
  <c r="BK12" i="119"/>
  <c r="AV12" i="119"/>
  <c r="CD12" i="119"/>
  <c r="BR12" i="119"/>
  <c r="CR12" i="119"/>
  <c r="CL12" i="119"/>
  <c r="BZ12" i="119"/>
  <c r="AO12" i="119"/>
  <c r="CM12" i="119"/>
  <c r="BI12" i="119"/>
  <c r="DH12" i="119"/>
  <c r="CK12" i="119"/>
  <c r="BV12" i="119"/>
  <c r="BG12" i="119"/>
  <c r="AR12" i="119"/>
  <c r="DD12" i="119"/>
  <c r="CO12" i="119"/>
  <c r="BJ12" i="119"/>
  <c r="AN12" i="119"/>
  <c r="BS12" i="119"/>
  <c r="BT12" i="119"/>
  <c r="DA12" i="119"/>
  <c r="AS12" i="119"/>
  <c r="CI12" i="119"/>
  <c r="AW12" i="119"/>
  <c r="CT12" i="119"/>
  <c r="BP12" i="119"/>
  <c r="DM12" i="119"/>
  <c r="CZ12" i="119"/>
  <c r="BL12" i="119"/>
  <c r="BX12" i="119"/>
  <c r="CY12" i="119"/>
  <c r="E235" i="121"/>
  <c r="CS42" i="119"/>
  <c r="DA42" i="119"/>
  <c r="BF42" i="119"/>
  <c r="CB42" i="119"/>
  <c r="BM42" i="119"/>
  <c r="DP42" i="119"/>
  <c r="CL42" i="119"/>
  <c r="BT42" i="119"/>
  <c r="BC42" i="119"/>
  <c r="CW42" i="119"/>
  <c r="DB42" i="119"/>
  <c r="BI42" i="119"/>
  <c r="DM42" i="119"/>
  <c r="CK42" i="119"/>
  <c r="CH42" i="119"/>
  <c r="CP42" i="119"/>
  <c r="CA42" i="119"/>
  <c r="DG42" i="119"/>
  <c r="AX42" i="119"/>
  <c r="CE42" i="119"/>
  <c r="CT42" i="119"/>
  <c r="DI42" i="119"/>
  <c r="BV42" i="119"/>
  <c r="BN42" i="119"/>
  <c r="AY42" i="119"/>
  <c r="CC42" i="119"/>
  <c r="DO42" i="119"/>
  <c r="BL42" i="119"/>
  <c r="DD42" i="119"/>
  <c r="BH42" i="119"/>
  <c r="DC42" i="119"/>
  <c r="BG42" i="119"/>
  <c r="AV42" i="119"/>
  <c r="BY42" i="119"/>
  <c r="BE42" i="119"/>
  <c r="CO42" i="119"/>
  <c r="BW42" i="119"/>
  <c r="BA42" i="119"/>
  <c r="CU42" i="119"/>
  <c r="CD42" i="119"/>
  <c r="DJ42" i="119"/>
  <c r="AS42" i="119"/>
  <c r="DK42" i="119"/>
  <c r="CJ42" i="119"/>
  <c r="DF42" i="119"/>
  <c r="CM42" i="119"/>
  <c r="BX42" i="119"/>
  <c r="CQ42" i="119"/>
  <c r="CN42" i="119"/>
  <c r="CZ42" i="119"/>
  <c r="CX42" i="119"/>
  <c r="L17" i="130"/>
  <c r="P18" i="105" s="1"/>
  <c r="R65" i="105" s="1"/>
  <c r="CV42" i="119"/>
  <c r="AW42" i="119"/>
  <c r="AZ42" i="119"/>
  <c r="BP42" i="119"/>
  <c r="DL42" i="119"/>
  <c r="BR42" i="119"/>
  <c r="BB42" i="119"/>
  <c r="BO42" i="119"/>
  <c r="DE42" i="119"/>
  <c r="BD42" i="119"/>
  <c r="DH42" i="119"/>
  <c r="BK42" i="119"/>
  <c r="CI42" i="119"/>
  <c r="BQ42" i="119"/>
  <c r="BJ42" i="119"/>
  <c r="AT42" i="119"/>
  <c r="CY42" i="119"/>
  <c r="CG42" i="119"/>
  <c r="CF42" i="119"/>
  <c r="BZ42" i="119"/>
  <c r="CR42" i="119"/>
  <c r="AU42" i="119"/>
  <c r="BS42" i="119"/>
  <c r="BU42" i="119"/>
  <c r="DN42" i="119"/>
  <c r="BS18" i="119"/>
  <c r="BZ18" i="119"/>
  <c r="CR18" i="119"/>
  <c r="AR18" i="119"/>
  <c r="DA18" i="119"/>
  <c r="BF18" i="119"/>
  <c r="BQ18" i="119"/>
  <c r="BW18" i="119"/>
  <c r="CP18" i="119"/>
  <c r="CN18" i="119"/>
  <c r="BC18" i="119"/>
  <c r="CB18" i="119"/>
  <c r="CK18" i="119"/>
  <c r="DB18" i="119"/>
  <c r="BI18" i="119"/>
  <c r="CA18" i="119"/>
  <c r="AP18" i="119"/>
  <c r="CZ18" i="119"/>
  <c r="AW18" i="119"/>
  <c r="DI18" i="119"/>
  <c r="BN18" i="119"/>
  <c r="CO18" i="119"/>
  <c r="CE18" i="119"/>
  <c r="DF18" i="119"/>
  <c r="CV18" i="119"/>
  <c r="BK18" i="119"/>
  <c r="BY18" i="119"/>
  <c r="CS18" i="119"/>
  <c r="BO18" i="119"/>
  <c r="CI18" i="119"/>
  <c r="AV18" i="119"/>
  <c r="DH18" i="119"/>
  <c r="BE18" i="119"/>
  <c r="CG18" i="119"/>
  <c r="BV18" i="119"/>
  <c r="DE18" i="119"/>
  <c r="CM18" i="119"/>
  <c r="AN18" i="119"/>
  <c r="DD18" i="119"/>
  <c r="BT18" i="119"/>
  <c r="DN18" i="119"/>
  <c r="DK18" i="119"/>
  <c r="BB18" i="119"/>
  <c r="CJ18" i="119"/>
  <c r="DJ18" i="119"/>
  <c r="CF18" i="119"/>
  <c r="CQ18" i="119"/>
  <c r="BD18" i="119"/>
  <c r="DP18" i="119"/>
  <c r="BM18" i="119"/>
  <c r="BJ18" i="119"/>
  <c r="CD18" i="119"/>
  <c r="BR18" i="119"/>
  <c r="CU18" i="119"/>
  <c r="AZ18" i="119"/>
  <c r="DL18" i="119"/>
  <c r="DG18" i="119"/>
  <c r="CC18" i="119"/>
  <c r="CT18" i="119"/>
  <c r="BP18" i="119"/>
  <c r="CH18" i="119"/>
  <c r="AX18" i="119"/>
  <c r="AT18" i="119"/>
  <c r="Y30" i="119"/>
  <c r="Y55" i="119" s="1"/>
  <c r="CY18" i="119"/>
  <c r="BL18" i="119"/>
  <c r="BA18" i="119"/>
  <c r="BU18" i="119"/>
  <c r="CX18" i="119"/>
  <c r="CL18" i="119"/>
  <c r="AQ18" i="119"/>
  <c r="DC18" i="119"/>
  <c r="BH18" i="119"/>
  <c r="AS18" i="119"/>
  <c r="AU18" i="119"/>
  <c r="CW18" i="119"/>
  <c r="AY18" i="119"/>
  <c r="DO18" i="119"/>
  <c r="DM18" i="119"/>
  <c r="AO18" i="119"/>
  <c r="BG18" i="119"/>
  <c r="BX18" i="119"/>
  <c r="E126" i="121"/>
  <c r="E25" i="121" s="1"/>
  <c r="R381" i="119"/>
  <c r="E138" i="121"/>
  <c r="E161" i="121"/>
  <c r="E104" i="121"/>
  <c r="D20" i="121"/>
  <c r="F20" i="121" s="1"/>
  <c r="F68" i="121"/>
  <c r="E194" i="121"/>
  <c r="E169" i="121"/>
  <c r="E184" i="121"/>
  <c r="E147" i="121"/>
  <c r="E78" i="121"/>
  <c r="E232" i="121"/>
  <c r="E31" i="121"/>
  <c r="E80" i="121"/>
  <c r="R323" i="119"/>
  <c r="E103" i="121"/>
  <c r="R346" i="119"/>
  <c r="E54" i="121"/>
  <c r="R297" i="119"/>
  <c r="E204" i="121"/>
  <c r="E30" i="121"/>
  <c r="R273" i="119"/>
  <c r="R279" i="119"/>
  <c r="E36" i="121"/>
  <c r="R397" i="119"/>
  <c r="E154" i="121"/>
  <c r="E68" i="121"/>
  <c r="E20" i="121" s="1"/>
  <c r="E215" i="121"/>
  <c r="E229" i="121"/>
  <c r="E61" i="121"/>
  <c r="R304" i="119"/>
  <c r="E84" i="121"/>
  <c r="R443" i="119"/>
  <c r="E200" i="121"/>
  <c r="R400" i="119"/>
  <c r="E157" i="121"/>
  <c r="E50" i="121"/>
  <c r="R293" i="119"/>
  <c r="E143" i="121"/>
  <c r="E55" i="121"/>
  <c r="E112" i="121"/>
  <c r="E38" i="121"/>
  <c r="E226" i="121"/>
  <c r="R469" i="119"/>
  <c r="E89" i="121"/>
  <c r="E181" i="121"/>
  <c r="D24" i="121"/>
  <c r="F24" i="121" s="1"/>
  <c r="F182" i="121"/>
  <c r="BM11" i="119"/>
  <c r="BF11" i="119"/>
  <c r="DB11" i="119"/>
  <c r="CU11" i="119"/>
  <c r="AZ11" i="119"/>
  <c r="BQ11" i="119"/>
  <c r="BT11" i="119"/>
  <c r="CP11" i="119"/>
  <c r="AU11" i="119"/>
  <c r="DG11" i="119"/>
  <c r="DJ11" i="119"/>
  <c r="CW11" i="119"/>
  <c r="CZ11" i="119"/>
  <c r="AQ11" i="119"/>
  <c r="DP11" i="119"/>
  <c r="BU11" i="119"/>
  <c r="BV11" i="119"/>
  <c r="AN11" i="119"/>
  <c r="DC11" i="119"/>
  <c r="BP11" i="119"/>
  <c r="BY11" i="119"/>
  <c r="CR11" i="119"/>
  <c r="CX11" i="119"/>
  <c r="BC11" i="119"/>
  <c r="DO11" i="119"/>
  <c r="DA11" i="119"/>
  <c r="BX11" i="119"/>
  <c r="BR11" i="119"/>
  <c r="DI11" i="119"/>
  <c r="CN11" i="119"/>
  <c r="DM11" i="119"/>
  <c r="CJ11" i="119"/>
  <c r="CD11" i="119"/>
  <c r="DH11" i="119"/>
  <c r="CC11" i="119"/>
  <c r="CL11" i="119"/>
  <c r="AY11" i="119"/>
  <c r="DK11" i="119"/>
  <c r="CF11" i="119"/>
  <c r="CG11" i="119"/>
  <c r="AT11" i="119"/>
  <c r="DF11" i="119"/>
  <c r="BK11" i="119"/>
  <c r="BD11" i="119"/>
  <c r="Y23" i="119"/>
  <c r="CS11" i="119"/>
  <c r="BH11" i="119"/>
  <c r="BJ11" i="119"/>
  <c r="CA11" i="119"/>
  <c r="AX11" i="119"/>
  <c r="BL11" i="119"/>
  <c r="BI11" i="119"/>
  <c r="CK11" i="119"/>
  <c r="CT11" i="119"/>
  <c r="BG11" i="119"/>
  <c r="AP11" i="119"/>
  <c r="CV11" i="119"/>
  <c r="CO11" i="119"/>
  <c r="BB11" i="119"/>
  <c r="DN11" i="119"/>
  <c r="BS11" i="119"/>
  <c r="CB11" i="119"/>
  <c r="BO11" i="119"/>
  <c r="DL11" i="119"/>
  <c r="AR11" i="119"/>
  <c r="AO11" i="119"/>
  <c r="BW11" i="119"/>
  <c r="DE11" i="119"/>
  <c r="CI11" i="119"/>
  <c r="AW11" i="119"/>
  <c r="BN11" i="119"/>
  <c r="CE11" i="119"/>
  <c r="BA11" i="119"/>
  <c r="BZ11" i="119"/>
  <c r="CQ11" i="119"/>
  <c r="AS11" i="119"/>
  <c r="DD11" i="119"/>
  <c r="CH11" i="119"/>
  <c r="CY11" i="119"/>
  <c r="BE11" i="119"/>
  <c r="CM11" i="119"/>
  <c r="AV11" i="119"/>
  <c r="E170" i="121"/>
  <c r="R319" i="119"/>
  <c r="E76" i="121"/>
  <c r="E185" i="121"/>
  <c r="E146" i="121"/>
  <c r="E165" i="121"/>
  <c r="E174" i="121"/>
  <c r="L11" i="130"/>
  <c r="P12" i="105" s="1"/>
  <c r="R59" i="105" s="1"/>
  <c r="BF36" i="119"/>
  <c r="AY36" i="119"/>
  <c r="DC36" i="119"/>
  <c r="DD36" i="119"/>
  <c r="BQ36" i="119"/>
  <c r="BZ36" i="119"/>
  <c r="DI36" i="119"/>
  <c r="CQ36" i="119"/>
  <c r="BD36" i="119"/>
  <c r="DP36" i="119"/>
  <c r="DK36" i="119"/>
  <c r="AS36" i="119"/>
  <c r="BK36" i="119"/>
  <c r="CJ36" i="119"/>
  <c r="CT36" i="119"/>
  <c r="BB36" i="119"/>
  <c r="BN36" i="119"/>
  <c r="BO36" i="119"/>
  <c r="AZ36" i="119"/>
  <c r="DL36" i="119"/>
  <c r="CG36" i="119"/>
  <c r="CH36" i="119"/>
  <c r="CY36" i="119"/>
  <c r="BL36" i="119"/>
  <c r="BM36" i="119"/>
  <c r="BG36" i="119"/>
  <c r="BU36" i="119"/>
  <c r="AT36" i="119"/>
  <c r="CN36" i="119"/>
  <c r="DE36" i="119"/>
  <c r="BJ36" i="119"/>
  <c r="CS36" i="119"/>
  <c r="BR36" i="119"/>
  <c r="BV36" i="119"/>
  <c r="CE36" i="119"/>
  <c r="BH36" i="119"/>
  <c r="CW36" i="119"/>
  <c r="CP36" i="119"/>
  <c r="AU36" i="119"/>
  <c r="DG36" i="119"/>
  <c r="BT36" i="119"/>
  <c r="CK36" i="119"/>
  <c r="CL36" i="119"/>
  <c r="BX36" i="119"/>
  <c r="BY36" i="119"/>
  <c r="DF36" i="119"/>
  <c r="BE36" i="119"/>
  <c r="CF36" i="119"/>
  <c r="BS36" i="119"/>
  <c r="BW36" i="119"/>
  <c r="CA36" i="119"/>
  <c r="DJ36" i="119"/>
  <c r="BA36" i="119"/>
  <c r="CI36" i="119"/>
  <c r="CD36" i="119"/>
  <c r="CU36" i="119"/>
  <c r="BP36" i="119"/>
  <c r="BI36" i="119"/>
  <c r="DM36" i="119"/>
  <c r="CX36" i="119"/>
  <c r="BC36" i="119"/>
  <c r="DO36" i="119"/>
  <c r="CB36" i="119"/>
  <c r="DA36" i="119"/>
  <c r="CO36" i="119"/>
  <c r="DN36" i="119"/>
  <c r="CR36" i="119"/>
  <c r="DB36" i="119"/>
  <c r="AW36" i="119"/>
  <c r="CZ36" i="119"/>
  <c r="CM36" i="119"/>
  <c r="AV36" i="119"/>
  <c r="AX36" i="119"/>
  <c r="CV36" i="119"/>
  <c r="CC36" i="119"/>
  <c r="DH36" i="119"/>
  <c r="R477" i="119"/>
  <c r="E234" i="121"/>
  <c r="E97" i="121"/>
  <c r="E207" i="121"/>
  <c r="E144" i="121"/>
  <c r="E33" i="121"/>
  <c r="F126" i="121"/>
  <c r="D25" i="121"/>
  <c r="F25" i="121" s="1"/>
  <c r="L13" i="130"/>
  <c r="P14" i="105" s="1"/>
  <c r="R61" i="105" s="1"/>
  <c r="CV38" i="119"/>
  <c r="CM38" i="119"/>
  <c r="BJ38" i="119"/>
  <c r="BC38" i="119"/>
  <c r="BK38" i="119"/>
  <c r="BT38" i="119"/>
  <c r="BG38" i="119"/>
  <c r="CS38" i="119"/>
  <c r="BV38" i="119"/>
  <c r="DD38" i="119"/>
  <c r="BS38" i="119"/>
  <c r="CB38" i="119"/>
  <c r="DA38" i="119"/>
  <c r="BP38" i="119"/>
  <c r="CO38" i="119"/>
  <c r="BW38" i="119"/>
  <c r="BM38" i="119"/>
  <c r="DB38" i="119"/>
  <c r="DN38" i="119"/>
  <c r="AT38" i="119"/>
  <c r="BR38" i="119"/>
  <c r="CA38" i="119"/>
  <c r="DK38" i="119"/>
  <c r="CD38" i="119"/>
  <c r="CG38" i="119"/>
  <c r="AY38" i="119"/>
  <c r="DH38" i="119"/>
  <c r="AX38" i="119"/>
  <c r="DC38" i="119"/>
  <c r="CU38" i="119"/>
  <c r="DP38" i="119"/>
  <c r="CC38" i="119"/>
  <c r="CN38" i="119"/>
  <c r="BL38" i="119"/>
  <c r="AZ38" i="119"/>
  <c r="DL38" i="119"/>
  <c r="BI38" i="119"/>
  <c r="BZ38" i="119"/>
  <c r="CI38" i="119"/>
  <c r="CQ38" i="119"/>
  <c r="CJ38" i="119"/>
  <c r="AW38" i="119"/>
  <c r="DI38" i="119"/>
  <c r="CL38" i="119"/>
  <c r="BQ38" i="119"/>
  <c r="CP38" i="119"/>
  <c r="CZ38" i="119"/>
  <c r="AS38" i="119"/>
  <c r="DE38" i="119"/>
  <c r="AV38" i="119"/>
  <c r="DJ38" i="119"/>
  <c r="CW38" i="119"/>
  <c r="BO38" i="119"/>
  <c r="AU38" i="119"/>
  <c r="CK38" i="119"/>
  <c r="BH38" i="119"/>
  <c r="BA38" i="119"/>
  <c r="BY38" i="119"/>
  <c r="CH38" i="119"/>
  <c r="CY38" i="119"/>
  <c r="DG38" i="119"/>
  <c r="CR38" i="119"/>
  <c r="BE38" i="119"/>
  <c r="CE38" i="119"/>
  <c r="CT38" i="119"/>
  <c r="DO38" i="119"/>
  <c r="BX38" i="119"/>
  <c r="CX38" i="119"/>
  <c r="BU38" i="119"/>
  <c r="CF38" i="119"/>
  <c r="DF38" i="119"/>
  <c r="BD38" i="119"/>
  <c r="BF38" i="119"/>
  <c r="DM38" i="119"/>
  <c r="BB38" i="119"/>
  <c r="BN38" i="119"/>
  <c r="E178" i="121"/>
  <c r="E214" i="121"/>
  <c r="E118" i="121"/>
  <c r="E23" i="121" s="1"/>
  <c r="E92" i="121"/>
  <c r="R296" i="119"/>
  <c r="E53" i="121"/>
  <c r="E42" i="121"/>
  <c r="E110" i="121"/>
  <c r="E168" i="121"/>
  <c r="E177" i="121"/>
  <c r="E95" i="121"/>
  <c r="E119" i="121"/>
  <c r="E81" i="121"/>
  <c r="AT34" i="119"/>
  <c r="BB34" i="119"/>
  <c r="BJ34" i="119"/>
  <c r="BR34" i="119"/>
  <c r="BZ34" i="119"/>
  <c r="CH34" i="119"/>
  <c r="CP34" i="119"/>
  <c r="CX34" i="119"/>
  <c r="DF34" i="119"/>
  <c r="DN34" i="119"/>
  <c r="AU34" i="119"/>
  <c r="BK34" i="119"/>
  <c r="BS34" i="119"/>
  <c r="CA34" i="119"/>
  <c r="CQ34" i="119"/>
  <c r="CY34" i="119"/>
  <c r="DO34" i="119"/>
  <c r="BF34" i="119"/>
  <c r="CL34" i="119"/>
  <c r="DB34" i="119"/>
  <c r="BH34" i="119"/>
  <c r="CN34" i="119"/>
  <c r="BQ34" i="119"/>
  <c r="DE34" i="119"/>
  <c r="BC34" i="119"/>
  <c r="CI34" i="119"/>
  <c r="DG34" i="119"/>
  <c r="BV34" i="119"/>
  <c r="BO34" i="119"/>
  <c r="DK34" i="119"/>
  <c r="BP34" i="119"/>
  <c r="DD34" i="119"/>
  <c r="BI34" i="119"/>
  <c r="AV34" i="119"/>
  <c r="BD34" i="119"/>
  <c r="BL34" i="119"/>
  <c r="BT34" i="119"/>
  <c r="CB34" i="119"/>
  <c r="CJ34" i="119"/>
  <c r="CR34" i="119"/>
  <c r="CZ34" i="119"/>
  <c r="DH34" i="119"/>
  <c r="DP34" i="119"/>
  <c r="AX34" i="119"/>
  <c r="BN34" i="119"/>
  <c r="CT34" i="119"/>
  <c r="DJ34" i="119"/>
  <c r="AY34" i="119"/>
  <c r="BW34" i="119"/>
  <c r="CE34" i="119"/>
  <c r="CM34" i="119"/>
  <c r="DC34" i="119"/>
  <c r="AZ34" i="119"/>
  <c r="CF34" i="119"/>
  <c r="DL34" i="119"/>
  <c r="BA34" i="119"/>
  <c r="BY34" i="119"/>
  <c r="CW34" i="119"/>
  <c r="DM34" i="119"/>
  <c r="AW34" i="119"/>
  <c r="BE34" i="119"/>
  <c r="BM34" i="119"/>
  <c r="BU34" i="119"/>
  <c r="CC34" i="119"/>
  <c r="CK34" i="119"/>
  <c r="CS34" i="119"/>
  <c r="DA34" i="119"/>
  <c r="DI34" i="119"/>
  <c r="CD34" i="119"/>
  <c r="BG34" i="119"/>
  <c r="CU34" i="119"/>
  <c r="BX34" i="119"/>
  <c r="CV34" i="119"/>
  <c r="CG34" i="119"/>
  <c r="CO34" i="119"/>
  <c r="BU13" i="119"/>
  <c r="AV13" i="119"/>
  <c r="CL13" i="119"/>
  <c r="CE13" i="119"/>
  <c r="CM13" i="119"/>
  <c r="BP13" i="119"/>
  <c r="BI13" i="119"/>
  <c r="CA13" i="119"/>
  <c r="DG13" i="119"/>
  <c r="CH13" i="119"/>
  <c r="CG13" i="119"/>
  <c r="DI13" i="119"/>
  <c r="BN13" i="119"/>
  <c r="BD13" i="119"/>
  <c r="BJ13" i="119"/>
  <c r="BM13" i="119"/>
  <c r="CD13" i="119"/>
  <c r="AR13" i="119"/>
  <c r="AS13" i="119"/>
  <c r="BC13" i="119"/>
  <c r="CC13" i="119"/>
  <c r="CR13" i="119"/>
  <c r="CT13" i="119"/>
  <c r="CU13" i="119"/>
  <c r="DK13" i="119"/>
  <c r="BX13" i="119"/>
  <c r="BQ13" i="119"/>
  <c r="CB13" i="119"/>
  <c r="BL13" i="119"/>
  <c r="DF13" i="119"/>
  <c r="AY13" i="119"/>
  <c r="CW13" i="119"/>
  <c r="DE13" i="119"/>
  <c r="AZ13" i="119"/>
  <c r="CX13" i="119"/>
  <c r="Y25" i="119"/>
  <c r="CK13" i="119"/>
  <c r="AN13" i="119"/>
  <c r="DB13" i="119"/>
  <c r="DC13" i="119"/>
  <c r="AU13" i="119"/>
  <c r="CF13" i="119"/>
  <c r="BY13" i="119"/>
  <c r="DH13" i="119"/>
  <c r="DP13" i="119"/>
  <c r="CQ13" i="119"/>
  <c r="AQ13" i="119"/>
  <c r="DA13" i="119"/>
  <c r="BF13" i="119"/>
  <c r="CY13" i="119"/>
  <c r="CJ13" i="119"/>
  <c r="CV13" i="119"/>
  <c r="BB13" i="119"/>
  <c r="AW13" i="119"/>
  <c r="BG13" i="119"/>
  <c r="AP13" i="119"/>
  <c r="BW13" i="119"/>
  <c r="BZ13" i="119"/>
  <c r="AO13" i="119"/>
  <c r="CS13" i="119"/>
  <c r="AX13" i="119"/>
  <c r="DJ13" i="119"/>
  <c r="BK13" i="119"/>
  <c r="CI13" i="119"/>
  <c r="CN13" i="119"/>
  <c r="CO13" i="119"/>
  <c r="BA13" i="119"/>
  <c r="AT13" i="119"/>
  <c r="BT13" i="119"/>
  <c r="DD13" i="119"/>
  <c r="CZ13" i="119"/>
  <c r="DL13" i="119"/>
  <c r="CP13" i="119"/>
  <c r="BR13" i="119"/>
  <c r="DM13" i="119"/>
  <c r="BE13" i="119"/>
  <c r="BS13" i="119"/>
  <c r="BV13" i="119"/>
  <c r="BO13" i="119"/>
  <c r="DO13" i="119"/>
  <c r="BH13" i="119"/>
  <c r="DN13" i="119"/>
  <c r="CR43" i="119"/>
  <c r="BM43" i="119"/>
  <c r="DN43" i="119"/>
  <c r="CD43" i="119"/>
  <c r="AY43" i="119"/>
  <c r="DK43" i="119"/>
  <c r="BH43" i="119"/>
  <c r="BJ43" i="119"/>
  <c r="BQ43" i="119"/>
  <c r="CX43" i="119"/>
  <c r="BA43" i="119"/>
  <c r="CJ43" i="119"/>
  <c r="BE43" i="119"/>
  <c r="BZ43" i="119"/>
  <c r="BV43" i="119"/>
  <c r="DC43" i="119"/>
  <c r="AZ43" i="119"/>
  <c r="DL43" i="119"/>
  <c r="BI43" i="119"/>
  <c r="CZ43" i="119"/>
  <c r="BU43" i="119"/>
  <c r="BK43" i="119"/>
  <c r="CL43" i="119"/>
  <c r="BG43" i="119"/>
  <c r="BB43" i="119"/>
  <c r="BP43" i="119"/>
  <c r="DF43" i="119"/>
  <c r="BY43" i="119"/>
  <c r="BS43" i="119"/>
  <c r="CV43" i="119"/>
  <c r="AV43" i="119"/>
  <c r="DH43" i="119"/>
  <c r="CC43" i="119"/>
  <c r="CQ43" i="119"/>
  <c r="CT43" i="119"/>
  <c r="BO43" i="119"/>
  <c r="CH43" i="119"/>
  <c r="BX43" i="119"/>
  <c r="BC43" i="119"/>
  <c r="CG43" i="119"/>
  <c r="BT43" i="119"/>
  <c r="CP43" i="119"/>
  <c r="BF43" i="119"/>
  <c r="CY43" i="119"/>
  <c r="DE43" i="119"/>
  <c r="BR43" i="119"/>
  <c r="BD43" i="119"/>
  <c r="DP43" i="119"/>
  <c r="CK43" i="119"/>
  <c r="AT43" i="119"/>
  <c r="DB43" i="119"/>
  <c r="BW43" i="119"/>
  <c r="AU43" i="119"/>
  <c r="CF43" i="119"/>
  <c r="CA43" i="119"/>
  <c r="CO43" i="119"/>
  <c r="CB43" i="119"/>
  <c r="AW43" i="119"/>
  <c r="DI43" i="119"/>
  <c r="BN43" i="119"/>
  <c r="DO43" i="119"/>
  <c r="CU43" i="119"/>
  <c r="L18" i="130"/>
  <c r="DD43" i="119"/>
  <c r="DM43" i="119"/>
  <c r="BL43" i="119"/>
  <c r="AS43" i="119"/>
  <c r="CS43" i="119"/>
  <c r="AX43" i="119"/>
  <c r="DJ43" i="119"/>
  <c r="CE43" i="119"/>
  <c r="CI43" i="119"/>
  <c r="CN43" i="119"/>
  <c r="DG43" i="119"/>
  <c r="CW43" i="119"/>
  <c r="DA43" i="119"/>
  <c r="CM43" i="119"/>
  <c r="E203" i="121"/>
  <c r="E83" i="121"/>
  <c r="BE17" i="119"/>
  <c r="AX17" i="119"/>
  <c r="CD17" i="119"/>
  <c r="CM17" i="119"/>
  <c r="DD17" i="119"/>
  <c r="BI17" i="119"/>
  <c r="BD17" i="119"/>
  <c r="CH17" i="119"/>
  <c r="DH17" i="119"/>
  <c r="CY17" i="119"/>
  <c r="BF17" i="119"/>
  <c r="CU17" i="119"/>
  <c r="BQ17" i="119"/>
  <c r="CP17" i="119"/>
  <c r="DG17" i="119"/>
  <c r="CK17" i="119"/>
  <c r="AP17" i="119"/>
  <c r="BB17" i="119"/>
  <c r="BL17" i="119"/>
  <c r="BR17" i="119"/>
  <c r="AW17" i="119"/>
  <c r="CN17" i="119"/>
  <c r="CR17" i="119"/>
  <c r="BM17" i="119"/>
  <c r="CT17" i="119"/>
  <c r="AZ17" i="119"/>
  <c r="CB17" i="119"/>
  <c r="AU17" i="119"/>
  <c r="Y29" i="119"/>
  <c r="Y54" i="119" s="1"/>
  <c r="BO17" i="119"/>
  <c r="CW17" i="119"/>
  <c r="CA17" i="119"/>
  <c r="DA17" i="119"/>
  <c r="BX17" i="119"/>
  <c r="BT17" i="119"/>
  <c r="DI17" i="119"/>
  <c r="DM17" i="119"/>
  <c r="BU17" i="119"/>
  <c r="BV17" i="119"/>
  <c r="AO17" i="119"/>
  <c r="DC17" i="119"/>
  <c r="BP17" i="119"/>
  <c r="BY17" i="119"/>
  <c r="DP17" i="119"/>
  <c r="CX17" i="119"/>
  <c r="BC17" i="119"/>
  <c r="DO17" i="119"/>
  <c r="BG17" i="119"/>
  <c r="CO17" i="119"/>
  <c r="DN17" i="119"/>
  <c r="DJ17" i="119"/>
  <c r="BH17" i="119"/>
  <c r="BJ17" i="119"/>
  <c r="CJ17" i="119"/>
  <c r="AR17" i="119"/>
  <c r="BW17" i="119"/>
  <c r="DE17" i="119"/>
  <c r="CZ17" i="119"/>
  <c r="CE17" i="119"/>
  <c r="CQ17" i="119"/>
  <c r="CC17" i="119"/>
  <c r="CL17" i="119"/>
  <c r="AY17" i="119"/>
  <c r="DK17" i="119"/>
  <c r="CF17" i="119"/>
  <c r="CG17" i="119"/>
  <c r="AQ17" i="119"/>
  <c r="DF17" i="119"/>
  <c r="BK17" i="119"/>
  <c r="AS17" i="119"/>
  <c r="DB17" i="119"/>
  <c r="CV17" i="119"/>
  <c r="BS17" i="119"/>
  <c r="CS17" i="119"/>
  <c r="DL17" i="119"/>
  <c r="AV17" i="119"/>
  <c r="AN17" i="119"/>
  <c r="AT17" i="119"/>
  <c r="CI17" i="119"/>
  <c r="BA17" i="119"/>
  <c r="BN17" i="119"/>
  <c r="BZ17" i="119"/>
  <c r="E175" i="121"/>
  <c r="E133" i="121"/>
  <c r="E60" i="121"/>
  <c r="BQ15" i="119"/>
  <c r="DF15" i="119"/>
  <c r="DN15" i="119"/>
  <c r="CY15" i="119"/>
  <c r="BL15" i="119"/>
  <c r="BE15" i="119"/>
  <c r="AN15" i="119"/>
  <c r="BV15" i="119"/>
  <c r="DD15" i="119"/>
  <c r="CU15" i="119"/>
  <c r="AT15" i="119"/>
  <c r="CD15" i="119"/>
  <c r="Y27" i="119"/>
  <c r="BR15" i="119"/>
  <c r="BS15" i="119"/>
  <c r="CZ15" i="119"/>
  <c r="AO15" i="119"/>
  <c r="BX15" i="119"/>
  <c r="BY15" i="119"/>
  <c r="AU15" i="119"/>
  <c r="DG15" i="119"/>
  <c r="BT15" i="119"/>
  <c r="BM15" i="119"/>
  <c r="BP15" i="119"/>
  <c r="AR15" i="119"/>
  <c r="DC15" i="119"/>
  <c r="AP15" i="119"/>
  <c r="CA15" i="119"/>
  <c r="CS15" i="119"/>
  <c r="BW15" i="119"/>
  <c r="BA15" i="119"/>
  <c r="CP15" i="119"/>
  <c r="AV15" i="119"/>
  <c r="DA15" i="119"/>
  <c r="BF15" i="119"/>
  <c r="CE15" i="119"/>
  <c r="CX15" i="119"/>
  <c r="BN15" i="119"/>
  <c r="CG15" i="119"/>
  <c r="BB15" i="119"/>
  <c r="BC15" i="119"/>
  <c r="DO15" i="119"/>
  <c r="CB15" i="119"/>
  <c r="BU15" i="119"/>
  <c r="CN15" i="119"/>
  <c r="CL15" i="119"/>
  <c r="AY15" i="119"/>
  <c r="DK15" i="119"/>
  <c r="CW15" i="119"/>
  <c r="DH15" i="119"/>
  <c r="CK15" i="119"/>
  <c r="DB15" i="119"/>
  <c r="DE15" i="119"/>
  <c r="AS15" i="119"/>
  <c r="AX15" i="119"/>
  <c r="CV15" i="119"/>
  <c r="BI15" i="119"/>
  <c r="BD15" i="119"/>
  <c r="CF15" i="119"/>
  <c r="CO15" i="119"/>
  <c r="BJ15" i="119"/>
  <c r="BK15" i="119"/>
  <c r="CJ15" i="119"/>
  <c r="CR15" i="119"/>
  <c r="CC15" i="119"/>
  <c r="DL15" i="119"/>
  <c r="CT15" i="119"/>
  <c r="BG15" i="119"/>
  <c r="BH15" i="119"/>
  <c r="BO15" i="119"/>
  <c r="BZ15" i="119"/>
  <c r="DP15" i="119"/>
  <c r="DJ15" i="119"/>
  <c r="DM15" i="119"/>
  <c r="CI15" i="119"/>
  <c r="AQ15" i="119"/>
  <c r="AZ15" i="119"/>
  <c r="CH15" i="119"/>
  <c r="AW15" i="119"/>
  <c r="CM15" i="119"/>
  <c r="CQ15" i="119"/>
  <c r="DI15" i="119"/>
  <c r="E183" i="121"/>
  <c r="E238" i="121"/>
  <c r="E22" i="121" s="1"/>
  <c r="R480" i="119"/>
  <c r="E149" i="121"/>
  <c r="E187" i="121"/>
  <c r="E113" i="121"/>
  <c r="E222" i="121"/>
  <c r="E134" i="121"/>
  <c r="Y28" i="119"/>
  <c r="CU16" i="119"/>
  <c r="DL16" i="119"/>
  <c r="AS16" i="119"/>
  <c r="DE16" i="119"/>
  <c r="BV16" i="119"/>
  <c r="BK16" i="119"/>
  <c r="CL16" i="119"/>
  <c r="CR16" i="119"/>
  <c r="BE16" i="119"/>
  <c r="AN16" i="119"/>
  <c r="BH16" i="119"/>
  <c r="BZ16" i="119"/>
  <c r="BL16" i="119"/>
  <c r="CK16" i="119"/>
  <c r="BX16" i="119"/>
  <c r="BF16" i="119"/>
  <c r="CS16" i="119"/>
  <c r="CV16" i="119"/>
  <c r="AW16" i="119"/>
  <c r="AO16" i="119"/>
  <c r="DC16" i="119"/>
  <c r="AX16" i="119"/>
  <c r="BA16" i="119"/>
  <c r="DM16" i="119"/>
  <c r="BB16" i="119"/>
  <c r="BS16" i="119"/>
  <c r="AQ16" i="119"/>
  <c r="CZ16" i="119"/>
  <c r="BM16" i="119"/>
  <c r="CT16" i="119"/>
  <c r="CN16" i="119"/>
  <c r="BT16" i="119"/>
  <c r="CO16" i="119"/>
  <c r="DG16" i="119"/>
  <c r="DA16" i="119"/>
  <c r="DO16" i="119"/>
  <c r="AY16" i="119"/>
  <c r="DK16" i="119"/>
  <c r="DJ16" i="119"/>
  <c r="BI16" i="119"/>
  <c r="AP16" i="119"/>
  <c r="BR16" i="119"/>
  <c r="CA16" i="119"/>
  <c r="AV16" i="119"/>
  <c r="DH16" i="119"/>
  <c r="BU16" i="119"/>
  <c r="BO16" i="119"/>
  <c r="BY16" i="119"/>
  <c r="DF16" i="119"/>
  <c r="BN16" i="119"/>
  <c r="BW16" i="119"/>
  <c r="CP16" i="119"/>
  <c r="DB16" i="119"/>
  <c r="CB16" i="119"/>
  <c r="CW16" i="119"/>
  <c r="BC16" i="119"/>
  <c r="BG16" i="119"/>
  <c r="AT16" i="119"/>
  <c r="AZ16" i="119"/>
  <c r="BQ16" i="119"/>
  <c r="BJ16" i="119"/>
  <c r="CH16" i="119"/>
  <c r="CI16" i="119"/>
  <c r="BD16" i="119"/>
  <c r="DP16" i="119"/>
  <c r="CC16" i="119"/>
  <c r="BP16" i="119"/>
  <c r="CQ16" i="119"/>
  <c r="CG16" i="119"/>
  <c r="CY16" i="119"/>
  <c r="CF16" i="119"/>
  <c r="DD16" i="119"/>
  <c r="CX16" i="119"/>
  <c r="AU16" i="119"/>
  <c r="AR16" i="119"/>
  <c r="CM16" i="119"/>
  <c r="DN16" i="119"/>
  <c r="DI16" i="119"/>
  <c r="CE16" i="119"/>
  <c r="CD16" i="119"/>
  <c r="CJ16" i="119"/>
  <c r="AA54" i="119" l="1"/>
  <c r="Z54" i="119"/>
  <c r="AB54" i="119"/>
  <c r="Z46" i="119"/>
  <c r="AB46" i="119"/>
  <c r="AA46" i="119"/>
  <c r="AA55" i="119"/>
  <c r="AB55" i="119"/>
  <c r="Z55" i="119"/>
  <c r="Q16" i="119"/>
  <c r="R16" i="119" s="1"/>
  <c r="AJ36" i="119" a="1"/>
  <c r="AJ36" i="119" s="1"/>
  <c r="Q36" i="119"/>
  <c r="R36" i="119" s="1"/>
  <c r="V36" i="119"/>
  <c r="W36" i="119" s="1"/>
  <c r="AJ13" i="119" a="1"/>
  <c r="AJ13" i="119" s="1"/>
  <c r="V13" i="119"/>
  <c r="W13" i="119" s="1"/>
  <c r="V39" i="119"/>
  <c r="W39" i="119" s="1"/>
  <c r="Q39" i="119"/>
  <c r="R39" i="119" s="1"/>
  <c r="AJ39" i="119" a="1"/>
  <c r="AJ39" i="119" s="1"/>
  <c r="AJ9" i="119" a="1"/>
  <c r="AJ9" i="119" s="1"/>
  <c r="AN10" i="119"/>
  <c r="V9" i="119"/>
  <c r="W9" i="119" s="1"/>
  <c r="Y52" i="119"/>
  <c r="Z27" i="119"/>
  <c r="AB27" i="119"/>
  <c r="AA27" i="119"/>
  <c r="Y48" i="119"/>
  <c r="Z23" i="119"/>
  <c r="AA23" i="119"/>
  <c r="AB23" i="119"/>
  <c r="Q18" i="119"/>
  <c r="R18" i="119" s="1"/>
  <c r="Z30" i="119"/>
  <c r="AB30" i="119"/>
  <c r="AA30" i="119"/>
  <c r="Q12" i="119"/>
  <c r="R12" i="119" s="1"/>
  <c r="Q14" i="119"/>
  <c r="R14" i="119" s="1"/>
  <c r="Y50" i="119"/>
  <c r="AB25" i="119"/>
  <c r="Z25" i="119"/>
  <c r="AA25" i="119"/>
  <c r="Q34" i="119"/>
  <c r="R34" i="119" s="1"/>
  <c r="AJ34" i="119" a="1"/>
  <c r="AJ34" i="119" s="1"/>
  <c r="V34" i="119"/>
  <c r="W34" i="119" s="1"/>
  <c r="AJ12" i="119" a="1"/>
  <c r="AJ12" i="119" s="1"/>
  <c r="V12" i="119"/>
  <c r="W12" i="119" s="1"/>
  <c r="Q37" i="119"/>
  <c r="R37" i="119" s="1"/>
  <c r="AJ37" i="119" a="1"/>
  <c r="AJ37" i="119" s="1"/>
  <c r="V37" i="119"/>
  <c r="W37" i="119" s="1"/>
  <c r="Q17" i="119"/>
  <c r="R17" i="119" s="1"/>
  <c r="Q13" i="119"/>
  <c r="R13" i="119" s="1"/>
  <c r="V38" i="119"/>
  <c r="W38" i="119" s="1"/>
  <c r="AJ38" i="119" a="1"/>
  <c r="AJ38" i="119" s="1"/>
  <c r="Q38" i="119"/>
  <c r="R38" i="119" s="1"/>
  <c r="AJ18" i="119" a="1"/>
  <c r="AJ18" i="119" s="1"/>
  <c r="V18" i="119"/>
  <c r="W18" i="119" s="1"/>
  <c r="Y51" i="119"/>
  <c r="AA26" i="119"/>
  <c r="Z26" i="119"/>
  <c r="AB26" i="119"/>
  <c r="AO10" i="119"/>
  <c r="Q9" i="119"/>
  <c r="R9" i="119" s="1"/>
  <c r="AB21" i="119"/>
  <c r="Z21" i="119"/>
  <c r="AA21" i="119"/>
  <c r="V14" i="119"/>
  <c r="W14" i="119" s="1"/>
  <c r="AJ14" i="119" a="1"/>
  <c r="AJ14" i="119" s="1"/>
  <c r="V41" i="119"/>
  <c r="W41" i="119" s="1"/>
  <c r="Q41" i="119"/>
  <c r="R41" i="119" s="1"/>
  <c r="AJ41" i="119" a="1"/>
  <c r="AJ41" i="119" s="1"/>
  <c r="AJ16" i="119" a="1"/>
  <c r="AJ16" i="119" s="1"/>
  <c r="V16" i="119"/>
  <c r="W16" i="119" s="1"/>
  <c r="Y53" i="119"/>
  <c r="Z28" i="119"/>
  <c r="AB28" i="119"/>
  <c r="AA28" i="119"/>
  <c r="Q11" i="119"/>
  <c r="R11" i="119" s="1"/>
  <c r="AJ11" i="119" a="1"/>
  <c r="AJ11" i="119" s="1"/>
  <c r="V11" i="119"/>
  <c r="W11" i="119" s="1"/>
  <c r="Y49" i="119"/>
  <c r="Z24" i="119"/>
  <c r="AB24" i="119"/>
  <c r="AA24" i="119"/>
  <c r="AJ40" i="119" a="1"/>
  <c r="AJ40" i="119" s="1"/>
  <c r="Q40" i="119"/>
  <c r="R40" i="119" s="1"/>
  <c r="V40" i="119"/>
  <c r="W40" i="119" s="1"/>
  <c r="AJ17" i="119" a="1"/>
  <c r="AJ17" i="119" s="1"/>
  <c r="V17" i="119"/>
  <c r="W17" i="119" s="1"/>
  <c r="AB29" i="119"/>
  <c r="Z29" i="119"/>
  <c r="AA29" i="119"/>
  <c r="V42" i="119"/>
  <c r="W42" i="119" s="1"/>
  <c r="Q42" i="119"/>
  <c r="R42" i="119" s="1"/>
  <c r="AJ42" i="119" a="1"/>
  <c r="AJ42" i="119" s="1"/>
  <c r="V15" i="119"/>
  <c r="W15" i="119" s="1"/>
  <c r="AJ15" i="119" a="1"/>
  <c r="AJ15" i="119" s="1"/>
  <c r="Q15" i="119"/>
  <c r="R15" i="119" s="1"/>
  <c r="V43" i="119"/>
  <c r="W43" i="119" s="1"/>
  <c r="AJ43" i="119" a="1"/>
  <c r="AJ43" i="119" s="1"/>
  <c r="Q43" i="119"/>
  <c r="R43" i="119" s="1"/>
  <c r="AD25" i="119" l="1"/>
  <c r="AC25" i="119"/>
  <c r="AC21" i="119"/>
  <c r="AD21" i="119"/>
  <c r="AC30" i="119"/>
  <c r="AD30" i="119"/>
  <c r="AB48" i="119"/>
  <c r="AA48" i="119"/>
  <c r="Z48" i="119"/>
  <c r="AA49" i="119"/>
  <c r="Z49" i="119"/>
  <c r="AB49" i="119"/>
  <c r="AC46" i="119"/>
  <c r="AD46" i="119"/>
  <c r="Z51" i="119"/>
  <c r="AA51" i="119"/>
  <c r="AB51" i="119"/>
  <c r="AC29" i="119"/>
  <c r="AD29" i="119"/>
  <c r="AD27" i="119"/>
  <c r="AC27" i="119"/>
  <c r="AC24" i="119"/>
  <c r="AD24" i="119"/>
  <c r="AC28" i="119"/>
  <c r="AD28" i="119"/>
  <c r="AC23" i="119"/>
  <c r="AD23" i="119"/>
  <c r="AD26" i="119"/>
  <c r="AC26" i="119"/>
  <c r="Z53" i="119"/>
  <c r="AB53" i="119"/>
  <c r="AA53" i="119"/>
  <c r="AB50" i="119"/>
  <c r="Z50" i="119"/>
  <c r="AA50" i="119"/>
  <c r="AB52" i="119"/>
  <c r="Z52" i="119"/>
  <c r="AA52" i="119"/>
  <c r="AD55" i="119"/>
  <c r="AC55" i="119"/>
  <c r="AC54" i="119"/>
  <c r="AD54" i="119"/>
  <c r="AE46" i="119" l="1"/>
  <c r="AG46" i="119"/>
  <c r="AC50" i="119"/>
  <c r="AD50" i="119"/>
  <c r="AG30" i="119"/>
  <c r="AE30" i="119"/>
  <c r="AE23" i="119"/>
  <c r="AG23" i="119"/>
  <c r="AE55" i="119"/>
  <c r="AG55" i="119"/>
  <c r="AG21" i="119"/>
  <c r="AE21" i="119"/>
  <c r="AG28" i="119"/>
  <c r="AE28" i="119"/>
  <c r="AD53" i="119"/>
  <c r="AC53" i="119"/>
  <c r="AC49" i="119"/>
  <c r="AD49" i="119"/>
  <c r="AE54" i="119"/>
  <c r="AG54" i="119"/>
  <c r="AC48" i="119"/>
  <c r="AD48" i="119"/>
  <c r="AG27" i="119"/>
  <c r="AE27" i="119"/>
  <c r="AE24" i="119"/>
  <c r="AG24" i="119"/>
  <c r="AD51" i="119"/>
  <c r="AC51" i="119"/>
  <c r="AE26" i="119"/>
  <c r="AG26" i="119"/>
  <c r="AG29" i="119"/>
  <c r="AE29" i="119"/>
  <c r="AC52" i="119"/>
  <c r="AD52" i="119"/>
  <c r="AG25" i="119"/>
  <c r="AE25" i="119"/>
  <c r="AH23" i="119" l="1"/>
  <c r="AF23" i="119"/>
  <c r="AI23" i="119" s="1"/>
  <c r="J11" i="130" s="1"/>
  <c r="AE53" i="119"/>
  <c r="AG53" i="119"/>
  <c r="AH26" i="119"/>
  <c r="AF26" i="119"/>
  <c r="AI26" i="119" s="1"/>
  <c r="J14" i="130" s="1"/>
  <c r="AH28" i="119"/>
  <c r="AF28" i="119"/>
  <c r="AI28" i="119" s="1"/>
  <c r="J16" i="130" s="1"/>
  <c r="AH54" i="119"/>
  <c r="AF54" i="119"/>
  <c r="AI54" i="119" s="1"/>
  <c r="K17" i="130" s="1"/>
  <c r="AH25" i="119"/>
  <c r="AF25" i="119"/>
  <c r="AI25" i="119" s="1"/>
  <c r="J13" i="130" s="1"/>
  <c r="AH29" i="119"/>
  <c r="AF29" i="119"/>
  <c r="AI29" i="119" s="1"/>
  <c r="J17" i="130" s="1"/>
  <c r="AE50" i="119"/>
  <c r="AG50" i="119"/>
  <c r="AG51" i="119"/>
  <c r="AE51" i="119"/>
  <c r="AH21" i="119"/>
  <c r="AF21" i="119"/>
  <c r="AG52" i="119"/>
  <c r="AE52" i="119"/>
  <c r="AH24" i="119"/>
  <c r="AF24" i="119"/>
  <c r="AI24" i="119" s="1"/>
  <c r="J12" i="130" s="1"/>
  <c r="AE49" i="119"/>
  <c r="AG49" i="119"/>
  <c r="AH55" i="119"/>
  <c r="AF55" i="119"/>
  <c r="AI55" i="119" s="1"/>
  <c r="K18" i="130" s="1"/>
  <c r="AH46" i="119"/>
  <c r="AS46" i="119" s="1"/>
  <c r="S6" i="130" s="1" a="1"/>
  <c r="S6" i="130" s="1"/>
  <c r="AF46" i="119"/>
  <c r="AH27" i="119"/>
  <c r="AF27" i="119"/>
  <c r="AI27" i="119" s="1"/>
  <c r="J15" i="130" s="1"/>
  <c r="AG48" i="119"/>
  <c r="AE48" i="119"/>
  <c r="AH30" i="119"/>
  <c r="AF30" i="119"/>
  <c r="AI30" i="119" s="1"/>
  <c r="J18" i="130" s="1"/>
  <c r="F26" i="135" l="1"/>
  <c r="AT24" i="119"/>
  <c r="CZ24" i="119"/>
  <c r="CC24" i="119"/>
  <c r="BF24" i="119"/>
  <c r="BS24" i="119"/>
  <c r="CM24" i="119"/>
  <c r="BH24" i="119"/>
  <c r="BK24" i="119"/>
  <c r="CO24" i="119"/>
  <c r="BJ24" i="119"/>
  <c r="DO24" i="119"/>
  <c r="CT24" i="119"/>
  <c r="CI24" i="119"/>
  <c r="CJ24" i="119"/>
  <c r="DB24" i="119"/>
  <c r="DD24" i="119"/>
  <c r="DF24" i="119"/>
  <c r="AX24" i="119"/>
  <c r="H12" i="130" s="1"/>
  <c r="AZ24" i="119"/>
  <c r="DN24" i="119"/>
  <c r="AV24" i="119"/>
  <c r="DH24" i="119"/>
  <c r="CK24" i="119"/>
  <c r="BN24" i="119"/>
  <c r="DG24" i="119"/>
  <c r="CU24" i="119"/>
  <c r="BP24" i="119"/>
  <c r="CY24" i="119"/>
  <c r="CW24" i="119"/>
  <c r="BR24" i="119"/>
  <c r="BE24" i="119"/>
  <c r="CV24" i="119"/>
  <c r="BD24" i="119"/>
  <c r="DP24" i="119"/>
  <c r="CS24" i="119"/>
  <c r="BV24" i="119"/>
  <c r="AQ24" i="119"/>
  <c r="DC24" i="119"/>
  <c r="BX24" i="119"/>
  <c r="AP24" i="119"/>
  <c r="DE24" i="119"/>
  <c r="BZ24" i="119"/>
  <c r="BO24" i="119"/>
  <c r="CX24" i="119"/>
  <c r="BM24" i="119"/>
  <c r="BW24" i="119"/>
  <c r="BY24" i="119"/>
  <c r="DL24" i="119"/>
  <c r="BL24" i="119"/>
  <c r="AR24" i="119"/>
  <c r="DA24" i="119"/>
  <c r="CD24" i="119"/>
  <c r="AY24" i="119"/>
  <c r="DK24" i="119"/>
  <c r="CF24" i="119"/>
  <c r="BA24" i="119"/>
  <c r="DM24" i="119"/>
  <c r="CH24" i="119"/>
  <c r="CB24" i="119"/>
  <c r="BQ24" i="119"/>
  <c r="AN24" i="119"/>
  <c r="AO24" i="119"/>
  <c r="AS24" i="119"/>
  <c r="BU24" i="119"/>
  <c r="CG24" i="119"/>
  <c r="BT24" i="119"/>
  <c r="AW24" i="119"/>
  <c r="DI24" i="119"/>
  <c r="CL24" i="119"/>
  <c r="BG24" i="119"/>
  <c r="AU24" i="119"/>
  <c r="CN24" i="119"/>
  <c r="BI24" i="119"/>
  <c r="BC24" i="119"/>
  <c r="CP24" i="119"/>
  <c r="CA24" i="119"/>
  <c r="CQ24" i="119"/>
  <c r="CR24" i="119"/>
  <c r="DJ24" i="119"/>
  <c r="CE24" i="119"/>
  <c r="BB24" i="119"/>
  <c r="BM28" i="119"/>
  <c r="AX28" i="119"/>
  <c r="H16" i="130" s="1"/>
  <c r="DJ28" i="119"/>
  <c r="CE28" i="119"/>
  <c r="AZ28" i="119"/>
  <c r="DL28" i="119"/>
  <c r="CG28" i="119"/>
  <c r="BB28" i="119"/>
  <c r="DN28" i="119"/>
  <c r="CI28" i="119"/>
  <c r="CL28" i="119"/>
  <c r="BL28" i="119"/>
  <c r="BO28" i="119"/>
  <c r="DH28" i="119"/>
  <c r="BE28" i="119"/>
  <c r="AN28" i="119"/>
  <c r="DF28" i="119"/>
  <c r="BU28" i="119"/>
  <c r="BF28" i="119"/>
  <c r="BT28" i="119"/>
  <c r="CM28" i="119"/>
  <c r="BH28" i="119"/>
  <c r="AR28" i="119"/>
  <c r="CO28" i="119"/>
  <c r="BJ28" i="119"/>
  <c r="AV28" i="119"/>
  <c r="CQ28" i="119"/>
  <c r="BG28" i="119"/>
  <c r="CP28" i="119"/>
  <c r="CT28" i="119"/>
  <c r="BQ28" i="119"/>
  <c r="DB28" i="119"/>
  <c r="BY28" i="119"/>
  <c r="CC28" i="119"/>
  <c r="BN28" i="119"/>
  <c r="DP28" i="119"/>
  <c r="CU28" i="119"/>
  <c r="BP28" i="119"/>
  <c r="CZ28" i="119"/>
  <c r="CW28" i="119"/>
  <c r="BR28" i="119"/>
  <c r="CR28" i="119"/>
  <c r="CY28" i="119"/>
  <c r="AP28" i="119"/>
  <c r="CN28" i="119"/>
  <c r="CB28" i="119"/>
  <c r="AS28" i="119"/>
  <c r="CJ28" i="119"/>
  <c r="CX28" i="119"/>
  <c r="CK28" i="119"/>
  <c r="BV28" i="119"/>
  <c r="AQ28" i="119"/>
  <c r="DC28" i="119"/>
  <c r="BX28" i="119"/>
  <c r="AW28" i="119"/>
  <c r="DE28" i="119"/>
  <c r="BZ28" i="119"/>
  <c r="AU28" i="119"/>
  <c r="DG28" i="119"/>
  <c r="DA28" i="119"/>
  <c r="BI28" i="119"/>
  <c r="DI28" i="119"/>
  <c r="CV28" i="119"/>
  <c r="BS28" i="119"/>
  <c r="AO28" i="119"/>
  <c r="DD28" i="119"/>
  <c r="CA28" i="119"/>
  <c r="CS28" i="119"/>
  <c r="CD28" i="119"/>
  <c r="AY28" i="119"/>
  <c r="DK28" i="119"/>
  <c r="CF28" i="119"/>
  <c r="BA28" i="119"/>
  <c r="DM28" i="119"/>
  <c r="CH28" i="119"/>
  <c r="BC28" i="119"/>
  <c r="DO28" i="119"/>
  <c r="BD28" i="119"/>
  <c r="BK28" i="119"/>
  <c r="BW28" i="119"/>
  <c r="AT28" i="119"/>
  <c r="BA46" i="119"/>
  <c r="BI46" i="119"/>
  <c r="BQ46" i="119"/>
  <c r="BY46" i="119"/>
  <c r="CG46" i="119"/>
  <c r="CO46" i="119"/>
  <c r="CW46" i="119"/>
  <c r="DE46" i="119"/>
  <c r="DM46" i="119"/>
  <c r="BB46" i="119"/>
  <c r="BJ46" i="119"/>
  <c r="BZ46" i="119"/>
  <c r="CP46" i="119"/>
  <c r="DF46" i="119"/>
  <c r="AW46" i="119"/>
  <c r="W6" i="130" s="1" a="1"/>
  <c r="W6" i="130" s="1"/>
  <c r="BT46" i="119"/>
  <c r="CR46" i="119"/>
  <c r="AZ46" i="119"/>
  <c r="CF46" i="119"/>
  <c r="DD46" i="119"/>
  <c r="AV46" i="119"/>
  <c r="V6" i="130" s="1" a="1"/>
  <c r="V6" i="130" s="1"/>
  <c r="BR46" i="119"/>
  <c r="CH46" i="119"/>
  <c r="CX46" i="119"/>
  <c r="DN46" i="119"/>
  <c r="BL46" i="119"/>
  <c r="CJ46" i="119"/>
  <c r="DH46" i="119"/>
  <c r="BO46" i="119"/>
  <c r="CM46" i="119"/>
  <c r="BX46" i="119"/>
  <c r="DL46" i="119"/>
  <c r="AT46" i="119"/>
  <c r="T6" i="130" s="1" a="1"/>
  <c r="T6" i="130" s="1"/>
  <c r="BC46" i="119"/>
  <c r="C44" i="97" s="1"/>
  <c r="BK46" i="119"/>
  <c r="BS46" i="119"/>
  <c r="CA46" i="119"/>
  <c r="CI46" i="119"/>
  <c r="CQ46" i="119"/>
  <c r="CY46" i="119"/>
  <c r="DG46" i="119"/>
  <c r="DO46" i="119"/>
  <c r="BD46" i="119"/>
  <c r="CB46" i="119"/>
  <c r="CZ46" i="119"/>
  <c r="DP46" i="119"/>
  <c r="BG46" i="119"/>
  <c r="CE46" i="119"/>
  <c r="DK46" i="119"/>
  <c r="BH46" i="119"/>
  <c r="C45" i="97" s="1"/>
  <c r="CN46" i="119"/>
  <c r="AU46" i="119"/>
  <c r="U6" i="130" s="1" a="1"/>
  <c r="U6" i="130" s="1"/>
  <c r="BE46" i="119"/>
  <c r="BM46" i="119"/>
  <c r="BU46" i="119"/>
  <c r="CC46" i="119"/>
  <c r="CK46" i="119"/>
  <c r="CS46" i="119"/>
  <c r="DA46" i="119"/>
  <c r="DI46" i="119"/>
  <c r="AX46" i="119"/>
  <c r="X6" i="130" s="1" a="1"/>
  <c r="X6" i="130" s="1"/>
  <c r="BF46" i="119"/>
  <c r="BN46" i="119"/>
  <c r="BV46" i="119"/>
  <c r="CD46" i="119"/>
  <c r="CL46" i="119"/>
  <c r="CT46" i="119"/>
  <c r="DB46" i="119"/>
  <c r="DJ46" i="119"/>
  <c r="CU46" i="119"/>
  <c r="BP46" i="119"/>
  <c r="CV46" i="119"/>
  <c r="AY46" i="119"/>
  <c r="BW46" i="119"/>
  <c r="DC46" i="119"/>
  <c r="AH52" i="119"/>
  <c r="AF52" i="119"/>
  <c r="AI52" i="119" s="1"/>
  <c r="K15" i="130" s="1"/>
  <c r="F23" i="135" s="1"/>
  <c r="AV29" i="119"/>
  <c r="DI29" i="119"/>
  <c r="CT29" i="119"/>
  <c r="BO29" i="119"/>
  <c r="AS29" i="119"/>
  <c r="DD29" i="119"/>
  <c r="BQ29" i="119"/>
  <c r="CZ29" i="119"/>
  <c r="CX29" i="119"/>
  <c r="BS29" i="119"/>
  <c r="AP29" i="119"/>
  <c r="BZ29" i="119"/>
  <c r="CD29" i="119"/>
  <c r="BA29" i="119"/>
  <c r="DO29" i="119"/>
  <c r="AW29" i="119"/>
  <c r="CR29" i="119"/>
  <c r="CP29" i="119"/>
  <c r="BE29" i="119"/>
  <c r="AX29" i="119"/>
  <c r="H17" i="130" s="1"/>
  <c r="DB29" i="119"/>
  <c r="BW29" i="119"/>
  <c r="AZ29" i="119"/>
  <c r="DL29" i="119"/>
  <c r="BY29" i="119"/>
  <c r="AU29" i="119"/>
  <c r="DF29" i="119"/>
  <c r="CA29" i="119"/>
  <c r="DC29" i="119"/>
  <c r="DG29" i="119"/>
  <c r="DK29" i="119"/>
  <c r="CH29" i="119"/>
  <c r="DA29" i="119"/>
  <c r="CV29" i="119"/>
  <c r="BK29" i="119"/>
  <c r="BM29" i="119"/>
  <c r="AQ29" i="119"/>
  <c r="DJ29" i="119"/>
  <c r="CE29" i="119"/>
  <c r="BH29" i="119"/>
  <c r="AR29" i="119"/>
  <c r="CG29" i="119"/>
  <c r="BB29" i="119"/>
  <c r="DN29" i="119"/>
  <c r="CI29" i="119"/>
  <c r="AT29" i="119"/>
  <c r="AY29" i="119"/>
  <c r="DM29" i="119"/>
  <c r="BU29" i="119"/>
  <c r="BF29" i="119"/>
  <c r="BT29" i="119"/>
  <c r="CM29" i="119"/>
  <c r="BP29" i="119"/>
  <c r="BD29" i="119"/>
  <c r="CO29" i="119"/>
  <c r="BJ29" i="119"/>
  <c r="AN29" i="119"/>
  <c r="CQ29" i="119"/>
  <c r="BV29" i="119"/>
  <c r="DE29" i="119"/>
  <c r="CS29" i="119"/>
  <c r="CN29" i="119"/>
  <c r="BC29" i="119"/>
  <c r="BG29" i="119"/>
  <c r="BL29" i="119"/>
  <c r="CC29" i="119"/>
  <c r="BN29" i="119"/>
  <c r="DP29" i="119"/>
  <c r="CU29" i="119"/>
  <c r="BX29" i="119"/>
  <c r="CB29" i="119"/>
  <c r="CW29" i="119"/>
  <c r="BR29" i="119"/>
  <c r="CJ29" i="119"/>
  <c r="CY29" i="119"/>
  <c r="CK29" i="119"/>
  <c r="CF29" i="119"/>
  <c r="AO29" i="119"/>
  <c r="CL29" i="119"/>
  <c r="BI29" i="119"/>
  <c r="DH29" i="119"/>
  <c r="CJ26" i="119"/>
  <c r="BE26" i="119"/>
  <c r="AO26" i="119"/>
  <c r="CL26" i="119"/>
  <c r="BG26" i="119"/>
  <c r="BK26" i="119"/>
  <c r="CN26" i="119"/>
  <c r="BQ26" i="119"/>
  <c r="AU26" i="119"/>
  <c r="DF26" i="119"/>
  <c r="CQ26" i="119"/>
  <c r="AN26" i="119"/>
  <c r="DC26" i="119"/>
  <c r="AW26" i="119"/>
  <c r="CR26" i="119"/>
  <c r="BM26" i="119"/>
  <c r="CY26" i="119"/>
  <c r="CT26" i="119"/>
  <c r="BO26" i="119"/>
  <c r="DO26" i="119"/>
  <c r="CV26" i="119"/>
  <c r="BY26" i="119"/>
  <c r="BB26" i="119"/>
  <c r="DN26" i="119"/>
  <c r="BL26" i="119"/>
  <c r="CS26" i="119"/>
  <c r="DG26" i="119"/>
  <c r="BP26" i="119"/>
  <c r="AQ26" i="119"/>
  <c r="CB26" i="119"/>
  <c r="DK26" i="119"/>
  <c r="BI26" i="119"/>
  <c r="CX26" i="119"/>
  <c r="AT26" i="119"/>
  <c r="CZ26" i="119"/>
  <c r="BU26" i="119"/>
  <c r="AS26" i="119"/>
  <c r="DB26" i="119"/>
  <c r="BW26" i="119"/>
  <c r="AR26" i="119"/>
  <c r="DD26" i="119"/>
  <c r="CG26" i="119"/>
  <c r="BJ26" i="119"/>
  <c r="CA26" i="119"/>
  <c r="AP26" i="119"/>
  <c r="BX26" i="119"/>
  <c r="CP26" i="119"/>
  <c r="AV26" i="119"/>
  <c r="DH26" i="119"/>
  <c r="CC26" i="119"/>
  <c r="AX26" i="119"/>
  <c r="H14" i="130" s="1"/>
  <c r="DJ26" i="119"/>
  <c r="CE26" i="119"/>
  <c r="AZ26" i="119"/>
  <c r="DL26" i="119"/>
  <c r="CO26" i="119"/>
  <c r="BR26" i="119"/>
  <c r="CH26" i="119"/>
  <c r="BT26" i="119"/>
  <c r="BV26" i="119"/>
  <c r="BA26" i="119"/>
  <c r="BD26" i="119"/>
  <c r="DP26" i="119"/>
  <c r="CK26" i="119"/>
  <c r="BF26" i="119"/>
  <c r="BC26" i="119"/>
  <c r="CM26" i="119"/>
  <c r="BH26" i="119"/>
  <c r="CI26" i="119"/>
  <c r="CW26" i="119"/>
  <c r="BZ26" i="119"/>
  <c r="BN26" i="119"/>
  <c r="CU26" i="119"/>
  <c r="DE26" i="119"/>
  <c r="DA26" i="119"/>
  <c r="DM26" i="119"/>
  <c r="DI26" i="119"/>
  <c r="CD26" i="119"/>
  <c r="AY26" i="119"/>
  <c r="CF26" i="119"/>
  <c r="BS26" i="119"/>
  <c r="C93" i="97"/>
  <c r="AI21" i="119"/>
  <c r="C38" i="97" s="1"/>
  <c r="AH53" i="119"/>
  <c r="AF53" i="119"/>
  <c r="AI53" i="119" s="1"/>
  <c r="K16" i="130" s="1"/>
  <c r="F24" i="135" s="1"/>
  <c r="AH50" i="119"/>
  <c r="AF50" i="119"/>
  <c r="AI50" i="119" s="1"/>
  <c r="K13" i="130" s="1"/>
  <c r="F21" i="135" s="1"/>
  <c r="AO30" i="119"/>
  <c r="DE30" i="119"/>
  <c r="CP30" i="119"/>
  <c r="CA30" i="119"/>
  <c r="BD30" i="119"/>
  <c r="DP30" i="119"/>
  <c r="CS30" i="119"/>
  <c r="CD30" i="119"/>
  <c r="BO30" i="119"/>
  <c r="AZ30" i="119"/>
  <c r="DL30" i="119"/>
  <c r="BB30" i="119"/>
  <c r="CB30" i="119"/>
  <c r="DB30" i="119"/>
  <c r="BZ30" i="119"/>
  <c r="CZ30" i="119"/>
  <c r="AY30" i="119"/>
  <c r="CW30" i="119"/>
  <c r="CK30" i="119"/>
  <c r="BA30" i="119"/>
  <c r="DM30" i="119"/>
  <c r="CX30" i="119"/>
  <c r="CI30" i="119"/>
  <c r="BL30" i="119"/>
  <c r="AS30" i="119"/>
  <c r="DA30" i="119"/>
  <c r="CL30" i="119"/>
  <c r="BW30" i="119"/>
  <c r="BH30" i="119"/>
  <c r="BQ30" i="119"/>
  <c r="CY30" i="119"/>
  <c r="AN30" i="119"/>
  <c r="BX30" i="119"/>
  <c r="BK30" i="119"/>
  <c r="BN30" i="119"/>
  <c r="CH30" i="119"/>
  <c r="BV30" i="119"/>
  <c r="BI30" i="119"/>
  <c r="AV30" i="119"/>
  <c r="DF30" i="119"/>
  <c r="CQ30" i="119"/>
  <c r="BT30" i="119"/>
  <c r="AW30" i="119"/>
  <c r="DI30" i="119"/>
  <c r="CT30" i="119"/>
  <c r="CE30" i="119"/>
  <c r="BP30" i="119"/>
  <c r="DN30" i="119"/>
  <c r="BE30" i="119"/>
  <c r="CM30" i="119"/>
  <c r="DK30" i="119"/>
  <c r="AP30" i="119"/>
  <c r="AT30" i="119"/>
  <c r="BY30" i="119"/>
  <c r="BJ30" i="119"/>
  <c r="AU30" i="119"/>
  <c r="DG30" i="119"/>
  <c r="CJ30" i="119"/>
  <c r="BM30" i="119"/>
  <c r="AX30" i="119"/>
  <c r="H18" i="130" s="1"/>
  <c r="DJ30" i="119"/>
  <c r="CU30" i="119"/>
  <c r="CF30" i="119"/>
  <c r="AQ30" i="119"/>
  <c r="BS30" i="119"/>
  <c r="BG30" i="119"/>
  <c r="CG30" i="119"/>
  <c r="BR30" i="119"/>
  <c r="BC30" i="119"/>
  <c r="DO30" i="119"/>
  <c r="CR30" i="119"/>
  <c r="BU30" i="119"/>
  <c r="BF30" i="119"/>
  <c r="AR30" i="119"/>
  <c r="DC30" i="119"/>
  <c r="CN30" i="119"/>
  <c r="CO30" i="119"/>
  <c r="CC30" i="119"/>
  <c r="CV30" i="119"/>
  <c r="DH30" i="119"/>
  <c r="DD30" i="119"/>
  <c r="DI55" i="119"/>
  <c r="BR55" i="119"/>
  <c r="DJ55" i="119"/>
  <c r="AX55" i="119"/>
  <c r="I18" i="130" s="1"/>
  <c r="DH55" i="119"/>
  <c r="AT55" i="119"/>
  <c r="BH55" i="119"/>
  <c r="DN55" i="119"/>
  <c r="BF55" i="119"/>
  <c r="DP55" i="119"/>
  <c r="CD55" i="119"/>
  <c r="CL55" i="119"/>
  <c r="AS55" i="119"/>
  <c r="CR55" i="119"/>
  <c r="CH55" i="119"/>
  <c r="BJ55" i="119"/>
  <c r="AZ55" i="119"/>
  <c r="CK55" i="119"/>
  <c r="BN55" i="119"/>
  <c r="DA55" i="119"/>
  <c r="CC55" i="119"/>
  <c r="CS55" i="119"/>
  <c r="BL55" i="119"/>
  <c r="BE55" i="119"/>
  <c r="DE55" i="119"/>
  <c r="BB55" i="119"/>
  <c r="CM55" i="119"/>
  <c r="BD55" i="119"/>
  <c r="CF55" i="119"/>
  <c r="BU55" i="119"/>
  <c r="AY55" i="119"/>
  <c r="AU55" i="119"/>
  <c r="BT55" i="119"/>
  <c r="CP55" i="119"/>
  <c r="BK55" i="119"/>
  <c r="CT55" i="119"/>
  <c r="CY55" i="119"/>
  <c r="BC55" i="119"/>
  <c r="DC55" i="119"/>
  <c r="BY55" i="119"/>
  <c r="CQ55" i="119"/>
  <c r="CZ55" i="119"/>
  <c r="CI55" i="119"/>
  <c r="BW55" i="119"/>
  <c r="BV55" i="119"/>
  <c r="CV55" i="119"/>
  <c r="DB55" i="119"/>
  <c r="CO55" i="119"/>
  <c r="CW55" i="119"/>
  <c r="CJ55" i="119"/>
  <c r="BI55" i="119"/>
  <c r="BS55" i="119"/>
  <c r="DD55" i="119"/>
  <c r="CA55" i="119"/>
  <c r="CE55" i="119"/>
  <c r="DK55" i="119"/>
  <c r="BG55" i="119"/>
  <c r="CU55" i="119"/>
  <c r="AW55" i="119"/>
  <c r="AV55" i="119"/>
  <c r="BA55" i="119"/>
  <c r="DF55" i="119"/>
  <c r="BQ55" i="119"/>
  <c r="DO55" i="119"/>
  <c r="BM55" i="119"/>
  <c r="CN55" i="119"/>
  <c r="BO55" i="119"/>
  <c r="BZ55" i="119"/>
  <c r="CG55" i="119"/>
  <c r="CB55" i="119"/>
  <c r="CX55" i="119"/>
  <c r="DG55" i="119"/>
  <c r="BX55" i="119"/>
  <c r="BP55" i="119"/>
  <c r="DL55" i="119"/>
  <c r="DM55" i="119"/>
  <c r="DB21" i="119"/>
  <c r="CF21" i="119"/>
  <c r="BE21" i="119"/>
  <c r="AS21" i="119"/>
  <c r="S5" i="130" s="1"/>
  <c r="AN21" i="119"/>
  <c r="BH21" i="119"/>
  <c r="CB21" i="119"/>
  <c r="CU21" i="119"/>
  <c r="BS21" i="119"/>
  <c r="DC21" i="119"/>
  <c r="BM21" i="119"/>
  <c r="CR21" i="119"/>
  <c r="CZ21" i="119"/>
  <c r="CV21" i="119"/>
  <c r="BO21" i="119"/>
  <c r="BV21" i="119"/>
  <c r="AW21" i="119"/>
  <c r="W5" i="130" s="1"/>
  <c r="BL21" i="119"/>
  <c r="CW21" i="119"/>
  <c r="AQ21" i="119"/>
  <c r="Q5" i="130" s="1"/>
  <c r="DG21" i="119"/>
  <c r="BW21" i="119"/>
  <c r="DP21" i="119"/>
  <c r="AR21" i="119"/>
  <c r="R5" i="130" s="1"/>
  <c r="DH21" i="119"/>
  <c r="DL21" i="119"/>
  <c r="BU21" i="119"/>
  <c r="CG21" i="119"/>
  <c r="DA21" i="119"/>
  <c r="BR21" i="119"/>
  <c r="CM21" i="119"/>
  <c r="CK21" i="119"/>
  <c r="CX21" i="119"/>
  <c r="BN21" i="119"/>
  <c r="AT21" i="119"/>
  <c r="T5" i="130" s="1"/>
  <c r="CC21" i="119"/>
  <c r="BX21" i="119"/>
  <c r="CH21" i="119"/>
  <c r="CJ21" i="119"/>
  <c r="CY21" i="119"/>
  <c r="DE21" i="119"/>
  <c r="CO21" i="119"/>
  <c r="BP21" i="119"/>
  <c r="DO21" i="119"/>
  <c r="BA21" i="119"/>
  <c r="BC21" i="119"/>
  <c r="AU21" i="119"/>
  <c r="U5" i="130" s="1"/>
  <c r="CE21" i="119"/>
  <c r="AV21" i="119"/>
  <c r="V5" i="130" s="1"/>
  <c r="DN21" i="119"/>
  <c r="BD21" i="119"/>
  <c r="BF21" i="119"/>
  <c r="DD21" i="119"/>
  <c r="BG21" i="119"/>
  <c r="BK21" i="119"/>
  <c r="CP21" i="119"/>
  <c r="DM21" i="119"/>
  <c r="CL21" i="119"/>
  <c r="DI21" i="119"/>
  <c r="DK21" i="119"/>
  <c r="AY21" i="119"/>
  <c r="AZ21" i="119"/>
  <c r="BB21" i="119"/>
  <c r="CD21" i="119"/>
  <c r="BZ21" i="119"/>
  <c r="BQ21" i="119"/>
  <c r="AX21" i="119"/>
  <c r="X5" i="130" s="1"/>
  <c r="BT21" i="119"/>
  <c r="BI21" i="119"/>
  <c r="CA21" i="119"/>
  <c r="CN21" i="119"/>
  <c r="CQ21" i="119"/>
  <c r="DF21" i="119"/>
  <c r="DJ21" i="119"/>
  <c r="AO21" i="119"/>
  <c r="BY21" i="119"/>
  <c r="AP21" i="119"/>
  <c r="P5" i="130" s="1"/>
  <c r="CT21" i="119"/>
  <c r="BJ21" i="119"/>
  <c r="CI21" i="119"/>
  <c r="CS21" i="119"/>
  <c r="CD25" i="119"/>
  <c r="BO25" i="119"/>
  <c r="CP25" i="119"/>
  <c r="BX25" i="119"/>
  <c r="BU25" i="119"/>
  <c r="DM25" i="119"/>
  <c r="BZ25" i="119"/>
  <c r="CI25" i="119"/>
  <c r="AP25" i="119"/>
  <c r="DH25" i="119"/>
  <c r="AO25" i="119"/>
  <c r="DL25" i="119"/>
  <c r="CJ25" i="119"/>
  <c r="AY25" i="119"/>
  <c r="CG25" i="119"/>
  <c r="DA25" i="119"/>
  <c r="CW25" i="119"/>
  <c r="CO25" i="119"/>
  <c r="CZ25" i="119"/>
  <c r="CL25" i="119"/>
  <c r="BW25" i="119"/>
  <c r="DF25" i="119"/>
  <c r="CF25" i="119"/>
  <c r="AT25" i="119"/>
  <c r="DN25" i="119"/>
  <c r="CX25" i="119"/>
  <c r="CQ25" i="119"/>
  <c r="BD25" i="119"/>
  <c r="DP25" i="119"/>
  <c r="CV25" i="119"/>
  <c r="CK25" i="119"/>
  <c r="BF25" i="119"/>
  <c r="BY25" i="119"/>
  <c r="BN25" i="119"/>
  <c r="BH25" i="119"/>
  <c r="BS25" i="119"/>
  <c r="CT25" i="119"/>
  <c r="CE25" i="119"/>
  <c r="AR25" i="119"/>
  <c r="CN25" i="119"/>
  <c r="BA25" i="119"/>
  <c r="AW25" i="119"/>
  <c r="DI25" i="119"/>
  <c r="CY25" i="119"/>
  <c r="BL25" i="119"/>
  <c r="BM25" i="119"/>
  <c r="DB25" i="119"/>
  <c r="CC25" i="119"/>
  <c r="CS25" i="119"/>
  <c r="BT25" i="119"/>
  <c r="DC25" i="119"/>
  <c r="BK25" i="119"/>
  <c r="DE25" i="119"/>
  <c r="CR25" i="119"/>
  <c r="BG25" i="119"/>
  <c r="BR25" i="119"/>
  <c r="AV25" i="119"/>
  <c r="CM25" i="119"/>
  <c r="BI25" i="119"/>
  <c r="DG25" i="119"/>
  <c r="AZ25" i="119"/>
  <c r="BE25" i="119"/>
  <c r="DK25" i="119"/>
  <c r="BJ25" i="119"/>
  <c r="BV25" i="119"/>
  <c r="CH25" i="119"/>
  <c r="AU25" i="119"/>
  <c r="AX25" i="119"/>
  <c r="H13" i="130" s="1"/>
  <c r="DJ25" i="119"/>
  <c r="CU25" i="119"/>
  <c r="AN25" i="119"/>
  <c r="DD25" i="119"/>
  <c r="BQ25" i="119"/>
  <c r="AS25" i="119"/>
  <c r="BC25" i="119"/>
  <c r="DO25" i="119"/>
  <c r="CB25" i="119"/>
  <c r="AQ25" i="119"/>
  <c r="BB25" i="119"/>
  <c r="BP25" i="119"/>
  <c r="CA25" i="119"/>
  <c r="AH49" i="119"/>
  <c r="AF49" i="119"/>
  <c r="AI49" i="119" s="1"/>
  <c r="K12" i="130" s="1"/>
  <c r="F20" i="135" s="1"/>
  <c r="CS27" i="119"/>
  <c r="BN27" i="119"/>
  <c r="AO27" i="119"/>
  <c r="DC27" i="119"/>
  <c r="CF27" i="119"/>
  <c r="BA27" i="119"/>
  <c r="DM27" i="119"/>
  <c r="CP27" i="119"/>
  <c r="BK27" i="119"/>
  <c r="BT27" i="119"/>
  <c r="BH27" i="119"/>
  <c r="CY27" i="119"/>
  <c r="CM27" i="119"/>
  <c r="CW27" i="119"/>
  <c r="DG27" i="119"/>
  <c r="BL27" i="119"/>
  <c r="DE27" i="119"/>
  <c r="DO27" i="119"/>
  <c r="AN27" i="119"/>
  <c r="DA27" i="119"/>
  <c r="BV27" i="119"/>
  <c r="AY27" i="119"/>
  <c r="DK27" i="119"/>
  <c r="CN27" i="119"/>
  <c r="BI27" i="119"/>
  <c r="CZ27" i="119"/>
  <c r="CX27" i="119"/>
  <c r="BS27" i="119"/>
  <c r="DP27" i="119"/>
  <c r="AP27" i="119"/>
  <c r="AS27" i="119"/>
  <c r="CC27" i="119"/>
  <c r="BZ27" i="119"/>
  <c r="AQ27" i="119"/>
  <c r="DI27" i="119"/>
  <c r="CD27" i="119"/>
  <c r="BG27" i="119"/>
  <c r="CB27" i="119"/>
  <c r="CV27" i="119"/>
  <c r="BQ27" i="119"/>
  <c r="AU27" i="119"/>
  <c r="DF27" i="119"/>
  <c r="CA27" i="119"/>
  <c r="CE27" i="119"/>
  <c r="CR27" i="119"/>
  <c r="DJ27" i="119"/>
  <c r="CJ27" i="119"/>
  <c r="AT27" i="119"/>
  <c r="BE27" i="119"/>
  <c r="BD27" i="119"/>
  <c r="CL27" i="119"/>
  <c r="BO27" i="119"/>
  <c r="AW27" i="119"/>
  <c r="DD27" i="119"/>
  <c r="BY27" i="119"/>
  <c r="BB27" i="119"/>
  <c r="DN27" i="119"/>
  <c r="CI27" i="119"/>
  <c r="DB27" i="119"/>
  <c r="BR27" i="119"/>
  <c r="AX27" i="119"/>
  <c r="H15" i="130" s="1"/>
  <c r="BP27" i="119"/>
  <c r="AR27" i="119"/>
  <c r="CK27" i="119"/>
  <c r="CU27" i="119"/>
  <c r="CH27" i="119"/>
  <c r="BM27" i="119"/>
  <c r="DH27" i="119"/>
  <c r="CT27" i="119"/>
  <c r="BW27" i="119"/>
  <c r="AZ27" i="119"/>
  <c r="DL27" i="119"/>
  <c r="CG27" i="119"/>
  <c r="BJ27" i="119"/>
  <c r="AV27" i="119"/>
  <c r="CQ27" i="119"/>
  <c r="BU27" i="119"/>
  <c r="CO27" i="119"/>
  <c r="BF27" i="119"/>
  <c r="BX27" i="119"/>
  <c r="BC27" i="119"/>
  <c r="C95" i="97"/>
  <c r="AI46" i="119"/>
  <c r="C39" i="97" s="1"/>
  <c r="AH48" i="119"/>
  <c r="AF48" i="119"/>
  <c r="AI48" i="119" s="1"/>
  <c r="K11" i="130" s="1"/>
  <c r="F19" i="135" s="1"/>
  <c r="AH51" i="119"/>
  <c r="AF51" i="119"/>
  <c r="AI51" i="119" s="1"/>
  <c r="K14" i="130" s="1"/>
  <c r="F22" i="135" s="1"/>
  <c r="DO54" i="119"/>
  <c r="BJ54" i="119"/>
  <c r="CI54" i="119"/>
  <c r="DE54" i="119"/>
  <c r="AX54" i="119"/>
  <c r="I17" i="130" s="1"/>
  <c r="CB54" i="119"/>
  <c r="BO54" i="119"/>
  <c r="DJ54" i="119"/>
  <c r="CM54" i="119"/>
  <c r="CN54" i="119"/>
  <c r="AW54" i="119"/>
  <c r="BK54" i="119"/>
  <c r="DF54" i="119"/>
  <c r="BU54" i="119"/>
  <c r="BZ54" i="119"/>
  <c r="CU54" i="119"/>
  <c r="BD54" i="119"/>
  <c r="BA54" i="119"/>
  <c r="BE54" i="119"/>
  <c r="CQ54" i="119"/>
  <c r="DL54" i="119"/>
  <c r="BR54" i="119"/>
  <c r="CA54" i="119"/>
  <c r="BQ54" i="119"/>
  <c r="BC54" i="119"/>
  <c r="AZ54" i="119"/>
  <c r="CP54" i="119"/>
  <c r="AV54" i="119"/>
  <c r="AT54" i="119"/>
  <c r="AU54" i="119"/>
  <c r="BH54" i="119"/>
  <c r="BM54" i="119"/>
  <c r="CH54" i="119"/>
  <c r="DH54" i="119"/>
  <c r="DI54" i="119"/>
  <c r="BX54" i="119"/>
  <c r="AS54" i="119"/>
  <c r="DG54" i="119"/>
  <c r="CV54" i="119"/>
  <c r="CS54" i="119"/>
  <c r="DA54" i="119"/>
  <c r="DM54" i="119"/>
  <c r="DP54" i="119"/>
  <c r="BS54" i="119"/>
  <c r="BP54" i="119"/>
  <c r="CL54" i="119"/>
  <c r="DK54" i="119"/>
  <c r="BN54" i="119"/>
  <c r="CG54" i="119"/>
  <c r="DD54" i="119"/>
  <c r="DC54" i="119"/>
  <c r="CX54" i="119"/>
  <c r="CJ54" i="119"/>
  <c r="CW54" i="119"/>
  <c r="CF54" i="119"/>
  <c r="DN54" i="119"/>
  <c r="BV54" i="119"/>
  <c r="CO54" i="119"/>
  <c r="BW54" i="119"/>
  <c r="CR54" i="119"/>
  <c r="BL54" i="119"/>
  <c r="BT54" i="119"/>
  <c r="CK54" i="119"/>
  <c r="AY54" i="119"/>
  <c r="BG54" i="119"/>
  <c r="BB54" i="119"/>
  <c r="CZ54" i="119"/>
  <c r="CC54" i="119"/>
  <c r="BI54" i="119"/>
  <c r="CD54" i="119"/>
  <c r="CY54" i="119"/>
  <c r="CT54" i="119"/>
  <c r="BF54" i="119"/>
  <c r="DB54" i="119"/>
  <c r="CE54" i="119"/>
  <c r="BY54" i="119"/>
  <c r="CK23" i="119"/>
  <c r="BV23" i="119"/>
  <c r="AN23" i="119"/>
  <c r="DC23" i="119"/>
  <c r="BX23" i="119"/>
  <c r="AV23" i="119"/>
  <c r="DE23" i="119"/>
  <c r="BZ23" i="119"/>
  <c r="AS23" i="119"/>
  <c r="DG23" i="119"/>
  <c r="AZ23" i="119"/>
  <c r="CI23" i="119"/>
  <c r="CM23" i="119"/>
  <c r="BJ23" i="119"/>
  <c r="CU23" i="119"/>
  <c r="CJ23" i="119"/>
  <c r="CS23" i="119"/>
  <c r="CD23" i="119"/>
  <c r="AY23" i="119"/>
  <c r="DK23" i="119"/>
  <c r="CF23" i="119"/>
  <c r="BA23" i="119"/>
  <c r="DM23" i="119"/>
  <c r="CH23" i="119"/>
  <c r="BC23" i="119"/>
  <c r="DO23" i="119"/>
  <c r="BM23" i="119"/>
  <c r="DL23" i="119"/>
  <c r="BF23" i="119"/>
  <c r="CO23" i="119"/>
  <c r="AT23" i="119"/>
  <c r="DA23" i="119"/>
  <c r="CL23" i="119"/>
  <c r="BG23" i="119"/>
  <c r="BT23" i="119"/>
  <c r="CN23" i="119"/>
  <c r="BI23" i="119"/>
  <c r="AR23" i="119"/>
  <c r="CP23" i="119"/>
  <c r="BK23" i="119"/>
  <c r="CB23" i="119"/>
  <c r="CV23" i="119"/>
  <c r="DJ23" i="119"/>
  <c r="BB23" i="119"/>
  <c r="BU23" i="119"/>
  <c r="BD23" i="119"/>
  <c r="CQ23" i="119"/>
  <c r="DH23" i="119"/>
  <c r="CW23" i="119"/>
  <c r="AW23" i="119"/>
  <c r="DI23" i="119"/>
  <c r="CT23" i="119"/>
  <c r="BO23" i="119"/>
  <c r="DP23" i="119"/>
  <c r="BQ23" i="119"/>
  <c r="CR23" i="119"/>
  <c r="CX23" i="119"/>
  <c r="BS23" i="119"/>
  <c r="CE23" i="119"/>
  <c r="DN23" i="119"/>
  <c r="BL23" i="119"/>
  <c r="AU23" i="119"/>
  <c r="CC23" i="119"/>
  <c r="BP23" i="119"/>
  <c r="BR23" i="119"/>
  <c r="BE23" i="119"/>
  <c r="AQ23" i="119"/>
  <c r="DB23" i="119"/>
  <c r="BW23" i="119"/>
  <c r="AO23" i="119"/>
  <c r="DD23" i="119"/>
  <c r="BY23" i="119"/>
  <c r="AP23" i="119"/>
  <c r="DF23" i="119"/>
  <c r="CA23" i="119"/>
  <c r="AX23" i="119"/>
  <c r="H11" i="130" s="1"/>
  <c r="CG23" i="119"/>
  <c r="BH23" i="119"/>
  <c r="BN23" i="119"/>
  <c r="CZ23" i="119"/>
  <c r="CY23" i="119"/>
  <c r="C40" i="97" l="1"/>
  <c r="C96" i="97"/>
  <c r="CP53" i="119"/>
  <c r="BH53" i="119"/>
  <c r="DM53" i="119"/>
  <c r="CS53" i="119"/>
  <c r="BL53" i="119"/>
  <c r="BA53" i="119"/>
  <c r="CN53" i="119"/>
  <c r="DE53" i="119"/>
  <c r="DB53" i="119"/>
  <c r="BU53" i="119"/>
  <c r="BF53" i="119"/>
  <c r="CL53" i="119"/>
  <c r="BY53" i="119"/>
  <c r="BG53" i="119"/>
  <c r="CM53" i="119"/>
  <c r="BJ53" i="119"/>
  <c r="BS53" i="119"/>
  <c r="BI53" i="119"/>
  <c r="CU53" i="119"/>
  <c r="BV53" i="119"/>
  <c r="BQ53" i="119"/>
  <c r="CY53" i="119"/>
  <c r="BR53" i="119"/>
  <c r="CV53" i="119"/>
  <c r="BW53" i="119"/>
  <c r="DJ53" i="119"/>
  <c r="CI53" i="119"/>
  <c r="AV53" i="119"/>
  <c r="CK53" i="119"/>
  <c r="CT53" i="119"/>
  <c r="BN53" i="119"/>
  <c r="CO53" i="119"/>
  <c r="CR53" i="119"/>
  <c r="CW53" i="119"/>
  <c r="CX53" i="119"/>
  <c r="BP53" i="119"/>
  <c r="DA53" i="119"/>
  <c r="BT53" i="119"/>
  <c r="DG53" i="119"/>
  <c r="BZ53" i="119"/>
  <c r="AT53" i="119"/>
  <c r="CE53" i="119"/>
  <c r="DN53" i="119"/>
  <c r="CZ53" i="119"/>
  <c r="CA53" i="119"/>
  <c r="AX53" i="119"/>
  <c r="I16" i="130" s="1"/>
  <c r="D24" i="135" s="1"/>
  <c r="E24" i="135" s="1"/>
  <c r="DC53" i="119"/>
  <c r="CD53" i="119"/>
  <c r="AS53" i="119"/>
  <c r="CB53" i="119"/>
  <c r="BC53" i="119"/>
  <c r="DD53" i="119"/>
  <c r="AZ53" i="119"/>
  <c r="BB53" i="119"/>
  <c r="CJ53" i="119"/>
  <c r="CF53" i="119"/>
  <c r="CG53" i="119"/>
  <c r="DP53" i="119"/>
  <c r="BO53" i="119"/>
  <c r="CC53" i="119"/>
  <c r="AU53" i="119"/>
  <c r="DF53" i="119"/>
  <c r="BX53" i="119"/>
  <c r="AY53" i="119"/>
  <c r="DI53" i="119"/>
  <c r="BE53" i="119"/>
  <c r="DO53" i="119"/>
  <c r="CH53" i="119"/>
  <c r="DL53" i="119"/>
  <c r="DH53" i="119"/>
  <c r="DK53" i="119"/>
  <c r="BK53" i="119"/>
  <c r="BD53" i="119"/>
  <c r="BM53" i="119"/>
  <c r="CQ53" i="119"/>
  <c r="AW53" i="119"/>
  <c r="V26" i="119"/>
  <c r="W26" i="119" s="1"/>
  <c r="AJ26" i="119" a="1"/>
  <c r="AJ26" i="119" s="1"/>
  <c r="Q24" i="119"/>
  <c r="R24" i="119" s="1"/>
  <c r="Q23" i="119"/>
  <c r="R23" i="119" s="1"/>
  <c r="V55" i="119"/>
  <c r="W55" i="119" s="1"/>
  <c r="N18" i="130" s="1"/>
  <c r="Q55" i="119"/>
  <c r="AJ55" i="119" a="1"/>
  <c r="AJ55" i="119" s="1"/>
  <c r="Q26" i="119"/>
  <c r="R26" i="119" s="1"/>
  <c r="V24" i="119"/>
  <c r="W24" i="119" s="1"/>
  <c r="AJ24" i="119" a="1"/>
  <c r="AJ24" i="119" s="1"/>
  <c r="CD50" i="119"/>
  <c r="BO50" i="119"/>
  <c r="AZ50" i="119"/>
  <c r="DL50" i="119"/>
  <c r="CW50" i="119"/>
  <c r="BR50" i="119"/>
  <c r="CC50" i="119"/>
  <c r="CQ50" i="119"/>
  <c r="BL50" i="119"/>
  <c r="DC50" i="119"/>
  <c r="DF50" i="119"/>
  <c r="CG50" i="119"/>
  <c r="BG50" i="119"/>
  <c r="BM50" i="119"/>
  <c r="CL50" i="119"/>
  <c r="BW50" i="119"/>
  <c r="BH50" i="119"/>
  <c r="AX50" i="119"/>
  <c r="I13" i="130" s="1"/>
  <c r="D21" i="135" s="1"/>
  <c r="E21" i="135" s="1"/>
  <c r="DE50" i="119"/>
  <c r="BZ50" i="119"/>
  <c r="DI50" i="119"/>
  <c r="CY50" i="119"/>
  <c r="BT50" i="119"/>
  <c r="BF50" i="119"/>
  <c r="CN50" i="119"/>
  <c r="CK50" i="119"/>
  <c r="CZ50" i="119"/>
  <c r="AY50" i="119"/>
  <c r="CA50" i="119"/>
  <c r="CS50" i="119"/>
  <c r="BJ50" i="119"/>
  <c r="BD50" i="119"/>
  <c r="CT50" i="119"/>
  <c r="CE50" i="119"/>
  <c r="BP50" i="119"/>
  <c r="BA50" i="119"/>
  <c r="DM50" i="119"/>
  <c r="CH50" i="119"/>
  <c r="AU50" i="119"/>
  <c r="DG50" i="119"/>
  <c r="CB50" i="119"/>
  <c r="CV50" i="119"/>
  <c r="AT50" i="119"/>
  <c r="AW50" i="119"/>
  <c r="DB50" i="119"/>
  <c r="CM50" i="119"/>
  <c r="BX50" i="119"/>
  <c r="BI50" i="119"/>
  <c r="AS50" i="119"/>
  <c r="CP50" i="119"/>
  <c r="BC50" i="119"/>
  <c r="DO50" i="119"/>
  <c r="CJ50" i="119"/>
  <c r="DA50" i="119"/>
  <c r="BN50" i="119"/>
  <c r="BB50" i="119"/>
  <c r="DH50" i="119"/>
  <c r="CO50" i="119"/>
  <c r="AV50" i="119"/>
  <c r="DJ50" i="119"/>
  <c r="CU50" i="119"/>
  <c r="CF50" i="119"/>
  <c r="BQ50" i="119"/>
  <c r="BU50" i="119"/>
  <c r="CX50" i="119"/>
  <c r="BK50" i="119"/>
  <c r="BE50" i="119"/>
  <c r="CR50" i="119"/>
  <c r="BY50" i="119"/>
  <c r="BS50" i="119"/>
  <c r="DK50" i="119"/>
  <c r="DN50" i="119"/>
  <c r="BV50" i="119"/>
  <c r="DD50" i="119"/>
  <c r="CI50" i="119"/>
  <c r="DP50" i="119"/>
  <c r="C43" i="97"/>
  <c r="CT48" i="119"/>
  <c r="CE48" i="119"/>
  <c r="AZ48" i="119"/>
  <c r="DL48" i="119"/>
  <c r="CG48" i="119"/>
  <c r="BR48" i="119"/>
  <c r="AW48" i="119"/>
  <c r="DG48" i="119"/>
  <c r="CJ48" i="119"/>
  <c r="BV48" i="119"/>
  <c r="BI48" i="119"/>
  <c r="BL48" i="119"/>
  <c r="BO48" i="119"/>
  <c r="CV48" i="119"/>
  <c r="CQ48" i="119"/>
  <c r="BY48" i="119"/>
  <c r="DB48" i="119"/>
  <c r="CM48" i="119"/>
  <c r="BH48" i="119"/>
  <c r="AV48" i="119"/>
  <c r="CO48" i="119"/>
  <c r="BZ48" i="119"/>
  <c r="BC48" i="119"/>
  <c r="DO48" i="119"/>
  <c r="CR48" i="119"/>
  <c r="BU48" i="119"/>
  <c r="DF48" i="119"/>
  <c r="BE48" i="119"/>
  <c r="DA48" i="119"/>
  <c r="DN48" i="119"/>
  <c r="DI48" i="119"/>
  <c r="CL48" i="119"/>
  <c r="AT48" i="119"/>
  <c r="CK48" i="119"/>
  <c r="AX48" i="119"/>
  <c r="I11" i="130" s="1"/>
  <c r="D19" i="135" s="1"/>
  <c r="E19" i="135" s="1"/>
  <c r="DJ48" i="119"/>
  <c r="CU48" i="119"/>
  <c r="BP48" i="119"/>
  <c r="CS48" i="119"/>
  <c r="CW48" i="119"/>
  <c r="CH48" i="119"/>
  <c r="BK48" i="119"/>
  <c r="BM48" i="119"/>
  <c r="CZ48" i="119"/>
  <c r="BQ48" i="119"/>
  <c r="BT48" i="119"/>
  <c r="BF48" i="119"/>
  <c r="DC48" i="119"/>
  <c r="BX48" i="119"/>
  <c r="AS48" i="119"/>
  <c r="DE48" i="119"/>
  <c r="CP48" i="119"/>
  <c r="BS48" i="119"/>
  <c r="AU48" i="119"/>
  <c r="DH48" i="119"/>
  <c r="CN48" i="119"/>
  <c r="CI48" i="119"/>
  <c r="CD48" i="119"/>
  <c r="BB48" i="119"/>
  <c r="BJ48" i="119"/>
  <c r="CB48" i="119"/>
  <c r="BN48" i="119"/>
  <c r="AY48" i="119"/>
  <c r="DK48" i="119"/>
  <c r="CF48" i="119"/>
  <c r="BA48" i="119"/>
  <c r="DM48" i="119"/>
  <c r="CX48" i="119"/>
  <c r="CA48" i="119"/>
  <c r="BD48" i="119"/>
  <c r="DP48" i="119"/>
  <c r="BG48" i="119"/>
  <c r="CC48" i="119"/>
  <c r="BW48" i="119"/>
  <c r="DD48" i="119"/>
  <c r="CY48" i="119"/>
  <c r="N5" i="130"/>
  <c r="AJ21" i="119" a="1"/>
  <c r="AJ21" i="119" s="1"/>
  <c r="V21" i="119"/>
  <c r="W21" i="119" s="1"/>
  <c r="AX52" i="119"/>
  <c r="I15" i="130" s="1"/>
  <c r="D23" i="135" s="1"/>
  <c r="E23" i="135" s="1"/>
  <c r="DJ52" i="119"/>
  <c r="CU52" i="119"/>
  <c r="BX52" i="119"/>
  <c r="DE52" i="119"/>
  <c r="CH52" i="119"/>
  <c r="BK52" i="119"/>
  <c r="BU52" i="119"/>
  <c r="CZ52" i="119"/>
  <c r="BW52" i="119"/>
  <c r="CC52" i="119"/>
  <c r="BE52" i="119"/>
  <c r="CJ52" i="119"/>
  <c r="BP52" i="119"/>
  <c r="BZ52" i="119"/>
  <c r="BF52" i="119"/>
  <c r="AV52" i="119"/>
  <c r="DC52" i="119"/>
  <c r="CF52" i="119"/>
  <c r="BA52" i="119"/>
  <c r="DM52" i="119"/>
  <c r="CP52" i="119"/>
  <c r="BS52" i="119"/>
  <c r="AW52" i="119"/>
  <c r="DH52" i="119"/>
  <c r="DL52" i="119"/>
  <c r="CY52" i="119"/>
  <c r="CE52" i="119"/>
  <c r="CO52" i="119"/>
  <c r="DG52" i="119"/>
  <c r="DA52" i="119"/>
  <c r="DO52" i="119"/>
  <c r="BN52" i="119"/>
  <c r="AS52" i="119"/>
  <c r="DK52" i="119"/>
  <c r="CN52" i="119"/>
  <c r="BI52" i="119"/>
  <c r="CK52" i="119"/>
  <c r="CX52" i="119"/>
  <c r="CA52" i="119"/>
  <c r="BD52" i="119"/>
  <c r="DP52" i="119"/>
  <c r="CG52" i="119"/>
  <c r="CT52" i="119"/>
  <c r="BR52" i="119"/>
  <c r="DB52" i="119"/>
  <c r="BV52" i="119"/>
  <c r="BG52" i="119"/>
  <c r="CS52" i="119"/>
  <c r="CV52" i="119"/>
  <c r="BQ52" i="119"/>
  <c r="AT52" i="119"/>
  <c r="DF52" i="119"/>
  <c r="CI52" i="119"/>
  <c r="BL52" i="119"/>
  <c r="BM52" i="119"/>
  <c r="CL52" i="119"/>
  <c r="BJ52" i="119"/>
  <c r="BH52" i="119"/>
  <c r="AU52" i="119"/>
  <c r="CM52" i="119"/>
  <c r="BC52" i="119"/>
  <c r="CD52" i="119"/>
  <c r="BO52" i="119"/>
  <c r="AY52" i="119"/>
  <c r="DD52" i="119"/>
  <c r="BY52" i="119"/>
  <c r="BB52" i="119"/>
  <c r="DN52" i="119"/>
  <c r="CQ52" i="119"/>
  <c r="BT52" i="119"/>
  <c r="DI52" i="119"/>
  <c r="AZ52" i="119"/>
  <c r="CB52" i="119"/>
  <c r="CW52" i="119"/>
  <c r="CR52" i="119"/>
  <c r="AJ27" i="119" a="1"/>
  <c r="AJ27" i="119" s="1"/>
  <c r="V27" i="119"/>
  <c r="W27" i="119" s="1"/>
  <c r="Q54" i="119"/>
  <c r="V54" i="119"/>
  <c r="W54" i="119" s="1"/>
  <c r="N17" i="130" s="1"/>
  <c r="P65" i="105" s="1"/>
  <c r="AJ54" i="119" a="1"/>
  <c r="AJ54" i="119" s="1"/>
  <c r="Q25" i="119"/>
  <c r="R25" i="119" s="1"/>
  <c r="AJ25" i="119" a="1"/>
  <c r="AJ25" i="119" s="1"/>
  <c r="V25" i="119"/>
  <c r="W25" i="119" s="1"/>
  <c r="Q29" i="119"/>
  <c r="R29" i="119" s="1"/>
  <c r="Q27" i="119"/>
  <c r="R27" i="119" s="1"/>
  <c r="AJ23" i="119" a="1"/>
  <c r="AJ23" i="119" s="1"/>
  <c r="V23" i="119"/>
  <c r="W23" i="119" s="1"/>
  <c r="BM49" i="119"/>
  <c r="AX49" i="119"/>
  <c r="I12" i="130" s="1"/>
  <c r="D20" i="135" s="1"/>
  <c r="E20" i="135" s="1"/>
  <c r="DJ49" i="119"/>
  <c r="CE49" i="119"/>
  <c r="BH49" i="119"/>
  <c r="BT49" i="119"/>
  <c r="CW49" i="119"/>
  <c r="BZ49" i="119"/>
  <c r="DG49" i="119"/>
  <c r="BF49" i="119"/>
  <c r="AS49" i="119"/>
  <c r="BP49" i="119"/>
  <c r="DP49" i="119"/>
  <c r="CH49" i="119"/>
  <c r="DO49" i="119"/>
  <c r="BV49" i="119"/>
  <c r="CF49" i="119"/>
  <c r="CX49" i="119"/>
  <c r="DB49" i="119"/>
  <c r="CO49" i="119"/>
  <c r="BU49" i="119"/>
  <c r="CM49" i="119"/>
  <c r="DE49" i="119"/>
  <c r="BC49" i="119"/>
  <c r="AV49" i="119"/>
  <c r="BI49" i="119"/>
  <c r="BS49" i="119"/>
  <c r="DI49" i="119"/>
  <c r="BO49" i="119"/>
  <c r="CG49" i="119"/>
  <c r="CQ49" i="119"/>
  <c r="BW49" i="119"/>
  <c r="CY49" i="119"/>
  <c r="CC49" i="119"/>
  <c r="BN49" i="119"/>
  <c r="CZ49" i="119"/>
  <c r="CU49" i="119"/>
  <c r="BX49" i="119"/>
  <c r="BA49" i="119"/>
  <c r="DM49" i="119"/>
  <c r="CP49" i="119"/>
  <c r="BK49" i="119"/>
  <c r="CJ49" i="119"/>
  <c r="CK49" i="119"/>
  <c r="DC49" i="119"/>
  <c r="BL49" i="119"/>
  <c r="CT49" i="119"/>
  <c r="DD49" i="119"/>
  <c r="BD49" i="119"/>
  <c r="AZ49" i="119"/>
  <c r="CR49" i="119"/>
  <c r="CS49" i="119"/>
  <c r="CD49" i="119"/>
  <c r="AY49" i="119"/>
  <c r="DK49" i="119"/>
  <c r="CN49" i="119"/>
  <c r="BQ49" i="119"/>
  <c r="DH49" i="119"/>
  <c r="DF49" i="119"/>
  <c r="CA49" i="119"/>
  <c r="DA49" i="119"/>
  <c r="CL49" i="119"/>
  <c r="BG49" i="119"/>
  <c r="CB49" i="119"/>
  <c r="CV49" i="119"/>
  <c r="BY49" i="119"/>
  <c r="BB49" i="119"/>
  <c r="DN49" i="119"/>
  <c r="CI49" i="119"/>
  <c r="AU49" i="119"/>
  <c r="BR49" i="119"/>
  <c r="AW49" i="119"/>
  <c r="AT49" i="119"/>
  <c r="BJ49" i="119"/>
  <c r="BE49" i="119"/>
  <c r="DL49" i="119"/>
  <c r="O5" i="130"/>
  <c r="Q21" i="119"/>
  <c r="R21" i="119" s="1"/>
  <c r="Q30" i="119"/>
  <c r="R30" i="119" s="1"/>
  <c r="AJ29" i="119" a="1"/>
  <c r="AJ29" i="119" s="1"/>
  <c r="V29" i="119"/>
  <c r="W29" i="119" s="1"/>
  <c r="Q28" i="119"/>
  <c r="R28" i="119" s="1"/>
  <c r="BN51" i="119"/>
  <c r="DK51" i="119"/>
  <c r="CN51" i="119"/>
  <c r="BQ51" i="119"/>
  <c r="CS51" i="119"/>
  <c r="CX51" i="119"/>
  <c r="BS51" i="119"/>
  <c r="BD51" i="119"/>
  <c r="DP51" i="119"/>
  <c r="AX51" i="119"/>
  <c r="I14" i="130" s="1"/>
  <c r="D22" i="135" s="1"/>
  <c r="E22" i="135" s="1"/>
  <c r="DE51" i="119"/>
  <c r="DJ51" i="119"/>
  <c r="CH51" i="119"/>
  <c r="BF51" i="119"/>
  <c r="BI51" i="119"/>
  <c r="AV51" i="119"/>
  <c r="BV51" i="119"/>
  <c r="BG51" i="119"/>
  <c r="BU51" i="119"/>
  <c r="CV51" i="119"/>
  <c r="BY51" i="119"/>
  <c r="AU51" i="119"/>
  <c r="DF51" i="119"/>
  <c r="CA51" i="119"/>
  <c r="BL51" i="119"/>
  <c r="DI51" i="119"/>
  <c r="DB51" i="119"/>
  <c r="AT51" i="119"/>
  <c r="AY51" i="119"/>
  <c r="CU51" i="119"/>
  <c r="BC51" i="119"/>
  <c r="CF51" i="119"/>
  <c r="CP51" i="119"/>
  <c r="CD51" i="119"/>
  <c r="BO51" i="119"/>
  <c r="AS51" i="119"/>
  <c r="DD51" i="119"/>
  <c r="CG51" i="119"/>
  <c r="BB51" i="119"/>
  <c r="DN51" i="119"/>
  <c r="CI51" i="119"/>
  <c r="BT51" i="119"/>
  <c r="CR51" i="119"/>
  <c r="AW51" i="119"/>
  <c r="DM51" i="119"/>
  <c r="CZ51" i="119"/>
  <c r="CL51" i="119"/>
  <c r="BW51" i="119"/>
  <c r="AZ51" i="119"/>
  <c r="DL51" i="119"/>
  <c r="CO51" i="119"/>
  <c r="BJ51" i="119"/>
  <c r="BE51" i="119"/>
  <c r="CQ51" i="119"/>
  <c r="CB51" i="119"/>
  <c r="CM51" i="119"/>
  <c r="DG51" i="119"/>
  <c r="BA51" i="119"/>
  <c r="BM51" i="119"/>
  <c r="CC51" i="119"/>
  <c r="DH51" i="119"/>
  <c r="CT51" i="119"/>
  <c r="CE51" i="119"/>
  <c r="BH51" i="119"/>
  <c r="CK51" i="119"/>
  <c r="CW51" i="119"/>
  <c r="BR51" i="119"/>
  <c r="DA51" i="119"/>
  <c r="CY51" i="119"/>
  <c r="CJ51" i="119"/>
  <c r="BP51" i="119"/>
  <c r="BZ51" i="119"/>
  <c r="BX51" i="119"/>
  <c r="DO51" i="119"/>
  <c r="DC51" i="119"/>
  <c r="BK51" i="119"/>
  <c r="AJ30" i="119" a="1"/>
  <c r="AJ30" i="119" s="1"/>
  <c r="V30" i="119"/>
  <c r="W30" i="119" s="1"/>
  <c r="Q46" i="119"/>
  <c r="V46" i="119"/>
  <c r="W46" i="119" s="1"/>
  <c r="AJ46" i="119" a="1"/>
  <c r="AJ46" i="119" s="1"/>
  <c r="AJ28" i="119" a="1"/>
  <c r="AJ28" i="119" s="1"/>
  <c r="V28" i="119"/>
  <c r="W28" i="119" s="1"/>
  <c r="R54" i="119" l="1"/>
  <c r="M17" i="130"/>
  <c r="V48" i="119"/>
  <c r="W48" i="119" s="1"/>
  <c r="N11" i="130" s="1"/>
  <c r="P59" i="105" s="1"/>
  <c r="AJ48" i="119" a="1"/>
  <c r="AJ48" i="119" s="1"/>
  <c r="Q48" i="119"/>
  <c r="AJ53" i="119" a="1"/>
  <c r="AJ53" i="119" s="1"/>
  <c r="Q53" i="119"/>
  <c r="V53" i="119"/>
  <c r="W53" i="119" s="1"/>
  <c r="N16" i="130" s="1"/>
  <c r="P64" i="105" s="1"/>
  <c r="AJ50" i="119" a="1"/>
  <c r="AJ50" i="119" s="1"/>
  <c r="Q50" i="119"/>
  <c r="V50" i="119"/>
  <c r="W50" i="119" s="1"/>
  <c r="N13" i="130" s="1"/>
  <c r="P61" i="105" s="1"/>
  <c r="AJ52" i="119" a="1"/>
  <c r="AJ52" i="119" s="1"/>
  <c r="V52" i="119"/>
  <c r="W52" i="119" s="1"/>
  <c r="N15" i="130" s="1"/>
  <c r="P63" i="105" s="1"/>
  <c r="Q52" i="119"/>
  <c r="M18" i="130"/>
  <c r="R55" i="119"/>
  <c r="Q49" i="119"/>
  <c r="AJ49" i="119" a="1"/>
  <c r="AJ49" i="119" s="1"/>
  <c r="V49" i="119"/>
  <c r="W49" i="119" s="1"/>
  <c r="N12" i="130" s="1"/>
  <c r="P60" i="105" s="1"/>
  <c r="V51" i="119"/>
  <c r="W51" i="119" s="1"/>
  <c r="N14" i="130" s="1"/>
  <c r="P62" i="105" s="1"/>
  <c r="Q51" i="119"/>
  <c r="AJ51" i="119" a="1"/>
  <c r="AJ51" i="119" s="1"/>
  <c r="C47" i="97"/>
  <c r="R46" i="119"/>
  <c r="C48" i="97" s="1"/>
  <c r="C49" i="97"/>
  <c r="M16" i="130" l="1"/>
  <c r="R53" i="119"/>
  <c r="M15" i="130"/>
  <c r="R52" i="119"/>
  <c r="M14" i="130"/>
  <c r="R51" i="119"/>
  <c r="M11" i="130"/>
  <c r="R48" i="119"/>
  <c r="M13" i="130"/>
  <c r="R50" i="119"/>
  <c r="C50" i="97"/>
  <c r="C89" i="97" s="1"/>
  <c r="D47" i="97"/>
  <c r="M12" i="130"/>
  <c r="R49" i="1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AW</author>
  </authors>
  <commentList>
    <comment ref="B13" authorId="0" shapeId="0" xr:uid="{720A362E-0485-4E46-859F-B86AA59A11F1}">
      <text>
        <r>
          <rPr>
            <sz val="9"/>
            <color indexed="81"/>
            <rFont val="Segoe UI"/>
            <family val="2"/>
          </rPr>
          <t>The emissions database used for country-level emissions does not cover LUC, ISA, or the CeCS. Therefore, these components are accounted for through global budget reservations or adjustments.</t>
        </r>
      </text>
    </comment>
    <comment ref="B15" authorId="0" shapeId="0" xr:uid="{CD146775-A675-4F78-B1CE-2E4CA72BC3D5}">
      <text>
        <r>
          <rPr>
            <sz val="9"/>
            <color indexed="81"/>
            <rFont val="Segoe UI"/>
            <family val="2"/>
          </rPr>
          <t>The % rate entered is applied to the emissions in 2019 and, as a negative value, represents the minimum of the emission path (see information below: emissions 2100).
0% means that no net negative emissions are possible.
Enter a positive value.
For example, for 2%, enter either 2% or 0.02.</t>
        </r>
      </text>
    </comment>
    <comment ref="B47" authorId="0" shapeId="0" xr:uid="{7C5F12EE-E2C0-4513-8AD9-0A63F8FD05D2}">
      <text>
        <r>
          <rPr>
            <sz val="9"/>
            <color indexed="81"/>
            <rFont val="Segoe UI"/>
            <family val="2"/>
          </rPr>
          <t>overshoot: sum of net negative emissions by 2100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AW</author>
  </authors>
  <commentList>
    <comment ref="B26" authorId="0" shapeId="0" xr:uid="{CA334C60-4E29-4086-984E-254766B9925E}">
      <text>
        <r>
          <rPr>
            <sz val="9"/>
            <color indexed="81"/>
            <rFont val="Segoe UI"/>
            <family val="2"/>
          </rPr>
          <t>Germany does not submit its own NDC, but is part of the EU's NDC.</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AW</author>
  </authors>
  <commentList>
    <comment ref="E17" authorId="0" shapeId="0" xr:uid="{17B13FDD-9D50-4EE9-A73B-5C85F2FB7F8B}">
      <text>
        <r>
          <rPr>
            <sz val="9"/>
            <color indexed="81"/>
            <rFont val="Segoe UI"/>
            <family val="2"/>
          </rPr>
          <t>Without net negative emissions.</t>
        </r>
      </text>
    </comment>
    <comment ref="E27" authorId="0" shapeId="0" xr:uid="{EC662512-CB74-4C4A-8C98-5D68560AD09A}">
      <text>
        <r>
          <rPr>
            <sz val="9"/>
            <color indexed="81"/>
            <rFont val="Segoe UI"/>
            <family val="2"/>
          </rPr>
          <t>Without net negative emissions.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AW</author>
  </authors>
  <commentList>
    <comment ref="AI5" authorId="0" shapeId="0" xr:uid="{43229D72-3111-400D-90E5-32558710F5B9}">
      <text>
        <r>
          <rPr>
            <b/>
            <sz val="9"/>
            <color indexed="81"/>
            <rFont val="Segoe UI"/>
            <family val="2"/>
          </rPr>
          <t>AW:</t>
        </r>
        <r>
          <rPr>
            <sz val="9"/>
            <color indexed="81"/>
            <rFont val="Segoe UI"/>
            <family val="2"/>
          </rPr>
          <t xml:space="preserve">
The year of emissions neutrality is the first year which negative emissions respectively emissions are zero.</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<sst xmlns="http://schemas.openxmlformats.org/spreadsheetml/2006/main" count="2195" uniqueCount="701">
  <si>
    <t>PDF</t>
  </si>
  <si>
    <t>Gt</t>
  </si>
  <si>
    <t>Germany</t>
  </si>
  <si>
    <t>EDGAR</t>
  </si>
  <si>
    <t>-</t>
  </si>
  <si>
    <t>Detailed Excel tool for calculating national CO2 budgets:</t>
  </si>
  <si>
    <t>here</t>
  </si>
  <si>
    <t xml:space="preserve">Web app: </t>
  </si>
  <si>
    <t>Main page: www.save-the-climate.info</t>
  </si>
  <si>
    <t>XL Toolbox Settings</t>
  </si>
  <si>
    <t>export_preset</t>
  </si>
  <si>
    <t>&lt;?xml version="1.0" encoding="utf-16"?&gt;_x000D_
&lt;Preset xmlns:xsi="http://www.w3.org/2001/XMLSchema-instance" xmlns:xsd="http://www.w3.org/2001/XMLSchema"&gt;_x000D_
  &lt;Name&gt;Tiff, 300 dpi, RGB, Transparente Leinwand&lt;/Name&gt;_x000D_
  &lt;Dpi&gt;300&lt;/Dpi&gt;_x000D_
  &lt;FileType&gt;Tiff&lt;/FileType&gt;_x000D_
  &lt;ColorSpace&gt;Rgb&lt;/ColorSpace&gt;_x000D_
  &lt;Transparency&gt;TransparentCanvas&lt;/Transparency&gt;_x000D_
  &lt;UseColorProfile&gt;false&lt;/UseColorProfile&gt;_x000D_
  &lt;ColorProfile&gt;sRGB Color Space Profile&lt;/ColorProfile&gt;_x000D_
&lt;/Preset&gt;</t>
  </si>
  <si>
    <t>export_path</t>
  </si>
  <si>
    <t>E:\Klima\Veröffentlichungen\Website\Hilfsdatein_Paris_konkret\EU27l\ESPM_EU27_woLUC_EP40.tif</t>
  </si>
  <si>
    <t>Paris-compatible national CO2 budgets</t>
  </si>
  <si>
    <t>info</t>
  </si>
  <si>
    <t>Data basis emissions of the countries</t>
  </si>
  <si>
    <t>Population weighting vs. emissions</t>
  </si>
  <si>
    <t>Country</t>
  </si>
  <si>
    <t>Emissions
2019
in Mill. t</t>
  </si>
  <si>
    <t>National
CO2 budget
from 2020
in Gt</t>
  </si>
  <si>
    <t>Sum</t>
  </si>
  <si>
    <t>Big six</t>
  </si>
  <si>
    <t>China</t>
  </si>
  <si>
    <t>United States</t>
  </si>
  <si>
    <t>EU27</t>
  </si>
  <si>
    <t>India</t>
  </si>
  <si>
    <t>Russia</t>
  </si>
  <si>
    <t>Japan</t>
  </si>
  <si>
    <t>Share of global emissions</t>
  </si>
  <si>
    <t>Source:</t>
  </si>
  <si>
    <t>Selected country</t>
  </si>
  <si>
    <t>column EDGAR</t>
  </si>
  <si>
    <t>change rate 2019</t>
  </si>
  <si>
    <t>change rate 2020</t>
  </si>
  <si>
    <t>population
2019</t>
  </si>
  <si>
    <t>per capita 2019</t>
  </si>
  <si>
    <t>share emissions 2019</t>
  </si>
  <si>
    <t>share population 2019</t>
  </si>
  <si>
    <t>Mill. t</t>
  </si>
  <si>
    <t>%</t>
  </si>
  <si>
    <t>Mill.</t>
  </si>
  <si>
    <t>t</t>
  </si>
  <si>
    <t>sub-total</t>
  </si>
  <si>
    <t>sum</t>
  </si>
  <si>
    <t>difference</t>
  </si>
  <si>
    <t>drop-down-list</t>
  </si>
  <si>
    <t>Austria</t>
  </si>
  <si>
    <t>Belgium</t>
  </si>
  <si>
    <t>Bulgaria</t>
  </si>
  <si>
    <t>Croatia</t>
  </si>
  <si>
    <t>Cyprus</t>
  </si>
  <si>
    <t>Czechia</t>
  </si>
  <si>
    <t>Denmark</t>
  </si>
  <si>
    <t>Estonia</t>
  </si>
  <si>
    <t>Finland</t>
  </si>
  <si>
    <t>Greece</t>
  </si>
  <si>
    <t>Hungary</t>
  </si>
  <si>
    <t>Ireland</t>
  </si>
  <si>
    <t>Latvia</t>
  </si>
  <si>
    <t>Lithuania</t>
  </si>
  <si>
    <t>Luxembourg</t>
  </si>
  <si>
    <t>Malta</t>
  </si>
  <si>
    <t>Netherlands</t>
  </si>
  <si>
    <t>Poland</t>
  </si>
  <si>
    <t>Portugal</t>
  </si>
  <si>
    <t>Romania</t>
  </si>
  <si>
    <t>Slovakia</t>
  </si>
  <si>
    <t>Slovenia</t>
  </si>
  <si>
    <t>Sweden</t>
  </si>
  <si>
    <t>Afghanistan</t>
  </si>
  <si>
    <t>Albania</t>
  </si>
  <si>
    <t>Algeria</t>
  </si>
  <si>
    <t>Angola</t>
  </si>
  <si>
    <t>Anguilla</t>
  </si>
  <si>
    <t>Antigua and Barbuda</t>
  </si>
  <si>
    <t>Argentina</t>
  </si>
  <si>
    <t>Armenia</t>
  </si>
  <si>
    <t>Aruba</t>
  </si>
  <si>
    <t>Australia</t>
  </si>
  <si>
    <t>Azerbaijan</t>
  </si>
  <si>
    <t>Bahamas</t>
  </si>
  <si>
    <t>Bahrain</t>
  </si>
  <si>
    <t>Bangladesh</t>
  </si>
  <si>
    <t>Barbados</t>
  </si>
  <si>
    <t>Belarus</t>
  </si>
  <si>
    <t>Belize</t>
  </si>
  <si>
    <t>Benin</t>
  </si>
  <si>
    <t>Bermuda</t>
  </si>
  <si>
    <t>Bhutan</t>
  </si>
  <si>
    <t>Bolivia</t>
  </si>
  <si>
    <t>Bosnia and Herzegovina</t>
  </si>
  <si>
    <t>Botswana</t>
  </si>
  <si>
    <t>Brazil</t>
  </si>
  <si>
    <t>British Virgin Islands</t>
  </si>
  <si>
    <t>Brunei</t>
  </si>
  <si>
    <t>Burkina Faso</t>
  </si>
  <si>
    <t>Burundi</t>
  </si>
  <si>
    <t>Cabo Verde</t>
  </si>
  <si>
    <t>Cambodia</t>
  </si>
  <si>
    <t>Cameroon</t>
  </si>
  <si>
    <t>Canada</t>
  </si>
  <si>
    <t>Cayman Islands</t>
  </si>
  <si>
    <t>Central African Republic</t>
  </si>
  <si>
    <t>Chad</t>
  </si>
  <si>
    <t>Chile</t>
  </si>
  <si>
    <t>Colombia</t>
  </si>
  <si>
    <t>Comoros</t>
  </si>
  <si>
    <t>Congo</t>
  </si>
  <si>
    <t>Cook Islands</t>
  </si>
  <si>
    <t>Costa Rica</t>
  </si>
  <si>
    <t>Côte d’Ivoire</t>
  </si>
  <si>
    <t>Cuba</t>
  </si>
  <si>
    <t>Curaçao</t>
  </si>
  <si>
    <t>Democratic Republic of the Congo</t>
  </si>
  <si>
    <t>Djibouti</t>
  </si>
  <si>
    <t>Dominica</t>
  </si>
  <si>
    <t>Dominican Republic</t>
  </si>
  <si>
    <t>Ecuador</t>
  </si>
  <si>
    <t>Egypt</t>
  </si>
  <si>
    <t>El Salvador</t>
  </si>
  <si>
    <t>Equatorial Guinea</t>
  </si>
  <si>
    <t>Eritrea</t>
  </si>
  <si>
    <t>Eswatini</t>
  </si>
  <si>
    <t>Ethiopia</t>
  </si>
  <si>
    <t>Falkland Islands</t>
  </si>
  <si>
    <t>Faroes</t>
  </si>
  <si>
    <t>Fiji</t>
  </si>
  <si>
    <t>France and Monaco</t>
  </si>
  <si>
    <t>French Guiana</t>
  </si>
  <si>
    <t>French Polynesia</t>
  </si>
  <si>
    <t>Gabon</t>
  </si>
  <si>
    <t>Georgia</t>
  </si>
  <si>
    <t>Ghana</t>
  </si>
  <si>
    <t>Gibraltar</t>
  </si>
  <si>
    <t>Greenland</t>
  </si>
  <si>
    <t>Grenada</t>
  </si>
  <si>
    <t>Guadeloupe</t>
  </si>
  <si>
    <t>Guatemala</t>
  </si>
  <si>
    <t>Guinea</t>
  </si>
  <si>
    <t>Guinea-Bissau</t>
  </si>
  <si>
    <t>Guyana</t>
  </si>
  <si>
    <t>Haiti</t>
  </si>
  <si>
    <t>Honduras</t>
  </si>
  <si>
    <t>Hong Kong</t>
  </si>
  <si>
    <t>Iceland</t>
  </si>
  <si>
    <t>Indonesia</t>
  </si>
  <si>
    <t>Iran</t>
  </si>
  <si>
    <t>Iraq</t>
  </si>
  <si>
    <t>Israel and Palestine, State of</t>
  </si>
  <si>
    <t>Italy, San Marino and the Holy See</t>
  </si>
  <si>
    <t>Jamaica</t>
  </si>
  <si>
    <t>Jordan</t>
  </si>
  <si>
    <t>Kazakhstan</t>
  </si>
  <si>
    <t>Kenya</t>
  </si>
  <si>
    <t>Kiribati</t>
  </si>
  <si>
    <t>Kuwait</t>
  </si>
  <si>
    <t>Kyrgyzstan</t>
  </si>
  <si>
    <t>Laos</t>
  </si>
  <si>
    <t>Lebanon</t>
  </si>
  <si>
    <t>Lesotho</t>
  </si>
  <si>
    <t>Liberia</t>
  </si>
  <si>
    <t>Libya</t>
  </si>
  <si>
    <t>Macao</t>
  </si>
  <si>
    <t>Madagascar</t>
  </si>
  <si>
    <t>Malawi</t>
  </si>
  <si>
    <t>Malaysia</t>
  </si>
  <si>
    <t>Maldives</t>
  </si>
  <si>
    <t>Mali</t>
  </si>
  <si>
    <t>Martinique</t>
  </si>
  <si>
    <t>Mauritania</t>
  </si>
  <si>
    <t>Mauritius</t>
  </si>
  <si>
    <t>Mexico</t>
  </si>
  <si>
    <t>Moldova</t>
  </si>
  <si>
    <t>Mongolia</t>
  </si>
  <si>
    <t>Morocco</t>
  </si>
  <si>
    <t>Mozambique</t>
  </si>
  <si>
    <t>Myanmar/Burma</t>
  </si>
  <si>
    <t>Namibia</t>
  </si>
  <si>
    <t>Nepal</t>
  </si>
  <si>
    <t>New Caledonia</t>
  </si>
  <si>
    <t>New Zealand</t>
  </si>
  <si>
    <t>Nicaragua</t>
  </si>
  <si>
    <t>Niger</t>
  </si>
  <si>
    <t>Nigeria</t>
  </si>
  <si>
    <t>North Korea</t>
  </si>
  <si>
    <t>North Macedonia</t>
  </si>
  <si>
    <t>Norway</t>
  </si>
  <si>
    <t>Oman</t>
  </si>
  <si>
    <t>Pakistan</t>
  </si>
  <si>
    <t>Palau</t>
  </si>
  <si>
    <t>Panama</t>
  </si>
  <si>
    <t>Papua New Guinea</t>
  </si>
  <si>
    <t>Paraguay</t>
  </si>
  <si>
    <t>Peru</t>
  </si>
  <si>
    <t>Philippines</t>
  </si>
  <si>
    <t>Puerto Rico</t>
  </si>
  <si>
    <t>Qatar</t>
  </si>
  <si>
    <t>Réunion</t>
  </si>
  <si>
    <t>Rwanda</t>
  </si>
  <si>
    <t>Saint Helena, Ascension and Tristan da Cunha</t>
  </si>
  <si>
    <t>Saint Kitts and Nevis</t>
  </si>
  <si>
    <t>Saint Lucia</t>
  </si>
  <si>
    <t>Saint Pierre and Miquelon</t>
  </si>
  <si>
    <t>Saint Vincent and the Grenadines</t>
  </si>
  <si>
    <t>Samoa</t>
  </si>
  <si>
    <t>São Tomé and Príncipe</t>
  </si>
  <si>
    <t>Saudi Arabia</t>
  </si>
  <si>
    <t>Senegal</t>
  </si>
  <si>
    <t>Serbia and Montenegro</t>
  </si>
  <si>
    <t>Seychelles</t>
  </si>
  <si>
    <t>Sierra Leone</t>
  </si>
  <si>
    <t>Singapore</t>
  </si>
  <si>
    <t>Solomon Islands</t>
  </si>
  <si>
    <t>Somalia</t>
  </si>
  <si>
    <t>South Africa</t>
  </si>
  <si>
    <t>South Korea</t>
  </si>
  <si>
    <t>Spain and Andorra</t>
  </si>
  <si>
    <t>Sri Lanka</t>
  </si>
  <si>
    <t>Sudan and South Sudan</t>
  </si>
  <si>
    <t>Suriname</t>
  </si>
  <si>
    <t>Switzerland and Liechtenstein</t>
  </si>
  <si>
    <t>Syria</t>
  </si>
  <si>
    <t>Taiwan</t>
  </si>
  <si>
    <t>Tajikistan</t>
  </si>
  <si>
    <t>Tanzania</t>
  </si>
  <si>
    <t>Thailand</t>
  </si>
  <si>
    <t>The Gambia</t>
  </si>
  <si>
    <t>Timor-Leste</t>
  </si>
  <si>
    <t>Togo</t>
  </si>
  <si>
    <t>Tonga</t>
  </si>
  <si>
    <t>Trinidad and Tobago</t>
  </si>
  <si>
    <t>Tunisia</t>
  </si>
  <si>
    <t>Turkmenistan</t>
  </si>
  <si>
    <t>Turks and Caicos Islands</t>
  </si>
  <si>
    <t>Uganda</t>
  </si>
  <si>
    <t>Ukraine</t>
  </si>
  <si>
    <t>United Arab Emirates</t>
  </si>
  <si>
    <t>United Kingdom</t>
  </si>
  <si>
    <t>Uruguay</t>
  </si>
  <si>
    <t>Uzbekistan</t>
  </si>
  <si>
    <t>Vanuatu</t>
  </si>
  <si>
    <t>Venezuela</t>
  </si>
  <si>
    <t>Western Sahara</t>
  </si>
  <si>
    <t>Yemen</t>
  </si>
  <si>
    <t>Zambia</t>
  </si>
  <si>
    <t>Zimbabwe</t>
  </si>
  <si>
    <t>International Aviation</t>
  </si>
  <si>
    <t>International Shipping</t>
  </si>
  <si>
    <t>GLOBAL TOTAL</t>
  </si>
  <si>
    <t>Emissions</t>
  </si>
  <si>
    <t>Population</t>
  </si>
  <si>
    <t>Global CO2 budget from 2020 on</t>
  </si>
  <si>
    <t>Global LUC budget from 2020 on</t>
  </si>
  <si>
    <t>Global ISA budget from 2020 on</t>
  </si>
  <si>
    <t>Emissions
2019
in Gt</t>
  </si>
  <si>
    <t>Andreas Wolfsteiner</t>
  </si>
  <si>
    <t>www.save-the-climate.info</t>
  </si>
  <si>
    <t>save-the-climate@online.ms</t>
  </si>
  <si>
    <t>global CO2 budget from and including 2020 on</t>
  </si>
  <si>
    <t xml:space="preserve">Guidance and background information: </t>
  </si>
  <si>
    <t>http://national-budgets.climate-calculator.info</t>
  </si>
  <si>
    <t>value</t>
  </si>
  <si>
    <t>global</t>
  </si>
  <si>
    <t>deviation from the global average</t>
  </si>
  <si>
    <t>C</t>
  </si>
  <si>
    <t>B</t>
  </si>
  <si>
    <t>Global</t>
  </si>
  <si>
    <t>EU27 Correction</t>
  </si>
  <si>
    <t>Tools for calculating plausible national or global emission paths:</t>
  </si>
  <si>
    <t xml:space="preserve">Detailed Excel tool: </t>
  </si>
  <si>
    <t>Pi/P</t>
  </si>
  <si>
    <t>Ei/E</t>
  </si>
  <si>
    <t>wP</t>
  </si>
  <si>
    <t>More options for defining emission paths:</t>
  </si>
  <si>
    <t>budgets published by the IPCC</t>
  </si>
  <si>
    <t>per capita</t>
  </si>
  <si>
    <t>year EN</t>
  </si>
  <si>
    <t>In this sheet, B_i_corr was used for B_i.</t>
  </si>
  <si>
    <t>B_i_corr = B_i + 2 * E_i_BY</t>
  </si>
  <si>
    <t>B_i_cor</t>
  </si>
  <si>
    <t>T</t>
  </si>
  <si>
    <t xml:space="preserve"> B</t>
  </si>
  <si>
    <r>
      <t xml:space="preserve"> B</t>
    </r>
    <r>
      <rPr>
        <b/>
        <i/>
        <vertAlign val="superscript"/>
        <sz val="11"/>
        <color theme="5"/>
        <rFont val="Times New Roman"/>
        <family val="1"/>
      </rPr>
      <t>i</t>
    </r>
  </si>
  <si>
    <t>select a country or global</t>
  </si>
  <si>
    <t>On the right track with these given framework data?</t>
  </si>
  <si>
    <t>start year 2</t>
  </si>
  <si>
    <t>country</t>
  </si>
  <si>
    <t>NDC</t>
  </si>
  <si>
    <t xml:space="preserve"> Source current targets (NDCs):</t>
  </si>
  <si>
    <t>Global budget</t>
  </si>
  <si>
    <t>Weighting population</t>
  </si>
  <si>
    <t>Global framework data:</t>
  </si>
  <si>
    <t>E_BY</t>
  </si>
  <si>
    <t>E_min</t>
  </si>
  <si>
    <t>a</t>
  </si>
  <si>
    <t>b</t>
  </si>
  <si>
    <t>c</t>
  </si>
  <si>
    <t>x_1</t>
  </si>
  <si>
    <t>x_2</t>
  </si>
  <si>
    <t>U</t>
  </si>
  <si>
    <t>[U]</t>
  </si>
  <si>
    <t>E(t)</t>
  </si>
  <si>
    <t>overshoot</t>
  </si>
  <si>
    <t>Control</t>
  </si>
  <si>
    <t>Parameters of the quadratic equation</t>
  </si>
  <si>
    <t>Solutions of the quatradic equation</t>
  </si>
  <si>
    <t>Emissions
neutrality</t>
  </si>
  <si>
    <t>Base year 2019</t>
  </si>
  <si>
    <t>E_min corrected</t>
  </si>
  <si>
    <t>2030 vs. 2019</t>
  </si>
  <si>
    <t>actual</t>
  </si>
  <si>
    <t>sum actual</t>
  </si>
  <si>
    <t>E_min in % of E_BY</t>
  </si>
  <si>
    <t>key figures for a linear emission path</t>
  </si>
  <si>
    <t>LUC budget</t>
  </si>
  <si>
    <t>Year emissions neutrality</t>
  </si>
  <si>
    <t>E_min set 0</t>
  </si>
  <si>
    <t>For which countries was this correction made?</t>
  </si>
  <si>
    <t xml:space="preserve">Excel tool: </t>
  </si>
  <si>
    <t>SY - 2100</t>
  </si>
  <si>
    <t>E_19</t>
  </si>
  <si>
    <t>Potential of net negative emissions</t>
  </si>
  <si>
    <t>Change emissions 2030 vs. 2019</t>
  </si>
  <si>
    <t>Paris-compatible national CO2 targets</t>
  </si>
  <si>
    <t>Allocation of a global CO2 budget using a weighted distribution key.
The distribution key contains the share in global emissions and in the global population in 2019.
The following results are based on linear emission paths, whereby net negative emissions can be taken into account.</t>
  </si>
  <si>
    <t>Overshoot
by 2100 in % of emissions in 2019</t>
  </si>
  <si>
    <t>Start year emission path</t>
  </si>
  <si>
    <t>all countries</t>
  </si>
  <si>
    <t>Budget adhered to until 2100</t>
  </si>
  <si>
    <t>Will the budget be adhered to by 2100?</t>
  </si>
  <si>
    <t>Note: In this model it is possible that the budget is only met after 2100 with very comfortable framework data.</t>
  </si>
  <si>
    <t>Has E_min been set to zero?</t>
  </si>
  <si>
    <t>If the year of the transition of the emission path into a horizontal occurs after 2100 and this horizontal is a negative value, then the formulas used lead to incorrect results. Therefore, in this case E_min = 0 is set.</t>
  </si>
  <si>
    <t>Günter Wittmann</t>
  </si>
  <si>
    <t>On request, we will gladly send a version without sheet protection.</t>
  </si>
  <si>
    <t>Actual emissions</t>
  </si>
  <si>
    <t>Further exemplary results for the six major emitters:</t>
  </si>
  <si>
    <t xml:space="preserve">budget from 2020 on </t>
  </si>
  <si>
    <t>global CO2 budget from 2020 on in Gt (see above)</t>
  </si>
  <si>
    <t>actual/target EDGAR</t>
  </si>
  <si>
    <t>Start year 2020</t>
  </si>
  <si>
    <t>Hide</t>
  </si>
  <si>
    <t>start year 2020</t>
  </si>
  <si>
    <t>formula</t>
  </si>
  <si>
    <t>path</t>
  </si>
  <si>
    <t>actual emissions</t>
  </si>
  <si>
    <t>blue points
are actual emissions</t>
  </si>
  <si>
    <t>overshoot/Bi</t>
  </si>
  <si>
    <t>share of the overshoot in the remaining budget</t>
  </si>
  <si>
    <t>share of the overshoot in emissions in 2019</t>
  </si>
  <si>
    <r>
      <t xml:space="preserve">CO2 budget from </t>
    </r>
    <r>
      <rPr>
        <b/>
        <sz val="12"/>
        <color theme="4"/>
        <rFont val="Times New Roman"/>
        <family val="1"/>
      </rPr>
      <t>2020</t>
    </r>
    <r>
      <rPr>
        <b/>
        <sz val="12"/>
        <rFont val="Times New Roman"/>
        <family val="1"/>
      </rPr>
      <t xml:space="preserve"> on in Gt</t>
    </r>
  </si>
  <si>
    <t>If the year of emissions neutrality is smaller at the later start year, then the country is not on track to achieve the national CO2 budget calculated here from 2020 with a linear emissions path.</t>
  </si>
  <si>
    <t>Excel tool for calculating national CO2 budgets and different emission paths that meet this budget (ESPM):</t>
  </si>
  <si>
    <t>Conversion Target 2030 Germany in 2030 vs. 2019</t>
  </si>
  <si>
    <t>target 2030</t>
  </si>
  <si>
    <t>emissions 1990</t>
  </si>
  <si>
    <t>emissions 2030</t>
  </si>
  <si>
    <t>vs. 2019</t>
  </si>
  <si>
    <t>vs. 1990</t>
  </si>
  <si>
    <t>Climate Protection Act</t>
  </si>
  <si>
    <t>Calculation of Paris-compatible national CO2 budgets with a weighted distribution key</t>
  </si>
  <si>
    <t>Türkiye</t>
  </si>
  <si>
    <t>Bi_20</t>
  </si>
  <si>
    <t>data status:</t>
  </si>
  <si>
    <t>Bi_SY</t>
  </si>
  <si>
    <t>Info</t>
  </si>
  <si>
    <t>year emissions neutrality</t>
  </si>
  <si>
    <t>BY (= SY -1)</t>
  </si>
  <si>
    <t>WK</t>
  </si>
  <si>
    <t>weighted distribution key</t>
  </si>
  <si>
    <t>change emissions 2030 vs. 2019</t>
  </si>
  <si>
    <t>Adjust formula if you added a new actual year</t>
  </si>
  <si>
    <t>legend big six:</t>
  </si>
  <si>
    <r>
      <t xml:space="preserve">Calculation of the </t>
    </r>
    <r>
      <rPr>
        <b/>
        <sz val="11"/>
        <color theme="3"/>
        <rFont val="Times New Roman"/>
        <family val="1"/>
      </rPr>
      <t>national CO2 budget</t>
    </r>
    <r>
      <rPr>
        <b/>
        <sz val="11"/>
        <rFont val="Times New Roman"/>
        <family val="1"/>
      </rPr>
      <t xml:space="preserve"> and </t>
    </r>
    <r>
      <rPr>
        <b/>
        <sz val="11"/>
        <color theme="3"/>
        <rFont val="Times New Roman"/>
        <family val="1"/>
      </rPr>
      <t>emission targets</t>
    </r>
  </si>
  <si>
    <t>- the emission targets are based on a linear emission path -</t>
  </si>
  <si>
    <t>If the year of emissions neutrality, taking into account already known actual emissions after 2019, must occur earlier than with the emissions path from 2020, then the selected country is not on track to meet its CO2 budget from 2020 with a linear emissions path.</t>
  </si>
  <si>
    <t>Actual data for use in emission path tools (see above):</t>
  </si>
  <si>
    <t>emissions 2019</t>
  </si>
  <si>
    <t>Input of global framework data</t>
  </si>
  <si>
    <t>In addition to a linear emission path, further scenario types are offered.</t>
  </si>
  <si>
    <t>Viet Nam</t>
  </si>
  <si>
    <t>start year emission path: 2020</t>
  </si>
  <si>
    <t>CO2 per GDP (EDGAR)</t>
  </si>
  <si>
    <t>t/US$</t>
  </si>
  <si>
    <t>CO2 emissions (EDGAR)</t>
  </si>
  <si>
    <t>GDP</t>
  </si>
  <si>
    <t>B US$</t>
  </si>
  <si>
    <t>CO2 emissions</t>
  </si>
  <si>
    <t>change rate p.a. 2024 - 2030:</t>
  </si>
  <si>
    <t>change 2030 vs. 2019</t>
  </si>
  <si>
    <t>Conversion of NDCs to 2030 vs. 2019 and comparison with the reference values calculated here</t>
  </si>
  <si>
    <t>Limitation: NDCs relate in part to all greenhouse gases</t>
  </si>
  <si>
    <t xml:space="preserve"> Comparison with the current NDCs</t>
  </si>
  <si>
    <t>target year 2030</t>
  </si>
  <si>
    <t>reference year</t>
  </si>
  <si>
    <t>long-term goals</t>
  </si>
  <si>
    <t>-50% to -52%</t>
  </si>
  <si>
    <t>2005</t>
  </si>
  <si>
    <t>climate neutrality by 2050</t>
  </si>
  <si>
    <t>reduce emission intensity 45% in relation to the national product</t>
  </si>
  <si>
    <t>net zero 2070</t>
  </si>
  <si>
    <t>at least -30%</t>
  </si>
  <si>
    <t>net zero 2060</t>
  </si>
  <si>
    <t>CO2 neutrality before 2060</t>
  </si>
  <si>
    <t>turning point of CO2 emissions before 2030</t>
  </si>
  <si>
    <t>Net negative emissions</t>
  </si>
  <si>
    <t>change rate p.a. 2006 - 2023:</t>
  </si>
  <si>
    <t>change rate p.a. 2020 - 2023:</t>
  </si>
  <si>
    <t>reduction peak before 2030</t>
  </si>
  <si>
    <t>LUC budget (land-use change)</t>
  </si>
  <si>
    <t>ISA budget (international shipping and aviation)</t>
  </si>
  <si>
    <t>share 2019: 3.3%</t>
  </si>
  <si>
    <t xml:space="preserve">2030 </t>
  </si>
  <si>
    <t xml:space="preserve">2035 </t>
  </si>
  <si>
    <t xml:space="preserve">2040 </t>
  </si>
  <si>
    <t>Global Carbon Budget</t>
  </si>
  <si>
    <t>projection</t>
  </si>
  <si>
    <t xml:space="preserve">All values in billion tonnes of carbon per year (GtC/yr), for the globe. For values in billion tonnes of carbon dioxide per year (GtCO2/yr) , multiply the numbers below by 3.664. </t>
  </si>
  <si>
    <t>Note: 1 billion tonnes C = 1 petagram of carbon (10^15 gC) = 1 gigatonne C = 3.664 billion tonnes of CO2</t>
  </si>
  <si>
    <t>total</t>
  </si>
  <si>
    <t xml:space="preserve">All uncertainties represent ± 1 sigma error (68 % chance of being in the range provided) </t>
  </si>
  <si>
    <t>LUC</t>
  </si>
  <si>
    <t>Emissions from fossil fuel combustion and industrial processes (uncertainty of ±5% for a ± 1 sigma confidence level):</t>
  </si>
  <si>
    <t>fossil</t>
  </si>
  <si>
    <t>The atmospheric CO2 growth rate (variable uncertainty around 0.2 GtC/yr from 1980) is estimated directly from atmospheric CO2 concentration measurements, and provided by the US National Oceanic and Atmospheric Administration Earth System Research Laboratory (NOAA/ESRL).  http://www.esrl.noaa.gov/gmd/ccgg/trends/global.html</t>
  </si>
  <si>
    <t>1959-1980 are based on Mauna Loa and South Pole stations as observed by the CO2 Program at Scripps Institution of Oceanography. http://scrippsco2.ucsd.edu/data/atmospheric_co2/</t>
  </si>
  <si>
    <t>1980 onwards are global averages estimated from multiple stations run by NOAA/ESRL.</t>
  </si>
  <si>
    <t>The cement carbonation sink  is the average of two estimates:</t>
  </si>
  <si>
    <t xml:space="preserve">The budget imbalance is the sum of emissions (fossil fuel and industry + land-use change) minus (atmospheric growth + ocean sink + land sink + cement carbonation sink); it is a measure of our imperfect data and understanding of the contemporary carbon cycle. </t>
  </si>
  <si>
    <t>GtC/yr</t>
  </si>
  <si>
    <t>Year</t>
  </si>
  <si>
    <t>fossil emissions excluding carbonation</t>
  </si>
  <si>
    <t>land-use change emissions</t>
  </si>
  <si>
    <t>atmospheric growth</t>
  </si>
  <si>
    <t>ocean sink</t>
  </si>
  <si>
    <t>land sink</t>
  </si>
  <si>
    <t>cement carbonation sink</t>
  </si>
  <si>
    <t>budget imbalance</t>
  </si>
  <si>
    <t>fossil + cement - cement sink</t>
  </si>
  <si>
    <t>Additional inputs A. Wolfsteiner</t>
  </si>
  <si>
    <t>Global - total CO2 emissions</t>
  </si>
  <si>
    <t>Below ‘global’, all other countries in the world in alphabetical order.</t>
  </si>
  <si>
    <t>emissions 2100 in Gt</t>
  </si>
  <si>
    <t>on track for target here</t>
  </si>
  <si>
    <t>target here</t>
  </si>
  <si>
    <t>deviation
% points</t>
  </si>
  <si>
    <t>► potential overshoot</t>
  </si>
  <si>
    <t>'grandfathering'</t>
  </si>
  <si>
    <t>'per capita distribution'</t>
  </si>
  <si>
    <r>
      <t xml:space="preserve">The </t>
    </r>
    <r>
      <rPr>
        <b/>
        <sz val="10"/>
        <rFont val="Times New Roman"/>
        <family val="1"/>
      </rPr>
      <t>year</t>
    </r>
    <r>
      <rPr>
        <sz val="10"/>
        <rFont val="Times New Roman"/>
        <family val="1"/>
      </rPr>
      <t xml:space="preserve"> of emissions neutrality (see above) is defined here as the first year with zero emissions or net negative emissions.</t>
    </r>
  </si>
  <si>
    <t>annual change rates</t>
  </si>
  <si>
    <r>
      <t xml:space="preserve">possible </t>
    </r>
    <r>
      <rPr>
        <b/>
        <sz val="11"/>
        <rFont val="Times New Roman"/>
        <family val="1"/>
      </rPr>
      <t>net negative emissions</t>
    </r>
    <r>
      <rPr>
        <sz val="11"/>
        <rFont val="Times New Roman"/>
        <family val="1"/>
      </rPr>
      <t xml:space="preserve">  = % of emissions in 2019</t>
    </r>
  </si>
  <si>
    <r>
      <t>weighting population</t>
    </r>
    <r>
      <rPr>
        <sz val="11"/>
        <rFont val="Times New Roman"/>
        <family val="1"/>
      </rPr>
      <t xml:space="preserve"> vs. emissions</t>
    </r>
  </si>
  <si>
    <r>
      <t xml:space="preserve">share selected country in global </t>
    </r>
    <r>
      <rPr>
        <b/>
        <sz val="11"/>
        <rFont val="Times New Roman"/>
        <family val="1"/>
      </rPr>
      <t>population</t>
    </r>
    <r>
      <rPr>
        <sz val="11"/>
        <rFont val="Times New Roman"/>
        <family val="1"/>
      </rPr>
      <t xml:space="preserve"> 2019</t>
    </r>
  </si>
  <si>
    <r>
      <t xml:space="preserve">share selected country in global </t>
    </r>
    <r>
      <rPr>
        <b/>
        <sz val="11"/>
        <rFont val="Times New Roman"/>
        <family val="1"/>
      </rPr>
      <t>emissions</t>
    </r>
    <r>
      <rPr>
        <sz val="11"/>
        <rFont val="Times New Roman"/>
        <family val="1"/>
      </rPr>
      <t xml:space="preserve"> 2019</t>
    </r>
  </si>
  <si>
    <r>
      <rPr>
        <sz val="10"/>
        <rFont val="Times New Roman"/>
        <family val="1"/>
      </rPr>
      <t>base year for the distribution of the global budget</t>
    </r>
    <r>
      <rPr>
        <sz val="11"/>
        <rFont val="Times New Roman"/>
        <family val="1"/>
      </rPr>
      <t xml:space="preserve"> - 2019</t>
    </r>
  </si>
  <si>
    <r>
      <rPr>
        <b/>
        <sz val="11"/>
        <rFont val="Times New Roman"/>
        <family val="1"/>
      </rPr>
      <t>points</t>
    </r>
    <r>
      <rPr>
        <sz val="11"/>
        <rFont val="Times New Roman"/>
        <family val="1"/>
      </rPr>
      <t xml:space="preserve"> of emissions neutrality
(emission path intersects the x-axis)</t>
    </r>
  </si>
  <si>
    <t>emissions in 2100</t>
  </si>
  <si>
    <t>change rate 2018</t>
  </si>
  <si>
    <t>Base year 2019; without net negative emissions</t>
  </si>
  <si>
    <r>
      <t xml:space="preserve">Allocation of a global CO2 budget using a weighted distribution key.
The distribution key contains the share in global emissions and in the global population in 2019.
Year of emissions neutrality refers to a linear emission path </t>
    </r>
    <r>
      <rPr>
        <b/>
        <sz val="10"/>
        <rFont val="Times New Roman"/>
        <family val="1"/>
      </rPr>
      <t>with no net negative emissions</t>
    </r>
    <r>
      <rPr>
        <sz val="10"/>
        <rFont val="Times New Roman"/>
        <family val="1"/>
      </rPr>
      <t>.</t>
    </r>
  </si>
  <si>
    <t>Substance</t>
  </si>
  <si>
    <t>EDGAR Country Code</t>
  </si>
  <si>
    <t>CO2</t>
  </si>
  <si>
    <t>ABW</t>
  </si>
  <si>
    <t>AFG</t>
  </si>
  <si>
    <t>AGO</t>
  </si>
  <si>
    <t>AIA</t>
  </si>
  <si>
    <t>ALB</t>
  </si>
  <si>
    <t>ANT</t>
  </si>
  <si>
    <t>ARE</t>
  </si>
  <si>
    <t>ARG</t>
  </si>
  <si>
    <t>ARM</t>
  </si>
  <si>
    <t>ATG</t>
  </si>
  <si>
    <t>AUS</t>
  </si>
  <si>
    <t>AUT</t>
  </si>
  <si>
    <t>AZE</t>
  </si>
  <si>
    <t>BDI</t>
  </si>
  <si>
    <t>BEL</t>
  </si>
  <si>
    <t>BEN</t>
  </si>
  <si>
    <t>BFA</t>
  </si>
  <si>
    <t>BGD</t>
  </si>
  <si>
    <t>BGR</t>
  </si>
  <si>
    <t>BHR</t>
  </si>
  <si>
    <t>BHS</t>
  </si>
  <si>
    <t>BIH</t>
  </si>
  <si>
    <t>BLR</t>
  </si>
  <si>
    <t>BLZ</t>
  </si>
  <si>
    <t>BMU</t>
  </si>
  <si>
    <t>BOL</t>
  </si>
  <si>
    <t>BRA</t>
  </si>
  <si>
    <t>BRB</t>
  </si>
  <si>
    <t>BRN</t>
  </si>
  <si>
    <t>BTN</t>
  </si>
  <si>
    <t>BWA</t>
  </si>
  <si>
    <t>CAF</t>
  </si>
  <si>
    <t>CAN</t>
  </si>
  <si>
    <t>CHE</t>
  </si>
  <si>
    <t>CHL</t>
  </si>
  <si>
    <t>CHN</t>
  </si>
  <si>
    <t>CIV</t>
  </si>
  <si>
    <t>CMR</t>
  </si>
  <si>
    <t>COD</t>
  </si>
  <si>
    <t>COG</t>
  </si>
  <si>
    <t>COK</t>
  </si>
  <si>
    <t>COL</t>
  </si>
  <si>
    <t>COM</t>
  </si>
  <si>
    <t>CPV</t>
  </si>
  <si>
    <t>CRI</t>
  </si>
  <si>
    <t>CUB</t>
  </si>
  <si>
    <t>CYM</t>
  </si>
  <si>
    <t>CYP</t>
  </si>
  <si>
    <t>CZE</t>
  </si>
  <si>
    <t>DEU</t>
  </si>
  <si>
    <t>DJI</t>
  </si>
  <si>
    <t>DMA</t>
  </si>
  <si>
    <t>DNK</t>
  </si>
  <si>
    <t>DOM</t>
  </si>
  <si>
    <t>DZA</t>
  </si>
  <si>
    <t>ECU</t>
  </si>
  <si>
    <t>EGY</t>
  </si>
  <si>
    <t>ERI</t>
  </si>
  <si>
    <t>ESH</t>
  </si>
  <si>
    <t>ESP</t>
  </si>
  <si>
    <t>EST</t>
  </si>
  <si>
    <t>ETH</t>
  </si>
  <si>
    <t>FIN</t>
  </si>
  <si>
    <t>FJI</t>
  </si>
  <si>
    <t>FLK</t>
  </si>
  <si>
    <t>FRA</t>
  </si>
  <si>
    <t>FRO</t>
  </si>
  <si>
    <t>GAB</t>
  </si>
  <si>
    <t>GBR</t>
  </si>
  <si>
    <t>GEO</t>
  </si>
  <si>
    <t>GHA</t>
  </si>
  <si>
    <t>GIB</t>
  </si>
  <si>
    <t>GIN</t>
  </si>
  <si>
    <t>GLP</t>
  </si>
  <si>
    <t>GMB</t>
  </si>
  <si>
    <t>GNB</t>
  </si>
  <si>
    <t>GNQ</t>
  </si>
  <si>
    <t>GRC</t>
  </si>
  <si>
    <t>GRD</t>
  </si>
  <si>
    <t>GRL</t>
  </si>
  <si>
    <t>GTM</t>
  </si>
  <si>
    <t>GUF</t>
  </si>
  <si>
    <t>GUY</t>
  </si>
  <si>
    <t>HKG</t>
  </si>
  <si>
    <t>HND</t>
  </si>
  <si>
    <t>HRV</t>
  </si>
  <si>
    <t>HTI</t>
  </si>
  <si>
    <t>HUN</t>
  </si>
  <si>
    <t>IDN</t>
  </si>
  <si>
    <t>IND</t>
  </si>
  <si>
    <t>IRL</t>
  </si>
  <si>
    <t>IRN</t>
  </si>
  <si>
    <t>IRQ</t>
  </si>
  <si>
    <t>ISL</t>
  </si>
  <si>
    <t>ISR</t>
  </si>
  <si>
    <t>ITA</t>
  </si>
  <si>
    <t>JAM</t>
  </si>
  <si>
    <t>JOR</t>
  </si>
  <si>
    <t>JPN</t>
  </si>
  <si>
    <t>KAZ</t>
  </si>
  <si>
    <t>KEN</t>
  </si>
  <si>
    <t>KGZ</t>
  </si>
  <si>
    <t>KHM</t>
  </si>
  <si>
    <t>KIR</t>
  </si>
  <si>
    <t>KNA</t>
  </si>
  <si>
    <t>KOR</t>
  </si>
  <si>
    <t>KWT</t>
  </si>
  <si>
    <t>LAO</t>
  </si>
  <si>
    <t>LBN</t>
  </si>
  <si>
    <t>LBR</t>
  </si>
  <si>
    <t>LBY</t>
  </si>
  <si>
    <t>LCA</t>
  </si>
  <si>
    <t>LKA</t>
  </si>
  <si>
    <t>LSO</t>
  </si>
  <si>
    <t>LTU</t>
  </si>
  <si>
    <t>LUX</t>
  </si>
  <si>
    <t>LVA</t>
  </si>
  <si>
    <t>MAC</t>
  </si>
  <si>
    <t>MAR</t>
  </si>
  <si>
    <t>MDA</t>
  </si>
  <si>
    <t>MDG</t>
  </si>
  <si>
    <t>MDV</t>
  </si>
  <si>
    <t>MEX</t>
  </si>
  <si>
    <t>MKD</t>
  </si>
  <si>
    <t>MLI</t>
  </si>
  <si>
    <t>MLT</t>
  </si>
  <si>
    <t>MMR</t>
  </si>
  <si>
    <t>MNG</t>
  </si>
  <si>
    <t>MOZ</t>
  </si>
  <si>
    <t>MRT</t>
  </si>
  <si>
    <t>MTQ</t>
  </si>
  <si>
    <t>MUS</t>
  </si>
  <si>
    <t>MWI</t>
  </si>
  <si>
    <t>MYS</t>
  </si>
  <si>
    <t>NAM</t>
  </si>
  <si>
    <t>NCL</t>
  </si>
  <si>
    <t>NER</t>
  </si>
  <si>
    <t>NGA</t>
  </si>
  <si>
    <t>NIC</t>
  </si>
  <si>
    <t>NLD</t>
  </si>
  <si>
    <t>NOR</t>
  </si>
  <si>
    <t>NPL</t>
  </si>
  <si>
    <t>NZL</t>
  </si>
  <si>
    <t>OMN</t>
  </si>
  <si>
    <t>PAK</t>
  </si>
  <si>
    <t>PAN</t>
  </si>
  <si>
    <t>PER</t>
  </si>
  <si>
    <t>PHL</t>
  </si>
  <si>
    <t>PLW</t>
  </si>
  <si>
    <t>PNG</t>
  </si>
  <si>
    <t>POL</t>
  </si>
  <si>
    <t>PRI</t>
  </si>
  <si>
    <t>PRK</t>
  </si>
  <si>
    <t>PRT</t>
  </si>
  <si>
    <t>PRY</t>
  </si>
  <si>
    <t>PYF</t>
  </si>
  <si>
    <t>QAT</t>
  </si>
  <si>
    <t>REU</t>
  </si>
  <si>
    <t>ROU</t>
  </si>
  <si>
    <t>RUS</t>
  </si>
  <si>
    <t>RWA</t>
  </si>
  <si>
    <t>SAU</t>
  </si>
  <si>
    <t>SCG</t>
  </si>
  <si>
    <t>SDN</t>
  </si>
  <si>
    <t>SEN</t>
  </si>
  <si>
    <t>SGP</t>
  </si>
  <si>
    <t>SHN</t>
  </si>
  <si>
    <t>SLB</t>
  </si>
  <si>
    <t>SLE</t>
  </si>
  <si>
    <t>SLV</t>
  </si>
  <si>
    <t>SOM</t>
  </si>
  <si>
    <t>SPM</t>
  </si>
  <si>
    <t>STP</t>
  </si>
  <si>
    <t>SUR</t>
  </si>
  <si>
    <t>SVK</t>
  </si>
  <si>
    <t>SVN</t>
  </si>
  <si>
    <t>SWE</t>
  </si>
  <si>
    <t>SWZ</t>
  </si>
  <si>
    <t>SYC</t>
  </si>
  <si>
    <t>SYR</t>
  </si>
  <si>
    <t>TCA</t>
  </si>
  <si>
    <t>TCD</t>
  </si>
  <si>
    <t>TGO</t>
  </si>
  <si>
    <t>THA</t>
  </si>
  <si>
    <t>TJK</t>
  </si>
  <si>
    <t>TKM</t>
  </si>
  <si>
    <t>TLS</t>
  </si>
  <si>
    <t>TON</t>
  </si>
  <si>
    <t>TTO</t>
  </si>
  <si>
    <t>TUN</t>
  </si>
  <si>
    <t>TUR</t>
  </si>
  <si>
    <t>TWN</t>
  </si>
  <si>
    <t>TZA</t>
  </si>
  <si>
    <t>UGA</t>
  </si>
  <si>
    <t>UKR</t>
  </si>
  <si>
    <t>URY</t>
  </si>
  <si>
    <t>USA</t>
  </si>
  <si>
    <t>UZB</t>
  </si>
  <si>
    <t>VCT</t>
  </si>
  <si>
    <t>VEN</t>
  </si>
  <si>
    <t>VGB</t>
  </si>
  <si>
    <t>VNM</t>
  </si>
  <si>
    <t>VUT</t>
  </si>
  <si>
    <t>WSM</t>
  </si>
  <si>
    <t>YEM</t>
  </si>
  <si>
    <t>ZAF</t>
  </si>
  <si>
    <t>ZMB</t>
  </si>
  <si>
    <t>ZWE</t>
  </si>
  <si>
    <t>per GDP 2019</t>
  </si>
  <si>
    <t>per GDP</t>
  </si>
  <si>
    <t>emissions 2019 in t (info)</t>
  </si>
  <si>
    <t>Status: December 2024</t>
  </si>
  <si>
    <t>average 19/23/24</t>
  </si>
  <si>
    <t>This web app can be used to derive implicit budgets and the implicit weighting of the population of NDCs:</t>
  </si>
  <si>
    <t>http://ib-iwp.climate-calculator.info</t>
  </si>
  <si>
    <t>Cite as: Friedlingstein et al. 2025 (see Summary tab).</t>
  </si>
  <si>
    <t>Emissions from land-use change (uncertainty of ±0.7 GtC/yr). Average of three bookkeeping models: BLUE (Hansis, et al., 2015), OSCAR (Gasser et al., 2020), and LUCE (Qin et al., 2024).</t>
  </si>
  <si>
    <t>control</t>
  </si>
  <si>
    <t>Cite as: Friedlingstein et al. 2025  (see Summary tab).</t>
  </si>
  <si>
    <t>Cite as: Lan et al. 2025: Trends in atmospheric carbon dioxide, National Oceanic &amp; Atmospheric Administration, Earth System Research Laboratory (NOAA/ESRL), available at http://www.esrl.noaa.gov/gmd/ccgg/trends/global.html</t>
  </si>
  <si>
    <t>The ocean sink (uncertainty of ±0.4 GtC/yr on average) is estimated from the average of 10 global ocean biogeochemistry models and the average of 9 ocean fCO2 data products. Additional adjustments are applied to the GOBMs and fCO2 data - see the Ocean Sink tab.</t>
  </si>
  <si>
    <t xml:space="preserve">The land sink (uncertainty of ±0.5 GtC/yr on average) was estimated from the average of 22 dynamic global vegetation models, with the multi-model mean adjusted for the land cover bias (“Replaced Sinks and Sources”) in the SLAND simulation. </t>
  </si>
  <si>
    <t>Projection</t>
  </si>
  <si>
    <t>new year: new column</t>
  </si>
  <si>
    <t>global total</t>
  </si>
  <si>
    <t>GCP</t>
  </si>
  <si>
    <t>How much should be reserved for ISA emissions?</t>
  </si>
  <si>
    <t xml:space="preserve">Enter the global LUC budget from 2020 on in Gt: </t>
  </si>
  <si>
    <t>CeCS estimate 2020 – 2100 in Gt</t>
  </si>
  <si>
    <t>CeCS global</t>
  </si>
  <si>
    <t>adjustment CeCS (Cement Carbonation Sink)</t>
  </si>
  <si>
    <t>process status:</t>
  </si>
  <si>
    <t>Adjustement CeCS</t>
  </si>
  <si>
    <t>Global budget to distribute here</t>
  </si>
  <si>
    <t>https://national-budgets.climate-calculator.info</t>
  </si>
  <si>
    <t>global budget to be allocated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</si>
</sst>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0.0"/>
    <numFmt numFmtId="165" formatCode="0.0"/>
    <numFmt numFmtId="166" formatCode="0.0%"/>
    <numFmt numFmtId="167" formatCode="0.000"/>
    <numFmt numFmtId="168" formatCode="###\ ###\ ###\ ##0.00"/>
    <numFmt numFmtId="169" formatCode="#,##0.000"/>
    <numFmt numFmtId="170" formatCode="#,##0.0000"/>
    <numFmt numFmtId="171" formatCode="0.000000"/>
    <numFmt numFmtId="172" formatCode="#,##0.00_ ;\-#,##0.00\ "/>
    <numFmt numFmtId="173" formatCode="0.0000"/>
    <numFmt numFmtId="174" formatCode="0.00000"/>
    <numFmt numFmtId="175" formatCode="0.0000%"/>
    <numFmt numFmtId="176" formatCode="0.0000000"/>
    <numFmt numFmtId="177" formatCode="0.00000E+00"/>
    <numFmt numFmtId="178" formatCode="0.0\°\C"/>
    <numFmt numFmtId="179" formatCode="dd/mm/yyyy;@"/>
    <numFmt numFmtId="180" formatCode="0.000000000"/>
  </numFmts>
  <fonts count="80" x14ac:knownFonts="1">
    <font>
      <sz val="11"/>
      <name val="Times New Roman"/>
      <family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Times New Roman"/>
      <family val="1"/>
    </font>
    <font>
      <b/>
      <sz val="12"/>
      <name val="Times New Roman"/>
      <family val="1"/>
    </font>
    <font>
      <sz val="11"/>
      <name val="Times New Roman"/>
      <family val="1"/>
    </font>
    <font>
      <i/>
      <sz val="10"/>
      <name val="Arial"/>
      <family val="2"/>
    </font>
    <font>
      <b/>
      <sz val="11"/>
      <name val="Times New Roman"/>
      <family val="1"/>
    </font>
    <font>
      <sz val="9"/>
      <name val="Arial"/>
      <family val="2"/>
    </font>
    <font>
      <sz val="8"/>
      <name val="Arial"/>
      <family val="2"/>
    </font>
    <font>
      <i/>
      <sz val="9"/>
      <name val="Arial"/>
      <family val="2"/>
    </font>
    <font>
      <i/>
      <sz val="8"/>
      <name val="Arial"/>
      <family val="2"/>
    </font>
    <font>
      <b/>
      <sz val="10"/>
      <color indexed="8"/>
      <name val="Arial"/>
      <family val="2"/>
    </font>
    <font>
      <b/>
      <sz val="13"/>
      <name val="Arial"/>
      <family val="2"/>
    </font>
    <font>
      <i/>
      <sz val="12"/>
      <name val="Arial"/>
      <family val="2"/>
    </font>
    <font>
      <sz val="10"/>
      <color indexed="8"/>
      <name val="Arial"/>
      <family val="2"/>
    </font>
    <font>
      <b/>
      <sz val="8"/>
      <name val="Arial"/>
      <family val="2"/>
    </font>
    <font>
      <b/>
      <sz val="9"/>
      <name val="Arial"/>
      <family val="2"/>
    </font>
    <font>
      <b/>
      <i/>
      <u/>
      <sz val="9"/>
      <name val="Arial"/>
      <family val="2"/>
    </font>
    <font>
      <b/>
      <sz val="14"/>
      <color indexed="8"/>
      <name val="Arial"/>
      <family val="2"/>
    </font>
    <font>
      <sz val="11"/>
      <color theme="1"/>
      <name val="Calibri"/>
      <family val="2"/>
      <scheme val="minor"/>
    </font>
    <font>
      <u/>
      <sz val="10"/>
      <color theme="10"/>
      <name val="Arial"/>
      <family val="2"/>
    </font>
    <font>
      <u/>
      <sz val="11"/>
      <color theme="10"/>
      <name val="Times New Roman"/>
      <family val="1"/>
    </font>
    <font>
      <sz val="8"/>
      <color theme="1"/>
      <name val="Calibri"/>
      <family val="2"/>
      <scheme val="minor"/>
    </font>
    <font>
      <u/>
      <sz val="8"/>
      <color theme="10"/>
      <name val="Times New Roman"/>
      <family val="1"/>
    </font>
    <font>
      <sz val="10"/>
      <color theme="0" tint="-0.499984740745262"/>
      <name val="Arial"/>
      <family val="2"/>
    </font>
    <font>
      <sz val="12"/>
      <color rgb="FF000000"/>
      <name val="Calibri"/>
      <family val="2"/>
    </font>
    <font>
      <sz val="11"/>
      <name val="Calibri"/>
      <family val="2"/>
    </font>
    <font>
      <sz val="9"/>
      <name val="Times New Roman"/>
      <family val="1"/>
    </font>
    <font>
      <b/>
      <u/>
      <sz val="11"/>
      <color theme="10"/>
      <name val="Times New Roman"/>
      <family val="1"/>
    </font>
    <font>
      <sz val="9"/>
      <color indexed="81"/>
      <name val="Segoe UI"/>
      <family val="2"/>
    </font>
    <font>
      <sz val="11"/>
      <color rgb="FF000000"/>
      <name val="Calibri"/>
      <family val="2"/>
    </font>
    <font>
      <b/>
      <sz val="9"/>
      <color indexed="81"/>
      <name val="Segoe UI"/>
      <family val="2"/>
    </font>
    <font>
      <u/>
      <sz val="10"/>
      <color theme="10"/>
      <name val="Times New Roman"/>
      <family val="1"/>
    </font>
    <font>
      <b/>
      <i/>
      <sz val="11"/>
      <color theme="5"/>
      <name val="Times New Roman"/>
      <family val="1"/>
    </font>
    <font>
      <b/>
      <i/>
      <vertAlign val="superscript"/>
      <sz val="11"/>
      <color theme="5"/>
      <name val="Times New Roman"/>
      <family val="1"/>
    </font>
    <font>
      <b/>
      <i/>
      <sz val="11"/>
      <color theme="9" tint="-0.249977111117893"/>
      <name val="Times New Roman"/>
      <family val="1"/>
    </font>
    <font>
      <b/>
      <i/>
      <sz val="11"/>
      <color rgb="FFFF0000"/>
      <name val="Times New Roman"/>
      <family val="1"/>
    </font>
    <font>
      <sz val="8"/>
      <name val="Times New Roman"/>
      <family val="1"/>
    </font>
    <font>
      <b/>
      <sz val="11"/>
      <color theme="1"/>
      <name val="Calibri"/>
      <family val="2"/>
      <scheme val="minor"/>
    </font>
    <font>
      <i/>
      <sz val="11"/>
      <color theme="1"/>
      <name val="Calibri"/>
      <family val="2"/>
      <scheme val="minor"/>
    </font>
    <font>
      <b/>
      <sz val="10"/>
      <name val="Times New Roman"/>
      <family val="1"/>
    </font>
    <font>
      <b/>
      <sz val="9"/>
      <color theme="4"/>
      <name val="Times New Roman"/>
      <family val="1"/>
    </font>
    <font>
      <b/>
      <sz val="12"/>
      <color theme="4"/>
      <name val="Times New Roman"/>
      <family val="1"/>
    </font>
    <font>
      <sz val="11"/>
      <color theme="0" tint="-4.9989318521683403E-2"/>
      <name val="Times New Roman"/>
      <family val="1"/>
    </font>
    <font>
      <sz val="11"/>
      <color theme="6" tint="-0.499984740745262"/>
      <name val="Times New Roman"/>
      <family val="1"/>
    </font>
    <font>
      <b/>
      <sz val="11"/>
      <color theme="6" tint="-0.499984740745262"/>
      <name val="Times New Roman"/>
      <family val="1"/>
    </font>
    <font>
      <b/>
      <sz val="11"/>
      <color theme="3"/>
      <name val="Times New Roman"/>
      <family val="1"/>
    </font>
    <font>
      <sz val="10"/>
      <name val="Arial"/>
      <family val="2"/>
      <charset val="1"/>
    </font>
    <font>
      <sz val="11"/>
      <name val="Calibri"/>
      <family val="2"/>
      <scheme val="minor"/>
    </font>
    <font>
      <i/>
      <sz val="11"/>
      <name val="Calibri"/>
      <family val="2"/>
      <scheme val="minor"/>
    </font>
    <font>
      <sz val="11"/>
      <color theme="0" tint="-0.499984740745262"/>
      <name val="Calibri"/>
      <family val="2"/>
      <scheme val="minor"/>
    </font>
    <font>
      <u/>
      <sz val="12"/>
      <color theme="10"/>
      <name val="Calibri"/>
      <family val="2"/>
    </font>
    <font>
      <i/>
      <sz val="11"/>
      <color theme="3"/>
      <name val="Times New Roman"/>
      <family val="1"/>
    </font>
    <font>
      <u/>
      <sz val="9"/>
      <color theme="10"/>
      <name val="Times New Roman"/>
      <family val="1"/>
    </font>
    <font>
      <sz val="11"/>
      <color theme="1"/>
      <name val="Times New Roman"/>
      <family val="1"/>
    </font>
    <font>
      <sz val="6"/>
      <name val="Times New Roman"/>
      <family val="1"/>
    </font>
    <font>
      <sz val="12"/>
      <color rgb="FF000000"/>
      <name val="Arial"/>
      <family val="2"/>
      <charset val="1"/>
    </font>
    <font>
      <b/>
      <sz val="12"/>
      <color rgb="FF000000"/>
      <name val="Arial"/>
      <family val="2"/>
      <charset val="1"/>
    </font>
    <font>
      <sz val="12"/>
      <color theme="1" tint="0.499984740745262"/>
      <name val="Arial"/>
      <family val="2"/>
      <charset val="1"/>
    </font>
    <font>
      <sz val="12"/>
      <color rgb="FFFF00FF"/>
      <name val="Arial"/>
      <family val="2"/>
      <charset val="1"/>
    </font>
    <font>
      <b/>
      <u/>
      <sz val="12"/>
      <color rgb="FF0000FF"/>
      <name val="Arial"/>
      <family val="2"/>
      <charset val="1"/>
    </font>
    <font>
      <b/>
      <sz val="12"/>
      <color rgb="FF7F7F7F"/>
      <name val="Arial"/>
      <family val="2"/>
      <charset val="1"/>
    </font>
    <font>
      <b/>
      <sz val="12"/>
      <color theme="1" tint="0.499984740745262"/>
      <name val="Arial"/>
      <family val="2"/>
      <charset val="1"/>
    </font>
    <font>
      <sz val="12"/>
      <color rgb="FF7F7F7F"/>
      <name val="Arial"/>
      <family val="2"/>
      <charset val="1"/>
    </font>
    <font>
      <sz val="12"/>
      <color theme="1" tint="0.499984740745262"/>
      <name val="Arial"/>
      <family val="2"/>
    </font>
    <font>
      <i/>
      <sz val="11"/>
      <name val="Times New Roman"/>
      <family val="1"/>
    </font>
  </fonts>
  <fills count="29">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99"/>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FFFFCC"/>
        <bgColor indexed="64"/>
      </patternFill>
    </fill>
    <fill>
      <patternFill patternType="solid">
        <fgColor theme="2" tint="-9.9978637043366805E-2"/>
        <bgColor indexed="64"/>
      </patternFill>
    </fill>
    <fill>
      <patternFill patternType="solid">
        <fgColor theme="1" tint="0.499984740745262"/>
        <bgColor indexed="64"/>
      </patternFill>
    </fill>
    <fill>
      <patternFill patternType="solid">
        <fgColor theme="6" tint="0.79998168889431442"/>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6"/>
        <bgColor indexed="64"/>
      </patternFill>
    </fill>
    <fill>
      <patternFill patternType="solid">
        <fgColor rgb="FFFFCC00"/>
        <bgColor rgb="FFFFFF00"/>
      </patternFill>
    </fill>
    <fill>
      <patternFill patternType="solid">
        <fgColor rgb="FFC0C0C0"/>
        <bgColor rgb="FFBFBFBF"/>
      </patternFill>
    </fill>
    <fill>
      <patternFill patternType="solid">
        <fgColor rgb="FFFAC090"/>
        <bgColor rgb="FFFFCC99"/>
      </patternFill>
    </fill>
    <fill>
      <patternFill patternType="solid">
        <fgColor rgb="FFCCCCFF"/>
        <bgColor rgb="FFCCC1DA"/>
      </patternFill>
    </fill>
    <fill>
      <patternFill patternType="solid">
        <fgColor rgb="FF00FF00"/>
        <bgColor rgb="FF00B050"/>
      </patternFill>
    </fill>
    <fill>
      <patternFill patternType="solid">
        <fgColor rgb="FFF58220"/>
        <bgColor rgb="FFFF6600"/>
      </patternFill>
    </fill>
    <fill>
      <patternFill patternType="solid">
        <fgColor rgb="FFCCC1DA"/>
        <bgColor rgb="FFCCC0DA"/>
      </patternFill>
    </fill>
    <fill>
      <patternFill patternType="solid">
        <fgColor rgb="FFCCC0DA"/>
        <bgColor rgb="FFCCC1DA"/>
      </patternFill>
    </fill>
  </fills>
  <borders count="39">
    <border>
      <left/>
      <right/>
      <top/>
      <bottom/>
      <diagonal/>
    </border>
    <border>
      <left/>
      <right/>
      <top/>
      <bottom style="medium">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bottom style="thin">
        <color auto="1"/>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medium">
        <color indexed="64"/>
      </top>
      <bottom/>
      <diagonal/>
    </border>
    <border>
      <left/>
      <right style="thin">
        <color indexed="64"/>
      </right>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auto="1"/>
      </left>
      <right/>
      <top style="hair">
        <color auto="1"/>
      </top>
      <bottom style="hair">
        <color auto="1"/>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auto="1"/>
      </bottom>
      <diagonal/>
    </border>
    <border>
      <left/>
      <right/>
      <top style="hair">
        <color indexed="64"/>
      </top>
      <bottom style="thin">
        <color auto="1"/>
      </bottom>
      <diagonal/>
    </border>
    <border>
      <left/>
      <right style="thin">
        <color indexed="64"/>
      </right>
      <top style="hair">
        <color indexed="64"/>
      </top>
      <bottom style="thin">
        <color auto="1"/>
      </bottom>
      <diagonal/>
    </border>
    <border>
      <left style="thin">
        <color indexed="64"/>
      </left>
      <right style="thin">
        <color indexed="64"/>
      </right>
      <top style="medium">
        <color indexed="64"/>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hair">
        <color auto="1"/>
      </top>
      <bottom style="hair">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36">
    <xf numFmtId="0" fontId="0" fillId="0" borderId="0"/>
    <xf numFmtId="0" fontId="34" fillId="0" borderId="0" applyNumberFormat="0" applyFill="0" applyBorder="0" applyAlignment="0" applyProtection="0"/>
    <xf numFmtId="0" fontId="35" fillId="0" borderId="0" applyNumberFormat="0" applyFill="0" applyBorder="0" applyAlignment="0" applyProtection="0">
      <alignment vertical="top"/>
      <protection locked="0"/>
    </xf>
    <xf numFmtId="0" fontId="16" fillId="0" borderId="0"/>
    <xf numFmtId="0" fontId="28" fillId="0" borderId="0"/>
    <xf numFmtId="9" fontId="14" fillId="0" borderId="0" applyFill="0" applyBorder="0" applyAlignment="0" applyProtection="0"/>
    <xf numFmtId="9" fontId="33" fillId="0" borderId="0" applyFont="0" applyFill="0" applyBorder="0" applyAlignment="0" applyProtection="0"/>
    <xf numFmtId="0" fontId="33" fillId="0" borderId="0"/>
    <xf numFmtId="0" fontId="33" fillId="0" borderId="0"/>
    <xf numFmtId="0" fontId="36" fillId="0" borderId="0"/>
    <xf numFmtId="0" fontId="14" fillId="0" borderId="0"/>
    <xf numFmtId="0" fontId="14" fillId="0" borderId="0"/>
    <xf numFmtId="0" fontId="13" fillId="0" borderId="0"/>
    <xf numFmtId="0" fontId="12" fillId="0" borderId="0"/>
    <xf numFmtId="0" fontId="11" fillId="0" borderId="0"/>
    <xf numFmtId="0" fontId="10" fillId="0" borderId="0"/>
    <xf numFmtId="9" fontId="10" fillId="0" borderId="0" applyFont="0" applyFill="0" applyBorder="0" applyAlignment="0" applyProtection="0"/>
    <xf numFmtId="0" fontId="9" fillId="0" borderId="0"/>
    <xf numFmtId="0" fontId="9" fillId="0" borderId="0"/>
    <xf numFmtId="0" fontId="9" fillId="0" borderId="0"/>
    <xf numFmtId="0" fontId="9" fillId="0" borderId="0"/>
    <xf numFmtId="0" fontId="39" fillId="0" borderId="0"/>
    <xf numFmtId="9" fontId="39" fillId="0" borderId="0" applyFont="0" applyFill="0" applyBorder="0" applyAlignment="0" applyProtection="0"/>
    <xf numFmtId="0" fontId="40" fillId="0" borderId="0"/>
    <xf numFmtId="0" fontId="8" fillId="0" borderId="0"/>
    <xf numFmtId="0" fontId="44" fillId="0" borderId="0"/>
    <xf numFmtId="0" fontId="8" fillId="0" borderId="0"/>
    <xf numFmtId="0" fontId="40" fillId="0" borderId="0"/>
    <xf numFmtId="0" fontId="7" fillId="0" borderId="0"/>
    <xf numFmtId="0" fontId="6" fillId="0" borderId="0"/>
    <xf numFmtId="0" fontId="61" fillId="0" borderId="0"/>
    <xf numFmtId="9" fontId="39" fillId="0" borderId="0" applyFont="0" applyFill="0" applyBorder="0" applyAlignment="0" applyProtection="0"/>
    <xf numFmtId="0" fontId="65" fillId="0" borderId="0" applyNumberFormat="0" applyFill="0" applyBorder="0" applyAlignment="0" applyProtection="0"/>
    <xf numFmtId="9" fontId="39" fillId="0" borderId="0" applyFont="0" applyFill="0" applyBorder="0" applyAlignment="0" applyProtection="0"/>
    <xf numFmtId="0" fontId="65" fillId="0" borderId="0" applyNumberFormat="0" applyFill="0" applyBorder="0" applyAlignment="0" applyProtection="0"/>
    <xf numFmtId="9" fontId="14" fillId="0" borderId="0" applyBorder="0" applyAlignment="0" applyProtection="0"/>
  </cellStyleXfs>
  <cellXfs count="674">
    <xf numFmtId="0" fontId="0" fillId="0" borderId="0" xfId="0"/>
    <xf numFmtId="0" fontId="35" fillId="0" borderId="0" xfId="2" applyAlignment="1" applyProtection="1"/>
    <xf numFmtId="0" fontId="20" fillId="0" borderId="0" xfId="0" applyFont="1"/>
    <xf numFmtId="0" fontId="14" fillId="0" borderId="0" xfId="10" applyProtection="1">
      <protection locked="0"/>
    </xf>
    <xf numFmtId="2" fontId="14" fillId="0" borderId="0" xfId="10" applyNumberFormat="1" applyProtection="1">
      <protection locked="0"/>
    </xf>
    <xf numFmtId="4" fontId="14" fillId="0" borderId="0" xfId="10" applyNumberFormat="1" applyProtection="1">
      <protection locked="0"/>
    </xf>
    <xf numFmtId="0" fontId="14" fillId="0" borderId="0" xfId="10"/>
    <xf numFmtId="0" fontId="31" fillId="0" borderId="0" xfId="10" applyFont="1"/>
    <xf numFmtId="0" fontId="22" fillId="0" borderId="0" xfId="10" applyFont="1" applyAlignment="1">
      <alignment wrapText="1"/>
    </xf>
    <xf numFmtId="0" fontId="14" fillId="0" borderId="0" xfId="10" applyAlignment="1">
      <alignment horizontal="right"/>
    </xf>
    <xf numFmtId="3" fontId="14" fillId="0" borderId="0" xfId="10" applyNumberFormat="1"/>
    <xf numFmtId="49" fontId="27" fillId="5" borderId="1" xfId="10" applyNumberFormat="1" applyFont="1" applyFill="1" applyBorder="1" applyAlignment="1" applyProtection="1">
      <alignment horizontal="right"/>
      <protection hidden="1"/>
    </xf>
    <xf numFmtId="166" fontId="14" fillId="0" borderId="0" xfId="5" applyNumberFormat="1" applyProtection="1">
      <protection locked="0"/>
    </xf>
    <xf numFmtId="1" fontId="14" fillId="0" borderId="0" xfId="10" applyNumberFormat="1" applyProtection="1">
      <protection locked="0"/>
    </xf>
    <xf numFmtId="0" fontId="14" fillId="0" borderId="0" xfId="10" applyAlignment="1">
      <alignment horizontal="center"/>
    </xf>
    <xf numFmtId="166" fontId="14" fillId="0" borderId="0" xfId="5" applyNumberFormat="1" applyAlignment="1" applyProtection="1">
      <alignment horizontal="right"/>
      <protection locked="0"/>
    </xf>
    <xf numFmtId="0" fontId="0" fillId="0" borderId="0" xfId="0" applyAlignment="1">
      <alignment wrapText="1"/>
    </xf>
    <xf numFmtId="9" fontId="14" fillId="0" borderId="0" xfId="5" applyProtection="1">
      <protection locked="0"/>
    </xf>
    <xf numFmtId="168" fontId="24" fillId="5" borderId="10" xfId="10" applyNumberFormat="1" applyFont="1" applyFill="1" applyBorder="1" applyAlignment="1" applyProtection="1">
      <alignment horizontal="right" vertical="center" wrapText="1"/>
      <protection hidden="1"/>
    </xf>
    <xf numFmtId="168" fontId="14" fillId="0" borderId="10" xfId="10" applyNumberFormat="1" applyBorder="1" applyProtection="1">
      <protection hidden="1"/>
    </xf>
    <xf numFmtId="0" fontId="26" fillId="2" borderId="8" xfId="10" applyFont="1" applyFill="1" applyBorder="1" applyProtection="1">
      <protection hidden="1"/>
    </xf>
    <xf numFmtId="0" fontId="37" fillId="0" borderId="0" xfId="2" applyFont="1" applyAlignment="1" applyProtection="1"/>
    <xf numFmtId="3" fontId="19" fillId="0" borderId="0" xfId="10" applyNumberFormat="1" applyFont="1" applyProtection="1">
      <protection locked="0"/>
    </xf>
    <xf numFmtId="0" fontId="19" fillId="0" borderId="0" xfId="10" applyFont="1" applyProtection="1">
      <protection locked="0"/>
    </xf>
    <xf numFmtId="4" fontId="14" fillId="0" borderId="0" xfId="10" applyNumberFormat="1"/>
    <xf numFmtId="10" fontId="14" fillId="0" borderId="0" xfId="5" applyNumberFormat="1" applyFill="1" applyBorder="1"/>
    <xf numFmtId="166" fontId="14" fillId="0" borderId="0" xfId="5" applyNumberFormat="1" applyBorder="1" applyAlignment="1"/>
    <xf numFmtId="0" fontId="23" fillId="0" borderId="0" xfId="10" applyFont="1" applyAlignment="1">
      <alignment horizontal="left"/>
    </xf>
    <xf numFmtId="0" fontId="38" fillId="0" borderId="0" xfId="10" applyFont="1" applyProtection="1">
      <protection locked="0"/>
    </xf>
    <xf numFmtId="167" fontId="38" fillId="0" borderId="0" xfId="10" applyNumberFormat="1" applyFont="1" applyProtection="1">
      <protection locked="0"/>
    </xf>
    <xf numFmtId="10" fontId="14" fillId="0" borderId="0" xfId="5" applyNumberFormat="1" applyAlignment="1" applyProtection="1">
      <alignment horizontal="right"/>
      <protection locked="0"/>
    </xf>
    <xf numFmtId="166" fontId="14" fillId="0" borderId="0" xfId="5" applyNumberFormat="1" applyFill="1" applyBorder="1" applyAlignment="1">
      <alignment horizontal="right"/>
    </xf>
    <xf numFmtId="2" fontId="14" fillId="0" borderId="0" xfId="5" applyNumberFormat="1" applyFill="1" applyBorder="1"/>
    <xf numFmtId="0" fontId="32" fillId="0" borderId="13" xfId="4" applyFont="1" applyBorder="1" applyAlignment="1" applyProtection="1">
      <alignment horizontal="left" vertical="center"/>
      <protection hidden="1"/>
    </xf>
    <xf numFmtId="168" fontId="29" fillId="4" borderId="14" xfId="10" applyNumberFormat="1" applyFont="1" applyFill="1" applyBorder="1" applyAlignment="1" applyProtection="1">
      <alignment horizontal="right" vertical="center" wrapText="1"/>
      <protection hidden="1"/>
    </xf>
    <xf numFmtId="0" fontId="15" fillId="0" borderId="9" xfId="10" applyFont="1" applyBorder="1" applyAlignment="1" applyProtection="1">
      <alignment vertical="center" shrinkToFit="1"/>
      <protection locked="0"/>
    </xf>
    <xf numFmtId="0" fontId="26" fillId="0" borderId="0" xfId="10" applyFont="1" applyProtection="1">
      <protection locked="0"/>
    </xf>
    <xf numFmtId="0" fontId="14" fillId="0" borderId="0" xfId="10" applyAlignment="1" applyProtection="1">
      <alignment horizontal="center"/>
      <protection locked="0"/>
    </xf>
    <xf numFmtId="0" fontId="21" fillId="0" borderId="0" xfId="10" applyFont="1" applyAlignment="1" applyProtection="1">
      <alignment vertical="top"/>
      <protection locked="0"/>
    </xf>
    <xf numFmtId="10" fontId="14" fillId="0" borderId="0" xfId="10" applyNumberFormat="1" applyProtection="1">
      <protection locked="0"/>
    </xf>
    <xf numFmtId="1" fontId="14" fillId="0" borderId="0" xfId="10" applyNumberFormat="1" applyAlignment="1" applyProtection="1">
      <alignment horizontal="center"/>
      <protection locked="0"/>
    </xf>
    <xf numFmtId="0" fontId="25" fillId="0" borderId="0" xfId="4" applyFont="1" applyAlignment="1" applyProtection="1">
      <alignment horizontal="left" vertical="center"/>
      <protection locked="0"/>
    </xf>
    <xf numFmtId="168" fontId="29" fillId="0" borderId="0" xfId="10" applyNumberFormat="1" applyFont="1" applyAlignment="1" applyProtection="1">
      <alignment horizontal="right" vertical="center" wrapText="1"/>
      <protection locked="0"/>
    </xf>
    <xf numFmtId="0" fontId="30" fillId="0" borderId="0" xfId="10" applyFont="1" applyAlignment="1" applyProtection="1">
      <alignment horizontal="center" vertical="center"/>
      <protection locked="0"/>
    </xf>
    <xf numFmtId="168" fontId="24" fillId="0" borderId="0" xfId="10" applyNumberFormat="1" applyFont="1" applyAlignment="1" applyProtection="1">
      <alignment horizontal="right" vertical="center" wrapText="1"/>
      <protection locked="0"/>
    </xf>
    <xf numFmtId="2" fontId="9" fillId="0" borderId="0" xfId="17" applyNumberFormat="1"/>
    <xf numFmtId="10" fontId="14" fillId="0" borderId="0" xfId="5" applyNumberFormat="1" applyProtection="1">
      <protection locked="0"/>
    </xf>
    <xf numFmtId="4" fontId="14" fillId="0" borderId="6" xfId="10" applyNumberFormat="1" applyBorder="1" applyProtection="1">
      <protection locked="0"/>
    </xf>
    <xf numFmtId="166" fontId="14" fillId="0" borderId="6" xfId="5" applyNumberFormat="1" applyBorder="1" applyAlignment="1" applyProtection="1">
      <alignment horizontal="right"/>
      <protection locked="0"/>
    </xf>
    <xf numFmtId="2" fontId="14" fillId="0" borderId="6" xfId="10" applyNumberFormat="1" applyBorder="1" applyProtection="1">
      <protection locked="0"/>
    </xf>
    <xf numFmtId="10" fontId="14" fillId="0" borderId="6" xfId="5" applyNumberFormat="1" applyBorder="1" applyProtection="1">
      <protection locked="0"/>
    </xf>
    <xf numFmtId="0" fontId="24" fillId="0" borderId="0" xfId="10" applyFont="1"/>
    <xf numFmtId="0" fontId="14" fillId="0" borderId="6" xfId="10" applyBorder="1"/>
    <xf numFmtId="3" fontId="14" fillId="0" borderId="6" xfId="10" applyNumberFormat="1" applyBorder="1"/>
    <xf numFmtId="3" fontId="15" fillId="0" borderId="0" xfId="10" applyNumberFormat="1" applyFont="1"/>
    <xf numFmtId="3" fontId="19" fillId="0" borderId="0" xfId="10" applyNumberFormat="1" applyFont="1"/>
    <xf numFmtId="2" fontId="14" fillId="0" borderId="0" xfId="10" applyNumberFormat="1"/>
    <xf numFmtId="10" fontId="14" fillId="0" borderId="6" xfId="5" applyNumberFormat="1" applyBorder="1" applyAlignment="1" applyProtection="1">
      <alignment horizontal="right"/>
      <protection locked="0"/>
    </xf>
    <xf numFmtId="2" fontId="30" fillId="0" borderId="0" xfId="10" applyNumberFormat="1" applyFont="1"/>
    <xf numFmtId="10" fontId="14" fillId="0" borderId="0" xfId="5" applyNumberFormat="1"/>
    <xf numFmtId="0" fontId="16" fillId="0" borderId="0" xfId="0" applyFont="1"/>
    <xf numFmtId="2" fontId="15" fillId="0" borderId="0" xfId="10" applyNumberFormat="1" applyFont="1" applyProtection="1">
      <protection locked="0"/>
    </xf>
    <xf numFmtId="0" fontId="22" fillId="6" borderId="2" xfId="10" applyFont="1" applyFill="1" applyBorder="1" applyProtection="1">
      <protection locked="0"/>
    </xf>
    <xf numFmtId="0" fontId="0" fillId="0" borderId="2" xfId="0" applyBorder="1"/>
    <xf numFmtId="0" fontId="0" fillId="0" borderId="9" xfId="0" applyBorder="1"/>
    <xf numFmtId="0" fontId="20" fillId="0" borderId="9" xfId="0" applyFont="1" applyBorder="1"/>
    <xf numFmtId="0" fontId="0" fillId="0" borderId="0" xfId="0" applyAlignment="1">
      <alignment horizontal="center"/>
    </xf>
    <xf numFmtId="2" fontId="0" fillId="0" borderId="0" xfId="0" applyNumberFormat="1"/>
    <xf numFmtId="2" fontId="0" fillId="0" borderId="9" xfId="0" applyNumberFormat="1" applyBorder="1"/>
    <xf numFmtId="0" fontId="0" fillId="0" borderId="4" xfId="0" applyBorder="1"/>
    <xf numFmtId="0" fontId="0" fillId="0" borderId="13" xfId="0" applyBorder="1"/>
    <xf numFmtId="0" fontId="0" fillId="0" borderId="3" xfId="0" applyBorder="1"/>
    <xf numFmtId="0" fontId="0" fillId="0" borderId="7" xfId="0" applyBorder="1"/>
    <xf numFmtId="0" fontId="0" fillId="0" borderId="20" xfId="0" applyBorder="1"/>
    <xf numFmtId="0" fontId="0" fillId="0" borderId="9" xfId="0" applyBorder="1" applyAlignment="1">
      <alignment horizontal="left" vertical="center"/>
    </xf>
    <xf numFmtId="0" fontId="0" fillId="0" borderId="9" xfId="0" applyBorder="1" applyAlignment="1">
      <alignment horizontal="center" vertical="center" wrapText="1"/>
    </xf>
    <xf numFmtId="0" fontId="0" fillId="0" borderId="11" xfId="0" applyBorder="1" applyAlignment="1">
      <alignment horizontal="center" vertical="center" wrapText="1"/>
    </xf>
    <xf numFmtId="3" fontId="20" fillId="0" borderId="3" xfId="0" applyNumberFormat="1" applyFont="1" applyBorder="1"/>
    <xf numFmtId="1" fontId="35" fillId="0" borderId="3" xfId="2" applyNumberFormat="1" applyBorder="1" applyAlignment="1" applyProtection="1">
      <alignment horizontal="center"/>
    </xf>
    <xf numFmtId="0" fontId="0" fillId="0" borderId="0" xfId="0" applyAlignment="1">
      <alignment vertical="center"/>
    </xf>
    <xf numFmtId="0" fontId="0" fillId="0" borderId="10" xfId="0" applyBorder="1" applyAlignment="1">
      <alignment horizontal="center" vertical="center" wrapText="1"/>
    </xf>
    <xf numFmtId="0" fontId="20" fillId="0" borderId="10" xfId="0" applyFont="1" applyBorder="1"/>
    <xf numFmtId="170" fontId="14" fillId="0" borderId="0" xfId="10" applyNumberFormat="1" applyAlignment="1">
      <alignment horizontal="right"/>
    </xf>
    <xf numFmtId="164" fontId="0" fillId="0" borderId="9" xfId="0" applyNumberFormat="1" applyBorder="1" applyAlignment="1">
      <alignment horizontal="center"/>
    </xf>
    <xf numFmtId="3" fontId="0" fillId="0" borderId="11" xfId="0" applyNumberFormat="1" applyBorder="1" applyAlignment="1">
      <alignment horizontal="center"/>
    </xf>
    <xf numFmtId="4" fontId="0" fillId="0" borderId="22" xfId="0" applyNumberFormat="1" applyBorder="1" applyAlignment="1">
      <alignment horizontal="center"/>
    </xf>
    <xf numFmtId="0" fontId="0" fillId="0" borderId="0" xfId="0" applyAlignment="1">
      <alignment horizontal="center" vertical="center" wrapText="1"/>
    </xf>
    <xf numFmtId="4" fontId="0" fillId="0" borderId="5" xfId="11" applyNumberFormat="1" applyFont="1" applyBorder="1" applyAlignment="1">
      <alignment horizontal="center" vertical="center"/>
    </xf>
    <xf numFmtId="0" fontId="29" fillId="0" borderId="0" xfId="10" applyFont="1"/>
    <xf numFmtId="1" fontId="0" fillId="0" borderId="0" xfId="0" applyNumberFormat="1"/>
    <xf numFmtId="0" fontId="0" fillId="0" borderId="0" xfId="0" applyAlignment="1">
      <alignment vertical="center" wrapText="1"/>
    </xf>
    <xf numFmtId="0" fontId="0" fillId="0" borderId="6" xfId="0" applyBorder="1"/>
    <xf numFmtId="0" fontId="16" fillId="0" borderId="9" xfId="0" applyFont="1" applyBorder="1" applyAlignment="1">
      <alignment vertical="center"/>
    </xf>
    <xf numFmtId="0" fontId="46" fillId="0" borderId="12" xfId="2" applyFont="1" applyBorder="1" applyAlignment="1" applyProtection="1">
      <alignment horizontal="center" vertical="center"/>
    </xf>
    <xf numFmtId="0" fontId="46" fillId="0" borderId="3" xfId="2" applyFont="1" applyBorder="1" applyAlignment="1" applyProtection="1">
      <alignment horizontal="center" vertical="center"/>
    </xf>
    <xf numFmtId="3" fontId="0" fillId="0" borderId="10" xfId="0" applyNumberFormat="1" applyBorder="1" applyAlignment="1">
      <alignment horizontal="center"/>
    </xf>
    <xf numFmtId="9" fontId="18" fillId="0" borderId="7" xfId="5" applyFont="1" applyFill="1" applyBorder="1" applyAlignment="1">
      <alignment horizontal="center"/>
    </xf>
    <xf numFmtId="9" fontId="18" fillId="0" borderId="8" xfId="5" applyFont="1" applyFill="1" applyBorder="1" applyAlignment="1">
      <alignment horizontal="center"/>
    </xf>
    <xf numFmtId="9" fontId="18" fillId="0" borderId="6" xfId="5" applyFont="1" applyFill="1" applyBorder="1" applyAlignment="1">
      <alignment horizontal="center"/>
    </xf>
    <xf numFmtId="164" fontId="0" fillId="0" borderId="10" xfId="0" applyNumberFormat="1" applyBorder="1" applyAlignment="1">
      <alignment horizontal="center"/>
    </xf>
    <xf numFmtId="9" fontId="20" fillId="0" borderId="6" xfId="0" applyNumberFormat="1" applyFont="1" applyBorder="1" applyAlignment="1">
      <alignment horizontal="center"/>
    </xf>
    <xf numFmtId="2" fontId="0" fillId="0" borderId="23" xfId="0" applyNumberFormat="1" applyBorder="1"/>
    <xf numFmtId="4" fontId="0" fillId="0" borderId="23" xfId="0" applyNumberFormat="1" applyBorder="1" applyAlignment="1">
      <alignment horizontal="center"/>
    </xf>
    <xf numFmtId="169" fontId="0" fillId="0" borderId="24" xfId="0" applyNumberFormat="1" applyBorder="1" applyAlignment="1">
      <alignment horizontal="center"/>
    </xf>
    <xf numFmtId="2" fontId="0" fillId="0" borderId="22" xfId="0" applyNumberFormat="1" applyBorder="1"/>
    <xf numFmtId="169" fontId="0" fillId="0" borderId="26" xfId="0" applyNumberFormat="1" applyBorder="1" applyAlignment="1">
      <alignment horizontal="center"/>
    </xf>
    <xf numFmtId="2" fontId="0" fillId="0" borderId="28" xfId="0" applyNumberFormat="1" applyBorder="1"/>
    <xf numFmtId="4" fontId="0" fillId="0" borderId="28" xfId="0" applyNumberFormat="1" applyBorder="1" applyAlignment="1">
      <alignment horizontal="center"/>
    </xf>
    <xf numFmtId="169" fontId="0" fillId="0" borderId="29" xfId="0" applyNumberFormat="1" applyBorder="1" applyAlignment="1">
      <alignment horizontal="center"/>
    </xf>
    <xf numFmtId="0" fontId="0" fillId="0" borderId="23" xfId="0" applyBorder="1"/>
    <xf numFmtId="164" fontId="0" fillId="0" borderId="23" xfId="0" applyNumberFormat="1" applyBorder="1" applyAlignment="1">
      <alignment horizontal="center"/>
    </xf>
    <xf numFmtId="3" fontId="0" fillId="0" borderId="24" xfId="0" applyNumberFormat="1" applyBorder="1" applyAlignment="1">
      <alignment horizontal="center"/>
    </xf>
    <xf numFmtId="0" fontId="0" fillId="0" borderId="22" xfId="0" applyBorder="1"/>
    <xf numFmtId="164" fontId="0" fillId="0" borderId="22" xfId="0" applyNumberFormat="1" applyBorder="1" applyAlignment="1">
      <alignment horizontal="center"/>
    </xf>
    <xf numFmtId="3" fontId="0" fillId="0" borderId="26" xfId="0" applyNumberFormat="1" applyBorder="1" applyAlignment="1">
      <alignment horizontal="center"/>
    </xf>
    <xf numFmtId="0" fontId="0" fillId="0" borderId="28" xfId="0" applyBorder="1"/>
    <xf numFmtId="164" fontId="0" fillId="0" borderId="28" xfId="0" applyNumberFormat="1" applyBorder="1" applyAlignment="1">
      <alignment horizontal="center"/>
    </xf>
    <xf numFmtId="3" fontId="0" fillId="0" borderId="29" xfId="0" applyNumberFormat="1" applyBorder="1" applyAlignment="1">
      <alignment horizontal="center"/>
    </xf>
    <xf numFmtId="0" fontId="20" fillId="0" borderId="0" xfId="11" applyFont="1" applyAlignment="1">
      <alignment horizontal="left" vertical="center"/>
    </xf>
    <xf numFmtId="4" fontId="20" fillId="0" borderId="3" xfId="0" applyNumberFormat="1" applyFont="1" applyBorder="1" applyAlignment="1">
      <alignment horizontal="center" vertical="center"/>
    </xf>
    <xf numFmtId="0" fontId="52" fillId="0" borderId="0" xfId="28" applyFont="1"/>
    <xf numFmtId="0" fontId="52" fillId="0" borderId="0" xfId="28" applyFont="1" applyAlignment="1">
      <alignment horizontal="left"/>
    </xf>
    <xf numFmtId="0" fontId="52" fillId="0" borderId="0" xfId="29" applyFont="1"/>
    <xf numFmtId="0" fontId="53" fillId="0" borderId="6" xfId="29" applyFont="1" applyBorder="1"/>
    <xf numFmtId="2" fontId="53" fillId="0" borderId="0" xfId="29" applyNumberFormat="1" applyFont="1"/>
    <xf numFmtId="0" fontId="20" fillId="0" borderId="17" xfId="0" applyFont="1" applyBorder="1" applyAlignment="1">
      <alignment horizontal="center" vertical="center" wrapText="1"/>
    </xf>
    <xf numFmtId="4" fontId="20" fillId="0" borderId="21" xfId="0" applyNumberFormat="1" applyFont="1" applyBorder="1" applyAlignment="1">
      <alignment horizontal="center" vertical="center"/>
    </xf>
    <xf numFmtId="49" fontId="41" fillId="0" borderId="20" xfId="0" applyNumberFormat="1" applyFont="1" applyBorder="1" applyAlignment="1">
      <alignment horizontal="center" vertical="center"/>
    </xf>
    <xf numFmtId="0" fontId="41" fillId="0" borderId="7" xfId="0" applyFont="1" applyBorder="1" applyAlignment="1">
      <alignment horizontal="center" vertical="center"/>
    </xf>
    <xf numFmtId="0" fontId="52" fillId="16" borderId="0" xfId="28" applyFont="1" applyFill="1"/>
    <xf numFmtId="0" fontId="52" fillId="15" borderId="0" xfId="28" applyFont="1" applyFill="1"/>
    <xf numFmtId="0" fontId="37" fillId="0" borderId="3" xfId="2" applyFont="1" applyBorder="1" applyAlignment="1" applyProtection="1">
      <alignment horizontal="center" vertical="center"/>
    </xf>
    <xf numFmtId="0" fontId="0" fillId="0" borderId="11" xfId="0" applyBorder="1" applyAlignment="1">
      <alignment horizontal="center"/>
    </xf>
    <xf numFmtId="0" fontId="0" fillId="0" borderId="20" xfId="0" applyBorder="1" applyAlignment="1">
      <alignment horizontal="center"/>
    </xf>
    <xf numFmtId="0" fontId="0" fillId="0" borderId="15" xfId="0" applyBorder="1" applyAlignment="1">
      <alignment horizontal="center"/>
    </xf>
    <xf numFmtId="1" fontId="0" fillId="0" borderId="8" xfId="0" applyNumberFormat="1" applyBorder="1"/>
    <xf numFmtId="3" fontId="0" fillId="0" borderId="9" xfId="0" applyNumberFormat="1" applyBorder="1" applyAlignment="1">
      <alignment horizontal="center"/>
    </xf>
    <xf numFmtId="1" fontId="0" fillId="0" borderId="23" xfId="0" applyNumberFormat="1" applyBorder="1" applyAlignment="1">
      <alignment horizontal="center"/>
    </xf>
    <xf numFmtId="9" fontId="18" fillId="0" borderId="24" xfId="5" applyFont="1" applyBorder="1" applyAlignment="1">
      <alignment horizontal="center"/>
    </xf>
    <xf numFmtId="9" fontId="18" fillId="0" borderId="25" xfId="5" applyFont="1" applyBorder="1" applyAlignment="1">
      <alignment horizontal="center"/>
    </xf>
    <xf numFmtId="0" fontId="20" fillId="0" borderId="6" xfId="0" applyFont="1" applyBorder="1"/>
    <xf numFmtId="1" fontId="0" fillId="0" borderId="10" xfId="0" applyNumberFormat="1" applyBorder="1"/>
    <xf numFmtId="1" fontId="0" fillId="0" borderId="6" xfId="0" applyNumberFormat="1" applyBorder="1" applyAlignment="1">
      <alignment horizontal="center"/>
    </xf>
    <xf numFmtId="1" fontId="0" fillId="0" borderId="22" xfId="0" applyNumberFormat="1" applyBorder="1" applyAlignment="1">
      <alignment horizontal="center"/>
    </xf>
    <xf numFmtId="1" fontId="0" fillId="0" borderId="28" xfId="0" applyNumberFormat="1" applyBorder="1" applyAlignment="1">
      <alignment horizontal="center"/>
    </xf>
    <xf numFmtId="9" fontId="18" fillId="0" borderId="26" xfId="5" applyFont="1" applyBorder="1" applyAlignment="1">
      <alignment horizontal="center"/>
    </xf>
    <xf numFmtId="9" fontId="18" fillId="0" borderId="27" xfId="5" applyFont="1" applyBorder="1" applyAlignment="1">
      <alignment horizontal="center"/>
    </xf>
    <xf numFmtId="9" fontId="18" fillId="0" borderId="29" xfId="5" applyFont="1" applyBorder="1" applyAlignment="1">
      <alignment horizontal="center"/>
    </xf>
    <xf numFmtId="9" fontId="18" fillId="0" borderId="30" xfId="5" applyFont="1" applyBorder="1" applyAlignment="1">
      <alignment horizontal="center"/>
    </xf>
    <xf numFmtId="1" fontId="0" fillId="0" borderId="9" xfId="0" applyNumberFormat="1" applyBorder="1" applyAlignment="1">
      <alignment horizontal="center"/>
    </xf>
    <xf numFmtId="9" fontId="18" fillId="0" borderId="10" xfId="5" applyFont="1" applyBorder="1" applyAlignment="1">
      <alignment horizontal="center"/>
    </xf>
    <xf numFmtId="9" fontId="18" fillId="0" borderId="11" xfId="5" applyFont="1" applyBorder="1" applyAlignment="1">
      <alignment horizontal="center"/>
    </xf>
    <xf numFmtId="0" fontId="55" fillId="0" borderId="3" xfId="0" applyFont="1" applyBorder="1" applyAlignment="1">
      <alignment horizontal="center" vertical="center" wrapText="1"/>
    </xf>
    <xf numFmtId="0" fontId="51" fillId="0" borderId="5" xfId="0" applyFont="1" applyBorder="1" applyAlignment="1">
      <alignment horizontal="center" vertical="center"/>
    </xf>
    <xf numFmtId="173" fontId="53" fillId="0" borderId="0" xfId="29" applyNumberFormat="1" applyFont="1"/>
    <xf numFmtId="0" fontId="52" fillId="9" borderId="0" xfId="28" applyFont="1" applyFill="1"/>
    <xf numFmtId="0" fontId="57" fillId="0" borderId="0" xfId="0" applyFont="1"/>
    <xf numFmtId="0" fontId="17" fillId="7" borderId="17" xfId="0" applyFont="1" applyFill="1" applyBorder="1" applyAlignment="1">
      <alignment horizontal="center" vertical="center"/>
    </xf>
    <xf numFmtId="4" fontId="17" fillId="7" borderId="21" xfId="0" applyNumberFormat="1" applyFont="1" applyFill="1" applyBorder="1" applyAlignment="1">
      <alignment horizontal="center" vertical="center"/>
    </xf>
    <xf numFmtId="0" fontId="47" fillId="0" borderId="11" xfId="0" applyFont="1" applyBorder="1" applyAlignment="1">
      <alignment horizontal="center" vertical="center"/>
    </xf>
    <xf numFmtId="1" fontId="0" fillId="0" borderId="25" xfId="0" applyNumberFormat="1" applyBorder="1" applyAlignment="1">
      <alignment horizontal="center"/>
    </xf>
    <xf numFmtId="1" fontId="0" fillId="0" borderId="27" xfId="0" applyNumberFormat="1" applyBorder="1" applyAlignment="1">
      <alignment horizontal="center"/>
    </xf>
    <xf numFmtId="1" fontId="0" fillId="0" borderId="30" xfId="0" applyNumberFormat="1" applyBorder="1" applyAlignment="1">
      <alignment horizontal="center"/>
    </xf>
    <xf numFmtId="1" fontId="0" fillId="0" borderId="11" xfId="0" applyNumberFormat="1" applyBorder="1" applyAlignment="1">
      <alignment horizontal="center"/>
    </xf>
    <xf numFmtId="0" fontId="17" fillId="0" borderId="0" xfId="0" applyFont="1" applyAlignment="1">
      <alignment horizontal="left" vertical="center"/>
    </xf>
    <xf numFmtId="0" fontId="16" fillId="0" borderId="2" xfId="0" applyFont="1" applyBorder="1"/>
    <xf numFmtId="0" fontId="16" fillId="0" borderId="15" xfId="10" applyFont="1" applyBorder="1" applyProtection="1">
      <protection locked="0"/>
    </xf>
    <xf numFmtId="0" fontId="16" fillId="0" borderId="2" xfId="10" applyFont="1" applyBorder="1" applyProtection="1">
      <protection locked="0"/>
    </xf>
    <xf numFmtId="0" fontId="61" fillId="0" borderId="0" xfId="30"/>
    <xf numFmtId="0" fontId="15" fillId="0" borderId="6" xfId="30" applyFont="1" applyBorder="1" applyAlignment="1">
      <alignment vertical="center"/>
    </xf>
    <xf numFmtId="49" fontId="61" fillId="0" borderId="0" xfId="30" applyNumberFormat="1"/>
    <xf numFmtId="169" fontId="61" fillId="0" borderId="0" xfId="30" applyNumberFormat="1"/>
    <xf numFmtId="2" fontId="53" fillId="11" borderId="0" xfId="29" applyNumberFormat="1" applyFont="1" applyFill="1"/>
    <xf numFmtId="173" fontId="53" fillId="11" borderId="0" xfId="29" applyNumberFormat="1" applyFont="1" applyFill="1"/>
    <xf numFmtId="0" fontId="5" fillId="0" borderId="0" xfId="28" applyFont="1"/>
    <xf numFmtId="0" fontId="5" fillId="9" borderId="0" xfId="28" applyFont="1" applyFill="1"/>
    <xf numFmtId="0" fontId="5" fillId="0" borderId="0" xfId="29" applyFont="1"/>
    <xf numFmtId="0" fontId="62" fillId="0" borderId="0" xfId="0" applyFont="1"/>
    <xf numFmtId="0" fontId="62" fillId="0" borderId="0" xfId="0" applyFont="1" applyAlignment="1">
      <alignment horizontal="center"/>
    </xf>
    <xf numFmtId="1" fontId="62" fillId="0" borderId="0" xfId="0" applyNumberFormat="1" applyFont="1"/>
    <xf numFmtId="0" fontId="5" fillId="0" borderId="20" xfId="29" applyFont="1" applyBorder="1"/>
    <xf numFmtId="0" fontId="5" fillId="0" borderId="0" xfId="28" applyFont="1" applyAlignment="1">
      <alignment horizontal="center"/>
    </xf>
    <xf numFmtId="0" fontId="5" fillId="0" borderId="0" xfId="28" applyFont="1" applyAlignment="1">
      <alignment wrapText="1"/>
    </xf>
    <xf numFmtId="0" fontId="5" fillId="0" borderId="0" xfId="29" applyFont="1" applyAlignment="1">
      <alignment horizontal="center"/>
    </xf>
    <xf numFmtId="0" fontId="5" fillId="0" borderId="15" xfId="29" applyFont="1" applyBorder="1" applyAlignment="1">
      <alignment horizontal="center"/>
    </xf>
    <xf numFmtId="0" fontId="5" fillId="0" borderId="15" xfId="29" applyFont="1" applyBorder="1"/>
    <xf numFmtId="0" fontId="5" fillId="0" borderId="0" xfId="29" applyFont="1" applyAlignment="1">
      <alignment horizontal="right" wrapText="1"/>
    </xf>
    <xf numFmtId="0" fontId="5" fillId="0" borderId="6" xfId="29" applyFont="1" applyBorder="1" applyAlignment="1">
      <alignment horizontal="right"/>
    </xf>
    <xf numFmtId="0" fontId="5" fillId="0" borderId="7" xfId="29" applyFont="1" applyBorder="1" applyAlignment="1">
      <alignment horizontal="right"/>
    </xf>
    <xf numFmtId="0" fontId="5" fillId="0" borderId="6" xfId="29" applyFont="1" applyBorder="1"/>
    <xf numFmtId="0" fontId="62" fillId="16" borderId="0" xfId="0" applyFont="1" applyFill="1"/>
    <xf numFmtId="0" fontId="5" fillId="0" borderId="0" xfId="29" applyFont="1" applyAlignment="1">
      <alignment horizontal="right"/>
    </xf>
    <xf numFmtId="0" fontId="5" fillId="0" borderId="15" xfId="29" applyFont="1" applyBorder="1" applyAlignment="1">
      <alignment horizontal="right"/>
    </xf>
    <xf numFmtId="2" fontId="62" fillId="0" borderId="0" xfId="0" applyNumberFormat="1" applyFont="1"/>
    <xf numFmtId="2" fontId="5" fillId="0" borderId="0" xfId="28" applyNumberFormat="1" applyFont="1"/>
    <xf numFmtId="0" fontId="5" fillId="16" borderId="0" xfId="29" applyFont="1" applyFill="1"/>
    <xf numFmtId="4" fontId="5" fillId="13" borderId="0" xfId="28" applyNumberFormat="1" applyFont="1" applyFill="1"/>
    <xf numFmtId="173" fontId="5" fillId="13" borderId="0" xfId="28" applyNumberFormat="1" applyFont="1" applyFill="1"/>
    <xf numFmtId="167" fontId="5" fillId="14" borderId="15" xfId="29" applyNumberFormat="1" applyFont="1" applyFill="1" applyBorder="1"/>
    <xf numFmtId="0" fontId="5" fillId="12" borderId="0" xfId="29" applyFont="1" applyFill="1"/>
    <xf numFmtId="0" fontId="5" fillId="12" borderId="15" xfId="29" applyFont="1" applyFill="1" applyBorder="1"/>
    <xf numFmtId="4" fontId="5" fillId="12" borderId="15" xfId="29" applyNumberFormat="1" applyFont="1" applyFill="1" applyBorder="1"/>
    <xf numFmtId="4" fontId="5" fillId="12" borderId="0" xfId="29" applyNumberFormat="1" applyFont="1" applyFill="1"/>
    <xf numFmtId="2" fontId="5" fillId="0" borderId="0" xfId="29" applyNumberFormat="1" applyFont="1"/>
    <xf numFmtId="2" fontId="5" fillId="13" borderId="0" xfId="29" applyNumberFormat="1" applyFont="1" applyFill="1"/>
    <xf numFmtId="0" fontId="62" fillId="0" borderId="6" xfId="0" applyFont="1" applyBorder="1"/>
    <xf numFmtId="0" fontId="62" fillId="0" borderId="6" xfId="0" applyFont="1" applyBorder="1" applyAlignment="1">
      <alignment horizontal="center"/>
    </xf>
    <xf numFmtId="167" fontId="5" fillId="0" borderId="15" xfId="29" applyNumberFormat="1" applyFont="1" applyBorder="1"/>
    <xf numFmtId="174" fontId="5" fillId="12" borderId="0" xfId="29" applyNumberFormat="1" applyFont="1" applyFill="1"/>
    <xf numFmtId="0" fontId="5" fillId="15" borderId="0" xfId="28" applyFont="1" applyFill="1"/>
    <xf numFmtId="0" fontId="5" fillId="15" borderId="0" xfId="29" applyFont="1" applyFill="1"/>
    <xf numFmtId="0" fontId="5" fillId="11" borderId="0" xfId="29" applyFont="1" applyFill="1"/>
    <xf numFmtId="177" fontId="5" fillId="0" borderId="0" xfId="29" applyNumberFormat="1" applyFont="1"/>
    <xf numFmtId="0" fontId="5" fillId="0" borderId="13" xfId="29" applyFont="1" applyBorder="1"/>
    <xf numFmtId="0" fontId="5" fillId="0" borderId="4" xfId="29" applyFont="1" applyBorder="1"/>
    <xf numFmtId="0" fontId="5" fillId="0" borderId="2" xfId="29" applyFont="1" applyBorder="1"/>
    <xf numFmtId="0" fontId="5" fillId="0" borderId="12" xfId="28" applyFont="1" applyBorder="1"/>
    <xf numFmtId="0" fontId="5" fillId="0" borderId="13" xfId="29" applyFont="1" applyBorder="1" applyAlignment="1">
      <alignment horizontal="center"/>
    </xf>
    <xf numFmtId="0" fontId="5" fillId="0" borderId="20" xfId="29" applyFont="1" applyBorder="1" applyAlignment="1">
      <alignment horizontal="center"/>
    </xf>
    <xf numFmtId="0" fontId="5" fillId="0" borderId="8" xfId="29" applyFont="1" applyBorder="1" applyAlignment="1">
      <alignment horizontal="center"/>
    </xf>
    <xf numFmtId="0" fontId="5" fillId="0" borderId="7" xfId="29" applyFont="1" applyBorder="1" applyAlignment="1">
      <alignment horizontal="center"/>
    </xf>
    <xf numFmtId="0" fontId="5" fillId="0" borderId="12" xfId="29" applyFont="1" applyBorder="1" applyAlignment="1">
      <alignment horizontal="center"/>
    </xf>
    <xf numFmtId="0" fontId="5" fillId="0" borderId="16" xfId="28" applyFont="1" applyBorder="1"/>
    <xf numFmtId="0" fontId="5" fillId="0" borderId="16" xfId="29" applyFont="1" applyBorder="1" applyAlignment="1">
      <alignment horizontal="center"/>
    </xf>
    <xf numFmtId="0" fontId="5" fillId="0" borderId="5" xfId="29" applyFont="1" applyBorder="1" applyAlignment="1">
      <alignment horizontal="center"/>
    </xf>
    <xf numFmtId="0" fontId="5" fillId="0" borderId="3" xfId="28" applyFont="1" applyBorder="1"/>
    <xf numFmtId="0" fontId="5" fillId="0" borderId="10" xfId="29" applyFont="1" applyBorder="1"/>
    <xf numFmtId="0" fontId="5" fillId="0" borderId="9" xfId="29" applyFont="1" applyBorder="1" applyAlignment="1">
      <alignment horizontal="center"/>
    </xf>
    <xf numFmtId="173" fontId="5" fillId="13" borderId="0" xfId="29" applyNumberFormat="1" applyFont="1" applyFill="1"/>
    <xf numFmtId="174" fontId="5" fillId="14" borderId="15" xfId="29" applyNumberFormat="1" applyFont="1" applyFill="1" applyBorder="1"/>
    <xf numFmtId="176" fontId="5" fillId="0" borderId="0" xfId="29" applyNumberFormat="1" applyFont="1"/>
    <xf numFmtId="0" fontId="62" fillId="0" borderId="0" xfId="10" applyFont="1" applyProtection="1">
      <protection locked="0"/>
    </xf>
    <xf numFmtId="0" fontId="63" fillId="0" borderId="0" xfId="10" applyFont="1" applyProtection="1">
      <protection locked="0"/>
    </xf>
    <xf numFmtId="1" fontId="62" fillId="0" borderId="0" xfId="10" applyNumberFormat="1" applyFont="1" applyProtection="1">
      <protection locked="0"/>
    </xf>
    <xf numFmtId="9" fontId="62" fillId="0" borderId="0" xfId="10" applyNumberFormat="1" applyFont="1" applyProtection="1">
      <protection locked="0"/>
    </xf>
    <xf numFmtId="166" fontId="62" fillId="0" borderId="0" xfId="5" applyNumberFormat="1" applyFont="1" applyProtection="1">
      <protection locked="0"/>
    </xf>
    <xf numFmtId="2" fontId="63" fillId="0" borderId="0" xfId="10" applyNumberFormat="1" applyFont="1" applyProtection="1">
      <protection locked="0"/>
    </xf>
    <xf numFmtId="10" fontId="62" fillId="0" borderId="0" xfId="5" applyNumberFormat="1" applyFont="1"/>
    <xf numFmtId="175" fontId="62" fillId="0" borderId="0" xfId="5" applyNumberFormat="1" applyFont="1" applyFill="1"/>
    <xf numFmtId="2" fontId="62" fillId="13" borderId="0" xfId="10" applyNumberFormat="1" applyFont="1" applyFill="1" applyProtection="1">
      <protection locked="0"/>
    </xf>
    <xf numFmtId="10" fontId="62" fillId="0" borderId="0" xfId="5" applyNumberFormat="1" applyFont="1" applyAlignment="1"/>
    <xf numFmtId="175" fontId="62" fillId="0" borderId="0" xfId="5" applyNumberFormat="1" applyFont="1" applyFill="1" applyBorder="1"/>
    <xf numFmtId="0" fontId="63" fillId="0" borderId="0" xfId="10" applyFont="1" applyAlignment="1" applyProtection="1">
      <alignment horizontal="center"/>
      <protection locked="0"/>
    </xf>
    <xf numFmtId="0" fontId="62" fillId="0" borderId="6" xfId="10" applyFont="1" applyBorder="1" applyProtection="1">
      <protection locked="0"/>
    </xf>
    <xf numFmtId="0" fontId="5" fillId="0" borderId="4" xfId="29" applyFont="1" applyBorder="1" applyAlignment="1">
      <alignment horizontal="center"/>
    </xf>
    <xf numFmtId="0" fontId="62" fillId="0" borderId="5" xfId="10" applyFont="1" applyBorder="1" applyProtection="1">
      <protection locked="0"/>
    </xf>
    <xf numFmtId="0" fontId="62" fillId="0" borderId="6" xfId="10" applyFont="1" applyBorder="1" applyAlignment="1" applyProtection="1">
      <alignment horizontal="center"/>
      <protection locked="0"/>
    </xf>
    <xf numFmtId="0" fontId="62" fillId="0" borderId="8" xfId="10" applyFont="1" applyBorder="1" applyAlignment="1" applyProtection="1">
      <alignment horizontal="center"/>
      <protection locked="0"/>
    </xf>
    <xf numFmtId="0" fontId="62" fillId="0" borderId="7" xfId="10" applyFont="1" applyBorder="1" applyAlignment="1" applyProtection="1">
      <alignment horizontal="center"/>
      <protection locked="0"/>
    </xf>
    <xf numFmtId="9" fontId="62" fillId="0" borderId="2" xfId="5" applyFont="1" applyBorder="1" applyProtection="1">
      <protection locked="0"/>
    </xf>
    <xf numFmtId="9" fontId="62" fillId="0" borderId="15" xfId="5" applyFont="1" applyBorder="1" applyProtection="1">
      <protection locked="0"/>
    </xf>
    <xf numFmtId="1" fontId="62" fillId="0" borderId="15" xfId="10" applyNumberFormat="1" applyFont="1" applyBorder="1" applyProtection="1">
      <protection locked="0"/>
    </xf>
    <xf numFmtId="9" fontId="62" fillId="0" borderId="15" xfId="5" applyFont="1" applyBorder="1"/>
    <xf numFmtId="9" fontId="62" fillId="0" borderId="0" xfId="5" applyFont="1"/>
    <xf numFmtId="10" fontId="62" fillId="0" borderId="0" xfId="5" applyNumberFormat="1" applyFont="1" applyFill="1"/>
    <xf numFmtId="9" fontId="62" fillId="0" borderId="9" xfId="10" applyNumberFormat="1" applyFont="1" applyBorder="1" applyProtection="1">
      <protection locked="0"/>
    </xf>
    <xf numFmtId="9" fontId="62" fillId="0" borderId="11" xfId="10" applyNumberFormat="1" applyFont="1" applyBorder="1" applyProtection="1">
      <protection locked="0"/>
    </xf>
    <xf numFmtId="9" fontId="62" fillId="0" borderId="9" xfId="5" applyFont="1" applyBorder="1" applyProtection="1">
      <protection locked="0"/>
    </xf>
    <xf numFmtId="9" fontId="62" fillId="0" borderId="11" xfId="5" applyFont="1" applyBorder="1" applyProtection="1">
      <protection locked="0"/>
    </xf>
    <xf numFmtId="1" fontId="62" fillId="0" borderId="9" xfId="10" applyNumberFormat="1" applyFont="1" applyBorder="1" applyProtection="1">
      <protection locked="0"/>
    </xf>
    <xf numFmtId="1" fontId="62" fillId="0" borderId="11" xfId="10" applyNumberFormat="1" applyFont="1" applyBorder="1" applyProtection="1">
      <protection locked="0"/>
    </xf>
    <xf numFmtId="9" fontId="62" fillId="0" borderId="11" xfId="5" applyFont="1" applyBorder="1"/>
    <xf numFmtId="2" fontId="63" fillId="0" borderId="16" xfId="10" applyNumberFormat="1" applyFont="1" applyBorder="1" applyProtection="1">
      <protection locked="0"/>
    </xf>
    <xf numFmtId="0" fontId="5" fillId="0" borderId="7" xfId="29" applyFont="1" applyBorder="1"/>
    <xf numFmtId="0" fontId="5" fillId="0" borderId="9" xfId="29" applyFont="1" applyBorder="1"/>
    <xf numFmtId="1" fontId="62" fillId="0" borderId="10" xfId="0" applyNumberFormat="1" applyFont="1" applyBorder="1"/>
    <xf numFmtId="1" fontId="62" fillId="0" borderId="10" xfId="10" applyNumberFormat="1" applyFont="1" applyBorder="1"/>
    <xf numFmtId="1" fontId="62" fillId="0" borderId="10" xfId="10" applyNumberFormat="1" applyFont="1" applyBorder="1" applyProtection="1">
      <protection locked="0"/>
    </xf>
    <xf numFmtId="1" fontId="62" fillId="0" borderId="11" xfId="0" applyNumberFormat="1" applyFont="1" applyBorder="1"/>
    <xf numFmtId="2" fontId="5" fillId="13" borderId="0" xfId="28" applyNumberFormat="1" applyFont="1" applyFill="1"/>
    <xf numFmtId="0" fontId="4" fillId="0" borderId="0" xfId="29" applyFont="1" applyAlignment="1">
      <alignment horizontal="center"/>
    </xf>
    <xf numFmtId="2" fontId="9" fillId="0" borderId="6" xfId="17" applyNumberFormat="1" applyBorder="1"/>
    <xf numFmtId="0" fontId="62" fillId="0" borderId="13" xfId="0" applyFont="1" applyBorder="1"/>
    <xf numFmtId="0" fontId="62" fillId="0" borderId="4" xfId="0" applyFont="1" applyBorder="1"/>
    <xf numFmtId="0" fontId="20" fillId="0" borderId="9" xfId="0" applyFont="1" applyBorder="1" applyAlignment="1">
      <alignment horizontal="center" vertical="center"/>
    </xf>
    <xf numFmtId="0" fontId="16" fillId="0" borderId="0" xfId="0" applyFont="1" applyAlignment="1">
      <alignment horizontal="center" vertical="center" wrapText="1"/>
    </xf>
    <xf numFmtId="0" fontId="50" fillId="0" borderId="3" xfId="0" applyFont="1" applyBorder="1" applyAlignment="1">
      <alignment horizontal="center" vertical="center" wrapText="1"/>
    </xf>
    <xf numFmtId="0" fontId="20" fillId="0" borderId="9" xfId="11" applyFont="1" applyBorder="1" applyAlignment="1">
      <alignment vertical="center" wrapText="1"/>
    </xf>
    <xf numFmtId="0" fontId="20" fillId="0" borderId="0" xfId="11" applyFont="1" applyAlignment="1">
      <alignment vertical="center" wrapText="1"/>
    </xf>
    <xf numFmtId="0" fontId="50" fillId="0" borderId="0" xfId="0" applyFont="1" applyAlignment="1">
      <alignment vertical="center" wrapText="1"/>
    </xf>
    <xf numFmtId="9" fontId="20" fillId="3" borderId="3" xfId="5" applyFont="1" applyFill="1" applyBorder="1" applyAlignment="1" applyProtection="1">
      <alignment horizontal="center" vertical="center" wrapText="1"/>
      <protection locked="0"/>
    </xf>
    <xf numFmtId="0" fontId="51" fillId="0" borderId="3" xfId="0" applyFont="1" applyBorder="1" applyAlignment="1">
      <alignment horizontal="center" vertical="center"/>
    </xf>
    <xf numFmtId="0" fontId="41" fillId="0" borderId="9" xfId="0" applyFont="1" applyBorder="1" applyAlignment="1">
      <alignment horizontal="center" vertical="center"/>
    </xf>
    <xf numFmtId="0" fontId="20" fillId="0" borderId="0" xfId="0" applyFont="1" applyAlignment="1">
      <alignment vertical="center"/>
    </xf>
    <xf numFmtId="0" fontId="55" fillId="0" borderId="9" xfId="0" applyFont="1" applyBorder="1" applyAlignment="1">
      <alignment horizontal="center" vertical="center"/>
    </xf>
    <xf numFmtId="0" fontId="52" fillId="0" borderId="0" xfId="28" applyFont="1" applyAlignment="1">
      <alignment vertical="center"/>
    </xf>
    <xf numFmtId="9" fontId="62" fillId="0" borderId="0" xfId="5" applyFont="1" applyFill="1" applyBorder="1" applyAlignment="1">
      <alignment horizontal="center"/>
    </xf>
    <xf numFmtId="9" fontId="62" fillId="14" borderId="11" xfId="5" applyFont="1" applyFill="1" applyBorder="1" applyAlignment="1">
      <alignment horizontal="center"/>
    </xf>
    <xf numFmtId="0" fontId="5" fillId="0" borderId="11" xfId="29" applyFont="1" applyBorder="1"/>
    <xf numFmtId="2" fontId="62" fillId="0" borderId="4" xfId="0" applyNumberFormat="1" applyFont="1" applyBorder="1"/>
    <xf numFmtId="172" fontId="62" fillId="10" borderId="4" xfId="10" applyNumberFormat="1" applyFont="1" applyFill="1" applyBorder="1"/>
    <xf numFmtId="0" fontId="62" fillId="0" borderId="4" xfId="0" applyFont="1" applyBorder="1" applyAlignment="1">
      <alignment horizontal="center"/>
    </xf>
    <xf numFmtId="2" fontId="62" fillId="0" borderId="0" xfId="10" applyNumberFormat="1" applyFont="1" applyProtection="1">
      <protection locked="0"/>
    </xf>
    <xf numFmtId="0" fontId="5" fillId="0" borderId="8" xfId="29" applyFont="1" applyBorder="1" applyAlignment="1">
      <alignment horizontal="right"/>
    </xf>
    <xf numFmtId="0" fontId="64" fillId="0" borderId="6" xfId="10" applyFont="1" applyBorder="1" applyProtection="1">
      <protection locked="0"/>
    </xf>
    <xf numFmtId="2" fontId="62" fillId="0" borderId="6" xfId="10" applyNumberFormat="1" applyFont="1" applyBorder="1" applyProtection="1">
      <protection locked="0"/>
    </xf>
    <xf numFmtId="0" fontId="62" fillId="0" borderId="7" xfId="10" applyFont="1" applyBorder="1" applyProtection="1">
      <protection locked="0"/>
    </xf>
    <xf numFmtId="0" fontId="16" fillId="0" borderId="0" xfId="10" applyFont="1" applyProtection="1">
      <protection locked="0"/>
    </xf>
    <xf numFmtId="3" fontId="16" fillId="0" borderId="0" xfId="10" applyNumberFormat="1" applyFont="1" applyProtection="1">
      <protection locked="0"/>
    </xf>
    <xf numFmtId="0" fontId="14" fillId="0" borderId="15" xfId="10" applyBorder="1" applyProtection="1">
      <protection locked="0"/>
    </xf>
    <xf numFmtId="1" fontId="16" fillId="0" borderId="0" xfId="10" applyNumberFormat="1" applyFont="1" applyProtection="1">
      <protection locked="0"/>
    </xf>
    <xf numFmtId="9" fontId="16" fillId="0" borderId="15" xfId="5" applyFont="1" applyBorder="1" applyProtection="1">
      <protection locked="0"/>
    </xf>
    <xf numFmtId="9" fontId="16" fillId="3" borderId="0" xfId="0" applyNumberFormat="1" applyFont="1" applyFill="1"/>
    <xf numFmtId="0" fontId="16" fillId="0" borderId="9" xfId="0" applyFont="1" applyBorder="1"/>
    <xf numFmtId="0" fontId="16" fillId="0" borderId="10" xfId="0" applyFont="1" applyBorder="1"/>
    <xf numFmtId="0" fontId="16" fillId="0" borderId="10" xfId="10" applyFont="1" applyBorder="1" applyProtection="1">
      <protection locked="0"/>
    </xf>
    <xf numFmtId="9" fontId="54" fillId="0" borderId="11" xfId="5" applyFont="1" applyBorder="1" applyProtection="1">
      <protection locked="0"/>
    </xf>
    <xf numFmtId="0" fontId="16" fillId="0" borderId="11" xfId="10" applyFont="1" applyBorder="1" applyProtection="1">
      <protection locked="0"/>
    </xf>
    <xf numFmtId="1" fontId="29" fillId="0" borderId="0" xfId="10" applyNumberFormat="1" applyFont="1" applyAlignment="1" applyProtection="1">
      <alignment horizontal="center" vertical="center" wrapText="1"/>
      <protection locked="0"/>
    </xf>
    <xf numFmtId="1" fontId="29" fillId="4" borderId="14" xfId="10" applyNumberFormat="1" applyFont="1" applyFill="1" applyBorder="1" applyAlignment="1" applyProtection="1">
      <alignment horizontal="center" vertical="center" wrapText="1"/>
      <protection hidden="1"/>
    </xf>
    <xf numFmtId="2" fontId="14" fillId="0" borderId="6" xfId="10" applyNumberFormat="1" applyBorder="1"/>
    <xf numFmtId="0" fontId="0" fillId="0" borderId="3" xfId="0" applyBorder="1" applyAlignment="1">
      <alignment horizontal="center" vertical="center" wrapText="1"/>
    </xf>
    <xf numFmtId="0" fontId="0" fillId="0" borderId="3" xfId="0" applyBorder="1" applyAlignment="1">
      <alignment horizontal="justify" vertical="center" wrapText="1"/>
    </xf>
    <xf numFmtId="0" fontId="35" fillId="0" borderId="0" xfId="2" applyBorder="1" applyAlignment="1" applyProtection="1">
      <alignment horizontal="center" vertical="center" wrapText="1"/>
    </xf>
    <xf numFmtId="0" fontId="0" fillId="0" borderId="9" xfId="0" applyBorder="1" applyAlignment="1">
      <alignment vertical="center"/>
    </xf>
    <xf numFmtId="0" fontId="0" fillId="0" borderId="3" xfId="0" applyBorder="1" applyAlignment="1">
      <alignment horizontal="center" vertical="center"/>
    </xf>
    <xf numFmtId="0" fontId="0" fillId="17" borderId="13" xfId="0" applyFill="1" applyBorder="1" applyAlignment="1">
      <alignment vertical="center"/>
    </xf>
    <xf numFmtId="0" fontId="68" fillId="0" borderId="0" xfId="28" applyFont="1" applyAlignment="1">
      <alignment vertical="center"/>
    </xf>
    <xf numFmtId="0" fontId="5" fillId="0" borderId="0" xfId="28" applyFont="1" applyAlignment="1">
      <alignment horizontal="center" vertical="center"/>
    </xf>
    <xf numFmtId="0" fontId="41" fillId="0" borderId="13" xfId="0" applyFont="1" applyBorder="1" applyAlignment="1">
      <alignment horizontal="center" vertical="center" wrapText="1"/>
    </xf>
    <xf numFmtId="0" fontId="3" fillId="0" borderId="0" xfId="28" applyFont="1"/>
    <xf numFmtId="0" fontId="3" fillId="9" borderId="0" xfId="28" applyFont="1" applyFill="1"/>
    <xf numFmtId="0" fontId="3" fillId="0" borderId="3" xfId="28" applyFont="1" applyBorder="1"/>
    <xf numFmtId="0" fontId="5" fillId="0" borderId="3" xfId="29" applyFont="1" applyBorder="1" applyAlignment="1">
      <alignment horizontal="center"/>
    </xf>
    <xf numFmtId="0" fontId="0" fillId="0" borderId="9" xfId="0" applyBorder="1" applyAlignment="1">
      <alignment horizontal="center" vertical="center"/>
    </xf>
    <xf numFmtId="0" fontId="0" fillId="0" borderId="12" xfId="0" applyBorder="1" applyAlignment="1">
      <alignment horizontal="center" vertical="center"/>
    </xf>
    <xf numFmtId="3" fontId="58" fillId="0" borderId="8" xfId="0" quotePrefix="1" applyNumberFormat="1" applyFont="1" applyBorder="1" applyAlignment="1">
      <alignment vertical="center"/>
    </xf>
    <xf numFmtId="1" fontId="59" fillId="17" borderId="3" xfId="0" applyNumberFormat="1" applyFont="1" applyFill="1" applyBorder="1" applyAlignment="1">
      <alignment horizontal="center" vertical="center"/>
    </xf>
    <xf numFmtId="0" fontId="49" fillId="0" borderId="0" xfId="0" applyFont="1" applyAlignment="1">
      <alignment horizontal="center" vertical="center" wrapText="1"/>
    </xf>
    <xf numFmtId="166" fontId="20" fillId="3" borderId="3" xfId="0" applyNumberFormat="1" applyFont="1" applyFill="1" applyBorder="1" applyAlignment="1" applyProtection="1">
      <alignment horizontal="center" vertical="center"/>
      <protection locked="0"/>
    </xf>
    <xf numFmtId="0" fontId="0" fillId="0" borderId="11" xfId="0" applyBorder="1" applyAlignment="1">
      <alignment vertical="center"/>
    </xf>
    <xf numFmtId="0" fontId="0" fillId="0" borderId="10" xfId="0" applyBorder="1" applyAlignment="1">
      <alignment vertical="center"/>
    </xf>
    <xf numFmtId="0" fontId="20" fillId="3" borderId="3" xfId="0" applyFont="1" applyFill="1" applyBorder="1" applyAlignment="1" applyProtection="1">
      <alignment horizontal="center" vertical="center"/>
      <protection locked="0"/>
    </xf>
    <xf numFmtId="0" fontId="0" fillId="0" borderId="13" xfId="0" applyBorder="1" applyAlignment="1">
      <alignment vertical="center"/>
    </xf>
    <xf numFmtId="0" fontId="0" fillId="0" borderId="2" xfId="0" applyBorder="1" applyAlignment="1">
      <alignment vertical="center"/>
    </xf>
    <xf numFmtId="10" fontId="66" fillId="0" borderId="3" xfId="0" applyNumberFormat="1" applyFont="1" applyBorder="1" applyAlignment="1">
      <alignment horizontal="center" vertical="center"/>
    </xf>
    <xf numFmtId="0" fontId="49" fillId="0" borderId="11" xfId="0" applyFont="1" applyBorder="1" applyAlignment="1">
      <alignment horizontal="center" vertical="center" wrapText="1"/>
    </xf>
    <xf numFmtId="0" fontId="0" fillId="0" borderId="16" xfId="0" applyBorder="1" applyAlignment="1">
      <alignment vertical="center"/>
    </xf>
    <xf numFmtId="0" fontId="20" fillId="0" borderId="6" xfId="0" applyFont="1" applyBorder="1" applyAlignment="1">
      <alignment horizontal="center" vertical="center"/>
    </xf>
    <xf numFmtId="0" fontId="20" fillId="0" borderId="3" xfId="0" applyFont="1" applyBorder="1" applyAlignment="1">
      <alignment vertical="center"/>
    </xf>
    <xf numFmtId="0" fontId="0" fillId="0" borderId="8" xfId="0" applyBorder="1" applyAlignment="1">
      <alignment vertical="center"/>
    </xf>
    <xf numFmtId="1" fontId="20" fillId="0" borderId="5" xfId="11" applyNumberFormat="1" applyFont="1" applyBorder="1" applyAlignment="1">
      <alignment horizontal="center" vertical="center"/>
    </xf>
    <xf numFmtId="167" fontId="16" fillId="0" borderId="0" xfId="0" applyNumberFormat="1" applyFont="1" applyAlignment="1">
      <alignment vertical="center" wrapText="1"/>
    </xf>
    <xf numFmtId="0" fontId="20" fillId="0" borderId="9" xfId="0" applyFont="1" applyBorder="1" applyAlignment="1">
      <alignment vertical="center"/>
    </xf>
    <xf numFmtId="9" fontId="20" fillId="0" borderId="12" xfId="0" applyNumberFormat="1" applyFont="1" applyBorder="1" applyAlignment="1">
      <alignment horizontal="center" vertical="center"/>
    </xf>
    <xf numFmtId="9" fontId="20" fillId="0" borderId="5" xfId="0" applyNumberFormat="1" applyFont="1" applyBorder="1" applyAlignment="1">
      <alignment horizontal="center" vertical="center"/>
    </xf>
    <xf numFmtId="171" fontId="16" fillId="0" borderId="0" xfId="0" applyNumberFormat="1" applyFont="1" applyAlignment="1">
      <alignment vertical="center" wrapText="1"/>
    </xf>
    <xf numFmtId="0" fontId="20" fillId="0" borderId="10" xfId="0" applyFont="1" applyBorder="1" applyAlignment="1">
      <alignment vertical="center"/>
    </xf>
    <xf numFmtId="167" fontId="16" fillId="0" borderId="3" xfId="11" applyNumberFormat="1" applyFont="1" applyBorder="1" applyAlignment="1">
      <alignment horizontal="center" vertical="center"/>
    </xf>
    <xf numFmtId="167" fontId="16" fillId="0" borderId="16" xfId="11" applyNumberFormat="1" applyFont="1" applyBorder="1" applyAlignment="1">
      <alignment horizontal="center" vertical="center"/>
    </xf>
    <xf numFmtId="2" fontId="5" fillId="0" borderId="0" xfId="29" applyNumberFormat="1" applyFont="1" applyAlignment="1">
      <alignment horizontal="center"/>
    </xf>
    <xf numFmtId="10" fontId="14" fillId="0" borderId="0" xfId="5" applyNumberFormat="1" applyAlignment="1">
      <alignment horizontal="center"/>
    </xf>
    <xf numFmtId="9" fontId="20" fillId="0" borderId="16" xfId="0" applyNumberFormat="1" applyFont="1" applyBorder="1" applyAlignment="1">
      <alignment horizontal="center" vertical="center"/>
    </xf>
    <xf numFmtId="1" fontId="0" fillId="0" borderId="15" xfId="0" applyNumberFormat="1" applyBorder="1" applyAlignment="1">
      <alignment horizontal="center" vertical="center"/>
    </xf>
    <xf numFmtId="9" fontId="0" fillId="0" borderId="13" xfId="0" applyNumberFormat="1" applyBorder="1" applyAlignment="1">
      <alignment horizontal="center" vertical="center"/>
    </xf>
    <xf numFmtId="9" fontId="0" fillId="0" borderId="16" xfId="5" applyFont="1" applyBorder="1" applyAlignment="1">
      <alignment horizontal="center" vertical="center"/>
    </xf>
    <xf numFmtId="9" fontId="0" fillId="0" borderId="2" xfId="0" applyNumberFormat="1" applyBorder="1" applyAlignment="1">
      <alignment horizontal="center" vertical="center"/>
    </xf>
    <xf numFmtId="9" fontId="0" fillId="0" borderId="2" xfId="5" applyFont="1" applyBorder="1" applyAlignment="1">
      <alignment horizontal="center" vertical="center"/>
    </xf>
    <xf numFmtId="0" fontId="0" fillId="0" borderId="16" xfId="0" applyBorder="1" applyAlignment="1">
      <alignment horizontal="center" vertical="center"/>
    </xf>
    <xf numFmtId="9" fontId="0" fillId="0" borderId="15" xfId="0" applyNumberFormat="1" applyBorder="1" applyAlignment="1">
      <alignment horizontal="center" vertical="center"/>
    </xf>
    <xf numFmtId="0" fontId="0" fillId="0" borderId="6" xfId="0" applyBorder="1" applyAlignment="1">
      <alignment vertical="center"/>
    </xf>
    <xf numFmtId="9" fontId="0" fillId="0" borderId="7" xfId="0" applyNumberFormat="1" applyBorder="1" applyAlignment="1">
      <alignment horizontal="center" vertical="center"/>
    </xf>
    <xf numFmtId="0" fontId="0" fillId="9" borderId="2" xfId="0" applyFill="1" applyBorder="1" applyAlignment="1">
      <alignment vertical="center"/>
    </xf>
    <xf numFmtId="9" fontId="0" fillId="0" borderId="8" xfId="0" applyNumberFormat="1" applyBorder="1" applyAlignment="1">
      <alignment horizontal="center" vertical="center"/>
    </xf>
    <xf numFmtId="9" fontId="0" fillId="0" borderId="8" xfId="5" applyFont="1" applyBorder="1" applyAlignment="1">
      <alignment horizontal="center" vertical="center"/>
    </xf>
    <xf numFmtId="0" fontId="0" fillId="0" borderId="5" xfId="0" applyBorder="1" applyAlignment="1">
      <alignment horizontal="center" vertical="center"/>
    </xf>
    <xf numFmtId="0" fontId="0" fillId="0" borderId="20" xfId="0" applyBorder="1" applyAlignment="1">
      <alignment vertical="center"/>
    </xf>
    <xf numFmtId="9" fontId="0" fillId="0" borderId="9" xfId="0" applyNumberFormat="1" applyBorder="1" applyAlignment="1">
      <alignment horizontal="center" vertical="center"/>
    </xf>
    <xf numFmtId="9" fontId="0" fillId="0" borderId="9" xfId="5" applyFont="1" applyBorder="1" applyAlignment="1">
      <alignment horizontal="center" vertical="center"/>
    </xf>
    <xf numFmtId="9" fontId="0" fillId="0" borderId="3" xfId="5" applyFont="1" applyBorder="1" applyAlignment="1">
      <alignment horizontal="center" vertical="center"/>
    </xf>
    <xf numFmtId="2" fontId="68" fillId="0" borderId="0" xfId="28" applyNumberFormat="1" applyFont="1" applyAlignment="1">
      <alignment vertical="center"/>
    </xf>
    <xf numFmtId="2" fontId="68" fillId="19" borderId="0" xfId="28" applyNumberFormat="1" applyFont="1" applyFill="1" applyAlignment="1">
      <alignment vertical="center"/>
    </xf>
    <xf numFmtId="9" fontId="20" fillId="0" borderId="0" xfId="28" applyNumberFormat="1" applyFont="1" applyAlignment="1">
      <alignment vertical="center"/>
    </xf>
    <xf numFmtId="165" fontId="68" fillId="0" borderId="0" xfId="28" applyNumberFormat="1" applyFont="1" applyAlignment="1">
      <alignment vertical="center"/>
    </xf>
    <xf numFmtId="9" fontId="0" fillId="0" borderId="0" xfId="22" applyFont="1" applyAlignment="1">
      <alignment vertical="center"/>
    </xf>
    <xf numFmtId="9" fontId="0" fillId="0" borderId="0" xfId="5" applyFont="1" applyAlignment="1">
      <alignment vertical="center"/>
    </xf>
    <xf numFmtId="165" fontId="68" fillId="19" borderId="0" xfId="28" applyNumberFormat="1" applyFont="1" applyFill="1" applyAlignment="1">
      <alignment vertical="center"/>
    </xf>
    <xf numFmtId="166" fontId="0" fillId="3" borderId="0" xfId="5" applyNumberFormat="1" applyFont="1" applyFill="1" applyAlignment="1" applyProtection="1">
      <alignment vertical="center"/>
      <protection locked="0"/>
    </xf>
    <xf numFmtId="3" fontId="68" fillId="0" borderId="0" xfId="28" applyNumberFormat="1" applyFont="1" applyAlignment="1">
      <alignment vertical="center"/>
    </xf>
    <xf numFmtId="3" fontId="68" fillId="19" borderId="0" xfId="28" applyNumberFormat="1" applyFont="1" applyFill="1" applyAlignment="1">
      <alignment vertical="center"/>
    </xf>
    <xf numFmtId="9" fontId="20" fillId="20" borderId="0" xfId="22" applyFont="1" applyFill="1" applyAlignment="1">
      <alignment vertical="center"/>
    </xf>
    <xf numFmtId="166" fontId="0" fillId="0" borderId="0" xfId="5" applyNumberFormat="1" applyFont="1" applyAlignment="1">
      <alignment vertical="center"/>
    </xf>
    <xf numFmtId="0" fontId="68" fillId="0" borderId="0" xfId="28" applyFont="1" applyAlignment="1">
      <alignment horizontal="center" vertical="center"/>
    </xf>
    <xf numFmtId="9" fontId="20" fillId="20" borderId="0" xfId="5" applyFont="1" applyFill="1" applyAlignment="1">
      <alignment vertical="center"/>
    </xf>
    <xf numFmtId="0" fontId="70" fillId="0" borderId="0" xfId="21" applyFont="1"/>
    <xf numFmtId="0" fontId="71" fillId="21" borderId="0" xfId="21" applyFont="1" applyFill="1"/>
    <xf numFmtId="0" fontId="70" fillId="21" borderId="0" xfId="21" applyFont="1" applyFill="1"/>
    <xf numFmtId="2" fontId="70" fillId="21" borderId="0" xfId="21" applyNumberFormat="1" applyFont="1" applyFill="1"/>
    <xf numFmtId="0" fontId="72" fillId="0" borderId="0" xfId="21" applyFont="1" applyAlignment="1">
      <alignment horizontal="center"/>
    </xf>
    <xf numFmtId="0" fontId="73" fillId="21" borderId="0" xfId="21" applyFont="1" applyFill="1"/>
    <xf numFmtId="0" fontId="72" fillId="0" borderId="0" xfId="21" applyFont="1"/>
    <xf numFmtId="0" fontId="73" fillId="0" borderId="0" xfId="21" applyFont="1"/>
    <xf numFmtId="2" fontId="73" fillId="21" borderId="0" xfId="21" applyNumberFormat="1" applyFont="1" applyFill="1"/>
    <xf numFmtId="0" fontId="71" fillId="22" borderId="0" xfId="21" applyFont="1" applyFill="1"/>
    <xf numFmtId="0" fontId="70" fillId="22" borderId="0" xfId="21" applyFont="1" applyFill="1"/>
    <xf numFmtId="2" fontId="70" fillId="22" borderId="0" xfId="21" applyNumberFormat="1" applyFont="1" applyFill="1"/>
    <xf numFmtId="0" fontId="71" fillId="23" borderId="0" xfId="21" applyFont="1" applyFill="1"/>
    <xf numFmtId="0" fontId="70" fillId="23" borderId="0" xfId="21" applyFont="1" applyFill="1"/>
    <xf numFmtId="2" fontId="70" fillId="23" borderId="0" xfId="21" applyNumberFormat="1" applyFont="1" applyFill="1"/>
    <xf numFmtId="0" fontId="74" fillId="22" borderId="0" xfId="21" applyFont="1" applyFill="1"/>
    <xf numFmtId="0" fontId="71" fillId="24" borderId="0" xfId="21" applyFont="1" applyFill="1"/>
    <xf numFmtId="2" fontId="71" fillId="24" borderId="0" xfId="21" applyNumberFormat="1" applyFont="1" applyFill="1"/>
    <xf numFmtId="0" fontId="71" fillId="25" borderId="0" xfId="21" applyFont="1" applyFill="1"/>
    <xf numFmtId="0" fontId="70" fillId="25" borderId="0" xfId="21" applyFont="1" applyFill="1"/>
    <xf numFmtId="2" fontId="71" fillId="25" borderId="0" xfId="21" applyNumberFormat="1" applyFont="1" applyFill="1"/>
    <xf numFmtId="0" fontId="71" fillId="26" borderId="0" xfId="21" applyFont="1" applyFill="1"/>
    <xf numFmtId="2" fontId="71" fillId="26" borderId="0" xfId="21" applyNumberFormat="1" applyFont="1" applyFill="1"/>
    <xf numFmtId="0" fontId="71" fillId="27" borderId="0" xfId="21" applyFont="1" applyFill="1"/>
    <xf numFmtId="0" fontId="70" fillId="27" borderId="0" xfId="21" applyFont="1" applyFill="1"/>
    <xf numFmtId="2" fontId="71" fillId="27" borderId="0" xfId="21" applyNumberFormat="1" applyFont="1" applyFill="1"/>
    <xf numFmtId="0" fontId="71" fillId="28" borderId="0" xfId="21" applyFont="1" applyFill="1"/>
    <xf numFmtId="0" fontId="71" fillId="0" borderId="0" xfId="21" applyFont="1"/>
    <xf numFmtId="0" fontId="70" fillId="0" borderId="0" xfId="21" applyFont="1" applyAlignment="1">
      <alignment wrapText="1"/>
    </xf>
    <xf numFmtId="2" fontId="70" fillId="0" borderId="0" xfId="21" applyNumberFormat="1" applyFont="1"/>
    <xf numFmtId="0" fontId="71" fillId="0" borderId="1" xfId="21" applyFont="1" applyBorder="1" applyAlignment="1">
      <alignment horizontal="right"/>
    </xf>
    <xf numFmtId="2" fontId="71" fillId="0" borderId="1" xfId="21" applyNumberFormat="1" applyFont="1" applyBorder="1" applyAlignment="1">
      <alignment horizontal="left"/>
    </xf>
    <xf numFmtId="0" fontId="71" fillId="0" borderId="1" xfId="21" applyFont="1" applyBorder="1" applyAlignment="1">
      <alignment horizontal="left"/>
    </xf>
    <xf numFmtId="2" fontId="75" fillId="0" borderId="0" xfId="21" applyNumberFormat="1" applyFont="1"/>
    <xf numFmtId="2" fontId="76" fillId="0" borderId="0" xfId="21" applyNumberFormat="1" applyFont="1"/>
    <xf numFmtId="0" fontId="76" fillId="0" borderId="0" xfId="21" applyFont="1"/>
    <xf numFmtId="2" fontId="71" fillId="0" borderId="0" xfId="21" applyNumberFormat="1" applyFont="1" applyAlignment="1">
      <alignment horizontal="left"/>
    </xf>
    <xf numFmtId="0" fontId="76" fillId="0" borderId="0" xfId="21" applyFont="1" applyAlignment="1">
      <alignment horizontal="center"/>
    </xf>
    <xf numFmtId="0" fontId="71" fillId="0" borderId="0" xfId="21" applyFont="1" applyAlignment="1">
      <alignment horizontal="left"/>
    </xf>
    <xf numFmtId="2" fontId="77" fillId="0" borderId="0" xfId="21" applyNumberFormat="1" applyFont="1"/>
    <xf numFmtId="2" fontId="72" fillId="0" borderId="0" xfId="21" applyNumberFormat="1" applyFont="1"/>
    <xf numFmtId="0" fontId="70" fillId="0" borderId="0" xfId="21" applyFont="1" applyAlignment="1">
      <alignment horizontal="right"/>
    </xf>
    <xf numFmtId="0" fontId="77" fillId="0" borderId="0" xfId="21" applyFont="1"/>
    <xf numFmtId="2" fontId="72" fillId="11" borderId="0" xfId="21" applyNumberFormat="1" applyFont="1" applyFill="1"/>
    <xf numFmtId="0" fontId="72" fillId="11" borderId="0" xfId="21" applyFont="1" applyFill="1"/>
    <xf numFmtId="166" fontId="78" fillId="0" borderId="0" xfId="35" applyNumberFormat="1" applyFont="1"/>
    <xf numFmtId="169" fontId="72" fillId="0" borderId="0" xfId="21" applyNumberFormat="1" applyFont="1"/>
    <xf numFmtId="0" fontId="39" fillId="0" borderId="0" xfId="21"/>
    <xf numFmtId="9" fontId="16" fillId="0" borderId="0" xfId="5" applyFont="1" applyBorder="1" applyProtection="1">
      <protection locked="0"/>
    </xf>
    <xf numFmtId="9" fontId="54" fillId="0" borderId="0" xfId="5" applyFont="1" applyBorder="1" applyProtection="1">
      <protection locked="0"/>
    </xf>
    <xf numFmtId="0" fontId="54" fillId="0" borderId="0" xfId="0" applyFont="1"/>
    <xf numFmtId="9" fontId="14" fillId="0" borderId="0" xfId="10" applyNumberFormat="1"/>
    <xf numFmtId="1" fontId="59" fillId="0" borderId="3" xfId="0" applyNumberFormat="1" applyFont="1" applyBorder="1" applyAlignment="1">
      <alignment horizontal="center" vertical="center"/>
    </xf>
    <xf numFmtId="10" fontId="14" fillId="0" borderId="10" xfId="5" applyNumberFormat="1" applyBorder="1" applyProtection="1">
      <protection hidden="1"/>
    </xf>
    <xf numFmtId="9" fontId="0" fillId="0" borderId="0" xfId="0" applyNumberFormat="1" applyAlignment="1">
      <alignment vertical="center"/>
    </xf>
    <xf numFmtId="0" fontId="0" fillId="0" borderId="8" xfId="0" applyBorder="1" applyAlignment="1">
      <alignment horizontal="center" vertical="center" wrapText="1"/>
    </xf>
    <xf numFmtId="0" fontId="0" fillId="0" borderId="5" xfId="0" applyBorder="1" applyAlignment="1">
      <alignment horizontal="center" vertical="center" wrapText="1"/>
    </xf>
    <xf numFmtId="0" fontId="35" fillId="0" borderId="9" xfId="2" applyBorder="1" applyAlignment="1" applyProtection="1">
      <alignment vertical="center"/>
    </xf>
    <xf numFmtId="0" fontId="35" fillId="0" borderId="10" xfId="2" applyBorder="1" applyAlignment="1" applyProtection="1">
      <alignment vertical="center"/>
    </xf>
    <xf numFmtId="0" fontId="35" fillId="0" borderId="0" xfId="2" applyAlignment="1" applyProtection="1">
      <alignment horizontal="center" vertical="center"/>
    </xf>
    <xf numFmtId="3" fontId="0" fillId="0" borderId="2" xfId="0" quotePrefix="1" applyNumberFormat="1" applyBorder="1" applyAlignment="1">
      <alignment vertical="center"/>
    </xf>
    <xf numFmtId="1" fontId="0" fillId="0" borderId="16" xfId="0" applyNumberFormat="1" applyBorder="1" applyAlignment="1">
      <alignment horizontal="center" vertical="center"/>
    </xf>
    <xf numFmtId="3" fontId="0" fillId="0" borderId="8" xfId="0" quotePrefix="1" applyNumberFormat="1" applyBorder="1" applyAlignment="1">
      <alignment vertical="center"/>
    </xf>
    <xf numFmtId="0" fontId="0" fillId="0" borderId="0" xfId="0" applyAlignment="1">
      <alignment horizontal="center" vertical="center"/>
    </xf>
    <xf numFmtId="0" fontId="0" fillId="0" borderId="0" xfId="0" quotePrefix="1" applyAlignment="1">
      <alignment vertical="center"/>
    </xf>
    <xf numFmtId="0" fontId="0" fillId="3" borderId="3" xfId="0" applyFill="1" applyBorder="1" applyAlignment="1">
      <alignment horizontal="center" vertical="center"/>
    </xf>
    <xf numFmtId="0" fontId="0" fillId="0" borderId="3" xfId="0" applyBorder="1" applyAlignment="1">
      <alignment vertical="center"/>
    </xf>
    <xf numFmtId="10" fontId="0" fillId="0" borderId="12" xfId="0" applyNumberFormat="1" applyBorder="1" applyAlignment="1">
      <alignment horizontal="center" vertical="center"/>
    </xf>
    <xf numFmtId="10" fontId="0" fillId="0" borderId="5" xfId="0" applyNumberFormat="1" applyBorder="1" applyAlignment="1">
      <alignment horizontal="center" vertical="center"/>
    </xf>
    <xf numFmtId="0" fontId="41" fillId="0" borderId="0" xfId="0" applyFont="1" applyAlignment="1">
      <alignment vertical="center" wrapText="1"/>
    </xf>
    <xf numFmtId="0" fontId="0" fillId="8" borderId="0" xfId="0" applyFill="1" applyAlignment="1">
      <alignment vertical="center" wrapText="1"/>
    </xf>
    <xf numFmtId="0" fontId="41" fillId="0" borderId="2" xfId="0" applyFont="1" applyBorder="1" applyAlignment="1">
      <alignment vertical="center" wrapText="1"/>
    </xf>
    <xf numFmtId="0" fontId="0" fillId="0" borderId="12" xfId="0" applyBorder="1" applyAlignment="1">
      <alignment vertical="center"/>
    </xf>
    <xf numFmtId="0" fontId="0" fillId="0" borderId="31" xfId="0" applyBorder="1" applyAlignment="1">
      <alignment vertical="center"/>
    </xf>
    <xf numFmtId="0" fontId="0" fillId="0" borderId="6" xfId="0" applyBorder="1" applyAlignment="1">
      <alignment horizontal="center" vertical="center"/>
    </xf>
    <xf numFmtId="1" fontId="0" fillId="0" borderId="12" xfId="11" applyNumberFormat="1" applyFont="1" applyBorder="1" applyAlignment="1">
      <alignment horizontal="center" vertical="center"/>
    </xf>
    <xf numFmtId="49" fontId="0" fillId="0" borderId="13" xfId="0" applyNumberFormat="1" applyBorder="1" applyAlignment="1">
      <alignment horizontal="right" vertical="center"/>
    </xf>
    <xf numFmtId="49" fontId="0" fillId="0" borderId="2" xfId="0" applyNumberFormat="1" applyBorder="1" applyAlignment="1">
      <alignment horizontal="right" vertical="center"/>
    </xf>
    <xf numFmtId="49" fontId="0" fillId="0" borderId="8" xfId="0" applyNumberFormat="1" applyBorder="1" applyAlignment="1">
      <alignment horizontal="right" vertical="center"/>
    </xf>
    <xf numFmtId="9" fontId="0" fillId="0" borderId="16" xfId="0" applyNumberFormat="1" applyBorder="1" applyAlignment="1">
      <alignment horizontal="center" vertical="center"/>
    </xf>
    <xf numFmtId="9" fontId="0" fillId="0" borderId="5" xfId="0" applyNumberFormat="1" applyBorder="1" applyAlignment="1">
      <alignment horizontal="center" vertical="center"/>
    </xf>
    <xf numFmtId="4" fontId="0" fillId="0" borderId="3" xfId="0" applyNumberFormat="1" applyBorder="1" applyAlignment="1">
      <alignment horizontal="center" vertical="center"/>
    </xf>
    <xf numFmtId="9" fontId="0" fillId="0" borderId="0" xfId="0" applyNumberFormat="1" applyAlignment="1">
      <alignment horizontal="center" vertical="center"/>
    </xf>
    <xf numFmtId="9" fontId="16" fillId="0" borderId="0" xfId="5" applyFont="1" applyAlignment="1">
      <alignment vertical="center"/>
    </xf>
    <xf numFmtId="4" fontId="0" fillId="0" borderId="16" xfId="0" applyNumberFormat="1" applyBorder="1" applyAlignment="1">
      <alignment horizontal="center" vertical="center"/>
    </xf>
    <xf numFmtId="0" fontId="35" fillId="0" borderId="3" xfId="2" applyBorder="1" applyAlignment="1" applyProtection="1">
      <alignment horizontal="center" vertical="center"/>
    </xf>
    <xf numFmtId="0" fontId="35" fillId="0" borderId="13" xfId="2" applyBorder="1" applyAlignment="1" applyProtection="1">
      <alignment horizontal="center" vertical="center"/>
    </xf>
    <xf numFmtId="0" fontId="35" fillId="0" borderId="8" xfId="2" applyBorder="1" applyAlignment="1" applyProtection="1">
      <alignment horizontal="center" vertical="center"/>
    </xf>
    <xf numFmtId="0" fontId="0" fillId="0" borderId="13" xfId="0" applyBorder="1" applyAlignment="1">
      <alignment horizontal="right" vertical="center"/>
    </xf>
    <xf numFmtId="4" fontId="0" fillId="0" borderId="12" xfId="0" applyNumberFormat="1" applyBorder="1" applyAlignment="1">
      <alignment horizontal="center" vertical="center"/>
    </xf>
    <xf numFmtId="166" fontId="16" fillId="0" borderId="0" xfId="5" applyNumberFormat="1" applyFont="1" applyAlignment="1">
      <alignment vertical="center"/>
    </xf>
    <xf numFmtId="0" fontId="0" fillId="0" borderId="22" xfId="0" applyBorder="1" applyAlignment="1">
      <alignment horizontal="right" vertical="center"/>
    </xf>
    <xf numFmtId="4" fontId="0" fillId="0" borderId="36" xfId="0" applyNumberFormat="1" applyBorder="1" applyAlignment="1">
      <alignment horizontal="center" vertical="center"/>
    </xf>
    <xf numFmtId="166" fontId="16" fillId="0" borderId="0" xfId="5" applyNumberFormat="1" applyFont="1" applyBorder="1" applyAlignment="1">
      <alignment vertical="center" wrapText="1"/>
    </xf>
    <xf numFmtId="4" fontId="0" fillId="0" borderId="5" xfId="0" applyNumberFormat="1" applyBorder="1" applyAlignment="1">
      <alignment horizontal="center" vertical="center"/>
    </xf>
    <xf numFmtId="166" fontId="18" fillId="0" borderId="16" xfId="5" applyNumberFormat="1" applyFont="1" applyBorder="1" applyAlignment="1">
      <alignment horizontal="center" vertical="center" wrapText="1"/>
    </xf>
    <xf numFmtId="166" fontId="18" fillId="0" borderId="36" xfId="5" applyNumberFormat="1" applyFont="1" applyBorder="1" applyAlignment="1">
      <alignment horizontal="center" vertical="center" wrapText="1"/>
    </xf>
    <xf numFmtId="166" fontId="18" fillId="0" borderId="3" xfId="5" applyNumberFormat="1" applyFont="1" applyBorder="1" applyAlignment="1">
      <alignment horizontal="center" vertical="center" wrapText="1"/>
    </xf>
    <xf numFmtId="0" fontId="5" fillId="0" borderId="12" xfId="29" applyFont="1" applyBorder="1" applyAlignment="1">
      <alignment horizontal="center" vertical="center" wrapText="1"/>
    </xf>
    <xf numFmtId="0" fontId="5" fillId="0" borderId="16" xfId="29" applyFont="1" applyBorder="1" applyAlignment="1">
      <alignment horizontal="center" vertical="center" wrapText="1"/>
    </xf>
    <xf numFmtId="0" fontId="5" fillId="0" borderId="0" xfId="28" applyFont="1" applyAlignment="1">
      <alignment vertical="center"/>
    </xf>
    <xf numFmtId="170" fontId="5" fillId="13" borderId="0" xfId="28" applyNumberFormat="1" applyFont="1" applyFill="1"/>
    <xf numFmtId="2" fontId="14" fillId="0" borderId="0" xfId="10" applyNumberFormat="1" applyAlignment="1" applyProtection="1">
      <alignment horizontal="center"/>
      <protection locked="0"/>
    </xf>
    <xf numFmtId="165" fontId="62" fillId="0" borderId="2" xfId="10" applyNumberFormat="1" applyFont="1" applyBorder="1" applyProtection="1">
      <protection locked="0"/>
    </xf>
    <xf numFmtId="2" fontId="5" fillId="0" borderId="15" xfId="29" applyNumberFormat="1" applyFont="1" applyBorder="1"/>
    <xf numFmtId="165" fontId="62" fillId="0" borderId="9" xfId="10" applyNumberFormat="1" applyFont="1" applyBorder="1" applyProtection="1">
      <protection locked="0"/>
    </xf>
    <xf numFmtId="2" fontId="5" fillId="0" borderId="7" xfId="29" applyNumberFormat="1" applyFont="1" applyBorder="1"/>
    <xf numFmtId="165" fontId="62" fillId="0" borderId="8" xfId="10" applyNumberFormat="1" applyFont="1" applyBorder="1" applyProtection="1">
      <protection locked="0"/>
    </xf>
    <xf numFmtId="0" fontId="2" fillId="0" borderId="7" xfId="29" applyFont="1" applyBorder="1"/>
    <xf numFmtId="2" fontId="5" fillId="0" borderId="11" xfId="29" applyNumberFormat="1" applyFont="1" applyBorder="1"/>
    <xf numFmtId="164" fontId="41" fillId="0" borderId="38" xfId="0" applyNumberFormat="1" applyFont="1" applyBorder="1" applyAlignment="1">
      <alignment horizontal="center" vertical="center" wrapText="1"/>
    </xf>
    <xf numFmtId="164" fontId="41" fillId="0" borderId="37" xfId="0" applyNumberFormat="1" applyFont="1" applyBorder="1" applyAlignment="1">
      <alignment horizontal="center" vertical="center" wrapText="1"/>
    </xf>
    <xf numFmtId="3" fontId="41" fillId="0" borderId="37" xfId="0" applyNumberFormat="1" applyFont="1" applyBorder="1" applyAlignment="1">
      <alignment horizontal="center" vertical="center" wrapText="1"/>
    </xf>
    <xf numFmtId="3" fontId="41" fillId="0" borderId="38" xfId="0" applyNumberFormat="1" applyFont="1" applyBorder="1" applyAlignment="1">
      <alignment horizontal="center" vertical="center" wrapText="1"/>
    </xf>
    <xf numFmtId="3" fontId="41" fillId="0" borderId="0" xfId="0" applyNumberFormat="1" applyFont="1" applyAlignment="1">
      <alignment horizontal="center" vertical="center" wrapText="1"/>
    </xf>
    <xf numFmtId="164" fontId="41" fillId="0" borderId="0" xfId="0" applyNumberFormat="1" applyFont="1" applyAlignment="1">
      <alignment horizontal="center" vertical="center" wrapText="1"/>
    </xf>
    <xf numFmtId="3" fontId="41" fillId="8" borderId="17" xfId="0" applyNumberFormat="1" applyFont="1" applyFill="1" applyBorder="1" applyAlignment="1">
      <alignment horizontal="center" vertical="center" wrapText="1"/>
    </xf>
    <xf numFmtId="3" fontId="20" fillId="0" borderId="9" xfId="0" applyNumberFormat="1" applyFont="1" applyBorder="1" applyAlignment="1">
      <alignment vertical="center"/>
    </xf>
    <xf numFmtId="1" fontId="20" fillId="3" borderId="9" xfId="0" applyNumberFormat="1" applyFont="1" applyFill="1" applyBorder="1" applyAlignment="1" applyProtection="1">
      <alignment horizontal="center" vertical="center"/>
      <protection locked="0"/>
    </xf>
    <xf numFmtId="0" fontId="69" fillId="0" borderId="16" xfId="0" applyFont="1" applyBorder="1" applyAlignment="1">
      <alignment horizontal="center" vertical="center"/>
    </xf>
    <xf numFmtId="178" fontId="20" fillId="0" borderId="16" xfId="0" applyNumberFormat="1" applyFont="1" applyBorder="1" applyAlignment="1">
      <alignment horizontal="center" vertical="center"/>
    </xf>
    <xf numFmtId="0" fontId="68" fillId="14" borderId="0" xfId="28" applyFont="1" applyFill="1" applyAlignment="1">
      <alignment vertical="center"/>
    </xf>
    <xf numFmtId="2" fontId="73" fillId="0" borderId="0" xfId="21" applyNumberFormat="1" applyFont="1"/>
    <xf numFmtId="2" fontId="71" fillId="0" borderId="0" xfId="21" applyNumberFormat="1" applyFont="1"/>
    <xf numFmtId="0" fontId="70" fillId="11" borderId="0" xfId="21" applyFont="1" applyFill="1"/>
    <xf numFmtId="2" fontId="77" fillId="11" borderId="0" xfId="21" applyNumberFormat="1" applyFont="1" applyFill="1"/>
    <xf numFmtId="2" fontId="72" fillId="3" borderId="0" xfId="21" applyNumberFormat="1" applyFont="1" applyFill="1"/>
    <xf numFmtId="0" fontId="79" fillId="0" borderId="8" xfId="0" applyFont="1" applyBorder="1" applyAlignment="1">
      <alignment vertical="center"/>
    </xf>
    <xf numFmtId="4" fontId="79" fillId="0" borderId="5" xfId="0" applyNumberFormat="1" applyFont="1" applyBorder="1" applyAlignment="1">
      <alignment horizontal="center" vertical="center"/>
    </xf>
    <xf numFmtId="166" fontId="79" fillId="0" borderId="5" xfId="5" applyNumberFormat="1" applyFont="1" applyBorder="1" applyAlignment="1">
      <alignment horizontal="center" vertical="center" wrapText="1"/>
    </xf>
    <xf numFmtId="0" fontId="1" fillId="18" borderId="0" xfId="29" applyFont="1" applyFill="1" applyAlignment="1">
      <alignment horizontal="center"/>
    </xf>
    <xf numFmtId="0" fontId="5" fillId="7" borderId="0" xfId="29" applyFont="1" applyFill="1"/>
    <xf numFmtId="4" fontId="0" fillId="0" borderId="0" xfId="0" applyNumberFormat="1" applyAlignment="1">
      <alignment vertical="center"/>
    </xf>
    <xf numFmtId="1" fontId="0" fillId="0" borderId="5" xfId="0" applyNumberFormat="1" applyBorder="1" applyAlignment="1">
      <alignment horizontal="center" vertical="center"/>
    </xf>
    <xf numFmtId="0" fontId="41" fillId="0" borderId="3" xfId="0" applyFont="1" applyBorder="1" applyAlignment="1">
      <alignment horizontal="center" vertical="center"/>
    </xf>
    <xf numFmtId="1" fontId="0" fillId="0" borderId="2" xfId="0" applyNumberFormat="1" applyBorder="1"/>
    <xf numFmtId="0" fontId="0" fillId="0" borderId="15" xfId="0" applyBorder="1"/>
    <xf numFmtId="0" fontId="0" fillId="0" borderId="12" xfId="0" applyBorder="1"/>
    <xf numFmtId="0" fontId="0" fillId="0" borderId="16" xfId="0" applyBorder="1"/>
    <xf numFmtId="0" fontId="0" fillId="0" borderId="5" xfId="0" applyBorder="1"/>
    <xf numFmtId="0" fontId="0" fillId="0" borderId="10" xfId="0" applyBorder="1"/>
    <xf numFmtId="0" fontId="0" fillId="0" borderId="11" xfId="0" applyBorder="1"/>
    <xf numFmtId="1" fontId="0" fillId="0" borderId="9" xfId="0" applyNumberFormat="1" applyBorder="1"/>
    <xf numFmtId="9" fontId="14" fillId="0" borderId="0" xfId="5" applyAlignment="1">
      <alignment vertical="center"/>
    </xf>
    <xf numFmtId="180" fontId="0" fillId="0" borderId="0" xfId="0" applyNumberFormat="1"/>
    <xf numFmtId="4" fontId="51" fillId="0" borderId="12" xfId="0" applyNumberFormat="1" applyFont="1" applyBorder="1" applyAlignment="1">
      <alignment horizontal="center" vertical="center" wrapText="1"/>
    </xf>
    <xf numFmtId="4" fontId="51" fillId="0" borderId="16" xfId="0" applyNumberFormat="1" applyFont="1" applyBorder="1" applyAlignment="1">
      <alignment horizontal="center" vertical="center" wrapText="1"/>
    </xf>
    <xf numFmtId="0" fontId="0" fillId="11" borderId="34" xfId="0" quotePrefix="1" applyFill="1" applyBorder="1" applyAlignment="1">
      <alignment horizontal="center" vertical="center"/>
    </xf>
    <xf numFmtId="0" fontId="0" fillId="11" borderId="1" xfId="0" quotePrefix="1" applyFill="1" applyBorder="1" applyAlignment="1">
      <alignment horizontal="center" vertical="center"/>
    </xf>
    <xf numFmtId="0" fontId="0" fillId="11" borderId="35" xfId="0" quotePrefix="1" applyFill="1" applyBorder="1" applyAlignment="1">
      <alignment horizontal="center" vertical="center"/>
    </xf>
    <xf numFmtId="0" fontId="20" fillId="7" borderId="17" xfId="0" applyFont="1" applyFill="1" applyBorder="1" applyAlignment="1">
      <alignment horizontal="center" vertical="center"/>
    </xf>
    <xf numFmtId="0" fontId="20" fillId="7" borderId="19" xfId="0" applyFont="1" applyFill="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20" fillId="0" borderId="9" xfId="0" applyFont="1" applyBorder="1" applyAlignment="1">
      <alignment horizontal="left" vertical="center"/>
    </xf>
    <xf numFmtId="0" fontId="20" fillId="0" borderId="11" xfId="0" applyFont="1" applyBorder="1" applyAlignment="1">
      <alignment horizontal="left" vertical="center"/>
    </xf>
    <xf numFmtId="0" fontId="37" fillId="0" borderId="20" xfId="2" applyFont="1" applyBorder="1" applyAlignment="1" applyProtection="1">
      <alignment horizontal="center" vertical="center"/>
    </xf>
    <xf numFmtId="0" fontId="37" fillId="0" borderId="7" xfId="2" applyFont="1" applyBorder="1" applyAlignment="1" applyProtection="1">
      <alignment horizontal="center" vertical="center"/>
    </xf>
    <xf numFmtId="0" fontId="16" fillId="0" borderId="1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6" xfId="0" applyFont="1" applyBorder="1" applyAlignment="1">
      <alignment horizontal="center" vertical="center" wrapText="1"/>
    </xf>
    <xf numFmtId="166" fontId="16" fillId="3" borderId="12" xfId="5" applyNumberFormat="1" applyFont="1" applyFill="1" applyBorder="1" applyAlignment="1" applyProtection="1">
      <alignment horizontal="center" vertical="center"/>
      <protection locked="0"/>
    </xf>
    <xf numFmtId="166" fontId="16" fillId="3" borderId="5" xfId="5" applyNumberFormat="1" applyFont="1" applyFill="1" applyBorder="1" applyAlignment="1" applyProtection="1">
      <alignment horizontal="center" vertical="center"/>
      <protection locked="0"/>
    </xf>
    <xf numFmtId="0" fontId="69" fillId="0" borderId="20" xfId="0" applyFont="1" applyBorder="1" applyAlignment="1">
      <alignment horizontal="center" vertical="center" wrapText="1"/>
    </xf>
    <xf numFmtId="0" fontId="69" fillId="0" borderId="7"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7" xfId="0" applyFont="1" applyBorder="1" applyAlignment="1">
      <alignment horizontal="center" vertical="center" wrapText="1"/>
    </xf>
    <xf numFmtId="164" fontId="16" fillId="3" borderId="12" xfId="5" applyNumberFormat="1" applyFont="1" applyFill="1" applyBorder="1" applyAlignment="1" applyProtection="1">
      <alignment horizontal="center" vertical="center"/>
      <protection locked="0"/>
    </xf>
    <xf numFmtId="164" fontId="16" fillId="3" borderId="5" xfId="5" applyNumberFormat="1" applyFont="1" applyFill="1" applyBorder="1" applyAlignment="1" applyProtection="1">
      <alignment horizontal="center" vertical="center"/>
      <protection locked="0"/>
    </xf>
    <xf numFmtId="0" fontId="69" fillId="0" borderId="12" xfId="0" applyFont="1" applyBorder="1" applyAlignment="1">
      <alignment horizontal="center" vertical="center" wrapText="1"/>
    </xf>
    <xf numFmtId="0" fontId="69" fillId="0" borderId="5" xfId="0" applyFont="1" applyBorder="1" applyAlignment="1">
      <alignment horizontal="center" vertical="center" wrapText="1"/>
    </xf>
    <xf numFmtId="0" fontId="16" fillId="3" borderId="12" xfId="0" applyFont="1" applyFill="1" applyBorder="1" applyAlignment="1" applyProtection="1">
      <alignment horizontal="center" vertical="center"/>
      <protection locked="0"/>
    </xf>
    <xf numFmtId="0" fontId="16" fillId="3" borderId="5" xfId="0" applyFont="1" applyFill="1" applyBorder="1" applyAlignment="1" applyProtection="1">
      <alignment horizontal="center" vertical="center"/>
      <protection locked="0"/>
    </xf>
    <xf numFmtId="17" fontId="41" fillId="0" borderId="9" xfId="0" applyNumberFormat="1" applyFont="1" applyBorder="1" applyAlignment="1">
      <alignment horizontal="center" vertical="center"/>
    </xf>
    <xf numFmtId="17" fontId="41" fillId="0" borderId="11" xfId="0" applyNumberFormat="1" applyFont="1" applyBorder="1" applyAlignment="1">
      <alignment horizontal="center" vertical="center"/>
    </xf>
    <xf numFmtId="0" fontId="0" fillId="0" borderId="13" xfId="0" applyBorder="1" applyAlignment="1">
      <alignment horizontal="center" vertical="center" wrapText="1"/>
    </xf>
    <xf numFmtId="0" fontId="0" fillId="0" borderId="20" xfId="0" applyBorder="1" applyAlignment="1">
      <alignment horizontal="center" vertical="center" wrapText="1"/>
    </xf>
    <xf numFmtId="0" fontId="0" fillId="0" borderId="2" xfId="0" applyBorder="1" applyAlignment="1">
      <alignment horizontal="center" vertical="center" wrapText="1"/>
    </xf>
    <xf numFmtId="0" fontId="0" fillId="0" borderId="15" xfId="0" applyBorder="1" applyAlignment="1">
      <alignment horizontal="center" vertical="center" wrapText="1"/>
    </xf>
    <xf numFmtId="0" fontId="0" fillId="0" borderId="8" xfId="0" applyBorder="1" applyAlignment="1">
      <alignment horizontal="center" vertical="center" wrapText="1"/>
    </xf>
    <xf numFmtId="0" fontId="0" fillId="0" borderId="7" xfId="0" applyBorder="1" applyAlignment="1">
      <alignment horizontal="center" vertical="center" wrapText="1"/>
    </xf>
    <xf numFmtId="0" fontId="17" fillId="11" borderId="17" xfId="0" applyFont="1" applyFill="1" applyBorder="1" applyAlignment="1">
      <alignment horizontal="center" vertical="center"/>
    </xf>
    <xf numFmtId="0" fontId="17" fillId="11" borderId="18" xfId="0" applyFont="1" applyFill="1" applyBorder="1" applyAlignment="1">
      <alignment horizontal="center" vertical="center"/>
    </xf>
    <xf numFmtId="0" fontId="17" fillId="11" borderId="19" xfId="0" applyFont="1" applyFill="1" applyBorder="1" applyAlignment="1">
      <alignment horizontal="center" vertical="center"/>
    </xf>
    <xf numFmtId="0" fontId="42" fillId="0" borderId="17" xfId="2" applyFont="1" applyBorder="1" applyAlignment="1" applyProtection="1">
      <alignment horizontal="center" vertical="center"/>
    </xf>
    <xf numFmtId="0" fontId="42" fillId="0" borderId="19" xfId="2" applyFont="1" applyBorder="1" applyAlignment="1" applyProtection="1">
      <alignment horizontal="center" vertical="center"/>
    </xf>
    <xf numFmtId="0" fontId="0" fillId="0" borderId="10" xfId="0" applyBorder="1" applyAlignment="1">
      <alignment horizontal="right" vertical="center"/>
    </xf>
    <xf numFmtId="0" fontId="0" fillId="0" borderId="12" xfId="0" applyBorder="1" applyAlignment="1">
      <alignment horizontal="center" vertical="center" wrapText="1"/>
    </xf>
    <xf numFmtId="0" fontId="0" fillId="0" borderId="16" xfId="0" applyBorder="1" applyAlignment="1">
      <alignment horizontal="center" vertical="center" wrapText="1"/>
    </xf>
    <xf numFmtId="0" fontId="0" fillId="0" borderId="5" xfId="0" applyBorder="1" applyAlignment="1">
      <alignment horizontal="center" vertical="center" wrapText="1"/>
    </xf>
    <xf numFmtId="0" fontId="16" fillId="0" borderId="2" xfId="0" applyFont="1" applyBorder="1" applyAlignment="1">
      <alignment horizontal="center" vertical="center" wrapText="1"/>
    </xf>
    <xf numFmtId="0" fontId="16" fillId="0" borderId="0" xfId="0" applyFont="1" applyAlignment="1">
      <alignment horizontal="center" vertical="center" wrapText="1"/>
    </xf>
    <xf numFmtId="0" fontId="16" fillId="0" borderId="15" xfId="0" applyFont="1" applyBorder="1" applyAlignment="1">
      <alignment horizontal="center" vertical="center" wrapText="1"/>
    </xf>
    <xf numFmtId="0" fontId="41" fillId="0" borderId="13" xfId="11" applyFont="1" applyBorder="1" applyAlignment="1">
      <alignment horizontal="center" vertical="center" wrapText="1"/>
    </xf>
    <xf numFmtId="0" fontId="41" fillId="0" borderId="4" xfId="11" applyFont="1" applyBorder="1" applyAlignment="1">
      <alignment horizontal="center" vertical="center" wrapText="1"/>
    </xf>
    <xf numFmtId="0" fontId="41" fillId="0" borderId="20" xfId="11" applyFont="1" applyBorder="1" applyAlignment="1">
      <alignment horizontal="center" vertical="center" wrapText="1"/>
    </xf>
    <xf numFmtId="0" fontId="41" fillId="0" borderId="2" xfId="11" applyFont="1" applyBorder="1" applyAlignment="1">
      <alignment horizontal="center" vertical="center" wrapText="1"/>
    </xf>
    <xf numFmtId="0" fontId="41" fillId="0" borderId="0" xfId="11" applyFont="1" applyAlignment="1">
      <alignment horizontal="center" vertical="center" wrapText="1"/>
    </xf>
    <xf numFmtId="0" fontId="41" fillId="0" borderId="15" xfId="11" applyFont="1" applyBorder="1" applyAlignment="1">
      <alignment horizontal="center" vertical="center" wrapText="1"/>
    </xf>
    <xf numFmtId="0" fontId="41" fillId="0" borderId="8" xfId="11" applyFont="1" applyBorder="1" applyAlignment="1">
      <alignment horizontal="center" vertical="center" wrapText="1"/>
    </xf>
    <xf numFmtId="0" fontId="41" fillId="0" borderId="6" xfId="11" applyFont="1" applyBorder="1" applyAlignment="1">
      <alignment horizontal="center" vertical="center" wrapText="1"/>
    </xf>
    <xf numFmtId="0" fontId="41" fillId="0" borderId="7" xfId="11" applyFont="1" applyBorder="1" applyAlignment="1">
      <alignment horizontal="center" vertical="center" wrapText="1"/>
    </xf>
    <xf numFmtId="0" fontId="41" fillId="0" borderId="2" xfId="0" applyFont="1" applyBorder="1" applyAlignment="1">
      <alignment horizontal="center" vertical="center" wrapText="1"/>
    </xf>
    <xf numFmtId="0" fontId="41" fillId="0" borderId="0" xfId="0" applyFont="1" applyAlignment="1">
      <alignment horizontal="center" vertical="center" wrapText="1"/>
    </xf>
    <xf numFmtId="0" fontId="20" fillId="11" borderId="17" xfId="11" applyFont="1" applyFill="1" applyBorder="1" applyAlignment="1">
      <alignment horizontal="center" vertical="center"/>
    </xf>
    <xf numFmtId="0" fontId="20" fillId="11" borderId="18" xfId="11" applyFont="1" applyFill="1" applyBorder="1" applyAlignment="1">
      <alignment horizontal="center" vertical="center"/>
    </xf>
    <xf numFmtId="0" fontId="20" fillId="11" borderId="19" xfId="11" applyFont="1" applyFill="1" applyBorder="1" applyAlignment="1">
      <alignment horizontal="center" vertical="center"/>
    </xf>
    <xf numFmtId="0" fontId="16" fillId="0" borderId="2" xfId="0" applyFont="1" applyBorder="1" applyAlignment="1">
      <alignment horizontal="center" vertical="center"/>
    </xf>
    <xf numFmtId="0" fontId="16" fillId="0" borderId="0" xfId="0" applyFont="1" applyAlignment="1">
      <alignment horizontal="center" vertical="center"/>
    </xf>
    <xf numFmtId="0" fontId="20" fillId="11" borderId="32" xfId="0" applyFont="1" applyFill="1" applyBorder="1" applyAlignment="1">
      <alignment horizontal="center" vertical="center"/>
    </xf>
    <xf numFmtId="0" fontId="20" fillId="11" borderId="14" xfId="0" applyFont="1" applyFill="1" applyBorder="1" applyAlignment="1">
      <alignment horizontal="center" vertical="center"/>
    </xf>
    <xf numFmtId="0" fontId="20" fillId="11" borderId="33" xfId="0" applyFont="1" applyFill="1" applyBorder="1" applyAlignment="1">
      <alignment horizontal="center" vertical="center"/>
    </xf>
    <xf numFmtId="0" fontId="51" fillId="0" borderId="12" xfId="0" applyFont="1" applyBorder="1" applyAlignment="1">
      <alignment horizontal="center" vertical="center" wrapText="1"/>
    </xf>
    <xf numFmtId="0" fontId="51" fillId="0" borderId="5" xfId="0" applyFont="1" applyBorder="1" applyAlignment="1">
      <alignment horizontal="center" vertical="center" wrapText="1"/>
    </xf>
    <xf numFmtId="179" fontId="41" fillId="0" borderId="9" xfId="0" applyNumberFormat="1" applyFont="1" applyBorder="1" applyAlignment="1">
      <alignment horizontal="center" vertical="center"/>
    </xf>
    <xf numFmtId="179" fontId="41" fillId="0" borderId="11" xfId="0" applyNumberFormat="1" applyFont="1" applyBorder="1" applyAlignment="1">
      <alignment horizontal="center" vertical="center"/>
    </xf>
    <xf numFmtId="0" fontId="35" fillId="0" borderId="9" xfId="2" applyBorder="1" applyAlignment="1" applyProtection="1">
      <alignment horizontal="center" vertical="center"/>
    </xf>
    <xf numFmtId="0" fontId="35" fillId="0" borderId="10" xfId="2" applyBorder="1" applyAlignment="1" applyProtection="1">
      <alignment horizontal="center" vertical="center"/>
    </xf>
    <xf numFmtId="0" fontId="35" fillId="0" borderId="11" xfId="2" applyBorder="1" applyAlignment="1" applyProtection="1">
      <alignment horizontal="center" vertical="center"/>
    </xf>
    <xf numFmtId="0" fontId="35" fillId="0" borderId="9" xfId="2" applyBorder="1" applyAlignment="1" applyProtection="1">
      <alignment horizontal="center" vertical="center" wrapText="1"/>
    </xf>
    <xf numFmtId="0" fontId="35" fillId="0" borderId="10" xfId="2" applyBorder="1" applyAlignment="1" applyProtection="1">
      <alignment horizontal="center" vertical="center" wrapText="1"/>
    </xf>
    <xf numFmtId="0" fontId="35" fillId="0" borderId="11" xfId="2" applyBorder="1" applyAlignment="1" applyProtection="1">
      <alignment horizontal="center" vertical="center" wrapText="1"/>
    </xf>
    <xf numFmtId="0" fontId="0" fillId="0" borderId="4" xfId="0" applyBorder="1" applyAlignment="1">
      <alignment horizontal="center" vertical="center" wrapText="1"/>
    </xf>
    <xf numFmtId="0" fontId="0" fillId="0" borderId="0" xfId="0" applyAlignment="1">
      <alignment horizontal="center" vertical="center" wrapText="1"/>
    </xf>
    <xf numFmtId="0" fontId="0" fillId="0" borderId="6" xfId="0" applyBorder="1" applyAlignment="1">
      <alignment horizontal="center" vertical="center" wrapText="1"/>
    </xf>
    <xf numFmtId="0" fontId="0" fillId="0" borderId="13" xfId="0" applyBorder="1" applyAlignment="1">
      <alignment horizontal="center" wrapText="1"/>
    </xf>
    <xf numFmtId="0" fontId="0" fillId="0" borderId="20" xfId="0" applyBorder="1" applyAlignment="1">
      <alignment horizontal="center" wrapText="1"/>
    </xf>
    <xf numFmtId="0" fontId="0" fillId="0" borderId="8" xfId="0" applyBorder="1" applyAlignment="1">
      <alignment horizontal="center" wrapText="1"/>
    </xf>
    <xf numFmtId="0" fontId="0" fillId="0" borderId="7" xfId="0" applyBorder="1" applyAlignment="1">
      <alignment horizontal="center" wrapText="1"/>
    </xf>
    <xf numFmtId="0" fontId="0" fillId="0" borderId="0" xfId="0" applyAlignment="1">
      <alignment horizontal="center"/>
    </xf>
    <xf numFmtId="0" fontId="0" fillId="0" borderId="15" xfId="0" applyBorder="1" applyAlignment="1">
      <alignment horizontal="center"/>
    </xf>
    <xf numFmtId="0" fontId="0" fillId="0" borderId="13" xfId="0" applyBorder="1" applyAlignment="1">
      <alignment horizontal="center"/>
    </xf>
    <xf numFmtId="0" fontId="0" fillId="0" borderId="20" xfId="0" applyBorder="1" applyAlignment="1">
      <alignment horizontal="center"/>
    </xf>
    <xf numFmtId="0" fontId="0" fillId="0" borderId="16" xfId="0" applyBorder="1" applyAlignment="1">
      <alignment horizontal="center"/>
    </xf>
    <xf numFmtId="0" fontId="0" fillId="0" borderId="4"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2" xfId="0" applyBorder="1" applyAlignment="1">
      <alignment horizontal="center"/>
    </xf>
    <xf numFmtId="0" fontId="0" fillId="0" borderId="9" xfId="0" applyBorder="1" applyAlignment="1">
      <alignment horizontal="center"/>
    </xf>
    <xf numFmtId="0" fontId="20" fillId="0" borderId="0" xfId="0" applyFont="1" applyAlignment="1">
      <alignment horizontal="left" vertical="center"/>
    </xf>
    <xf numFmtId="0" fontId="68" fillId="17" borderId="9" xfId="28" applyFont="1" applyFill="1" applyBorder="1" applyAlignment="1">
      <alignment horizontal="center" vertical="center"/>
    </xf>
    <xf numFmtId="0" fontId="68" fillId="17" borderId="10" xfId="28" applyFont="1" applyFill="1" applyBorder="1" applyAlignment="1">
      <alignment horizontal="center" vertical="center"/>
    </xf>
    <xf numFmtId="0" fontId="68" fillId="17" borderId="11" xfId="28" applyFont="1" applyFill="1" applyBorder="1" applyAlignment="1">
      <alignment horizontal="center" vertical="center"/>
    </xf>
    <xf numFmtId="0" fontId="68" fillId="9" borderId="9" xfId="28" applyFont="1" applyFill="1" applyBorder="1" applyAlignment="1">
      <alignment horizontal="center" vertical="center"/>
    </xf>
    <xf numFmtId="0" fontId="68" fillId="9" borderId="10" xfId="28" applyFont="1" applyFill="1" applyBorder="1" applyAlignment="1">
      <alignment horizontal="center" vertical="center"/>
    </xf>
    <xf numFmtId="0" fontId="68" fillId="9" borderId="11" xfId="28" applyFont="1" applyFill="1" applyBorder="1" applyAlignment="1">
      <alignment horizontal="center" vertical="center"/>
    </xf>
    <xf numFmtId="0" fontId="0" fillId="0" borderId="3" xfId="0" applyBorder="1" applyAlignment="1">
      <alignment horizontal="justify" vertical="center" wrapText="1"/>
    </xf>
    <xf numFmtId="0" fontId="0" fillId="0" borderId="3" xfId="0" applyBorder="1" applyAlignment="1">
      <alignment horizontal="center" vertical="center" wrapText="1"/>
    </xf>
    <xf numFmtId="0" fontId="0" fillId="0" borderId="10" xfId="0" applyBorder="1" applyAlignment="1">
      <alignment horizontal="center" vertical="center" wrapText="1"/>
    </xf>
    <xf numFmtId="9" fontId="0" fillId="0" borderId="10" xfId="0" applyNumberFormat="1" applyBorder="1" applyAlignment="1">
      <alignment horizontal="center" vertical="center" wrapText="1"/>
    </xf>
    <xf numFmtId="0" fontId="51" fillId="0" borderId="9" xfId="0" applyFont="1" applyBorder="1" applyAlignment="1">
      <alignment horizontal="center" vertical="center" wrapText="1"/>
    </xf>
    <xf numFmtId="0" fontId="51" fillId="0" borderId="11" xfId="0" applyFont="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17" fillId="0" borderId="9" xfId="0" applyFont="1" applyBorder="1" applyAlignment="1">
      <alignment horizontal="center"/>
    </xf>
    <xf numFmtId="0" fontId="17" fillId="0" borderId="10" xfId="0" applyFont="1" applyBorder="1" applyAlignment="1">
      <alignment horizontal="center"/>
    </xf>
    <xf numFmtId="0" fontId="17" fillId="0" borderId="11" xfId="0" applyFont="1" applyBorder="1" applyAlignment="1">
      <alignment horizontal="center"/>
    </xf>
    <xf numFmtId="0" fontId="20" fillId="0" borderId="9" xfId="0" applyFont="1" applyBorder="1" applyAlignment="1">
      <alignment horizontal="center"/>
    </xf>
    <xf numFmtId="0" fontId="20" fillId="0" borderId="10" xfId="0" applyFont="1" applyBorder="1" applyAlignment="1">
      <alignment horizontal="center"/>
    </xf>
    <xf numFmtId="0" fontId="20" fillId="0" borderId="11" xfId="0" applyFont="1" applyBorder="1" applyAlignment="1">
      <alignment horizontal="center"/>
    </xf>
    <xf numFmtId="0" fontId="37" fillId="0" borderId="9" xfId="2" applyFont="1" applyBorder="1" applyAlignment="1" applyProtection="1">
      <alignment horizontal="center" vertical="center"/>
    </xf>
    <xf numFmtId="0" fontId="37" fillId="0" borderId="10" xfId="2" applyFont="1" applyBorder="1" applyAlignment="1" applyProtection="1">
      <alignment horizontal="center" vertical="center"/>
    </xf>
    <xf numFmtId="0" fontId="37" fillId="0" borderId="11" xfId="2" applyFont="1" applyBorder="1" applyAlignment="1" applyProtection="1">
      <alignment horizontal="center" vertical="center"/>
    </xf>
    <xf numFmtId="0" fontId="35" fillId="0" borderId="9" xfId="2" applyBorder="1" applyAlignment="1" applyProtection="1">
      <alignment horizontal="center"/>
    </xf>
    <xf numFmtId="0" fontId="35" fillId="0" borderId="10" xfId="2" applyBorder="1" applyAlignment="1" applyProtection="1">
      <alignment horizontal="center"/>
    </xf>
    <xf numFmtId="0" fontId="35" fillId="0" borderId="11" xfId="2" applyBorder="1" applyAlignment="1" applyProtection="1">
      <alignment horizontal="center"/>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9" fontId="20" fillId="0" borderId="9" xfId="0" applyNumberFormat="1" applyFont="1" applyBorder="1" applyAlignment="1">
      <alignment horizontal="center"/>
    </xf>
    <xf numFmtId="9" fontId="20" fillId="0" borderId="10" xfId="0" applyNumberFormat="1" applyFont="1" applyBorder="1" applyAlignment="1">
      <alignment horizontal="center"/>
    </xf>
    <xf numFmtId="9" fontId="20" fillId="0" borderId="11" xfId="0" applyNumberFormat="1" applyFont="1" applyBorder="1" applyAlignment="1">
      <alignment horizontal="center"/>
    </xf>
    <xf numFmtId="0" fontId="67" fillId="0" borderId="9" xfId="2" applyFont="1" applyBorder="1" applyAlignment="1" applyProtection="1">
      <alignment horizontal="center"/>
    </xf>
    <xf numFmtId="0" fontId="67" fillId="0" borderId="10" xfId="2" applyFont="1" applyBorder="1" applyAlignment="1" applyProtection="1">
      <alignment horizontal="center"/>
    </xf>
    <xf numFmtId="0" fontId="67" fillId="0" borderId="11" xfId="2" applyFont="1" applyBorder="1" applyAlignment="1" applyProtection="1">
      <alignment horizontal="center"/>
    </xf>
    <xf numFmtId="0" fontId="5" fillId="18" borderId="0" xfId="29" applyFont="1" applyFill="1" applyAlignment="1">
      <alignment horizontal="center"/>
    </xf>
    <xf numFmtId="0" fontId="52" fillId="15" borderId="0" xfId="28" applyFont="1" applyFill="1" applyAlignment="1">
      <alignment horizontal="center"/>
    </xf>
    <xf numFmtId="1" fontId="62" fillId="18" borderId="0" xfId="0" applyNumberFormat="1" applyFont="1" applyFill="1" applyAlignment="1">
      <alignment horizontal="center"/>
    </xf>
    <xf numFmtId="0" fontId="5" fillId="0" borderId="0" xfId="29" applyFont="1" applyAlignment="1">
      <alignment horizontal="center" vertical="center" wrapText="1"/>
    </xf>
    <xf numFmtId="0" fontId="62" fillId="0" borderId="0" xfId="0" applyFont="1" applyAlignment="1">
      <alignment horizontal="center"/>
    </xf>
    <xf numFmtId="0" fontId="62" fillId="0" borderId="0" xfId="0" applyFont="1" applyAlignment="1">
      <alignment horizontal="right"/>
    </xf>
    <xf numFmtId="0" fontId="52" fillId="0" borderId="9" xfId="28" applyFont="1" applyBorder="1" applyAlignment="1">
      <alignment horizontal="center" vertical="center"/>
    </xf>
    <xf numFmtId="0" fontId="52" fillId="0" borderId="10" xfId="28" applyFont="1" applyBorder="1" applyAlignment="1">
      <alignment horizontal="center" vertical="center"/>
    </xf>
    <xf numFmtId="0" fontId="52" fillId="0" borderId="11" xfId="28" applyFont="1" applyBorder="1" applyAlignment="1">
      <alignment horizontal="center" vertical="center"/>
    </xf>
    <xf numFmtId="0" fontId="63" fillId="18" borderId="0" xfId="10" applyFont="1" applyFill="1" applyAlignment="1" applyProtection="1">
      <alignment horizontal="center" wrapText="1"/>
      <protection locked="0"/>
    </xf>
    <xf numFmtId="0" fontId="72" fillId="0" borderId="0" xfId="21" applyFont="1" applyAlignment="1">
      <alignment horizontal="left"/>
    </xf>
  </cellXfs>
  <cellStyles count="36">
    <cellStyle name="Hyperlink 2" xfId="1" xr:uid="{00000000-0005-0000-0000-000001000000}"/>
    <cellStyle name="Link" xfId="2" builtinId="8"/>
    <cellStyle name="Link 2" xfId="32" xr:uid="{712DA42E-71F9-49A8-9890-13C7A108DCCD}"/>
    <cellStyle name="Link 3" xfId="34" xr:uid="{4373221C-3C93-4FBA-A08A-03CB16BE8C8C}"/>
    <cellStyle name="Normal 9" xfId="3" xr:uid="{00000000-0005-0000-0000-000004000000}"/>
    <cellStyle name="Normal_Sheet1" xfId="4" xr:uid="{00000000-0005-0000-0000-000005000000}"/>
    <cellStyle name="Prozent" xfId="5" builtinId="5"/>
    <cellStyle name="Prozent 2" xfId="6" xr:uid="{00000000-0005-0000-0000-000007000000}"/>
    <cellStyle name="Prozent 3" xfId="16" xr:uid="{00000000-0005-0000-0000-000008000000}"/>
    <cellStyle name="Prozent 4" xfId="22" xr:uid="{6B3153F6-CA92-44DD-9219-1CAE99FA37CF}"/>
    <cellStyle name="Prozent 5" xfId="31" xr:uid="{5A327BB9-299D-440F-8EC3-E20DABBECCA3}"/>
    <cellStyle name="Prozent 6" xfId="33" xr:uid="{F545F466-A778-4D26-8785-10139C332D31}"/>
    <cellStyle name="Prozent 7" xfId="35" xr:uid="{07D3FD19-925A-40F1-A6A0-FE9BC8FB166B}"/>
    <cellStyle name="Standard" xfId="0" builtinId="0"/>
    <cellStyle name="Standard 10" xfId="25" xr:uid="{7066531E-58AB-4F19-A54C-DA4CCCAAA51D}"/>
    <cellStyle name="Standard 11" xfId="28" xr:uid="{FAFB830B-D253-4209-B0E9-6D401579B505}"/>
    <cellStyle name="Standard 12" xfId="29" xr:uid="{46BC7FD9-ECAC-484A-8BDD-94426DF24EE9}"/>
    <cellStyle name="Standard 13" xfId="30" xr:uid="{4673209A-BF92-44FC-A9B2-4D80A5FE239F}"/>
    <cellStyle name="Standard 2" xfId="7" xr:uid="{00000000-0005-0000-0000-00000A000000}"/>
    <cellStyle name="Standard 2 2" xfId="8" xr:uid="{00000000-0005-0000-0000-00000B000000}"/>
    <cellStyle name="Standard 2 3" xfId="9" xr:uid="{00000000-0005-0000-0000-00000C000000}"/>
    <cellStyle name="Standard 2 4" xfId="27" xr:uid="{0153E167-8D18-4D2C-B012-DE7FC9B23147}"/>
    <cellStyle name="Standard 3" xfId="10" xr:uid="{00000000-0005-0000-0000-00000D000000}"/>
    <cellStyle name="Standard 4" xfId="12" xr:uid="{00000000-0005-0000-0000-00000E000000}"/>
    <cellStyle name="Standard 5" xfId="13" xr:uid="{00000000-0005-0000-0000-00000F000000}"/>
    <cellStyle name="Standard 5 2" xfId="21" xr:uid="{2046F2B6-3BDD-4B28-A471-3CC57EAF5FEA}"/>
    <cellStyle name="Standard 6" xfId="14" xr:uid="{00000000-0005-0000-0000-000010000000}"/>
    <cellStyle name="Standard 6 2" xfId="17" xr:uid="{100B4618-9906-407B-BD76-49B9A2A57519}"/>
    <cellStyle name="Standard 7" xfId="15" xr:uid="{00000000-0005-0000-0000-000011000000}"/>
    <cellStyle name="Standard 7 2" xfId="19" xr:uid="{BB509BFB-57DF-4C80-B1C2-4D9630BBF956}"/>
    <cellStyle name="Standard 7 3" xfId="23" xr:uid="{C3396EE4-7957-4EF2-8F1E-BB66CAF0D603}"/>
    <cellStyle name="Standard 8" xfId="18" xr:uid="{1D667A3A-9556-4CDF-9946-7BBD5E00F169}"/>
    <cellStyle name="Standard 8 2" xfId="24" xr:uid="{AF5E02F5-6C4E-461E-8F3A-FD78F36075E0}"/>
    <cellStyle name="Standard 9" xfId="20" xr:uid="{EC4E8FC9-0DE6-46EA-92A3-78ECB8675DC1}"/>
    <cellStyle name="Standard 9 2" xfId="26" xr:uid="{5A59F06C-FCFE-4A74-8E3C-E316B31F226D}"/>
    <cellStyle name="Standard_Emissionshandel Post Kyoto" xfId="11" xr:uid="{00000000-0005-0000-0000-000012000000}"/>
  </cellStyles>
  <dxfs count="87">
    <dxf>
      <font>
        <color rgb="FF000000"/>
        <name val="Calibri"/>
        <charset val="1"/>
      </font>
      <fill>
        <patternFill>
          <bgColor rgb="FFFFFFFF"/>
        </patternFill>
      </fill>
    </dxf>
    <dxf>
      <fill>
        <patternFill>
          <bgColor rgb="FF92D050"/>
        </patternFill>
      </fill>
    </dxf>
    <dxf>
      <fill>
        <patternFill>
          <bgColor theme="2" tint="-9.9948118533890809E-2"/>
        </patternFill>
      </fill>
    </dxf>
    <dxf>
      <fill>
        <patternFill>
          <bgColor theme="6" tint="0.79998168889431442"/>
        </patternFill>
      </fill>
    </dxf>
    <dxf>
      <fill>
        <patternFill>
          <bgColor theme="8" tint="0.79998168889431442"/>
        </patternFill>
      </fill>
    </dxf>
    <dxf>
      <font>
        <color theme="0"/>
      </font>
      <fill>
        <patternFill>
          <bgColor theme="0"/>
        </patternFill>
      </fill>
    </dxf>
    <dxf>
      <fill>
        <patternFill>
          <bgColor theme="2" tint="-9.9948118533890809E-2"/>
        </patternFill>
      </fill>
    </dxf>
    <dxf>
      <fill>
        <patternFill>
          <bgColor theme="6" tint="0.79998168889431442"/>
        </patternFill>
      </fill>
    </dxf>
    <dxf>
      <fill>
        <patternFill>
          <bgColor theme="8" tint="0.79998168889431442"/>
        </patternFill>
      </fill>
    </dxf>
    <dxf>
      <font>
        <color theme="0"/>
      </font>
      <fill>
        <patternFill>
          <bgColor theme="0"/>
        </patternFill>
      </fill>
    </dxf>
    <dxf>
      <fill>
        <patternFill>
          <bgColor rgb="FFFF0000"/>
        </patternFill>
      </fill>
    </dxf>
    <dxf>
      <fill>
        <patternFill>
          <bgColor theme="6" tint="0.79998168889431442"/>
        </patternFill>
      </fill>
    </dxf>
    <dxf>
      <fill>
        <patternFill>
          <bgColor theme="6"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7" tint="0.79998168889431442"/>
        </patternFill>
      </fill>
    </dxf>
    <dxf>
      <fill>
        <patternFill>
          <bgColor theme="7" tint="0.7999816888943144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rgb="FF92D050"/>
        </patternFill>
      </fill>
    </dxf>
    <dxf>
      <fill>
        <patternFill>
          <bgColor theme="5" tint="0.79998168889431442"/>
        </patternFill>
      </fill>
    </dxf>
    <dxf>
      <fill>
        <patternFill>
          <bgColor theme="5" tint="0.59996337778862885"/>
        </patternFill>
      </fill>
    </dxf>
    <dxf>
      <fill>
        <patternFill>
          <bgColor theme="5" tint="0.39994506668294322"/>
        </patternFill>
      </fill>
    </dxf>
    <dxf>
      <fill>
        <patternFill>
          <bgColor theme="0" tint="-4.9989318521683403E-2"/>
        </patternFill>
      </fill>
    </dxf>
    <dxf>
      <fill>
        <patternFill>
          <bgColor theme="0" tint="-4.9989318521683403E-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theme="6" tint="0.79998168889431442"/>
        </patternFill>
      </fill>
    </dxf>
    <dxf>
      <fill>
        <patternFill>
          <bgColor theme="9" tint="0.79998168889431442"/>
        </patternFill>
      </fill>
    </dxf>
    <dxf>
      <fill>
        <patternFill>
          <bgColor theme="9" tint="0.59996337778862885"/>
        </patternFill>
      </fill>
    </dxf>
    <dxf>
      <fill>
        <patternFill>
          <bgColor theme="6" tint="0.79998168889431442"/>
        </patternFill>
      </fill>
    </dxf>
    <dxf>
      <fill>
        <patternFill>
          <bgColor rgb="FFFF0000"/>
        </patternFill>
      </fill>
    </dxf>
    <dxf>
      <fill>
        <patternFill>
          <bgColor theme="6" tint="0.79998168889431442"/>
        </patternFill>
      </fill>
    </dxf>
    <dxf>
      <fill>
        <patternFill>
          <bgColor theme="9" tint="0.79998168889431442"/>
        </patternFill>
      </fill>
    </dxf>
    <dxf>
      <font>
        <color theme="0"/>
      </font>
    </dxf>
    <dxf>
      <font>
        <color theme="0"/>
      </font>
    </dxf>
    <dxf>
      <font>
        <color theme="0"/>
      </font>
    </dxf>
    <dxf>
      <font>
        <color theme="0"/>
      </font>
    </dxf>
    <dxf>
      <fill>
        <patternFill>
          <bgColor rgb="FFFF0000"/>
        </patternFill>
      </fill>
    </dxf>
    <dxf>
      <numFmt numFmtId="169" formatCode="#,##0.000"/>
    </dxf>
    <dxf>
      <numFmt numFmtId="170" formatCode="#,##0.0000"/>
    </dxf>
    <dxf>
      <numFmt numFmtId="181" formatCode="0.000%"/>
    </dxf>
    <dxf>
      <numFmt numFmtId="175" formatCode="0.0000%"/>
    </dxf>
    <dxf>
      <numFmt numFmtId="4" formatCode="#,##0.00"/>
    </dxf>
    <dxf>
      <numFmt numFmtId="174" formatCode="0.00000"/>
    </dxf>
    <dxf>
      <numFmt numFmtId="173" formatCode="0.0000"/>
    </dxf>
    <dxf>
      <numFmt numFmtId="167" formatCode="0.000"/>
    </dxf>
    <dxf>
      <numFmt numFmtId="2" formatCode="0.00"/>
    </dxf>
    <dxf>
      <font>
        <color theme="0"/>
      </font>
    </dxf>
    <dxf>
      <numFmt numFmtId="182" formatCode="#,##0.00000"/>
    </dxf>
    <dxf>
      <numFmt numFmtId="4" formatCode="#,##0.00"/>
    </dxf>
    <dxf>
      <numFmt numFmtId="174" formatCode="0.00000"/>
    </dxf>
    <dxf>
      <numFmt numFmtId="173" formatCode="0.0000"/>
    </dxf>
    <dxf>
      <numFmt numFmtId="167" formatCode="0.000"/>
    </dxf>
    <dxf>
      <numFmt numFmtId="2" formatCode="0.00"/>
    </dxf>
    <dxf>
      <fill>
        <patternFill>
          <bgColor theme="9" tint="0.59996337778862885"/>
        </patternFill>
      </fill>
    </dxf>
    <dxf>
      <font>
        <color theme="0"/>
      </font>
    </dxf>
    <dxf>
      <fill>
        <patternFill>
          <bgColor theme="9" tint="0.59996337778862885"/>
        </patternFill>
      </fill>
    </dxf>
    <dxf>
      <numFmt numFmtId="169" formatCode="#,##0.000"/>
    </dxf>
    <dxf>
      <numFmt numFmtId="1" formatCode="0"/>
    </dxf>
    <dxf>
      <numFmt numFmtId="3" formatCode="#,##0"/>
    </dxf>
    <dxf>
      <numFmt numFmtId="170" formatCode="#,##0.0000"/>
    </dxf>
    <dxf>
      <fill>
        <patternFill>
          <bgColor theme="9" tint="0.79998168889431442"/>
        </patternFill>
      </fill>
    </dxf>
    <dxf>
      <fill>
        <patternFill>
          <bgColor theme="6" tint="0.79998168889431442"/>
        </patternFill>
      </fill>
    </dxf>
    <dxf>
      <fill>
        <patternFill>
          <bgColor rgb="FFFF0000"/>
        </patternFill>
      </fill>
    </dxf>
    <dxf>
      <fill>
        <patternFill>
          <bgColor theme="5" tint="0.39994506668294322"/>
        </patternFill>
      </fill>
    </dxf>
    <dxf>
      <fill>
        <patternFill>
          <bgColor theme="5" tint="0.79998168889431442"/>
        </patternFill>
      </fill>
    </dxf>
    <dxf>
      <fill>
        <patternFill>
          <bgColor rgb="FF92D050"/>
        </patternFill>
      </fill>
    </dxf>
    <dxf>
      <numFmt numFmtId="3" formatCode="#,##0"/>
    </dxf>
    <dxf>
      <fill>
        <patternFill>
          <bgColor theme="6" tint="0.79998168889431442"/>
        </patternFill>
      </fill>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colors>
    <mruColors>
      <color rgb="FFFFFFCC"/>
      <color rgb="FFFFFF99"/>
      <color rgb="FFF6DEDF"/>
      <color rgb="FFFF6600"/>
      <color rgb="FFFFFF00"/>
      <color rgb="FFFFCC66"/>
      <color rgb="FFFFD13F"/>
      <color rgb="FFFF5050"/>
      <color rgb="FFFF9933"/>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de-DE" sz="1100"/>
              <a:t>Emissions in Gt</a:t>
            </a:r>
          </a:p>
          <a:p>
            <a:pPr>
              <a:defRPr sz="1000"/>
            </a:pPr>
            <a:r>
              <a:rPr lang="de-DE" sz="800"/>
              <a:t>-</a:t>
            </a:r>
            <a:r>
              <a:rPr lang="de-DE" sz="800" baseline="0"/>
              <a:t> </a:t>
            </a:r>
            <a:r>
              <a:rPr lang="de-DE" sz="800"/>
              <a:t>start year 2020 -</a:t>
            </a: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dPt>
            <c:idx val="10"/>
            <c:marker>
              <c:symbol val="circle"/>
              <c:size val="5"/>
              <c:spPr>
                <a:solidFill>
                  <a:srgbClr val="C0504D"/>
                </a:solidFill>
                <a:ln w="9525">
                  <a:solidFill>
                    <a:schemeClr val="accent1"/>
                  </a:solidFill>
                </a:ln>
                <a:effectLst/>
              </c:spPr>
            </c:marker>
            <c:bubble3D val="0"/>
            <c:extLst>
              <c:ext xmlns:c16="http://schemas.microsoft.com/office/drawing/2014/chart" uri="{C3380CC4-5D6E-409C-BE32-E72D297353CC}">
                <c16:uniqueId val="{0000000A-C9D2-4D82-98A3-F11470F53FAC}"/>
              </c:ext>
            </c:extLst>
          </c:dPt>
          <c:dPt>
            <c:idx val="11"/>
            <c:marker>
              <c:symbol val="circle"/>
              <c:size val="5"/>
              <c:spPr>
                <a:solidFill>
                  <a:srgbClr val="C0504D"/>
                </a:solidFill>
                <a:ln w="9525">
                  <a:solidFill>
                    <a:schemeClr val="accent1"/>
                  </a:solidFill>
                </a:ln>
                <a:effectLst/>
              </c:spPr>
            </c:marker>
            <c:bubble3D val="0"/>
            <c:extLst>
              <c:ext xmlns:c16="http://schemas.microsoft.com/office/drawing/2014/chart" uri="{C3380CC4-5D6E-409C-BE32-E72D297353CC}">
                <c16:uniqueId val="{0000000B-C9D2-4D82-98A3-F11470F53FAC}"/>
              </c:ext>
            </c:extLst>
          </c:dPt>
          <c:dPt>
            <c:idx val="12"/>
            <c:marker>
              <c:symbol val="circle"/>
              <c:size val="5"/>
              <c:spPr>
                <a:solidFill>
                  <a:srgbClr val="C0504D"/>
                </a:solidFill>
                <a:ln w="9525">
                  <a:solidFill>
                    <a:schemeClr val="accent1"/>
                  </a:solidFill>
                </a:ln>
                <a:effectLst/>
              </c:spPr>
            </c:marker>
            <c:bubble3D val="0"/>
            <c:spPr>
              <a:ln w="28575" cap="rnd">
                <a:solidFill>
                  <a:schemeClr val="accent1"/>
                </a:solidFill>
                <a:round/>
              </a:ln>
              <a:effectLst/>
            </c:spPr>
            <c:extLst>
              <c:ext xmlns:c16="http://schemas.microsoft.com/office/drawing/2014/chart" uri="{C3380CC4-5D6E-409C-BE32-E72D297353CC}">
                <c16:uniqueId val="{00000000-72E7-4FCC-A9AA-993189DC5C56}"/>
              </c:ext>
            </c:extLst>
          </c:dPt>
          <c:dPt>
            <c:idx val="13"/>
            <c:marker>
              <c:symbol val="circle"/>
              <c:size val="5"/>
              <c:spPr>
                <a:solidFill>
                  <a:srgbClr val="C0504D"/>
                </a:solidFill>
                <a:ln w="9525">
                  <a:solidFill>
                    <a:schemeClr val="accent1"/>
                  </a:solidFill>
                </a:ln>
                <a:effectLst/>
              </c:spPr>
            </c:marker>
            <c:bubble3D val="0"/>
            <c:extLst>
              <c:ext xmlns:c16="http://schemas.microsoft.com/office/drawing/2014/chart" uri="{C3380CC4-5D6E-409C-BE32-E72D297353CC}">
                <c16:uniqueId val="{00000002-E968-4B50-B0B6-5E6F66E170AD}"/>
              </c:ext>
            </c:extLst>
          </c:dPt>
          <c:dPt>
            <c:idx val="14"/>
            <c:marker>
              <c:symbol val="circle"/>
              <c:size val="5"/>
              <c:spPr>
                <a:solidFill>
                  <a:srgbClr val="C0504D"/>
                </a:solidFill>
                <a:ln w="9525">
                  <a:solidFill>
                    <a:schemeClr val="accent1"/>
                  </a:solidFill>
                </a:ln>
                <a:effectLst/>
              </c:spPr>
            </c:marker>
            <c:bubble3D val="0"/>
            <c:extLst>
              <c:ext xmlns:c16="http://schemas.microsoft.com/office/drawing/2014/chart" uri="{C3380CC4-5D6E-409C-BE32-E72D297353CC}">
                <c16:uniqueId val="{00000003-E968-4B50-B0B6-5E6F66E170AD}"/>
              </c:ext>
            </c:extLst>
          </c:dPt>
          <c:dPt>
            <c:idx val="15"/>
            <c:marker>
              <c:symbol val="circle"/>
              <c:size val="5"/>
              <c:spPr>
                <a:solidFill>
                  <a:srgbClr val="C0504D"/>
                </a:solidFill>
                <a:ln w="9525">
                  <a:solidFill>
                    <a:schemeClr val="accent1"/>
                  </a:solidFill>
                </a:ln>
                <a:effectLst/>
              </c:spPr>
            </c:marker>
            <c:bubble3D val="0"/>
            <c:extLst>
              <c:ext xmlns:c16="http://schemas.microsoft.com/office/drawing/2014/chart" uri="{C3380CC4-5D6E-409C-BE32-E72D297353CC}">
                <c16:uniqueId val="{00000004-E968-4B50-B0B6-5E6F66E170AD}"/>
              </c:ext>
            </c:extLst>
          </c:dPt>
          <c:dPt>
            <c:idx val="16"/>
            <c:marker>
              <c:symbol val="circle"/>
              <c:size val="5"/>
              <c:spPr>
                <a:solidFill>
                  <a:srgbClr val="C0504D"/>
                </a:solidFill>
                <a:ln w="9525">
                  <a:solidFill>
                    <a:schemeClr val="accent1"/>
                  </a:solidFill>
                </a:ln>
                <a:effectLst/>
              </c:spPr>
            </c:marker>
            <c:bubble3D val="0"/>
            <c:extLst>
              <c:ext xmlns:c16="http://schemas.microsoft.com/office/drawing/2014/chart" uri="{C3380CC4-5D6E-409C-BE32-E72D297353CC}">
                <c16:uniqueId val="{00000005-E968-4B50-B0B6-5E6F66E170AD}"/>
              </c:ext>
            </c:extLst>
          </c:dPt>
          <c:dPt>
            <c:idx val="17"/>
            <c:marker>
              <c:symbol val="circle"/>
              <c:size val="5"/>
              <c:spPr>
                <a:solidFill>
                  <a:srgbClr val="C0504D"/>
                </a:solidFill>
                <a:ln w="9525">
                  <a:solidFill>
                    <a:schemeClr val="accent1"/>
                  </a:solidFill>
                </a:ln>
                <a:effectLst/>
              </c:spPr>
            </c:marker>
            <c:bubble3D val="0"/>
            <c:extLst>
              <c:ext xmlns:c16="http://schemas.microsoft.com/office/drawing/2014/chart" uri="{C3380CC4-5D6E-409C-BE32-E72D297353CC}">
                <c16:uniqueId val="{00000006-E968-4B50-B0B6-5E6F66E170AD}"/>
              </c:ext>
            </c:extLst>
          </c:dPt>
          <c:dPt>
            <c:idx val="18"/>
            <c:marker>
              <c:symbol val="circle"/>
              <c:size val="5"/>
              <c:spPr>
                <a:solidFill>
                  <a:srgbClr val="C0504D"/>
                </a:solidFill>
                <a:ln w="9525">
                  <a:solidFill>
                    <a:schemeClr val="accent1"/>
                  </a:solidFill>
                </a:ln>
                <a:effectLst/>
              </c:spPr>
            </c:marker>
            <c:bubble3D val="0"/>
            <c:extLst>
              <c:ext xmlns:c16="http://schemas.microsoft.com/office/drawing/2014/chart" uri="{C3380CC4-5D6E-409C-BE32-E72D297353CC}">
                <c16:uniqueId val="{00000007-E968-4B50-B0B6-5E6F66E170AD}"/>
              </c:ext>
            </c:extLst>
          </c:dPt>
          <c:dPt>
            <c:idx val="19"/>
            <c:marker>
              <c:symbol val="circle"/>
              <c:size val="5"/>
              <c:spPr>
                <a:solidFill>
                  <a:srgbClr val="C0504D"/>
                </a:solidFill>
                <a:ln w="9525">
                  <a:solidFill>
                    <a:schemeClr val="accent1"/>
                  </a:solidFill>
                </a:ln>
                <a:effectLst/>
              </c:spPr>
            </c:marker>
            <c:bubble3D val="0"/>
            <c:extLst>
              <c:ext xmlns:c16="http://schemas.microsoft.com/office/drawing/2014/chart" uri="{C3380CC4-5D6E-409C-BE32-E72D297353CC}">
                <c16:uniqueId val="{00000008-E968-4B50-B0B6-5E6F66E170AD}"/>
              </c:ext>
            </c:extLst>
          </c:dPt>
          <c:dPt>
            <c:idx val="20"/>
            <c:marker>
              <c:symbol val="circle"/>
              <c:size val="5"/>
              <c:spPr>
                <a:solidFill>
                  <a:srgbClr val="C0504D"/>
                </a:solidFill>
                <a:ln w="9525">
                  <a:solidFill>
                    <a:schemeClr val="accent1"/>
                  </a:solidFill>
                </a:ln>
                <a:effectLst/>
              </c:spPr>
            </c:marker>
            <c:bubble3D val="0"/>
            <c:extLst>
              <c:ext xmlns:c16="http://schemas.microsoft.com/office/drawing/2014/chart" uri="{C3380CC4-5D6E-409C-BE32-E72D297353CC}">
                <c16:uniqueId val="{00000009-E968-4B50-B0B6-5E6F66E170AD}"/>
              </c:ext>
            </c:extLst>
          </c:dPt>
          <c:cat>
            <c:numRef>
              <c:f>paths2!$D$3:$X$3</c:f>
              <c:numCache>
                <c:formatCode>0</c:formatCode>
                <c:ptCount val="21"/>
                <c:pt idx="0">
                  <c:v>2010</c:v>
                </c:pt>
                <c:pt idx="5">
                  <c:v>2015</c:v>
                </c:pt>
                <c:pt idx="10">
                  <c:v>2020</c:v>
                </c:pt>
                <c:pt idx="15">
                  <c:v>2025</c:v>
                </c:pt>
                <c:pt idx="20">
                  <c:v>2030</c:v>
                </c:pt>
              </c:numCache>
            </c:numRef>
          </c:cat>
          <c:val>
            <c:numRef>
              <c:f>paths2!$D$5:$X$5</c:f>
              <c:numCache>
                <c:formatCode>0.00</c:formatCode>
                <c:ptCount val="21"/>
                <c:pt idx="0">
                  <c:v>9.1060051106072013</c:v>
                </c:pt>
                <c:pt idx="1">
                  <c:v>9.9557481664107002</c:v>
                </c:pt>
                <c:pt idx="2">
                  <c:v>10.270740973698</c:v>
                </c:pt>
                <c:pt idx="3">
                  <c:v>10.760430002475999</c:v>
                </c:pt>
                <c:pt idx="4">
                  <c:v>10.881104245735999</c:v>
                </c:pt>
                <c:pt idx="5">
                  <c:v>10.749896615323999</c:v>
                </c:pt>
                <c:pt idx="6">
                  <c:v>10.77372584143</c:v>
                </c:pt>
                <c:pt idx="7">
                  <c:v>10.999418847789</c:v>
                </c:pt>
                <c:pt idx="8">
                  <c:v>11.527511684497</c:v>
                </c:pt>
                <c:pt idx="9">
                  <c:v>11.813058173650001</c:v>
                </c:pt>
                <c:pt idx="10" formatCode="#,##0.00_ ;\-#,##0.00\ ">
                  <c:v>11.492629896470428</c:v>
                </c:pt>
                <c:pt idx="11" formatCode="#,##0.00_ ;\-#,##0.00\ ">
                  <c:v>11.172201619290854</c:v>
                </c:pt>
                <c:pt idx="12" formatCode="#,##0.00_ ;\-#,##0.00\ ">
                  <c:v>10.851773342111281</c:v>
                </c:pt>
                <c:pt idx="13" formatCode="#,##0.00_ ;\-#,##0.00\ ">
                  <c:v>10.531345064931706</c:v>
                </c:pt>
                <c:pt idx="14" formatCode="#,##0.00_ ;\-#,##0.00\ ">
                  <c:v>10.210916787752133</c:v>
                </c:pt>
                <c:pt idx="15" formatCode="#,##0.00_ ;\-#,##0.00\ ">
                  <c:v>9.8904885105725597</c:v>
                </c:pt>
                <c:pt idx="16" formatCode="#,##0.00_ ;\-#,##0.00\ ">
                  <c:v>9.5700602333929865</c:v>
                </c:pt>
                <c:pt idx="17" formatCode="#,##0.00_ ;\-#,##0.00\ ">
                  <c:v>9.2496319562134133</c:v>
                </c:pt>
                <c:pt idx="18" formatCode="#,##0.00_ ;\-#,##0.00\ ">
                  <c:v>8.92920367903384</c:v>
                </c:pt>
                <c:pt idx="19" formatCode="#,##0.00_ ;\-#,##0.00\ ">
                  <c:v>8.6087754018542668</c:v>
                </c:pt>
                <c:pt idx="20" formatCode="#,##0.00_ ;\-#,##0.00\ ">
                  <c:v>8.2883471246746936</c:v>
                </c:pt>
              </c:numCache>
            </c:numRef>
          </c:val>
          <c:smooth val="0"/>
          <c:extLst>
            <c:ext xmlns:c16="http://schemas.microsoft.com/office/drawing/2014/chart" uri="{C3380CC4-5D6E-409C-BE32-E72D297353CC}">
              <c16:uniqueId val="{00000000-CBE4-439D-9999-E67CC4F0BC3C}"/>
            </c:ext>
          </c:extLst>
        </c:ser>
        <c:ser>
          <c:idx val="1"/>
          <c:order val="1"/>
          <c:spPr>
            <a:ln w="28575" cap="rnd">
              <a:solidFill>
                <a:srgbClr val="4F81BD"/>
              </a:solidFill>
              <a:round/>
            </a:ln>
            <a:effectLst/>
          </c:spPr>
          <c:marker>
            <c:symbol val="circle"/>
            <c:size val="5"/>
            <c:spPr>
              <a:solidFill>
                <a:srgbClr val="4F81BD"/>
              </a:solidFill>
              <a:ln w="9525">
                <a:solidFill>
                  <a:srgbClr val="4F81BD"/>
                </a:solidFill>
              </a:ln>
              <a:effectLst/>
            </c:spPr>
          </c:marker>
          <c:cat>
            <c:numRef>
              <c:f>paths2!$D$3:$X$3</c:f>
              <c:numCache>
                <c:formatCode>0</c:formatCode>
                <c:ptCount val="21"/>
                <c:pt idx="0">
                  <c:v>2010</c:v>
                </c:pt>
                <c:pt idx="5">
                  <c:v>2015</c:v>
                </c:pt>
                <c:pt idx="10">
                  <c:v>2020</c:v>
                </c:pt>
                <c:pt idx="15">
                  <c:v>2025</c:v>
                </c:pt>
                <c:pt idx="20">
                  <c:v>2030</c:v>
                </c:pt>
              </c:numCache>
            </c:numRef>
          </c:cat>
          <c:val>
            <c:numRef>
              <c:f>paths2!$D$7:$X$7</c:f>
              <c:numCache>
                <c:formatCode>General</c:formatCode>
                <c:ptCount val="21"/>
                <c:pt idx="9" formatCode="0.00">
                  <c:v>11.813058173650001</c:v>
                </c:pt>
                <c:pt idx="10" formatCode="0.00">
                  <c:v>11.964128535505001</c:v>
                </c:pt>
                <c:pt idx="11" formatCode="0.00">
                  <c:v>12.551864515963</c:v>
                </c:pt>
                <c:pt idx="12" formatCode="0.00">
                  <c:v>12.518684441195001</c:v>
                </c:pt>
                <c:pt idx="13" formatCode="0.00">
                  <c:v>13.021241978837001</c:v>
                </c:pt>
                <c:pt idx="14" formatCode="0.00">
                  <c:v>13.124727993147001</c:v>
                </c:pt>
                <c:pt idx="15" formatCode="0.00">
                  <c:v>#N/A</c:v>
                </c:pt>
              </c:numCache>
            </c:numRef>
          </c:val>
          <c:smooth val="0"/>
          <c:extLst>
            <c:ext xmlns:c16="http://schemas.microsoft.com/office/drawing/2014/chart" uri="{C3380CC4-5D6E-409C-BE32-E72D297353CC}">
              <c16:uniqueId val="{0000000C-37A1-4368-8215-9B138017BBAE}"/>
            </c:ext>
          </c:extLst>
        </c:ser>
        <c:dLbls>
          <c:showLegendKey val="0"/>
          <c:showVal val="0"/>
          <c:showCatName val="0"/>
          <c:showSerName val="0"/>
          <c:showPercent val="0"/>
          <c:showBubbleSize val="0"/>
        </c:dLbls>
        <c:marker val="1"/>
        <c:smooth val="0"/>
        <c:axId val="1775638144"/>
        <c:axId val="2117397200"/>
      </c:lineChart>
      <c:catAx>
        <c:axId val="1775638144"/>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de-DE"/>
          </a:p>
        </c:txPr>
        <c:crossAx val="2117397200"/>
        <c:crosses val="autoZero"/>
        <c:auto val="1"/>
        <c:lblAlgn val="ctr"/>
        <c:lblOffset val="100"/>
        <c:noMultiLvlLbl val="0"/>
      </c:catAx>
      <c:valAx>
        <c:axId val="21173972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775638144"/>
        <c:crosses val="autoZero"/>
        <c:crossBetween val="between"/>
      </c:valAx>
      <c:spPr>
        <a:noFill/>
        <a:ln>
          <a:noFill/>
        </a:ln>
        <a:effectLst/>
      </c:spPr>
    </c:plotArea>
    <c:plotVisOnly val="1"/>
    <c:dispBlanksAs val="gap"/>
    <c:showDLblsOverMax val="0"/>
  </c:chart>
  <c:spPr>
    <a:solidFill>
      <a:schemeClr val="bg1"/>
    </a:solidFill>
    <a:ln w="12700" cap="flat" cmpd="sng" algn="ctr">
      <a:solidFill>
        <a:sysClr val="window" lastClr="FFFFFF">
          <a:lumMod val="50000"/>
        </a:sys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sz="1400"/>
              <a:t>Emission paths of the six major emitters</a:t>
            </a:r>
            <a:br>
              <a:rPr lang="de-DE" sz="1400" baseline="0"/>
            </a:br>
            <a:r>
              <a:rPr lang="de-DE" sz="1100" baseline="0"/>
              <a:t>start year: 2020 (fossil + cement production)</a:t>
            </a:r>
            <a:endParaRPr lang="de-DE" sz="14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lineChart>
        <c:grouping val="standard"/>
        <c:varyColors val="0"/>
        <c:ser>
          <c:idx val="0"/>
          <c:order val="0"/>
          <c:tx>
            <c:strRef>
              <c:f>paths!$S$23</c:f>
              <c:strCache>
                <c:ptCount val="1"/>
                <c:pt idx="0">
                  <c:v>China</c:v>
                </c:pt>
              </c:strCache>
            </c:strRef>
          </c:tx>
          <c:spPr>
            <a:ln w="28575" cap="rnd">
              <a:solidFill>
                <a:schemeClr val="accent1"/>
              </a:solidFill>
              <a:round/>
            </a:ln>
            <a:effectLst/>
          </c:spPr>
          <c:marker>
            <c:symbol val="none"/>
          </c:marker>
          <c:cat>
            <c:numRef>
              <c:f>paths!$AM$3:$DP$3</c:f>
              <c:numCache>
                <c:formatCode>General</c:formatCode>
                <c:ptCount val="82"/>
                <c:pt idx="1">
                  <c:v>2020</c:v>
                </c:pt>
                <c:pt idx="11">
                  <c:v>2030</c:v>
                </c:pt>
                <c:pt idx="21">
                  <c:v>2040</c:v>
                </c:pt>
                <c:pt idx="31">
                  <c:v>2050</c:v>
                </c:pt>
                <c:pt idx="41">
                  <c:v>2060</c:v>
                </c:pt>
                <c:pt idx="51">
                  <c:v>2070</c:v>
                </c:pt>
                <c:pt idx="61">
                  <c:v>2080</c:v>
                </c:pt>
                <c:pt idx="71">
                  <c:v>2090</c:v>
                </c:pt>
                <c:pt idx="81">
                  <c:v>2100</c:v>
                </c:pt>
              </c:numCache>
            </c:numRef>
          </c:cat>
          <c:val>
            <c:numRef>
              <c:f>paths!$AM$23:$DP$23</c:f>
              <c:numCache>
                <c:formatCode>General</c:formatCode>
                <c:ptCount val="82"/>
                <c:pt idx="0" formatCode="0.00">
                  <c:v>11.813058173650001</c:v>
                </c:pt>
                <c:pt idx="1">
                  <c:v>11.492629896470428</c:v>
                </c:pt>
                <c:pt idx="2">
                  <c:v>11.172201619290854</c:v>
                </c:pt>
                <c:pt idx="3">
                  <c:v>10.851773342111281</c:v>
                </c:pt>
                <c:pt idx="4">
                  <c:v>10.531345064931706</c:v>
                </c:pt>
                <c:pt idx="5">
                  <c:v>10.210916787752133</c:v>
                </c:pt>
                <c:pt idx="6">
                  <c:v>9.8904885105725597</c:v>
                </c:pt>
                <c:pt idx="7">
                  <c:v>9.5700602333929865</c:v>
                </c:pt>
                <c:pt idx="8">
                  <c:v>9.2496319562134133</c:v>
                </c:pt>
                <c:pt idx="9">
                  <c:v>8.92920367903384</c:v>
                </c:pt>
                <c:pt idx="10">
                  <c:v>8.6087754018542668</c:v>
                </c:pt>
                <c:pt idx="11">
                  <c:v>8.2883471246746936</c:v>
                </c:pt>
                <c:pt idx="12">
                  <c:v>7.9679188474951195</c:v>
                </c:pt>
                <c:pt idx="13">
                  <c:v>7.6474905703155462</c:v>
                </c:pt>
                <c:pt idx="14">
                  <c:v>7.3270622931359721</c:v>
                </c:pt>
                <c:pt idx="15">
                  <c:v>7.0066340159563989</c:v>
                </c:pt>
                <c:pt idx="16">
                  <c:v>6.6862057387768257</c:v>
                </c:pt>
                <c:pt idx="17">
                  <c:v>6.3657774615972524</c:v>
                </c:pt>
                <c:pt idx="18">
                  <c:v>6.0453491844176792</c:v>
                </c:pt>
                <c:pt idx="19">
                  <c:v>5.7249209072381051</c:v>
                </c:pt>
                <c:pt idx="20">
                  <c:v>5.4044926300585319</c:v>
                </c:pt>
                <c:pt idx="21">
                  <c:v>5.0840643528789586</c:v>
                </c:pt>
                <c:pt idx="22">
                  <c:v>4.7636360756993845</c:v>
                </c:pt>
                <c:pt idx="23">
                  <c:v>4.4432077985198113</c:v>
                </c:pt>
                <c:pt idx="24">
                  <c:v>4.1227795213402381</c:v>
                </c:pt>
                <c:pt idx="25">
                  <c:v>3.8023512441606648</c:v>
                </c:pt>
                <c:pt idx="26">
                  <c:v>3.4819229669810916</c:v>
                </c:pt>
                <c:pt idx="27">
                  <c:v>3.1614946898015184</c:v>
                </c:pt>
                <c:pt idx="28">
                  <c:v>2.8410664126219434</c:v>
                </c:pt>
                <c:pt idx="29">
                  <c:v>2.5206381354423701</c:v>
                </c:pt>
                <c:pt idx="30">
                  <c:v>2.2002098582627969</c:v>
                </c:pt>
                <c:pt idx="31">
                  <c:v>1.8797815810832237</c:v>
                </c:pt>
                <c:pt idx="32">
                  <c:v>1.5593533039036505</c:v>
                </c:pt>
                <c:pt idx="33">
                  <c:v>1.2389250267240772</c:v>
                </c:pt>
                <c:pt idx="34">
                  <c:v>0.918496749544504</c:v>
                </c:pt>
                <c:pt idx="35">
                  <c:v>0.59806847236493077</c:v>
                </c:pt>
                <c:pt idx="36">
                  <c:v>0.27764019518535754</c:v>
                </c:pt>
                <c:pt idx="37">
                  <c:v>-4.2788081994217464E-2</c:v>
                </c:pt>
                <c:pt idx="38">
                  <c:v>-0.23453510282094087</c:v>
                </c:pt>
                <c:pt idx="39">
                  <c:v>-0.23626116347300002</c:v>
                </c:pt>
                <c:pt idx="40">
                  <c:v>-0.23626116347300002</c:v>
                </c:pt>
                <c:pt idx="41">
                  <c:v>-0.23626116347300002</c:v>
                </c:pt>
                <c:pt idx="42">
                  <c:v>-0.23626116347300002</c:v>
                </c:pt>
                <c:pt idx="43">
                  <c:v>-0.23626116347300002</c:v>
                </c:pt>
                <c:pt idx="44">
                  <c:v>-0.23626116347300002</c:v>
                </c:pt>
                <c:pt idx="45">
                  <c:v>-0.23626116347300002</c:v>
                </c:pt>
                <c:pt idx="46">
                  <c:v>-0.23626116347300002</c:v>
                </c:pt>
                <c:pt idx="47">
                  <c:v>-0.23626116347300002</c:v>
                </c:pt>
                <c:pt idx="48">
                  <c:v>-0.23626116347300002</c:v>
                </c:pt>
                <c:pt idx="49">
                  <c:v>-0.23626116347300002</c:v>
                </c:pt>
                <c:pt idx="50">
                  <c:v>-0.23626116347300002</c:v>
                </c:pt>
                <c:pt idx="51">
                  <c:v>-0.23626116347300002</c:v>
                </c:pt>
                <c:pt idx="52">
                  <c:v>-0.23626116347300002</c:v>
                </c:pt>
                <c:pt idx="53">
                  <c:v>-0.23626116347300002</c:v>
                </c:pt>
                <c:pt idx="54">
                  <c:v>-0.23626116347300002</c:v>
                </c:pt>
                <c:pt idx="55">
                  <c:v>-0.23626116347300002</c:v>
                </c:pt>
                <c:pt idx="56">
                  <c:v>-0.23626116347300002</c:v>
                </c:pt>
                <c:pt idx="57">
                  <c:v>-0.23626116347300002</c:v>
                </c:pt>
                <c:pt idx="58">
                  <c:v>-0.23626116347300002</c:v>
                </c:pt>
                <c:pt idx="59">
                  <c:v>-0.23626116347300002</c:v>
                </c:pt>
                <c:pt idx="60">
                  <c:v>-0.23626116347300002</c:v>
                </c:pt>
                <c:pt idx="61">
                  <c:v>-0.23626116347300002</c:v>
                </c:pt>
                <c:pt idx="62">
                  <c:v>-0.23626116347300002</c:v>
                </c:pt>
                <c:pt idx="63">
                  <c:v>-0.23626116347300002</c:v>
                </c:pt>
                <c:pt idx="64">
                  <c:v>-0.23626116347300002</c:v>
                </c:pt>
                <c:pt idx="65">
                  <c:v>-0.23626116347300002</c:v>
                </c:pt>
                <c:pt idx="66">
                  <c:v>-0.23626116347300002</c:v>
                </c:pt>
                <c:pt idx="67">
                  <c:v>-0.23626116347300002</c:v>
                </c:pt>
                <c:pt idx="68">
                  <c:v>-0.23626116347300002</c:v>
                </c:pt>
                <c:pt idx="69">
                  <c:v>-0.23626116347300002</c:v>
                </c:pt>
                <c:pt idx="70">
                  <c:v>-0.23626116347300002</c:v>
                </c:pt>
                <c:pt idx="71">
                  <c:v>-0.23626116347300002</c:v>
                </c:pt>
                <c:pt idx="72">
                  <c:v>-0.23626116347300002</c:v>
                </c:pt>
                <c:pt idx="73">
                  <c:v>-0.23626116347300002</c:v>
                </c:pt>
                <c:pt idx="74">
                  <c:v>-0.23626116347300002</c:v>
                </c:pt>
                <c:pt idx="75">
                  <c:v>-0.23626116347300002</c:v>
                </c:pt>
                <c:pt idx="76">
                  <c:v>-0.23626116347300002</c:v>
                </c:pt>
                <c:pt idx="77">
                  <c:v>-0.23626116347300002</c:v>
                </c:pt>
                <c:pt idx="78">
                  <c:v>-0.23626116347300002</c:v>
                </c:pt>
                <c:pt idx="79">
                  <c:v>-0.23626116347300002</c:v>
                </c:pt>
                <c:pt idx="80">
                  <c:v>-0.23626116347300002</c:v>
                </c:pt>
                <c:pt idx="81">
                  <c:v>-0.23626116347300002</c:v>
                </c:pt>
              </c:numCache>
            </c:numRef>
          </c:val>
          <c:smooth val="0"/>
          <c:extLst>
            <c:ext xmlns:c16="http://schemas.microsoft.com/office/drawing/2014/chart" uri="{C3380CC4-5D6E-409C-BE32-E72D297353CC}">
              <c16:uniqueId val="{00000000-42F2-402D-BE6D-4695DBBDD1E1}"/>
            </c:ext>
          </c:extLst>
        </c:ser>
        <c:ser>
          <c:idx val="1"/>
          <c:order val="1"/>
          <c:tx>
            <c:strRef>
              <c:f>paths!$S$24</c:f>
              <c:strCache>
                <c:ptCount val="1"/>
                <c:pt idx="0">
                  <c:v>United States</c:v>
                </c:pt>
              </c:strCache>
            </c:strRef>
          </c:tx>
          <c:spPr>
            <a:ln w="28575" cap="rnd">
              <a:solidFill>
                <a:schemeClr val="accent2"/>
              </a:solidFill>
              <a:round/>
            </a:ln>
            <a:effectLst/>
          </c:spPr>
          <c:marker>
            <c:symbol val="none"/>
          </c:marker>
          <c:cat>
            <c:numRef>
              <c:f>paths!$AM$3:$DP$3</c:f>
              <c:numCache>
                <c:formatCode>General</c:formatCode>
                <c:ptCount val="82"/>
                <c:pt idx="1">
                  <c:v>2020</c:v>
                </c:pt>
                <c:pt idx="11">
                  <c:v>2030</c:v>
                </c:pt>
                <c:pt idx="21">
                  <c:v>2040</c:v>
                </c:pt>
                <c:pt idx="31">
                  <c:v>2050</c:v>
                </c:pt>
                <c:pt idx="41">
                  <c:v>2060</c:v>
                </c:pt>
                <c:pt idx="51">
                  <c:v>2070</c:v>
                </c:pt>
                <c:pt idx="61">
                  <c:v>2080</c:v>
                </c:pt>
                <c:pt idx="71">
                  <c:v>2090</c:v>
                </c:pt>
                <c:pt idx="81">
                  <c:v>2100</c:v>
                </c:pt>
              </c:numCache>
            </c:numRef>
          </c:cat>
          <c:val>
            <c:numRef>
              <c:f>paths!$AM$24:$DP$24</c:f>
              <c:numCache>
                <c:formatCode>General</c:formatCode>
                <c:ptCount val="82"/>
                <c:pt idx="0" formatCode="0.00">
                  <c:v>4.9679121513851996</c:v>
                </c:pt>
                <c:pt idx="1">
                  <c:v>4.8280385392486025</c:v>
                </c:pt>
                <c:pt idx="2">
                  <c:v>4.6881649271120045</c:v>
                </c:pt>
                <c:pt idx="3">
                  <c:v>4.5482913149754074</c:v>
                </c:pt>
                <c:pt idx="4">
                  <c:v>4.4084177028388094</c:v>
                </c:pt>
                <c:pt idx="5">
                  <c:v>4.2685440907022123</c:v>
                </c:pt>
                <c:pt idx="6">
                  <c:v>4.1286704785656143</c:v>
                </c:pt>
                <c:pt idx="7">
                  <c:v>3.9887968664290172</c:v>
                </c:pt>
                <c:pt idx="8">
                  <c:v>3.8489232542924197</c:v>
                </c:pt>
                <c:pt idx="9">
                  <c:v>3.7090496421558221</c:v>
                </c:pt>
                <c:pt idx="10">
                  <c:v>3.5691760300192246</c:v>
                </c:pt>
                <c:pt idx="11">
                  <c:v>3.429302417882627</c:v>
                </c:pt>
                <c:pt idx="12">
                  <c:v>3.2894288057460299</c:v>
                </c:pt>
                <c:pt idx="13">
                  <c:v>3.1495551936094319</c:v>
                </c:pt>
                <c:pt idx="14">
                  <c:v>3.0096815814728348</c:v>
                </c:pt>
                <c:pt idx="15">
                  <c:v>2.8698079693362373</c:v>
                </c:pt>
                <c:pt idx="16">
                  <c:v>2.7299343571996397</c:v>
                </c:pt>
                <c:pt idx="17">
                  <c:v>2.5900607450630422</c:v>
                </c:pt>
                <c:pt idx="18">
                  <c:v>2.4501871329264446</c:v>
                </c:pt>
                <c:pt idx="19">
                  <c:v>2.3103135207898471</c:v>
                </c:pt>
                <c:pt idx="20">
                  <c:v>2.1704399086532495</c:v>
                </c:pt>
                <c:pt idx="21">
                  <c:v>2.0305662965166524</c:v>
                </c:pt>
                <c:pt idx="22">
                  <c:v>1.8906926843800549</c:v>
                </c:pt>
                <c:pt idx="23">
                  <c:v>1.7508190722434573</c:v>
                </c:pt>
                <c:pt idx="24">
                  <c:v>1.6109454601068598</c:v>
                </c:pt>
                <c:pt idx="25">
                  <c:v>1.4710718479702622</c:v>
                </c:pt>
                <c:pt idx="26">
                  <c:v>1.3311982358336647</c:v>
                </c:pt>
                <c:pt idx="27">
                  <c:v>1.1913246236970672</c:v>
                </c:pt>
                <c:pt idx="28">
                  <c:v>1.0514510115604701</c:v>
                </c:pt>
                <c:pt idx="29">
                  <c:v>0.91157739942387206</c:v>
                </c:pt>
                <c:pt idx="30">
                  <c:v>0.77170378728727496</c:v>
                </c:pt>
                <c:pt idx="31">
                  <c:v>0.63183017515067696</c:v>
                </c:pt>
                <c:pt idx="32">
                  <c:v>0.49195656301407986</c:v>
                </c:pt>
                <c:pt idx="33">
                  <c:v>0.35208295087748276</c:v>
                </c:pt>
                <c:pt idx="34">
                  <c:v>0.21220933874088477</c:v>
                </c:pt>
                <c:pt idx="35">
                  <c:v>7.2335726604287665E-2</c:v>
                </c:pt>
                <c:pt idx="36">
                  <c:v>-6.2344398248975558E-2</c:v>
                </c:pt>
                <c:pt idx="37">
                  <c:v>-9.9358243027703991E-2</c:v>
                </c:pt>
                <c:pt idx="38">
                  <c:v>-9.9358243027703991E-2</c:v>
                </c:pt>
                <c:pt idx="39">
                  <c:v>-9.9358243027703991E-2</c:v>
                </c:pt>
                <c:pt idx="40">
                  <c:v>-9.9358243027703991E-2</c:v>
                </c:pt>
                <c:pt idx="41">
                  <c:v>-9.9358243027703991E-2</c:v>
                </c:pt>
                <c:pt idx="42">
                  <c:v>-9.9358243027703991E-2</c:v>
                </c:pt>
                <c:pt idx="43">
                  <c:v>-9.9358243027703991E-2</c:v>
                </c:pt>
                <c:pt idx="44">
                  <c:v>-9.9358243027703991E-2</c:v>
                </c:pt>
                <c:pt idx="45">
                  <c:v>-9.9358243027703991E-2</c:v>
                </c:pt>
                <c:pt idx="46">
                  <c:v>-9.9358243027703991E-2</c:v>
                </c:pt>
                <c:pt idx="47">
                  <c:v>-9.9358243027703991E-2</c:v>
                </c:pt>
                <c:pt idx="48">
                  <c:v>-9.9358243027703991E-2</c:v>
                </c:pt>
                <c:pt idx="49">
                  <c:v>-9.9358243027703991E-2</c:v>
                </c:pt>
                <c:pt idx="50">
                  <c:v>-9.9358243027703991E-2</c:v>
                </c:pt>
                <c:pt idx="51">
                  <c:v>-9.9358243027703991E-2</c:v>
                </c:pt>
                <c:pt idx="52">
                  <c:v>-9.9358243027703991E-2</c:v>
                </c:pt>
                <c:pt idx="53">
                  <c:v>-9.9358243027703991E-2</c:v>
                </c:pt>
                <c:pt idx="54">
                  <c:v>-9.9358243027703991E-2</c:v>
                </c:pt>
                <c:pt idx="55">
                  <c:v>-9.9358243027703991E-2</c:v>
                </c:pt>
                <c:pt idx="56">
                  <c:v>-9.9358243027703991E-2</c:v>
                </c:pt>
                <c:pt idx="57">
                  <c:v>-9.9358243027703991E-2</c:v>
                </c:pt>
                <c:pt idx="58">
                  <c:v>-9.9358243027703991E-2</c:v>
                </c:pt>
                <c:pt idx="59">
                  <c:v>-9.9358243027703991E-2</c:v>
                </c:pt>
                <c:pt idx="60">
                  <c:v>-9.9358243027703991E-2</c:v>
                </c:pt>
                <c:pt idx="61">
                  <c:v>-9.9358243027703991E-2</c:v>
                </c:pt>
                <c:pt idx="62">
                  <c:v>-9.9358243027703991E-2</c:v>
                </c:pt>
                <c:pt idx="63">
                  <c:v>-9.9358243027703991E-2</c:v>
                </c:pt>
                <c:pt idx="64">
                  <c:v>-9.9358243027703991E-2</c:v>
                </c:pt>
                <c:pt idx="65">
                  <c:v>-9.9358243027703991E-2</c:v>
                </c:pt>
                <c:pt idx="66">
                  <c:v>-9.9358243027703991E-2</c:v>
                </c:pt>
                <c:pt idx="67">
                  <c:v>-9.9358243027703991E-2</c:v>
                </c:pt>
                <c:pt idx="68">
                  <c:v>-9.9358243027703991E-2</c:v>
                </c:pt>
                <c:pt idx="69">
                  <c:v>-9.9358243027703991E-2</c:v>
                </c:pt>
                <c:pt idx="70">
                  <c:v>-9.9358243027703991E-2</c:v>
                </c:pt>
                <c:pt idx="71">
                  <c:v>-9.9358243027703991E-2</c:v>
                </c:pt>
                <c:pt idx="72">
                  <c:v>-9.9358243027703991E-2</c:v>
                </c:pt>
                <c:pt idx="73">
                  <c:v>-9.9358243027703991E-2</c:v>
                </c:pt>
                <c:pt idx="74">
                  <c:v>-9.9358243027703991E-2</c:v>
                </c:pt>
                <c:pt idx="75">
                  <c:v>-9.9358243027703991E-2</c:v>
                </c:pt>
                <c:pt idx="76">
                  <c:v>-9.9358243027703991E-2</c:v>
                </c:pt>
                <c:pt idx="77">
                  <c:v>-9.9358243027703991E-2</c:v>
                </c:pt>
                <c:pt idx="78">
                  <c:v>-9.9358243027703991E-2</c:v>
                </c:pt>
                <c:pt idx="79">
                  <c:v>-9.9358243027703991E-2</c:v>
                </c:pt>
                <c:pt idx="80">
                  <c:v>-9.9358243027703991E-2</c:v>
                </c:pt>
                <c:pt idx="81">
                  <c:v>-9.9358243027703991E-2</c:v>
                </c:pt>
              </c:numCache>
            </c:numRef>
          </c:val>
          <c:smooth val="0"/>
          <c:extLst>
            <c:ext xmlns:c16="http://schemas.microsoft.com/office/drawing/2014/chart" uri="{C3380CC4-5D6E-409C-BE32-E72D297353CC}">
              <c16:uniqueId val="{00000001-42F2-402D-BE6D-4695DBBDD1E1}"/>
            </c:ext>
          </c:extLst>
        </c:ser>
        <c:ser>
          <c:idx val="2"/>
          <c:order val="2"/>
          <c:tx>
            <c:strRef>
              <c:f>paths!$S$25</c:f>
              <c:strCache>
                <c:ptCount val="1"/>
                <c:pt idx="0">
                  <c:v>EU27</c:v>
                </c:pt>
              </c:strCache>
            </c:strRef>
          </c:tx>
          <c:spPr>
            <a:ln w="28575" cap="rnd">
              <a:solidFill>
                <a:schemeClr val="accent3"/>
              </a:solidFill>
              <a:round/>
            </a:ln>
            <a:effectLst/>
          </c:spPr>
          <c:marker>
            <c:symbol val="none"/>
          </c:marker>
          <c:cat>
            <c:numRef>
              <c:f>paths!$AM$3:$DP$3</c:f>
              <c:numCache>
                <c:formatCode>General</c:formatCode>
                <c:ptCount val="82"/>
                <c:pt idx="1">
                  <c:v>2020</c:v>
                </c:pt>
                <c:pt idx="11">
                  <c:v>2030</c:v>
                </c:pt>
                <c:pt idx="21">
                  <c:v>2040</c:v>
                </c:pt>
                <c:pt idx="31">
                  <c:v>2050</c:v>
                </c:pt>
                <c:pt idx="41">
                  <c:v>2060</c:v>
                </c:pt>
                <c:pt idx="51">
                  <c:v>2070</c:v>
                </c:pt>
                <c:pt idx="61">
                  <c:v>2080</c:v>
                </c:pt>
                <c:pt idx="71">
                  <c:v>2090</c:v>
                </c:pt>
                <c:pt idx="81">
                  <c:v>2100</c:v>
                </c:pt>
              </c:numCache>
            </c:numRef>
          </c:cat>
          <c:val>
            <c:numRef>
              <c:f>paths!$AM$25:$DP$25</c:f>
              <c:numCache>
                <c:formatCode>General</c:formatCode>
                <c:ptCount val="82"/>
                <c:pt idx="0" formatCode="0.00">
                  <c:v>2.9083830829406003</c:v>
                </c:pt>
                <c:pt idx="1">
                  <c:v>2.8311820306826707</c:v>
                </c:pt>
                <c:pt idx="2">
                  <c:v>2.7539809784247411</c:v>
                </c:pt>
                <c:pt idx="3">
                  <c:v>2.6767799261668115</c:v>
                </c:pt>
                <c:pt idx="4">
                  <c:v>2.5995788739088814</c:v>
                </c:pt>
                <c:pt idx="5">
                  <c:v>2.5223778216509518</c:v>
                </c:pt>
                <c:pt idx="6">
                  <c:v>2.4451767693930222</c:v>
                </c:pt>
                <c:pt idx="7">
                  <c:v>2.3679757171350926</c:v>
                </c:pt>
                <c:pt idx="8">
                  <c:v>2.290774664877163</c:v>
                </c:pt>
                <c:pt idx="9">
                  <c:v>2.2135736126192334</c:v>
                </c:pt>
                <c:pt idx="10">
                  <c:v>2.1363725603613037</c:v>
                </c:pt>
                <c:pt idx="11">
                  <c:v>2.0591715081033737</c:v>
                </c:pt>
                <c:pt idx="12">
                  <c:v>1.9819704558454443</c:v>
                </c:pt>
                <c:pt idx="13">
                  <c:v>1.9047694035875147</c:v>
                </c:pt>
                <c:pt idx="14">
                  <c:v>1.8275683513295848</c:v>
                </c:pt>
                <c:pt idx="15">
                  <c:v>1.7503672990716552</c:v>
                </c:pt>
                <c:pt idx="16">
                  <c:v>1.6731662468137256</c:v>
                </c:pt>
                <c:pt idx="17">
                  <c:v>1.595965194555796</c:v>
                </c:pt>
                <c:pt idx="18">
                  <c:v>1.5187641422978664</c:v>
                </c:pt>
                <c:pt idx="19">
                  <c:v>1.4415630900399365</c:v>
                </c:pt>
                <c:pt idx="20">
                  <c:v>1.3643620377820069</c:v>
                </c:pt>
                <c:pt idx="21">
                  <c:v>1.2871609855240773</c:v>
                </c:pt>
                <c:pt idx="22">
                  <c:v>1.2099599332661475</c:v>
                </c:pt>
                <c:pt idx="23">
                  <c:v>1.1327588810082179</c:v>
                </c:pt>
                <c:pt idx="24">
                  <c:v>1.0555578287502883</c:v>
                </c:pt>
                <c:pt idx="25">
                  <c:v>0.97835677649235864</c:v>
                </c:pt>
                <c:pt idx="26">
                  <c:v>0.90115572423442902</c:v>
                </c:pt>
                <c:pt idx="27">
                  <c:v>0.82395467197649941</c:v>
                </c:pt>
                <c:pt idx="28">
                  <c:v>0.74675361971856935</c:v>
                </c:pt>
                <c:pt idx="29">
                  <c:v>0.66955256746063974</c:v>
                </c:pt>
                <c:pt idx="30">
                  <c:v>0.59235151520271012</c:v>
                </c:pt>
                <c:pt idx="31">
                  <c:v>0.51515046294478051</c:v>
                </c:pt>
                <c:pt idx="32">
                  <c:v>0.43794941068685089</c:v>
                </c:pt>
                <c:pt idx="33">
                  <c:v>0.36074835842892128</c:v>
                </c:pt>
                <c:pt idx="34">
                  <c:v>0.28354730617099166</c:v>
                </c:pt>
                <c:pt idx="35">
                  <c:v>0.20634625391306205</c:v>
                </c:pt>
                <c:pt idx="36">
                  <c:v>0.12914520165513244</c:v>
                </c:pt>
                <c:pt idx="37">
                  <c:v>5.1944149397202377E-2</c:v>
                </c:pt>
                <c:pt idx="38">
                  <c:v>-2.5047233100178496E-2</c:v>
                </c:pt>
                <c:pt idx="39">
                  <c:v>-5.8167661658812007E-2</c:v>
                </c:pt>
                <c:pt idx="40">
                  <c:v>-5.8167661658812007E-2</c:v>
                </c:pt>
                <c:pt idx="41">
                  <c:v>-5.8167661658812007E-2</c:v>
                </c:pt>
                <c:pt idx="42">
                  <c:v>-5.8167661658812007E-2</c:v>
                </c:pt>
                <c:pt idx="43">
                  <c:v>-5.8167661658812007E-2</c:v>
                </c:pt>
                <c:pt idx="44">
                  <c:v>-5.8167661658812007E-2</c:v>
                </c:pt>
                <c:pt idx="45">
                  <c:v>-5.8167661658812007E-2</c:v>
                </c:pt>
                <c:pt idx="46">
                  <c:v>-5.8167661658812007E-2</c:v>
                </c:pt>
                <c:pt idx="47">
                  <c:v>-5.8167661658812007E-2</c:v>
                </c:pt>
                <c:pt idx="48">
                  <c:v>-5.8167661658812007E-2</c:v>
                </c:pt>
                <c:pt idx="49">
                  <c:v>-5.8167661658812007E-2</c:v>
                </c:pt>
                <c:pt idx="50">
                  <c:v>-5.8167661658812007E-2</c:v>
                </c:pt>
                <c:pt idx="51">
                  <c:v>-5.8167661658812007E-2</c:v>
                </c:pt>
                <c:pt idx="52">
                  <c:v>-5.8167661658812007E-2</c:v>
                </c:pt>
                <c:pt idx="53">
                  <c:v>-5.8167661658812007E-2</c:v>
                </c:pt>
                <c:pt idx="54">
                  <c:v>-5.8167661658812007E-2</c:v>
                </c:pt>
                <c:pt idx="55">
                  <c:v>-5.8167661658812007E-2</c:v>
                </c:pt>
                <c:pt idx="56">
                  <c:v>-5.8167661658812007E-2</c:v>
                </c:pt>
                <c:pt idx="57">
                  <c:v>-5.8167661658812007E-2</c:v>
                </c:pt>
                <c:pt idx="58">
                  <c:v>-5.8167661658812007E-2</c:v>
                </c:pt>
                <c:pt idx="59">
                  <c:v>-5.8167661658812007E-2</c:v>
                </c:pt>
                <c:pt idx="60">
                  <c:v>-5.8167661658812007E-2</c:v>
                </c:pt>
                <c:pt idx="61">
                  <c:v>-5.8167661658812007E-2</c:v>
                </c:pt>
                <c:pt idx="62">
                  <c:v>-5.8167661658812007E-2</c:v>
                </c:pt>
                <c:pt idx="63">
                  <c:v>-5.8167661658812007E-2</c:v>
                </c:pt>
                <c:pt idx="64">
                  <c:v>-5.8167661658812007E-2</c:v>
                </c:pt>
                <c:pt idx="65">
                  <c:v>-5.8167661658812007E-2</c:v>
                </c:pt>
                <c:pt idx="66">
                  <c:v>-5.8167661658812007E-2</c:v>
                </c:pt>
                <c:pt idx="67">
                  <c:v>-5.8167661658812007E-2</c:v>
                </c:pt>
                <c:pt idx="68">
                  <c:v>-5.8167661658812007E-2</c:v>
                </c:pt>
                <c:pt idx="69">
                  <c:v>-5.8167661658812007E-2</c:v>
                </c:pt>
                <c:pt idx="70">
                  <c:v>-5.8167661658812007E-2</c:v>
                </c:pt>
                <c:pt idx="71">
                  <c:v>-5.8167661658812007E-2</c:v>
                </c:pt>
                <c:pt idx="72">
                  <c:v>-5.8167661658812007E-2</c:v>
                </c:pt>
                <c:pt idx="73">
                  <c:v>-5.8167661658812007E-2</c:v>
                </c:pt>
                <c:pt idx="74">
                  <c:v>-5.8167661658812007E-2</c:v>
                </c:pt>
                <c:pt idx="75">
                  <c:v>-5.8167661658812007E-2</c:v>
                </c:pt>
                <c:pt idx="76">
                  <c:v>-5.8167661658812007E-2</c:v>
                </c:pt>
                <c:pt idx="77">
                  <c:v>-5.8167661658812007E-2</c:v>
                </c:pt>
                <c:pt idx="78">
                  <c:v>-5.8167661658812007E-2</c:v>
                </c:pt>
                <c:pt idx="79">
                  <c:v>-5.8167661658812007E-2</c:v>
                </c:pt>
                <c:pt idx="80">
                  <c:v>-5.8167661658812007E-2</c:v>
                </c:pt>
                <c:pt idx="81">
                  <c:v>-5.8167661658812007E-2</c:v>
                </c:pt>
              </c:numCache>
            </c:numRef>
          </c:val>
          <c:smooth val="0"/>
          <c:extLst>
            <c:ext xmlns:c16="http://schemas.microsoft.com/office/drawing/2014/chart" uri="{C3380CC4-5D6E-409C-BE32-E72D297353CC}">
              <c16:uniqueId val="{00000002-42F2-402D-BE6D-4695DBBDD1E1}"/>
            </c:ext>
          </c:extLst>
        </c:ser>
        <c:ser>
          <c:idx val="3"/>
          <c:order val="3"/>
          <c:tx>
            <c:strRef>
              <c:f>paths!$S$26</c:f>
              <c:strCache>
                <c:ptCount val="1"/>
                <c:pt idx="0">
                  <c:v>India</c:v>
                </c:pt>
              </c:strCache>
            </c:strRef>
          </c:tx>
          <c:spPr>
            <a:ln w="28575" cap="rnd">
              <a:solidFill>
                <a:schemeClr val="accent4"/>
              </a:solidFill>
              <a:round/>
            </a:ln>
            <a:effectLst/>
          </c:spPr>
          <c:marker>
            <c:symbol val="none"/>
          </c:marker>
          <c:cat>
            <c:numRef>
              <c:f>paths!$AM$3:$DP$3</c:f>
              <c:numCache>
                <c:formatCode>General</c:formatCode>
                <c:ptCount val="82"/>
                <c:pt idx="1">
                  <c:v>2020</c:v>
                </c:pt>
                <c:pt idx="11">
                  <c:v>2030</c:v>
                </c:pt>
                <c:pt idx="21">
                  <c:v>2040</c:v>
                </c:pt>
                <c:pt idx="31">
                  <c:v>2050</c:v>
                </c:pt>
                <c:pt idx="41">
                  <c:v>2060</c:v>
                </c:pt>
                <c:pt idx="51">
                  <c:v>2070</c:v>
                </c:pt>
                <c:pt idx="61">
                  <c:v>2080</c:v>
                </c:pt>
                <c:pt idx="71">
                  <c:v>2090</c:v>
                </c:pt>
                <c:pt idx="81">
                  <c:v>2100</c:v>
                </c:pt>
              </c:numCache>
            </c:numRef>
          </c:cat>
          <c:val>
            <c:numRef>
              <c:f>paths!$AM$26:$DP$26</c:f>
              <c:numCache>
                <c:formatCode>General</c:formatCode>
                <c:ptCount val="82"/>
                <c:pt idx="0" formatCode="0.00">
                  <c:v>2.5514850978520998</c:v>
                </c:pt>
                <c:pt idx="1">
                  <c:v>2.4975115582892995</c:v>
                </c:pt>
                <c:pt idx="2">
                  <c:v>2.4435380187264997</c:v>
                </c:pt>
                <c:pt idx="3">
                  <c:v>2.3895644791636994</c:v>
                </c:pt>
                <c:pt idx="4">
                  <c:v>2.3355909396008996</c:v>
                </c:pt>
                <c:pt idx="5">
                  <c:v>2.2816174000380993</c:v>
                </c:pt>
                <c:pt idx="6">
                  <c:v>2.2276438604752991</c:v>
                </c:pt>
                <c:pt idx="7">
                  <c:v>2.1736703209124992</c:v>
                </c:pt>
                <c:pt idx="8">
                  <c:v>2.119696781349699</c:v>
                </c:pt>
                <c:pt idx="9">
                  <c:v>2.0657232417868991</c:v>
                </c:pt>
                <c:pt idx="10">
                  <c:v>2.0117497022240989</c:v>
                </c:pt>
                <c:pt idx="11">
                  <c:v>1.9577761626612986</c:v>
                </c:pt>
                <c:pt idx="12">
                  <c:v>1.9038026230984988</c:v>
                </c:pt>
                <c:pt idx="13">
                  <c:v>1.8498290835356985</c:v>
                </c:pt>
                <c:pt idx="14">
                  <c:v>1.7958555439728985</c:v>
                </c:pt>
                <c:pt idx="15">
                  <c:v>1.7418820044100984</c:v>
                </c:pt>
                <c:pt idx="16">
                  <c:v>1.6879084648472982</c:v>
                </c:pt>
                <c:pt idx="17">
                  <c:v>1.6339349252844984</c:v>
                </c:pt>
                <c:pt idx="18">
                  <c:v>1.5799613857216981</c:v>
                </c:pt>
                <c:pt idx="19">
                  <c:v>1.525987846158898</c:v>
                </c:pt>
                <c:pt idx="20">
                  <c:v>1.472014306596098</c:v>
                </c:pt>
                <c:pt idx="21">
                  <c:v>1.4180407670332977</c:v>
                </c:pt>
                <c:pt idx="22">
                  <c:v>1.3640672274704977</c:v>
                </c:pt>
                <c:pt idx="23">
                  <c:v>1.3100936879076976</c:v>
                </c:pt>
                <c:pt idx="24">
                  <c:v>1.2561201483448976</c:v>
                </c:pt>
                <c:pt idx="25">
                  <c:v>1.2021466087820976</c:v>
                </c:pt>
                <c:pt idx="26">
                  <c:v>1.1481730692192973</c:v>
                </c:pt>
                <c:pt idx="27">
                  <c:v>1.0941995296564972</c:v>
                </c:pt>
                <c:pt idx="28">
                  <c:v>1.0402259900936972</c:v>
                </c:pt>
                <c:pt idx="29">
                  <c:v>0.98625245053089716</c:v>
                </c:pt>
                <c:pt idx="30">
                  <c:v>0.9322789109680969</c:v>
                </c:pt>
                <c:pt idx="31">
                  <c:v>0.87830537140529685</c:v>
                </c:pt>
                <c:pt idx="32">
                  <c:v>0.82433183184249681</c:v>
                </c:pt>
                <c:pt idx="33">
                  <c:v>0.77035829227969677</c:v>
                </c:pt>
                <c:pt idx="34">
                  <c:v>0.71638475271689672</c:v>
                </c:pt>
                <c:pt idx="35">
                  <c:v>0.66241121315409646</c:v>
                </c:pt>
                <c:pt idx="36">
                  <c:v>0.60843767359129641</c:v>
                </c:pt>
                <c:pt idx="37">
                  <c:v>0.55446413402849637</c:v>
                </c:pt>
                <c:pt idx="38">
                  <c:v>0.50049059446569633</c:v>
                </c:pt>
                <c:pt idx="39">
                  <c:v>0.44651705490289606</c:v>
                </c:pt>
                <c:pt idx="40">
                  <c:v>0.39254351534009624</c:v>
                </c:pt>
                <c:pt idx="41">
                  <c:v>0.33856997577729597</c:v>
                </c:pt>
                <c:pt idx="42">
                  <c:v>0.28459643621449571</c:v>
                </c:pt>
                <c:pt idx="43">
                  <c:v>0.23062289665169589</c:v>
                </c:pt>
                <c:pt idx="44">
                  <c:v>0.17664935708889562</c:v>
                </c:pt>
                <c:pt idx="45">
                  <c:v>0.1226758175260958</c:v>
                </c:pt>
                <c:pt idx="46">
                  <c:v>6.8702277963295533E-2</c:v>
                </c:pt>
                <c:pt idx="47">
                  <c:v>1.4728738400495267E-2</c:v>
                </c:pt>
                <c:pt idx="48">
                  <c:v>-3.7103966759367911E-2</c:v>
                </c:pt>
                <c:pt idx="49">
                  <c:v>-5.1029701957041998E-2</c:v>
                </c:pt>
                <c:pt idx="50">
                  <c:v>-5.1029701957041998E-2</c:v>
                </c:pt>
                <c:pt idx="51">
                  <c:v>-5.1029701957041998E-2</c:v>
                </c:pt>
                <c:pt idx="52">
                  <c:v>-5.1029701957041998E-2</c:v>
                </c:pt>
                <c:pt idx="53">
                  <c:v>-5.1029701957041998E-2</c:v>
                </c:pt>
                <c:pt idx="54">
                  <c:v>-5.1029701957041998E-2</c:v>
                </c:pt>
                <c:pt idx="55">
                  <c:v>-5.1029701957041998E-2</c:v>
                </c:pt>
                <c:pt idx="56">
                  <c:v>-5.1029701957041998E-2</c:v>
                </c:pt>
                <c:pt idx="57">
                  <c:v>-5.1029701957041998E-2</c:v>
                </c:pt>
                <c:pt idx="58">
                  <c:v>-5.1029701957041998E-2</c:v>
                </c:pt>
                <c:pt idx="59">
                  <c:v>-5.1029701957041998E-2</c:v>
                </c:pt>
                <c:pt idx="60">
                  <c:v>-5.1029701957041998E-2</c:v>
                </c:pt>
                <c:pt idx="61">
                  <c:v>-5.1029701957041998E-2</c:v>
                </c:pt>
                <c:pt idx="62">
                  <c:v>-5.1029701957041998E-2</c:v>
                </c:pt>
                <c:pt idx="63">
                  <c:v>-5.1029701957041998E-2</c:v>
                </c:pt>
                <c:pt idx="64">
                  <c:v>-5.1029701957041998E-2</c:v>
                </c:pt>
                <c:pt idx="65">
                  <c:v>-5.1029701957041998E-2</c:v>
                </c:pt>
                <c:pt idx="66">
                  <c:v>-5.1029701957041998E-2</c:v>
                </c:pt>
                <c:pt idx="67">
                  <c:v>-5.1029701957041998E-2</c:v>
                </c:pt>
                <c:pt idx="68">
                  <c:v>-5.1029701957041998E-2</c:v>
                </c:pt>
                <c:pt idx="69">
                  <c:v>-5.1029701957041998E-2</c:v>
                </c:pt>
                <c:pt idx="70">
                  <c:v>-5.1029701957041998E-2</c:v>
                </c:pt>
                <c:pt idx="71">
                  <c:v>-5.1029701957041998E-2</c:v>
                </c:pt>
                <c:pt idx="72">
                  <c:v>-5.1029701957041998E-2</c:v>
                </c:pt>
                <c:pt idx="73">
                  <c:v>-5.1029701957041998E-2</c:v>
                </c:pt>
                <c:pt idx="74">
                  <c:v>-5.1029701957041998E-2</c:v>
                </c:pt>
                <c:pt idx="75">
                  <c:v>-5.1029701957041998E-2</c:v>
                </c:pt>
                <c:pt idx="76">
                  <c:v>-5.1029701957041998E-2</c:v>
                </c:pt>
                <c:pt idx="77">
                  <c:v>-5.1029701957041998E-2</c:v>
                </c:pt>
                <c:pt idx="78">
                  <c:v>-5.1029701957041998E-2</c:v>
                </c:pt>
                <c:pt idx="79">
                  <c:v>-5.1029701957041998E-2</c:v>
                </c:pt>
                <c:pt idx="80">
                  <c:v>-5.1029701957041998E-2</c:v>
                </c:pt>
                <c:pt idx="81">
                  <c:v>-5.1029701957041998E-2</c:v>
                </c:pt>
              </c:numCache>
            </c:numRef>
          </c:val>
          <c:smooth val="0"/>
          <c:extLst>
            <c:ext xmlns:c16="http://schemas.microsoft.com/office/drawing/2014/chart" uri="{C3380CC4-5D6E-409C-BE32-E72D297353CC}">
              <c16:uniqueId val="{00000003-42F2-402D-BE6D-4695DBBDD1E1}"/>
            </c:ext>
          </c:extLst>
        </c:ser>
        <c:ser>
          <c:idx val="4"/>
          <c:order val="4"/>
          <c:tx>
            <c:strRef>
              <c:f>paths!$S$27</c:f>
              <c:strCache>
                <c:ptCount val="1"/>
                <c:pt idx="0">
                  <c:v>Russia</c:v>
                </c:pt>
              </c:strCache>
            </c:strRef>
          </c:tx>
          <c:spPr>
            <a:ln w="28575" cap="rnd">
              <a:solidFill>
                <a:schemeClr val="accent5"/>
              </a:solidFill>
              <a:round/>
            </a:ln>
            <a:effectLst/>
          </c:spPr>
          <c:marker>
            <c:symbol val="none"/>
          </c:marker>
          <c:cat>
            <c:numRef>
              <c:f>paths!$AM$3:$DP$3</c:f>
              <c:numCache>
                <c:formatCode>General</c:formatCode>
                <c:ptCount val="82"/>
                <c:pt idx="1">
                  <c:v>2020</c:v>
                </c:pt>
                <c:pt idx="11">
                  <c:v>2030</c:v>
                </c:pt>
                <c:pt idx="21">
                  <c:v>2040</c:v>
                </c:pt>
                <c:pt idx="31">
                  <c:v>2050</c:v>
                </c:pt>
                <c:pt idx="41">
                  <c:v>2060</c:v>
                </c:pt>
                <c:pt idx="51">
                  <c:v>2070</c:v>
                </c:pt>
                <c:pt idx="61">
                  <c:v>2080</c:v>
                </c:pt>
                <c:pt idx="71">
                  <c:v>2090</c:v>
                </c:pt>
                <c:pt idx="81">
                  <c:v>2100</c:v>
                </c:pt>
              </c:numCache>
            </c:numRef>
          </c:cat>
          <c:val>
            <c:numRef>
              <c:f>paths!$AM$27:$DP$27</c:f>
              <c:numCache>
                <c:formatCode>General</c:formatCode>
                <c:ptCount val="82"/>
                <c:pt idx="0" formatCode="0.00">
                  <c:v>1.8580020311187999</c:v>
                </c:pt>
                <c:pt idx="1">
                  <c:v>1.8060985387976958</c:v>
                </c:pt>
                <c:pt idx="2">
                  <c:v>1.7541950464765916</c:v>
                </c:pt>
                <c:pt idx="3">
                  <c:v>1.7022915541554875</c:v>
                </c:pt>
                <c:pt idx="4">
                  <c:v>1.6503880618343834</c:v>
                </c:pt>
                <c:pt idx="5">
                  <c:v>1.5984845695132792</c:v>
                </c:pt>
                <c:pt idx="6">
                  <c:v>1.5465810771921751</c:v>
                </c:pt>
                <c:pt idx="7">
                  <c:v>1.4946775848710709</c:v>
                </c:pt>
                <c:pt idx="8">
                  <c:v>1.4427740925499668</c:v>
                </c:pt>
                <c:pt idx="9">
                  <c:v>1.3908706002288627</c:v>
                </c:pt>
                <c:pt idx="10">
                  <c:v>1.3389671079077585</c:v>
                </c:pt>
                <c:pt idx="11">
                  <c:v>1.2870636155866544</c:v>
                </c:pt>
                <c:pt idx="12">
                  <c:v>1.2351601232655502</c:v>
                </c:pt>
                <c:pt idx="13">
                  <c:v>1.1832566309444461</c:v>
                </c:pt>
                <c:pt idx="14">
                  <c:v>1.131353138623342</c:v>
                </c:pt>
                <c:pt idx="15">
                  <c:v>1.0794496463022378</c:v>
                </c:pt>
                <c:pt idx="16">
                  <c:v>1.0275461539811337</c:v>
                </c:pt>
                <c:pt idx="17">
                  <c:v>0.97564266166002966</c:v>
                </c:pt>
                <c:pt idx="18">
                  <c:v>0.92373916933892553</c:v>
                </c:pt>
                <c:pt idx="19">
                  <c:v>0.87183567701782139</c:v>
                </c:pt>
                <c:pt idx="20">
                  <c:v>0.81993218469671736</c:v>
                </c:pt>
                <c:pt idx="21">
                  <c:v>0.76802869237561322</c:v>
                </c:pt>
                <c:pt idx="22">
                  <c:v>0.71612520005450908</c:v>
                </c:pt>
                <c:pt idx="23">
                  <c:v>0.66422170773340494</c:v>
                </c:pt>
                <c:pt idx="24">
                  <c:v>0.6123182154123008</c:v>
                </c:pt>
                <c:pt idx="25">
                  <c:v>0.56041472309119666</c:v>
                </c:pt>
                <c:pt idx="26">
                  <c:v>0.50851123077009253</c:v>
                </c:pt>
                <c:pt idx="27">
                  <c:v>0.45660773844898839</c:v>
                </c:pt>
                <c:pt idx="28">
                  <c:v>0.40470424612788425</c:v>
                </c:pt>
                <c:pt idx="29">
                  <c:v>0.35280075380678011</c:v>
                </c:pt>
                <c:pt idx="30">
                  <c:v>0.30089726148567597</c:v>
                </c:pt>
                <c:pt idx="31">
                  <c:v>0.24899376916457183</c:v>
                </c:pt>
                <c:pt idx="32">
                  <c:v>0.19709027684346769</c:v>
                </c:pt>
                <c:pt idx="33">
                  <c:v>0.14518678452236355</c:v>
                </c:pt>
                <c:pt idx="34">
                  <c:v>9.3283292201259416E-2</c:v>
                </c:pt>
                <c:pt idx="35">
                  <c:v>4.1379799880155277E-2</c:v>
                </c:pt>
                <c:pt idx="36">
                  <c:v>-1.0523692440948862E-2</c:v>
                </c:pt>
                <c:pt idx="37">
                  <c:v>-3.7155525705305614E-2</c:v>
                </c:pt>
                <c:pt idx="38">
                  <c:v>-3.7160040622375996E-2</c:v>
                </c:pt>
                <c:pt idx="39">
                  <c:v>-3.7160040622375996E-2</c:v>
                </c:pt>
                <c:pt idx="40">
                  <c:v>-3.7160040622375996E-2</c:v>
                </c:pt>
                <c:pt idx="41">
                  <c:v>-3.7160040622375996E-2</c:v>
                </c:pt>
                <c:pt idx="42">
                  <c:v>-3.7160040622375996E-2</c:v>
                </c:pt>
                <c:pt idx="43">
                  <c:v>-3.7160040622375996E-2</c:v>
                </c:pt>
                <c:pt idx="44">
                  <c:v>-3.7160040622375996E-2</c:v>
                </c:pt>
                <c:pt idx="45">
                  <c:v>-3.7160040622375996E-2</c:v>
                </c:pt>
                <c:pt idx="46">
                  <c:v>-3.7160040622375996E-2</c:v>
                </c:pt>
                <c:pt idx="47">
                  <c:v>-3.7160040622375996E-2</c:v>
                </c:pt>
                <c:pt idx="48">
                  <c:v>-3.7160040622375996E-2</c:v>
                </c:pt>
                <c:pt idx="49">
                  <c:v>-3.7160040622375996E-2</c:v>
                </c:pt>
                <c:pt idx="50">
                  <c:v>-3.7160040622375996E-2</c:v>
                </c:pt>
                <c:pt idx="51">
                  <c:v>-3.7160040622375996E-2</c:v>
                </c:pt>
                <c:pt idx="52">
                  <c:v>-3.7160040622375996E-2</c:v>
                </c:pt>
                <c:pt idx="53">
                  <c:v>-3.7160040622375996E-2</c:v>
                </c:pt>
                <c:pt idx="54">
                  <c:v>-3.7160040622375996E-2</c:v>
                </c:pt>
                <c:pt idx="55">
                  <c:v>-3.7160040622375996E-2</c:v>
                </c:pt>
                <c:pt idx="56">
                  <c:v>-3.7160040622375996E-2</c:v>
                </c:pt>
                <c:pt idx="57">
                  <c:v>-3.7160040622375996E-2</c:v>
                </c:pt>
                <c:pt idx="58">
                  <c:v>-3.7160040622375996E-2</c:v>
                </c:pt>
                <c:pt idx="59">
                  <c:v>-3.7160040622375996E-2</c:v>
                </c:pt>
                <c:pt idx="60">
                  <c:v>-3.7160040622375996E-2</c:v>
                </c:pt>
                <c:pt idx="61">
                  <c:v>-3.7160040622375996E-2</c:v>
                </c:pt>
                <c:pt idx="62">
                  <c:v>-3.7160040622375996E-2</c:v>
                </c:pt>
                <c:pt idx="63">
                  <c:v>-3.7160040622375996E-2</c:v>
                </c:pt>
                <c:pt idx="64">
                  <c:v>-3.7160040622375996E-2</c:v>
                </c:pt>
                <c:pt idx="65">
                  <c:v>-3.7160040622375996E-2</c:v>
                </c:pt>
                <c:pt idx="66">
                  <c:v>-3.7160040622375996E-2</c:v>
                </c:pt>
                <c:pt idx="67">
                  <c:v>-3.7160040622375996E-2</c:v>
                </c:pt>
                <c:pt idx="68">
                  <c:v>-3.7160040622375996E-2</c:v>
                </c:pt>
                <c:pt idx="69">
                  <c:v>-3.7160040622375996E-2</c:v>
                </c:pt>
                <c:pt idx="70">
                  <c:v>-3.7160040622375996E-2</c:v>
                </c:pt>
                <c:pt idx="71">
                  <c:v>-3.7160040622375996E-2</c:v>
                </c:pt>
                <c:pt idx="72">
                  <c:v>-3.7160040622375996E-2</c:v>
                </c:pt>
                <c:pt idx="73">
                  <c:v>-3.7160040622375996E-2</c:v>
                </c:pt>
                <c:pt idx="74">
                  <c:v>-3.7160040622375996E-2</c:v>
                </c:pt>
                <c:pt idx="75">
                  <c:v>-3.7160040622375996E-2</c:v>
                </c:pt>
                <c:pt idx="76">
                  <c:v>-3.7160040622375996E-2</c:v>
                </c:pt>
                <c:pt idx="77">
                  <c:v>-3.7160040622375996E-2</c:v>
                </c:pt>
                <c:pt idx="78">
                  <c:v>-3.7160040622375996E-2</c:v>
                </c:pt>
                <c:pt idx="79">
                  <c:v>-3.7160040622375996E-2</c:v>
                </c:pt>
                <c:pt idx="80">
                  <c:v>-3.7160040622375996E-2</c:v>
                </c:pt>
                <c:pt idx="81">
                  <c:v>-3.7160040622375996E-2</c:v>
                </c:pt>
              </c:numCache>
            </c:numRef>
          </c:val>
          <c:smooth val="0"/>
          <c:extLst>
            <c:ext xmlns:c16="http://schemas.microsoft.com/office/drawing/2014/chart" uri="{C3380CC4-5D6E-409C-BE32-E72D297353CC}">
              <c16:uniqueId val="{00000004-42F2-402D-BE6D-4695DBBDD1E1}"/>
            </c:ext>
          </c:extLst>
        </c:ser>
        <c:ser>
          <c:idx val="5"/>
          <c:order val="5"/>
          <c:tx>
            <c:strRef>
              <c:f>paths!$S$28</c:f>
              <c:strCache>
                <c:ptCount val="1"/>
                <c:pt idx="0">
                  <c:v>Japan</c:v>
                </c:pt>
              </c:strCache>
            </c:strRef>
          </c:tx>
          <c:spPr>
            <a:ln w="28575" cap="rnd">
              <a:solidFill>
                <a:schemeClr val="accent6"/>
              </a:solidFill>
              <a:round/>
            </a:ln>
            <a:effectLst/>
          </c:spPr>
          <c:marker>
            <c:symbol val="none"/>
          </c:marker>
          <c:cat>
            <c:numRef>
              <c:f>paths!$AM$3:$DP$3</c:f>
              <c:numCache>
                <c:formatCode>General</c:formatCode>
                <c:ptCount val="82"/>
                <c:pt idx="1">
                  <c:v>2020</c:v>
                </c:pt>
                <c:pt idx="11">
                  <c:v>2030</c:v>
                </c:pt>
                <c:pt idx="21">
                  <c:v>2040</c:v>
                </c:pt>
                <c:pt idx="31">
                  <c:v>2050</c:v>
                </c:pt>
                <c:pt idx="41">
                  <c:v>2060</c:v>
                </c:pt>
                <c:pt idx="51">
                  <c:v>2070</c:v>
                </c:pt>
                <c:pt idx="61">
                  <c:v>2080</c:v>
                </c:pt>
                <c:pt idx="71">
                  <c:v>2090</c:v>
                </c:pt>
                <c:pt idx="81">
                  <c:v>2100</c:v>
                </c:pt>
              </c:numCache>
            </c:numRef>
          </c:cat>
          <c:val>
            <c:numRef>
              <c:f>paths!$AM$28:$DP$28</c:f>
              <c:numCache>
                <c:formatCode>General</c:formatCode>
                <c:ptCount val="82"/>
                <c:pt idx="0" formatCode="0.00">
                  <c:v>1.1238129658209</c:v>
                </c:pt>
                <c:pt idx="1">
                  <c:v>1.0931772860727393</c:v>
                </c:pt>
                <c:pt idx="2">
                  <c:v>1.0625416063245785</c:v>
                </c:pt>
                <c:pt idx="3">
                  <c:v>1.0319059265764179</c:v>
                </c:pt>
                <c:pt idx="4">
                  <c:v>1.001270246828257</c:v>
                </c:pt>
                <c:pt idx="5">
                  <c:v>0.97063456708009643</c:v>
                </c:pt>
                <c:pt idx="6">
                  <c:v>0.93999888733193571</c:v>
                </c:pt>
                <c:pt idx="7">
                  <c:v>0.90936320758377498</c:v>
                </c:pt>
                <c:pt idx="8">
                  <c:v>0.87872752783561436</c:v>
                </c:pt>
                <c:pt idx="9">
                  <c:v>0.84809184808745364</c:v>
                </c:pt>
                <c:pt idx="10">
                  <c:v>0.81745616833929291</c:v>
                </c:pt>
                <c:pt idx="11">
                  <c:v>0.78682048859113229</c:v>
                </c:pt>
                <c:pt idx="12">
                  <c:v>0.75618480884297146</c:v>
                </c:pt>
                <c:pt idx="13">
                  <c:v>0.72554912909481084</c:v>
                </c:pt>
                <c:pt idx="14">
                  <c:v>0.69491344934665011</c:v>
                </c:pt>
                <c:pt idx="15">
                  <c:v>0.66427776959848939</c:v>
                </c:pt>
                <c:pt idx="16">
                  <c:v>0.63364208985032877</c:v>
                </c:pt>
                <c:pt idx="17">
                  <c:v>0.60300641010216804</c:v>
                </c:pt>
                <c:pt idx="18">
                  <c:v>0.57237073035400732</c:v>
                </c:pt>
                <c:pt idx="19">
                  <c:v>0.54173505060584659</c:v>
                </c:pt>
                <c:pt idx="20">
                  <c:v>0.51109937085768586</c:v>
                </c:pt>
                <c:pt idx="21">
                  <c:v>0.48046369110952525</c:v>
                </c:pt>
                <c:pt idx="22">
                  <c:v>0.44982801136136452</c:v>
                </c:pt>
                <c:pt idx="23">
                  <c:v>0.41919233161320379</c:v>
                </c:pt>
                <c:pt idx="24">
                  <c:v>0.38855665186504307</c:v>
                </c:pt>
                <c:pt idx="25">
                  <c:v>0.35792097211688234</c:v>
                </c:pt>
                <c:pt idx="26">
                  <c:v>0.32728529236872173</c:v>
                </c:pt>
                <c:pt idx="27">
                  <c:v>0.296649612620561</c:v>
                </c:pt>
                <c:pt idx="28">
                  <c:v>0.26601393287240027</c:v>
                </c:pt>
                <c:pt idx="29">
                  <c:v>0.23537825312423954</c:v>
                </c:pt>
                <c:pt idx="30">
                  <c:v>0.20474257337607893</c:v>
                </c:pt>
                <c:pt idx="31">
                  <c:v>0.1741068936279182</c:v>
                </c:pt>
                <c:pt idx="32">
                  <c:v>0.14347121387975748</c:v>
                </c:pt>
                <c:pt idx="33">
                  <c:v>0.11283553413159675</c:v>
                </c:pt>
                <c:pt idx="34">
                  <c:v>8.2199854383436133E-2</c:v>
                </c:pt>
                <c:pt idx="35">
                  <c:v>5.1564174635275295E-2</c:v>
                </c:pt>
                <c:pt idx="36">
                  <c:v>2.0928494887114679E-2</c:v>
                </c:pt>
                <c:pt idx="37">
                  <c:v>-9.601161341845554E-3</c:v>
                </c:pt>
                <c:pt idx="38">
                  <c:v>-2.2476259316417998E-2</c:v>
                </c:pt>
                <c:pt idx="39">
                  <c:v>-2.2476259316417998E-2</c:v>
                </c:pt>
                <c:pt idx="40">
                  <c:v>-2.2476259316417998E-2</c:v>
                </c:pt>
                <c:pt idx="41">
                  <c:v>-2.2476259316417998E-2</c:v>
                </c:pt>
                <c:pt idx="42">
                  <c:v>-2.2476259316417998E-2</c:v>
                </c:pt>
                <c:pt idx="43">
                  <c:v>-2.2476259316417998E-2</c:v>
                </c:pt>
                <c:pt idx="44">
                  <c:v>-2.2476259316417998E-2</c:v>
                </c:pt>
                <c:pt idx="45">
                  <c:v>-2.2476259316417998E-2</c:v>
                </c:pt>
                <c:pt idx="46">
                  <c:v>-2.2476259316417998E-2</c:v>
                </c:pt>
                <c:pt idx="47">
                  <c:v>-2.2476259316417998E-2</c:v>
                </c:pt>
                <c:pt idx="48">
                  <c:v>-2.2476259316417998E-2</c:v>
                </c:pt>
                <c:pt idx="49">
                  <c:v>-2.2476259316417998E-2</c:v>
                </c:pt>
                <c:pt idx="50">
                  <c:v>-2.2476259316417998E-2</c:v>
                </c:pt>
                <c:pt idx="51">
                  <c:v>-2.2476259316417998E-2</c:v>
                </c:pt>
                <c:pt idx="52">
                  <c:v>-2.2476259316417998E-2</c:v>
                </c:pt>
                <c:pt idx="53">
                  <c:v>-2.2476259316417998E-2</c:v>
                </c:pt>
                <c:pt idx="54">
                  <c:v>-2.2476259316417998E-2</c:v>
                </c:pt>
                <c:pt idx="55">
                  <c:v>-2.2476259316417998E-2</c:v>
                </c:pt>
                <c:pt idx="56">
                  <c:v>-2.2476259316417998E-2</c:v>
                </c:pt>
                <c:pt idx="57">
                  <c:v>-2.2476259316417998E-2</c:v>
                </c:pt>
                <c:pt idx="58">
                  <c:v>-2.2476259316417998E-2</c:v>
                </c:pt>
                <c:pt idx="59">
                  <c:v>-2.2476259316417998E-2</c:v>
                </c:pt>
                <c:pt idx="60">
                  <c:v>-2.2476259316417998E-2</c:v>
                </c:pt>
                <c:pt idx="61">
                  <c:v>-2.2476259316417998E-2</c:v>
                </c:pt>
                <c:pt idx="62">
                  <c:v>-2.2476259316417998E-2</c:v>
                </c:pt>
                <c:pt idx="63">
                  <c:v>-2.2476259316417998E-2</c:v>
                </c:pt>
                <c:pt idx="64">
                  <c:v>-2.2476259316417998E-2</c:v>
                </c:pt>
                <c:pt idx="65">
                  <c:v>-2.2476259316417998E-2</c:v>
                </c:pt>
                <c:pt idx="66">
                  <c:v>-2.2476259316417998E-2</c:v>
                </c:pt>
                <c:pt idx="67">
                  <c:v>-2.2476259316417998E-2</c:v>
                </c:pt>
                <c:pt idx="68">
                  <c:v>-2.2476259316417998E-2</c:v>
                </c:pt>
                <c:pt idx="69">
                  <c:v>-2.2476259316417998E-2</c:v>
                </c:pt>
                <c:pt idx="70">
                  <c:v>-2.2476259316417998E-2</c:v>
                </c:pt>
                <c:pt idx="71">
                  <c:v>-2.2476259316417998E-2</c:v>
                </c:pt>
                <c:pt idx="72">
                  <c:v>-2.2476259316417998E-2</c:v>
                </c:pt>
                <c:pt idx="73">
                  <c:v>-2.2476259316417998E-2</c:v>
                </c:pt>
                <c:pt idx="74">
                  <c:v>-2.2476259316417998E-2</c:v>
                </c:pt>
                <c:pt idx="75">
                  <c:v>-2.2476259316417998E-2</c:v>
                </c:pt>
                <c:pt idx="76">
                  <c:v>-2.2476259316417998E-2</c:v>
                </c:pt>
                <c:pt idx="77">
                  <c:v>-2.2476259316417998E-2</c:v>
                </c:pt>
                <c:pt idx="78">
                  <c:v>-2.2476259316417998E-2</c:v>
                </c:pt>
                <c:pt idx="79">
                  <c:v>-2.2476259316417998E-2</c:v>
                </c:pt>
                <c:pt idx="80">
                  <c:v>-2.2476259316417998E-2</c:v>
                </c:pt>
                <c:pt idx="81">
                  <c:v>-2.2476259316417998E-2</c:v>
                </c:pt>
              </c:numCache>
            </c:numRef>
          </c:val>
          <c:smooth val="0"/>
          <c:extLst>
            <c:ext xmlns:c16="http://schemas.microsoft.com/office/drawing/2014/chart" uri="{C3380CC4-5D6E-409C-BE32-E72D297353CC}">
              <c16:uniqueId val="{00000005-42F2-402D-BE6D-4695DBBDD1E1}"/>
            </c:ext>
          </c:extLst>
        </c:ser>
        <c:dLbls>
          <c:showLegendKey val="0"/>
          <c:showVal val="0"/>
          <c:showCatName val="0"/>
          <c:showSerName val="0"/>
          <c:showPercent val="0"/>
          <c:showBubbleSize val="0"/>
        </c:dLbls>
        <c:smooth val="0"/>
        <c:axId val="22645743"/>
        <c:axId val="22626063"/>
      </c:lineChart>
      <c:catAx>
        <c:axId val="2264574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22626063"/>
        <c:crosses val="autoZero"/>
        <c:auto val="1"/>
        <c:lblAlgn val="ctr"/>
        <c:lblOffset val="100"/>
        <c:noMultiLvlLbl val="0"/>
      </c:catAx>
      <c:valAx>
        <c:axId val="22626063"/>
        <c:scaling>
          <c:orientation val="minMax"/>
          <c:max val="12"/>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Gt</a:t>
                </a:r>
                <a:r>
                  <a:rPr lang="de-DE" baseline="0"/>
                  <a:t> CO2</a:t>
                </a:r>
                <a:endParaRPr lang="de-DE"/>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22645743"/>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de-DE" sz="1200"/>
              <a:t>Shares in global values in 2019</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paths2!$E$10</c:f>
              <c:strCache>
                <c:ptCount val="1"/>
                <c:pt idx="0">
                  <c:v>Population</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paths2!$B$11:$B$16</c:f>
              <c:strCache>
                <c:ptCount val="6"/>
                <c:pt idx="0">
                  <c:v>China</c:v>
                </c:pt>
                <c:pt idx="1">
                  <c:v>United States</c:v>
                </c:pt>
                <c:pt idx="2">
                  <c:v>EU27</c:v>
                </c:pt>
                <c:pt idx="3">
                  <c:v>India</c:v>
                </c:pt>
                <c:pt idx="4">
                  <c:v>Russia</c:v>
                </c:pt>
                <c:pt idx="5">
                  <c:v>Japan</c:v>
                </c:pt>
              </c:strCache>
            </c:strRef>
          </c:cat>
          <c:val>
            <c:numRef>
              <c:f>paths2!$E$11:$E$16</c:f>
              <c:numCache>
                <c:formatCode>0%</c:formatCode>
                <c:ptCount val="6"/>
                <c:pt idx="0">
                  <c:v>0.18414258767072317</c:v>
                </c:pt>
                <c:pt idx="1">
                  <c:v>4.2674232477999396E-2</c:v>
                </c:pt>
                <c:pt idx="2">
                  <c:v>5.7499559940305651E-2</c:v>
                </c:pt>
                <c:pt idx="3">
                  <c:v>0.17748722491066207</c:v>
                </c:pt>
                <c:pt idx="4">
                  <c:v>1.865925481195959E-2</c:v>
                </c:pt>
                <c:pt idx="5">
                  <c:v>1.6449535758358166E-2</c:v>
                </c:pt>
              </c:numCache>
            </c:numRef>
          </c:val>
          <c:extLst>
            <c:ext xmlns:c16="http://schemas.microsoft.com/office/drawing/2014/chart" uri="{C3380CC4-5D6E-409C-BE32-E72D297353CC}">
              <c16:uniqueId val="{00000000-4A29-4F57-9AA3-2D06B7D820D7}"/>
            </c:ext>
          </c:extLst>
        </c:ser>
        <c:ser>
          <c:idx val="1"/>
          <c:order val="1"/>
          <c:tx>
            <c:strRef>
              <c:f>paths2!$F$10</c:f>
              <c:strCache>
                <c:ptCount val="1"/>
                <c:pt idx="0">
                  <c:v>Emissions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paths2!$B$11:$B$16</c:f>
              <c:strCache>
                <c:ptCount val="6"/>
                <c:pt idx="0">
                  <c:v>China</c:v>
                </c:pt>
                <c:pt idx="1">
                  <c:v>United States</c:v>
                </c:pt>
                <c:pt idx="2">
                  <c:v>EU27</c:v>
                </c:pt>
                <c:pt idx="3">
                  <c:v>India</c:v>
                </c:pt>
                <c:pt idx="4">
                  <c:v>Russia</c:v>
                </c:pt>
                <c:pt idx="5">
                  <c:v>Japan</c:v>
                </c:pt>
              </c:strCache>
            </c:strRef>
          </c:cat>
          <c:val>
            <c:numRef>
              <c:f>paths2!$F$11:$F$16</c:f>
              <c:numCache>
                <c:formatCode>0%</c:formatCode>
                <c:ptCount val="6"/>
                <c:pt idx="0">
                  <c:v>0.32196461945746269</c:v>
                </c:pt>
                <c:pt idx="1">
                  <c:v>0.13540032748561581</c:v>
                </c:pt>
                <c:pt idx="2">
                  <c:v>7.9267911727058271E-2</c:v>
                </c:pt>
                <c:pt idx="3">
                  <c:v>6.9540665635062629E-2</c:v>
                </c:pt>
                <c:pt idx="4">
                  <c:v>5.0639801151129177E-2</c:v>
                </c:pt>
                <c:pt idx="5">
                  <c:v>3.0629495644825977E-2</c:v>
                </c:pt>
              </c:numCache>
            </c:numRef>
          </c:val>
          <c:extLst>
            <c:ext xmlns:c16="http://schemas.microsoft.com/office/drawing/2014/chart" uri="{C3380CC4-5D6E-409C-BE32-E72D297353CC}">
              <c16:uniqueId val="{00000001-4A29-4F57-9AA3-2D06B7D820D7}"/>
            </c:ext>
          </c:extLst>
        </c:ser>
        <c:dLbls>
          <c:showLegendKey val="0"/>
          <c:showVal val="0"/>
          <c:showCatName val="0"/>
          <c:showSerName val="0"/>
          <c:showPercent val="0"/>
          <c:showBubbleSize val="0"/>
        </c:dLbls>
        <c:gapWidth val="219"/>
        <c:overlap val="-27"/>
        <c:axId val="241641151"/>
        <c:axId val="241640191"/>
      </c:barChart>
      <c:catAx>
        <c:axId val="2416411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241640191"/>
        <c:crosses val="autoZero"/>
        <c:auto val="1"/>
        <c:lblAlgn val="ctr"/>
        <c:lblOffset val="100"/>
        <c:noMultiLvlLbl val="0"/>
      </c:catAx>
      <c:valAx>
        <c:axId val="241640191"/>
        <c:scaling>
          <c:orientation val="minMax"/>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2416411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de-DE" sz="1200"/>
              <a:t>Per capita emissions 2019 in t</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paths2!$C$10</c:f>
              <c:strCache>
                <c:ptCount val="1"/>
                <c:pt idx="0">
                  <c:v>per capita</c:v>
                </c:pt>
              </c:strCache>
            </c:strRef>
          </c:tx>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paths2!$B$11:$B$17</c:f>
              <c:strCache>
                <c:ptCount val="7"/>
                <c:pt idx="0">
                  <c:v>China</c:v>
                </c:pt>
                <c:pt idx="1">
                  <c:v>United States</c:v>
                </c:pt>
                <c:pt idx="2">
                  <c:v>EU27</c:v>
                </c:pt>
                <c:pt idx="3">
                  <c:v>India</c:v>
                </c:pt>
                <c:pt idx="4">
                  <c:v>Russia</c:v>
                </c:pt>
                <c:pt idx="5">
                  <c:v>Japan</c:v>
                </c:pt>
                <c:pt idx="6">
                  <c:v>Global</c:v>
                </c:pt>
              </c:strCache>
            </c:strRef>
          </c:cat>
          <c:val>
            <c:numRef>
              <c:f>paths2!$C$11:$C$17</c:f>
              <c:numCache>
                <c:formatCode>0.0</c:formatCode>
                <c:ptCount val="7"/>
                <c:pt idx="0">
                  <c:v>8.3186917125016002</c:v>
                </c:pt>
                <c:pt idx="1">
                  <c:v>15.095764695241</c:v>
                </c:pt>
                <c:pt idx="2">
                  <c:v>6.5589454336433999</c:v>
                </c:pt>
                <c:pt idx="3">
                  <c:v>1.8641157078099999</c:v>
                </c:pt>
                <c:pt idx="4">
                  <c:v>12.912157589846</c:v>
                </c:pt>
                <c:pt idx="5">
                  <c:v>8.8590534431054007</c:v>
                </c:pt>
                <c:pt idx="6">
                  <c:v>4.7577445638477238</c:v>
                </c:pt>
              </c:numCache>
            </c:numRef>
          </c:val>
          <c:extLst>
            <c:ext xmlns:c16="http://schemas.microsoft.com/office/drawing/2014/chart" uri="{C3380CC4-5D6E-409C-BE32-E72D297353CC}">
              <c16:uniqueId val="{00000000-6076-44CC-B4E5-FA47DD9FF19D}"/>
            </c:ext>
          </c:extLst>
        </c:ser>
        <c:dLbls>
          <c:showLegendKey val="0"/>
          <c:showVal val="0"/>
          <c:showCatName val="0"/>
          <c:showSerName val="0"/>
          <c:showPercent val="0"/>
          <c:showBubbleSize val="0"/>
        </c:dLbls>
        <c:gapWidth val="219"/>
        <c:overlap val="-27"/>
        <c:axId val="506609151"/>
        <c:axId val="506590431"/>
      </c:barChart>
      <c:catAx>
        <c:axId val="5066091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6590431"/>
        <c:crosses val="autoZero"/>
        <c:auto val="1"/>
        <c:lblAlgn val="ctr"/>
        <c:lblOffset val="100"/>
        <c:noMultiLvlLbl val="0"/>
      </c:catAx>
      <c:valAx>
        <c:axId val="506590431"/>
        <c:scaling>
          <c:orientation val="minMax"/>
        </c:scaling>
        <c:delete val="1"/>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crossAx val="50660915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sz="1400"/>
              <a:t>Shares of the big six in 2019</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bar"/>
        <c:grouping val="clustered"/>
        <c:varyColors val="0"/>
        <c:ser>
          <c:idx val="0"/>
          <c:order val="0"/>
          <c:spPr>
            <a:solidFill>
              <a:schemeClr val="accent1"/>
            </a:solidFill>
            <a:ln>
              <a:noFill/>
            </a:ln>
            <a:effectLst/>
          </c:spPr>
          <c:invertIfNegative val="0"/>
          <c:dPt>
            <c:idx val="1"/>
            <c:invertIfNegative val="0"/>
            <c:bubble3D val="0"/>
            <c:spPr>
              <a:solidFill>
                <a:schemeClr val="accent2"/>
              </a:solidFill>
              <a:ln>
                <a:noFill/>
              </a:ln>
              <a:effectLst/>
            </c:spPr>
            <c:extLst>
              <c:ext xmlns:c16="http://schemas.microsoft.com/office/drawing/2014/chart" uri="{C3380CC4-5D6E-409C-BE32-E72D297353CC}">
                <c16:uniqueId val="{00000001-D263-4EEA-B96C-208CEA633F79}"/>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paths2!$E$10:$F$10</c:f>
              <c:strCache>
                <c:ptCount val="2"/>
                <c:pt idx="0">
                  <c:v>Population</c:v>
                </c:pt>
                <c:pt idx="1">
                  <c:v>Emissions</c:v>
                </c:pt>
              </c:strCache>
            </c:strRef>
          </c:cat>
          <c:val>
            <c:numRef>
              <c:f>paths2!$E$17:$F$17</c:f>
              <c:numCache>
                <c:formatCode>0%</c:formatCode>
                <c:ptCount val="2"/>
                <c:pt idx="0">
                  <c:v>0.49691239557000805</c:v>
                </c:pt>
                <c:pt idx="1">
                  <c:v>0.68744282110115462</c:v>
                </c:pt>
              </c:numCache>
            </c:numRef>
          </c:val>
          <c:extLst>
            <c:ext xmlns:c16="http://schemas.microsoft.com/office/drawing/2014/chart" uri="{C3380CC4-5D6E-409C-BE32-E72D297353CC}">
              <c16:uniqueId val="{00000000-D263-4EEA-B96C-208CEA633F79}"/>
            </c:ext>
          </c:extLst>
        </c:ser>
        <c:dLbls>
          <c:showLegendKey val="0"/>
          <c:showVal val="0"/>
          <c:showCatName val="0"/>
          <c:showSerName val="0"/>
          <c:showPercent val="0"/>
          <c:showBubbleSize val="0"/>
        </c:dLbls>
        <c:gapWidth val="182"/>
        <c:axId val="1069246479"/>
        <c:axId val="1069256559"/>
      </c:barChart>
      <c:catAx>
        <c:axId val="1069246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crossAx val="1069256559"/>
        <c:crosses val="autoZero"/>
        <c:auto val="1"/>
        <c:lblAlgn val="ctr"/>
        <c:lblOffset val="100"/>
        <c:noMultiLvlLbl val="0"/>
      </c:catAx>
      <c:valAx>
        <c:axId val="1069256559"/>
        <c:scaling>
          <c:orientation val="minMax"/>
        </c:scaling>
        <c:delete val="1"/>
        <c:axPos val="b"/>
        <c:numFmt formatCode="0%" sourceLinked="1"/>
        <c:majorTickMark val="none"/>
        <c:minorTickMark val="none"/>
        <c:tickLblPos val="nextTo"/>
        <c:crossAx val="106924647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de-DE" sz="1200"/>
              <a:t>Year emissions neutrality</a:t>
            </a:r>
            <a:endParaRPr lang="de-DE" sz="1100"/>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v>start year 2020</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paths2!$B$11:$B$17</c:f>
              <c:strCache>
                <c:ptCount val="7"/>
                <c:pt idx="0">
                  <c:v>China</c:v>
                </c:pt>
                <c:pt idx="1">
                  <c:v>United States</c:v>
                </c:pt>
                <c:pt idx="2">
                  <c:v>EU27</c:v>
                </c:pt>
                <c:pt idx="3">
                  <c:v>India</c:v>
                </c:pt>
                <c:pt idx="4">
                  <c:v>Russia</c:v>
                </c:pt>
                <c:pt idx="5">
                  <c:v>Japan</c:v>
                </c:pt>
                <c:pt idx="6">
                  <c:v>Global</c:v>
                </c:pt>
              </c:strCache>
            </c:strRef>
          </c:cat>
          <c:val>
            <c:numRef>
              <c:f>paths2!$J$11:$J$17</c:f>
              <c:numCache>
                <c:formatCode>0</c:formatCode>
                <c:ptCount val="7"/>
                <c:pt idx="0">
                  <c:v>2056</c:v>
                </c:pt>
                <c:pt idx="1">
                  <c:v>2055</c:v>
                </c:pt>
                <c:pt idx="2">
                  <c:v>2057</c:v>
                </c:pt>
                <c:pt idx="3">
                  <c:v>2067</c:v>
                </c:pt>
                <c:pt idx="4">
                  <c:v>2055</c:v>
                </c:pt>
                <c:pt idx="5">
                  <c:v>2056</c:v>
                </c:pt>
                <c:pt idx="6">
                  <c:v>2059</c:v>
                </c:pt>
              </c:numCache>
            </c:numRef>
          </c:val>
          <c:extLst>
            <c:ext xmlns:c16="http://schemas.microsoft.com/office/drawing/2014/chart" uri="{C3380CC4-5D6E-409C-BE32-E72D297353CC}">
              <c16:uniqueId val="{00000000-E499-4FD8-8C83-42FB9649F5C4}"/>
            </c:ext>
          </c:extLst>
        </c:ser>
        <c:ser>
          <c:idx val="1"/>
          <c:order val="1"/>
          <c:tx>
            <c:strRef>
              <c:f>'web app'!$Q$22</c:f>
              <c:strCache>
                <c:ptCount val="1"/>
                <c:pt idx="0">
                  <c:v>start year 2025</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paths2!$B$11:$B$17</c:f>
              <c:strCache>
                <c:ptCount val="7"/>
                <c:pt idx="0">
                  <c:v>China</c:v>
                </c:pt>
                <c:pt idx="1">
                  <c:v>United States</c:v>
                </c:pt>
                <c:pt idx="2">
                  <c:v>EU27</c:v>
                </c:pt>
                <c:pt idx="3">
                  <c:v>India</c:v>
                </c:pt>
                <c:pt idx="4">
                  <c:v>Russia</c:v>
                </c:pt>
                <c:pt idx="5">
                  <c:v>Japan</c:v>
                </c:pt>
                <c:pt idx="6">
                  <c:v>Global</c:v>
                </c:pt>
              </c:strCache>
            </c:strRef>
          </c:cat>
          <c:val>
            <c:numRef>
              <c:f>paths2!$K$11:$K$17</c:f>
              <c:numCache>
                <c:formatCode>0</c:formatCode>
                <c:ptCount val="7"/>
                <c:pt idx="0">
                  <c:v>2049</c:v>
                </c:pt>
                <c:pt idx="1">
                  <c:v>2052</c:v>
                </c:pt>
                <c:pt idx="2">
                  <c:v>2058</c:v>
                </c:pt>
                <c:pt idx="3">
                  <c:v>2055</c:v>
                </c:pt>
                <c:pt idx="4">
                  <c:v>2049</c:v>
                </c:pt>
                <c:pt idx="5">
                  <c:v>2056</c:v>
                </c:pt>
                <c:pt idx="6">
                  <c:v>2053</c:v>
                </c:pt>
              </c:numCache>
            </c:numRef>
          </c:val>
          <c:extLst>
            <c:ext xmlns:c16="http://schemas.microsoft.com/office/drawing/2014/chart" uri="{C3380CC4-5D6E-409C-BE32-E72D297353CC}">
              <c16:uniqueId val="{00000001-C2E5-4CE6-B65F-89DA290584B5}"/>
            </c:ext>
          </c:extLst>
        </c:ser>
        <c:dLbls>
          <c:showLegendKey val="0"/>
          <c:showVal val="0"/>
          <c:showCatName val="0"/>
          <c:showSerName val="0"/>
          <c:showPercent val="0"/>
          <c:showBubbleSize val="0"/>
        </c:dLbls>
        <c:gapWidth val="219"/>
        <c:overlap val="-27"/>
        <c:axId val="1385302304"/>
        <c:axId val="1385308064"/>
      </c:barChart>
      <c:catAx>
        <c:axId val="13853023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85308064"/>
        <c:crosses val="autoZero"/>
        <c:auto val="1"/>
        <c:lblAlgn val="ctr"/>
        <c:lblOffset val="100"/>
        <c:noMultiLvlLbl val="0"/>
      </c:catAx>
      <c:valAx>
        <c:axId val="1385308064"/>
        <c:scaling>
          <c:orientation val="minMax"/>
          <c:min val="2020"/>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8530230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Change in emissions 2030 compared to 2019</a:t>
            </a:r>
          </a:p>
          <a:p>
            <a:pPr>
              <a:defRPr/>
            </a:pPr>
            <a:endParaRPr lang="de-D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5.9286958463212885E-2"/>
          <c:y val="0.22397346165062701"/>
          <c:w val="0.802077792335124"/>
          <c:h val="0.72510061242344703"/>
        </c:manualLayout>
      </c:layout>
      <c:barChart>
        <c:barDir val="col"/>
        <c:grouping val="clustered"/>
        <c:varyColors val="0"/>
        <c:ser>
          <c:idx val="0"/>
          <c:order val="0"/>
          <c:tx>
            <c:strRef>
              <c:f>'web app'!$Q$22</c:f>
              <c:strCache>
                <c:ptCount val="1"/>
                <c:pt idx="0">
                  <c:v>start year 2025</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paths2!$B$11:$B$17</c:f>
              <c:strCache>
                <c:ptCount val="7"/>
                <c:pt idx="0">
                  <c:v>China</c:v>
                </c:pt>
                <c:pt idx="1">
                  <c:v>United States</c:v>
                </c:pt>
                <c:pt idx="2">
                  <c:v>EU27</c:v>
                </c:pt>
                <c:pt idx="3">
                  <c:v>India</c:v>
                </c:pt>
                <c:pt idx="4">
                  <c:v>Russia</c:v>
                </c:pt>
                <c:pt idx="5">
                  <c:v>Japan</c:v>
                </c:pt>
                <c:pt idx="6">
                  <c:v>Global</c:v>
                </c:pt>
              </c:strCache>
            </c:strRef>
          </c:cat>
          <c:val>
            <c:numRef>
              <c:f>paths2!$I$11:$I$17</c:f>
              <c:numCache>
                <c:formatCode>0%</c:formatCode>
                <c:ptCount val="7"/>
                <c:pt idx="0">
                  <c:v>-0.1650999684975748</c:v>
                </c:pt>
                <c:pt idx="1">
                  <c:v>-0.26783810626996873</c:v>
                </c:pt>
                <c:pt idx="2">
                  <c:v>-0.30601075517782095</c:v>
                </c:pt>
                <c:pt idx="3">
                  <c:v>-8.3736167216192925E-3</c:v>
                </c:pt>
                <c:pt idx="4">
                  <c:v>-0.18837509432387356</c:v>
                </c:pt>
                <c:pt idx="5">
                  <c:v>-0.30039185482001696</c:v>
                </c:pt>
                <c:pt idx="6">
                  <c:v>-0.1786091397921491</c:v>
                </c:pt>
              </c:numCache>
            </c:numRef>
          </c:val>
          <c:extLst>
            <c:ext xmlns:c16="http://schemas.microsoft.com/office/drawing/2014/chart" uri="{C3380CC4-5D6E-409C-BE32-E72D297353CC}">
              <c16:uniqueId val="{00000000-2C1B-4CE0-A9F9-D7180AC58D0A}"/>
            </c:ext>
          </c:extLst>
        </c:ser>
        <c:dLbls>
          <c:showLegendKey val="0"/>
          <c:showVal val="0"/>
          <c:showCatName val="0"/>
          <c:showSerName val="0"/>
          <c:showPercent val="0"/>
          <c:showBubbleSize val="0"/>
        </c:dLbls>
        <c:gapWidth val="182"/>
        <c:axId val="2096387999"/>
        <c:axId val="2096369279"/>
      </c:barChart>
      <c:catAx>
        <c:axId val="2096387999"/>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2096369279"/>
        <c:crosses val="autoZero"/>
        <c:auto val="1"/>
        <c:lblAlgn val="ctr"/>
        <c:lblOffset val="100"/>
        <c:noMultiLvlLbl val="0"/>
      </c:catAx>
      <c:valAx>
        <c:axId val="209636927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2096387999"/>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Sum net negative emissions until 2100 (overshoot) in % of the remaining budget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'web app'!$Q$22</c:f>
              <c:strCache>
                <c:ptCount val="1"/>
                <c:pt idx="0">
                  <c:v>start year 2025</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paths!$S$23:$S$29</c:f>
              <c:strCache>
                <c:ptCount val="7"/>
                <c:pt idx="0">
                  <c:v>China</c:v>
                </c:pt>
                <c:pt idx="1">
                  <c:v>United States</c:v>
                </c:pt>
                <c:pt idx="2">
                  <c:v>EU27</c:v>
                </c:pt>
                <c:pt idx="3">
                  <c:v>India</c:v>
                </c:pt>
                <c:pt idx="4">
                  <c:v>Russia</c:v>
                </c:pt>
                <c:pt idx="5">
                  <c:v>Japan</c:v>
                </c:pt>
                <c:pt idx="6">
                  <c:v>Global</c:v>
                </c:pt>
              </c:strCache>
            </c:strRef>
          </c:cat>
          <c:val>
            <c:numRef>
              <c:f>paths!$R$48:$R$54</c:f>
              <c:numCache>
                <c:formatCode>0.00%</c:formatCode>
                <c:ptCount val="7"/>
                <c:pt idx="0">
                  <c:v>9.8703610446100404E-2</c:v>
                </c:pt>
                <c:pt idx="1">
                  <c:v>7.6936075847049729E-2</c:v>
                </c:pt>
                <c:pt idx="2">
                  <c:v>5.607851518841004E-2</c:v>
                </c:pt>
                <c:pt idx="3">
                  <c:v>6.6638052233023298E-2</c:v>
                </c:pt>
                <c:pt idx="4">
                  <c:v>9.9155849793619591E-2</c:v>
                </c:pt>
                <c:pt idx="5">
                  <c:v>6.2737574167531465E-2</c:v>
                </c:pt>
                <c:pt idx="6">
                  <c:v>7.6213696279539653E-2</c:v>
                </c:pt>
              </c:numCache>
            </c:numRef>
          </c:val>
          <c:extLst>
            <c:ext xmlns:c16="http://schemas.microsoft.com/office/drawing/2014/chart" uri="{C3380CC4-5D6E-409C-BE32-E72D297353CC}">
              <c16:uniqueId val="{00000000-0025-4FEA-A844-EA9E4F6DF154}"/>
            </c:ext>
          </c:extLst>
        </c:ser>
        <c:dLbls>
          <c:showLegendKey val="0"/>
          <c:showVal val="0"/>
          <c:showCatName val="0"/>
          <c:showSerName val="0"/>
          <c:showPercent val="0"/>
          <c:showBubbleSize val="0"/>
        </c:dLbls>
        <c:gapWidth val="219"/>
        <c:overlap val="-27"/>
        <c:axId val="885518368"/>
        <c:axId val="885523648"/>
      </c:barChart>
      <c:catAx>
        <c:axId val="88551836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885523648"/>
        <c:crosses val="autoZero"/>
        <c:auto val="1"/>
        <c:lblAlgn val="ctr"/>
        <c:lblOffset val="100"/>
        <c:noMultiLvlLbl val="0"/>
      </c:catAx>
      <c:valAx>
        <c:axId val="8855236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88551836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de-DE" sz="1400" b="0" i="0" u="none" strike="noStrike" kern="1200" spc="0" baseline="0">
                <a:solidFill>
                  <a:sysClr val="windowText" lastClr="000000">
                    <a:lumMod val="65000"/>
                    <a:lumOff val="35000"/>
                  </a:sysClr>
                </a:solidFill>
              </a:rPr>
              <a:t>Sum net negative emissions until 2100 (overshoot) in % of the emissions in 2019</a:t>
            </a: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barChart>
        <c:barDir val="col"/>
        <c:grouping val="clustered"/>
        <c:varyColors val="0"/>
        <c:ser>
          <c:idx val="0"/>
          <c:order val="0"/>
          <c:tx>
            <c:strRef>
              <c:f>'web app'!$Q$22</c:f>
              <c:strCache>
                <c:ptCount val="1"/>
                <c:pt idx="0">
                  <c:v>start year 2025</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paths2!$B$11:$B$17</c:f>
              <c:strCache>
                <c:ptCount val="7"/>
                <c:pt idx="0">
                  <c:v>China</c:v>
                </c:pt>
                <c:pt idx="1">
                  <c:v>United States</c:v>
                </c:pt>
                <c:pt idx="2">
                  <c:v>EU27</c:v>
                </c:pt>
                <c:pt idx="3">
                  <c:v>India</c:v>
                </c:pt>
                <c:pt idx="4">
                  <c:v>Russia</c:v>
                </c:pt>
                <c:pt idx="5">
                  <c:v>Japan</c:v>
                </c:pt>
                <c:pt idx="6">
                  <c:v>Global</c:v>
                </c:pt>
              </c:strCache>
            </c:strRef>
          </c:cat>
          <c:val>
            <c:numRef>
              <c:f>paths2!$M$11:$M$17</c:f>
              <c:numCache>
                <c:formatCode>0%</c:formatCode>
                <c:ptCount val="7"/>
                <c:pt idx="0">
                  <c:v>1.1551236837216514</c:v>
                </c:pt>
                <c:pt idx="1">
                  <c:v>0.89722602204211077</c:v>
                </c:pt>
                <c:pt idx="2">
                  <c:v>0.72564894615116604</c:v>
                </c:pt>
                <c:pt idx="3">
                  <c:v>1.1331339342584086</c:v>
                </c:pt>
                <c:pt idx="4">
                  <c:v>1.1245777694384196</c:v>
                </c:pt>
                <c:pt idx="5">
                  <c:v>0.77540168834770107</c:v>
                </c:pt>
                <c:pt idx="6">
                  <c:v>1.0021832053259963</c:v>
                </c:pt>
              </c:numCache>
            </c:numRef>
          </c:val>
          <c:extLst>
            <c:ext xmlns:c16="http://schemas.microsoft.com/office/drawing/2014/chart" uri="{C3380CC4-5D6E-409C-BE32-E72D297353CC}">
              <c16:uniqueId val="{00000000-971A-4DC3-8EEF-A853E05C4309}"/>
            </c:ext>
          </c:extLst>
        </c:ser>
        <c:dLbls>
          <c:showLegendKey val="0"/>
          <c:showVal val="0"/>
          <c:showCatName val="0"/>
          <c:showSerName val="0"/>
          <c:showPercent val="0"/>
          <c:showBubbleSize val="0"/>
        </c:dLbls>
        <c:gapWidth val="219"/>
        <c:overlap val="-27"/>
        <c:axId val="707271136"/>
        <c:axId val="707243776"/>
      </c:barChart>
      <c:catAx>
        <c:axId val="70727113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707243776"/>
        <c:crosses val="autoZero"/>
        <c:auto val="1"/>
        <c:lblAlgn val="ctr"/>
        <c:lblOffset val="100"/>
        <c:noMultiLvlLbl val="0"/>
      </c:catAx>
      <c:valAx>
        <c:axId val="7072437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7072711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de-DE" sz="1200"/>
              <a:t>Per GDP emissions 2019 in t</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1"/>
          <c:order val="0"/>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paths2!$B$11:$B$17</c:f>
              <c:strCache>
                <c:ptCount val="7"/>
                <c:pt idx="0">
                  <c:v>China</c:v>
                </c:pt>
                <c:pt idx="1">
                  <c:v>United States</c:v>
                </c:pt>
                <c:pt idx="2">
                  <c:v>EU27</c:v>
                </c:pt>
                <c:pt idx="3">
                  <c:v>India</c:v>
                </c:pt>
                <c:pt idx="4">
                  <c:v>Russia</c:v>
                </c:pt>
                <c:pt idx="5">
                  <c:v>Japan</c:v>
                </c:pt>
                <c:pt idx="6">
                  <c:v>Global</c:v>
                </c:pt>
              </c:strCache>
            </c:strRef>
          </c:cat>
          <c:val>
            <c:numRef>
              <c:f>paths2!$D$11:$D$17</c:f>
              <c:numCache>
                <c:formatCode>0.00</c:formatCode>
                <c:ptCount val="7"/>
                <c:pt idx="0">
                  <c:v>0.42637958181565</c:v>
                </c:pt>
                <c:pt idx="1">
                  <c:v>0.20076618998609</c:v>
                </c:pt>
                <c:pt idx="2">
                  <c:v>0.12147305427313999</c:v>
                </c:pt>
                <c:pt idx="3">
                  <c:v>0.22820189995814</c:v>
                </c:pt>
                <c:pt idx="4">
                  <c:v>0.34078201765704003</c:v>
                </c:pt>
                <c:pt idx="5">
                  <c:v>0.19377105585361001</c:v>
                </c:pt>
                <c:pt idx="6">
                  <c:v>0.24466991651417999</c:v>
                </c:pt>
              </c:numCache>
            </c:numRef>
          </c:val>
          <c:extLst>
            <c:ext xmlns:c16="http://schemas.microsoft.com/office/drawing/2014/chart" uri="{C3380CC4-5D6E-409C-BE32-E72D297353CC}">
              <c16:uniqueId val="{00000001-6532-464E-9931-1EBE017E454B}"/>
            </c:ext>
          </c:extLst>
        </c:ser>
        <c:dLbls>
          <c:showLegendKey val="0"/>
          <c:showVal val="0"/>
          <c:showCatName val="0"/>
          <c:showSerName val="0"/>
          <c:showPercent val="0"/>
          <c:showBubbleSize val="0"/>
        </c:dLbls>
        <c:gapWidth val="219"/>
        <c:overlap val="-27"/>
        <c:axId val="506609151"/>
        <c:axId val="506590431"/>
      </c:barChart>
      <c:catAx>
        <c:axId val="5066091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06590431"/>
        <c:crosses val="autoZero"/>
        <c:auto val="1"/>
        <c:lblAlgn val="ctr"/>
        <c:lblOffset val="100"/>
        <c:noMultiLvlLbl val="0"/>
      </c:catAx>
      <c:valAx>
        <c:axId val="506590431"/>
        <c:scaling>
          <c:orientation val="minMax"/>
        </c:scaling>
        <c:delete val="1"/>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crossAx val="50660915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chart" Target="../charts/chart1.xml"/><Relationship Id="rId5" Type="http://schemas.openxmlformats.org/officeDocument/2006/relationships/image" Target="../media/image4.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8" Type="http://schemas.openxmlformats.org/officeDocument/2006/relationships/chart" Target="../charts/chart9.xml"/><Relationship Id="rId3" Type="http://schemas.openxmlformats.org/officeDocument/2006/relationships/chart" Target="../charts/chart4.xml"/><Relationship Id="rId7" Type="http://schemas.openxmlformats.org/officeDocument/2006/relationships/chart" Target="../charts/chart8.xml"/><Relationship Id="rId2" Type="http://schemas.openxmlformats.org/officeDocument/2006/relationships/chart" Target="../charts/chart3.xml"/><Relationship Id="rId1" Type="http://schemas.openxmlformats.org/officeDocument/2006/relationships/chart" Target="../charts/chart2.xml"/><Relationship Id="rId6" Type="http://schemas.openxmlformats.org/officeDocument/2006/relationships/chart" Target="../charts/chart7.xml"/><Relationship Id="rId5" Type="http://schemas.openxmlformats.org/officeDocument/2006/relationships/chart" Target="../charts/chart6.xml"/><Relationship Id="rId4" Type="http://schemas.openxmlformats.org/officeDocument/2006/relationships/chart" Target="../charts/chart5.xml"/><Relationship Id="rId9" Type="http://schemas.openxmlformats.org/officeDocument/2006/relationships/chart" Target="../charts/chart10.xml"/></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42586</xdr:colOff>
      <xdr:row>50</xdr:row>
      <xdr:rowOff>51290</xdr:rowOff>
    </xdr:from>
    <xdr:to>
      <xdr:col>3</xdr:col>
      <xdr:colOff>344365</xdr:colOff>
      <xdr:row>63</xdr:row>
      <xdr:rowOff>64112</xdr:rowOff>
    </xdr:to>
    <xdr:graphicFrame macro="">
      <xdr:nvGraphicFramePr>
        <xdr:cNvPr id="4" name="Diagramm 3">
          <a:extLst>
            <a:ext uri="{FF2B5EF4-FFF2-40B4-BE49-F238E27FC236}">
              <a16:creationId xmlns:a16="http://schemas.microsoft.com/office/drawing/2014/main" id="{65549069-2AE7-44EE-A4B5-E842C4AC43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43962</xdr:colOff>
      <xdr:row>24</xdr:row>
      <xdr:rowOff>14654</xdr:rowOff>
    </xdr:from>
    <xdr:to>
      <xdr:col>3</xdr:col>
      <xdr:colOff>482912</xdr:colOff>
      <xdr:row>24</xdr:row>
      <xdr:rowOff>154874</xdr:rowOff>
    </xdr:to>
    <xdr:pic>
      <xdr:nvPicPr>
        <xdr:cNvPr id="6" name="Grafik 5">
          <a:extLst>
            <a:ext uri="{FF2B5EF4-FFF2-40B4-BE49-F238E27FC236}">
              <a16:creationId xmlns:a16="http://schemas.microsoft.com/office/drawing/2014/main" id="{5CA75F7F-F0B5-94B3-4DFB-260CAFF5B6E7}"/>
            </a:ext>
          </a:extLst>
        </xdr:cNvPr>
        <xdr:cNvPicPr>
          <a:picLocks noChangeAspect="1"/>
        </xdr:cNvPicPr>
      </xdr:nvPicPr>
      <xdr:blipFill>
        <a:blip xmlns:r="http://schemas.openxmlformats.org/officeDocument/2006/relationships" r:embed="rId2"/>
        <a:stretch>
          <a:fillRect/>
        </a:stretch>
      </xdr:blipFill>
      <xdr:spPr>
        <a:xfrm>
          <a:off x="4718539" y="3516923"/>
          <a:ext cx="438950" cy="140220"/>
        </a:xfrm>
        <a:prstGeom prst="rect">
          <a:avLst/>
        </a:prstGeom>
      </xdr:spPr>
    </xdr:pic>
    <xdr:clientData/>
  </xdr:twoCellAnchor>
  <xdr:twoCellAnchor editAs="oneCell">
    <xdr:from>
      <xdr:col>3</xdr:col>
      <xdr:colOff>43962</xdr:colOff>
      <xdr:row>25</xdr:row>
      <xdr:rowOff>21981</xdr:rowOff>
    </xdr:from>
    <xdr:to>
      <xdr:col>3</xdr:col>
      <xdr:colOff>476816</xdr:colOff>
      <xdr:row>25</xdr:row>
      <xdr:rowOff>162201</xdr:rowOff>
    </xdr:to>
    <xdr:pic>
      <xdr:nvPicPr>
        <xdr:cNvPr id="8" name="Grafik 7">
          <a:extLst>
            <a:ext uri="{FF2B5EF4-FFF2-40B4-BE49-F238E27FC236}">
              <a16:creationId xmlns:a16="http://schemas.microsoft.com/office/drawing/2014/main" id="{48DAD28D-3704-FAFD-2685-CABB24637540}"/>
            </a:ext>
          </a:extLst>
        </xdr:cNvPr>
        <xdr:cNvPicPr>
          <a:picLocks noChangeAspect="1"/>
        </xdr:cNvPicPr>
      </xdr:nvPicPr>
      <xdr:blipFill>
        <a:blip xmlns:r="http://schemas.openxmlformats.org/officeDocument/2006/relationships" r:embed="rId3"/>
        <a:stretch>
          <a:fillRect/>
        </a:stretch>
      </xdr:blipFill>
      <xdr:spPr>
        <a:xfrm>
          <a:off x="4718539" y="3714750"/>
          <a:ext cx="432854" cy="140220"/>
        </a:xfrm>
        <a:prstGeom prst="rect">
          <a:avLst/>
        </a:prstGeom>
      </xdr:spPr>
    </xdr:pic>
    <xdr:clientData/>
  </xdr:twoCellAnchor>
  <xdr:twoCellAnchor editAs="oneCell">
    <xdr:from>
      <xdr:col>4</xdr:col>
      <xdr:colOff>197827</xdr:colOff>
      <xdr:row>25</xdr:row>
      <xdr:rowOff>139212</xdr:rowOff>
    </xdr:from>
    <xdr:to>
      <xdr:col>6</xdr:col>
      <xdr:colOff>538301</xdr:colOff>
      <xdr:row>27</xdr:row>
      <xdr:rowOff>56942</xdr:rowOff>
    </xdr:to>
    <xdr:pic>
      <xdr:nvPicPr>
        <xdr:cNvPr id="2" name="Grafik 1">
          <a:extLst>
            <a:ext uri="{FF2B5EF4-FFF2-40B4-BE49-F238E27FC236}">
              <a16:creationId xmlns:a16="http://schemas.microsoft.com/office/drawing/2014/main" id="{B9FA0A32-F0FE-1D59-9BB7-A6CE21D0066D}"/>
            </a:ext>
          </a:extLst>
        </xdr:cNvPr>
        <xdr:cNvPicPr>
          <a:picLocks noChangeAspect="1"/>
        </xdr:cNvPicPr>
      </xdr:nvPicPr>
      <xdr:blipFill>
        <a:blip xmlns:r="http://schemas.openxmlformats.org/officeDocument/2006/relationships" r:embed="rId4"/>
        <a:stretch>
          <a:fillRect/>
        </a:stretch>
      </xdr:blipFill>
      <xdr:spPr>
        <a:xfrm>
          <a:off x="5238750" y="4520712"/>
          <a:ext cx="1761897" cy="298730"/>
        </a:xfrm>
        <a:prstGeom prst="rect">
          <a:avLst/>
        </a:prstGeom>
      </xdr:spPr>
    </xdr:pic>
    <xdr:clientData/>
  </xdr:twoCellAnchor>
  <xdr:twoCellAnchor editAs="oneCell">
    <xdr:from>
      <xdr:col>4</xdr:col>
      <xdr:colOff>197827</xdr:colOff>
      <xdr:row>29</xdr:row>
      <xdr:rowOff>95249</xdr:rowOff>
    </xdr:from>
    <xdr:to>
      <xdr:col>5</xdr:col>
      <xdr:colOff>490859</xdr:colOff>
      <xdr:row>30</xdr:row>
      <xdr:rowOff>188991</xdr:rowOff>
    </xdr:to>
    <xdr:pic>
      <xdr:nvPicPr>
        <xdr:cNvPr id="9" name="Grafik 8">
          <a:extLst>
            <a:ext uri="{FF2B5EF4-FFF2-40B4-BE49-F238E27FC236}">
              <a16:creationId xmlns:a16="http://schemas.microsoft.com/office/drawing/2014/main" id="{610886EC-9BA7-80CC-5872-8A3C7A90600A}"/>
            </a:ext>
          </a:extLst>
        </xdr:cNvPr>
        <xdr:cNvPicPr>
          <a:picLocks noChangeAspect="1"/>
        </xdr:cNvPicPr>
      </xdr:nvPicPr>
      <xdr:blipFill>
        <a:blip xmlns:r="http://schemas.openxmlformats.org/officeDocument/2006/relationships" r:embed="rId5"/>
        <a:stretch>
          <a:fillRect/>
        </a:stretch>
      </xdr:blipFill>
      <xdr:spPr>
        <a:xfrm>
          <a:off x="5238750" y="5238749"/>
          <a:ext cx="835224" cy="188992"/>
        </a:xfrm>
        <a:prstGeom prst="rect">
          <a:avLst/>
        </a:prstGeom>
      </xdr:spPr>
    </xdr:pic>
    <xdr:clientData/>
  </xdr:twoCellAnchor>
  <xdr:twoCellAnchor>
    <xdr:from>
      <xdr:col>3</xdr:col>
      <xdr:colOff>21981</xdr:colOff>
      <xdr:row>8</xdr:row>
      <xdr:rowOff>5443</xdr:rowOff>
    </xdr:from>
    <xdr:to>
      <xdr:col>3</xdr:col>
      <xdr:colOff>587829</xdr:colOff>
      <xdr:row>9</xdr:row>
      <xdr:rowOff>102577</xdr:rowOff>
    </xdr:to>
    <xdr:cxnSp macro="">
      <xdr:nvCxnSpPr>
        <xdr:cNvPr id="5" name="Gerade Verbindung mit Pfeil 4">
          <a:extLst>
            <a:ext uri="{FF2B5EF4-FFF2-40B4-BE49-F238E27FC236}">
              <a16:creationId xmlns:a16="http://schemas.microsoft.com/office/drawing/2014/main" id="{26EAA183-D058-D041-241E-B2623E15EB90}"/>
            </a:ext>
          </a:extLst>
        </xdr:cNvPr>
        <xdr:cNvCxnSpPr/>
      </xdr:nvCxnSpPr>
      <xdr:spPr bwMode="auto">
        <a:xfrm flipH="1">
          <a:off x="4664738" y="1289957"/>
          <a:ext cx="565848" cy="287634"/>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3</xdr:col>
      <xdr:colOff>21981</xdr:colOff>
      <xdr:row>10</xdr:row>
      <xdr:rowOff>5443</xdr:rowOff>
    </xdr:from>
    <xdr:to>
      <xdr:col>3</xdr:col>
      <xdr:colOff>587829</xdr:colOff>
      <xdr:row>10</xdr:row>
      <xdr:rowOff>95250</xdr:rowOff>
    </xdr:to>
    <xdr:cxnSp macro="">
      <xdr:nvCxnSpPr>
        <xdr:cNvPr id="10" name="Gerade Verbindung mit Pfeil 9">
          <a:extLst>
            <a:ext uri="{FF2B5EF4-FFF2-40B4-BE49-F238E27FC236}">
              <a16:creationId xmlns:a16="http://schemas.microsoft.com/office/drawing/2014/main" id="{2FB970AA-3FE8-A850-B9DE-A746A59BC940}"/>
            </a:ext>
          </a:extLst>
        </xdr:cNvPr>
        <xdr:cNvCxnSpPr/>
      </xdr:nvCxnSpPr>
      <xdr:spPr bwMode="auto">
        <a:xfrm flipH="1">
          <a:off x="4664738" y="1670957"/>
          <a:ext cx="565848" cy="89807"/>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3</xdr:col>
      <xdr:colOff>5443</xdr:colOff>
      <xdr:row>11</xdr:row>
      <xdr:rowOff>100693</xdr:rowOff>
    </xdr:from>
    <xdr:to>
      <xdr:col>3</xdr:col>
      <xdr:colOff>582386</xdr:colOff>
      <xdr:row>11</xdr:row>
      <xdr:rowOff>179615</xdr:rowOff>
    </xdr:to>
    <xdr:cxnSp macro="">
      <xdr:nvCxnSpPr>
        <xdr:cNvPr id="7" name="Gerade Verbindung mit Pfeil 6">
          <a:extLst>
            <a:ext uri="{FF2B5EF4-FFF2-40B4-BE49-F238E27FC236}">
              <a16:creationId xmlns:a16="http://schemas.microsoft.com/office/drawing/2014/main" id="{C9333C6F-B805-4568-820D-CAC49825E0D0}"/>
            </a:ext>
          </a:extLst>
        </xdr:cNvPr>
        <xdr:cNvCxnSpPr/>
      </xdr:nvCxnSpPr>
      <xdr:spPr bwMode="auto">
        <a:xfrm flipH="1" flipV="1">
          <a:off x="4648200" y="1956707"/>
          <a:ext cx="576943" cy="78922"/>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wsDr>
</file>

<file path=xl/drawings/drawing2.xml><?xml version="1.0" encoding="utf-8"?>
<xdr:wsDr xmlns:xdr="http://schemas.openxmlformats.org/drawingml/2006/spreadsheetDrawing" xmlns:a="http://schemas.openxmlformats.org/drawingml/2006/main">
  <xdr:absoluteAnchor>
    <xdr:pos x="4079" y="10887"/>
    <xdr:ext cx="8064000" cy="4838016"/>
    <xdr:graphicFrame macro="">
      <xdr:nvGraphicFramePr>
        <xdr:cNvPr id="3" name="Diagramm 2">
          <a:extLst>
            <a:ext uri="{FF2B5EF4-FFF2-40B4-BE49-F238E27FC236}">
              <a16:creationId xmlns:a16="http://schemas.microsoft.com/office/drawing/2014/main" id="{17AFF74D-D508-42F8-BB4E-BD00CAF054A2}"/>
            </a:ext>
          </a:extLst>
        </xdr:cNvPr>
        <xdr:cNvGraphicFramePr>
          <a:graphicFrameLocks noGrp="1"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xdr:from>
      <xdr:col>1</xdr:col>
      <xdr:colOff>0</xdr:colOff>
      <xdr:row>85</xdr:row>
      <xdr:rowOff>103415</xdr:rowOff>
    </xdr:from>
    <xdr:to>
      <xdr:col>13</xdr:col>
      <xdr:colOff>265339</xdr:colOff>
      <xdr:row>99</xdr:row>
      <xdr:rowOff>179615</xdr:rowOff>
    </xdr:to>
    <xdr:graphicFrame macro="">
      <xdr:nvGraphicFramePr>
        <xdr:cNvPr id="4" name="Diagramm 3">
          <a:extLst>
            <a:ext uri="{FF2B5EF4-FFF2-40B4-BE49-F238E27FC236}">
              <a16:creationId xmlns:a16="http://schemas.microsoft.com/office/drawing/2014/main" id="{1E6E1541-030A-42F6-87C8-F9A0526C98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489857</xdr:colOff>
      <xdr:row>3</xdr:row>
      <xdr:rowOff>83004</xdr:rowOff>
    </xdr:from>
    <xdr:to>
      <xdr:col>12</xdr:col>
      <xdr:colOff>447675</xdr:colOff>
      <xdr:row>6</xdr:row>
      <xdr:rowOff>163285</xdr:rowOff>
    </xdr:to>
    <xdr:sp macro="" textlink="$O$2">
      <xdr:nvSpPr>
        <xdr:cNvPr id="2" name="Textfeld 1">
          <a:extLst>
            <a:ext uri="{FF2B5EF4-FFF2-40B4-BE49-F238E27FC236}">
              <a16:creationId xmlns:a16="http://schemas.microsoft.com/office/drawing/2014/main" id="{8466A3AE-492B-E5D5-BE53-6DFC9BF65150}"/>
            </a:ext>
          </a:extLst>
        </xdr:cNvPr>
        <xdr:cNvSpPr txBox="1"/>
      </xdr:nvSpPr>
      <xdr:spPr>
        <a:xfrm>
          <a:off x="5823857" y="654504"/>
          <a:ext cx="2026104" cy="6517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E658BED8-EE41-4005-AE9A-14D9B9CC5007}" type="TxLink">
            <a:rPr lang="en-US" sz="900" b="0" i="0" u="none" strike="noStrike">
              <a:solidFill>
                <a:srgbClr val="000000"/>
              </a:solidFill>
              <a:latin typeface="+mn-lt"/>
              <a:cs typeface="Times New Roman"/>
            </a:rPr>
            <a:pPr/>
            <a:t>Global CO2 budget: 650 Gt
LUC budget: 0 Gt
Weighting population: 15%
Potential net negative emissions: -2%</a:t>
          </a:fld>
          <a:endParaRPr lang="de-DE" sz="900">
            <a:latin typeface="+mn-lt"/>
          </a:endParaRPr>
        </a:p>
      </xdr:txBody>
    </xdr:sp>
    <xdr:clientData/>
  </xdr:twoCellAnchor>
  <xdr:twoCellAnchor>
    <xdr:from>
      <xdr:col>1</xdr:col>
      <xdr:colOff>6803</xdr:colOff>
      <xdr:row>100</xdr:row>
      <xdr:rowOff>62594</xdr:rowOff>
    </xdr:from>
    <xdr:to>
      <xdr:col>7</xdr:col>
      <xdr:colOff>284593</xdr:colOff>
      <xdr:row>114</xdr:row>
      <xdr:rowOff>138794</xdr:rowOff>
    </xdr:to>
    <xdr:graphicFrame macro="">
      <xdr:nvGraphicFramePr>
        <xdr:cNvPr id="5" name="Diagramm 4">
          <a:extLst>
            <a:ext uri="{FF2B5EF4-FFF2-40B4-BE49-F238E27FC236}">
              <a16:creationId xmlns:a16="http://schemas.microsoft.com/office/drawing/2014/main" id="{6F5EEF77-5241-46E8-A319-68EE6EFFCF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6803</xdr:colOff>
      <xdr:row>115</xdr:row>
      <xdr:rowOff>2721</xdr:rowOff>
    </xdr:from>
    <xdr:to>
      <xdr:col>13</xdr:col>
      <xdr:colOff>251732</xdr:colOff>
      <xdr:row>120</xdr:row>
      <xdr:rowOff>145596</xdr:rowOff>
    </xdr:to>
    <xdr:graphicFrame macro="">
      <xdr:nvGraphicFramePr>
        <xdr:cNvPr id="6" name="Diagramm 5">
          <a:extLst>
            <a:ext uri="{FF2B5EF4-FFF2-40B4-BE49-F238E27FC236}">
              <a16:creationId xmlns:a16="http://schemas.microsoft.com/office/drawing/2014/main" id="{7449C2C1-8820-49D8-BB15-0AEADA27EE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9525</xdr:colOff>
      <xdr:row>26</xdr:row>
      <xdr:rowOff>35617</xdr:rowOff>
    </xdr:from>
    <xdr:to>
      <xdr:col>13</xdr:col>
      <xdr:colOff>265340</xdr:colOff>
      <xdr:row>40</xdr:row>
      <xdr:rowOff>119662</xdr:rowOff>
    </xdr:to>
    <xdr:graphicFrame macro="">
      <xdr:nvGraphicFramePr>
        <xdr:cNvPr id="7" name="Diagramm 6">
          <a:extLst>
            <a:ext uri="{FF2B5EF4-FFF2-40B4-BE49-F238E27FC236}">
              <a16:creationId xmlns:a16="http://schemas.microsoft.com/office/drawing/2014/main" id="{DE7E16E2-7699-4826-A186-2874B5A805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1</xdr:colOff>
      <xdr:row>40</xdr:row>
      <xdr:rowOff>149678</xdr:rowOff>
    </xdr:from>
    <xdr:to>
      <xdr:col>13</xdr:col>
      <xdr:colOff>255816</xdr:colOff>
      <xdr:row>54</xdr:row>
      <xdr:rowOff>122464</xdr:rowOff>
    </xdr:to>
    <xdr:graphicFrame macro="">
      <xdr:nvGraphicFramePr>
        <xdr:cNvPr id="8" name="Diagramm 7">
          <a:extLst>
            <a:ext uri="{FF2B5EF4-FFF2-40B4-BE49-F238E27FC236}">
              <a16:creationId xmlns:a16="http://schemas.microsoft.com/office/drawing/2014/main" id="{170662E9-7AE6-43A7-A547-7BD9159ECC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0</xdr:colOff>
      <xdr:row>54</xdr:row>
      <xdr:rowOff>156482</xdr:rowOff>
    </xdr:from>
    <xdr:to>
      <xdr:col>13</xdr:col>
      <xdr:colOff>258535</xdr:colOff>
      <xdr:row>68</xdr:row>
      <xdr:rowOff>170089</xdr:rowOff>
    </xdr:to>
    <xdr:graphicFrame macro="">
      <xdr:nvGraphicFramePr>
        <xdr:cNvPr id="9" name="Diagramm 8">
          <a:extLst>
            <a:ext uri="{FF2B5EF4-FFF2-40B4-BE49-F238E27FC236}">
              <a16:creationId xmlns:a16="http://schemas.microsoft.com/office/drawing/2014/main" id="{D49583A8-BFCF-4AFB-9635-62755E926B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54427</xdr:colOff>
      <xdr:row>69</xdr:row>
      <xdr:rowOff>20411</xdr:rowOff>
    </xdr:from>
    <xdr:to>
      <xdr:col>13</xdr:col>
      <xdr:colOff>265338</xdr:colOff>
      <xdr:row>85</xdr:row>
      <xdr:rowOff>13607</xdr:rowOff>
    </xdr:to>
    <xdr:graphicFrame macro="">
      <xdr:nvGraphicFramePr>
        <xdr:cNvPr id="11" name="Diagramm 10">
          <a:extLst>
            <a:ext uri="{FF2B5EF4-FFF2-40B4-BE49-F238E27FC236}">
              <a16:creationId xmlns:a16="http://schemas.microsoft.com/office/drawing/2014/main" id="{F5992DDF-C158-4CB8-AB65-B58DD9EEAF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xdr:col>
      <xdr:colOff>312965</xdr:colOff>
      <xdr:row>100</xdr:row>
      <xdr:rowOff>68036</xdr:rowOff>
    </xdr:from>
    <xdr:to>
      <xdr:col>13</xdr:col>
      <xdr:colOff>277790</xdr:colOff>
      <xdr:row>114</xdr:row>
      <xdr:rowOff>144236</xdr:rowOff>
    </xdr:to>
    <xdr:graphicFrame macro="">
      <xdr:nvGraphicFramePr>
        <xdr:cNvPr id="10" name="Diagramm 9">
          <a:extLst>
            <a:ext uri="{FF2B5EF4-FFF2-40B4-BE49-F238E27FC236}">
              <a16:creationId xmlns:a16="http://schemas.microsoft.com/office/drawing/2014/main" id="{BFA52977-6631-4D5C-B6FA-4AA8ED351D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5</xdr:col>
      <xdr:colOff>193116</xdr:colOff>
      <xdr:row>11</xdr:row>
      <xdr:rowOff>28785</xdr:rowOff>
    </xdr:from>
    <xdr:to>
      <xdr:col>8</xdr:col>
      <xdr:colOff>592830</xdr:colOff>
      <xdr:row>12</xdr:row>
      <xdr:rowOff>19237</xdr:rowOff>
    </xdr:to>
    <xdr:pic>
      <xdr:nvPicPr>
        <xdr:cNvPr id="2" name="Grafik 1">
          <a:extLst>
            <a:ext uri="{FF2B5EF4-FFF2-40B4-BE49-F238E27FC236}">
              <a16:creationId xmlns:a16="http://schemas.microsoft.com/office/drawing/2014/main" id="{9E4CCC6A-05ED-415D-AD3A-2B0BE4634C0D}"/>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bwMode="auto">
        <a:xfrm>
          <a:off x="6267135" y="2864304"/>
          <a:ext cx="2685714" cy="1809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400050</xdr:colOff>
      <xdr:row>2</xdr:row>
      <xdr:rowOff>9525</xdr:rowOff>
    </xdr:from>
    <xdr:ext cx="2187394" cy="393377"/>
    <mc:AlternateContent xmlns:mc="http://schemas.openxmlformats.org/markup-compatibility/2006" xmlns:a14="http://schemas.microsoft.com/office/drawing/2010/main">
      <mc:Choice Requires="a14">
        <xdr:sp macro="" textlink="">
          <xdr:nvSpPr>
            <xdr:cNvPr id="2" name="Textfeld 1">
              <a:extLst>
                <a:ext uri="{FF2B5EF4-FFF2-40B4-BE49-F238E27FC236}">
                  <a16:creationId xmlns:a16="http://schemas.microsoft.com/office/drawing/2014/main" id="{56082982-409D-460C-8020-E5414DFAB03E}"/>
                </a:ext>
              </a:extLst>
            </xdr:cNvPr>
            <xdr:cNvSpPr txBox="1"/>
          </xdr:nvSpPr>
          <xdr:spPr>
            <a:xfrm>
              <a:off x="400050" y="390525"/>
              <a:ext cx="2187394" cy="393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p>
                      <m:sSupPr>
                        <m:ctrlPr>
                          <a:rPr lang="de-DE" sz="1100" b="1" i="1">
                            <a:solidFill>
                              <a:schemeClr val="accent2"/>
                            </a:solidFill>
                            <a:latin typeface="Cambria Math" panose="02040503050406030204" pitchFamily="18" charset="0"/>
                          </a:rPr>
                        </m:ctrlPr>
                      </m:sSupPr>
                      <m:e>
                        <m:r>
                          <a:rPr lang="de-DE" sz="1100" b="1" i="1">
                            <a:solidFill>
                              <a:schemeClr val="accent2"/>
                            </a:solidFill>
                            <a:latin typeface="Cambria Math" panose="02040503050406030204" pitchFamily="18" charset="0"/>
                          </a:rPr>
                          <m:t>𝑩</m:t>
                        </m:r>
                      </m:e>
                      <m:sup>
                        <m:r>
                          <a:rPr lang="de-DE" sz="1100" b="1" i="1">
                            <a:solidFill>
                              <a:schemeClr val="accent2"/>
                            </a:solidFill>
                            <a:latin typeface="Cambria Math" panose="02040503050406030204" pitchFamily="18" charset="0"/>
                          </a:rPr>
                          <m:t>𝒊</m:t>
                        </m:r>
                      </m:sup>
                    </m:sSup>
                    <m:r>
                      <a:rPr lang="de-DE" sz="1100" b="0" i="1">
                        <a:latin typeface="Cambria Math" panose="02040503050406030204" pitchFamily="18" charset="0"/>
                      </a:rPr>
                      <m:t>=</m:t>
                    </m:r>
                    <m:d>
                      <m:dPr>
                        <m:ctrlPr>
                          <a:rPr lang="de-DE" sz="1100" b="0" i="1">
                            <a:latin typeface="Cambria Math" panose="02040503050406030204" pitchFamily="18" charset="0"/>
                          </a:rPr>
                        </m:ctrlPr>
                      </m:dPr>
                      <m:e>
                        <m:r>
                          <a:rPr lang="de-DE" sz="1100" b="1" i="1">
                            <a:solidFill>
                              <a:srgbClr val="FF0000"/>
                            </a:solidFill>
                            <a:effectLst/>
                            <a:latin typeface="Cambria Math" panose="02040503050406030204" pitchFamily="18" charset="0"/>
                            <a:ea typeface="+mn-ea"/>
                            <a:cs typeface="+mn-cs"/>
                          </a:rPr>
                          <m:t>𝑪</m:t>
                        </m:r>
                        <m:r>
                          <a:rPr lang="de-DE" sz="1100" b="0" i="1">
                            <a:solidFill>
                              <a:schemeClr val="tx1"/>
                            </a:solidFill>
                            <a:effectLst/>
                            <a:latin typeface="Cambria Math" panose="02040503050406030204" pitchFamily="18" charset="0"/>
                            <a:ea typeface="+mn-ea"/>
                            <a:cs typeface="+mn-cs"/>
                          </a:rPr>
                          <m:t>∗</m:t>
                        </m:r>
                        <m:f>
                          <m:fPr>
                            <m:ctrlPr>
                              <a:rPr lang="de-DE" sz="1100" b="1" i="1">
                                <a:solidFill>
                                  <a:schemeClr val="accent4"/>
                                </a:solidFill>
                                <a:effectLst/>
                                <a:latin typeface="Cambria Math" panose="02040503050406030204" pitchFamily="18" charset="0"/>
                                <a:ea typeface="+mn-ea"/>
                                <a:cs typeface="+mn-cs"/>
                              </a:rPr>
                            </m:ctrlPr>
                          </m:fPr>
                          <m:num>
                            <m:sSubSup>
                              <m:sSubSupPr>
                                <m:ctrlPr>
                                  <a:rPr lang="de-DE" sz="1100" b="1" i="1">
                                    <a:solidFill>
                                      <a:schemeClr val="accent4"/>
                                    </a:solidFill>
                                    <a:effectLst/>
                                    <a:latin typeface="Cambria Math" panose="02040503050406030204" pitchFamily="18" charset="0"/>
                                    <a:ea typeface="+mn-ea"/>
                                    <a:cs typeface="+mn-cs"/>
                                  </a:rPr>
                                </m:ctrlPr>
                              </m:sSubSupPr>
                              <m:e>
                                <m:r>
                                  <a:rPr lang="de-DE" sz="1100" b="1" i="1">
                                    <a:solidFill>
                                      <a:schemeClr val="accent4"/>
                                    </a:solidFill>
                                    <a:effectLst/>
                                    <a:latin typeface="Cambria Math" panose="02040503050406030204" pitchFamily="18" charset="0"/>
                                    <a:ea typeface="+mn-ea"/>
                                    <a:cs typeface="+mn-cs"/>
                                  </a:rPr>
                                  <m:t>𝑷</m:t>
                                </m:r>
                              </m:e>
                              <m:sub>
                                <m:r>
                                  <a:rPr lang="de-DE" sz="1100" b="1" i="1">
                                    <a:solidFill>
                                      <a:schemeClr val="accent4"/>
                                    </a:solidFill>
                                    <a:effectLst/>
                                    <a:latin typeface="Cambria Math" panose="02040503050406030204" pitchFamily="18" charset="0"/>
                                    <a:ea typeface="+mn-ea"/>
                                    <a:cs typeface="+mn-cs"/>
                                  </a:rPr>
                                  <m:t>𝑩𝒀</m:t>
                                </m:r>
                              </m:sub>
                              <m:sup>
                                <m:r>
                                  <a:rPr lang="de-DE" sz="1100" b="1" i="1">
                                    <a:solidFill>
                                      <a:schemeClr val="accent4"/>
                                    </a:solidFill>
                                    <a:effectLst/>
                                    <a:latin typeface="Cambria Math" panose="02040503050406030204" pitchFamily="18" charset="0"/>
                                    <a:ea typeface="+mn-ea"/>
                                    <a:cs typeface="+mn-cs"/>
                                  </a:rPr>
                                  <m:t>𝒊</m:t>
                                </m:r>
                              </m:sup>
                            </m:sSubSup>
                          </m:num>
                          <m:den>
                            <m:sSub>
                              <m:sSubPr>
                                <m:ctrlPr>
                                  <a:rPr lang="de-DE" sz="1100" b="1" i="1">
                                    <a:solidFill>
                                      <a:schemeClr val="accent4"/>
                                    </a:solidFill>
                                    <a:effectLst/>
                                    <a:latin typeface="Cambria Math" panose="02040503050406030204" pitchFamily="18" charset="0"/>
                                    <a:ea typeface="+mn-ea"/>
                                    <a:cs typeface="+mn-cs"/>
                                  </a:rPr>
                                </m:ctrlPr>
                              </m:sSubPr>
                              <m:e>
                                <m:r>
                                  <a:rPr lang="de-DE" sz="1100" b="1" i="1">
                                    <a:solidFill>
                                      <a:schemeClr val="accent4"/>
                                    </a:solidFill>
                                    <a:effectLst/>
                                    <a:latin typeface="Cambria Math" panose="02040503050406030204" pitchFamily="18" charset="0"/>
                                    <a:ea typeface="+mn-ea"/>
                                    <a:cs typeface="+mn-cs"/>
                                  </a:rPr>
                                  <m:t>𝑷</m:t>
                                </m:r>
                              </m:e>
                              <m:sub>
                                <m:r>
                                  <a:rPr lang="de-DE" sz="1100" b="1" i="1">
                                    <a:solidFill>
                                      <a:schemeClr val="accent4"/>
                                    </a:solidFill>
                                    <a:effectLst/>
                                    <a:latin typeface="Cambria Math" panose="02040503050406030204" pitchFamily="18" charset="0"/>
                                    <a:ea typeface="+mn-ea"/>
                                    <a:cs typeface="+mn-cs"/>
                                  </a:rPr>
                                  <m:t>𝑩𝒀</m:t>
                                </m:r>
                              </m:sub>
                            </m:sSub>
                          </m:den>
                        </m:f>
                        <m:r>
                          <a:rPr lang="de-DE" sz="1100" b="0" i="1">
                            <a:solidFill>
                              <a:schemeClr val="tx1"/>
                            </a:solidFill>
                            <a:effectLst/>
                            <a:latin typeface="Cambria Math" panose="02040503050406030204" pitchFamily="18" charset="0"/>
                            <a:ea typeface="+mn-ea"/>
                            <a:cs typeface="+mn-cs"/>
                          </a:rPr>
                          <m:t>+</m:t>
                        </m:r>
                        <m:d>
                          <m:dPr>
                            <m:ctrlPr>
                              <a:rPr lang="de-DE" sz="1100" b="0" i="1">
                                <a:solidFill>
                                  <a:schemeClr val="tx1"/>
                                </a:solidFill>
                                <a:effectLst/>
                                <a:latin typeface="Cambria Math" panose="02040503050406030204" pitchFamily="18" charset="0"/>
                                <a:ea typeface="+mn-ea"/>
                                <a:cs typeface="+mn-cs"/>
                              </a:rPr>
                            </m:ctrlPr>
                          </m:dPr>
                          <m:e>
                            <m:r>
                              <a:rPr lang="de-DE" sz="1100" b="0" i="1">
                                <a:solidFill>
                                  <a:schemeClr val="tx1"/>
                                </a:solidFill>
                                <a:effectLst/>
                                <a:latin typeface="Cambria Math" panose="02040503050406030204" pitchFamily="18" charset="0"/>
                                <a:ea typeface="+mn-ea"/>
                                <a:cs typeface="+mn-cs"/>
                              </a:rPr>
                              <m:t>1−</m:t>
                            </m:r>
                            <m:r>
                              <a:rPr lang="de-DE" sz="1100" b="1" i="1">
                                <a:solidFill>
                                  <a:srgbClr val="FF0000"/>
                                </a:solidFill>
                                <a:effectLst/>
                                <a:latin typeface="Cambria Math" panose="02040503050406030204" pitchFamily="18" charset="0"/>
                                <a:ea typeface="+mn-ea"/>
                                <a:cs typeface="+mn-cs"/>
                              </a:rPr>
                              <m:t>𝑪</m:t>
                            </m:r>
                          </m:e>
                        </m:d>
                        <m:r>
                          <a:rPr lang="de-DE" sz="1100" b="0" i="1">
                            <a:solidFill>
                              <a:schemeClr val="tx1"/>
                            </a:solidFill>
                            <a:effectLst/>
                            <a:latin typeface="Cambria Math" panose="02040503050406030204" pitchFamily="18" charset="0"/>
                            <a:ea typeface="+mn-ea"/>
                            <a:cs typeface="+mn-cs"/>
                          </a:rPr>
                          <m:t>∗</m:t>
                        </m:r>
                        <m:f>
                          <m:fPr>
                            <m:ctrlPr>
                              <a:rPr lang="de-DE" sz="1100" b="1" i="1">
                                <a:solidFill>
                                  <a:schemeClr val="accent5"/>
                                </a:solidFill>
                                <a:effectLst/>
                                <a:latin typeface="Cambria Math" panose="02040503050406030204" pitchFamily="18" charset="0"/>
                                <a:ea typeface="+mn-ea"/>
                                <a:cs typeface="+mn-cs"/>
                              </a:rPr>
                            </m:ctrlPr>
                          </m:fPr>
                          <m:num>
                            <m:sSubSup>
                              <m:sSubSupPr>
                                <m:ctrlPr>
                                  <a:rPr lang="de-DE" sz="1100" b="1" i="1">
                                    <a:solidFill>
                                      <a:schemeClr val="accent5"/>
                                    </a:solidFill>
                                    <a:effectLst/>
                                    <a:latin typeface="Cambria Math" panose="02040503050406030204" pitchFamily="18" charset="0"/>
                                    <a:ea typeface="+mn-ea"/>
                                    <a:cs typeface="+mn-cs"/>
                                  </a:rPr>
                                </m:ctrlPr>
                              </m:sSubSupPr>
                              <m:e>
                                <m:r>
                                  <a:rPr lang="de-DE" sz="1100" b="1" i="1">
                                    <a:solidFill>
                                      <a:schemeClr val="accent5"/>
                                    </a:solidFill>
                                    <a:effectLst/>
                                    <a:latin typeface="Cambria Math" panose="02040503050406030204" pitchFamily="18" charset="0"/>
                                    <a:ea typeface="+mn-ea"/>
                                    <a:cs typeface="+mn-cs"/>
                                  </a:rPr>
                                  <m:t>𝑬</m:t>
                                </m:r>
                              </m:e>
                              <m:sub>
                                <m:r>
                                  <a:rPr lang="de-DE" sz="1100" b="1" i="1">
                                    <a:solidFill>
                                      <a:schemeClr val="accent5"/>
                                    </a:solidFill>
                                    <a:effectLst/>
                                    <a:latin typeface="Cambria Math" panose="02040503050406030204" pitchFamily="18" charset="0"/>
                                    <a:ea typeface="+mn-ea"/>
                                    <a:cs typeface="+mn-cs"/>
                                  </a:rPr>
                                  <m:t>𝑩𝒀</m:t>
                                </m:r>
                              </m:sub>
                              <m:sup>
                                <m:r>
                                  <a:rPr lang="de-DE" sz="1100" b="1" i="1">
                                    <a:solidFill>
                                      <a:schemeClr val="accent5"/>
                                    </a:solidFill>
                                    <a:effectLst/>
                                    <a:latin typeface="Cambria Math" panose="02040503050406030204" pitchFamily="18" charset="0"/>
                                    <a:ea typeface="+mn-ea"/>
                                    <a:cs typeface="+mn-cs"/>
                                  </a:rPr>
                                  <m:t>𝒊</m:t>
                                </m:r>
                              </m:sup>
                            </m:sSubSup>
                          </m:num>
                          <m:den>
                            <m:sSub>
                              <m:sSubPr>
                                <m:ctrlPr>
                                  <a:rPr lang="de-DE" sz="1100" b="1" i="1">
                                    <a:solidFill>
                                      <a:schemeClr val="accent5"/>
                                    </a:solidFill>
                                    <a:effectLst/>
                                    <a:latin typeface="Cambria Math" panose="02040503050406030204" pitchFamily="18" charset="0"/>
                                    <a:ea typeface="+mn-ea"/>
                                    <a:cs typeface="+mn-cs"/>
                                  </a:rPr>
                                </m:ctrlPr>
                              </m:sSubPr>
                              <m:e>
                                <m:r>
                                  <a:rPr lang="de-DE" sz="1100" b="1" i="1">
                                    <a:solidFill>
                                      <a:schemeClr val="accent5"/>
                                    </a:solidFill>
                                    <a:effectLst/>
                                    <a:latin typeface="Cambria Math" panose="02040503050406030204" pitchFamily="18" charset="0"/>
                                    <a:ea typeface="+mn-ea"/>
                                    <a:cs typeface="+mn-cs"/>
                                  </a:rPr>
                                  <m:t>𝑬</m:t>
                                </m:r>
                              </m:e>
                              <m:sub>
                                <m:r>
                                  <a:rPr lang="de-DE" sz="1100" b="1" i="1">
                                    <a:solidFill>
                                      <a:schemeClr val="accent5"/>
                                    </a:solidFill>
                                    <a:effectLst/>
                                    <a:latin typeface="Cambria Math" panose="02040503050406030204" pitchFamily="18" charset="0"/>
                                    <a:ea typeface="+mn-ea"/>
                                    <a:cs typeface="+mn-cs"/>
                                  </a:rPr>
                                  <m:t>𝑩𝒀</m:t>
                                </m:r>
                              </m:sub>
                            </m:sSub>
                          </m:den>
                        </m:f>
                      </m:e>
                    </m:d>
                    <m:r>
                      <a:rPr lang="de-DE" sz="1100" b="0" i="1">
                        <a:latin typeface="Cambria Math" panose="02040503050406030204" pitchFamily="18" charset="0"/>
                      </a:rPr>
                      <m:t>∗</m:t>
                    </m:r>
                    <m:r>
                      <a:rPr lang="de-DE" sz="1100" b="1" i="1">
                        <a:solidFill>
                          <a:schemeClr val="accent6">
                            <a:lumMod val="75000"/>
                          </a:schemeClr>
                        </a:solidFill>
                        <a:latin typeface="Cambria Math" panose="02040503050406030204" pitchFamily="18" charset="0"/>
                      </a:rPr>
                      <m:t>𝑩</m:t>
                    </m:r>
                  </m:oMath>
                </m:oMathPara>
              </a14:m>
              <a:endParaRPr lang="de-DE" sz="1100" b="1"/>
            </a:p>
          </xdr:txBody>
        </xdr:sp>
      </mc:Choice>
      <mc:Fallback xmlns="">
        <xdr:sp macro="" textlink="">
          <xdr:nvSpPr>
            <xdr:cNvPr id="2" name="Textfeld 1">
              <a:extLst>
                <a:ext uri="{FF2B5EF4-FFF2-40B4-BE49-F238E27FC236}">
                  <a16:creationId xmlns:a16="http://schemas.microsoft.com/office/drawing/2014/main" id="{56082982-409D-460C-8020-E5414DFAB03E}"/>
                </a:ext>
              </a:extLst>
            </xdr:cNvPr>
            <xdr:cNvSpPr txBox="1"/>
          </xdr:nvSpPr>
          <xdr:spPr>
            <a:xfrm>
              <a:off x="400050" y="390525"/>
              <a:ext cx="2187394" cy="393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de-DE" sz="1100" b="1" i="0">
                  <a:solidFill>
                    <a:schemeClr val="accent2"/>
                  </a:solidFill>
                  <a:latin typeface="Cambria Math" panose="02040503050406030204" pitchFamily="18" charset="0"/>
                </a:rPr>
                <a:t>𝑩^𝒊</a:t>
              </a:r>
              <a:r>
                <a:rPr lang="de-DE" sz="1100" b="0" i="0">
                  <a:latin typeface="Cambria Math" panose="02040503050406030204" pitchFamily="18" charset="0"/>
                </a:rPr>
                <a:t>=(</a:t>
              </a:r>
              <a:r>
                <a:rPr lang="de-DE" sz="1100" b="1" i="0">
                  <a:solidFill>
                    <a:srgbClr val="FF0000"/>
                  </a:solidFill>
                  <a:effectLst/>
                  <a:latin typeface="Cambria Math" panose="02040503050406030204" pitchFamily="18" charset="0"/>
                  <a:ea typeface="+mn-ea"/>
                  <a:cs typeface="+mn-cs"/>
                </a:rPr>
                <a:t>𝑪</a:t>
              </a:r>
              <a:r>
                <a:rPr lang="de-DE" sz="1100" b="0" i="0">
                  <a:solidFill>
                    <a:schemeClr val="tx1"/>
                  </a:solidFill>
                  <a:effectLst/>
                  <a:latin typeface="Cambria Math" panose="02040503050406030204" pitchFamily="18" charset="0"/>
                  <a:ea typeface="+mn-ea"/>
                  <a:cs typeface="+mn-cs"/>
                </a:rPr>
                <a:t>∗</a:t>
              </a:r>
              <a:r>
                <a:rPr lang="de-DE" sz="1100" b="1" i="0">
                  <a:solidFill>
                    <a:schemeClr val="accent4"/>
                  </a:solidFill>
                  <a:effectLst/>
                  <a:latin typeface="Cambria Math" panose="02040503050406030204" pitchFamily="18" charset="0"/>
                  <a:ea typeface="+mn-ea"/>
                  <a:cs typeface="+mn-cs"/>
                </a:rPr>
                <a:t>(𝑷_𝑩𝒀^𝒊)/𝑷_𝑩𝒀 </a:t>
              </a:r>
              <a:r>
                <a:rPr lang="de-DE" sz="1100" b="0" i="0">
                  <a:solidFill>
                    <a:schemeClr val="tx1"/>
                  </a:solidFill>
                  <a:effectLst/>
                  <a:latin typeface="Cambria Math" panose="02040503050406030204" pitchFamily="18" charset="0"/>
                  <a:ea typeface="+mn-ea"/>
                  <a:cs typeface="+mn-cs"/>
                </a:rPr>
                <a:t>+(1−</a:t>
              </a:r>
              <a:r>
                <a:rPr lang="de-DE" sz="1100" b="1" i="0">
                  <a:solidFill>
                    <a:srgbClr val="FF0000"/>
                  </a:solidFill>
                  <a:effectLst/>
                  <a:latin typeface="Cambria Math" panose="02040503050406030204" pitchFamily="18" charset="0"/>
                  <a:ea typeface="+mn-ea"/>
                  <a:cs typeface="+mn-cs"/>
                </a:rPr>
                <a:t>𝑪</a:t>
              </a:r>
              <a:r>
                <a:rPr lang="de-DE" sz="1100" b="0" i="0">
                  <a:solidFill>
                    <a:srgbClr val="FF0000"/>
                  </a:solidFill>
                  <a:effectLst/>
                  <a:latin typeface="Cambria Math" panose="02040503050406030204" pitchFamily="18" charset="0"/>
                  <a:ea typeface="+mn-ea"/>
                  <a:cs typeface="+mn-cs"/>
                </a:rPr>
                <a:t>)</a:t>
              </a:r>
              <a:r>
                <a:rPr lang="de-DE" sz="1100" b="0" i="0">
                  <a:solidFill>
                    <a:schemeClr val="tx1"/>
                  </a:solidFill>
                  <a:effectLst/>
                  <a:latin typeface="Cambria Math" panose="02040503050406030204" pitchFamily="18" charset="0"/>
                  <a:ea typeface="+mn-ea"/>
                  <a:cs typeface="+mn-cs"/>
                </a:rPr>
                <a:t>∗</a:t>
              </a:r>
              <a:r>
                <a:rPr lang="de-DE" sz="1100" b="1" i="0">
                  <a:solidFill>
                    <a:schemeClr val="accent5"/>
                  </a:solidFill>
                  <a:effectLst/>
                  <a:latin typeface="Cambria Math" panose="02040503050406030204" pitchFamily="18" charset="0"/>
                  <a:ea typeface="+mn-ea"/>
                  <a:cs typeface="+mn-cs"/>
                </a:rPr>
                <a:t>(𝑬_𝑩𝒀^𝒊)/𝑬_𝑩𝒀 </a:t>
              </a:r>
              <a:r>
                <a:rPr lang="de-DE" sz="1100" b="0" i="0">
                  <a:solidFill>
                    <a:schemeClr val="accent5"/>
                  </a:solidFill>
                  <a:effectLst/>
                  <a:latin typeface="Cambria Math" panose="02040503050406030204" pitchFamily="18" charset="0"/>
                  <a:ea typeface="+mn-ea"/>
                  <a:cs typeface="+mn-cs"/>
                </a:rPr>
                <a:t>)</a:t>
              </a:r>
              <a:r>
                <a:rPr lang="de-DE" sz="1100" b="0" i="0">
                  <a:latin typeface="Cambria Math" panose="02040503050406030204" pitchFamily="18" charset="0"/>
                </a:rPr>
                <a:t>∗</a:t>
              </a:r>
              <a:r>
                <a:rPr lang="de-DE" sz="1100" b="1" i="0">
                  <a:solidFill>
                    <a:schemeClr val="accent6">
                      <a:lumMod val="75000"/>
                    </a:schemeClr>
                  </a:solidFill>
                  <a:latin typeface="Cambria Math" panose="02040503050406030204" pitchFamily="18" charset="0"/>
                </a:rPr>
                <a:t>𝑩</a:t>
              </a:r>
              <a:endParaRPr lang="de-DE" sz="1100" b="1"/>
            </a:p>
          </xdr:txBody>
        </xdr:sp>
      </mc:Fallback>
    </mc:AlternateContent>
    <xdr:clientData/>
  </xdr:oneCellAnchor>
  <xdr:oneCellAnchor>
    <xdr:from>
      <xdr:col>1</xdr:col>
      <xdr:colOff>0</xdr:colOff>
      <xdr:row>6</xdr:row>
      <xdr:rowOff>0</xdr:rowOff>
    </xdr:from>
    <xdr:ext cx="432811" cy="134460"/>
    <mc:AlternateContent xmlns:mc="http://schemas.openxmlformats.org/markup-compatibility/2006" xmlns:a14="http://schemas.microsoft.com/office/drawing/2010/main">
      <mc:Choice Requires="a14">
        <xdr:sp macro="" textlink="">
          <xdr:nvSpPr>
            <xdr:cNvPr id="4" name="Textfeld 3">
              <a:extLst>
                <a:ext uri="{FF2B5EF4-FFF2-40B4-BE49-F238E27FC236}">
                  <a16:creationId xmlns:a16="http://schemas.microsoft.com/office/drawing/2014/main" id="{B427FAFA-374D-44CD-9713-394A456E25A9}"/>
                </a:ext>
              </a:extLst>
            </xdr:cNvPr>
            <xdr:cNvSpPr txBox="1"/>
          </xdr:nvSpPr>
          <xdr:spPr>
            <a:xfrm>
              <a:off x="762000" y="1143000"/>
              <a:ext cx="432811" cy="1344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f>
                      <m:fPr>
                        <m:type m:val="lin"/>
                        <m:ctrlPr>
                          <a:rPr lang="de-DE" sz="800" b="1" i="1">
                            <a:solidFill>
                              <a:schemeClr val="accent4"/>
                            </a:solidFill>
                            <a:latin typeface="Cambria Math" panose="02040503050406030204" pitchFamily="18" charset="0"/>
                          </a:rPr>
                        </m:ctrlPr>
                      </m:fPr>
                      <m:num>
                        <m:sSubSup>
                          <m:sSubSupPr>
                            <m:ctrlPr>
                              <a:rPr lang="de-DE" sz="800" b="1" i="1">
                                <a:solidFill>
                                  <a:schemeClr val="accent4"/>
                                </a:solidFill>
                                <a:latin typeface="Cambria Math" panose="02040503050406030204" pitchFamily="18" charset="0"/>
                              </a:rPr>
                            </m:ctrlPr>
                          </m:sSubSupPr>
                          <m:e>
                            <m:r>
                              <a:rPr lang="de-DE" sz="800" b="1" i="1">
                                <a:solidFill>
                                  <a:schemeClr val="accent4"/>
                                </a:solidFill>
                                <a:latin typeface="Cambria Math" panose="02040503050406030204" pitchFamily="18" charset="0"/>
                              </a:rPr>
                              <m:t>𝑷</m:t>
                            </m:r>
                          </m:e>
                          <m:sub>
                            <m:r>
                              <a:rPr lang="de-DE" sz="800" b="1" i="1">
                                <a:solidFill>
                                  <a:schemeClr val="accent4"/>
                                </a:solidFill>
                                <a:latin typeface="Cambria Math" panose="02040503050406030204" pitchFamily="18" charset="0"/>
                              </a:rPr>
                              <m:t>𝑩𝒀</m:t>
                            </m:r>
                          </m:sub>
                          <m:sup>
                            <m:r>
                              <a:rPr lang="de-DE" sz="800" b="1" i="1">
                                <a:solidFill>
                                  <a:schemeClr val="accent4"/>
                                </a:solidFill>
                                <a:latin typeface="Cambria Math" panose="02040503050406030204" pitchFamily="18" charset="0"/>
                              </a:rPr>
                              <m:t>𝒊</m:t>
                            </m:r>
                          </m:sup>
                        </m:sSubSup>
                      </m:num>
                      <m:den>
                        <m:sSub>
                          <m:sSubPr>
                            <m:ctrlPr>
                              <a:rPr lang="de-DE" sz="800" b="1" i="1">
                                <a:solidFill>
                                  <a:schemeClr val="accent4"/>
                                </a:solidFill>
                                <a:latin typeface="Cambria Math" panose="02040503050406030204" pitchFamily="18" charset="0"/>
                              </a:rPr>
                            </m:ctrlPr>
                          </m:sSubPr>
                          <m:e>
                            <m:r>
                              <a:rPr lang="de-DE" sz="800" b="1" i="1">
                                <a:solidFill>
                                  <a:schemeClr val="accent4"/>
                                </a:solidFill>
                                <a:latin typeface="Cambria Math" panose="02040503050406030204" pitchFamily="18" charset="0"/>
                              </a:rPr>
                              <m:t>𝑷</m:t>
                            </m:r>
                          </m:e>
                          <m:sub>
                            <m:r>
                              <a:rPr lang="de-DE" sz="800" b="1" i="1">
                                <a:solidFill>
                                  <a:schemeClr val="accent4"/>
                                </a:solidFill>
                                <a:latin typeface="Cambria Math" panose="02040503050406030204" pitchFamily="18" charset="0"/>
                              </a:rPr>
                              <m:t>𝑩𝒀</m:t>
                            </m:r>
                          </m:sub>
                        </m:sSub>
                      </m:den>
                    </m:f>
                  </m:oMath>
                </m:oMathPara>
              </a14:m>
              <a:endParaRPr lang="de-DE" sz="800" b="1">
                <a:solidFill>
                  <a:schemeClr val="accent4"/>
                </a:solidFill>
              </a:endParaRPr>
            </a:p>
          </xdr:txBody>
        </xdr:sp>
      </mc:Choice>
      <mc:Fallback xmlns="">
        <xdr:sp macro="" textlink="">
          <xdr:nvSpPr>
            <xdr:cNvPr id="4" name="Textfeld 3">
              <a:extLst>
                <a:ext uri="{FF2B5EF4-FFF2-40B4-BE49-F238E27FC236}">
                  <a16:creationId xmlns:a16="http://schemas.microsoft.com/office/drawing/2014/main" id="{B427FAFA-374D-44CD-9713-394A456E25A9}"/>
                </a:ext>
              </a:extLst>
            </xdr:cNvPr>
            <xdr:cNvSpPr txBox="1"/>
          </xdr:nvSpPr>
          <xdr:spPr>
            <a:xfrm>
              <a:off x="762000" y="1143000"/>
              <a:ext cx="432811" cy="1344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de-DE" sz="800" b="1" i="0">
                  <a:solidFill>
                    <a:schemeClr val="accent4"/>
                  </a:solidFill>
                  <a:latin typeface="Cambria Math" panose="02040503050406030204" pitchFamily="18" charset="0"/>
                </a:rPr>
                <a:t>𝑷_𝑩𝒀^𝒊∕𝑷_𝑩𝒀 </a:t>
              </a:r>
              <a:endParaRPr lang="de-DE" sz="800" b="1">
                <a:solidFill>
                  <a:schemeClr val="accent4"/>
                </a:solidFill>
              </a:endParaRPr>
            </a:p>
          </xdr:txBody>
        </xdr:sp>
      </mc:Fallback>
    </mc:AlternateContent>
    <xdr:clientData/>
  </xdr:oneCellAnchor>
  <xdr:oneCellAnchor>
    <xdr:from>
      <xdr:col>1</xdr:col>
      <xdr:colOff>0</xdr:colOff>
      <xdr:row>9</xdr:row>
      <xdr:rowOff>0</xdr:rowOff>
    </xdr:from>
    <xdr:ext cx="426399" cy="134460"/>
    <mc:AlternateContent xmlns:mc="http://schemas.openxmlformats.org/markup-compatibility/2006" xmlns:a14="http://schemas.microsoft.com/office/drawing/2010/main">
      <mc:Choice Requires="a14">
        <xdr:sp macro="" textlink="">
          <xdr:nvSpPr>
            <xdr:cNvPr id="5" name="Textfeld 4">
              <a:extLst>
                <a:ext uri="{FF2B5EF4-FFF2-40B4-BE49-F238E27FC236}">
                  <a16:creationId xmlns:a16="http://schemas.microsoft.com/office/drawing/2014/main" id="{53A64744-4D14-418C-BB2D-F0184B80770E}"/>
                </a:ext>
              </a:extLst>
            </xdr:cNvPr>
            <xdr:cNvSpPr txBox="1"/>
          </xdr:nvSpPr>
          <xdr:spPr>
            <a:xfrm>
              <a:off x="762000" y="1714500"/>
              <a:ext cx="426399" cy="1344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f>
                      <m:fPr>
                        <m:type m:val="lin"/>
                        <m:ctrlPr>
                          <a:rPr lang="de-DE" sz="800" b="1" i="1">
                            <a:solidFill>
                              <a:schemeClr val="accent5"/>
                            </a:solidFill>
                            <a:latin typeface="Cambria Math" panose="02040503050406030204" pitchFamily="18" charset="0"/>
                          </a:rPr>
                        </m:ctrlPr>
                      </m:fPr>
                      <m:num>
                        <m:sSubSup>
                          <m:sSubSupPr>
                            <m:ctrlPr>
                              <a:rPr lang="de-DE" sz="800" b="1" i="1">
                                <a:solidFill>
                                  <a:schemeClr val="accent5"/>
                                </a:solidFill>
                                <a:latin typeface="Cambria Math" panose="02040503050406030204" pitchFamily="18" charset="0"/>
                              </a:rPr>
                            </m:ctrlPr>
                          </m:sSubSupPr>
                          <m:e>
                            <m:r>
                              <a:rPr lang="de-DE" sz="800" b="1" i="1">
                                <a:solidFill>
                                  <a:schemeClr val="accent5"/>
                                </a:solidFill>
                                <a:latin typeface="Cambria Math" panose="02040503050406030204" pitchFamily="18" charset="0"/>
                              </a:rPr>
                              <m:t>𝑬</m:t>
                            </m:r>
                          </m:e>
                          <m:sub>
                            <m:r>
                              <a:rPr lang="de-DE" sz="800" b="1" i="1">
                                <a:solidFill>
                                  <a:schemeClr val="accent5"/>
                                </a:solidFill>
                                <a:latin typeface="Cambria Math" panose="02040503050406030204" pitchFamily="18" charset="0"/>
                              </a:rPr>
                              <m:t>𝑩𝒀</m:t>
                            </m:r>
                          </m:sub>
                          <m:sup>
                            <m:r>
                              <a:rPr lang="de-DE" sz="800" b="1" i="1">
                                <a:solidFill>
                                  <a:schemeClr val="accent5"/>
                                </a:solidFill>
                                <a:latin typeface="Cambria Math" panose="02040503050406030204" pitchFamily="18" charset="0"/>
                              </a:rPr>
                              <m:t>𝒊</m:t>
                            </m:r>
                          </m:sup>
                        </m:sSubSup>
                      </m:num>
                      <m:den>
                        <m:sSub>
                          <m:sSubPr>
                            <m:ctrlPr>
                              <a:rPr lang="de-DE" sz="800" b="1" i="1">
                                <a:solidFill>
                                  <a:schemeClr val="accent5"/>
                                </a:solidFill>
                                <a:latin typeface="Cambria Math" panose="02040503050406030204" pitchFamily="18" charset="0"/>
                              </a:rPr>
                            </m:ctrlPr>
                          </m:sSubPr>
                          <m:e>
                            <m:r>
                              <a:rPr lang="de-DE" sz="800" b="1" i="1">
                                <a:solidFill>
                                  <a:schemeClr val="accent5"/>
                                </a:solidFill>
                                <a:latin typeface="Cambria Math" panose="02040503050406030204" pitchFamily="18" charset="0"/>
                              </a:rPr>
                              <m:t>𝑬</m:t>
                            </m:r>
                          </m:e>
                          <m:sub>
                            <m:r>
                              <a:rPr lang="de-DE" sz="800" b="1" i="1">
                                <a:solidFill>
                                  <a:schemeClr val="accent5"/>
                                </a:solidFill>
                                <a:latin typeface="Cambria Math" panose="02040503050406030204" pitchFamily="18" charset="0"/>
                              </a:rPr>
                              <m:t>𝑩𝒀</m:t>
                            </m:r>
                          </m:sub>
                        </m:sSub>
                      </m:den>
                    </m:f>
                  </m:oMath>
                </m:oMathPara>
              </a14:m>
              <a:endParaRPr lang="de-DE" sz="800" b="1">
                <a:solidFill>
                  <a:schemeClr val="accent5"/>
                </a:solidFill>
              </a:endParaRPr>
            </a:p>
          </xdr:txBody>
        </xdr:sp>
      </mc:Choice>
      <mc:Fallback xmlns="">
        <xdr:sp macro="" textlink="">
          <xdr:nvSpPr>
            <xdr:cNvPr id="5" name="Textfeld 4">
              <a:extLst>
                <a:ext uri="{FF2B5EF4-FFF2-40B4-BE49-F238E27FC236}">
                  <a16:creationId xmlns:a16="http://schemas.microsoft.com/office/drawing/2014/main" id="{53A64744-4D14-418C-BB2D-F0184B80770E}"/>
                </a:ext>
              </a:extLst>
            </xdr:cNvPr>
            <xdr:cNvSpPr txBox="1"/>
          </xdr:nvSpPr>
          <xdr:spPr>
            <a:xfrm>
              <a:off x="762000" y="1714500"/>
              <a:ext cx="426399" cy="1344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de-DE" sz="800" b="1" i="0">
                  <a:solidFill>
                    <a:schemeClr val="accent5"/>
                  </a:solidFill>
                  <a:latin typeface="Cambria Math" panose="02040503050406030204" pitchFamily="18" charset="0"/>
                </a:rPr>
                <a:t>𝑬_𝑩𝒀^𝒊∕𝑬_𝑩𝒀 </a:t>
              </a:r>
              <a:endParaRPr lang="de-DE" sz="800" b="1">
                <a:solidFill>
                  <a:schemeClr val="accent5"/>
                </a:solidFill>
              </a:endParaRPr>
            </a:p>
          </xdr:txBody>
        </xdr:sp>
      </mc:Fallback>
    </mc:AlternateContent>
    <xdr:clientData/>
  </xdr:oneCellAnchor>
  <xdr:oneCellAnchor>
    <xdr:from>
      <xdr:col>0</xdr:col>
      <xdr:colOff>457200</xdr:colOff>
      <xdr:row>12</xdr:row>
      <xdr:rowOff>180975</xdr:rowOff>
    </xdr:from>
    <xdr:ext cx="1759841" cy="297004"/>
    <mc:AlternateContent xmlns:mc="http://schemas.openxmlformats.org/markup-compatibility/2006" xmlns:a14="http://schemas.microsoft.com/office/drawing/2010/main">
      <mc:Choice Requires="a14">
        <xdr:sp macro="" textlink="">
          <xdr:nvSpPr>
            <xdr:cNvPr id="3" name="Textfeld 2">
              <a:extLst>
                <a:ext uri="{FF2B5EF4-FFF2-40B4-BE49-F238E27FC236}">
                  <a16:creationId xmlns:a16="http://schemas.microsoft.com/office/drawing/2014/main" id="{72C0DAF6-83BE-8101-CB11-DB85FCBD992B}"/>
                </a:ext>
              </a:extLst>
            </xdr:cNvPr>
            <xdr:cNvSpPr txBox="1"/>
          </xdr:nvSpPr>
          <xdr:spPr>
            <a:xfrm>
              <a:off x="457200" y="2466975"/>
              <a:ext cx="1759841" cy="2970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14:m>
                <m:oMath xmlns:m="http://schemas.openxmlformats.org/officeDocument/2006/math">
                  <m:r>
                    <a:rPr lang="de-DE" sz="1100" b="0" i="1" baseline="0">
                      <a:solidFill>
                        <a:schemeClr val="tx2"/>
                      </a:solidFill>
                      <a:latin typeface="Cambria Math" panose="02040503050406030204" pitchFamily="18" charset="0"/>
                    </a:rPr>
                    <m:t>𝑊𝐾</m:t>
                  </m:r>
                </m:oMath>
              </a14:m>
              <a:r>
                <a:rPr lang="de-DE" sz="1100" b="0" baseline="0"/>
                <a:t> </a:t>
              </a:r>
              <a14:m>
                <m:oMath xmlns:m="http://schemas.openxmlformats.org/officeDocument/2006/math">
                  <m:r>
                    <a:rPr lang="de-DE" sz="1100" b="0" i="1">
                      <a:latin typeface="Cambria Math" panose="02040503050406030204" pitchFamily="18" charset="0"/>
                    </a:rPr>
                    <m:t>=</m:t>
                  </m:r>
                  <m:r>
                    <a:rPr kumimoji="0" lang="de-DE" sz="1100" b="1" i="1" u="none" strike="noStrike" kern="0" cap="none" spc="0" normalizeH="0" baseline="0" noProof="0">
                      <a:ln>
                        <a:noFill/>
                      </a:ln>
                      <a:solidFill>
                        <a:srgbClr val="FF0000"/>
                      </a:solidFill>
                      <a:effectLst/>
                      <a:uLnTx/>
                      <a:uFillTx/>
                      <a:latin typeface="Cambria Math" panose="02040503050406030204" pitchFamily="18" charset="0"/>
                      <a:ea typeface="+mn-ea"/>
                      <a:cs typeface="+mn-cs"/>
                    </a:rPr>
                    <m:t>𝑪</m:t>
                  </m:r>
                  <m:r>
                    <a:rPr kumimoji="0" lang="de-DE" sz="1100" b="0" i="1" u="none" strike="noStrike" kern="0" cap="none" spc="0" normalizeH="0" baseline="0" noProof="0">
                      <a:ln>
                        <a:noFill/>
                      </a:ln>
                      <a:solidFill>
                        <a:prstClr val="black"/>
                      </a:solidFill>
                      <a:effectLst/>
                      <a:uLnTx/>
                      <a:uFillTx/>
                      <a:latin typeface="Cambria Math" panose="02040503050406030204" pitchFamily="18" charset="0"/>
                      <a:ea typeface="+mn-ea"/>
                      <a:cs typeface="+mn-cs"/>
                    </a:rPr>
                    <m:t>∗</m:t>
                  </m:r>
                  <m:f>
                    <m:fPr>
                      <m:ctrlPr>
                        <a:rPr kumimoji="0" lang="de-DE" sz="1100" b="1" i="1" u="none" strike="noStrike" kern="0" cap="none" spc="0" normalizeH="0" baseline="0" noProof="0">
                          <a:ln>
                            <a:noFill/>
                          </a:ln>
                          <a:solidFill>
                            <a:srgbClr val="8064A2"/>
                          </a:solidFill>
                          <a:effectLst/>
                          <a:uLnTx/>
                          <a:uFillTx/>
                          <a:latin typeface="Cambria Math" panose="02040503050406030204" pitchFamily="18" charset="0"/>
                          <a:ea typeface="+mn-ea"/>
                          <a:cs typeface="+mn-cs"/>
                        </a:rPr>
                      </m:ctrlPr>
                    </m:fPr>
                    <m:num>
                      <m:sSubSup>
                        <m:sSubSupPr>
                          <m:ctrlPr>
                            <a:rPr kumimoji="0" lang="de-DE" sz="1100" b="1" i="1" u="none" strike="noStrike" kern="0" cap="none" spc="0" normalizeH="0" baseline="0" noProof="0">
                              <a:ln>
                                <a:noFill/>
                              </a:ln>
                              <a:solidFill>
                                <a:srgbClr val="8064A2"/>
                              </a:solidFill>
                              <a:effectLst/>
                              <a:uLnTx/>
                              <a:uFillTx/>
                              <a:latin typeface="Cambria Math" panose="02040503050406030204" pitchFamily="18" charset="0"/>
                              <a:ea typeface="+mn-ea"/>
                              <a:cs typeface="+mn-cs"/>
                            </a:rPr>
                          </m:ctrlPr>
                        </m:sSubSupPr>
                        <m:e>
                          <m:r>
                            <a:rPr kumimoji="0" lang="de-DE" sz="1100" b="1" i="1" u="none" strike="noStrike" kern="0" cap="none" spc="0" normalizeH="0" baseline="0" noProof="0">
                              <a:ln>
                                <a:noFill/>
                              </a:ln>
                              <a:solidFill>
                                <a:srgbClr val="8064A2"/>
                              </a:solidFill>
                              <a:effectLst/>
                              <a:uLnTx/>
                              <a:uFillTx/>
                              <a:latin typeface="Cambria Math" panose="02040503050406030204" pitchFamily="18" charset="0"/>
                              <a:ea typeface="+mn-ea"/>
                              <a:cs typeface="+mn-cs"/>
                            </a:rPr>
                            <m:t>𝑷</m:t>
                          </m:r>
                        </m:e>
                        <m:sub>
                          <m:r>
                            <a:rPr kumimoji="0" lang="de-DE" sz="1100" b="1" i="1" u="none" strike="noStrike" kern="0" cap="none" spc="0" normalizeH="0" baseline="0" noProof="0">
                              <a:ln>
                                <a:noFill/>
                              </a:ln>
                              <a:solidFill>
                                <a:srgbClr val="8064A2"/>
                              </a:solidFill>
                              <a:effectLst/>
                              <a:uLnTx/>
                              <a:uFillTx/>
                              <a:latin typeface="Cambria Math" panose="02040503050406030204" pitchFamily="18" charset="0"/>
                              <a:ea typeface="+mn-ea"/>
                              <a:cs typeface="+mn-cs"/>
                            </a:rPr>
                            <m:t>𝑩𝒀</m:t>
                          </m:r>
                        </m:sub>
                        <m:sup>
                          <m:r>
                            <a:rPr kumimoji="0" lang="de-DE" sz="1100" b="1" i="1" u="none" strike="noStrike" kern="0" cap="none" spc="0" normalizeH="0" baseline="0" noProof="0">
                              <a:ln>
                                <a:noFill/>
                              </a:ln>
                              <a:solidFill>
                                <a:srgbClr val="8064A2"/>
                              </a:solidFill>
                              <a:effectLst/>
                              <a:uLnTx/>
                              <a:uFillTx/>
                              <a:latin typeface="Cambria Math" panose="02040503050406030204" pitchFamily="18" charset="0"/>
                              <a:ea typeface="+mn-ea"/>
                              <a:cs typeface="+mn-cs"/>
                            </a:rPr>
                            <m:t>𝒊</m:t>
                          </m:r>
                        </m:sup>
                      </m:sSubSup>
                    </m:num>
                    <m:den>
                      <m:sSub>
                        <m:sSubPr>
                          <m:ctrlPr>
                            <a:rPr kumimoji="0" lang="de-DE" sz="1100" b="1" i="1" u="none" strike="noStrike" kern="0" cap="none" spc="0" normalizeH="0" baseline="0" noProof="0">
                              <a:ln>
                                <a:noFill/>
                              </a:ln>
                              <a:solidFill>
                                <a:srgbClr val="8064A2"/>
                              </a:solidFill>
                              <a:effectLst/>
                              <a:uLnTx/>
                              <a:uFillTx/>
                              <a:latin typeface="Cambria Math" panose="02040503050406030204" pitchFamily="18" charset="0"/>
                              <a:ea typeface="+mn-ea"/>
                              <a:cs typeface="+mn-cs"/>
                            </a:rPr>
                          </m:ctrlPr>
                        </m:sSubPr>
                        <m:e>
                          <m:r>
                            <a:rPr kumimoji="0" lang="de-DE" sz="1100" b="1" i="1" u="none" strike="noStrike" kern="0" cap="none" spc="0" normalizeH="0" baseline="0" noProof="0">
                              <a:ln>
                                <a:noFill/>
                              </a:ln>
                              <a:solidFill>
                                <a:srgbClr val="8064A2"/>
                              </a:solidFill>
                              <a:effectLst/>
                              <a:uLnTx/>
                              <a:uFillTx/>
                              <a:latin typeface="Cambria Math" panose="02040503050406030204" pitchFamily="18" charset="0"/>
                              <a:ea typeface="+mn-ea"/>
                              <a:cs typeface="+mn-cs"/>
                            </a:rPr>
                            <m:t>𝑷</m:t>
                          </m:r>
                        </m:e>
                        <m:sub>
                          <m:r>
                            <a:rPr kumimoji="0" lang="de-DE" sz="1100" b="1" i="1" u="none" strike="noStrike" kern="0" cap="none" spc="0" normalizeH="0" baseline="0" noProof="0">
                              <a:ln>
                                <a:noFill/>
                              </a:ln>
                              <a:solidFill>
                                <a:srgbClr val="8064A2"/>
                              </a:solidFill>
                              <a:effectLst/>
                              <a:uLnTx/>
                              <a:uFillTx/>
                              <a:latin typeface="Cambria Math" panose="02040503050406030204" pitchFamily="18" charset="0"/>
                              <a:ea typeface="+mn-ea"/>
                              <a:cs typeface="+mn-cs"/>
                            </a:rPr>
                            <m:t>𝑩𝒀</m:t>
                          </m:r>
                        </m:sub>
                      </m:sSub>
                    </m:den>
                  </m:f>
                  <m:r>
                    <a:rPr kumimoji="0" lang="de-DE" sz="1100" b="0" i="1" u="none" strike="noStrike" kern="0" cap="none" spc="0" normalizeH="0" baseline="0" noProof="0">
                      <a:ln>
                        <a:noFill/>
                      </a:ln>
                      <a:solidFill>
                        <a:prstClr val="black"/>
                      </a:solidFill>
                      <a:effectLst/>
                      <a:uLnTx/>
                      <a:uFillTx/>
                      <a:latin typeface="Cambria Math" panose="02040503050406030204" pitchFamily="18" charset="0"/>
                      <a:ea typeface="+mn-ea"/>
                      <a:cs typeface="+mn-cs"/>
                    </a:rPr>
                    <m:t>+</m:t>
                  </m:r>
                  <m:d>
                    <m:dPr>
                      <m:ctrlPr>
                        <a:rPr kumimoji="0" lang="de-DE" sz="1100" b="0" i="1" u="none" strike="noStrike" kern="0" cap="none" spc="0" normalizeH="0" baseline="0" noProof="0">
                          <a:ln>
                            <a:noFill/>
                          </a:ln>
                          <a:solidFill>
                            <a:prstClr val="black"/>
                          </a:solidFill>
                          <a:effectLst/>
                          <a:uLnTx/>
                          <a:uFillTx/>
                          <a:latin typeface="Cambria Math" panose="02040503050406030204" pitchFamily="18" charset="0"/>
                          <a:ea typeface="+mn-ea"/>
                          <a:cs typeface="+mn-cs"/>
                        </a:rPr>
                      </m:ctrlPr>
                    </m:dPr>
                    <m:e>
                      <m:r>
                        <a:rPr kumimoji="0" lang="de-DE" sz="1100" b="0" i="1" u="none" strike="noStrike" kern="0" cap="none" spc="0" normalizeH="0" baseline="0" noProof="0">
                          <a:ln>
                            <a:noFill/>
                          </a:ln>
                          <a:solidFill>
                            <a:prstClr val="black"/>
                          </a:solidFill>
                          <a:effectLst/>
                          <a:uLnTx/>
                          <a:uFillTx/>
                          <a:latin typeface="Cambria Math" panose="02040503050406030204" pitchFamily="18" charset="0"/>
                          <a:ea typeface="+mn-ea"/>
                          <a:cs typeface="+mn-cs"/>
                        </a:rPr>
                        <m:t>1−</m:t>
                      </m:r>
                      <m:r>
                        <a:rPr kumimoji="0" lang="de-DE" sz="1100" b="1" i="1" u="none" strike="noStrike" kern="0" cap="none" spc="0" normalizeH="0" baseline="0" noProof="0">
                          <a:ln>
                            <a:noFill/>
                          </a:ln>
                          <a:solidFill>
                            <a:srgbClr val="FF0000"/>
                          </a:solidFill>
                          <a:effectLst/>
                          <a:uLnTx/>
                          <a:uFillTx/>
                          <a:latin typeface="Cambria Math" panose="02040503050406030204" pitchFamily="18" charset="0"/>
                          <a:ea typeface="+mn-ea"/>
                          <a:cs typeface="+mn-cs"/>
                        </a:rPr>
                        <m:t>𝑪</m:t>
                      </m:r>
                    </m:e>
                  </m:d>
                  <m:r>
                    <a:rPr kumimoji="0" lang="de-DE" sz="1100" b="0" i="1" u="none" strike="noStrike" kern="0" cap="none" spc="0" normalizeH="0" baseline="0" noProof="0">
                      <a:ln>
                        <a:noFill/>
                      </a:ln>
                      <a:solidFill>
                        <a:prstClr val="black"/>
                      </a:solidFill>
                      <a:effectLst/>
                      <a:uLnTx/>
                      <a:uFillTx/>
                      <a:latin typeface="Cambria Math" panose="02040503050406030204" pitchFamily="18" charset="0"/>
                      <a:ea typeface="+mn-ea"/>
                      <a:cs typeface="+mn-cs"/>
                    </a:rPr>
                    <m:t>∗</m:t>
                  </m:r>
                  <m:f>
                    <m:fPr>
                      <m:ctrlPr>
                        <a:rPr kumimoji="0" lang="de-DE" sz="1100" b="1" i="1" u="none" strike="noStrike" kern="0" cap="none" spc="0" normalizeH="0" baseline="0" noProof="0">
                          <a:ln>
                            <a:noFill/>
                          </a:ln>
                          <a:solidFill>
                            <a:srgbClr val="4BACC6"/>
                          </a:solidFill>
                          <a:effectLst/>
                          <a:uLnTx/>
                          <a:uFillTx/>
                          <a:latin typeface="Cambria Math" panose="02040503050406030204" pitchFamily="18" charset="0"/>
                          <a:ea typeface="+mn-ea"/>
                          <a:cs typeface="+mn-cs"/>
                        </a:rPr>
                      </m:ctrlPr>
                    </m:fPr>
                    <m:num>
                      <m:sSubSup>
                        <m:sSubSupPr>
                          <m:ctrlPr>
                            <a:rPr kumimoji="0" lang="de-DE" sz="1100" b="1" i="1" u="none" strike="noStrike" kern="0" cap="none" spc="0" normalizeH="0" baseline="0" noProof="0">
                              <a:ln>
                                <a:noFill/>
                              </a:ln>
                              <a:solidFill>
                                <a:srgbClr val="4BACC6"/>
                              </a:solidFill>
                              <a:effectLst/>
                              <a:uLnTx/>
                              <a:uFillTx/>
                              <a:latin typeface="Cambria Math" panose="02040503050406030204" pitchFamily="18" charset="0"/>
                              <a:ea typeface="+mn-ea"/>
                              <a:cs typeface="+mn-cs"/>
                            </a:rPr>
                          </m:ctrlPr>
                        </m:sSubSupPr>
                        <m:e>
                          <m:r>
                            <a:rPr kumimoji="0" lang="de-DE" sz="1100" b="1" i="1" u="none" strike="noStrike" kern="0" cap="none" spc="0" normalizeH="0" baseline="0" noProof="0">
                              <a:ln>
                                <a:noFill/>
                              </a:ln>
                              <a:solidFill>
                                <a:srgbClr val="4BACC6"/>
                              </a:solidFill>
                              <a:effectLst/>
                              <a:uLnTx/>
                              <a:uFillTx/>
                              <a:latin typeface="Cambria Math" panose="02040503050406030204" pitchFamily="18" charset="0"/>
                              <a:ea typeface="+mn-ea"/>
                              <a:cs typeface="+mn-cs"/>
                            </a:rPr>
                            <m:t>𝑬</m:t>
                          </m:r>
                        </m:e>
                        <m:sub>
                          <m:r>
                            <a:rPr kumimoji="0" lang="de-DE" sz="1100" b="1" i="1" u="none" strike="noStrike" kern="0" cap="none" spc="0" normalizeH="0" baseline="0" noProof="0">
                              <a:ln>
                                <a:noFill/>
                              </a:ln>
                              <a:solidFill>
                                <a:srgbClr val="4BACC6"/>
                              </a:solidFill>
                              <a:effectLst/>
                              <a:uLnTx/>
                              <a:uFillTx/>
                              <a:latin typeface="Cambria Math" panose="02040503050406030204" pitchFamily="18" charset="0"/>
                              <a:ea typeface="+mn-ea"/>
                              <a:cs typeface="+mn-cs"/>
                            </a:rPr>
                            <m:t>𝑩𝒀</m:t>
                          </m:r>
                        </m:sub>
                        <m:sup>
                          <m:r>
                            <a:rPr kumimoji="0" lang="de-DE" sz="1100" b="1" i="1" u="none" strike="noStrike" kern="0" cap="none" spc="0" normalizeH="0" baseline="0" noProof="0">
                              <a:ln>
                                <a:noFill/>
                              </a:ln>
                              <a:solidFill>
                                <a:srgbClr val="4BACC6"/>
                              </a:solidFill>
                              <a:effectLst/>
                              <a:uLnTx/>
                              <a:uFillTx/>
                              <a:latin typeface="Cambria Math" panose="02040503050406030204" pitchFamily="18" charset="0"/>
                              <a:ea typeface="+mn-ea"/>
                              <a:cs typeface="+mn-cs"/>
                            </a:rPr>
                            <m:t>𝒊</m:t>
                          </m:r>
                        </m:sup>
                      </m:sSubSup>
                    </m:num>
                    <m:den>
                      <m:sSub>
                        <m:sSubPr>
                          <m:ctrlPr>
                            <a:rPr kumimoji="0" lang="de-DE" sz="1100" b="1" i="1" u="none" strike="noStrike" kern="0" cap="none" spc="0" normalizeH="0" baseline="0" noProof="0">
                              <a:ln>
                                <a:noFill/>
                              </a:ln>
                              <a:solidFill>
                                <a:srgbClr val="4BACC6"/>
                              </a:solidFill>
                              <a:effectLst/>
                              <a:uLnTx/>
                              <a:uFillTx/>
                              <a:latin typeface="Cambria Math" panose="02040503050406030204" pitchFamily="18" charset="0"/>
                              <a:ea typeface="+mn-ea"/>
                              <a:cs typeface="+mn-cs"/>
                            </a:rPr>
                          </m:ctrlPr>
                        </m:sSubPr>
                        <m:e>
                          <m:r>
                            <a:rPr kumimoji="0" lang="de-DE" sz="1100" b="1" i="1" u="none" strike="noStrike" kern="0" cap="none" spc="0" normalizeH="0" baseline="0" noProof="0">
                              <a:ln>
                                <a:noFill/>
                              </a:ln>
                              <a:solidFill>
                                <a:srgbClr val="4BACC6"/>
                              </a:solidFill>
                              <a:effectLst/>
                              <a:uLnTx/>
                              <a:uFillTx/>
                              <a:latin typeface="Cambria Math" panose="02040503050406030204" pitchFamily="18" charset="0"/>
                              <a:ea typeface="+mn-ea"/>
                              <a:cs typeface="+mn-cs"/>
                            </a:rPr>
                            <m:t>𝑬</m:t>
                          </m:r>
                        </m:e>
                        <m:sub>
                          <m:r>
                            <a:rPr kumimoji="0" lang="de-DE" sz="1100" b="1" i="1" u="none" strike="noStrike" kern="0" cap="none" spc="0" normalizeH="0" baseline="0" noProof="0">
                              <a:ln>
                                <a:noFill/>
                              </a:ln>
                              <a:solidFill>
                                <a:srgbClr val="4BACC6"/>
                              </a:solidFill>
                              <a:effectLst/>
                              <a:uLnTx/>
                              <a:uFillTx/>
                              <a:latin typeface="Cambria Math" panose="02040503050406030204" pitchFamily="18" charset="0"/>
                              <a:ea typeface="+mn-ea"/>
                              <a:cs typeface="+mn-cs"/>
                            </a:rPr>
                            <m:t>𝑩𝒀</m:t>
                          </m:r>
                        </m:sub>
                      </m:sSub>
                    </m:den>
                  </m:f>
                </m:oMath>
              </a14:m>
              <a:endParaRPr lang="de-DE" sz="1100"/>
            </a:p>
          </xdr:txBody>
        </xdr:sp>
      </mc:Choice>
      <mc:Fallback xmlns="">
        <xdr:sp macro="" textlink="">
          <xdr:nvSpPr>
            <xdr:cNvPr id="3" name="Textfeld 2">
              <a:extLst>
                <a:ext uri="{FF2B5EF4-FFF2-40B4-BE49-F238E27FC236}">
                  <a16:creationId xmlns:a16="http://schemas.microsoft.com/office/drawing/2014/main" id="{72C0DAF6-83BE-8101-CB11-DB85FCBD992B}"/>
                </a:ext>
              </a:extLst>
            </xdr:cNvPr>
            <xdr:cNvSpPr txBox="1"/>
          </xdr:nvSpPr>
          <xdr:spPr>
            <a:xfrm>
              <a:off x="457200" y="2466975"/>
              <a:ext cx="1759841" cy="2970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de-DE" sz="1100" b="0" i="0" baseline="0">
                  <a:solidFill>
                    <a:schemeClr val="tx2"/>
                  </a:solidFill>
                  <a:latin typeface="Cambria Math" panose="02040503050406030204" pitchFamily="18" charset="0"/>
                </a:rPr>
                <a:t>𝑊𝐾</a:t>
              </a:r>
              <a:r>
                <a:rPr lang="de-DE" sz="1100" b="0" baseline="0"/>
                <a:t> </a:t>
              </a:r>
              <a:r>
                <a:rPr lang="de-DE" sz="1100" b="0" i="0">
                  <a:latin typeface="Cambria Math" panose="02040503050406030204" pitchFamily="18" charset="0"/>
                </a:rPr>
                <a:t>=</a:t>
              </a:r>
              <a:r>
                <a:rPr kumimoji="0" lang="de-DE" sz="1100" b="1" i="0" u="none" strike="noStrike" kern="0" cap="none" spc="0" normalizeH="0" baseline="0" noProof="0">
                  <a:ln>
                    <a:noFill/>
                  </a:ln>
                  <a:solidFill>
                    <a:srgbClr val="FF0000"/>
                  </a:solidFill>
                  <a:effectLst/>
                  <a:uLnTx/>
                  <a:uFillTx/>
                  <a:latin typeface="Cambria Math" panose="02040503050406030204" pitchFamily="18" charset="0"/>
                  <a:ea typeface="+mn-ea"/>
                  <a:cs typeface="+mn-cs"/>
                </a:rPr>
                <a:t>𝑪</a:t>
              </a:r>
              <a:r>
                <a:rPr kumimoji="0" lang="de-DE" sz="1100" b="0" i="0" u="none" strike="noStrike" kern="0" cap="none" spc="0" normalizeH="0" baseline="0" noProof="0">
                  <a:ln>
                    <a:noFill/>
                  </a:ln>
                  <a:solidFill>
                    <a:prstClr val="black"/>
                  </a:solidFill>
                  <a:effectLst/>
                  <a:uLnTx/>
                  <a:uFillTx/>
                  <a:latin typeface="Cambria Math" panose="02040503050406030204" pitchFamily="18" charset="0"/>
                  <a:ea typeface="+mn-ea"/>
                  <a:cs typeface="+mn-cs"/>
                </a:rPr>
                <a:t>∗</a:t>
              </a:r>
              <a:r>
                <a:rPr kumimoji="0" lang="de-DE" sz="1100" b="1" i="0" u="none" strike="noStrike" kern="0" cap="none" spc="0" normalizeH="0" baseline="0" noProof="0">
                  <a:ln>
                    <a:noFill/>
                  </a:ln>
                  <a:solidFill>
                    <a:srgbClr val="8064A2"/>
                  </a:solidFill>
                  <a:effectLst/>
                  <a:uLnTx/>
                  <a:uFillTx/>
                  <a:latin typeface="Cambria Math" panose="02040503050406030204" pitchFamily="18" charset="0"/>
                  <a:ea typeface="+mn-ea"/>
                  <a:cs typeface="+mn-cs"/>
                </a:rPr>
                <a:t>(𝑷_𝑩𝒀^𝒊)/𝑷_𝑩𝒀 </a:t>
              </a:r>
              <a:r>
                <a:rPr kumimoji="0" lang="de-DE" sz="1100" b="0" i="0" u="none" strike="noStrike" kern="0" cap="none" spc="0" normalizeH="0" baseline="0" noProof="0">
                  <a:ln>
                    <a:noFill/>
                  </a:ln>
                  <a:solidFill>
                    <a:prstClr val="black"/>
                  </a:solidFill>
                  <a:effectLst/>
                  <a:uLnTx/>
                  <a:uFillTx/>
                  <a:latin typeface="Cambria Math" panose="02040503050406030204" pitchFamily="18" charset="0"/>
                  <a:ea typeface="+mn-ea"/>
                  <a:cs typeface="+mn-cs"/>
                </a:rPr>
                <a:t>+(1−</a:t>
              </a:r>
              <a:r>
                <a:rPr kumimoji="0" lang="de-DE" sz="1100" b="1" i="0" u="none" strike="noStrike" kern="0" cap="none" spc="0" normalizeH="0" baseline="0" noProof="0">
                  <a:ln>
                    <a:noFill/>
                  </a:ln>
                  <a:solidFill>
                    <a:srgbClr val="FF0000"/>
                  </a:solidFill>
                  <a:effectLst/>
                  <a:uLnTx/>
                  <a:uFillTx/>
                  <a:latin typeface="Cambria Math" panose="02040503050406030204" pitchFamily="18" charset="0"/>
                  <a:ea typeface="+mn-ea"/>
                  <a:cs typeface="+mn-cs"/>
                </a:rPr>
                <a:t>𝑪</a:t>
              </a:r>
              <a:r>
                <a:rPr kumimoji="0" lang="de-DE" sz="1100" b="0" i="0" u="none" strike="noStrike" kern="0" cap="none" spc="0" normalizeH="0" baseline="0" noProof="0">
                  <a:ln>
                    <a:noFill/>
                  </a:ln>
                  <a:solidFill>
                    <a:srgbClr val="FF0000"/>
                  </a:solidFill>
                  <a:effectLst/>
                  <a:uLnTx/>
                  <a:uFillTx/>
                  <a:latin typeface="Cambria Math" panose="02040503050406030204" pitchFamily="18" charset="0"/>
                  <a:ea typeface="+mn-ea"/>
                  <a:cs typeface="+mn-cs"/>
                </a:rPr>
                <a:t>)</a:t>
              </a:r>
              <a:r>
                <a:rPr kumimoji="0" lang="de-DE" sz="1100" b="0" i="0" u="none" strike="noStrike" kern="0" cap="none" spc="0" normalizeH="0" baseline="0" noProof="0">
                  <a:ln>
                    <a:noFill/>
                  </a:ln>
                  <a:solidFill>
                    <a:prstClr val="black"/>
                  </a:solidFill>
                  <a:effectLst/>
                  <a:uLnTx/>
                  <a:uFillTx/>
                  <a:latin typeface="Cambria Math" panose="02040503050406030204" pitchFamily="18" charset="0"/>
                  <a:ea typeface="+mn-ea"/>
                  <a:cs typeface="+mn-cs"/>
                </a:rPr>
                <a:t>∗</a:t>
              </a:r>
              <a:r>
                <a:rPr kumimoji="0" lang="de-DE" sz="1100" b="1" i="0" u="none" strike="noStrike" kern="0" cap="none" spc="0" normalizeH="0" baseline="0" noProof="0">
                  <a:ln>
                    <a:noFill/>
                  </a:ln>
                  <a:solidFill>
                    <a:srgbClr val="4BACC6"/>
                  </a:solidFill>
                  <a:effectLst/>
                  <a:uLnTx/>
                  <a:uFillTx/>
                  <a:latin typeface="Cambria Math" panose="02040503050406030204" pitchFamily="18" charset="0"/>
                  <a:ea typeface="+mn-ea"/>
                  <a:cs typeface="+mn-cs"/>
                </a:rPr>
                <a:t>(𝑬_𝑩𝒀^𝒊)/𝑬_𝑩𝒀 </a:t>
              </a:r>
              <a:endParaRPr lang="de-DE" sz="1100"/>
            </a:p>
          </xdr:txBody>
        </xdr:sp>
      </mc:Fallback>
    </mc:AlternateContent>
    <xdr:clientData/>
  </xdr:oneCellAnchor>
  <xdr:oneCellAnchor>
    <xdr:from>
      <xdr:col>0</xdr:col>
      <xdr:colOff>542925</xdr:colOff>
      <xdr:row>16</xdr:row>
      <xdr:rowOff>9525</xdr:rowOff>
    </xdr:from>
    <xdr:ext cx="831253" cy="180178"/>
    <mc:AlternateContent xmlns:mc="http://schemas.openxmlformats.org/markup-compatibility/2006" xmlns:a14="http://schemas.microsoft.com/office/drawing/2010/main">
      <mc:Choice Requires="a14">
        <xdr:sp macro="" textlink="">
          <xdr:nvSpPr>
            <xdr:cNvPr id="6" name="Textfeld 5">
              <a:extLst>
                <a:ext uri="{FF2B5EF4-FFF2-40B4-BE49-F238E27FC236}">
                  <a16:creationId xmlns:a16="http://schemas.microsoft.com/office/drawing/2014/main" id="{21B7829A-8945-4D5E-B979-471A04D0CE25}"/>
                </a:ext>
              </a:extLst>
            </xdr:cNvPr>
            <xdr:cNvSpPr txBox="1"/>
          </xdr:nvSpPr>
          <xdr:spPr>
            <a:xfrm>
              <a:off x="542925" y="3057525"/>
              <a:ext cx="831253" cy="18017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p>
                      <m:sSupPr>
                        <m:ctrlPr>
                          <a:rPr lang="de-DE" sz="1100" b="1" i="1">
                            <a:solidFill>
                              <a:schemeClr val="accent2"/>
                            </a:solidFill>
                            <a:latin typeface="Cambria Math" panose="02040503050406030204" pitchFamily="18" charset="0"/>
                          </a:rPr>
                        </m:ctrlPr>
                      </m:sSupPr>
                      <m:e>
                        <m:r>
                          <a:rPr lang="de-DE" sz="1100" b="1" i="1">
                            <a:solidFill>
                              <a:schemeClr val="accent2"/>
                            </a:solidFill>
                            <a:latin typeface="Cambria Math" panose="02040503050406030204" pitchFamily="18" charset="0"/>
                          </a:rPr>
                          <m:t>𝑩</m:t>
                        </m:r>
                      </m:e>
                      <m:sup>
                        <m:r>
                          <a:rPr lang="de-DE" sz="1100" b="1" i="1">
                            <a:solidFill>
                              <a:schemeClr val="accent2"/>
                            </a:solidFill>
                            <a:latin typeface="Cambria Math" panose="02040503050406030204" pitchFamily="18" charset="0"/>
                          </a:rPr>
                          <m:t>𝒊</m:t>
                        </m:r>
                      </m:sup>
                    </m:sSup>
                    <m:r>
                      <a:rPr lang="de-DE" sz="1100" b="0" i="1">
                        <a:latin typeface="Cambria Math" panose="02040503050406030204" pitchFamily="18" charset="0"/>
                      </a:rPr>
                      <m:t>=</m:t>
                    </m:r>
                    <m:r>
                      <a:rPr lang="de-DE" sz="1100" b="0" i="1">
                        <a:solidFill>
                          <a:schemeClr val="tx2"/>
                        </a:solidFill>
                        <a:latin typeface="Cambria Math" panose="02040503050406030204" pitchFamily="18" charset="0"/>
                      </a:rPr>
                      <m:t>𝑊𝐾</m:t>
                    </m:r>
                    <m:r>
                      <a:rPr lang="de-DE" sz="1100" b="0" i="1">
                        <a:latin typeface="Cambria Math" panose="02040503050406030204" pitchFamily="18" charset="0"/>
                      </a:rPr>
                      <m:t>∗</m:t>
                    </m:r>
                    <m:r>
                      <a:rPr lang="de-DE" sz="1100" b="1" i="1">
                        <a:solidFill>
                          <a:schemeClr val="accent6">
                            <a:lumMod val="75000"/>
                          </a:schemeClr>
                        </a:solidFill>
                        <a:latin typeface="Cambria Math" panose="02040503050406030204" pitchFamily="18" charset="0"/>
                      </a:rPr>
                      <m:t>𝑩</m:t>
                    </m:r>
                  </m:oMath>
                </m:oMathPara>
              </a14:m>
              <a:endParaRPr lang="de-DE" sz="1100" b="1"/>
            </a:p>
          </xdr:txBody>
        </xdr:sp>
      </mc:Choice>
      <mc:Fallback xmlns="">
        <xdr:sp macro="" textlink="">
          <xdr:nvSpPr>
            <xdr:cNvPr id="6" name="Textfeld 5">
              <a:extLst>
                <a:ext uri="{FF2B5EF4-FFF2-40B4-BE49-F238E27FC236}">
                  <a16:creationId xmlns:a16="http://schemas.microsoft.com/office/drawing/2014/main" id="{21B7829A-8945-4D5E-B979-471A04D0CE25}"/>
                </a:ext>
              </a:extLst>
            </xdr:cNvPr>
            <xdr:cNvSpPr txBox="1"/>
          </xdr:nvSpPr>
          <xdr:spPr>
            <a:xfrm>
              <a:off x="542925" y="3057525"/>
              <a:ext cx="831253" cy="18017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de-DE" sz="1100" b="1" i="0">
                  <a:solidFill>
                    <a:schemeClr val="accent2"/>
                  </a:solidFill>
                  <a:latin typeface="Cambria Math" panose="02040503050406030204" pitchFamily="18" charset="0"/>
                </a:rPr>
                <a:t>𝑩^𝒊</a:t>
              </a:r>
              <a:r>
                <a:rPr lang="de-DE" sz="1100" b="0" i="0">
                  <a:latin typeface="Cambria Math" panose="02040503050406030204" pitchFamily="18" charset="0"/>
                </a:rPr>
                <a:t>=</a:t>
              </a:r>
              <a:r>
                <a:rPr lang="de-DE" sz="1100" b="0" i="0">
                  <a:solidFill>
                    <a:schemeClr val="tx2"/>
                  </a:solidFill>
                  <a:latin typeface="Cambria Math" panose="02040503050406030204" pitchFamily="18" charset="0"/>
                </a:rPr>
                <a:t>𝑊𝐾</a:t>
              </a:r>
              <a:r>
                <a:rPr lang="de-DE" sz="1100" b="0" i="0">
                  <a:latin typeface="Cambria Math" panose="02040503050406030204" pitchFamily="18" charset="0"/>
                </a:rPr>
                <a:t>∗</a:t>
              </a:r>
              <a:r>
                <a:rPr lang="de-DE" sz="1100" b="1" i="0">
                  <a:solidFill>
                    <a:schemeClr val="accent6">
                      <a:lumMod val="75000"/>
                    </a:schemeClr>
                  </a:solidFill>
                  <a:latin typeface="Cambria Math" panose="02040503050406030204" pitchFamily="18" charset="0"/>
                </a:rPr>
                <a:t>𝑩</a:t>
              </a:r>
              <a:endParaRPr lang="de-DE" sz="1100" b="1"/>
            </a:p>
          </xdr:txBody>
        </xdr:sp>
      </mc:Fallback>
    </mc:AlternateContent>
    <xdr:clientData/>
  </xdr:one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theme/themeOverride1.xml><?xml version="1.0" encoding="utf-8"?>
<a:themeOverride xmlns:a="http://schemas.openxmlformats.org/drawingml/2006/main">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POAahejwe9uGC7l9vnIbYSPYAFJILSso/view?usp=sharing" TargetMode="External"/><Relationship Id="rId13" Type="http://schemas.openxmlformats.org/officeDocument/2006/relationships/comments" Target="../comments1.xml"/><Relationship Id="rId3" Type="http://schemas.openxmlformats.org/officeDocument/2006/relationships/hyperlink" Target="https://national-budgets.climate-calculator.info/" TargetMode="External"/><Relationship Id="rId7" Type="http://schemas.openxmlformats.org/officeDocument/2006/relationships/hyperlink" Target="https://drive.google.com/file/d/1POAahejwe9uGC7l9vnIbYSPYAFJILSso/view?usp=sharing" TargetMode="External"/><Relationship Id="rId12" Type="http://schemas.openxmlformats.org/officeDocument/2006/relationships/vmlDrawing" Target="../drawings/vmlDrawing1.vml"/><Relationship Id="rId2" Type="http://schemas.openxmlformats.org/officeDocument/2006/relationships/hyperlink" Target="http://www.save-the-climate.info/" TargetMode="External"/><Relationship Id="rId1" Type="http://schemas.openxmlformats.org/officeDocument/2006/relationships/hyperlink" Target="https://drive.google.com/file/d/1Kw_vqUc032WJE-U5M-RJGfUyGnoIiA-G/view?usp=sharing" TargetMode="External"/><Relationship Id="rId6" Type="http://schemas.openxmlformats.org/officeDocument/2006/relationships/hyperlink" Target="http://ipcc-co2-budgets-short.climate-calculator.info/" TargetMode="External"/><Relationship Id="rId11" Type="http://schemas.openxmlformats.org/officeDocument/2006/relationships/drawing" Target="../drawings/drawing1.xml"/><Relationship Id="rId5" Type="http://schemas.openxmlformats.org/officeDocument/2006/relationships/hyperlink" Target="https://doi.org/10.5281/zenodo.4568839" TargetMode="External"/><Relationship Id="rId10" Type="http://schemas.openxmlformats.org/officeDocument/2006/relationships/printerSettings" Target="../printerSettings/printerSettings1.bin"/><Relationship Id="rId4" Type="http://schemas.openxmlformats.org/officeDocument/2006/relationships/hyperlink" Target="http://espm.climate-calculator.info/" TargetMode="External"/><Relationship Id="rId9" Type="http://schemas.openxmlformats.org/officeDocument/2006/relationships/hyperlink" Target="https://doi.org/10.5281/zenodo.5837866"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doi.org/10.5281/zenodo.4580310" TargetMode="External"/><Relationship Id="rId2" Type="http://schemas.openxmlformats.org/officeDocument/2006/relationships/hyperlink" Target="https://doi.org/10.5281/zenodo.4568839" TargetMode="External"/><Relationship Id="rId1" Type="http://schemas.openxmlformats.org/officeDocument/2006/relationships/hyperlink" Target="http://paths.climate-calculator.info/"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www.klima-retten.info/results_espm.html" TargetMode="Externa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hyperlink" Target="http://ib-iwp.climate-calculator.info/" TargetMode="External"/><Relationship Id="rId1" Type="http://schemas.openxmlformats.org/officeDocument/2006/relationships/hyperlink" Target="https://doi.org/10.5281/zenodo.4764408" TargetMode="Externa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hyperlink" Target="https://drive.google.com/file/d/1bl0U9u8WQopUwXyjS4Ib-YHfm9VtA47d/view?usp=sharing" TargetMode="External"/><Relationship Id="rId2" Type="http://schemas.openxmlformats.org/officeDocument/2006/relationships/hyperlink" Target="https://edgar.jrc.ec.europa.eu/" TargetMode="External"/><Relationship Id="rId1" Type="http://schemas.openxmlformats.org/officeDocument/2006/relationships/hyperlink" Target="https://national-budgets.climate-calculator.info/" TargetMode="External"/><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hyperlink" Target="https://drive.google.com/file/d/1bl0U9u8WQopUwXyjS4Ib-YHfm9VtA47d/view?usp=sharing" TargetMode="External"/><Relationship Id="rId2" Type="http://schemas.openxmlformats.org/officeDocument/2006/relationships/hyperlink" Target="https://edgar.jrc.ec.europa.eu/" TargetMode="External"/><Relationship Id="rId1" Type="http://schemas.openxmlformats.org/officeDocument/2006/relationships/hyperlink" Target="https://national-budgets.climate-calculator.info/" TargetMode="External"/><Relationship Id="rId6" Type="http://schemas.openxmlformats.org/officeDocument/2006/relationships/drawing" Target="../drawings/drawing3.xml"/><Relationship Id="rId5" Type="http://schemas.openxmlformats.org/officeDocument/2006/relationships/printerSettings" Target="../printerSettings/printerSettings4.bin"/><Relationship Id="rId4" Type="http://schemas.openxmlformats.org/officeDocument/2006/relationships/hyperlink" Target="https://national-budgets.climate-calculator.info/"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www.save-the-climate.info/" TargetMode="External"/><Relationship Id="rId1" Type="http://schemas.openxmlformats.org/officeDocument/2006/relationships/hyperlink" Target="mailto:save-the-climate@online.ms?subject=national%20CO2%20budgets" TargetMode="External"/></Relationships>
</file>

<file path=xl/worksheets/_rels/sheet9.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hyperlink" Target="http://www.esrl.noaa.gov/gmd/ccgg/trends/global.html" TargetMode="Externa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132A6-B258-4206-BA5E-5B96C6B6932F}">
  <sheetPr>
    <pageSetUpPr fitToPage="1"/>
  </sheetPr>
  <dimension ref="A1:AB99"/>
  <sheetViews>
    <sheetView tabSelected="1" zoomScale="175" zoomScaleNormal="175" workbookViewId="0">
      <selection activeCell="C9" sqref="C9"/>
    </sheetView>
  </sheetViews>
  <sheetFormatPr baseColWidth="10" defaultColWidth="0" defaultRowHeight="15" zeroHeight="1" outlineLevelCol="1" x14ac:dyDescent="0.25"/>
  <cols>
    <col min="1" max="1" width="3.28515625" style="79" customWidth="1"/>
    <col min="2" max="2" width="53.42578125" style="79" customWidth="1"/>
    <col min="3" max="3" width="12.85546875" style="79" customWidth="1"/>
    <col min="4" max="4" width="9" style="79" customWidth="1"/>
    <col min="5" max="5" width="8.140625" style="79" customWidth="1"/>
    <col min="6" max="6" width="13.140625" style="79" customWidth="1"/>
    <col min="7" max="7" width="8.5703125" style="79" customWidth="1"/>
    <col min="8" max="8" width="6.85546875" style="79" customWidth="1"/>
    <col min="9" max="9" width="5.7109375" style="79" customWidth="1"/>
    <col min="10" max="10" width="6" style="79" hidden="1" customWidth="1" outlineLevel="1"/>
    <col min="11" max="11" width="6.5703125" style="79" hidden="1" customWidth="1" outlineLevel="1"/>
    <col min="12" max="12" width="9" style="79" hidden="1" customWidth="1" outlineLevel="1"/>
    <col min="13" max="13" width="13.5703125" style="79" hidden="1" customWidth="1" outlineLevel="1"/>
    <col min="14" max="14" width="10.5703125" style="79" hidden="1" customWidth="1" outlineLevel="1"/>
    <col min="15" max="15" width="8.85546875" style="79" hidden="1" customWidth="1" outlineLevel="1"/>
    <col min="16" max="17" width="13.140625" style="79" hidden="1" customWidth="1" outlineLevel="1"/>
    <col min="18" max="18" width="3.7109375" style="79" customWidth="1" collapsed="1"/>
    <col min="19" max="19" width="9.28515625" style="79" hidden="1" customWidth="1"/>
    <col min="20" max="25" width="5" style="79" hidden="1" customWidth="1"/>
    <col min="26" max="28" width="5.85546875" style="79" hidden="1" customWidth="1"/>
    <col min="29" max="16384" width="11.42578125" style="79" hidden="1"/>
  </cols>
  <sheetData>
    <row r="1" spans="2:17" ht="10.5" customHeight="1" thickBot="1" x14ac:dyDescent="0.3"/>
    <row r="2" spans="2:17" ht="16.5" thickBot="1" x14ac:dyDescent="0.3">
      <c r="B2" s="569" t="s">
        <v>361</v>
      </c>
      <c r="C2" s="570"/>
      <c r="D2" s="570"/>
      <c r="E2" s="570"/>
      <c r="F2" s="570"/>
      <c r="G2" s="570"/>
      <c r="H2" s="570"/>
      <c r="I2" s="571"/>
      <c r="J2" s="536" t="s">
        <v>342</v>
      </c>
      <c r="K2" s="537"/>
      <c r="L2" s="537"/>
      <c r="M2" s="537"/>
      <c r="N2" s="537"/>
      <c r="O2" s="537"/>
      <c r="P2" s="537"/>
      <c r="Q2" s="538"/>
    </row>
    <row r="3" spans="2:17" ht="9.75" customHeight="1" thickBot="1" x14ac:dyDescent="0.3"/>
    <row r="4" spans="2:17" ht="15.75" thickBot="1" x14ac:dyDescent="0.3">
      <c r="B4" s="441" t="s">
        <v>699</v>
      </c>
      <c r="C4" s="442"/>
      <c r="D4" s="574" t="s">
        <v>260</v>
      </c>
      <c r="E4" s="574"/>
      <c r="F4" s="574"/>
      <c r="G4" s="574"/>
      <c r="H4" s="572" t="s">
        <v>0</v>
      </c>
      <c r="I4" s="573"/>
    </row>
    <row r="5" spans="2:17" ht="9" customHeight="1" thickBot="1" x14ac:dyDescent="0.3">
      <c r="C5" s="443"/>
    </row>
    <row r="6" spans="2:17" ht="15.75" thickBot="1" x14ac:dyDescent="0.3">
      <c r="B6" s="592" t="s">
        <v>379</v>
      </c>
      <c r="C6" s="593"/>
      <c r="D6" s="593"/>
      <c r="E6" s="593"/>
      <c r="F6" s="593"/>
      <c r="G6" s="593"/>
      <c r="H6" s="593"/>
      <c r="I6" s="594"/>
    </row>
    <row r="7" spans="2:17" ht="8.25" customHeight="1" x14ac:dyDescent="0.25">
      <c r="B7" s="118"/>
    </row>
    <row r="8" spans="2:17" ht="15" customHeight="1" x14ac:dyDescent="0.25">
      <c r="B8" s="469" t="s">
        <v>275</v>
      </c>
      <c r="C8" s="325" t="s">
        <v>1</v>
      </c>
      <c r="D8" s="503"/>
      <c r="E8" s="545" t="s">
        <v>692</v>
      </c>
      <c r="F8" s="546"/>
      <c r="G8" s="546"/>
      <c r="H8" s="559">
        <v>0</v>
      </c>
      <c r="I8" s="543" t="s">
        <v>15</v>
      </c>
    </row>
    <row r="9" spans="2:17" ht="15" customHeight="1" x14ac:dyDescent="0.25">
      <c r="B9" s="501" t="s">
        <v>259</v>
      </c>
      <c r="C9" s="502">
        <v>650</v>
      </c>
      <c r="D9" s="504"/>
      <c r="E9" s="547"/>
      <c r="F9" s="548"/>
      <c r="G9" s="548"/>
      <c r="H9" s="560"/>
      <c r="I9" s="544"/>
    </row>
    <row r="10" spans="2:17" ht="15" customHeight="1" x14ac:dyDescent="0.25">
      <c r="B10" s="444" t="s">
        <v>410</v>
      </c>
      <c r="C10" s="445">
        <f>-H8</f>
        <v>0</v>
      </c>
      <c r="E10" s="545" t="s">
        <v>691</v>
      </c>
      <c r="F10" s="546"/>
      <c r="G10" s="546"/>
      <c r="H10" s="549">
        <v>3.3000000000000002E-2</v>
      </c>
      <c r="I10" s="551" t="s">
        <v>412</v>
      </c>
    </row>
    <row r="11" spans="2:17" ht="15" customHeight="1" x14ac:dyDescent="0.25">
      <c r="B11" s="444" t="s">
        <v>411</v>
      </c>
      <c r="C11" s="445">
        <f>C9*H10*-1</f>
        <v>-21.45</v>
      </c>
      <c r="E11" s="547"/>
      <c r="F11" s="548"/>
      <c r="G11" s="548"/>
      <c r="H11" s="550"/>
      <c r="I11" s="552"/>
    </row>
    <row r="12" spans="2:17" ht="15" customHeight="1" x14ac:dyDescent="0.25">
      <c r="B12" s="446" t="s">
        <v>695</v>
      </c>
      <c r="C12" s="517">
        <f>-H12</f>
        <v>40</v>
      </c>
      <c r="E12" s="545" t="s">
        <v>693</v>
      </c>
      <c r="F12" s="546"/>
      <c r="G12" s="553"/>
      <c r="H12" s="555">
        <v>-40</v>
      </c>
      <c r="I12" s="557" t="str">
        <f>CONCATENATE("actual 2019: ",ROUND(-'data countries EDGAR'!M236,1))</f>
        <v>actual 2019: -0,8</v>
      </c>
    </row>
    <row r="13" spans="2:17" x14ac:dyDescent="0.25">
      <c r="B13" s="326" t="s">
        <v>700</v>
      </c>
      <c r="C13" s="327">
        <f>SUM(C9:C12)</f>
        <v>668.55</v>
      </c>
      <c r="D13" s="328"/>
      <c r="E13" s="547"/>
      <c r="F13" s="548"/>
      <c r="G13" s="554"/>
      <c r="H13" s="556"/>
      <c r="I13" s="558"/>
    </row>
    <row r="14" spans="2:17" ht="8.25" customHeight="1" x14ac:dyDescent="0.25">
      <c r="F14" s="90"/>
      <c r="G14" s="90"/>
    </row>
    <row r="15" spans="2:17" x14ac:dyDescent="0.25">
      <c r="B15" s="74" t="s">
        <v>452</v>
      </c>
      <c r="C15" s="329">
        <v>0.02</v>
      </c>
      <c r="D15" s="536" t="s">
        <v>447</v>
      </c>
      <c r="E15" s="537"/>
      <c r="F15" s="538"/>
      <c r="G15" s="131" t="s">
        <v>15</v>
      </c>
    </row>
    <row r="16" spans="2:17" ht="7.5" customHeight="1" x14ac:dyDescent="0.25"/>
    <row r="17" spans="2:17" ht="15" customHeight="1" x14ac:dyDescent="0.25">
      <c r="B17" s="277" t="s">
        <v>453</v>
      </c>
      <c r="C17" s="280">
        <v>0.15</v>
      </c>
      <c r="D17" s="276" t="s">
        <v>265</v>
      </c>
      <c r="E17" s="539">
        <f>IFERROR(VLOOKUP(C17,L17:M18,2,FALSE),0)</f>
        <v>0</v>
      </c>
      <c r="F17" s="540"/>
      <c r="L17" s="438">
        <v>0</v>
      </c>
      <c r="M17" s="448" t="s">
        <v>448</v>
      </c>
    </row>
    <row r="18" spans="2:17" ht="15.75" thickBot="1" x14ac:dyDescent="0.3">
      <c r="L18" s="438">
        <v>1</v>
      </c>
      <c r="M18" s="448" t="s">
        <v>449</v>
      </c>
    </row>
    <row r="19" spans="2:17" x14ac:dyDescent="0.25">
      <c r="B19" s="597" t="s">
        <v>374</v>
      </c>
      <c r="C19" s="598"/>
      <c r="D19" s="598"/>
      <c r="E19" s="598"/>
      <c r="F19" s="598"/>
      <c r="G19" s="598"/>
      <c r="H19" s="598"/>
      <c r="I19" s="599"/>
    </row>
    <row r="20" spans="2:17" ht="15.75" thickBot="1" x14ac:dyDescent="0.3">
      <c r="B20" s="531" t="s">
        <v>375</v>
      </c>
      <c r="C20" s="532"/>
      <c r="D20" s="532"/>
      <c r="E20" s="532"/>
      <c r="F20" s="532"/>
      <c r="G20" s="532"/>
      <c r="H20" s="532"/>
      <c r="I20" s="533"/>
    </row>
    <row r="21" spans="2:17" ht="8.25" customHeight="1" x14ac:dyDescent="0.25">
      <c r="B21" s="283"/>
      <c r="F21" s="90"/>
      <c r="G21" s="90"/>
    </row>
    <row r="22" spans="2:17" ht="17.25" customHeight="1" x14ac:dyDescent="0.25">
      <c r="B22" s="119" t="s">
        <v>284</v>
      </c>
      <c r="E22" s="278"/>
      <c r="F22" s="278"/>
      <c r="G22" s="278"/>
      <c r="M22" s="449">
        <v>2025</v>
      </c>
      <c r="N22" s="330" t="s">
        <v>286</v>
      </c>
      <c r="O22" s="331" t="str" cm="1">
        <f t="array" aca="1" ref="O22" ca="1">CELL("adresse",M22)</f>
        <v>$M$22</v>
      </c>
      <c r="P22" s="450" t="s">
        <v>3</v>
      </c>
      <c r="Q22" s="450" t="str">
        <f>CONCATENATE("start year ",M22)</f>
        <v>start year 2025</v>
      </c>
    </row>
    <row r="23" spans="2:17" ht="15" customHeight="1" x14ac:dyDescent="0.25">
      <c r="B23" s="332" t="s">
        <v>23</v>
      </c>
      <c r="C23" s="595" t="s">
        <v>442</v>
      </c>
      <c r="D23" s="596"/>
      <c r="E23" s="596"/>
      <c r="F23" s="596"/>
      <c r="G23" s="596"/>
      <c r="H23" s="596"/>
      <c r="I23" s="279"/>
      <c r="J23" s="447"/>
      <c r="M23" s="449">
        <v>2026</v>
      </c>
      <c r="N23" s="330" t="s">
        <v>286</v>
      </c>
      <c r="O23" s="331" t="str" cm="1">
        <f t="array" aca="1" ref="O23" ca="1">CELL("adresse",M23)</f>
        <v>$M$23</v>
      </c>
      <c r="P23" s="450" t="s">
        <v>690</v>
      </c>
      <c r="Q23" s="450" t="str">
        <f>CONCATENATE("start year ",M23)</f>
        <v>start year 2026</v>
      </c>
    </row>
    <row r="24" spans="2:17" ht="7.5" customHeight="1" x14ac:dyDescent="0.25">
      <c r="E24" s="283"/>
    </row>
    <row r="25" spans="2:17" x14ac:dyDescent="0.25">
      <c r="B25" s="333" t="s">
        <v>454</v>
      </c>
      <c r="C25" s="451">
        <f>'data countries EDGAR'!AA6</f>
        <v>0.18414258767072317</v>
      </c>
      <c r="D25" s="127"/>
      <c r="E25" s="90"/>
      <c r="F25" s="90"/>
      <c r="L25" s="447"/>
    </row>
    <row r="26" spans="2:17" x14ac:dyDescent="0.25">
      <c r="B26" s="334" t="s">
        <v>455</v>
      </c>
      <c r="C26" s="452">
        <f>'data countries EDGAR'!Z6</f>
        <v>0.32196461945746269</v>
      </c>
      <c r="D26" s="128"/>
      <c r="E26" s="90"/>
      <c r="F26" s="90"/>
    </row>
    <row r="27" spans="2:17" ht="15" customHeight="1" x14ac:dyDescent="0.25">
      <c r="B27" s="314" t="s">
        <v>370</v>
      </c>
      <c r="C27" s="451">
        <f>C25*C17+(1-C17)*C26</f>
        <v>0.30129131468945175</v>
      </c>
      <c r="D27" s="335" t="s">
        <v>369</v>
      </c>
      <c r="F27" s="453"/>
      <c r="G27" s="453"/>
      <c r="H27" s="453"/>
      <c r="I27" s="90"/>
      <c r="L27" s="454">
        <v>1E-3</v>
      </c>
      <c r="M27" s="90">
        <f>L27/10</f>
        <v>1E-4</v>
      </c>
      <c r="N27" s="90">
        <f t="shared" ref="N27:O27" si="0">M27/10</f>
        <v>1.0000000000000001E-5</v>
      </c>
      <c r="O27" s="90">
        <f t="shared" si="0"/>
        <v>1.0000000000000002E-6</v>
      </c>
      <c r="P27" s="90" t="s">
        <v>40</v>
      </c>
    </row>
    <row r="28" spans="2:17" ht="9" customHeight="1" x14ac:dyDescent="0.25">
      <c r="B28" s="314"/>
      <c r="C28" s="450"/>
      <c r="E28" s="455"/>
      <c r="F28" s="453"/>
      <c r="G28" s="453"/>
      <c r="H28" s="453"/>
      <c r="I28" s="90"/>
      <c r="L28" s="90"/>
      <c r="M28" s="90"/>
      <c r="N28" s="90"/>
      <c r="O28" s="90"/>
    </row>
    <row r="29" spans="2:17" x14ac:dyDescent="0.25">
      <c r="B29" s="314" t="s">
        <v>339</v>
      </c>
      <c r="C29" s="436">
        <f>IF(B23&lt;&gt;'data countries EDGAR'!A249,C13,C9)</f>
        <v>668.55</v>
      </c>
      <c r="D29" s="336" t="s">
        <v>282</v>
      </c>
      <c r="E29" s="90"/>
      <c r="F29" s="90"/>
      <c r="G29" s="90"/>
      <c r="H29" s="90"/>
      <c r="I29" s="90"/>
      <c r="L29" s="90"/>
      <c r="M29" s="90"/>
      <c r="N29" s="90"/>
      <c r="O29" s="90"/>
    </row>
    <row r="30" spans="2:17" ht="7.5" customHeight="1" thickBot="1" x14ac:dyDescent="0.3">
      <c r="B30" s="333"/>
      <c r="C30" s="456"/>
      <c r="E30" s="90"/>
      <c r="F30" s="90"/>
    </row>
    <row r="31" spans="2:17" ht="17.25" thickBot="1" x14ac:dyDescent="0.3">
      <c r="B31" s="157" t="s">
        <v>351</v>
      </c>
      <c r="C31" s="158">
        <f>C29*C27</f>
        <v>201.42830843563294</v>
      </c>
      <c r="D31" s="159" t="s">
        <v>283</v>
      </c>
      <c r="I31" s="90"/>
    </row>
    <row r="32" spans="2:17" ht="9" customHeight="1" thickBot="1" x14ac:dyDescent="0.3">
      <c r="B32" s="457"/>
      <c r="C32" s="337"/>
      <c r="E32" s="90"/>
      <c r="F32" s="90"/>
      <c r="I32" s="90"/>
    </row>
    <row r="33" spans="2:17" ht="15.75" thickBot="1" x14ac:dyDescent="0.3">
      <c r="B33" s="125" t="str">
        <f>IF(B23='data countries EDGAR'!A234,CONCATENATE("remaining budget from ",$M$23," on in Gt"),CONCATENATE("remaining budget from ",$M$22," on in Gt"))</f>
        <v>remaining budget from 2025 on in Gt</v>
      </c>
      <c r="C33" s="126">
        <f>paths!U46</f>
        <v>138.24766097098592</v>
      </c>
      <c r="D33" s="516"/>
      <c r="L33" s="79">
        <v>20</v>
      </c>
      <c r="M33" s="79">
        <f>L27*10</f>
        <v>0.01</v>
      </c>
      <c r="N33" s="79">
        <f>M27*10</f>
        <v>1E-3</v>
      </c>
      <c r="O33" s="79">
        <f>N27*10</f>
        <v>1E-4</v>
      </c>
      <c r="P33" s="79">
        <f>O27*10</f>
        <v>1.0000000000000003E-5</v>
      </c>
      <c r="Q33" s="79" t="s">
        <v>262</v>
      </c>
    </row>
    <row r="34" spans="2:17" ht="16.5" thickBot="1" x14ac:dyDescent="0.3">
      <c r="J34" s="164"/>
    </row>
    <row r="35" spans="2:17" ht="15.75" thickBot="1" x14ac:dyDescent="0.3">
      <c r="B35" s="534" t="s">
        <v>314</v>
      </c>
      <c r="C35" s="535"/>
      <c r="D35" s="283"/>
    </row>
    <row r="36" spans="2:17" ht="9" customHeight="1" x14ac:dyDescent="0.25">
      <c r="B36" s="338"/>
      <c r="C36" s="458"/>
      <c r="D36" s="283"/>
    </row>
    <row r="37" spans="2:17" ht="15" customHeight="1" x14ac:dyDescent="0.25">
      <c r="B37" s="339" t="s">
        <v>367</v>
      </c>
      <c r="C37" s="450"/>
      <c r="D37" s="581" t="s">
        <v>376</v>
      </c>
      <c r="E37" s="582"/>
      <c r="F37" s="582"/>
      <c r="G37" s="582"/>
      <c r="H37" s="582"/>
      <c r="I37" s="583"/>
    </row>
    <row r="38" spans="2:17" ht="15" customHeight="1" x14ac:dyDescent="0.25">
      <c r="B38" s="333" t="s">
        <v>382</v>
      </c>
      <c r="C38" s="459">
        <f>paths!$AI$21</f>
        <v>2056</v>
      </c>
      <c r="D38" s="584"/>
      <c r="E38" s="585"/>
      <c r="F38" s="585"/>
      <c r="G38" s="585"/>
      <c r="H38" s="585"/>
      <c r="I38" s="586"/>
    </row>
    <row r="39" spans="2:17" x14ac:dyDescent="0.25">
      <c r="B39" s="340" t="str">
        <f>IF(B23='data countries EDGAR'!A234,CONCATENATE("start year emission path: ",M23),CONCATENATE("start year emission path: ",M22))</f>
        <v>start year emission path: 2025</v>
      </c>
      <c r="C39" s="341">
        <f>paths!$AI$46</f>
        <v>2049</v>
      </c>
      <c r="D39" s="584"/>
      <c r="E39" s="585"/>
      <c r="F39" s="585"/>
      <c r="G39" s="585"/>
      <c r="H39" s="585"/>
      <c r="I39" s="586"/>
    </row>
    <row r="40" spans="2:17" x14ac:dyDescent="0.25">
      <c r="B40" s="314" t="s">
        <v>285</v>
      </c>
      <c r="C40" s="281" t="str">
        <f>IF(C39&gt;=C38,"on track","not on track")</f>
        <v>not on track</v>
      </c>
      <c r="D40" s="587"/>
      <c r="E40" s="588"/>
      <c r="F40" s="588"/>
      <c r="G40" s="588"/>
      <c r="H40" s="588"/>
      <c r="I40" s="589"/>
      <c r="K40" s="342"/>
      <c r="L40" s="342"/>
      <c r="M40" s="342"/>
      <c r="N40" s="342"/>
      <c r="O40" s="342"/>
    </row>
    <row r="41" spans="2:17" ht="9" customHeight="1" x14ac:dyDescent="0.25"/>
    <row r="42" spans="2:17" x14ac:dyDescent="0.25">
      <c r="B42" s="343" t="str">
        <f>CONCATENATE("change in emissions (",Q22,")")</f>
        <v>change in emissions (start year 2025)</v>
      </c>
      <c r="C42" s="315" t="s">
        <v>358</v>
      </c>
    </row>
    <row r="43" spans="2:17" ht="15" customHeight="1" x14ac:dyDescent="0.25">
      <c r="B43" s="460" t="s">
        <v>413</v>
      </c>
      <c r="C43" s="344">
        <f>paths!AX46/paths!AM46-1</f>
        <v>-0.1650999684975748</v>
      </c>
      <c r="D43" s="90"/>
      <c r="K43" s="342"/>
      <c r="L43" s="342"/>
      <c r="M43" s="342"/>
      <c r="N43" s="342"/>
      <c r="O43" s="342"/>
    </row>
    <row r="44" spans="2:17" ht="15" customHeight="1" x14ac:dyDescent="0.25">
      <c r="B44" s="461" t="s">
        <v>414</v>
      </c>
      <c r="C44" s="352">
        <f>paths!BC46/paths!AM46-1</f>
        <v>-0.39521292936086228</v>
      </c>
      <c r="D44" s="90"/>
      <c r="K44" s="342"/>
      <c r="L44" s="342"/>
      <c r="M44" s="342"/>
      <c r="N44" s="342"/>
      <c r="O44" s="342"/>
    </row>
    <row r="45" spans="2:17" ht="15" customHeight="1" x14ac:dyDescent="0.25">
      <c r="B45" s="462" t="s">
        <v>415</v>
      </c>
      <c r="C45" s="345">
        <f>paths!BH46/paths!AM46-1</f>
        <v>-0.62532589022414986</v>
      </c>
      <c r="D45" s="90"/>
      <c r="K45" s="342"/>
      <c r="L45" s="342"/>
      <c r="M45" s="342"/>
      <c r="N45" s="342"/>
      <c r="O45" s="342"/>
    </row>
    <row r="46" spans="2:17" ht="8.25" customHeight="1" x14ac:dyDescent="0.25"/>
    <row r="47" spans="2:17" x14ac:dyDescent="0.25">
      <c r="B47" s="339" t="str">
        <f>CONCATENATE("overshoot in Gt (",Q22,")")</f>
        <v>overshoot in Gt (start year 2025)</v>
      </c>
      <c r="C47" s="119">
        <f>-paths!Q46</f>
        <v>13.645543273564753</v>
      </c>
      <c r="D47" s="590" t="str">
        <f>IF(AND(C15&gt;0,C48=0),"The potential for net negative emissions is too high for this country. Please enter a lower value. E_min is now set to zero.","")</f>
        <v/>
      </c>
      <c r="E47" s="591"/>
      <c r="F47" s="591"/>
      <c r="G47" s="591"/>
      <c r="H47" s="591"/>
      <c r="I47" s="591"/>
      <c r="K47" s="342"/>
      <c r="L47" s="342"/>
      <c r="M47" s="342"/>
      <c r="N47" s="342"/>
      <c r="O47" s="342"/>
    </row>
    <row r="48" spans="2:17" x14ac:dyDescent="0.25">
      <c r="B48" s="333" t="s">
        <v>349</v>
      </c>
      <c r="C48" s="463">
        <f>paths!R46</f>
        <v>9.8703610446100404E-2</v>
      </c>
      <c r="D48" s="590"/>
      <c r="E48" s="591"/>
      <c r="F48" s="591"/>
      <c r="G48" s="591"/>
      <c r="H48" s="591"/>
      <c r="I48" s="591"/>
      <c r="J48" s="342"/>
      <c r="K48" s="342"/>
      <c r="L48" s="342"/>
      <c r="M48" s="342"/>
      <c r="N48" s="342"/>
      <c r="O48" s="342"/>
    </row>
    <row r="49" spans="2:16" ht="15" customHeight="1" x14ac:dyDescent="0.25">
      <c r="B49" s="340" t="s">
        <v>350</v>
      </c>
      <c r="C49" s="464">
        <f>paths!Q46*-1/paths!H46</f>
        <v>1.1551236837216514</v>
      </c>
      <c r="D49" s="590"/>
      <c r="E49" s="591"/>
      <c r="F49" s="591"/>
      <c r="G49" s="591"/>
      <c r="H49" s="591"/>
      <c r="I49" s="591"/>
      <c r="J49" s="453"/>
      <c r="K49" s="453"/>
      <c r="L49" s="346"/>
      <c r="M49" s="346"/>
      <c r="N49" s="342"/>
      <c r="O49" s="342"/>
    </row>
    <row r="50" spans="2:16" ht="15" customHeight="1" x14ac:dyDescent="0.25">
      <c r="B50" s="314" t="s">
        <v>443</v>
      </c>
      <c r="C50" s="465">
        <f>IF(AND(C15&gt;0,C48=0),"",paths!DP46)</f>
        <v>-0.26249455986294001</v>
      </c>
      <c r="D50" s="86"/>
      <c r="E50" s="86"/>
      <c r="F50" s="86"/>
      <c r="G50" s="86"/>
      <c r="H50" s="86"/>
      <c r="J50" s="453"/>
      <c r="K50" s="453"/>
      <c r="L50" s="346"/>
      <c r="M50" s="346">
        <f>-M33</f>
        <v>-0.01</v>
      </c>
      <c r="N50" s="346">
        <f t="shared" ref="N50:P50" si="1">-N33</f>
        <v>-1E-3</v>
      </c>
      <c r="O50" s="346">
        <f t="shared" si="1"/>
        <v>-1E-4</v>
      </c>
      <c r="P50" s="346">
        <f t="shared" si="1"/>
        <v>-1.0000000000000003E-5</v>
      </c>
    </row>
    <row r="51" spans="2:16" ht="15" customHeight="1" x14ac:dyDescent="0.25">
      <c r="C51" s="466"/>
      <c r="D51" s="86"/>
      <c r="E51" s="86"/>
      <c r="F51" s="86"/>
      <c r="G51" s="86"/>
      <c r="H51" s="86"/>
      <c r="I51" s="90"/>
      <c r="J51" s="453"/>
      <c r="K51" s="453"/>
    </row>
    <row r="52" spans="2:16" x14ac:dyDescent="0.25">
      <c r="C52" s="466"/>
      <c r="D52" s="86"/>
      <c r="E52" s="563" t="s">
        <v>347</v>
      </c>
      <c r="F52" s="564"/>
      <c r="G52" s="86"/>
      <c r="H52" s="86"/>
      <c r="I52" s="90"/>
      <c r="J52" s="453"/>
      <c r="K52" s="453"/>
    </row>
    <row r="53" spans="2:16" x14ac:dyDescent="0.25">
      <c r="C53" s="466"/>
      <c r="D53" s="86"/>
      <c r="E53" s="565"/>
      <c r="F53" s="566"/>
      <c r="G53" s="90"/>
      <c r="J53" s="453"/>
      <c r="K53" s="453"/>
    </row>
    <row r="54" spans="2:16" ht="15" customHeight="1" x14ac:dyDescent="0.25">
      <c r="C54" s="466"/>
      <c r="D54" s="86"/>
      <c r="E54" s="567"/>
      <c r="F54" s="568"/>
      <c r="J54" s="453"/>
      <c r="K54" s="453"/>
    </row>
    <row r="55" spans="2:16" x14ac:dyDescent="0.25">
      <c r="C55" s="466"/>
      <c r="D55" s="86"/>
      <c r="E55" s="90"/>
      <c r="F55" s="90"/>
      <c r="K55" s="467"/>
    </row>
    <row r="56" spans="2:16" x14ac:dyDescent="0.25">
      <c r="C56" s="466"/>
      <c r="D56" s="86"/>
      <c r="E56" s="90"/>
      <c r="F56" s="90"/>
      <c r="K56" s="467"/>
    </row>
    <row r="57" spans="2:16" x14ac:dyDescent="0.25">
      <c r="C57" s="466"/>
      <c r="D57" s="86"/>
      <c r="E57" s="90"/>
      <c r="F57" s="90"/>
      <c r="G57" s="90"/>
      <c r="K57" s="467"/>
    </row>
    <row r="58" spans="2:16" x14ac:dyDescent="0.25">
      <c r="C58" s="466"/>
      <c r="D58" s="86"/>
      <c r="E58" s="90"/>
      <c r="F58" s="90"/>
      <c r="G58" s="90"/>
      <c r="K58" s="467"/>
    </row>
    <row r="59" spans="2:16" x14ac:dyDescent="0.25">
      <c r="C59" s="466"/>
      <c r="D59" s="86"/>
      <c r="E59" s="90"/>
      <c r="F59" s="90"/>
      <c r="G59" s="90"/>
      <c r="K59" s="467"/>
    </row>
    <row r="60" spans="2:16" x14ac:dyDescent="0.25">
      <c r="C60" s="466"/>
      <c r="D60" s="86"/>
      <c r="E60" s="90"/>
      <c r="F60" s="90"/>
      <c r="G60" s="90"/>
      <c r="K60" s="467"/>
    </row>
    <row r="61" spans="2:16" x14ac:dyDescent="0.25">
      <c r="C61" s="466"/>
      <c r="D61" s="86"/>
      <c r="E61" s="90"/>
      <c r="F61" s="90"/>
      <c r="G61" s="90"/>
      <c r="K61" s="467"/>
    </row>
    <row r="62" spans="2:16" x14ac:dyDescent="0.25">
      <c r="C62" s="466"/>
      <c r="D62" s="86"/>
      <c r="E62" s="90"/>
      <c r="F62" s="90"/>
      <c r="G62" s="90"/>
      <c r="K62" s="467"/>
    </row>
    <row r="63" spans="2:16" x14ac:dyDescent="0.25">
      <c r="C63" s="466"/>
      <c r="D63" s="86"/>
      <c r="E63" s="90"/>
      <c r="F63" s="90"/>
      <c r="G63" s="90"/>
      <c r="K63" s="467"/>
    </row>
    <row r="64" spans="2:16" x14ac:dyDescent="0.25">
      <c r="E64" s="90"/>
      <c r="F64" s="90"/>
      <c r="G64" s="90"/>
      <c r="K64" s="467"/>
    </row>
    <row r="65" spans="2:15" x14ac:dyDescent="0.25">
      <c r="B65" s="450" t="s">
        <v>675</v>
      </c>
      <c r="C65" s="315" t="s">
        <v>276</v>
      </c>
      <c r="D65" s="315" t="s">
        <v>674</v>
      </c>
      <c r="E65" s="90"/>
      <c r="F65" s="90"/>
      <c r="G65" s="90"/>
      <c r="K65" s="467"/>
    </row>
    <row r="66" spans="2:15" x14ac:dyDescent="0.25">
      <c r="B66" s="334" t="s">
        <v>263</v>
      </c>
      <c r="C66" s="468">
        <f>'data countries EDGAR'!X226</f>
        <v>4.7577445638477238</v>
      </c>
      <c r="D66" s="468">
        <f>'data countries EDGAR'!Y226</f>
        <v>0.24466991651417999</v>
      </c>
      <c r="E66" s="90"/>
      <c r="F66" s="90"/>
    </row>
    <row r="67" spans="2:15" x14ac:dyDescent="0.25">
      <c r="B67" s="340" t="str">
        <f>B23</f>
        <v>China</v>
      </c>
      <c r="C67" s="87">
        <f>'data countries EDGAR'!X6</f>
        <v>8.3186917125016002</v>
      </c>
      <c r="D67" s="87">
        <f>'data countries EDGAR'!Y6</f>
        <v>0.42637958181565</v>
      </c>
      <c r="E67" s="90"/>
      <c r="F67" s="90"/>
      <c r="K67" s="467"/>
    </row>
    <row r="68" spans="2:15" x14ac:dyDescent="0.25">
      <c r="B68" s="314" t="s">
        <v>264</v>
      </c>
      <c r="C68" s="369">
        <f>C67/C66-1</f>
        <v>0.74845278069616183</v>
      </c>
      <c r="D68" s="369">
        <f>D67/D66-1</f>
        <v>0.74267269098830502</v>
      </c>
      <c r="E68" s="90"/>
      <c r="F68" s="90"/>
      <c r="K68" s="467"/>
    </row>
    <row r="69" spans="2:15" x14ac:dyDescent="0.25">
      <c r="E69" s="90"/>
      <c r="F69" s="90"/>
      <c r="K69" s="467"/>
    </row>
    <row r="70" spans="2:15" x14ac:dyDescent="0.25">
      <c r="B70" s="541" t="s">
        <v>5</v>
      </c>
      <c r="C70" s="542"/>
      <c r="D70" s="469" t="s">
        <v>6</v>
      </c>
      <c r="E70" s="90"/>
      <c r="F70" s="90"/>
    </row>
    <row r="71" spans="2:15" ht="9" customHeight="1" x14ac:dyDescent="0.25">
      <c r="E71" s="90"/>
      <c r="F71" s="90"/>
    </row>
    <row r="72" spans="2:15" ht="15" customHeight="1" x14ac:dyDescent="0.25">
      <c r="B72" s="343" t="s">
        <v>269</v>
      </c>
      <c r="C72" s="347"/>
      <c r="D72" s="545" t="s">
        <v>380</v>
      </c>
      <c r="E72" s="546"/>
      <c r="F72" s="553"/>
    </row>
    <row r="73" spans="2:15" x14ac:dyDescent="0.25">
      <c r="B73" s="333" t="s">
        <v>7</v>
      </c>
      <c r="C73" s="470" t="s">
        <v>6</v>
      </c>
      <c r="D73" s="578"/>
      <c r="E73" s="579"/>
      <c r="F73" s="580"/>
    </row>
    <row r="74" spans="2:15" ht="15" customHeight="1" x14ac:dyDescent="0.25">
      <c r="B74" s="340" t="s">
        <v>270</v>
      </c>
      <c r="C74" s="471" t="s">
        <v>6</v>
      </c>
      <c r="D74" s="547"/>
      <c r="E74" s="548"/>
      <c r="F74" s="554"/>
      <c r="G74" s="86"/>
      <c r="H74" s="86"/>
    </row>
    <row r="75" spans="2:15" ht="9" customHeight="1" x14ac:dyDescent="0.25"/>
    <row r="76" spans="2:15" x14ac:dyDescent="0.25">
      <c r="B76" s="450" t="s">
        <v>377</v>
      </c>
      <c r="E76" s="86"/>
      <c r="F76" s="86"/>
      <c r="G76" s="86"/>
      <c r="H76" s="86"/>
    </row>
    <row r="77" spans="2:15" ht="15" customHeight="1" x14ac:dyDescent="0.25">
      <c r="B77" s="274" t="str">
        <f>IF(B23=L78,M78,IF(B23=L77,M77,B23))</f>
        <v>China</v>
      </c>
      <c r="C77" s="315" t="s">
        <v>1</v>
      </c>
      <c r="D77" s="600" t="s">
        <v>451</v>
      </c>
      <c r="E77" s="334"/>
      <c r="G77" s="86"/>
      <c r="H77" s="86"/>
      <c r="L77" s="79" t="str">
        <f>'data countries EDGAR'!A226</f>
        <v>Global</v>
      </c>
      <c r="M77" s="79" t="str">
        <f>CONCATENATE(B23," (source: EDGAR)")</f>
        <v>China (source: EDGAR)</v>
      </c>
    </row>
    <row r="78" spans="2:15" x14ac:dyDescent="0.25">
      <c r="B78" s="472">
        <v>1990</v>
      </c>
      <c r="C78" s="473">
        <f>'data countries EDGAR'!B6/1000</f>
        <v>2.4142762399680002</v>
      </c>
      <c r="D78" s="601"/>
      <c r="E78" s="334"/>
      <c r="F78" s="447"/>
      <c r="G78" s="447"/>
      <c r="H78" s="447"/>
      <c r="J78" s="474"/>
      <c r="K78" s="474"/>
      <c r="L78" s="79" t="str">
        <f>'data countries EDGAR'!A234</f>
        <v>Global - total CO2 emissions</v>
      </c>
      <c r="M78" s="79" t="str">
        <f>CONCATENATE(B23," (source: GCP)")</f>
        <v>China (source: GCP)</v>
      </c>
    </row>
    <row r="79" spans="2:15" x14ac:dyDescent="0.25">
      <c r="B79" s="334">
        <v>2018</v>
      </c>
      <c r="C79" s="468">
        <f>'data countries EDGAR'!L6/1000</f>
        <v>11.527511684497</v>
      </c>
      <c r="D79" s="479">
        <f>'data countries EDGAR'!T6</f>
        <v>4.8010976217543799E-2</v>
      </c>
      <c r="E79" s="334"/>
      <c r="J79" s="474"/>
      <c r="K79" s="474"/>
    </row>
    <row r="80" spans="2:15" ht="15" customHeight="1" x14ac:dyDescent="0.25">
      <c r="B80" s="475" t="s">
        <v>456</v>
      </c>
      <c r="C80" s="476">
        <f>'data countries EDGAR'!M6/1000</f>
        <v>11.813058173650001</v>
      </c>
      <c r="D80" s="480">
        <f t="shared" ref="D80:D86" si="2">C80/C79-1</f>
        <v>2.4770869635033499E-2</v>
      </c>
      <c r="E80" s="334"/>
      <c r="F80" s="477"/>
      <c r="I80" s="90"/>
      <c r="L80" s="79">
        <f>M33</f>
        <v>0.01</v>
      </c>
      <c r="M80" s="79">
        <f>N33</f>
        <v>1E-3</v>
      </c>
      <c r="N80" s="79">
        <f>O33</f>
        <v>1E-4</v>
      </c>
      <c r="O80" s="79">
        <f>P33</f>
        <v>1.0000000000000003E-5</v>
      </c>
    </row>
    <row r="81" spans="2:6" x14ac:dyDescent="0.25">
      <c r="B81" s="334">
        <v>2020</v>
      </c>
      <c r="C81" s="468">
        <f>'data countries EDGAR'!N6/1000</f>
        <v>11.964128535505001</v>
      </c>
      <c r="D81" s="479">
        <f t="shared" si="2"/>
        <v>1.2788421053574028E-2</v>
      </c>
      <c r="E81" s="334"/>
      <c r="F81" s="477"/>
    </row>
    <row r="82" spans="2:6" x14ac:dyDescent="0.25">
      <c r="B82" s="334">
        <v>2021</v>
      </c>
      <c r="C82" s="468">
        <f>'data countries EDGAR'!O6/1000</f>
        <v>12.551864515963</v>
      </c>
      <c r="D82" s="479">
        <f t="shared" si="2"/>
        <v>4.9124846721081417E-2</v>
      </c>
      <c r="E82" s="334"/>
      <c r="F82" s="477"/>
    </row>
    <row r="83" spans="2:6" x14ac:dyDescent="0.25">
      <c r="B83" s="334">
        <v>2022</v>
      </c>
      <c r="C83" s="468">
        <f>'data countries EDGAR'!P6/1000</f>
        <v>12.518684441195001</v>
      </c>
      <c r="D83" s="479">
        <f t="shared" si="2"/>
        <v>-2.6434379311378597E-3</v>
      </c>
      <c r="E83" s="334"/>
      <c r="F83" s="477"/>
    </row>
    <row r="84" spans="2:6" ht="15" customHeight="1" x14ac:dyDescent="0.25">
      <c r="B84" s="334">
        <v>2023</v>
      </c>
      <c r="C84" s="468">
        <f>'data countries EDGAR'!Q6/1000</f>
        <v>13.021241978837001</v>
      </c>
      <c r="D84" s="479">
        <f t="shared" si="2"/>
        <v>4.0144596662908372E-2</v>
      </c>
      <c r="E84" s="334"/>
      <c r="F84" s="477"/>
    </row>
    <row r="85" spans="2:6" ht="15" customHeight="1" x14ac:dyDescent="0.25">
      <c r="B85" s="334">
        <v>2024</v>
      </c>
      <c r="C85" s="468">
        <f>'data countries EDGAR'!R6/1000</f>
        <v>13.124727993147001</v>
      </c>
      <c r="D85" s="479">
        <f t="shared" si="2"/>
        <v>7.9474764756075622E-3</v>
      </c>
      <c r="F85" s="477"/>
    </row>
    <row r="86" spans="2:6" ht="15" customHeight="1" x14ac:dyDescent="0.25">
      <c r="B86" s="511">
        <v>2025</v>
      </c>
      <c r="C86" s="512">
        <f>'data countries EDGAR'!S6/1000</f>
        <v>0</v>
      </c>
      <c r="D86" s="513">
        <f t="shared" si="2"/>
        <v>-1</v>
      </c>
      <c r="E86" s="79" t="s">
        <v>417</v>
      </c>
      <c r="F86" s="477"/>
    </row>
    <row r="87" spans="2:6" x14ac:dyDescent="0.25">
      <c r="B87" s="325" t="s">
        <v>338</v>
      </c>
      <c r="C87" s="473">
        <f>C31</f>
        <v>201.42830843563294</v>
      </c>
      <c r="D87" s="529" t="s">
        <v>677</v>
      </c>
      <c r="E87" s="90"/>
      <c r="F87" s="90"/>
    </row>
    <row r="88" spans="2:6" x14ac:dyDescent="0.25">
      <c r="B88" s="440" t="str">
        <f>CONCATENATE("budget from ",$M$22," on")</f>
        <v>budget from 2025 on</v>
      </c>
      <c r="C88" s="478">
        <f>C33</f>
        <v>138.24766097098592</v>
      </c>
      <c r="D88" s="530"/>
      <c r="E88" s="90"/>
      <c r="F88" s="90"/>
    </row>
    <row r="89" spans="2:6" x14ac:dyDescent="0.25">
      <c r="B89" s="75" t="s">
        <v>458</v>
      </c>
      <c r="C89" s="465">
        <f>C50</f>
        <v>-0.26249455986294001</v>
      </c>
      <c r="D89" s="481">
        <f>AVERAGE(D80,D84,D85)</f>
        <v>2.4287647591183143E-2</v>
      </c>
      <c r="E89" s="90"/>
      <c r="F89" s="90"/>
    </row>
    <row r="90" spans="2:6" x14ac:dyDescent="0.25">
      <c r="E90" s="90"/>
      <c r="F90" s="90"/>
    </row>
    <row r="91" spans="2:6" x14ac:dyDescent="0.25">
      <c r="B91" s="450" t="s">
        <v>366</v>
      </c>
      <c r="C91" s="439"/>
      <c r="E91" s="90"/>
      <c r="F91" s="90"/>
    </row>
    <row r="92" spans="2:6" ht="15" customHeight="1" x14ac:dyDescent="0.25">
      <c r="B92" s="575" t="s">
        <v>457</v>
      </c>
      <c r="C92" s="284" t="s">
        <v>343</v>
      </c>
      <c r="D92" s="545" t="s">
        <v>450</v>
      </c>
      <c r="E92" s="546"/>
      <c r="F92" s="553"/>
    </row>
    <row r="93" spans="2:6" x14ac:dyDescent="0.25">
      <c r="B93" s="576"/>
      <c r="C93" s="348">
        <f>paths!$AF$21</f>
        <v>2056.3664659612105</v>
      </c>
      <c r="D93" s="578"/>
      <c r="E93" s="579"/>
      <c r="F93" s="580"/>
    </row>
    <row r="94" spans="2:6" ht="15" customHeight="1" x14ac:dyDescent="0.25">
      <c r="B94" s="576"/>
      <c r="C94" s="152" t="str">
        <f>Q22</f>
        <v>start year 2025</v>
      </c>
      <c r="D94" s="578"/>
      <c r="E94" s="579"/>
      <c r="F94" s="580"/>
    </row>
    <row r="95" spans="2:6" ht="15" customHeight="1" x14ac:dyDescent="0.25">
      <c r="B95" s="576"/>
      <c r="C95" s="349">
        <f>paths!$AF$46</f>
        <v>2048.6410909748461</v>
      </c>
      <c r="D95" s="578"/>
      <c r="E95" s="579"/>
      <c r="F95" s="580"/>
    </row>
    <row r="96" spans="2:6" x14ac:dyDescent="0.25">
      <c r="B96" s="577"/>
      <c r="C96" s="153" t="str">
        <f>IF(C95&gt;=C93,"on track","not on track")</f>
        <v>not on track</v>
      </c>
      <c r="D96" s="547"/>
      <c r="E96" s="548"/>
      <c r="F96" s="554"/>
    </row>
    <row r="97" spans="2:8" x14ac:dyDescent="0.25">
      <c r="E97" s="275"/>
      <c r="F97" s="90"/>
    </row>
    <row r="98" spans="2:8" x14ac:dyDescent="0.25">
      <c r="B98" s="469" t="s">
        <v>8</v>
      </c>
      <c r="C98" s="282" t="s">
        <v>364</v>
      </c>
      <c r="D98" s="561">
        <v>45974</v>
      </c>
      <c r="E98" s="562"/>
      <c r="F98" s="518" t="s">
        <v>696</v>
      </c>
      <c r="G98" s="602">
        <v>46142</v>
      </c>
      <c r="H98" s="603"/>
    </row>
    <row r="99" spans="2:8" x14ac:dyDescent="0.25">
      <c r="E99" s="90"/>
      <c r="F99" s="90"/>
    </row>
  </sheetData>
  <sheetProtection algorithmName="SHA-512" hashValue="L/WlYkuulphJtzhHkis3fSYHUbt+JZSn8l4IgIg9j4X9t5wSb0w4xejtkxfo87ReicfBqgCfY/V3Zu8+F/6YyA==" saltValue="eK2LCUKbTPKWs4PevIgEFg==" spinCount="100000" sheet="1" objects="1" scenarios="1"/>
  <mergeCells count="31">
    <mergeCell ref="D98:E98"/>
    <mergeCell ref="E52:F54"/>
    <mergeCell ref="J2:Q2"/>
    <mergeCell ref="B2:I2"/>
    <mergeCell ref="H4:I4"/>
    <mergeCell ref="D4:G4"/>
    <mergeCell ref="B92:B96"/>
    <mergeCell ref="D72:F74"/>
    <mergeCell ref="D92:F96"/>
    <mergeCell ref="D37:I40"/>
    <mergeCell ref="D47:I49"/>
    <mergeCell ref="B6:I6"/>
    <mergeCell ref="C23:H23"/>
    <mergeCell ref="B19:I19"/>
    <mergeCell ref="D77:D78"/>
    <mergeCell ref="G98:H98"/>
    <mergeCell ref="I8:I9"/>
    <mergeCell ref="E10:G11"/>
    <mergeCell ref="H10:H11"/>
    <mergeCell ref="I10:I11"/>
    <mergeCell ref="E12:G13"/>
    <mergeCell ref="H12:H13"/>
    <mergeCell ref="I12:I13"/>
    <mergeCell ref="E8:G9"/>
    <mergeCell ref="H8:H9"/>
    <mergeCell ref="D87:D88"/>
    <mergeCell ref="B20:I20"/>
    <mergeCell ref="B35:C35"/>
    <mergeCell ref="D15:F15"/>
    <mergeCell ref="E17:F17"/>
    <mergeCell ref="B70:C70"/>
  </mergeCells>
  <conditionalFormatting sqref="B48:B50">
    <cfRule type="expression" dxfId="86" priority="240">
      <formula>AND($C$15=0,#REF!=0)</formula>
    </cfRule>
  </conditionalFormatting>
  <conditionalFormatting sqref="B48:C49 B50">
    <cfRule type="expression" dxfId="85" priority="241">
      <formula>AND($C$15=0,$J$23=2)</formula>
    </cfRule>
  </conditionalFormatting>
  <conditionalFormatting sqref="B66:D66 B68:D68">
    <cfRule type="expression" dxfId="83" priority="27">
      <formula>$B$23="Global"</formula>
    </cfRule>
  </conditionalFormatting>
  <conditionalFormatting sqref="C25:C27">
    <cfRule type="expression" dxfId="81" priority="29">
      <formula>$B$23="Global"</formula>
    </cfRule>
  </conditionalFormatting>
  <conditionalFormatting sqref="C29">
    <cfRule type="cellIs" dxfId="80" priority="28" operator="equal">
      <formula>$C$13</formula>
    </cfRule>
  </conditionalFormatting>
  <conditionalFormatting sqref="C31 C33">
    <cfRule type="cellIs" dxfId="79" priority="246" operator="greaterThan">
      <formula>$L$33</formula>
    </cfRule>
  </conditionalFormatting>
  <conditionalFormatting sqref="C39">
    <cfRule type="expression" dxfId="78" priority="216">
      <formula>AND(C39&gt;=C38,C39&lt;2100)</formula>
    </cfRule>
    <cfRule type="expression" dxfId="77" priority="215">
      <formula>AND(C38-C39=1,C39&lt;2100)</formula>
    </cfRule>
    <cfRule type="expression" dxfId="76" priority="214">
      <formula>AND(C38-C39=2,C39&lt;2100)</formula>
    </cfRule>
    <cfRule type="expression" dxfId="75" priority="213">
      <formula>AND(C38-C39&gt;=3,C39&lt;2100)</formula>
    </cfRule>
  </conditionalFormatting>
  <conditionalFormatting sqref="C40 C96:C98">
    <cfRule type="cellIs" dxfId="74" priority="66" operator="equal">
      <formula>"on track"</formula>
    </cfRule>
    <cfRule type="cellIs" dxfId="73" priority="67" operator="equal">
      <formula>"not on track"</formula>
    </cfRule>
  </conditionalFormatting>
  <conditionalFormatting sqref="C47">
    <cfRule type="expression" dxfId="72" priority="250">
      <formula>C47&lt;$N$33</formula>
    </cfRule>
    <cfRule type="cellIs" dxfId="71" priority="249" operator="greaterThan">
      <formula>$L$33</formula>
    </cfRule>
    <cfRule type="cellIs" dxfId="70" priority="248" stopIfTrue="1" operator="equal">
      <formula>0</formula>
    </cfRule>
    <cfRule type="expression" dxfId="69" priority="251">
      <formula>C47&lt;$M$33</formula>
    </cfRule>
  </conditionalFormatting>
  <conditionalFormatting sqref="C48">
    <cfRule type="expression" dxfId="68" priority="242">
      <formula>AND($C$15&gt;0,$C$48=0)</formula>
    </cfRule>
  </conditionalFormatting>
  <conditionalFormatting sqref="C48:C49">
    <cfRule type="expression" dxfId="67" priority="243">
      <formula>$C$15=0</formula>
    </cfRule>
  </conditionalFormatting>
  <conditionalFormatting sqref="C49">
    <cfRule type="expression" dxfId="66" priority="245">
      <formula>AND(C15&gt;0,C49=0)</formula>
    </cfRule>
  </conditionalFormatting>
  <conditionalFormatting sqref="C50">
    <cfRule type="cellIs" dxfId="65" priority="17" operator="greaterThanOrEqual">
      <formula>$M$50</formula>
    </cfRule>
    <cfRule type="cellIs" dxfId="64" priority="16" operator="greaterThanOrEqual">
      <formula>$N$50</formula>
    </cfRule>
    <cfRule type="cellIs" dxfId="63" priority="15" operator="greaterThanOrEqual">
      <formula>$O$50</formula>
    </cfRule>
    <cfRule type="cellIs" dxfId="62" priority="14" operator="greaterThanOrEqual">
      <formula>$P$50</formula>
    </cfRule>
    <cfRule type="cellIs" dxfId="61" priority="13" operator="equal">
      <formula>0</formula>
    </cfRule>
  </conditionalFormatting>
  <conditionalFormatting sqref="C78:C88">
    <cfRule type="expression" dxfId="60" priority="256">
      <formula>C78&lt;$N$80</formula>
    </cfRule>
  </conditionalFormatting>
  <conditionalFormatting sqref="C86">
    <cfRule type="cellIs" dxfId="59" priority="5" operator="equal">
      <formula>0</formula>
    </cfRule>
  </conditionalFormatting>
  <conditionalFormatting sqref="C89">
    <cfRule type="cellIs" dxfId="58" priority="11" operator="greaterThanOrEqual">
      <formula>$M$50</formula>
    </cfRule>
    <cfRule type="cellIs" dxfId="57" priority="10" operator="greaterThanOrEqual">
      <formula>$N$50</formula>
    </cfRule>
    <cfRule type="cellIs" dxfId="56" priority="9" operator="greaterThanOrEqual">
      <formula>$O$50</formula>
    </cfRule>
    <cfRule type="cellIs" dxfId="55" priority="8" operator="greaterThanOrEqual">
      <formula>$P$50</formula>
    </cfRule>
    <cfRule type="cellIs" dxfId="54" priority="7" operator="equal">
      <formula>0</formula>
    </cfRule>
  </conditionalFormatting>
  <conditionalFormatting sqref="C25:D27">
    <cfRule type="expression" dxfId="53" priority="252">
      <formula>C25&lt;$M$27</formula>
    </cfRule>
    <cfRule type="expression" dxfId="52" priority="253">
      <formula>C25&lt;$L$27</formula>
    </cfRule>
  </conditionalFormatting>
  <conditionalFormatting sqref="C31:D31 C33 C78:C88">
    <cfRule type="expression" dxfId="51" priority="254">
      <formula>C31&lt;$N$33</formula>
    </cfRule>
    <cfRule type="expression" dxfId="50" priority="255">
      <formula>C31&lt;$M$33</formula>
    </cfRule>
  </conditionalFormatting>
  <conditionalFormatting sqref="D15 H15">
    <cfRule type="expression" dxfId="49" priority="30">
      <formula>AND($C$15&gt;0,$C$48=0)</formula>
    </cfRule>
  </conditionalFormatting>
  <conditionalFormatting sqref="D86">
    <cfRule type="cellIs" dxfId="47" priority="4" operator="equal">
      <formula>-1</formula>
    </cfRule>
  </conditionalFormatting>
  <conditionalFormatting sqref="E86">
    <cfRule type="expression" dxfId="46" priority="3">
      <formula>$B$23&lt;&gt;$L$78</formula>
    </cfRule>
  </conditionalFormatting>
  <conditionalFormatting sqref="E17:F17">
    <cfRule type="cellIs" dxfId="45" priority="12" operator="equal">
      <formula>0</formula>
    </cfRule>
  </conditionalFormatting>
  <conditionalFormatting sqref="F98">
    <cfRule type="cellIs" dxfId="44" priority="2" operator="equal">
      <formula>"not on track"</formula>
    </cfRule>
    <cfRule type="cellIs" dxfId="43" priority="1" operator="equal">
      <formula>"on track"</formula>
    </cfRule>
  </conditionalFormatting>
  <conditionalFormatting sqref="F27:H27 E28:H28 D47">
    <cfRule type="cellIs" dxfId="42" priority="84" operator="notEqual">
      <formula>""</formula>
    </cfRule>
  </conditionalFormatting>
  <dataValidations count="7">
    <dataValidation allowBlank="1" sqref="C66:C68 C93:C98 C77:C87 D37 C38:C64 D68" xr:uid="{086BE7C8-D2E0-47CB-927B-D7DF9DB16FAD}"/>
    <dataValidation type="whole" allowBlank="1" showInputMessage="1" showErrorMessage="1" error="Only an integer between 300 and 900 possible. For other values, please use the detailed Excel tool." sqref="C9" xr:uid="{F3D54A0C-DA62-4C5C-B218-A353E372103C}">
      <formula1>300</formula1>
      <formula2>900</formula2>
    </dataValidation>
    <dataValidation type="decimal" operator="greaterThanOrEqual" allowBlank="1" showErrorMessage="1" errorTitle="Possible input range" error="Only a positive value or zero can be entered here._x000a__x000a_For example, for 2%, enter either 2% or 0.02." promptTitle="Input % rate" prompt="_x000a_The % rate entered is applied to the emissions in 2019 and, as a negative value, represents the minimum of the emission path._x000a__x000a_Enter a positive value._x000a__x000a_For example, for 2%, enter either 2% or 0.02." sqref="C15:C17" xr:uid="{B50D9E52-D543-46DC-9311-1B8F325352DC}">
      <formula1>0</formula1>
    </dataValidation>
    <dataValidation type="decimal" allowBlank="1" showInputMessage="1" showErrorMessage="1" errorTitle="Invalid value" error="Only a value between 0% and 10% possible. For other values, please use the detailed Excel tool." promptTitle="Enter percentage value" sqref="F18 H10" xr:uid="{FAF7D679-AD9C-465D-A19A-024E138E6BF5}">
      <formula1>0</formula1>
      <formula2>0.1</formula2>
    </dataValidation>
    <dataValidation type="decimal" allowBlank="1" showInputMessage="1" showErrorMessage="1" errorTitle="Invalid value" error="Please enter a value between 0% and 100%." promptTitle="Enter a percentage value" prompt="For example,_x000a_for 50% enter_x000a_either 50% or 0.5." sqref="C17 H16:H17" xr:uid="{0553E3D5-62B9-4A87-A5C1-B6C4C35C1A78}">
      <formula1>0</formula1>
      <formula2>1</formula2>
    </dataValidation>
    <dataValidation type="whole" allowBlank="1" showInputMessage="1" showErrorMessage="1" errorTitle="Invalid value" error="Only an integer between -200 and +200 possible. For other values, please use the detailed Excel tool." sqref="H8" xr:uid="{CD7A1311-693B-48F7-9244-BA8EF0D7C9BF}">
      <formula1>-230</formula1>
      <formula2>230</formula2>
    </dataValidation>
    <dataValidation type="decimal" operator="lessThanOrEqual" allowBlank="1" showInputMessage="1" showErrorMessage="1" errorTitle="Invalid value" error="Only a value between 0% and 10% possible. For other values, please use the detailed Excel tool." promptTitle="Enter percentage value" sqref="H12" xr:uid="{B917002C-E6C5-4DA6-A634-63232ED8086F}">
      <formula1>0</formula1>
    </dataValidation>
  </dataValidations>
  <hyperlinks>
    <hyperlink ref="H4" r:id="rId1" xr:uid="{9726374F-A896-4405-B9A2-977EF61C23C6}"/>
    <hyperlink ref="B98" r:id="rId2" xr:uid="{59CBB2A2-F7F5-4881-8D87-DA66E4293D3E}"/>
    <hyperlink ref="B4" r:id="rId3" xr:uid="{0F9EEE36-45B4-4BBE-B07F-4449D64978AE}"/>
    <hyperlink ref="C73" r:id="rId4" xr:uid="{790DF4B1-96A4-4F57-BDDD-8FE8E871036F}"/>
    <hyperlink ref="C74" r:id="rId5" xr:uid="{12E2CB20-685B-40E5-BB5D-138C21EB3F6C}"/>
    <hyperlink ref="B8" r:id="rId6" tooltip="IPCC CO2 budgets" xr:uid="{FA1F15B7-BB71-472F-A79D-75C28795DAFF}"/>
    <hyperlink ref="I8" r:id="rId7" display="more" xr:uid="{5DE30D26-8C2A-4DEE-941C-6AEDC17CB7AB}"/>
    <hyperlink ref="G15" r:id="rId8" display="more" xr:uid="{2C3B6F5C-D9C9-4915-89D6-3AFDF5B44EE4}"/>
    <hyperlink ref="D70" r:id="rId9" xr:uid="{D6A0AEE5-53C6-4D29-B3C6-FEDF375E2F73}"/>
  </hyperlinks>
  <printOptions horizontalCentered="1" verticalCentered="1"/>
  <pageMargins left="0.70866141732283472" right="0.70866141732283472" top="0.78740157480314965" bottom="0.78740157480314965" header="0.31496062992125984" footer="0.31496062992125984"/>
  <pageSetup paperSize="9" scale="73" orientation="portrait" r:id="rId10"/>
  <drawing r:id="rId11"/>
  <legacyDrawing r:id="rId12"/>
  <extLst>
    <ext xmlns:x14="http://schemas.microsoft.com/office/spreadsheetml/2009/9/main" uri="{78C0D931-6437-407d-A8EE-F0AAD7539E65}">
      <x14:conditionalFormattings>
        <x14:conditionalFormatting xmlns:xm="http://schemas.microsoft.com/office/excel/2006/main">
          <x14:cfRule type="expression" priority="64" id="{00000000-000E-0000-0000-000023000000}">
            <xm:f>$B$23='data countries EDGAR'!$A$249</xm:f>
            <x14:dxf>
              <font>
                <color theme="0"/>
              </font>
            </x14:dxf>
          </x14:cfRule>
          <xm:sqref>B66:D66 B68:D68</xm:sqref>
        </x14:conditionalFormatting>
        <x14:conditionalFormatting xmlns:xm="http://schemas.microsoft.com/office/excel/2006/main">
          <x14:cfRule type="expression" priority="65" id="{00000000-000E-0000-0000-000024000000}">
            <xm:f>$B$23='data countries EDGAR'!$A$249</xm:f>
            <x14:dxf>
              <font>
                <color theme="0"/>
              </font>
            </x14:dxf>
          </x14:cfRule>
          <xm:sqref>C25:C27</xm:sqref>
        </x14:conditionalFormatting>
        <x14:conditionalFormatting xmlns:xm="http://schemas.microsoft.com/office/excel/2006/main">
          <x14:cfRule type="expression" priority="6" id="{FD86F87A-9CE1-44B8-9F18-3A2E0567ABA7}">
            <xm:f>$B$67='data countries EDGAR'!$A$234</xm:f>
            <x14:dxf>
              <font>
                <color theme="0"/>
              </font>
            </x14:dxf>
          </x14:cfRule>
          <xm:sqref>D67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2DDD7C16-9CBD-43F5-9AB9-39435F34EA06}">
          <x14:formula1>
            <xm:f>'data countries EDGAR'!$A$242:$A$457</xm:f>
          </x14:formula1>
          <xm:sqref>B23 B16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1"/>
  <dimension ref="A1:C3"/>
  <sheetViews>
    <sheetView workbookViewId="0"/>
  </sheetViews>
  <sheetFormatPr baseColWidth="10" defaultColWidth="11.42578125" defaultRowHeight="15" x14ac:dyDescent="0.25"/>
  <sheetData>
    <row r="1" spans="1:3" x14ac:dyDescent="0.25">
      <c r="A1" t="s">
        <v>9</v>
      </c>
    </row>
    <row r="2" spans="1:3" ht="409.5" x14ac:dyDescent="0.25">
      <c r="B2" t="s">
        <v>10</v>
      </c>
      <c r="C2" s="16" t="s">
        <v>11</v>
      </c>
    </row>
    <row r="3" spans="1:3" x14ac:dyDescent="0.25">
      <c r="B3" t="s">
        <v>12</v>
      </c>
      <c r="C3" t="s">
        <v>13</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41570-A185-4E48-A540-4420385C9D95}">
  <dimension ref="B1:C9"/>
  <sheetViews>
    <sheetView zoomScale="175" zoomScaleNormal="175" workbookViewId="0">
      <selection activeCell="B9" sqref="B9"/>
    </sheetView>
  </sheetViews>
  <sheetFormatPr baseColWidth="10" defaultRowHeight="15" x14ac:dyDescent="0.25"/>
  <sheetData>
    <row r="1" spans="2:3" ht="15.75" thickBot="1" x14ac:dyDescent="0.3"/>
    <row r="2" spans="2:3" ht="15.75" thickBot="1" x14ac:dyDescent="0.3">
      <c r="B2" s="496">
        <v>300</v>
      </c>
      <c r="C2" s="495">
        <v>1.5</v>
      </c>
    </row>
    <row r="3" spans="2:3" ht="15.75" thickBot="1" x14ac:dyDescent="0.3">
      <c r="B3" s="497">
        <v>400</v>
      </c>
      <c r="C3" s="494">
        <f>C2+0.1</f>
        <v>1.6</v>
      </c>
    </row>
    <row r="4" spans="2:3" ht="15.75" thickBot="1" x14ac:dyDescent="0.3">
      <c r="B4" s="497">
        <v>550</v>
      </c>
      <c r="C4" s="494">
        <f t="shared" ref="C4:C7" si="0">C3+0.1</f>
        <v>1.7000000000000002</v>
      </c>
    </row>
    <row r="5" spans="2:3" ht="15.75" thickBot="1" x14ac:dyDescent="0.3">
      <c r="B5" s="497">
        <v>650</v>
      </c>
      <c r="C5" s="494">
        <f t="shared" si="0"/>
        <v>1.8000000000000003</v>
      </c>
    </row>
    <row r="6" spans="2:3" ht="15.75" thickBot="1" x14ac:dyDescent="0.3">
      <c r="B6" s="497">
        <v>800</v>
      </c>
      <c r="C6" s="494">
        <f t="shared" si="0"/>
        <v>1.9000000000000004</v>
      </c>
    </row>
    <row r="7" spans="2:3" ht="15.75" thickBot="1" x14ac:dyDescent="0.3">
      <c r="B7" s="497">
        <v>900</v>
      </c>
      <c r="C7" s="494">
        <f t="shared" si="0"/>
        <v>2.0000000000000004</v>
      </c>
    </row>
    <row r="8" spans="2:3" ht="15.75" thickBot="1" x14ac:dyDescent="0.3">
      <c r="B8" s="498"/>
      <c r="C8" s="499"/>
    </row>
    <row r="9" spans="2:3" ht="15.75" thickBot="1" x14ac:dyDescent="0.3">
      <c r="B9" s="500">
        <f>'web app'!C9</f>
        <v>650</v>
      </c>
      <c r="C9" s="495">
        <f>_xlfn.FORECAST.LINEAR(B9,C2:C7,B2:B7)</f>
        <v>1.7905660377358492</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BCFCD-3746-4306-8266-1E3D1FA98F69}">
  <dimension ref="A1:U135"/>
  <sheetViews>
    <sheetView zoomScale="140" zoomScaleNormal="140" workbookViewId="0"/>
  </sheetViews>
  <sheetFormatPr baseColWidth="10" defaultColWidth="0" defaultRowHeight="15" zeroHeight="1" x14ac:dyDescent="0.25"/>
  <cols>
    <col min="1" max="1" width="0.85546875" customWidth="1"/>
    <col min="2" max="2" width="11.42578125" customWidth="1"/>
    <col min="3" max="3" width="19.42578125" customWidth="1"/>
    <col min="4" max="4" width="6.5703125" customWidth="1"/>
    <col min="5" max="5" width="4" customWidth="1"/>
    <col min="6" max="6" width="3.5703125" bestFit="1" customWidth="1"/>
    <col min="7" max="10" width="11.42578125" customWidth="1"/>
    <col min="11" max="11" width="1.28515625" customWidth="1"/>
    <col min="12" max="12" width="18.28515625" customWidth="1"/>
    <col min="13" max="13" width="7.140625" customWidth="1"/>
    <col min="14" max="14" width="5.5703125" customWidth="1"/>
    <col min="15" max="15" width="13.42578125" customWidth="1"/>
    <col min="16" max="16" width="9.85546875" customWidth="1"/>
    <col min="17" max="17" width="9.7109375" customWidth="1"/>
    <col min="18" max="18" width="7.140625" customWidth="1"/>
    <col min="19" max="19" width="7.7109375" customWidth="1"/>
    <col min="20" max="20" width="11.42578125" customWidth="1"/>
    <col min="21" max="21" width="0" hidden="1" customWidth="1"/>
    <col min="22" max="16384" width="11.42578125" hidden="1"/>
  </cols>
  <sheetData>
    <row r="1" spans="15:21" x14ac:dyDescent="0.25"/>
    <row r="2" spans="15:21" ht="15" customHeight="1" x14ac:dyDescent="0.25">
      <c r="O2" s="156" t="str">
        <f>CONCATENATE("Global CO2 budget: ",'web app'!C9," Gt",CHAR(10),"LUC budget: ",'web app'!H8," Gt",CHAR(10),"Weighting population: ",TEXT('web app'!C17,"0%"),CHAR(10),"Potential net negative emissions: ",TEXT(-'web app'!C15,"0%"))</f>
        <v>Global CO2 budget: 650 Gt
LUC budget: 0 Gt
Weighting population: 15%
Potential net negative emissions: -2%</v>
      </c>
    </row>
    <row r="3" spans="15:21" x14ac:dyDescent="0.25"/>
    <row r="4" spans="15:21" ht="15" customHeight="1" x14ac:dyDescent="0.25">
      <c r="O4" s="563" t="s">
        <v>333</v>
      </c>
      <c r="P4" s="610"/>
      <c r="Q4" s="610"/>
      <c r="R4" s="610"/>
      <c r="S4" s="564"/>
      <c r="T4" s="16"/>
      <c r="U4" s="16"/>
    </row>
    <row r="5" spans="15:21" x14ac:dyDescent="0.25">
      <c r="O5" s="565"/>
      <c r="P5" s="611"/>
      <c r="Q5" s="611"/>
      <c r="R5" s="611"/>
      <c r="S5" s="566"/>
      <c r="T5" s="16"/>
      <c r="U5" s="16"/>
    </row>
    <row r="6" spans="15:21" x14ac:dyDescent="0.25">
      <c r="O6" s="565"/>
      <c r="P6" s="611"/>
      <c r="Q6" s="611"/>
      <c r="R6" s="611"/>
      <c r="S6" s="566"/>
      <c r="T6" s="16"/>
      <c r="U6" s="16"/>
    </row>
    <row r="7" spans="15:21" x14ac:dyDescent="0.25">
      <c r="O7" s="565"/>
      <c r="P7" s="611"/>
      <c r="Q7" s="611"/>
      <c r="R7" s="611"/>
      <c r="S7" s="566"/>
    </row>
    <row r="8" spans="15:21" x14ac:dyDescent="0.25">
      <c r="O8" s="567"/>
      <c r="P8" s="612"/>
      <c r="Q8" s="612"/>
      <c r="R8" s="612"/>
      <c r="S8" s="568"/>
    </row>
    <row r="9" spans="15:21" x14ac:dyDescent="0.25"/>
    <row r="10" spans="15:21" x14ac:dyDescent="0.25">
      <c r="O10" s="613" t="s">
        <v>318</v>
      </c>
      <c r="P10" s="614"/>
    </row>
    <row r="11" spans="15:21" x14ac:dyDescent="0.25">
      <c r="O11" s="615"/>
      <c r="P11" s="616"/>
    </row>
    <row r="12" spans="15:21" x14ac:dyDescent="0.25">
      <c r="O12" s="70" t="str">
        <f>paths2!B11</f>
        <v>China</v>
      </c>
      <c r="P12" s="133" t="str">
        <f>paths2!L11</f>
        <v>no</v>
      </c>
    </row>
    <row r="13" spans="15:21" ht="15" customHeight="1" x14ac:dyDescent="0.25">
      <c r="O13" s="63" t="str">
        <f>paths2!B12</f>
        <v>United States</v>
      </c>
      <c r="P13" s="134" t="str">
        <f>paths2!L12</f>
        <v>no</v>
      </c>
    </row>
    <row r="14" spans="15:21" x14ac:dyDescent="0.25">
      <c r="O14" s="63" t="str">
        <f>paths2!B13</f>
        <v>EU27</v>
      </c>
      <c r="P14" s="134" t="str">
        <f>paths2!L13</f>
        <v>no</v>
      </c>
    </row>
    <row r="15" spans="15:21" x14ac:dyDescent="0.25">
      <c r="O15" s="63" t="str">
        <f>paths2!B14</f>
        <v>India</v>
      </c>
      <c r="P15" s="134" t="str">
        <f>paths2!L14</f>
        <v>no</v>
      </c>
    </row>
    <row r="16" spans="15:21" x14ac:dyDescent="0.25">
      <c r="O16" s="63" t="str">
        <f>paths2!B15</f>
        <v>Russia</v>
      </c>
      <c r="P16" s="134" t="str">
        <f>paths2!L15</f>
        <v>no</v>
      </c>
    </row>
    <row r="17" spans="15:19" ht="15" customHeight="1" x14ac:dyDescent="0.25">
      <c r="O17" s="63" t="str">
        <f>paths2!B16</f>
        <v>Japan</v>
      </c>
      <c r="P17" s="134" t="str">
        <f>paths2!L16</f>
        <v>no</v>
      </c>
    </row>
    <row r="18" spans="15:19" x14ac:dyDescent="0.25">
      <c r="O18" s="64" t="str">
        <f>paths2!B17</f>
        <v>Global</v>
      </c>
      <c r="P18" s="132" t="str">
        <f>paths2!L17</f>
        <v>no</v>
      </c>
    </row>
    <row r="19" spans="15:19" x14ac:dyDescent="0.25"/>
    <row r="20" spans="15:19" x14ac:dyDescent="0.25"/>
    <row r="21" spans="15:19" x14ac:dyDescent="0.25"/>
    <row r="22" spans="15:19" x14ac:dyDescent="0.25"/>
    <row r="23" spans="15:19" x14ac:dyDescent="0.25"/>
    <row r="24" spans="15:19" x14ac:dyDescent="0.25"/>
    <row r="25" spans="15:19" x14ac:dyDescent="0.25"/>
    <row r="26" spans="15:19" x14ac:dyDescent="0.25"/>
    <row r="27" spans="15:19" x14ac:dyDescent="0.25"/>
    <row r="28" spans="15:19" ht="15" customHeight="1" x14ac:dyDescent="0.25">
      <c r="O28" s="563" t="s">
        <v>352</v>
      </c>
      <c r="P28" s="610"/>
      <c r="Q28" s="610"/>
      <c r="R28" s="610"/>
      <c r="S28" s="564"/>
    </row>
    <row r="29" spans="15:19" x14ac:dyDescent="0.25">
      <c r="O29" s="565"/>
      <c r="P29" s="611"/>
      <c r="Q29" s="611"/>
      <c r="R29" s="611"/>
      <c r="S29" s="566"/>
    </row>
    <row r="30" spans="15:19" x14ac:dyDescent="0.25">
      <c r="O30" s="565"/>
      <c r="P30" s="611"/>
      <c r="Q30" s="611"/>
      <c r="R30" s="611"/>
      <c r="S30" s="566"/>
    </row>
    <row r="31" spans="15:19" x14ac:dyDescent="0.25">
      <c r="O31" s="565"/>
      <c r="P31" s="611"/>
      <c r="Q31" s="611"/>
      <c r="R31" s="611"/>
      <c r="S31" s="566"/>
    </row>
    <row r="32" spans="15:19" x14ac:dyDescent="0.25">
      <c r="O32" s="565"/>
      <c r="P32" s="611"/>
      <c r="Q32" s="611"/>
      <c r="R32" s="611"/>
      <c r="S32" s="566"/>
    </row>
    <row r="33" spans="15:19" x14ac:dyDescent="0.25">
      <c r="O33" s="567"/>
      <c r="P33" s="612"/>
      <c r="Q33" s="612"/>
      <c r="R33" s="612"/>
      <c r="S33" s="568"/>
    </row>
    <row r="34" spans="15:19" x14ac:dyDescent="0.25">
      <c r="O34" s="90"/>
      <c r="P34" s="90"/>
      <c r="Q34" s="90"/>
      <c r="R34" s="90"/>
    </row>
    <row r="35" spans="15:19" x14ac:dyDescent="0.25"/>
    <row r="36" spans="15:19" x14ac:dyDescent="0.25"/>
    <row r="37" spans="15:19" x14ac:dyDescent="0.25"/>
    <row r="38" spans="15:19" x14ac:dyDescent="0.25"/>
    <row r="39" spans="15:19" x14ac:dyDescent="0.25"/>
    <row r="40" spans="15:19" x14ac:dyDescent="0.25"/>
    <row r="41" spans="15:19" x14ac:dyDescent="0.25"/>
    <row r="42" spans="15:19" x14ac:dyDescent="0.25"/>
    <row r="43" spans="15:19" x14ac:dyDescent="0.25"/>
    <row r="44" spans="15:19" x14ac:dyDescent="0.25"/>
    <row r="45" spans="15:19" x14ac:dyDescent="0.25"/>
    <row r="46" spans="15:19" x14ac:dyDescent="0.25"/>
    <row r="47" spans="15:19" x14ac:dyDescent="0.25"/>
    <row r="48" spans="15:19" x14ac:dyDescent="0.25"/>
    <row r="49" spans="15:19" x14ac:dyDescent="0.25"/>
    <row r="50" spans="15:19" x14ac:dyDescent="0.25"/>
    <row r="51" spans="15:19" x14ac:dyDescent="0.25"/>
    <row r="52" spans="15:19" x14ac:dyDescent="0.25"/>
    <row r="53" spans="15:19" x14ac:dyDescent="0.25"/>
    <row r="54" spans="15:19" x14ac:dyDescent="0.25"/>
    <row r="55" spans="15:19" x14ac:dyDescent="0.25"/>
    <row r="56" spans="15:19" x14ac:dyDescent="0.25">
      <c r="O56" s="79"/>
      <c r="P56" s="563" t="s">
        <v>330</v>
      </c>
      <c r="Q56" s="564"/>
      <c r="R56" s="563" t="s">
        <v>332</v>
      </c>
      <c r="S56" s="564"/>
    </row>
    <row r="57" spans="15:19" x14ac:dyDescent="0.25">
      <c r="P57" s="565"/>
      <c r="Q57" s="566"/>
      <c r="R57" s="565"/>
      <c r="S57" s="566"/>
    </row>
    <row r="58" spans="15:19" x14ac:dyDescent="0.25">
      <c r="P58" s="567"/>
      <c r="Q58" s="568"/>
      <c r="R58" s="567"/>
      <c r="S58" s="568"/>
    </row>
    <row r="59" spans="15:19" x14ac:dyDescent="0.25">
      <c r="O59" s="70" t="s">
        <v>23</v>
      </c>
      <c r="P59" s="619" t="str">
        <f>paths2!N11</f>
        <v>yes</v>
      </c>
      <c r="Q59" s="620"/>
      <c r="R59" s="622" t="str">
        <f t="shared" ref="R59:R65" si="0">P12</f>
        <v>no</v>
      </c>
      <c r="S59" s="620"/>
    </row>
    <row r="60" spans="15:19" x14ac:dyDescent="0.25">
      <c r="O60" s="63" t="s">
        <v>24</v>
      </c>
      <c r="P60" s="621" t="str">
        <f>paths2!N12</f>
        <v>yes</v>
      </c>
      <c r="Q60" s="618"/>
      <c r="R60" s="617" t="str">
        <f t="shared" si="0"/>
        <v>no</v>
      </c>
      <c r="S60" s="618"/>
    </row>
    <row r="61" spans="15:19" x14ac:dyDescent="0.25">
      <c r="O61" s="63" t="s">
        <v>25</v>
      </c>
      <c r="P61" s="621" t="str">
        <f>paths2!N13</f>
        <v>yes</v>
      </c>
      <c r="Q61" s="618"/>
      <c r="R61" s="617" t="str">
        <f t="shared" si="0"/>
        <v>no</v>
      </c>
      <c r="S61" s="618"/>
    </row>
    <row r="62" spans="15:19" x14ac:dyDescent="0.25">
      <c r="O62" s="63" t="s">
        <v>26</v>
      </c>
      <c r="P62" s="621" t="str">
        <f>paths2!N14</f>
        <v>yes</v>
      </c>
      <c r="Q62" s="618"/>
      <c r="R62" s="617" t="str">
        <f t="shared" si="0"/>
        <v>no</v>
      </c>
      <c r="S62" s="618"/>
    </row>
    <row r="63" spans="15:19" x14ac:dyDescent="0.25">
      <c r="O63" s="63" t="s">
        <v>27</v>
      </c>
      <c r="P63" s="621" t="str">
        <f>paths2!N15</f>
        <v>yes</v>
      </c>
      <c r="Q63" s="618"/>
      <c r="R63" s="617" t="str">
        <f t="shared" si="0"/>
        <v>no</v>
      </c>
      <c r="S63" s="618"/>
    </row>
    <row r="64" spans="15:19" x14ac:dyDescent="0.25">
      <c r="O64" s="63" t="s">
        <v>28</v>
      </c>
      <c r="P64" s="625" t="str">
        <f>paths2!N16</f>
        <v>yes</v>
      </c>
      <c r="Q64" s="618"/>
      <c r="R64" s="617" t="str">
        <f t="shared" si="0"/>
        <v>no</v>
      </c>
      <c r="S64" s="618"/>
    </row>
    <row r="65" spans="15:19" x14ac:dyDescent="0.25">
      <c r="O65" s="64" t="s">
        <v>267</v>
      </c>
      <c r="P65" s="626" t="str">
        <f>paths2!N17</f>
        <v>yes</v>
      </c>
      <c r="Q65" s="624"/>
      <c r="R65" s="623" t="str">
        <f t="shared" si="0"/>
        <v>no</v>
      </c>
      <c r="S65" s="624"/>
    </row>
    <row r="66" spans="15:19" x14ac:dyDescent="0.25"/>
    <row r="67" spans="15:19" ht="15" customHeight="1" x14ac:dyDescent="0.25">
      <c r="O67" s="563" t="s">
        <v>331</v>
      </c>
      <c r="P67" s="610"/>
      <c r="Q67" s="610"/>
      <c r="R67" s="610"/>
      <c r="S67" s="564"/>
    </row>
    <row r="68" spans="15:19" x14ac:dyDescent="0.25">
      <c r="O68" s="565"/>
      <c r="P68" s="611"/>
      <c r="Q68" s="611"/>
      <c r="R68" s="611"/>
      <c r="S68" s="566"/>
    </row>
    <row r="69" spans="15:19" x14ac:dyDescent="0.25">
      <c r="O69" s="567"/>
      <c r="P69" s="612"/>
      <c r="Q69" s="612"/>
      <c r="R69" s="612"/>
      <c r="S69" s="568"/>
    </row>
    <row r="70" spans="15:19" x14ac:dyDescent="0.25"/>
    <row r="71" spans="15:19" x14ac:dyDescent="0.25"/>
    <row r="72" spans="15:19" x14ac:dyDescent="0.25"/>
    <row r="73" spans="15:19" x14ac:dyDescent="0.25"/>
    <row r="74" spans="15:19" x14ac:dyDescent="0.25"/>
    <row r="75" spans="15:19" x14ac:dyDescent="0.25"/>
    <row r="76" spans="15:19" x14ac:dyDescent="0.25"/>
    <row r="77" spans="15:19" x14ac:dyDescent="0.25"/>
    <row r="78" spans="15:19" x14ac:dyDescent="0.25"/>
    <row r="79" spans="15:19" x14ac:dyDescent="0.25"/>
    <row r="80" spans="15:19"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spans="2:12" x14ac:dyDescent="0.25"/>
    <row r="114" spans="2:12" x14ac:dyDescent="0.25"/>
    <row r="115" spans="2:12" x14ac:dyDescent="0.25"/>
    <row r="116" spans="2:12" x14ac:dyDescent="0.25"/>
    <row r="117" spans="2:12" x14ac:dyDescent="0.25"/>
    <row r="118" spans="2:12" x14ac:dyDescent="0.25"/>
    <row r="119" spans="2:12" x14ac:dyDescent="0.25"/>
    <row r="120" spans="2:12" x14ac:dyDescent="0.25"/>
    <row r="121" spans="2:12" x14ac:dyDescent="0.25"/>
    <row r="122" spans="2:12" x14ac:dyDescent="0.25"/>
    <row r="123" spans="2:12" ht="15" customHeight="1" x14ac:dyDescent="0.25">
      <c r="B123" s="545" t="s">
        <v>274</v>
      </c>
      <c r="C123" s="553"/>
      <c r="E123" s="545" t="s">
        <v>353</v>
      </c>
      <c r="F123" s="546"/>
      <c r="G123" s="546"/>
      <c r="H123" s="553"/>
      <c r="J123" s="545" t="s">
        <v>337</v>
      </c>
      <c r="K123" s="546"/>
      <c r="L123" s="553"/>
    </row>
    <row r="124" spans="2:12" x14ac:dyDescent="0.25">
      <c r="B124" s="547"/>
      <c r="C124" s="554"/>
      <c r="E124" s="578"/>
      <c r="F124" s="579"/>
      <c r="G124" s="579"/>
      <c r="H124" s="580"/>
      <c r="J124" s="578"/>
      <c r="K124" s="579"/>
      <c r="L124" s="580"/>
    </row>
    <row r="125" spans="2:12" x14ac:dyDescent="0.25">
      <c r="B125" s="92" t="s">
        <v>7</v>
      </c>
      <c r="C125" s="93" t="s">
        <v>6</v>
      </c>
      <c r="E125" s="547"/>
      <c r="F125" s="548"/>
      <c r="G125" s="548"/>
      <c r="H125" s="554"/>
      <c r="J125" s="547"/>
      <c r="K125" s="548"/>
      <c r="L125" s="554"/>
    </row>
    <row r="126" spans="2:12" ht="15" customHeight="1" x14ac:dyDescent="0.25">
      <c r="B126" s="92" t="s">
        <v>319</v>
      </c>
      <c r="C126" s="94" t="s">
        <v>6</v>
      </c>
      <c r="E126" s="604" t="s">
        <v>6</v>
      </c>
      <c r="F126" s="605"/>
      <c r="G126" s="605"/>
      <c r="H126" s="606"/>
      <c r="J126" s="607" t="s">
        <v>6</v>
      </c>
      <c r="K126" s="608"/>
      <c r="L126" s="609"/>
    </row>
    <row r="127" spans="2:12" x14ac:dyDescent="0.25"/>
    <row r="128" spans="2:12" x14ac:dyDescent="0.25"/>
    <row r="129" x14ac:dyDescent="0.25"/>
    <row r="130" x14ac:dyDescent="0.25"/>
    <row r="131" x14ac:dyDescent="0.25"/>
    <row r="132" x14ac:dyDescent="0.25"/>
    <row r="133" x14ac:dyDescent="0.25"/>
    <row r="134" x14ac:dyDescent="0.25"/>
    <row r="135" x14ac:dyDescent="0.25"/>
  </sheetData>
  <sheetProtection algorithmName="SHA-512" hashValue="8HF6/8uKr9yqPqqg+nkMuiS0NJ11QpR5milfJItTddN9DRmBR+LNnLXOdGiLgiXULKsyA59o46cRDCokYaeK9w==" saltValue="RfVrkPygKIufcWwDmJi9fg==" spinCount="100000" sheet="1" objects="1" scenarios="1"/>
  <mergeCells count="25">
    <mergeCell ref="R64:S64"/>
    <mergeCell ref="R65:S65"/>
    <mergeCell ref="P64:Q64"/>
    <mergeCell ref="P65:Q65"/>
    <mergeCell ref="O67:S69"/>
    <mergeCell ref="O4:S8"/>
    <mergeCell ref="O10:P11"/>
    <mergeCell ref="O28:S33"/>
    <mergeCell ref="R62:S62"/>
    <mergeCell ref="R63:S63"/>
    <mergeCell ref="P59:Q59"/>
    <mergeCell ref="P60:Q60"/>
    <mergeCell ref="P61:Q61"/>
    <mergeCell ref="P62:Q62"/>
    <mergeCell ref="P63:Q63"/>
    <mergeCell ref="P56:Q58"/>
    <mergeCell ref="R56:S58"/>
    <mergeCell ref="R59:S59"/>
    <mergeCell ref="R60:S60"/>
    <mergeCell ref="R61:S61"/>
    <mergeCell ref="E126:H126"/>
    <mergeCell ref="J123:L125"/>
    <mergeCell ref="J126:L126"/>
    <mergeCell ref="B123:C124"/>
    <mergeCell ref="E123:H125"/>
  </mergeCells>
  <conditionalFormatting sqref="P12:P18 R59:R65">
    <cfRule type="cellIs" dxfId="41" priority="9" operator="equal">
      <formula>"no"</formula>
    </cfRule>
    <cfRule type="cellIs" dxfId="40" priority="10" operator="equal">
      <formula>"yes"</formula>
    </cfRule>
  </conditionalFormatting>
  <conditionalFormatting sqref="P59:P65">
    <cfRule type="cellIs" dxfId="39" priority="7" operator="equal">
      <formula>"no"</formula>
    </cfRule>
    <cfRule type="cellIs" dxfId="38" priority="8" operator="equal">
      <formula>"yes"</formula>
    </cfRule>
  </conditionalFormatting>
  <hyperlinks>
    <hyperlink ref="C125" r:id="rId1" xr:uid="{FF02A93C-983B-44F5-BE62-A3207A5971CA}"/>
    <hyperlink ref="C126" r:id="rId2" xr:uid="{FFC6DDC2-0951-469F-974E-EF7BE75E66B3}"/>
    <hyperlink ref="E126:F126" r:id="rId3" display="here" xr:uid="{21260CCF-1227-4545-9E75-DAC340D5E676}"/>
    <hyperlink ref="J126:L126" r:id="rId4" display="here" xr:uid="{C661FC3A-4AC8-4768-AA52-92CD0A6A86BC}"/>
  </hyperlinks>
  <pageMargins left="0.7" right="0.7" top="0.78740157499999996" bottom="0.78740157499999996" header="0.3" footer="0.3"/>
  <pageSetup paperSize="9" scale="93" orientation="landscape" r:id="rId5"/>
  <drawing r:id="rId6"/>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8E33A-C48A-4C96-9933-FDAE2C61DB3E}">
  <dimension ref="A1:S62"/>
  <sheetViews>
    <sheetView zoomScale="120" zoomScaleNormal="120" workbookViewId="0">
      <selection activeCell="B2" sqref="B2:E2"/>
    </sheetView>
  </sheetViews>
  <sheetFormatPr baseColWidth="10" defaultColWidth="0" defaultRowHeight="15" zeroHeight="1" x14ac:dyDescent="0.25"/>
  <cols>
    <col min="1" max="1" width="1.85546875" style="79" customWidth="1"/>
    <col min="2" max="2" width="14.28515625" style="79" customWidth="1"/>
    <col min="3" max="4" width="11.42578125" style="79" customWidth="1"/>
    <col min="5" max="5" width="11.7109375" style="79" customWidth="1"/>
    <col min="6" max="8" width="11.42578125" style="79" customWidth="1"/>
    <col min="9" max="9" width="5.5703125" style="79" bestFit="1" customWidth="1"/>
    <col min="10" max="10" width="11.42578125" style="79" customWidth="1"/>
    <col min="11" max="11" width="7" style="79" bestFit="1" customWidth="1"/>
    <col min="12" max="12" width="3.7109375" style="79" customWidth="1"/>
    <col min="13" max="13" width="2.5703125" style="79" hidden="1" customWidth="1"/>
    <col min="14" max="16384" width="11.42578125" style="79" hidden="1"/>
  </cols>
  <sheetData>
    <row r="1" spans="2:11" ht="11.25" customHeight="1" x14ac:dyDescent="0.25"/>
    <row r="2" spans="2:11" x14ac:dyDescent="0.25">
      <c r="B2" s="627" t="s">
        <v>393</v>
      </c>
      <c r="C2" s="627"/>
      <c r="D2" s="627"/>
      <c r="E2" s="627"/>
    </row>
    <row r="3" spans="2:11" x14ac:dyDescent="0.25"/>
    <row r="4" spans="2:11" ht="30" customHeight="1" x14ac:dyDescent="0.25">
      <c r="B4" s="311" t="s">
        <v>287</v>
      </c>
      <c r="C4" s="636" t="s">
        <v>394</v>
      </c>
      <c r="D4" s="636"/>
      <c r="E4" s="636"/>
      <c r="F4" s="636"/>
      <c r="G4" s="636"/>
      <c r="H4" s="311" t="s">
        <v>395</v>
      </c>
      <c r="I4" s="640" t="s">
        <v>396</v>
      </c>
      <c r="J4" s="636"/>
      <c r="K4" s="641"/>
    </row>
    <row r="5" spans="2:11" ht="15.75" customHeight="1" x14ac:dyDescent="0.25">
      <c r="B5" s="312" t="s">
        <v>24</v>
      </c>
      <c r="C5" s="636" t="s">
        <v>397</v>
      </c>
      <c r="D5" s="636"/>
      <c r="E5" s="636"/>
      <c r="F5" s="636"/>
      <c r="G5" s="636"/>
      <c r="H5" s="311" t="s">
        <v>398</v>
      </c>
      <c r="I5" s="640" t="s">
        <v>399</v>
      </c>
      <c r="J5" s="636"/>
      <c r="K5" s="641"/>
    </row>
    <row r="6" spans="2:11" x14ac:dyDescent="0.25">
      <c r="B6" s="312" t="s">
        <v>25</v>
      </c>
      <c r="C6" s="637">
        <v>-0.55000000000000004</v>
      </c>
      <c r="D6" s="637"/>
      <c r="E6" s="637"/>
      <c r="F6" s="637"/>
      <c r="G6" s="637"/>
      <c r="H6" s="311">
        <v>1990</v>
      </c>
      <c r="I6" s="640"/>
      <c r="J6" s="636"/>
      <c r="K6" s="641"/>
    </row>
    <row r="7" spans="2:11" x14ac:dyDescent="0.25">
      <c r="B7" s="312" t="s">
        <v>28</v>
      </c>
      <c r="C7" s="637">
        <v>-0.46</v>
      </c>
      <c r="D7" s="637"/>
      <c r="E7" s="637"/>
      <c r="F7" s="637"/>
      <c r="G7" s="637"/>
      <c r="H7" s="311">
        <v>2013</v>
      </c>
      <c r="I7" s="640"/>
      <c r="J7" s="636"/>
      <c r="K7" s="641"/>
    </row>
    <row r="8" spans="2:11" ht="15" customHeight="1" x14ac:dyDescent="0.25">
      <c r="B8" s="312" t="s">
        <v>26</v>
      </c>
      <c r="C8" s="636" t="s">
        <v>400</v>
      </c>
      <c r="D8" s="636"/>
      <c r="E8" s="636"/>
      <c r="F8" s="636"/>
      <c r="G8" s="636"/>
      <c r="H8" s="311">
        <v>2005</v>
      </c>
      <c r="I8" s="640" t="s">
        <v>401</v>
      </c>
      <c r="J8" s="636"/>
      <c r="K8" s="641"/>
    </row>
    <row r="9" spans="2:11" ht="15" customHeight="1" x14ac:dyDescent="0.25">
      <c r="B9" s="312" t="s">
        <v>27</v>
      </c>
      <c r="C9" s="636" t="s">
        <v>402</v>
      </c>
      <c r="D9" s="636"/>
      <c r="E9" s="636"/>
      <c r="F9" s="636"/>
      <c r="G9" s="636"/>
      <c r="H9" s="311">
        <v>1990</v>
      </c>
      <c r="I9" s="640" t="s">
        <v>403</v>
      </c>
      <c r="J9" s="636"/>
      <c r="K9" s="641"/>
    </row>
    <row r="10" spans="2:11" ht="15" customHeight="1" x14ac:dyDescent="0.25">
      <c r="B10" s="634" t="s">
        <v>23</v>
      </c>
      <c r="C10" s="636" t="s">
        <v>405</v>
      </c>
      <c r="D10" s="636"/>
      <c r="E10" s="636"/>
      <c r="F10" s="636"/>
      <c r="G10" s="636"/>
      <c r="H10" s="635" t="s">
        <v>4</v>
      </c>
      <c r="I10" s="640" t="s">
        <v>404</v>
      </c>
      <c r="J10" s="636"/>
      <c r="K10" s="641"/>
    </row>
    <row r="11" spans="2:11" x14ac:dyDescent="0.25">
      <c r="B11" s="634"/>
      <c r="C11" s="636"/>
      <c r="D11" s="636"/>
      <c r="E11" s="636"/>
      <c r="F11" s="636"/>
      <c r="G11" s="636"/>
      <c r="H11" s="635"/>
      <c r="I11" s="640"/>
      <c r="J11" s="636"/>
      <c r="K11" s="641"/>
    </row>
    <row r="12" spans="2:11" ht="9" customHeight="1" x14ac:dyDescent="0.25"/>
    <row r="13" spans="2:11" x14ac:dyDescent="0.25">
      <c r="B13" s="79" t="s">
        <v>289</v>
      </c>
      <c r="E13" s="313" t="s">
        <v>6</v>
      </c>
      <c r="G13" s="79" t="s">
        <v>676</v>
      </c>
    </row>
    <row r="14" spans="2:11" x14ac:dyDescent="0.25"/>
    <row r="15" spans="2:11" x14ac:dyDescent="0.25">
      <c r="B15" s="283" t="s">
        <v>391</v>
      </c>
      <c r="C15" s="283"/>
      <c r="D15" s="283"/>
      <c r="E15" s="283"/>
    </row>
    <row r="16" spans="2:11" ht="6.75" customHeight="1" x14ac:dyDescent="0.25"/>
    <row r="17" spans="2:11" x14ac:dyDescent="0.25">
      <c r="B17" s="314"/>
      <c r="C17" s="638" t="s">
        <v>371</v>
      </c>
      <c r="D17" s="639"/>
      <c r="E17" s="575" t="s">
        <v>446</v>
      </c>
      <c r="F17" s="575" t="s">
        <v>444</v>
      </c>
      <c r="H17" s="314" t="s">
        <v>292</v>
      </c>
      <c r="I17" s="331"/>
      <c r="J17" s="331"/>
      <c r="K17" s="330"/>
    </row>
    <row r="18" spans="2:11" x14ac:dyDescent="0.25">
      <c r="B18" s="314" t="s">
        <v>287</v>
      </c>
      <c r="C18" s="324" t="s">
        <v>288</v>
      </c>
      <c r="D18" s="365" t="s">
        <v>445</v>
      </c>
      <c r="E18" s="577"/>
      <c r="F18" s="577"/>
      <c r="H18" s="334" t="s">
        <v>290</v>
      </c>
      <c r="K18" s="353" t="str">
        <f>CONCATENATE('web app'!$C$9," Gt")</f>
        <v>650 Gt</v>
      </c>
    </row>
    <row r="19" spans="2:11" x14ac:dyDescent="0.25">
      <c r="B19" s="316" t="s">
        <v>23</v>
      </c>
      <c r="C19" s="354">
        <f>E59</f>
        <v>0.10717116563038509</v>
      </c>
      <c r="D19" s="354">
        <f>paths2!$I$11</f>
        <v>-0.1650999684975748</v>
      </c>
      <c r="E19" s="355">
        <f>(D19-C19)</f>
        <v>-0.27227113412795989</v>
      </c>
      <c r="F19" s="325" t="str">
        <f>IF(paths2!K11&lt;paths2!J11,"no","yes")</f>
        <v>no</v>
      </c>
      <c r="G19" s="438"/>
      <c r="H19" s="334" t="s">
        <v>315</v>
      </c>
      <c r="K19" s="353" t="str">
        <f>CONCATENATE('web app'!$H$8," Gt")</f>
        <v>0 Gt</v>
      </c>
    </row>
    <row r="20" spans="2:11" x14ac:dyDescent="0.25">
      <c r="B20" s="334" t="s">
        <v>24</v>
      </c>
      <c r="C20" s="356">
        <v>-0.40625259241764877</v>
      </c>
      <c r="D20" s="357">
        <f>paths2!$I$12</f>
        <v>-0.26783810626996873</v>
      </c>
      <c r="E20" s="355">
        <f t="shared" ref="E20:E24" si="0">(D20-C20)</f>
        <v>0.13841448614768004</v>
      </c>
      <c r="F20" s="358" t="str">
        <f>IF(paths2!K12&lt;paths2!J12,"no","yes")</f>
        <v>no</v>
      </c>
      <c r="G20" s="438"/>
      <c r="H20" s="334" t="s">
        <v>291</v>
      </c>
      <c r="K20" s="359">
        <f>'web app'!$C$17</f>
        <v>0.15</v>
      </c>
    </row>
    <row r="21" spans="2:11" x14ac:dyDescent="0.25">
      <c r="B21" s="334" t="s">
        <v>25</v>
      </c>
      <c r="C21" s="356">
        <v>-0.41183210369053036</v>
      </c>
      <c r="D21" s="357">
        <f>paths2!$I$13</f>
        <v>-0.30601075517782095</v>
      </c>
      <c r="E21" s="355">
        <f t="shared" si="0"/>
        <v>0.10582134851270941</v>
      </c>
      <c r="F21" s="358" t="str">
        <f>IF(paths2!K13&lt;paths2!J13,"no","yes")</f>
        <v>yes</v>
      </c>
      <c r="G21" s="438"/>
      <c r="H21" s="340" t="s">
        <v>406</v>
      </c>
      <c r="I21" s="360"/>
      <c r="J21" s="360"/>
      <c r="K21" s="361">
        <f>-'web app'!$C$15</f>
        <v>-0.02</v>
      </c>
    </row>
    <row r="22" spans="2:11" x14ac:dyDescent="0.25">
      <c r="B22" s="362" t="s">
        <v>26</v>
      </c>
      <c r="C22" s="356">
        <f>E48</f>
        <v>0.17583110595441709</v>
      </c>
      <c r="D22" s="357">
        <f>paths2!$I$14</f>
        <v>-8.3736167216192925E-3</v>
      </c>
      <c r="E22" s="355">
        <f t="shared" si="0"/>
        <v>-0.18420472267603638</v>
      </c>
      <c r="F22" s="358" t="str">
        <f>IF(paths2!K14&lt;paths2!J14,"no","yes")</f>
        <v>no</v>
      </c>
      <c r="G22" s="438"/>
    </row>
    <row r="23" spans="2:11" x14ac:dyDescent="0.25">
      <c r="B23" s="334" t="s">
        <v>27</v>
      </c>
      <c r="C23" s="356">
        <v>-0.10881632409339415</v>
      </c>
      <c r="D23" s="357">
        <f>paths2!$I$15</f>
        <v>-0.18837509432387356</v>
      </c>
      <c r="E23" s="355">
        <f t="shared" si="0"/>
        <v>-7.9558770230479414E-2</v>
      </c>
      <c r="F23" s="358" t="str">
        <f>IF(paths2!K15&lt;paths2!J15,"no","yes")</f>
        <v>no</v>
      </c>
      <c r="G23" s="438"/>
      <c r="H23" s="563" t="s">
        <v>678</v>
      </c>
      <c r="I23" s="610"/>
      <c r="J23" s="610"/>
      <c r="K23" s="564"/>
    </row>
    <row r="24" spans="2:11" x14ac:dyDescent="0.25">
      <c r="B24" s="340" t="s">
        <v>28</v>
      </c>
      <c r="C24" s="363">
        <v>-0.3719437962460993</v>
      </c>
      <c r="D24" s="364">
        <f>paths2!$I$16</f>
        <v>-0.30039185482001696</v>
      </c>
      <c r="E24" s="355">
        <f t="shared" si="0"/>
        <v>7.1551941426082344E-2</v>
      </c>
      <c r="F24" s="365" t="str">
        <f>IF(paths2!K16&lt;paths2!J16,"no","yes")</f>
        <v>yes</v>
      </c>
      <c r="G24" s="438"/>
      <c r="H24" s="565"/>
      <c r="I24" s="611"/>
      <c r="J24" s="611"/>
      <c r="K24" s="566"/>
    </row>
    <row r="25" spans="2:11" ht="24" x14ac:dyDescent="0.25">
      <c r="B25" s="333"/>
      <c r="C25" s="319" t="s">
        <v>360</v>
      </c>
      <c r="D25" s="333"/>
      <c r="E25" s="366"/>
      <c r="F25" s="337"/>
      <c r="H25" s="567"/>
      <c r="I25" s="612"/>
      <c r="J25" s="612"/>
      <c r="K25" s="568"/>
    </row>
    <row r="26" spans="2:11" x14ac:dyDescent="0.25">
      <c r="B26" s="314" t="s">
        <v>2</v>
      </c>
      <c r="C26" s="367">
        <f>'data countries EDGAR'!P245</f>
        <v>-0.49110488466339453</v>
      </c>
      <c r="D26" s="368">
        <f>paths2!I18</f>
        <v>-0.31968669019472229</v>
      </c>
      <c r="E26" s="369">
        <f>(D26-C26)</f>
        <v>0.17141819446867224</v>
      </c>
      <c r="F26" s="315" t="str">
        <f>IF(paths2!K18&lt;paths2!J18,"no","yes")</f>
        <v>yes</v>
      </c>
      <c r="H26" s="604" t="s">
        <v>679</v>
      </c>
      <c r="I26" s="605"/>
      <c r="J26" s="605"/>
      <c r="K26" s="606"/>
    </row>
    <row r="27" spans="2:11" x14ac:dyDescent="0.25"/>
    <row r="28" spans="2:11" x14ac:dyDescent="0.25">
      <c r="B28" s="536" t="s">
        <v>392</v>
      </c>
      <c r="C28" s="537"/>
      <c r="D28" s="537"/>
      <c r="E28" s="538"/>
    </row>
    <row r="29" spans="2:11" x14ac:dyDescent="0.25">
      <c r="I29" s="527"/>
    </row>
    <row r="30" spans="2:11" s="317" customFormat="1" x14ac:dyDescent="0.25">
      <c r="B30" s="631" t="s">
        <v>26</v>
      </c>
      <c r="C30" s="632"/>
      <c r="D30" s="632"/>
      <c r="E30" s="632"/>
      <c r="F30" s="632"/>
      <c r="G30" s="632"/>
      <c r="H30" s="633"/>
    </row>
    <row r="31" spans="2:11" s="317" customFormat="1" x14ac:dyDescent="0.25"/>
    <row r="32" spans="2:11" s="317" customFormat="1" x14ac:dyDescent="0.25">
      <c r="B32" s="317" t="s">
        <v>383</v>
      </c>
    </row>
    <row r="33" spans="2:8" s="317" customFormat="1" x14ac:dyDescent="0.25">
      <c r="B33" s="317">
        <v>2005</v>
      </c>
      <c r="C33" s="370">
        <v>0.27140148612631998</v>
      </c>
      <c r="D33" s="317" t="s">
        <v>384</v>
      </c>
    </row>
    <row r="34" spans="2:8" s="317" customFormat="1" x14ac:dyDescent="0.25">
      <c r="B34" s="317">
        <v>2019</v>
      </c>
      <c r="C34" s="370">
        <v>0.23077652920961</v>
      </c>
      <c r="D34" s="317" t="s">
        <v>384</v>
      </c>
    </row>
    <row r="35" spans="2:8" s="317" customFormat="1" x14ac:dyDescent="0.25">
      <c r="B35" s="317">
        <v>2023</v>
      </c>
      <c r="C35" s="370">
        <v>0.22552595698215999</v>
      </c>
      <c r="D35" s="317" t="s">
        <v>384</v>
      </c>
    </row>
    <row r="36" spans="2:8" s="317" customFormat="1" x14ac:dyDescent="0.25">
      <c r="B36" s="317">
        <v>2030</v>
      </c>
      <c r="C36" s="371">
        <f>C33+(C33*E36)</f>
        <v>0.14927081736947601</v>
      </c>
      <c r="D36" s="317" t="s">
        <v>384</v>
      </c>
      <c r="E36" s="372">
        <v>-0.45</v>
      </c>
      <c r="F36" s="317" t="s">
        <v>288</v>
      </c>
    </row>
    <row r="37" spans="2:8" s="317" customFormat="1" x14ac:dyDescent="0.25"/>
    <row r="38" spans="2:8" s="317" customFormat="1" x14ac:dyDescent="0.25">
      <c r="B38" s="317" t="s">
        <v>386</v>
      </c>
    </row>
    <row r="39" spans="2:8" s="317" customFormat="1" x14ac:dyDescent="0.25">
      <c r="B39" s="317">
        <v>2005</v>
      </c>
      <c r="C39" s="373">
        <f>(C45*1000000/C33)/1000000000</f>
        <v>4.4868113634150335</v>
      </c>
      <c r="D39" s="317" t="s">
        <v>387</v>
      </c>
      <c r="E39" s="317" t="s">
        <v>407</v>
      </c>
      <c r="G39" s="374"/>
      <c r="H39" s="375">
        <f>(C41-C39)/(C39*(B41-B39))</f>
        <v>0.10994966494192109</v>
      </c>
    </row>
    <row r="40" spans="2:8" s="317" customFormat="1" x14ac:dyDescent="0.25">
      <c r="B40" s="317">
        <v>2019</v>
      </c>
      <c r="C40" s="373">
        <f>(C46*1000000/C34)/1000000000</f>
        <v>11.056085757900595</v>
      </c>
      <c r="D40" s="317" t="s">
        <v>387</v>
      </c>
      <c r="E40" s="317" t="s">
        <v>408</v>
      </c>
      <c r="H40" s="375">
        <f>(C41-C40)/(C40*(B41-B40))</f>
        <v>5.2246042706273921E-2</v>
      </c>
    </row>
    <row r="41" spans="2:8" s="317" customFormat="1" x14ac:dyDescent="0.25">
      <c r="B41" s="317">
        <v>2023</v>
      </c>
      <c r="C41" s="373">
        <f>(C47*1000000/C35)/1000000000</f>
        <v>13.366632672586601</v>
      </c>
      <c r="D41" s="317" t="s">
        <v>387</v>
      </c>
    </row>
    <row r="42" spans="2:8" s="317" customFormat="1" x14ac:dyDescent="0.25">
      <c r="B42" s="317">
        <v>2030</v>
      </c>
      <c r="C42" s="376">
        <f>C41*(1+H42)^(B42-B41)</f>
        <v>20.098473347323775</v>
      </c>
      <c r="D42" s="317" t="s">
        <v>387</v>
      </c>
      <c r="E42" s="317" t="s">
        <v>389</v>
      </c>
      <c r="G42" s="374"/>
      <c r="H42" s="377">
        <v>0.06</v>
      </c>
    </row>
    <row r="43" spans="2:8" s="317" customFormat="1" x14ac:dyDescent="0.25"/>
    <row r="44" spans="2:8" s="317" customFormat="1" x14ac:dyDescent="0.25">
      <c r="B44" s="317" t="s">
        <v>385</v>
      </c>
    </row>
    <row r="45" spans="2:8" s="317" customFormat="1" x14ac:dyDescent="0.25">
      <c r="B45" s="317">
        <v>2005</v>
      </c>
      <c r="C45" s="378">
        <f>VLOOKUP("India",'data countries EDGAR'!$A$15:$AC$232,'data countries EDGAR'!C12,FALSE)</f>
        <v>1217.7272719993</v>
      </c>
      <c r="D45" s="317" t="s">
        <v>39</v>
      </c>
    </row>
    <row r="46" spans="2:8" s="317" customFormat="1" x14ac:dyDescent="0.25">
      <c r="B46" s="317">
        <v>2019</v>
      </c>
      <c r="C46" s="378">
        <f>VLOOKUP("India",'data countries EDGAR'!$A$15:$AC$232,'data countries EDGAR'!$M$12,FALSE)</f>
        <v>2551.4850978520999</v>
      </c>
      <c r="D46" s="317" t="s">
        <v>39</v>
      </c>
    </row>
    <row r="47" spans="2:8" s="317" customFormat="1" x14ac:dyDescent="0.25">
      <c r="B47" s="317">
        <v>2023</v>
      </c>
      <c r="C47" s="378">
        <f>VLOOKUP("India",'data countries EDGAR'!$A$15:$AC$232,'data countries EDGAR'!$Q$12,FALSE)</f>
        <v>3014.5226251140998</v>
      </c>
      <c r="D47" s="317" t="s">
        <v>39</v>
      </c>
    </row>
    <row r="48" spans="2:8" s="317" customFormat="1" x14ac:dyDescent="0.25">
      <c r="B48" s="317">
        <v>2030</v>
      </c>
      <c r="C48" s="379">
        <f>C36*C42*1000</f>
        <v>3000.1155444336487</v>
      </c>
      <c r="D48" s="317" t="s">
        <v>39</v>
      </c>
      <c r="E48" s="380">
        <f>C48/C46-1</f>
        <v>0.17583110595441709</v>
      </c>
      <c r="F48" s="317" t="s">
        <v>390</v>
      </c>
    </row>
    <row r="49" spans="2:19" s="317" customFormat="1" x14ac:dyDescent="0.25"/>
    <row r="50" spans="2:19" x14ac:dyDescent="0.25">
      <c r="B50" s="628" t="s">
        <v>23</v>
      </c>
      <c r="C50" s="629"/>
      <c r="D50" s="629"/>
      <c r="E50" s="629"/>
      <c r="F50" s="629"/>
      <c r="G50" s="629"/>
      <c r="H50" s="630"/>
      <c r="R50" s="317"/>
      <c r="S50" s="317"/>
    </row>
    <row r="51" spans="2:19" x14ac:dyDescent="0.25">
      <c r="B51" s="317"/>
      <c r="C51" s="317"/>
      <c r="D51" s="317"/>
      <c r="E51" s="317"/>
      <c r="F51" s="317"/>
      <c r="G51" s="317"/>
      <c r="H51" s="317"/>
      <c r="R51" s="317"/>
      <c r="S51" s="317"/>
    </row>
    <row r="52" spans="2:19" x14ac:dyDescent="0.25">
      <c r="B52" s="317" t="s">
        <v>388</v>
      </c>
      <c r="C52" s="317"/>
      <c r="D52" s="317"/>
      <c r="E52" s="317"/>
      <c r="F52" s="317"/>
      <c r="G52" s="317"/>
      <c r="H52" s="317"/>
      <c r="R52" s="317"/>
      <c r="S52" s="317"/>
    </row>
    <row r="53" spans="2:19" x14ac:dyDescent="0.25">
      <c r="B53" s="317">
        <v>2019</v>
      </c>
      <c r="C53" s="378">
        <f>VLOOKUP("China",'data countries EDGAR'!$A$15:$AC$232,'data countries EDGAR'!$M$12,FALSE)</f>
        <v>11813.058173650001</v>
      </c>
      <c r="D53" s="317" t="s">
        <v>39</v>
      </c>
      <c r="E53" s="317" t="str">
        <f>CONCATENATE("change rate p.a. 2020 - ",B55,":")</f>
        <v>change rate p.a. 2020 - 2024:</v>
      </c>
      <c r="F53" s="317"/>
      <c r="G53" s="374"/>
      <c r="H53" s="381">
        <f>(C55-C53)/(C53*(B55-B53))</f>
        <v>2.2207116907674036E-2</v>
      </c>
      <c r="R53" s="317"/>
      <c r="S53" s="317"/>
    </row>
    <row r="54" spans="2:19" x14ac:dyDescent="0.25">
      <c r="B54" s="505">
        <v>2023</v>
      </c>
      <c r="C54" s="378">
        <f>VLOOKUP("China",'data countries EDGAR'!$A$15:$AC$232,'data countries EDGAR'!Q12,FALSE)</f>
        <v>13021.241978837001</v>
      </c>
      <c r="D54" s="317" t="s">
        <v>39</v>
      </c>
      <c r="E54" s="317" t="str">
        <f>CONCATENATE("change rate ",B55,":")</f>
        <v>change rate 2024:</v>
      </c>
      <c r="F54" s="317"/>
      <c r="G54" s="374"/>
      <c r="H54" s="381">
        <f>C55/C54-1</f>
        <v>7.9474764756075622E-3</v>
      </c>
      <c r="R54" s="317"/>
      <c r="S54" s="317"/>
    </row>
    <row r="55" spans="2:19" x14ac:dyDescent="0.25">
      <c r="B55" s="505">
        <f>'web app'!M22-1</f>
        <v>2024</v>
      </c>
      <c r="C55" s="378">
        <f>VLOOKUP("China",'data countries EDGAR'!$A$15:$AC$232,'data countries EDGAR'!R12,FALSE)</f>
        <v>13124.727993147</v>
      </c>
      <c r="D55" s="317" t="s">
        <v>39</v>
      </c>
      <c r="E55" s="317"/>
      <c r="F55" s="317"/>
      <c r="G55" s="375"/>
      <c r="H55" s="382"/>
      <c r="R55" s="317"/>
      <c r="S55" s="317"/>
    </row>
    <row r="56" spans="2:19" x14ac:dyDescent="0.25">
      <c r="B56" s="317">
        <v>2030</v>
      </c>
      <c r="C56" s="379">
        <f>(C55*(1+H56)^(B56-B55))*(1-H57)</f>
        <v>13079.07738777962</v>
      </c>
      <c r="D56" s="317" t="s">
        <v>39</v>
      </c>
      <c r="E56" s="317" t="str">
        <f>CONCATENATE("change rate p.a. ",'web app'!M22," - 2030:")</f>
        <v>change rate p.a. 2025 - 2030:</v>
      </c>
      <c r="F56" s="317"/>
      <c r="G56" s="374"/>
      <c r="H56" s="377">
        <v>8.0000000000000002E-3</v>
      </c>
      <c r="R56" s="317"/>
      <c r="S56" s="317"/>
    </row>
    <row r="57" spans="2:19" x14ac:dyDescent="0.25">
      <c r="B57" s="317"/>
      <c r="C57" s="378"/>
      <c r="D57" s="317"/>
      <c r="E57" s="317" t="s">
        <v>409</v>
      </c>
      <c r="F57" s="317"/>
      <c r="G57" s="374"/>
      <c r="H57" s="377">
        <v>0.05</v>
      </c>
      <c r="R57" s="317"/>
      <c r="S57" s="317"/>
    </row>
    <row r="58" spans="2:19" x14ac:dyDescent="0.25">
      <c r="B58" s="317"/>
      <c r="C58" s="317"/>
      <c r="D58" s="317"/>
      <c r="E58" s="317"/>
      <c r="F58" s="317"/>
      <c r="G58" s="317"/>
      <c r="H58" s="317"/>
      <c r="R58" s="317"/>
      <c r="S58" s="317"/>
    </row>
    <row r="59" spans="2:19" x14ac:dyDescent="0.25">
      <c r="E59" s="383">
        <f>C56/C53-1</f>
        <v>0.10717116563038509</v>
      </c>
      <c r="F59" s="317" t="s">
        <v>390</v>
      </c>
      <c r="R59" s="317"/>
      <c r="S59" s="317"/>
    </row>
    <row r="60" spans="2:19" x14ac:dyDescent="0.25">
      <c r="R60" s="317"/>
      <c r="S60" s="317"/>
    </row>
    <row r="61" spans="2:19" hidden="1" x14ac:dyDescent="0.25">
      <c r="R61" s="375"/>
      <c r="S61" s="317"/>
    </row>
    <row r="62" spans="2:19" hidden="1" x14ac:dyDescent="0.25">
      <c r="R62" s="317"/>
      <c r="S62" s="317"/>
    </row>
  </sheetData>
  <sheetProtection algorithmName="SHA-512" hashValue="31dYa8uOfKsqrfUbFs2PCyQJMw986GfhV3gYp8rMbZGqqamzN/u4TuxWfi2jpldkxo0JZ2jT7ruoma5V2o6AiQ==" saltValue="JdP6LpVoKLU2reMV3j8zlQ==" spinCount="100000" sheet="1" objects="1" scenarios="1"/>
  <mergeCells count="23">
    <mergeCell ref="H23:K25"/>
    <mergeCell ref="H26:K26"/>
    <mergeCell ref="I4:K4"/>
    <mergeCell ref="I5:K7"/>
    <mergeCell ref="I8:K8"/>
    <mergeCell ref="I9:K9"/>
    <mergeCell ref="I10:K11"/>
    <mergeCell ref="E17:E18"/>
    <mergeCell ref="B2:E2"/>
    <mergeCell ref="B50:H50"/>
    <mergeCell ref="B30:H30"/>
    <mergeCell ref="B28:E28"/>
    <mergeCell ref="B10:B11"/>
    <mergeCell ref="H10:H11"/>
    <mergeCell ref="C10:G11"/>
    <mergeCell ref="C4:G4"/>
    <mergeCell ref="C5:G5"/>
    <mergeCell ref="C6:G6"/>
    <mergeCell ref="C7:G7"/>
    <mergeCell ref="C9:G9"/>
    <mergeCell ref="C8:G8"/>
    <mergeCell ref="F17:F18"/>
    <mergeCell ref="C17:D17"/>
  </mergeCells>
  <conditionalFormatting sqref="E19:E24 E26">
    <cfRule type="cellIs" dxfId="37" priority="6" operator="lessThan">
      <formula>0</formula>
    </cfRule>
    <cfRule type="cellIs" dxfId="36" priority="7" operator="greaterThanOrEqual">
      <formula>0</formula>
    </cfRule>
  </conditionalFormatting>
  <conditionalFormatting sqref="E19:E24">
    <cfRule type="iconSet" priority="1">
      <iconSet iconSet="3TrafficLights2">
        <cfvo type="percent" val="0"/>
        <cfvo type="percent" val="33"/>
        <cfvo type="percent" val="67"/>
      </iconSet>
    </cfRule>
    <cfRule type="iconSet" priority="2">
      <iconSet iconSet="4TrafficLights">
        <cfvo type="percent" val="0"/>
        <cfvo type="percent" val="25"/>
        <cfvo type="percent" val="50"/>
        <cfvo type="percent" val="75"/>
      </iconSet>
    </cfRule>
  </conditionalFormatting>
  <conditionalFormatting sqref="F19:F24 F26">
    <cfRule type="cellIs" dxfId="35" priority="4" operator="equal">
      <formula>"no"</formula>
    </cfRule>
    <cfRule type="cellIs" dxfId="34" priority="5" operator="equal">
      <formula>"yes"</formula>
    </cfRule>
  </conditionalFormatting>
  <dataValidations count="1">
    <dataValidation type="decimal" allowBlank="1" showInputMessage="1" showErrorMessage="1" prompt="Enter either 0.05 or 5% for e.g. 5%." sqref="H42:H48 H56:H57" xr:uid="{63E6DC64-F477-47ED-88A5-063C205F70E2}">
      <formula1>0</formula1>
      <formula2>1</formula2>
    </dataValidation>
  </dataValidations>
  <hyperlinks>
    <hyperlink ref="E13" r:id="rId1" tooltip="Zenodo" xr:uid="{E46C68A6-D385-4DFE-96D0-2B2EB2D8D778}"/>
    <hyperlink ref="H26" r:id="rId2" xr:uid="{B4D16A99-F99F-4F58-A438-8E0C8B2CE51C}"/>
  </hyperlinks>
  <pageMargins left="0.7" right="0.7" top="0.78740157499999996" bottom="0.78740157499999996" header="0.3" footer="0.3"/>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3B542-F3DC-4FEC-9A67-188A5FAF1FD2}">
  <dimension ref="A1:N243"/>
  <sheetViews>
    <sheetView showGridLines="0" zoomScale="160" zoomScaleNormal="160" workbookViewId="0">
      <selection activeCell="B2" sqref="B2:E2"/>
    </sheetView>
  </sheetViews>
  <sheetFormatPr baseColWidth="10" defaultColWidth="0" defaultRowHeight="15" zeroHeight="1" x14ac:dyDescent="0.25"/>
  <cols>
    <col min="1" max="1" width="5.7109375" customWidth="1"/>
    <col min="2" max="2" width="40.7109375" bestFit="1" customWidth="1"/>
    <col min="3" max="3" width="11.7109375" customWidth="1"/>
    <col min="4" max="4" width="11.28515625" bestFit="1" customWidth="1"/>
    <col min="5" max="5" width="11.7109375" bestFit="1" customWidth="1"/>
    <col min="6" max="6" width="11.42578125" customWidth="1"/>
    <col min="7" max="9" width="11.42578125" hidden="1" customWidth="1"/>
    <col min="10" max="10" width="3.42578125" hidden="1" customWidth="1"/>
    <col min="11" max="12" width="11.42578125" hidden="1" customWidth="1"/>
    <col min="13" max="14" width="0" hidden="1" customWidth="1"/>
    <col min="15" max="16384" width="11.42578125" hidden="1"/>
  </cols>
  <sheetData>
    <row r="1" spans="2:9" x14ac:dyDescent="0.25"/>
    <row r="2" spans="2:9" ht="15.75" x14ac:dyDescent="0.25">
      <c r="B2" s="642" t="s">
        <v>14</v>
      </c>
      <c r="C2" s="643"/>
      <c r="D2" s="643"/>
      <c r="E2" s="644"/>
    </row>
    <row r="3" spans="2:9" ht="48" customHeight="1" x14ac:dyDescent="0.25">
      <c r="B3" s="654" t="s">
        <v>461</v>
      </c>
      <c r="C3" s="655"/>
      <c r="D3" s="655"/>
      <c r="E3" s="656"/>
    </row>
    <row r="4" spans="2:9" x14ac:dyDescent="0.25"/>
    <row r="5" spans="2:9" x14ac:dyDescent="0.25">
      <c r="B5" s="77" t="s">
        <v>252</v>
      </c>
      <c r="C5" s="645" t="str">
        <f>CONCATENATE('web app'!C9," Gt")</f>
        <v>650 Gt</v>
      </c>
      <c r="D5" s="647"/>
      <c r="E5" s="78" t="s">
        <v>15</v>
      </c>
    </row>
    <row r="6" spans="2:9" x14ac:dyDescent="0.25"/>
    <row r="7" spans="2:9" x14ac:dyDescent="0.25">
      <c r="B7" s="64" t="s">
        <v>16</v>
      </c>
      <c r="C7" s="651" t="s">
        <v>3</v>
      </c>
      <c r="D7" s="652"/>
      <c r="E7" s="653"/>
    </row>
    <row r="8" spans="2:9" x14ac:dyDescent="0.25">
      <c r="B8" s="521" t="s">
        <v>253</v>
      </c>
      <c r="C8" s="70">
        <f>'web app'!H8</f>
        <v>0</v>
      </c>
      <c r="D8" s="69" t="s">
        <v>1</v>
      </c>
      <c r="E8" s="73"/>
    </row>
    <row r="9" spans="2:9" x14ac:dyDescent="0.25">
      <c r="B9" s="522" t="s">
        <v>254</v>
      </c>
      <c r="C9" s="519">
        <f>'web app'!C11*-1</f>
        <v>21.45</v>
      </c>
      <c r="D9" t="s">
        <v>1</v>
      </c>
      <c r="E9" s="520"/>
      <c r="G9" s="617"/>
      <c r="H9" s="617"/>
      <c r="I9" s="617"/>
    </row>
    <row r="10" spans="2:9" x14ac:dyDescent="0.25">
      <c r="B10" s="523" t="s">
        <v>697</v>
      </c>
      <c r="C10" s="135">
        <f>'web app'!H12</f>
        <v>-40</v>
      </c>
      <c r="D10" s="91" t="s">
        <v>1</v>
      </c>
      <c r="E10" s="72"/>
      <c r="G10" s="66"/>
      <c r="H10" s="66"/>
      <c r="I10" s="66"/>
    </row>
    <row r="11" spans="2:9" x14ac:dyDescent="0.25">
      <c r="B11" s="64" t="s">
        <v>698</v>
      </c>
      <c r="C11" s="526">
        <f>'web app'!C13</f>
        <v>668.55</v>
      </c>
      <c r="D11" s="524" t="s">
        <v>1</v>
      </c>
      <c r="E11" s="525"/>
      <c r="G11" s="66"/>
      <c r="H11" s="66"/>
      <c r="I11" s="66"/>
    </row>
    <row r="12" spans="2:9" x14ac:dyDescent="0.25">
      <c r="D12" s="66"/>
      <c r="E12" s="66"/>
    </row>
    <row r="13" spans="2:9" x14ac:dyDescent="0.25">
      <c r="B13" s="65" t="s">
        <v>17</v>
      </c>
      <c r="C13" s="657">
        <f>'web app'!C17</f>
        <v>0.15</v>
      </c>
      <c r="D13" s="658"/>
      <c r="E13" s="659"/>
      <c r="G13" s="617"/>
      <c r="H13" s="617"/>
      <c r="I13" s="617"/>
    </row>
    <row r="14" spans="2:9" x14ac:dyDescent="0.25">
      <c r="B14" s="81"/>
      <c r="C14" s="100"/>
      <c r="D14" s="100"/>
      <c r="E14" s="100"/>
      <c r="G14" s="66"/>
      <c r="H14" s="66"/>
      <c r="I14" s="66"/>
    </row>
    <row r="15" spans="2:9" x14ac:dyDescent="0.25">
      <c r="B15" s="65" t="s">
        <v>327</v>
      </c>
      <c r="C15" s="645">
        <v>2020</v>
      </c>
      <c r="D15" s="646"/>
      <c r="E15" s="647"/>
    </row>
    <row r="16" spans="2:9" x14ac:dyDescent="0.25">
      <c r="B16" s="140"/>
      <c r="C16" s="100"/>
      <c r="D16" s="100"/>
      <c r="E16" s="100"/>
    </row>
    <row r="17" spans="2:5" ht="60" x14ac:dyDescent="0.25">
      <c r="B17" s="74" t="s">
        <v>22</v>
      </c>
      <c r="C17" s="75" t="s">
        <v>255</v>
      </c>
      <c r="D17" s="80" t="str">
        <f>D27</f>
        <v>National
CO2 budget
from 2020
in Gt</v>
      </c>
      <c r="E17" s="76" t="s">
        <v>316</v>
      </c>
    </row>
    <row r="18" spans="2:5" x14ac:dyDescent="0.25">
      <c r="B18" s="109" t="s">
        <v>23</v>
      </c>
      <c r="C18" s="110">
        <f t="shared" ref="C18:C23" si="0">VLOOKUP($B18,$B$28:$E$238,2,FALSE)/1000</f>
        <v>11.813058173650001</v>
      </c>
      <c r="D18" s="111">
        <f t="shared" ref="D18:D23" si="1">VLOOKUP($B18,$B$28:$E$238,3,FALSE)</f>
        <v>201.42830843563294</v>
      </c>
      <c r="E18" s="160">
        <f>VLOOKUP(B18,$B$28:$E$238,4,FALSE)</f>
        <v>2055</v>
      </c>
    </row>
    <row r="19" spans="2:5" x14ac:dyDescent="0.25">
      <c r="B19" s="112" t="s">
        <v>24</v>
      </c>
      <c r="C19" s="113">
        <f t="shared" si="0"/>
        <v>4.9679121513851996</v>
      </c>
      <c r="D19" s="114">
        <f t="shared" si="1"/>
        <v>81.223084317907151</v>
      </c>
      <c r="E19" s="161">
        <f t="shared" ref="E19:E23" si="2">VLOOKUP(B19,$B$28:$E$238,4,FALSE)</f>
        <v>2053</v>
      </c>
    </row>
    <row r="20" spans="2:5" x14ac:dyDescent="0.25">
      <c r="B20" s="112" t="s">
        <v>25</v>
      </c>
      <c r="C20" s="113">
        <f t="shared" si="0"/>
        <v>2.9083830829406003</v>
      </c>
      <c r="D20" s="114">
        <f t="shared" si="1"/>
        <v>50.811577647069782</v>
      </c>
      <c r="E20" s="161">
        <f t="shared" si="2"/>
        <v>2055</v>
      </c>
    </row>
    <row r="21" spans="2:5" x14ac:dyDescent="0.25">
      <c r="B21" s="112" t="s">
        <v>26</v>
      </c>
      <c r="C21" s="113">
        <f t="shared" si="0"/>
        <v>2.5514850978520998</v>
      </c>
      <c r="D21" s="114">
        <f t="shared" si="1"/>
        <v>57.316562840876415</v>
      </c>
      <c r="E21" s="161">
        <f t="shared" si="2"/>
        <v>2065</v>
      </c>
    </row>
    <row r="22" spans="2:5" x14ac:dyDescent="0.25">
      <c r="B22" s="112" t="s">
        <v>27</v>
      </c>
      <c r="C22" s="113">
        <f t="shared" si="0"/>
        <v>1.8580020311187999</v>
      </c>
      <c r="D22" s="114">
        <f t="shared" si="1"/>
        <v>30.648149921329633</v>
      </c>
      <c r="E22" s="161">
        <f t="shared" si="2"/>
        <v>2053</v>
      </c>
    </row>
    <row r="23" spans="2:5" x14ac:dyDescent="0.25">
      <c r="B23" s="115" t="s">
        <v>28</v>
      </c>
      <c r="C23" s="116">
        <f t="shared" si="0"/>
        <v>1.1238129658209</v>
      </c>
      <c r="D23" s="117">
        <f t="shared" si="1"/>
        <v>19.055347486033696</v>
      </c>
      <c r="E23" s="162">
        <f t="shared" si="2"/>
        <v>2054</v>
      </c>
    </row>
    <row r="24" spans="2:5" x14ac:dyDescent="0.25">
      <c r="B24" s="64" t="s">
        <v>21</v>
      </c>
      <c r="C24" s="83">
        <f>SUM(C18:C23)</f>
        <v>25.222653502767599</v>
      </c>
      <c r="D24" s="95">
        <f t="shared" ref="D24" si="3">SUM(D18:D23)</f>
        <v>440.48303064884965</v>
      </c>
      <c r="E24" s="84"/>
    </row>
    <row r="25" spans="2:5" x14ac:dyDescent="0.25">
      <c r="B25" s="64" t="s">
        <v>29</v>
      </c>
      <c r="C25" s="97">
        <f>C24*1000/C236</f>
        <v>0.68744282110115451</v>
      </c>
      <c r="D25" s="98">
        <f>D24/D236</f>
        <v>0.65886325727148265</v>
      </c>
      <c r="E25" s="96"/>
    </row>
    <row r="26" spans="2:5" x14ac:dyDescent="0.25"/>
    <row r="27" spans="2:5" ht="60" x14ac:dyDescent="0.25">
      <c r="B27" s="74" t="s">
        <v>18</v>
      </c>
      <c r="C27" s="75" t="s">
        <v>19</v>
      </c>
      <c r="D27" s="80" t="s">
        <v>20</v>
      </c>
      <c r="E27" s="76" t="s">
        <v>316</v>
      </c>
    </row>
    <row r="28" spans="2:5" x14ac:dyDescent="0.25">
      <c r="B28" s="101" t="str">
        <f>'data countries EDGAR'!A15</f>
        <v>Afghanistan</v>
      </c>
      <c r="C28" s="102">
        <f>'data countries EDGAR'!M15</f>
        <v>12.104637731576</v>
      </c>
      <c r="D28" s="103">
        <f>($C$13*'data countries EDGAR'!AA15+(1-$C$13)*'data countries EDGAR'!Z15)*'web app'!$C$13</f>
        <v>0.67133853811310662</v>
      </c>
      <c r="E28" s="160">
        <f>paths!AI60</f>
        <v>2131</v>
      </c>
    </row>
    <row r="29" spans="2:5" x14ac:dyDescent="0.25">
      <c r="B29" s="104" t="str">
        <f>'data countries EDGAR'!A16</f>
        <v>Albania</v>
      </c>
      <c r="C29" s="85">
        <f>'data countries EDGAR'!M16</f>
        <v>4.9839897490681002</v>
      </c>
      <c r="D29" s="105">
        <f>($C$13*'data countries EDGAR'!AA16+(1-$C$13)*'data countries EDGAR'!Z16)*'web app'!$C$13</f>
        <v>0.11540350569326661</v>
      </c>
      <c r="E29" s="161">
        <f>paths!AI61</f>
        <v>2067</v>
      </c>
    </row>
    <row r="30" spans="2:5" x14ac:dyDescent="0.25">
      <c r="B30" s="104" t="str">
        <f>'data countries EDGAR'!A17</f>
        <v>Algeria</v>
      </c>
      <c r="C30" s="85">
        <f>'data countries EDGAR'!M17</f>
        <v>181.68635519858</v>
      </c>
      <c r="D30" s="105">
        <f>($C$13*'data countries EDGAR'!AA17+(1-$C$13)*'data countries EDGAR'!Z17)*'web app'!$C$13</f>
        <v>3.3689712756928518</v>
      </c>
      <c r="E30" s="161">
        <f>paths!AI62</f>
        <v>2058</v>
      </c>
    </row>
    <row r="31" spans="2:5" x14ac:dyDescent="0.25">
      <c r="B31" s="104" t="str">
        <f>'data countries EDGAR'!A18</f>
        <v>Angola</v>
      </c>
      <c r="C31" s="85">
        <f>'data countries EDGAR'!M18</f>
        <v>26.996259751326001</v>
      </c>
      <c r="D31" s="105">
        <f>($C$13*'data countries EDGAR'!AA18+(1-$C$13)*'data countries EDGAR'!Z18)*'web app'!$C$13</f>
        <v>0.8314820985361927</v>
      </c>
      <c r="E31" s="161">
        <f>paths!AI63</f>
        <v>2082</v>
      </c>
    </row>
    <row r="32" spans="2:5" x14ac:dyDescent="0.25">
      <c r="B32" s="104" t="str">
        <f>'data countries EDGAR'!A19</f>
        <v>Anguilla</v>
      </c>
      <c r="C32" s="85">
        <f>'data countries EDGAR'!M19</f>
        <v>2.7676923335424E-2</v>
      </c>
      <c r="D32" s="105">
        <f>($C$13*'data countries EDGAR'!AA19+(1-$C$13)*'data countries EDGAR'!Z19)*'web app'!$C$13</f>
        <v>6.2598391104766525E-4</v>
      </c>
      <c r="E32" s="161">
        <f>paths!AI64</f>
        <v>2066</v>
      </c>
    </row>
    <row r="33" spans="2:5" x14ac:dyDescent="0.25">
      <c r="B33" s="104" t="str">
        <f>'data countries EDGAR'!A20</f>
        <v>Antigua and Barbuda</v>
      </c>
      <c r="C33" s="85">
        <f>'data countries EDGAR'!M20</f>
        <v>0.34261773099546</v>
      </c>
      <c r="D33" s="105">
        <f>($C$13*'data countries EDGAR'!AA20+(1-$C$13)*'data countries EDGAR'!Z20)*'web app'!$C$13</f>
        <v>6.6599966978935594E-3</v>
      </c>
      <c r="E33" s="161">
        <f>paths!AI65</f>
        <v>2059</v>
      </c>
    </row>
    <row r="34" spans="2:5" x14ac:dyDescent="0.25">
      <c r="B34" s="104" t="str">
        <f>'data countries EDGAR'!A21</f>
        <v>Argentina</v>
      </c>
      <c r="C34" s="85">
        <f>'data countries EDGAR'!M21</f>
        <v>183.26871552213001</v>
      </c>
      <c r="D34" s="105">
        <f>($C$13*'data countries EDGAR'!AA21+(1-$C$13)*'data countries EDGAR'!Z21)*'web app'!$C$13</f>
        <v>3.4249843138715539</v>
      </c>
      <c r="E34" s="161">
        <f>paths!AI66</f>
        <v>2058</v>
      </c>
    </row>
    <row r="35" spans="2:5" x14ac:dyDescent="0.25">
      <c r="B35" s="104" t="str">
        <f>'data countries EDGAR'!A22</f>
        <v>Armenia</v>
      </c>
      <c r="C35" s="85">
        <f>'data countries EDGAR'!M22</f>
        <v>6.4246559809798001</v>
      </c>
      <c r="D35" s="105">
        <f>($C$13*'data countries EDGAR'!AA22+(1-$C$13)*'data countries EDGAR'!Z22)*'web app'!$C$13</f>
        <v>0.13769432049104904</v>
      </c>
      <c r="E35" s="161">
        <f>paths!AI67</f>
        <v>2063</v>
      </c>
    </row>
    <row r="36" spans="2:5" x14ac:dyDescent="0.25">
      <c r="B36" s="104" t="str">
        <f>'data countries EDGAR'!A23</f>
        <v>Aruba</v>
      </c>
      <c r="C36" s="85">
        <f>'data countries EDGAR'!M23</f>
        <v>0.50954666958663997</v>
      </c>
      <c r="D36" s="105">
        <f>($C$13*'data countries EDGAR'!AA23+(1-$C$13)*'data countries EDGAR'!Z23)*'web app'!$C$13</f>
        <v>9.2710162498120322E-3</v>
      </c>
      <c r="E36" s="161">
        <f>paths!AI68</f>
        <v>2057</v>
      </c>
    </row>
    <row r="37" spans="2:5" x14ac:dyDescent="0.25">
      <c r="B37" s="104" t="str">
        <f>'data countries EDGAR'!A24</f>
        <v>Australia</v>
      </c>
      <c r="C37" s="85">
        <f>'data countries EDGAR'!M24</f>
        <v>407.90860565807998</v>
      </c>
      <c r="D37" s="105">
        <f>($C$13*'data countries EDGAR'!AA24+(1-$C$13)*'data countries EDGAR'!Z24)*'web app'!$C$13</f>
        <v>6.6439852448497776</v>
      </c>
      <c r="E37" s="161">
        <f>paths!AI69</f>
        <v>2053</v>
      </c>
    </row>
    <row r="38" spans="2:5" x14ac:dyDescent="0.25">
      <c r="B38" s="104" t="str">
        <f>'data countries EDGAR'!A25</f>
        <v>Austria</v>
      </c>
      <c r="C38" s="85">
        <f>'data countries EDGAR'!M25</f>
        <v>68.776683333373995</v>
      </c>
      <c r="D38" s="105">
        <f>($C$13*'data countries EDGAR'!AA25+(1-$C$13)*'data countries EDGAR'!Z25)*'web app'!$C$13</f>
        <v>1.1792157285033555</v>
      </c>
      <c r="E38" s="161">
        <f>paths!AI70</f>
        <v>2055</v>
      </c>
    </row>
    <row r="39" spans="2:5" x14ac:dyDescent="0.25">
      <c r="B39" s="104" t="str">
        <f>'data countries EDGAR'!A26</f>
        <v>Azerbaijan</v>
      </c>
      <c r="C39" s="85">
        <f>'data countries EDGAR'!M26</f>
        <v>36.981934935612998</v>
      </c>
      <c r="D39" s="105">
        <f>($C$13*'data countries EDGAR'!AA26+(1-$C$13)*'data countries EDGAR'!Z26)*'web app'!$C$13</f>
        <v>0.70300861232911449</v>
      </c>
      <c r="E39" s="161">
        <f>paths!AI71</f>
        <v>2059</v>
      </c>
    </row>
    <row r="40" spans="2:5" x14ac:dyDescent="0.25">
      <c r="B40" s="104" t="str">
        <f>'data countries EDGAR'!A27</f>
        <v>Bahamas</v>
      </c>
      <c r="C40" s="85">
        <f>'data countries EDGAR'!M27</f>
        <v>1.4505089952820001</v>
      </c>
      <c r="D40" s="105">
        <f>($C$13*'data countries EDGAR'!AA27+(1-$C$13)*'data countries EDGAR'!Z27)*'web app'!$C$13</f>
        <v>2.7707441790199502E-2</v>
      </c>
      <c r="E40" s="161">
        <f>paths!AI72</f>
        <v>2059</v>
      </c>
    </row>
    <row r="41" spans="2:5" x14ac:dyDescent="0.25">
      <c r="B41" s="104" t="str">
        <f>'data countries EDGAR'!A28</f>
        <v>Bahrain</v>
      </c>
      <c r="C41" s="85">
        <f>'data countries EDGAR'!M28</f>
        <v>36.847419375306998</v>
      </c>
      <c r="D41" s="105">
        <f>($C$13*'data countries EDGAR'!AA28+(1-$C$13)*'data countries EDGAR'!Z28)*'web app'!$C$13</f>
        <v>0.59199610976538486</v>
      </c>
      <c r="E41" s="161">
        <f>paths!AI73</f>
        <v>2053</v>
      </c>
    </row>
    <row r="42" spans="2:5" x14ac:dyDescent="0.25">
      <c r="B42" s="104" t="str">
        <f>'data countries EDGAR'!A29</f>
        <v>Bangladesh</v>
      </c>
      <c r="C42" s="85">
        <f>'data countries EDGAR'!M29</f>
        <v>109.32224062189999</v>
      </c>
      <c r="D42" s="105">
        <f>($C$13*'data countries EDGAR'!AA29+(1-$C$13)*'data countries EDGAR'!Z29)*'web app'!$C$13</f>
        <v>3.8787003417779005</v>
      </c>
      <c r="E42" s="161">
        <f>paths!AI74</f>
        <v>2091</v>
      </c>
    </row>
    <row r="43" spans="2:5" x14ac:dyDescent="0.25">
      <c r="B43" s="104" t="str">
        <f>'data countries EDGAR'!A30</f>
        <v>Barbados</v>
      </c>
      <c r="C43" s="85">
        <f>'data countries EDGAR'!M30</f>
        <v>0.86863143677787003</v>
      </c>
      <c r="D43" s="105">
        <f>($C$13*'data countries EDGAR'!AA30+(1-$C$13)*'data countries EDGAR'!Z30)*'web app'!$C$13</f>
        <v>1.7185701593763873E-2</v>
      </c>
      <c r="E43" s="161">
        <f>paths!AI75</f>
        <v>2060</v>
      </c>
    </row>
    <row r="44" spans="2:5" x14ac:dyDescent="0.25">
      <c r="B44" s="104" t="str">
        <f>'data countries EDGAR'!A31</f>
        <v>Belarus</v>
      </c>
      <c r="C44" s="85">
        <f>'data countries EDGAR'!M31</f>
        <v>61.247485705518002</v>
      </c>
      <c r="D44" s="105">
        <f>($C$13*'data countries EDGAR'!AA31+(1-$C$13)*'data countries EDGAR'!Z31)*'web app'!$C$13</f>
        <v>1.071284955420531</v>
      </c>
      <c r="E44" s="161">
        <f>paths!AI76</f>
        <v>2055</v>
      </c>
    </row>
    <row r="45" spans="2:5" x14ac:dyDescent="0.25">
      <c r="B45" s="104" t="str">
        <f>'data countries EDGAR'!A32</f>
        <v>Belgium</v>
      </c>
      <c r="C45" s="85">
        <f>'data countries EDGAR'!M32</f>
        <v>100.31351144924</v>
      </c>
      <c r="D45" s="105">
        <f>($C$13*'data countries EDGAR'!AA32+(1-$C$13)*'data countries EDGAR'!Z32)*'web app'!$C$13</f>
        <v>1.7040281749946991</v>
      </c>
      <c r="E45" s="161">
        <f>paths!AI77</f>
        <v>2054</v>
      </c>
    </row>
    <row r="46" spans="2:5" x14ac:dyDescent="0.25">
      <c r="B46" s="104" t="str">
        <f>'data countries EDGAR'!A33</f>
        <v>Belize</v>
      </c>
      <c r="C46" s="85">
        <f>'data countries EDGAR'!M33</f>
        <v>0.39816583335791</v>
      </c>
      <c r="D46" s="105">
        <f>($C$13*'data countries EDGAR'!AA33+(1-$C$13)*'data countries EDGAR'!Z33)*'web app'!$C$13</f>
        <v>1.1241345995981087E-2</v>
      </c>
      <c r="E46" s="161">
        <f>paths!AI78</f>
        <v>2077</v>
      </c>
    </row>
    <row r="47" spans="2:5" x14ac:dyDescent="0.25">
      <c r="B47" s="104" t="str">
        <f>'data countries EDGAR'!A34</f>
        <v>Benin</v>
      </c>
      <c r="C47" s="85">
        <f>'data countries EDGAR'!M34</f>
        <v>8.1435237769482001</v>
      </c>
      <c r="D47" s="105">
        <f>($C$13*'data countries EDGAR'!AA34+(1-$C$13)*'data countries EDGAR'!Z34)*'web app'!$C$13</f>
        <v>0.27959406765475692</v>
      </c>
      <c r="E47" s="161">
        <f>paths!AI79</f>
        <v>2089</v>
      </c>
    </row>
    <row r="48" spans="2:5" x14ac:dyDescent="0.25">
      <c r="B48" s="104" t="str">
        <f>'data countries EDGAR'!A35</f>
        <v>Bermuda</v>
      </c>
      <c r="C48" s="85">
        <f>'data countries EDGAR'!M35</f>
        <v>0.30253953533207001</v>
      </c>
      <c r="D48" s="105">
        <f>($C$13*'data countries EDGAR'!AA35+(1-$C$13)*'data countries EDGAR'!Z35)*'web app'!$C$13</f>
        <v>5.4768312220474626E-3</v>
      </c>
      <c r="E48" s="161">
        <f>paths!AI80</f>
        <v>2057</v>
      </c>
    </row>
    <row r="49" spans="2:5" x14ac:dyDescent="0.25">
      <c r="B49" s="104" t="str">
        <f>'data countries EDGAR'!A36</f>
        <v>Bhutan</v>
      </c>
      <c r="C49" s="85">
        <f>'data countries EDGAR'!M36</f>
        <v>1.8062828713628001</v>
      </c>
      <c r="D49" s="105">
        <f>($C$13*'data countries EDGAR'!AA36+(1-$C$13)*'data countries EDGAR'!Z36)*'web app'!$C$13</f>
        <v>3.8720081988536832E-2</v>
      </c>
      <c r="E49" s="161">
        <f>paths!AI81</f>
        <v>2063</v>
      </c>
    </row>
    <row r="50" spans="2:5" x14ac:dyDescent="0.25">
      <c r="B50" s="104" t="str">
        <f>'data countries EDGAR'!A37</f>
        <v>Bolivia</v>
      </c>
      <c r="C50" s="85">
        <f>'data countries EDGAR'!M37</f>
        <v>21.999733262909</v>
      </c>
      <c r="D50" s="105">
        <f>($C$13*'data countries EDGAR'!AA37+(1-$C$13)*'data countries EDGAR'!Z37)*'web app'!$C$13</f>
        <v>0.488716496691811</v>
      </c>
      <c r="E50" s="161">
        <f>paths!AI82</f>
        <v>2065</v>
      </c>
    </row>
    <row r="51" spans="2:5" x14ac:dyDescent="0.25">
      <c r="B51" s="104" t="str">
        <f>'data countries EDGAR'!A38</f>
        <v>Bosnia and Herzegovina</v>
      </c>
      <c r="C51" s="85">
        <f>'data countries EDGAR'!M38</f>
        <v>22.597505466668</v>
      </c>
      <c r="D51" s="105">
        <f>($C$13*'data countries EDGAR'!AA38+(1-$C$13)*'data countries EDGAR'!Z38)*'web app'!$C$13</f>
        <v>0.39552937036103875</v>
      </c>
      <c r="E51" s="161">
        <f>paths!AI83</f>
        <v>2055</v>
      </c>
    </row>
    <row r="52" spans="2:5" x14ac:dyDescent="0.25">
      <c r="B52" s="104" t="str">
        <f>'data countries EDGAR'!A39</f>
        <v>Botswana</v>
      </c>
      <c r="C52" s="85">
        <f>'data countries EDGAR'!M39</f>
        <v>7.3419838727022002</v>
      </c>
      <c r="D52" s="105">
        <f>($C$13*'data countries EDGAR'!AA39+(1-$C$13)*'data countries EDGAR'!Z39)*'web app'!$C$13</f>
        <v>0.14459292622703088</v>
      </c>
      <c r="E52" s="161">
        <f>paths!AI84</f>
        <v>2060</v>
      </c>
    </row>
    <row r="53" spans="2:5" x14ac:dyDescent="0.25">
      <c r="B53" s="104" t="str">
        <f>'data countries EDGAR'!A40</f>
        <v>Brazil</v>
      </c>
      <c r="C53" s="85">
        <f>'data countries EDGAR'!M40</f>
        <v>468.57937883286002</v>
      </c>
      <c r="D53" s="105">
        <f>($C$13*'data countries EDGAR'!AA40+(1-$C$13)*'data countries EDGAR'!Z40)*'web app'!$C$13</f>
        <v>10.019336192622074</v>
      </c>
      <c r="E53" s="161">
        <f>paths!AI85</f>
        <v>2063</v>
      </c>
    </row>
    <row r="54" spans="2:5" x14ac:dyDescent="0.25">
      <c r="B54" s="104" t="str">
        <f>'data countries EDGAR'!A41</f>
        <v>British Virgin Islands</v>
      </c>
      <c r="C54" s="85">
        <f>'data countries EDGAR'!M41</f>
        <v>8.7369070183180006E-2</v>
      </c>
      <c r="D54" s="105">
        <f>($C$13*'data countries EDGAR'!AA41+(1-$C$13)*'data countries EDGAR'!Z41)*'web app'!$C$13</f>
        <v>1.7719845163040226E-3</v>
      </c>
      <c r="E54" s="161">
        <f>paths!AI86</f>
        <v>2061</v>
      </c>
    </row>
    <row r="55" spans="2:5" x14ac:dyDescent="0.25">
      <c r="B55" s="104" t="str">
        <f>'data countries EDGAR'!A42</f>
        <v>Brunei</v>
      </c>
      <c r="C55" s="85">
        <f>'data countries EDGAR'!M42</f>
        <v>7.6035476333399004</v>
      </c>
      <c r="D55" s="105">
        <f>($C$13*'data countries EDGAR'!AA42+(1-$C$13)*'data countries EDGAR'!Z42)*'web app'!$C$13</f>
        <v>0.12347769797092358</v>
      </c>
      <c r="E55" s="161">
        <f>paths!AI87</f>
        <v>2053</v>
      </c>
    </row>
    <row r="56" spans="2:5" x14ac:dyDescent="0.25">
      <c r="B56" s="104" t="str">
        <f>'data countries EDGAR'!A43</f>
        <v>Bulgaria</v>
      </c>
      <c r="C56" s="85">
        <f>'data countries EDGAR'!M43</f>
        <v>44.635816149200998</v>
      </c>
      <c r="D56" s="105">
        <f>($C$13*'data countries EDGAR'!AA43+(1-$C$13)*'data countries EDGAR'!Z43)*'web app'!$C$13</f>
        <v>0.7822052923000764</v>
      </c>
      <c r="E56" s="161">
        <f>paths!AI88</f>
        <v>2056</v>
      </c>
    </row>
    <row r="57" spans="2:5" x14ac:dyDescent="0.25">
      <c r="B57" s="104" t="str">
        <f>'data countries EDGAR'!A44</f>
        <v>Burkina Faso</v>
      </c>
      <c r="C57" s="85">
        <f>'data countries EDGAR'!M44</f>
        <v>5.6992587049161996</v>
      </c>
      <c r="D57" s="105">
        <f>($C$13*'data countries EDGAR'!AA44+(1-$C$13)*'data countries EDGAR'!Z44)*'web app'!$C$13</f>
        <v>0.35252938383970639</v>
      </c>
      <c r="E57" s="161">
        <f>paths!AI89</f>
        <v>2144</v>
      </c>
    </row>
    <row r="58" spans="2:5" x14ac:dyDescent="0.25">
      <c r="B58" s="104" t="str">
        <f>'data countries EDGAR'!A45</f>
        <v>Burundi</v>
      </c>
      <c r="C58" s="85">
        <f>'data countries EDGAR'!M45</f>
        <v>0.76522969754353998</v>
      </c>
      <c r="D58" s="105">
        <f>($C$13*'data countries EDGAR'!AA45+(1-$C$13)*'data countries EDGAR'!Z45)*'web app'!$C$13</f>
        <v>0.16238411177213818</v>
      </c>
      <c r="E58" s="161">
        <f>paths!AI90</f>
        <v>2445</v>
      </c>
    </row>
    <row r="59" spans="2:5" x14ac:dyDescent="0.25">
      <c r="B59" s="104" t="str">
        <f>'data countries EDGAR'!A46</f>
        <v>Cabo Verde</v>
      </c>
      <c r="C59" s="85">
        <f>'data countries EDGAR'!M46</f>
        <v>0.83785329194577995</v>
      </c>
      <c r="D59" s="105">
        <f>($C$13*'data countries EDGAR'!AA46+(1-$C$13)*'data countries EDGAR'!Z46)*'web app'!$C$13</f>
        <v>2.0263466498343784E-2</v>
      </c>
      <c r="E59" s="161">
        <f>paths!AI91</f>
        <v>2069</v>
      </c>
    </row>
    <row r="60" spans="2:5" x14ac:dyDescent="0.25">
      <c r="B60" s="104" t="str">
        <f>'data countries EDGAR'!A47</f>
        <v>Cambodia</v>
      </c>
      <c r="C60" s="85">
        <f>'data countries EDGAR'!M47</f>
        <v>15.710785727184</v>
      </c>
      <c r="D60" s="105">
        <f>($C$13*'data countries EDGAR'!AA47+(1-$C$13)*'data countries EDGAR'!Z47)*'web app'!$C$13</f>
        <v>0.4576684108275903</v>
      </c>
      <c r="E60" s="161">
        <f>paths!AI92</f>
        <v>2079</v>
      </c>
    </row>
    <row r="61" spans="2:5" x14ac:dyDescent="0.25">
      <c r="B61" s="104" t="str">
        <f>'data countries EDGAR'!A48</f>
        <v>Cameroon</v>
      </c>
      <c r="C61" s="85">
        <f>'data countries EDGAR'!M48</f>
        <v>10.271139559866</v>
      </c>
      <c r="D61" s="105">
        <f>($C$13*'data countries EDGAR'!AA48+(1-$C$13)*'data countries EDGAR'!Z48)*'web app'!$C$13</f>
        <v>0.48824707567442743</v>
      </c>
      <c r="E61" s="161">
        <f>paths!AI93</f>
        <v>2116</v>
      </c>
    </row>
    <row r="62" spans="2:5" x14ac:dyDescent="0.25">
      <c r="B62" s="104" t="str">
        <f>'data countries EDGAR'!A49</f>
        <v>Canada</v>
      </c>
      <c r="C62" s="85">
        <f>'data countries EDGAR'!M49</f>
        <v>609.07583527260999</v>
      </c>
      <c r="D62" s="105">
        <f>($C$13*'data countries EDGAR'!AA49+(1-$C$13)*'data countries EDGAR'!Z49)*'web app'!$C$13</f>
        <v>9.9182191307449887</v>
      </c>
      <c r="E62" s="161">
        <f>paths!AI94</f>
        <v>2053</v>
      </c>
    </row>
    <row r="63" spans="2:5" x14ac:dyDescent="0.25">
      <c r="B63" s="104" t="str">
        <f>'data countries EDGAR'!A50</f>
        <v>Cayman Islands</v>
      </c>
      <c r="C63" s="85">
        <f>'data countries EDGAR'!M50</f>
        <v>0.39353371085923999</v>
      </c>
      <c r="D63" s="105">
        <f>($C$13*'data countries EDGAR'!AA50+(1-$C$13)*'data countries EDGAR'!Z50)*'web app'!$C$13</f>
        <v>6.9160165249175926E-3</v>
      </c>
      <c r="E63" s="161">
        <f>paths!AI95</f>
        <v>2056</v>
      </c>
    </row>
    <row r="64" spans="2:5" x14ac:dyDescent="0.25">
      <c r="B64" s="104" t="str">
        <f>'data countries EDGAR'!A51</f>
        <v>Central African Republic</v>
      </c>
      <c r="C64" s="85">
        <f>'data countries EDGAR'!M51</f>
        <v>0.30237432310411</v>
      </c>
      <c r="D64" s="105">
        <f>($C$13*'data countries EDGAR'!AA51+(1-$C$13)*'data countries EDGAR'!Z51)*'web app'!$C$13</f>
        <v>6.7436049708901838E-2</v>
      </c>
      <c r="E64" s="161">
        <f>paths!AI96</f>
        <v>2467</v>
      </c>
    </row>
    <row r="65" spans="2:5" x14ac:dyDescent="0.25">
      <c r="B65" s="104" t="str">
        <f>'data countries EDGAR'!A52</f>
        <v>Chad</v>
      </c>
      <c r="C65" s="85">
        <f>'data countries EDGAR'!M52</f>
        <v>2.3645146076305998</v>
      </c>
      <c r="D65" s="105">
        <f>($C$13*'data countries EDGAR'!AA52+(1-$C$13)*'data countries EDGAR'!Z52)*'web app'!$C$13</f>
        <v>0.24226931104363772</v>
      </c>
      <c r="E65" s="161">
        <f>paths!AI97</f>
        <v>2225</v>
      </c>
    </row>
    <row r="66" spans="2:5" x14ac:dyDescent="0.25">
      <c r="B66" s="104" t="str">
        <f>'data countries EDGAR'!A53</f>
        <v>Chile</v>
      </c>
      <c r="C66" s="85">
        <f>'data countries EDGAR'!M53</f>
        <v>95.247615166187998</v>
      </c>
      <c r="D66" s="105">
        <f>($C$13*'data countries EDGAR'!AA53+(1-$C$13)*'data countries EDGAR'!Z53)*'web app'!$C$13</f>
        <v>1.713653382319525</v>
      </c>
      <c r="E66" s="161">
        <f>paths!AI98</f>
        <v>2056</v>
      </c>
    </row>
    <row r="67" spans="2:5" x14ac:dyDescent="0.25">
      <c r="B67" s="104" t="str">
        <f>'data countries EDGAR'!A54</f>
        <v>China</v>
      </c>
      <c r="C67" s="85">
        <f>'data countries EDGAR'!M54</f>
        <v>11813.058173650001</v>
      </c>
      <c r="D67" s="105">
        <f>($C$13*'data countries EDGAR'!AA54+(1-$C$13)*'data countries EDGAR'!Z54)*'web app'!$C$13</f>
        <v>201.42830843563294</v>
      </c>
      <c r="E67" s="161">
        <f>paths!AI99</f>
        <v>2055</v>
      </c>
    </row>
    <row r="68" spans="2:5" x14ac:dyDescent="0.25">
      <c r="B68" s="104" t="str">
        <f>'data countries EDGAR'!A55</f>
        <v>Colombia</v>
      </c>
      <c r="C68" s="85">
        <f>'data countries EDGAR'!M55</f>
        <v>86.060694668229004</v>
      </c>
      <c r="D68" s="105">
        <f>($C$13*'data countries EDGAR'!AA55+(1-$C$13)*'data countries EDGAR'!Z55)*'web app'!$C$13</f>
        <v>1.9811578743091101</v>
      </c>
      <c r="E68" s="161">
        <f>paths!AI100</f>
        <v>2067</v>
      </c>
    </row>
    <row r="69" spans="2:5" x14ac:dyDescent="0.25">
      <c r="B69" s="104" t="str">
        <f>'data countries EDGAR'!A56</f>
        <v>Comoros</v>
      </c>
      <c r="C69" s="85">
        <f>'data countries EDGAR'!M56</f>
        <v>0.22602196986549</v>
      </c>
      <c r="D69" s="105">
        <f>($C$13*'data countries EDGAR'!AA56+(1-$C$13)*'data countries EDGAR'!Z56)*'web app'!$C$13</f>
        <v>1.4565764070305883E-2</v>
      </c>
      <c r="E69" s="161">
        <f>paths!AI101</f>
        <v>2149</v>
      </c>
    </row>
    <row r="70" spans="2:5" x14ac:dyDescent="0.25">
      <c r="B70" s="104" t="str">
        <f>'data countries EDGAR'!A57</f>
        <v>Congo</v>
      </c>
      <c r="C70" s="85">
        <f>'data countries EDGAR'!M57</f>
        <v>7.2394368785168002</v>
      </c>
      <c r="D70" s="105">
        <f>($C$13*'data countries EDGAR'!AA57+(1-$C$13)*'data countries EDGAR'!Z57)*'web app'!$C$13</f>
        <v>0.18419516679213502</v>
      </c>
      <c r="E70" s="161">
        <f>paths!AI102</f>
        <v>2071</v>
      </c>
    </row>
    <row r="71" spans="2:5" x14ac:dyDescent="0.25">
      <c r="B71" s="104" t="str">
        <f>'data countries EDGAR'!A58</f>
        <v>Cook Islands</v>
      </c>
      <c r="C71" s="85">
        <f>'data countries EDGAR'!M58</f>
        <v>0.10939474151527</v>
      </c>
      <c r="D71" s="105">
        <f>($C$13*'data countries EDGAR'!AA58+(1-$C$13)*'data countries EDGAR'!Z58)*'web app'!$C$13</f>
        <v>1.9213918734039309E-3</v>
      </c>
      <c r="E71" s="161">
        <f>paths!AI103</f>
        <v>2056</v>
      </c>
    </row>
    <row r="72" spans="2:5" x14ac:dyDescent="0.25">
      <c r="B72" s="104" t="str">
        <f>'data countries EDGAR'!A59</f>
        <v>Costa Rica</v>
      </c>
      <c r="C72" s="85">
        <f>'data countries EDGAR'!M59</f>
        <v>8.1930112270992996</v>
      </c>
      <c r="D72" s="105">
        <f>($C$13*'data countries EDGAR'!AA59+(1-$C$13)*'data countries EDGAR'!Z59)*'web app'!$C$13</f>
        <v>0.19190557711280176</v>
      </c>
      <c r="E72" s="161">
        <f>paths!AI104</f>
        <v>2067</v>
      </c>
    </row>
    <row r="73" spans="2:5" x14ac:dyDescent="0.25">
      <c r="B73" s="104" t="str">
        <f>'data countries EDGAR'!A60</f>
        <v>Côte d’Ivoire</v>
      </c>
      <c r="C73" s="85">
        <f>'data countries EDGAR'!M60</f>
        <v>13.183210199816999</v>
      </c>
      <c r="D73" s="105">
        <f>($C$13*'data countries EDGAR'!AA60+(1-$C$13)*'data countries EDGAR'!Z60)*'web app'!$C$13</f>
        <v>0.53618557751166152</v>
      </c>
      <c r="E73" s="161">
        <f>paths!AI105</f>
        <v>2102</v>
      </c>
    </row>
    <row r="74" spans="2:5" x14ac:dyDescent="0.25">
      <c r="B74" s="104" t="str">
        <f>'data countries EDGAR'!A61</f>
        <v>Croatia</v>
      </c>
      <c r="C74" s="85">
        <f>'data countries EDGAR'!M61</f>
        <v>17.972234845765001</v>
      </c>
      <c r="D74" s="105">
        <f>($C$13*'data countries EDGAR'!AA61+(1-$C$13)*'data countries EDGAR'!Z61)*'web app'!$C$13</f>
        <v>0.33219395916334926</v>
      </c>
      <c r="E74" s="161">
        <f>paths!AI106</f>
        <v>2057</v>
      </c>
    </row>
    <row r="75" spans="2:5" x14ac:dyDescent="0.25">
      <c r="B75" s="104" t="str">
        <f>'data countries EDGAR'!A62</f>
        <v>Cuba</v>
      </c>
      <c r="C75" s="85">
        <f>'data countries EDGAR'!M62</f>
        <v>22.291980713657001</v>
      </c>
      <c r="D75" s="105">
        <f>($C$13*'data countries EDGAR'!AA62+(1-$C$13)*'data countries EDGAR'!Z62)*'web app'!$C$13</f>
        <v>0.49470169680660941</v>
      </c>
      <c r="E75" s="161">
        <f>paths!AI107</f>
        <v>2065</v>
      </c>
    </row>
    <row r="76" spans="2:5" x14ac:dyDescent="0.25">
      <c r="B76" s="104" t="str">
        <f>'data countries EDGAR'!A63</f>
        <v>Curaçao</v>
      </c>
      <c r="C76" s="85">
        <f>'data countries EDGAR'!M63</f>
        <v>2.5113531948863002</v>
      </c>
      <c r="D76" s="105">
        <f>($C$13*'data countries EDGAR'!AA63+(1-$C$13)*'data countries EDGAR'!Z63)*'web app'!$C$13</f>
        <v>4.1009870030550344E-2</v>
      </c>
      <c r="E76" s="161">
        <f>paths!AI108</f>
        <v>2053</v>
      </c>
    </row>
    <row r="77" spans="2:5" x14ac:dyDescent="0.25">
      <c r="B77" s="104" t="str">
        <f>'data countries EDGAR'!A64</f>
        <v>Cyprus</v>
      </c>
      <c r="C77" s="85">
        <f>'data countries EDGAR'!M64</f>
        <v>7.2168102713503002</v>
      </c>
      <c r="D77" s="105">
        <f>($C$13*'data countries EDGAR'!AA64+(1-$C$13)*'data countries EDGAR'!Z64)*'web app'!$C$13</f>
        <v>0.12735897283917461</v>
      </c>
      <c r="E77" s="161">
        <f>paths!AI109</f>
        <v>2056</v>
      </c>
    </row>
    <row r="78" spans="2:5" x14ac:dyDescent="0.25">
      <c r="B78" s="104" t="str">
        <f>'data countries EDGAR'!A65</f>
        <v>Czechia</v>
      </c>
      <c r="C78" s="85">
        <f>'data countries EDGAR'!M65</f>
        <v>103.77926135628</v>
      </c>
      <c r="D78" s="105">
        <f>($C$13*'data countries EDGAR'!AA65+(1-$C$13)*'data countries EDGAR'!Z65)*'web app'!$C$13</f>
        <v>1.7455839880840334</v>
      </c>
      <c r="E78" s="161">
        <f>paths!AI110</f>
        <v>2054</v>
      </c>
    </row>
    <row r="79" spans="2:5" x14ac:dyDescent="0.25">
      <c r="B79" s="104" t="str">
        <f>'data countries EDGAR'!A66</f>
        <v>Democratic Republic of the Congo</v>
      </c>
      <c r="C79" s="85">
        <f>'data countries EDGAR'!M66</f>
        <v>4.4459020364775999</v>
      </c>
      <c r="D79" s="105">
        <f>($C$13*'data countries EDGAR'!AA66+(1-$C$13)*'data countries EDGAR'!Z66)*'web app'!$C$13</f>
        <v>1.1966513392457054</v>
      </c>
      <c r="E79" s="161">
        <f>paths!AI111</f>
        <v>2559</v>
      </c>
    </row>
    <row r="80" spans="2:5" x14ac:dyDescent="0.25">
      <c r="B80" s="104" t="str">
        <f>'data countries EDGAR'!A67</f>
        <v>Denmark</v>
      </c>
      <c r="C80" s="85">
        <f>'data countries EDGAR'!M67</f>
        <v>30.079365031702999</v>
      </c>
      <c r="D80" s="105">
        <f>($C$13*'data countries EDGAR'!AA67+(1-$C$13)*'data countries EDGAR'!Z67)*'web app'!$C$13</f>
        <v>0.54097289974224583</v>
      </c>
      <c r="E80" s="161">
        <f>paths!AI112</f>
        <v>2056</v>
      </c>
    </row>
    <row r="81" spans="2:5" x14ac:dyDescent="0.25">
      <c r="B81" s="104" t="str">
        <f>'data countries EDGAR'!A68</f>
        <v>Djibouti</v>
      </c>
      <c r="C81" s="85">
        <f>'data countries EDGAR'!M68</f>
        <v>0.83358287922982999</v>
      </c>
      <c r="D81" s="105">
        <f>($C$13*'data countries EDGAR'!AA68+(1-$C$13)*'data countries EDGAR'!Z68)*'web app'!$C$13</f>
        <v>2.5728398062947445E-2</v>
      </c>
      <c r="E81" s="161">
        <f>paths!AI113</f>
        <v>2082</v>
      </c>
    </row>
    <row r="82" spans="2:5" x14ac:dyDescent="0.25">
      <c r="B82" s="104" t="str">
        <f>'data countries EDGAR'!A69</f>
        <v>Dominica</v>
      </c>
      <c r="C82" s="85">
        <f>'data countries EDGAR'!M69</f>
        <v>8.6208028259173994E-2</v>
      </c>
      <c r="D82" s="105">
        <f>($C$13*'data countries EDGAR'!AA69+(1-$C$13)*'data countries EDGAR'!Z69)*'web app'!$C$13</f>
        <v>2.3063148491682946E-3</v>
      </c>
      <c r="E82" s="161">
        <f>paths!AI114</f>
        <v>2074</v>
      </c>
    </row>
    <row r="83" spans="2:5" x14ac:dyDescent="0.25">
      <c r="B83" s="104" t="str">
        <f>'data countries EDGAR'!A70</f>
        <v>Dominican Republic</v>
      </c>
      <c r="C83" s="85">
        <f>'data countries EDGAR'!M70</f>
        <v>28.461485985517999</v>
      </c>
      <c r="D83" s="105">
        <f>($C$13*'data countries EDGAR'!AA70+(1-$C$13)*'data countries EDGAR'!Z70)*'web app'!$C$13</f>
        <v>0.58381527274932432</v>
      </c>
      <c r="E83" s="161">
        <f>paths!AI115</f>
        <v>2062</v>
      </c>
    </row>
    <row r="84" spans="2:5" x14ac:dyDescent="0.25">
      <c r="B84" s="104" t="str">
        <f>'data countries EDGAR'!A71</f>
        <v>Ecuador</v>
      </c>
      <c r="C84" s="85">
        <f>'data countries EDGAR'!M71</f>
        <v>41.925372250404997</v>
      </c>
      <c r="D84" s="105">
        <f>($C$13*'data countries EDGAR'!AA71+(1-$C$13)*'data countries EDGAR'!Z71)*'web app'!$C$13</f>
        <v>0.87171675388212211</v>
      </c>
      <c r="E84" s="161">
        <f>paths!AI116</f>
        <v>2062</v>
      </c>
    </row>
    <row r="85" spans="2:5" x14ac:dyDescent="0.25">
      <c r="B85" s="104" t="str">
        <f>'data countries EDGAR'!A72</f>
        <v>Egypt</v>
      </c>
      <c r="C85" s="85">
        <f>'data countries EDGAR'!M72</f>
        <v>237.02982775162999</v>
      </c>
      <c r="D85" s="105">
        <f>($C$13*'data countries EDGAR'!AA72+(1-$C$13)*'data countries EDGAR'!Z72)*'web app'!$C$13</f>
        <v>4.9867293283416121</v>
      </c>
      <c r="E85" s="161">
        <f>paths!AI117</f>
        <v>2063</v>
      </c>
    </row>
    <row r="86" spans="2:5" x14ac:dyDescent="0.25">
      <c r="B86" s="104" t="str">
        <f>'data countries EDGAR'!A73</f>
        <v>El Salvador</v>
      </c>
      <c r="C86" s="85">
        <f>'data countries EDGAR'!M73</f>
        <v>8.1067761770929998</v>
      </c>
      <c r="D86" s="105">
        <f>($C$13*'data countries EDGAR'!AA73+(1-$C$13)*'data countries EDGAR'!Z73)*'web app'!$C$13</f>
        <v>0.20937380435738301</v>
      </c>
      <c r="E86" s="161">
        <f>paths!AI118</f>
        <v>2072</v>
      </c>
    </row>
    <row r="87" spans="2:5" x14ac:dyDescent="0.25">
      <c r="B87" s="104" t="str">
        <f>'data countries EDGAR'!A74</f>
        <v>Equatorial Guinea</v>
      </c>
      <c r="C87" s="85">
        <f>'data countries EDGAR'!M74</f>
        <v>5.1224417413229997</v>
      </c>
      <c r="D87" s="105">
        <f>($C$13*'data countries EDGAR'!AA74+(1-$C$13)*'data countries EDGAR'!Z74)*'web app'!$C$13</f>
        <v>9.7023571688494833E-2</v>
      </c>
      <c r="E87" s="161">
        <f>paths!AI119</f>
        <v>2058</v>
      </c>
    </row>
    <row r="88" spans="2:5" x14ac:dyDescent="0.25">
      <c r="B88" s="104" t="str">
        <f>'data countries EDGAR'!A75</f>
        <v>Eritrea</v>
      </c>
      <c r="C88" s="85">
        <f>'data countries EDGAR'!M75</f>
        <v>0.67360102355188001</v>
      </c>
      <c r="D88" s="105">
        <f>($C$13*'data countries EDGAR'!AA75+(1-$C$13)*'data countries EDGAR'!Z75)*'web app'!$C$13</f>
        <v>7.947884143228183E-2</v>
      </c>
      <c r="E88" s="161">
        <f>paths!AI120</f>
        <v>2256</v>
      </c>
    </row>
    <row r="89" spans="2:5" x14ac:dyDescent="0.25">
      <c r="B89" s="104" t="str">
        <f>'data countries EDGAR'!A76</f>
        <v>Estonia</v>
      </c>
      <c r="C89" s="85">
        <f>'data countries EDGAR'!M76</f>
        <v>15.462923778305999</v>
      </c>
      <c r="D89" s="105">
        <f>($C$13*'data countries EDGAR'!AA76+(1-$C$13)*'data countries EDGAR'!Z76)*'web app'!$C$13</f>
        <v>0.25644597430032851</v>
      </c>
      <c r="E89" s="161">
        <f>paths!AI121</f>
        <v>2054</v>
      </c>
    </row>
    <row r="90" spans="2:5" x14ac:dyDescent="0.25">
      <c r="B90" s="104" t="str">
        <f>'data countries EDGAR'!A77</f>
        <v>Eswatini</v>
      </c>
      <c r="C90" s="85">
        <f>'data countries EDGAR'!M77</f>
        <v>1.1360765547683001</v>
      </c>
      <c r="D90" s="105">
        <f>($C$13*'data countries EDGAR'!AA77+(1-$C$13)*'data countries EDGAR'!Z77)*'web app'!$C$13</f>
        <v>3.6001523669582765E-2</v>
      </c>
      <c r="E90" s="161">
        <f>paths!AI122</f>
        <v>2084</v>
      </c>
    </row>
    <row r="91" spans="2:5" x14ac:dyDescent="0.25">
      <c r="B91" s="104" t="str">
        <f>'data countries EDGAR'!A78</f>
        <v>Ethiopia</v>
      </c>
      <c r="C91" s="85">
        <f>'data countries EDGAR'!M78</f>
        <v>18.482458145837999</v>
      </c>
      <c r="D91" s="105">
        <f>($C$13*'data countries EDGAR'!AA78+(1-$C$13)*'data countries EDGAR'!Z78)*'web app'!$C$13</f>
        <v>1.718446183321241</v>
      </c>
      <c r="E91" s="161">
        <f>paths!AI123</f>
        <v>2206</v>
      </c>
    </row>
    <row r="92" spans="2:5" x14ac:dyDescent="0.25">
      <c r="B92" s="104" t="str">
        <f>'data countries EDGAR'!A79</f>
        <v>Falkland Islands</v>
      </c>
      <c r="C92" s="85">
        <f>'data countries EDGAR'!M79</f>
        <v>1.7094626952032999E-2</v>
      </c>
      <c r="D92" s="105">
        <f>($C$13*'data countries EDGAR'!AA79+(1-$C$13)*'data countries EDGAR'!Z79)*'web app'!$C$13</f>
        <v>3.0274784279508976E-4</v>
      </c>
      <c r="E92" s="161">
        <f>paths!AI124</f>
        <v>2056</v>
      </c>
    </row>
    <row r="93" spans="2:5" x14ac:dyDescent="0.25">
      <c r="B93" s="104" t="str">
        <f>'data countries EDGAR'!A80</f>
        <v>Faroes</v>
      </c>
      <c r="C93" s="85">
        <f>'data countries EDGAR'!M80</f>
        <v>2.0688221527992001E-3</v>
      </c>
      <c r="D93" s="105">
        <f>($C$13*'data countries EDGAR'!AA80+(1-$C$13)*'data countries EDGAR'!Z80)*'web app'!$C$13</f>
        <v>6.7822966742772932E-4</v>
      </c>
      <c r="E93" s="161">
        <f>paths!AI125</f>
        <v>2676</v>
      </c>
    </row>
    <row r="94" spans="2:5" x14ac:dyDescent="0.25">
      <c r="B94" s="104" t="str">
        <f>'data countries EDGAR'!A81</f>
        <v>Fiji</v>
      </c>
      <c r="C94" s="85">
        <f>'data countries EDGAR'!M81</f>
        <v>1.6189527277421001</v>
      </c>
      <c r="D94" s="105">
        <f>($C$13*'data countries EDGAR'!AA81+(1-$C$13)*'data countries EDGAR'!Z81)*'web app'!$C$13</f>
        <v>3.7021911363260482E-2</v>
      </c>
      <c r="E94" s="161">
        <f>paths!AI126</f>
        <v>2066</v>
      </c>
    </row>
    <row r="95" spans="2:5" x14ac:dyDescent="0.25">
      <c r="B95" s="104" t="str">
        <f>'data countries EDGAR'!A82</f>
        <v>Finland</v>
      </c>
      <c r="C95" s="85">
        <f>'data countries EDGAR'!M82</f>
        <v>44.141248962516002</v>
      </c>
      <c r="D95" s="105">
        <f>($C$13*'data countries EDGAR'!AA82+(1-$C$13)*'data countries EDGAR'!Z82)*'web app'!$C$13</f>
        <v>0.7559843269069082</v>
      </c>
      <c r="E95" s="161">
        <f>paths!AI127</f>
        <v>2055</v>
      </c>
    </row>
    <row r="96" spans="2:5" x14ac:dyDescent="0.25">
      <c r="B96" s="104" t="str">
        <f>'data countries EDGAR'!A83</f>
        <v>France and Monaco</v>
      </c>
      <c r="C96" s="85">
        <f>'data countries EDGAR'!M83</f>
        <v>322.90426364305</v>
      </c>
      <c r="D96" s="105">
        <f>($C$13*'data countries EDGAR'!AA83+(1-$C$13)*'data countries EDGAR'!Z83)*'web app'!$C$13</f>
        <v>5.8526806624686101</v>
      </c>
      <c r="E96" s="161">
        <f>paths!AI128</f>
        <v>2057</v>
      </c>
    </row>
    <row r="97" spans="2:5" x14ac:dyDescent="0.25">
      <c r="B97" s="104" t="str">
        <f>'data countries EDGAR'!A84</f>
        <v>French Guiana</v>
      </c>
      <c r="C97" s="85">
        <f>'data countries EDGAR'!M84</f>
        <v>0.36273741848642999</v>
      </c>
      <c r="D97" s="105">
        <f>($C$13*'data countries EDGAR'!AA84+(1-$C$13)*'data countries EDGAR'!Z84)*'web app'!$C$13</f>
        <v>9.478274662394889E-3</v>
      </c>
      <c r="E97" s="161">
        <f>paths!AI129</f>
        <v>2073</v>
      </c>
    </row>
    <row r="98" spans="2:5" x14ac:dyDescent="0.25">
      <c r="B98" s="104" t="str">
        <f>'data countries EDGAR'!A85</f>
        <v>French Polynesia</v>
      </c>
      <c r="C98" s="85">
        <f>'data countries EDGAR'!M85</f>
        <v>0.78503846727908</v>
      </c>
      <c r="D98" s="105">
        <f>($C$13*'data countries EDGAR'!AA85+(1-$C$13)*'data countries EDGAR'!Z85)*'web app'!$C$13</f>
        <v>1.5910457651561301E-2</v>
      </c>
      <c r="E98" s="161">
        <f>paths!AI130</f>
        <v>2061</v>
      </c>
    </row>
    <row r="99" spans="2:5" x14ac:dyDescent="0.25">
      <c r="B99" s="104" t="str">
        <f>'data countries EDGAR'!A86</f>
        <v>Gabon</v>
      </c>
      <c r="C99" s="85">
        <f>'data countries EDGAR'!M86</f>
        <v>5.6528308458509002</v>
      </c>
      <c r="D99" s="105">
        <f>($C$13*'data countries EDGAR'!AA86+(1-$C$13)*'data countries EDGAR'!Z86)*'web app'!$C$13</f>
        <v>0.11497812183935037</v>
      </c>
      <c r="E99" s="161">
        <f>paths!AI131</f>
        <v>2061</v>
      </c>
    </row>
    <row r="100" spans="2:5" x14ac:dyDescent="0.25">
      <c r="B100" s="104" t="str">
        <f>'data countries EDGAR'!A87</f>
        <v>Georgia</v>
      </c>
      <c r="C100" s="85">
        <f>'data countries EDGAR'!M87</f>
        <v>11.922659848966999</v>
      </c>
      <c r="D100" s="105">
        <f>($C$13*'data countries EDGAR'!AA87+(1-$C$13)*'data countries EDGAR'!Z87)*'web app'!$C$13</f>
        <v>0.235429251350004</v>
      </c>
      <c r="E100" s="161">
        <f>paths!AI132</f>
        <v>2060</v>
      </c>
    </row>
    <row r="101" spans="2:5" x14ac:dyDescent="0.25">
      <c r="B101" s="104" t="str">
        <f>'data countries EDGAR'!A88</f>
        <v>Germany</v>
      </c>
      <c r="C101" s="85">
        <f>'data countries EDGAR'!M88</f>
        <v>696.50021406515998</v>
      </c>
      <c r="D101" s="105">
        <f>($C$13*'data countries EDGAR'!AA88+(1-$C$13)*'data countries EDGAR'!Z88)*'web app'!$C$13</f>
        <v>11.859496955988215</v>
      </c>
      <c r="E101" s="161">
        <f>paths!AI133</f>
        <v>2055</v>
      </c>
    </row>
    <row r="102" spans="2:5" x14ac:dyDescent="0.25">
      <c r="B102" s="104" t="str">
        <f>'data countries EDGAR'!A89</f>
        <v>Ghana</v>
      </c>
      <c r="C102" s="85">
        <f>'data countries EDGAR'!M89</f>
        <v>20.276640834051999</v>
      </c>
      <c r="D102" s="105">
        <f>($C$13*'data countries EDGAR'!AA89+(1-$C$13)*'data countries EDGAR'!Z89)*'web app'!$C$13</f>
        <v>0.70542358989078502</v>
      </c>
      <c r="E102" s="161">
        <f>paths!AI134</f>
        <v>2090</v>
      </c>
    </row>
    <row r="103" spans="2:5" x14ac:dyDescent="0.25">
      <c r="B103" s="104" t="str">
        <f>'data countries EDGAR'!A90</f>
        <v>Gibraltar</v>
      </c>
      <c r="C103" s="85">
        <f>'data countries EDGAR'!M90</f>
        <v>0.71737641619023995</v>
      </c>
      <c r="D103" s="105">
        <f>($C$13*'data countries EDGAR'!AA90+(1-$C$13)*'data countries EDGAR'!Z90)*'web app'!$C$13</f>
        <v>1.1564371424429586E-2</v>
      </c>
      <c r="E103" s="161">
        <f>paths!AI135</f>
        <v>2053</v>
      </c>
    </row>
    <row r="104" spans="2:5" x14ac:dyDescent="0.25">
      <c r="B104" s="104" t="str">
        <f>'data countries EDGAR'!A91</f>
        <v>Greece</v>
      </c>
      <c r="C104" s="85">
        <f>'data countries EDGAR'!M91</f>
        <v>61.492681693224</v>
      </c>
      <c r="D104" s="105">
        <f>($C$13*'data countries EDGAR'!AA91+(1-$C$13)*'data countries EDGAR'!Z91)*'web app'!$C$13</f>
        <v>1.0970685724957985</v>
      </c>
      <c r="E104" s="161">
        <f>paths!AI136</f>
        <v>2056</v>
      </c>
    </row>
    <row r="105" spans="2:5" x14ac:dyDescent="0.25">
      <c r="B105" s="104" t="str">
        <f>'data countries EDGAR'!A92</f>
        <v>Greenland</v>
      </c>
      <c r="C105" s="85">
        <f>'data countries EDGAR'!M92</f>
        <v>0.52385434974968004</v>
      </c>
      <c r="D105" s="105">
        <f>($C$13*'data countries EDGAR'!AA92+(1-$C$13)*'data countries EDGAR'!Z92)*'web app'!$C$13</f>
        <v>8.8504849718450129E-3</v>
      </c>
      <c r="E105" s="161">
        <f>paths!AI137</f>
        <v>2054</v>
      </c>
    </row>
    <row r="106" spans="2:5" x14ac:dyDescent="0.25">
      <c r="B106" s="104" t="str">
        <f>'data countries EDGAR'!A93</f>
        <v>Grenada</v>
      </c>
      <c r="C106" s="85">
        <f>'data countries EDGAR'!M93</f>
        <v>0.18037771824084001</v>
      </c>
      <c r="D106" s="105">
        <f>($C$13*'data countries EDGAR'!AA93+(1-$C$13)*'data countries EDGAR'!Z93)*'web app'!$C$13</f>
        <v>4.2088556384340513E-3</v>
      </c>
      <c r="E106" s="161">
        <f>paths!AI138</f>
        <v>2067</v>
      </c>
    </row>
    <row r="107" spans="2:5" x14ac:dyDescent="0.25">
      <c r="B107" s="104" t="str">
        <f>'data countries EDGAR'!A94</f>
        <v>Guadeloupe</v>
      </c>
      <c r="C107" s="85">
        <f>'data countries EDGAR'!M94</f>
        <v>1.1156205786597</v>
      </c>
      <c r="D107" s="105">
        <f>($C$13*'data countries EDGAR'!AA94+(1-$C$13)*'data countries EDGAR'!Z94)*'web app'!$C$13</f>
        <v>2.3114965881686877E-2</v>
      </c>
      <c r="E107" s="161">
        <f>paths!AI139</f>
        <v>2062</v>
      </c>
    </row>
    <row r="108" spans="2:5" x14ac:dyDescent="0.25">
      <c r="B108" s="104" t="str">
        <f>'data countries EDGAR'!A95</f>
        <v>Guatemala</v>
      </c>
      <c r="C108" s="85">
        <f>'data countries EDGAR'!M95</f>
        <v>19.662959886292001</v>
      </c>
      <c r="D108" s="105">
        <f>($C$13*'data countries EDGAR'!AA95+(1-$C$13)*'data countries EDGAR'!Z95)*'web app'!$C$13</f>
        <v>0.53312191611776116</v>
      </c>
      <c r="E108" s="161">
        <f>paths!AI140</f>
        <v>2075</v>
      </c>
    </row>
    <row r="109" spans="2:5" x14ac:dyDescent="0.25">
      <c r="B109" s="104" t="str">
        <f>'data countries EDGAR'!A96</f>
        <v>Guinea</v>
      </c>
      <c r="C109" s="85">
        <f>'data countries EDGAR'!M96</f>
        <v>4.8140344536353004</v>
      </c>
      <c r="D109" s="105">
        <f>($C$13*'data countries EDGAR'!AA96+(1-$C$13)*'data countries EDGAR'!Z96)*'web app'!$C$13</f>
        <v>0.24878830488843595</v>
      </c>
      <c r="E109" s="161">
        <f>paths!AI141</f>
        <v>2124</v>
      </c>
    </row>
    <row r="110" spans="2:5" x14ac:dyDescent="0.25">
      <c r="B110" s="104" t="str">
        <f>'data countries EDGAR'!A97</f>
        <v>Guinea-Bissau</v>
      </c>
      <c r="C110" s="85">
        <f>'data countries EDGAR'!M97</f>
        <v>0.35658665607440998</v>
      </c>
      <c r="D110" s="105">
        <f>($C$13*'data countries EDGAR'!AA97+(1-$C$13)*'data countries EDGAR'!Z97)*'web app'!$C$13</f>
        <v>3.0928784346945477E-2</v>
      </c>
      <c r="E110" s="161">
        <f>paths!AI142</f>
        <v>2194</v>
      </c>
    </row>
    <row r="111" spans="2:5" x14ac:dyDescent="0.25">
      <c r="B111" s="104" t="str">
        <f>'data countries EDGAR'!A98</f>
        <v>Guyana</v>
      </c>
      <c r="C111" s="85">
        <f>'data countries EDGAR'!M98</f>
        <v>2.7934293083537001</v>
      </c>
      <c r="D111" s="105">
        <f>($C$13*'data countries EDGAR'!AA98+(1-$C$13)*'data countries EDGAR'!Z98)*'web app'!$C$13</f>
        <v>5.349259560981727E-2</v>
      </c>
      <c r="E111" s="161">
        <f>paths!AI143</f>
        <v>2059</v>
      </c>
    </row>
    <row r="112" spans="2:5" x14ac:dyDescent="0.25">
      <c r="B112" s="104" t="str">
        <f>'data countries EDGAR'!A99</f>
        <v>Haiti</v>
      </c>
      <c r="C112" s="85">
        <f>'data countries EDGAR'!M99</f>
        <v>3.5949221660255</v>
      </c>
      <c r="D112" s="105">
        <f>($C$13*'data countries EDGAR'!AA99+(1-$C$13)*'data countries EDGAR'!Z99)*'web app'!$C$13</f>
        <v>0.20187903252742642</v>
      </c>
      <c r="E112" s="161">
        <f>paths!AI144</f>
        <v>2133</v>
      </c>
    </row>
    <row r="113" spans="2:5" x14ac:dyDescent="0.25">
      <c r="B113" s="104" t="str">
        <f>'data countries EDGAR'!A100</f>
        <v>Honduras</v>
      </c>
      <c r="C113" s="85">
        <f>'data countries EDGAR'!M100</f>
        <v>10.152518304120999</v>
      </c>
      <c r="D113" s="105">
        <f>($C$13*'data countries EDGAR'!AA100+(1-$C$13)*'data countries EDGAR'!Z100)*'web app'!$C$13</f>
        <v>0.28167321395258471</v>
      </c>
      <c r="E113" s="161">
        <f>paths!AI145</f>
        <v>2076</v>
      </c>
    </row>
    <row r="114" spans="2:5" x14ac:dyDescent="0.25">
      <c r="B114" s="104" t="str">
        <f>'data countries EDGAR'!A101</f>
        <v>Hong Kong</v>
      </c>
      <c r="C114" s="85">
        <f>'data countries EDGAR'!M101</f>
        <v>43.508225279252002</v>
      </c>
      <c r="D114" s="105">
        <f>($C$13*'data countries EDGAR'!AA101+(1-$C$13)*'data countries EDGAR'!Z101)*'web app'!$C$13</f>
        <v>0.77126944855696755</v>
      </c>
      <c r="E114" s="161">
        <f>paths!AI146</f>
        <v>2056</v>
      </c>
    </row>
    <row r="115" spans="2:5" x14ac:dyDescent="0.25">
      <c r="B115" s="104" t="str">
        <f>'data countries EDGAR'!A102</f>
        <v>Hungary</v>
      </c>
      <c r="C115" s="85">
        <f>'data countries EDGAR'!M102</f>
        <v>51.502786870123998</v>
      </c>
      <c r="D115" s="105">
        <f>($C$13*'data countries EDGAR'!AA102+(1-$C$13)*'data countries EDGAR'!Z102)*'web app'!$C$13</f>
        <v>0.92323810244515614</v>
      </c>
      <c r="E115" s="161">
        <f>paths!AI147</f>
        <v>2056</v>
      </c>
    </row>
    <row r="116" spans="2:5" x14ac:dyDescent="0.25">
      <c r="B116" s="104" t="str">
        <f>'data countries EDGAR'!A103</f>
        <v>Iceland</v>
      </c>
      <c r="C116" s="85">
        <f>'data countries EDGAR'!M103</f>
        <v>3.1768242258124002</v>
      </c>
      <c r="D116" s="105">
        <f>($C$13*'data countries EDGAR'!AA103+(1-$C$13)*'data countries EDGAR'!Z103)*'web app'!$C$13</f>
        <v>5.3631696410601476E-2</v>
      </c>
      <c r="E116" s="161">
        <f>paths!AI148</f>
        <v>2054</v>
      </c>
    </row>
    <row r="117" spans="2:5" x14ac:dyDescent="0.25">
      <c r="B117" s="104" t="str">
        <f>'data countries EDGAR'!A104</f>
        <v>India</v>
      </c>
      <c r="C117" s="85">
        <f>'data countries EDGAR'!M104</f>
        <v>2551.4850978520999</v>
      </c>
      <c r="D117" s="105">
        <f>($C$13*'data countries EDGAR'!AA104+(1-$C$13)*'data countries EDGAR'!Z104)*'web app'!$C$13</f>
        <v>57.316562840876415</v>
      </c>
      <c r="E117" s="161">
        <f>paths!AI149</f>
        <v>2065</v>
      </c>
    </row>
    <row r="118" spans="2:5" x14ac:dyDescent="0.25">
      <c r="B118" s="104" t="str">
        <f>'data countries EDGAR'!A105</f>
        <v>Indonesia</v>
      </c>
      <c r="C118" s="85">
        <f>'data countries EDGAR'!M105</f>
        <v>637.56915886826005</v>
      </c>
      <c r="D118" s="105">
        <f>($C$13*'data countries EDGAR'!AA105+(1-$C$13)*'data countries EDGAR'!Z105)*'web app'!$C$13</f>
        <v>13.379758880268682</v>
      </c>
      <c r="E118" s="161">
        <f>paths!AI150</f>
        <v>2062</v>
      </c>
    </row>
    <row r="119" spans="2:5" x14ac:dyDescent="0.25">
      <c r="B119" s="104" t="str">
        <f>'data countries EDGAR'!A106</f>
        <v>Iran</v>
      </c>
      <c r="C119" s="85">
        <f>'data countries EDGAR'!M106</f>
        <v>712.58040204601002</v>
      </c>
      <c r="D119" s="105">
        <f>($C$13*'data countries EDGAR'!AA106+(1-$C$13)*'data countries EDGAR'!Z106)*'web app'!$C$13</f>
        <v>12.11351791557771</v>
      </c>
      <c r="E119" s="161">
        <f>paths!AI151</f>
        <v>2054</v>
      </c>
    </row>
    <row r="120" spans="2:5" x14ac:dyDescent="0.25">
      <c r="B120" s="104" t="str">
        <f>'data countries EDGAR'!A107</f>
        <v>Iraq</v>
      </c>
      <c r="C120" s="85">
        <f>'data countries EDGAR'!M107</f>
        <v>193.64814221476001</v>
      </c>
      <c r="D120" s="105">
        <f>($C$13*'data countries EDGAR'!AA107+(1-$C$13)*'data countries EDGAR'!Z107)*'web app'!$C$13</f>
        <v>3.5247607521387909</v>
      </c>
      <c r="E120" s="161">
        <f>paths!AI152</f>
        <v>2057</v>
      </c>
    </row>
    <row r="121" spans="2:5" x14ac:dyDescent="0.25">
      <c r="B121" s="104" t="str">
        <f>'data countries EDGAR'!A108</f>
        <v>Ireland</v>
      </c>
      <c r="C121" s="85">
        <f>'data countries EDGAR'!M108</f>
        <v>36.369025082366001</v>
      </c>
      <c r="D121" s="105">
        <f>($C$13*'data countries EDGAR'!AA108+(1-$C$13)*'data countries EDGAR'!Z108)*'web app'!$C$13</f>
        <v>0.62631920996674673</v>
      </c>
      <c r="E121" s="161">
        <f>paths!AI153</f>
        <v>2055</v>
      </c>
    </row>
    <row r="122" spans="2:5" x14ac:dyDescent="0.25">
      <c r="B122" s="104" t="str">
        <f>'data countries EDGAR'!A109</f>
        <v>Israel and Palestine, State of</v>
      </c>
      <c r="C122" s="85">
        <f>'data countries EDGAR'!M109</f>
        <v>65.314464106925996</v>
      </c>
      <c r="D122" s="105">
        <f>($C$13*'data countries EDGAR'!AA109+(1-$C$13)*'data countries EDGAR'!Z109)*'web app'!$C$13</f>
        <v>1.1906703231894573</v>
      </c>
      <c r="E122" s="161">
        <f>paths!AI154</f>
        <v>2057</v>
      </c>
    </row>
    <row r="123" spans="2:5" x14ac:dyDescent="0.25">
      <c r="B123" s="104" t="str">
        <f>'data countries EDGAR'!A110</f>
        <v>Italy, San Marino and the Holy See</v>
      </c>
      <c r="C123" s="85">
        <f>'data countries EDGAR'!M110</f>
        <v>332.56199473360999</v>
      </c>
      <c r="D123" s="105">
        <f>($C$13*'data countries EDGAR'!AA110+(1-$C$13)*'data countries EDGAR'!Z110)*'web app'!$C$13</f>
        <v>5.9208021869298246</v>
      </c>
      <c r="E123" s="161">
        <f>paths!AI155</f>
        <v>2056</v>
      </c>
    </row>
    <row r="124" spans="2:5" x14ac:dyDescent="0.25">
      <c r="B124" s="104" t="str">
        <f>'data countries EDGAR'!A111</f>
        <v>Jamaica</v>
      </c>
      <c r="C124" s="85">
        <f>'data countries EDGAR'!M111</f>
        <v>8.4395024769290004</v>
      </c>
      <c r="D124" s="105">
        <f>($C$13*'data countries EDGAR'!AA111+(1-$C$13)*'data countries EDGAR'!Z111)*'web app'!$C$13</f>
        <v>0.16850561111282128</v>
      </c>
      <c r="E124" s="161">
        <f>paths!AI156</f>
        <v>2060</v>
      </c>
    </row>
    <row r="125" spans="2:5" x14ac:dyDescent="0.25">
      <c r="B125" s="104" t="str">
        <f>'data countries EDGAR'!A112</f>
        <v>Japan</v>
      </c>
      <c r="C125" s="85">
        <f>'data countries EDGAR'!M112</f>
        <v>1123.8129658209</v>
      </c>
      <c r="D125" s="105">
        <f>($C$13*'data countries EDGAR'!AA112+(1-$C$13)*'data countries EDGAR'!Z112)*'web app'!$C$13</f>
        <v>19.055347486033696</v>
      </c>
      <c r="E125" s="161">
        <f>paths!AI157</f>
        <v>2054</v>
      </c>
    </row>
    <row r="126" spans="2:5" x14ac:dyDescent="0.25">
      <c r="B126" s="104" t="str">
        <f>'data countries EDGAR'!A113</f>
        <v>Jordan</v>
      </c>
      <c r="C126" s="85">
        <f>'data countries EDGAR'!M113</f>
        <v>23.290164672976001</v>
      </c>
      <c r="D126" s="105">
        <f>($C$13*'data countries EDGAR'!AA113+(1-$C$13)*'data countries EDGAR'!Z113)*'web app'!$C$13</f>
        <v>0.49166692974943388</v>
      </c>
      <c r="E126" s="161">
        <f>paths!AI158</f>
        <v>2063</v>
      </c>
    </row>
    <row r="127" spans="2:5" x14ac:dyDescent="0.25">
      <c r="B127" s="104" t="str">
        <f>'data countries EDGAR'!A114</f>
        <v>Kazakhstan</v>
      </c>
      <c r="C127" s="85">
        <f>'data countries EDGAR'!M114</f>
        <v>218.81491220539999</v>
      </c>
      <c r="D127" s="105">
        <f>($C$13*'data countries EDGAR'!AA114+(1-$C$13)*'data countries EDGAR'!Z114)*'web app'!$C$13</f>
        <v>3.6308112688374612</v>
      </c>
      <c r="E127" s="161">
        <f>paths!AI159</f>
        <v>2054</v>
      </c>
    </row>
    <row r="128" spans="2:5" x14ac:dyDescent="0.25">
      <c r="B128" s="104" t="str">
        <f>'data countries EDGAR'!A115</f>
        <v>Kenya</v>
      </c>
      <c r="C128" s="85">
        <f>'data countries EDGAR'!M115</f>
        <v>19.476911708814001</v>
      </c>
      <c r="D128" s="105">
        <f>($C$13*'data countries EDGAR'!AA115+(1-$C$13)*'data countries EDGAR'!Z115)*'web app'!$C$13</f>
        <v>0.98065420411505499</v>
      </c>
      <c r="E128" s="161">
        <f>paths!AI160</f>
        <v>2121</v>
      </c>
    </row>
    <row r="129" spans="2:5" x14ac:dyDescent="0.25">
      <c r="B129" s="104" t="str">
        <f>'data countries EDGAR'!A116</f>
        <v>Kiribati</v>
      </c>
      <c r="C129" s="85">
        <f>'data countries EDGAR'!M116</f>
        <v>7.6069797548619006E-2</v>
      </c>
      <c r="D129" s="105">
        <f>($C$13*'data countries EDGAR'!AA116+(1-$C$13)*'data countries EDGAR'!Z116)*'web app'!$C$13</f>
        <v>2.7442060553951402E-3</v>
      </c>
      <c r="E129" s="161">
        <f>paths!AI161</f>
        <v>2093</v>
      </c>
    </row>
    <row r="130" spans="2:5" x14ac:dyDescent="0.25">
      <c r="B130" s="104" t="str">
        <f>'data countries EDGAR'!A117</f>
        <v>Kuwait</v>
      </c>
      <c r="C130" s="85">
        <f>'data countries EDGAR'!M117</f>
        <v>96.828318076876997</v>
      </c>
      <c r="D130" s="105">
        <f>($C$13*'data countries EDGAR'!AA117+(1-$C$13)*'data countries EDGAR'!Z117)*'web app'!$C$13</f>
        <v>1.5549413749398708</v>
      </c>
      <c r="E130" s="161">
        <f>paths!AI162</f>
        <v>2053</v>
      </c>
    </row>
    <row r="131" spans="2:5" x14ac:dyDescent="0.25">
      <c r="B131" s="104" t="str">
        <f>'data countries EDGAR'!A118</f>
        <v>Kyrgyzstan</v>
      </c>
      <c r="C131" s="85">
        <f>'data countries EDGAR'!M118</f>
        <v>10.226713699915001</v>
      </c>
      <c r="D131" s="105">
        <f>($C$13*'data countries EDGAR'!AA118+(1-$C$13)*'data countries EDGAR'!Z118)*'web app'!$C$13</f>
        <v>0.23925851413048857</v>
      </c>
      <c r="E131" s="161">
        <f>paths!AI163</f>
        <v>2067</v>
      </c>
    </row>
    <row r="132" spans="2:5" x14ac:dyDescent="0.25">
      <c r="B132" s="104" t="str">
        <f>'data countries EDGAR'!A119</f>
        <v>Laos</v>
      </c>
      <c r="C132" s="85">
        <f>'data countries EDGAR'!M119</f>
        <v>19.370079390924001</v>
      </c>
      <c r="D132" s="105">
        <f>($C$13*'data countries EDGAR'!AA119+(1-$C$13)*'data countries EDGAR'!Z119)*'web app'!$C$13</f>
        <v>0.39186843042986053</v>
      </c>
      <c r="E132" s="161">
        <f>paths!AI164</f>
        <v>2061</v>
      </c>
    </row>
    <row r="133" spans="2:5" x14ac:dyDescent="0.25">
      <c r="B133" s="104" t="str">
        <f>'data countries EDGAR'!A120</f>
        <v>Latvia</v>
      </c>
      <c r="C133" s="85">
        <f>'data countries EDGAR'!M120</f>
        <v>7.9077914415487003</v>
      </c>
      <c r="D133" s="105">
        <f>($C$13*'data countries EDGAR'!AA120+(1-$C$13)*'data countries EDGAR'!Z120)*'web app'!$C$13</f>
        <v>0.14732856977957459</v>
      </c>
      <c r="E133" s="161">
        <f>paths!AI165</f>
        <v>2058</v>
      </c>
    </row>
    <row r="134" spans="2:5" x14ac:dyDescent="0.25">
      <c r="B134" s="104" t="str">
        <f>'data countries EDGAR'!A121</f>
        <v>Lebanon</v>
      </c>
      <c r="C134" s="85">
        <f>'data countries EDGAR'!M121</f>
        <v>27.004255776674999</v>
      </c>
      <c r="D134" s="105">
        <f>($C$13*'data countries EDGAR'!AA121+(1-$C$13)*'data countries EDGAR'!Z121)*'web app'!$C$13</f>
        <v>0.49712544154452004</v>
      </c>
      <c r="E134" s="161">
        <f>paths!AI166</f>
        <v>2057</v>
      </c>
    </row>
    <row r="135" spans="2:5" x14ac:dyDescent="0.25">
      <c r="B135" s="104" t="str">
        <f>'data countries EDGAR'!A122</f>
        <v>Lesotho</v>
      </c>
      <c r="C135" s="85">
        <f>'data countries EDGAR'!M122</f>
        <v>0.78341712746477998</v>
      </c>
      <c r="D135" s="105">
        <f>($C$13*'data countries EDGAR'!AA122+(1-$C$13)*'data countries EDGAR'!Z122)*'web app'!$C$13</f>
        <v>4.1947358022013534E-2</v>
      </c>
      <c r="E135" s="161">
        <f>paths!AI167</f>
        <v>2128</v>
      </c>
    </row>
    <row r="136" spans="2:5" x14ac:dyDescent="0.25">
      <c r="B136" s="104" t="str">
        <f>'data countries EDGAR'!A123</f>
        <v>Liberia</v>
      </c>
      <c r="C136" s="85">
        <f>'data countries EDGAR'!M123</f>
        <v>1.0094505565122001</v>
      </c>
      <c r="D136" s="105">
        <f>($C$13*'data countries EDGAR'!AA123+(1-$C$13)*'data countries EDGAR'!Z123)*'web app'!$C$13</f>
        <v>8.0364032101381253E-2</v>
      </c>
      <c r="E136" s="161">
        <f>paths!AI168</f>
        <v>2180</v>
      </c>
    </row>
    <row r="137" spans="2:5" x14ac:dyDescent="0.25">
      <c r="B137" s="104" t="str">
        <f>'data countries EDGAR'!A124</f>
        <v>Libya</v>
      </c>
      <c r="C137" s="85">
        <f>'data countries EDGAR'!M124</f>
        <v>57.474629571042001</v>
      </c>
      <c r="D137" s="105">
        <f>($C$13*'data countries EDGAR'!AA124+(1-$C$13)*'data countries EDGAR'!Z124)*'web app'!$C$13</f>
        <v>0.97560734988379227</v>
      </c>
      <c r="E137" s="161">
        <f>paths!AI169</f>
        <v>2054</v>
      </c>
    </row>
    <row r="138" spans="2:5" x14ac:dyDescent="0.25">
      <c r="B138" s="104" t="str">
        <f>'data countries EDGAR'!A125</f>
        <v>Lithuania</v>
      </c>
      <c r="C138" s="85">
        <f>'data countries EDGAR'!M125</f>
        <v>14.296513669189</v>
      </c>
      <c r="D138" s="105">
        <f>($C$13*'data countries EDGAR'!AA125+(1-$C$13)*'data countries EDGAR'!Z125)*'web app'!$C$13</f>
        <v>0.25867508545288698</v>
      </c>
      <c r="E138" s="161">
        <f>paths!AI170</f>
        <v>2057</v>
      </c>
    </row>
    <row r="139" spans="2:5" x14ac:dyDescent="0.25">
      <c r="B139" s="104" t="str">
        <f>'data countries EDGAR'!A126</f>
        <v>Luxembourg</v>
      </c>
      <c r="C139" s="85">
        <f>'data countries EDGAR'!M126</f>
        <v>9.6916809433402999</v>
      </c>
      <c r="D139" s="105">
        <f>($C$13*'data countries EDGAR'!AA126+(1-$C$13)*'data countries EDGAR'!Z126)*'web app'!$C$13</f>
        <v>0.15786908697745955</v>
      </c>
      <c r="E139" s="161">
        <f>paths!AI171</f>
        <v>2053</v>
      </c>
    </row>
    <row r="140" spans="2:5" x14ac:dyDescent="0.25">
      <c r="B140" s="104" t="str">
        <f>'data countries EDGAR'!A127</f>
        <v>Macao</v>
      </c>
      <c r="C140" s="85">
        <f>'data countries EDGAR'!M127</f>
        <v>2.2472781064761</v>
      </c>
      <c r="D140" s="105">
        <f>($C$13*'data countries EDGAR'!AA127+(1-$C$13)*'data countries EDGAR'!Z127)*'web app'!$C$13</f>
        <v>4.3155751219660185E-2</v>
      </c>
      <c r="E140" s="161">
        <f>paths!AI172</f>
        <v>2059</v>
      </c>
    </row>
    <row r="141" spans="2:5" x14ac:dyDescent="0.25">
      <c r="B141" s="104" t="str">
        <f>'data countries EDGAR'!A128</f>
        <v>Madagascar</v>
      </c>
      <c r="C141" s="85">
        <f>'data countries EDGAR'!M128</f>
        <v>4.0110701988653004</v>
      </c>
      <c r="D141" s="105">
        <f>($C$13*'data countries EDGAR'!AA128+(1-$C$13)*'data countries EDGAR'!Z128)*'web app'!$C$13</f>
        <v>0.41283320932433232</v>
      </c>
      <c r="E141" s="161">
        <f>paths!AI173</f>
        <v>2226</v>
      </c>
    </row>
    <row r="142" spans="2:5" x14ac:dyDescent="0.25">
      <c r="B142" s="104" t="str">
        <f>'data countries EDGAR'!A129</f>
        <v>Malawi</v>
      </c>
      <c r="C142" s="85">
        <f>'data countries EDGAR'!M129</f>
        <v>5.6073762642069997</v>
      </c>
      <c r="D142" s="105">
        <f>($C$13*'data countries EDGAR'!AA129+(1-$C$13)*'data countries EDGAR'!Z129)*'web app'!$C$13</f>
        <v>0.34326735352300008</v>
      </c>
      <c r="E142" s="161">
        <f>paths!AI174</f>
        <v>2143</v>
      </c>
    </row>
    <row r="143" spans="2:5" x14ac:dyDescent="0.25">
      <c r="B143" s="104" t="str">
        <f>'data countries EDGAR'!A130</f>
        <v>Malaysia</v>
      </c>
      <c r="C143" s="85">
        <f>'data countries EDGAR'!M130</f>
        <v>255.16513044215</v>
      </c>
      <c r="D143" s="105">
        <f>($C$13*'data countries EDGAR'!AA130+(1-$C$13)*'data countries EDGAR'!Z130)*'web app'!$C$13</f>
        <v>4.374060434494532</v>
      </c>
      <c r="E143" s="161">
        <f>paths!AI175</f>
        <v>2055</v>
      </c>
    </row>
    <row r="144" spans="2:5" x14ac:dyDescent="0.25">
      <c r="B144" s="104" t="str">
        <f>'data countries EDGAR'!A131</f>
        <v>Maldives</v>
      </c>
      <c r="C144" s="85">
        <f>'data countries EDGAR'!M131</f>
        <v>1.5153269031459999</v>
      </c>
      <c r="D144" s="105">
        <f>($C$13*'data countries EDGAR'!AA131+(1-$C$13)*'data countries EDGAR'!Z131)*'web app'!$C$13</f>
        <v>2.9343895608203319E-2</v>
      </c>
      <c r="E144" s="161">
        <f>paths!AI176</f>
        <v>2059</v>
      </c>
    </row>
    <row r="145" spans="2:5" x14ac:dyDescent="0.25">
      <c r="B145" s="104" t="str">
        <f>'data countries EDGAR'!A132</f>
        <v>Mali</v>
      </c>
      <c r="C145" s="85">
        <f>'data countries EDGAR'!M132</f>
        <v>6.1137946199900002</v>
      </c>
      <c r="D145" s="105">
        <f>($C$13*'data countries EDGAR'!AA132+(1-$C$13)*'data countries EDGAR'!Z132)*'web app'!$C$13</f>
        <v>0.35072586727878263</v>
      </c>
      <c r="E145" s="161">
        <f>paths!AI177</f>
        <v>2135</v>
      </c>
    </row>
    <row r="146" spans="2:5" x14ac:dyDescent="0.25">
      <c r="B146" s="104" t="str">
        <f>'data countries EDGAR'!A133</f>
        <v>Malta</v>
      </c>
      <c r="C146" s="85">
        <f>'data countries EDGAR'!M133</f>
        <v>1.6730130304244999</v>
      </c>
      <c r="D146" s="105">
        <f>($C$13*'data countries EDGAR'!AA133+(1-$C$13)*'data countries EDGAR'!Z133)*'web app'!$C$13</f>
        <v>3.1545676556782122E-2</v>
      </c>
      <c r="E146" s="161">
        <f>paths!AI178</f>
        <v>2058</v>
      </c>
    </row>
    <row r="147" spans="2:5" x14ac:dyDescent="0.25">
      <c r="B147" s="104" t="str">
        <f>'data countries EDGAR'!A134</f>
        <v>Martinique</v>
      </c>
      <c r="C147" s="85">
        <f>'data countries EDGAR'!M134</f>
        <v>1.0405555812527001</v>
      </c>
      <c r="D147" s="105">
        <f>($C$13*'data countries EDGAR'!AA134+(1-$C$13)*'data countries EDGAR'!Z134)*'web app'!$C$13</f>
        <v>2.1126891767762546E-2</v>
      </c>
      <c r="E147" s="161">
        <f>paths!AI179</f>
        <v>2061</v>
      </c>
    </row>
    <row r="148" spans="2:5" x14ac:dyDescent="0.25">
      <c r="B148" s="104" t="str">
        <f>'data countries EDGAR'!A135</f>
        <v>Mauritania</v>
      </c>
      <c r="C148" s="85">
        <f>'data countries EDGAR'!M135</f>
        <v>4.4862265904493004</v>
      </c>
      <c r="D148" s="105">
        <f>($C$13*'data countries EDGAR'!AA135+(1-$C$13)*'data countries EDGAR'!Z135)*'web app'!$C$13</f>
        <v>0.13009610373513855</v>
      </c>
      <c r="E148" s="161">
        <f>paths!AI180</f>
        <v>2078</v>
      </c>
    </row>
    <row r="149" spans="2:5" x14ac:dyDescent="0.25">
      <c r="B149" s="104" t="str">
        <f>'data countries EDGAR'!A136</f>
        <v>Mauritius</v>
      </c>
      <c r="C149" s="85">
        <f>'data countries EDGAR'!M136</f>
        <v>4.2051757805246002</v>
      </c>
      <c r="D149" s="105">
        <f>($C$13*'data countries EDGAR'!AA136+(1-$C$13)*'data countries EDGAR'!Z136)*'web app'!$C$13</f>
        <v>8.1662939012824051E-2</v>
      </c>
      <c r="E149" s="161">
        <f>paths!AI181</f>
        <v>2059</v>
      </c>
    </row>
    <row r="150" spans="2:5" x14ac:dyDescent="0.25">
      <c r="B150" s="104" t="str">
        <f>'data countries EDGAR'!A137</f>
        <v>Mexico</v>
      </c>
      <c r="C150" s="85">
        <f>'data countries EDGAR'!M137</f>
        <v>493.67301192219998</v>
      </c>
      <c r="D150" s="105">
        <f>($C$13*'data countries EDGAR'!AA137+(1-$C$13)*'data countries EDGAR'!Z137)*'web app'!$C$13</f>
        <v>9.3668398961131079</v>
      </c>
      <c r="E150" s="161">
        <f>paths!AI182</f>
        <v>2058</v>
      </c>
    </row>
    <row r="151" spans="2:5" x14ac:dyDescent="0.25">
      <c r="B151" s="104" t="str">
        <f>'data countries EDGAR'!A138</f>
        <v>Moldova</v>
      </c>
      <c r="C151" s="85">
        <f>'data countries EDGAR'!M138</f>
        <v>9.1100674091680993</v>
      </c>
      <c r="D151" s="105">
        <f>($C$13*'data countries EDGAR'!AA138+(1-$C$13)*'data countries EDGAR'!Z138)*'web app'!$C$13</f>
        <v>0.1935000718699163</v>
      </c>
      <c r="E151" s="161">
        <f>paths!AI183</f>
        <v>2063</v>
      </c>
    </row>
    <row r="152" spans="2:5" x14ac:dyDescent="0.25">
      <c r="B152" s="104" t="str">
        <f>'data countries EDGAR'!A139</f>
        <v>Mongolia</v>
      </c>
      <c r="C152" s="85">
        <f>'data countries EDGAR'!M139</f>
        <v>25.335529056919999</v>
      </c>
      <c r="D152" s="105">
        <f>($C$13*'data countries EDGAR'!AA139+(1-$C$13)*'data countries EDGAR'!Z139)*'web app'!$C$13</f>
        <v>0.43357301750015159</v>
      </c>
      <c r="E152" s="161">
        <f>paths!AI184</f>
        <v>2055</v>
      </c>
    </row>
    <row r="153" spans="2:5" x14ac:dyDescent="0.25">
      <c r="B153" s="104" t="str">
        <f>'data countries EDGAR'!A140</f>
        <v>Morocco</v>
      </c>
      <c r="C153" s="85">
        <f>'data countries EDGAR'!M140</f>
        <v>71.869353646511001</v>
      </c>
      <c r="D153" s="105">
        <f>($C$13*'data countries EDGAR'!AA140+(1-$C$13)*'data countries EDGAR'!Z140)*'web app'!$C$13</f>
        <v>1.589519187621462</v>
      </c>
      <c r="E153" s="161">
        <f>paths!AI185</f>
        <v>2065</v>
      </c>
    </row>
    <row r="154" spans="2:5" x14ac:dyDescent="0.25">
      <c r="B154" s="104" t="str">
        <f>'data countries EDGAR'!A141</f>
        <v>Mozambique</v>
      </c>
      <c r="C154" s="85">
        <f>'data countries EDGAR'!M141</f>
        <v>8.6293328467231003</v>
      </c>
      <c r="D154" s="105">
        <f>($C$13*'data countries EDGAR'!AA141+(1-$C$13)*'data countries EDGAR'!Z141)*'web app'!$C$13</f>
        <v>0.54208786355002603</v>
      </c>
      <c r="E154" s="161">
        <f>paths!AI186</f>
        <v>2146</v>
      </c>
    </row>
    <row r="155" spans="2:5" x14ac:dyDescent="0.25">
      <c r="B155" s="104" t="str">
        <f>'data countries EDGAR'!A142</f>
        <v>Myanmar/Burma</v>
      </c>
      <c r="C155" s="85">
        <f>'data countries EDGAR'!M142</f>
        <v>34.391103398860999</v>
      </c>
      <c r="D155" s="105">
        <f>($C$13*'data countries EDGAR'!AA142+(1-$C$13)*'data countries EDGAR'!Z142)*'web app'!$C$13</f>
        <v>1.239232639269005</v>
      </c>
      <c r="E155" s="161">
        <f>paths!AI187</f>
        <v>2093</v>
      </c>
    </row>
    <row r="156" spans="2:5" x14ac:dyDescent="0.25">
      <c r="B156" s="104" t="str">
        <f>'data countries EDGAR'!A143</f>
        <v>Namibia</v>
      </c>
      <c r="C156" s="85">
        <f>'data countries EDGAR'!M143</f>
        <v>3.8575943634923</v>
      </c>
      <c r="D156" s="105">
        <f>($C$13*'data countries EDGAR'!AA143+(1-$C$13)*'data countries EDGAR'!Z143)*'web app'!$C$13</f>
        <v>9.4103003540952079E-2</v>
      </c>
      <c r="E156" s="161">
        <f>paths!AI188</f>
        <v>2069</v>
      </c>
    </row>
    <row r="157" spans="2:5" x14ac:dyDescent="0.25">
      <c r="B157" s="104" t="str">
        <f>'data countries EDGAR'!A144</f>
        <v>Nepal</v>
      </c>
      <c r="C157" s="85">
        <f>'data countries EDGAR'!M144</f>
        <v>13.461180780237999</v>
      </c>
      <c r="D157" s="105">
        <f>($C$13*'data countries EDGAR'!AA144+(1-$C$13)*'data countries EDGAR'!Z144)*'web app'!$C$13</f>
        <v>0.59784997269311302</v>
      </c>
      <c r="E157" s="161">
        <f>paths!AI189</f>
        <v>2109</v>
      </c>
    </row>
    <row r="158" spans="2:5" x14ac:dyDescent="0.25">
      <c r="B158" s="104" t="str">
        <f>'data countries EDGAR'!A145</f>
        <v>Netherlands</v>
      </c>
      <c r="C158" s="85">
        <f>'data countries EDGAR'!M145</f>
        <v>157.97442895123999</v>
      </c>
      <c r="D158" s="105">
        <f>($C$13*'data countries EDGAR'!AA145+(1-$C$13)*'data countries EDGAR'!Z145)*'web app'!$C$13</f>
        <v>2.669520301193093</v>
      </c>
      <c r="E158" s="161">
        <f>paths!AI190</f>
        <v>2054</v>
      </c>
    </row>
    <row r="159" spans="2:5" x14ac:dyDescent="0.25">
      <c r="B159" s="104" t="str">
        <f>'data countries EDGAR'!A146</f>
        <v>New Caledonia</v>
      </c>
      <c r="C159" s="85">
        <f>'data countries EDGAR'!M146</f>
        <v>5.7837218643302002</v>
      </c>
      <c r="D159" s="105">
        <f>($C$13*'data countries EDGAR'!AA146+(1-$C$13)*'data countries EDGAR'!Z146)*'web app'!$C$13</f>
        <v>9.3263942140073386E-2</v>
      </c>
      <c r="E159" s="161">
        <f>paths!AI191</f>
        <v>2053</v>
      </c>
    </row>
    <row r="160" spans="2:5" x14ac:dyDescent="0.25">
      <c r="B160" s="104" t="str">
        <f>'data countries EDGAR'!A147</f>
        <v>New Zealand</v>
      </c>
      <c r="C160" s="85">
        <f>'data countries EDGAR'!M147</f>
        <v>37.245270426532002</v>
      </c>
      <c r="D160" s="105">
        <f>($C$13*'data countries EDGAR'!AA147+(1-$C$13)*'data countries EDGAR'!Z147)*'web app'!$C$13</f>
        <v>0.63917889962002372</v>
      </c>
      <c r="E160" s="161">
        <f>paths!AI192</f>
        <v>2055</v>
      </c>
    </row>
    <row r="161" spans="2:5" x14ac:dyDescent="0.25">
      <c r="B161" s="104" t="str">
        <f>'data countries EDGAR'!A148</f>
        <v>Nicaragua</v>
      </c>
      <c r="C161" s="85">
        <f>'data countries EDGAR'!M148</f>
        <v>5.3239360570623999</v>
      </c>
      <c r="D161" s="105">
        <f>($C$13*'data countries EDGAR'!AA148+(1-$C$13)*'data countries EDGAR'!Z148)*'web app'!$C$13</f>
        <v>0.16504726323081209</v>
      </c>
      <c r="E161" s="161">
        <f>paths!AI193</f>
        <v>2082</v>
      </c>
    </row>
    <row r="162" spans="2:5" x14ac:dyDescent="0.25">
      <c r="B162" s="104" t="str">
        <f>'data countries EDGAR'!A149</f>
        <v>Niger</v>
      </c>
      <c r="C162" s="85">
        <f>'data countries EDGAR'!M149</f>
        <v>2.3730667493383</v>
      </c>
      <c r="D162" s="105">
        <f>($C$13*'data countries EDGAR'!AA149+(1-$C$13)*'data countries EDGAR'!Z149)*'web app'!$C$13</f>
        <v>0.3381406393494748</v>
      </c>
      <c r="E162" s="161">
        <f>paths!AI194</f>
        <v>2305</v>
      </c>
    </row>
    <row r="163" spans="2:5" x14ac:dyDescent="0.25">
      <c r="B163" s="104" t="str">
        <f>'data countries EDGAR'!A150</f>
        <v>Nigeria</v>
      </c>
      <c r="C163" s="85">
        <f>'data countries EDGAR'!M150</f>
        <v>126.10608938507001</v>
      </c>
      <c r="D163" s="105">
        <f>($C$13*'data countries EDGAR'!AA150+(1-$C$13)*'data countries EDGAR'!Z150)*'web app'!$C$13</f>
        <v>4.5664317994659438</v>
      </c>
      <c r="E163" s="161">
        <f>paths!AI195</f>
        <v>2093</v>
      </c>
    </row>
    <row r="164" spans="2:5" x14ac:dyDescent="0.25">
      <c r="B164" s="104" t="str">
        <f>'data countries EDGAR'!A151</f>
        <v>North Korea</v>
      </c>
      <c r="C164" s="85">
        <f>'data countries EDGAR'!M151</f>
        <v>73.411126967130997</v>
      </c>
      <c r="D164" s="105">
        <f>($C$13*'data countries EDGAR'!AA151+(1-$C$13)*'data countries EDGAR'!Z151)*'web app'!$C$13</f>
        <v>1.4715555922782233</v>
      </c>
      <c r="E164" s="161">
        <f>paths!AI196</f>
        <v>2061</v>
      </c>
    </row>
    <row r="165" spans="2:5" x14ac:dyDescent="0.25">
      <c r="B165" s="104" t="str">
        <f>'data countries EDGAR'!A152</f>
        <v>North Macedonia</v>
      </c>
      <c r="C165" s="85">
        <f>'data countries EDGAR'!M152</f>
        <v>8.6778260676843004</v>
      </c>
      <c r="D165" s="105">
        <f>($C$13*'data countries EDGAR'!AA152+(1-$C$13)*'data countries EDGAR'!Z152)*'web app'!$C$13</f>
        <v>0.16153858909757812</v>
      </c>
      <c r="E165" s="161">
        <f>paths!AI197</f>
        <v>2058</v>
      </c>
    </row>
    <row r="166" spans="2:5" x14ac:dyDescent="0.25">
      <c r="B166" s="104" t="str">
        <f>'data countries EDGAR'!A153</f>
        <v>Norway</v>
      </c>
      <c r="C166" s="85">
        <f>'data countries EDGAR'!M153</f>
        <v>45.346591312298997</v>
      </c>
      <c r="D166" s="105">
        <f>($C$13*'data countries EDGAR'!AA153+(1-$C$13)*'data countries EDGAR'!Z153)*'web app'!$C$13</f>
        <v>0.77256604302883181</v>
      </c>
      <c r="E166" s="161">
        <f>paths!AI198</f>
        <v>2055</v>
      </c>
    </row>
    <row r="167" spans="2:5" x14ac:dyDescent="0.25">
      <c r="B167" s="104" t="str">
        <f>'data countries EDGAR'!A154</f>
        <v>Oman</v>
      </c>
      <c r="C167" s="85">
        <f>'data countries EDGAR'!M154</f>
        <v>85.425916576595</v>
      </c>
      <c r="D167" s="105">
        <f>($C$13*'data countries EDGAR'!AA154+(1-$C$13)*'data countries EDGAR'!Z154)*'web app'!$C$13</f>
        <v>1.3881302588362077</v>
      </c>
      <c r="E167" s="161">
        <f>paths!AI199</f>
        <v>2053</v>
      </c>
    </row>
    <row r="168" spans="2:5" x14ac:dyDescent="0.25">
      <c r="B168" s="104" t="str">
        <f>'data countries EDGAR'!A155</f>
        <v>Pakistan</v>
      </c>
      <c r="C168" s="85">
        <f>'data countries EDGAR'!M155</f>
        <v>198.84073537832001</v>
      </c>
      <c r="D168" s="105">
        <f>($C$13*'data countries EDGAR'!AA155+(1-$C$13)*'data countries EDGAR'!Z155)*'web app'!$C$13</f>
        <v>5.7402108502572577</v>
      </c>
      <c r="E168" s="161">
        <f>paths!AI200</f>
        <v>2078</v>
      </c>
    </row>
    <row r="169" spans="2:5" x14ac:dyDescent="0.25">
      <c r="B169" s="104" t="str">
        <f>'data countries EDGAR'!A156</f>
        <v>Palau</v>
      </c>
      <c r="C169" s="85">
        <f>'data countries EDGAR'!M156</f>
        <v>1.2683161021552001</v>
      </c>
      <c r="D169" s="105">
        <f>($C$13*'data countries EDGAR'!AA156+(1-$C$13)*'data countries EDGAR'!Z156)*'web app'!$C$13</f>
        <v>1.9932592005911381E-2</v>
      </c>
      <c r="E169" s="161">
        <f>paths!AI201</f>
        <v>2052</v>
      </c>
    </row>
    <row r="170" spans="2:5" x14ac:dyDescent="0.25">
      <c r="B170" s="104" t="str">
        <f>'data countries EDGAR'!A157</f>
        <v>Panama</v>
      </c>
      <c r="C170" s="85">
        <f>'data countries EDGAR'!M157</f>
        <v>13.164145598114001</v>
      </c>
      <c r="D170" s="105">
        <f>($C$13*'data countries EDGAR'!AA157+(1-$C$13)*'data countries EDGAR'!Z157)*'web app'!$C$13</f>
        <v>0.25884467805022865</v>
      </c>
      <c r="E170" s="161">
        <f>paths!AI202</f>
        <v>2060</v>
      </c>
    </row>
    <row r="171" spans="2:5" x14ac:dyDescent="0.25">
      <c r="B171" s="104" t="str">
        <f>'data countries EDGAR'!A158</f>
        <v>Papua New Guinea</v>
      </c>
      <c r="C171" s="85">
        <f>'data countries EDGAR'!M158</f>
        <v>5.0363778047111998</v>
      </c>
      <c r="D171" s="105">
        <f>($C$13*'data countries EDGAR'!AA158+(1-$C$13)*'data countries EDGAR'!Z158)*'web app'!$C$13</f>
        <v>0.18966192618013575</v>
      </c>
      <c r="E171" s="161">
        <f>paths!AI203</f>
        <v>2096</v>
      </c>
    </row>
    <row r="172" spans="2:5" x14ac:dyDescent="0.25">
      <c r="B172" s="104" t="str">
        <f>'data countries EDGAR'!A159</f>
        <v>Paraguay</v>
      </c>
      <c r="C172" s="85">
        <f>'data countries EDGAR'!M159</f>
        <v>8.5218448065444008</v>
      </c>
      <c r="D172" s="105">
        <f>($C$13*'data countries EDGAR'!AA159+(1-$C$13)*'data countries EDGAR'!Z159)*'web app'!$C$13</f>
        <v>0.22277999183758665</v>
      </c>
      <c r="E172" s="161">
        <f>paths!AI204</f>
        <v>2073</v>
      </c>
    </row>
    <row r="173" spans="2:5" x14ac:dyDescent="0.25">
      <c r="B173" s="104" t="str">
        <f>'data countries EDGAR'!A160</f>
        <v>Peru</v>
      </c>
      <c r="C173" s="85">
        <f>'data countries EDGAR'!M160</f>
        <v>58.171934669938999</v>
      </c>
      <c r="D173" s="105">
        <f>($C$13*'data countries EDGAR'!AA160+(1-$C$13)*'data countries EDGAR'!Z160)*'web app'!$C$13</f>
        <v>1.3292405197914896</v>
      </c>
      <c r="E173" s="161">
        <f>paths!AI205</f>
        <v>2066</v>
      </c>
    </row>
    <row r="174" spans="2:5" x14ac:dyDescent="0.25">
      <c r="B174" s="104" t="str">
        <f>'data countries EDGAR'!A161</f>
        <v>Philippines</v>
      </c>
      <c r="C174" s="85">
        <f>'data countries EDGAR'!M161</f>
        <v>147.92443067411</v>
      </c>
      <c r="D174" s="105">
        <f>($C$13*'data countries EDGAR'!AA161+(1-$C$13)*'data countries EDGAR'!Z161)*'web app'!$C$13</f>
        <v>3.6968695775881808</v>
      </c>
      <c r="E174" s="161">
        <f>paths!AI206</f>
        <v>2070</v>
      </c>
    </row>
    <row r="175" spans="2:5" x14ac:dyDescent="0.25">
      <c r="B175" s="104" t="str">
        <f>'data countries EDGAR'!A162</f>
        <v>Poland</v>
      </c>
      <c r="C175" s="85">
        <f>'data countries EDGAR'!M162</f>
        <v>312.07065859724003</v>
      </c>
      <c r="D175" s="105">
        <f>($C$13*'data countries EDGAR'!AA162+(1-$C$13)*'data countries EDGAR'!Z162)*'web app'!$C$13</f>
        <v>5.3279011032700749</v>
      </c>
      <c r="E175" s="161">
        <f>paths!AI207</f>
        <v>2055</v>
      </c>
    </row>
    <row r="176" spans="2:5" x14ac:dyDescent="0.25">
      <c r="B176" s="104" t="str">
        <f>'data countries EDGAR'!A163</f>
        <v>Portugal</v>
      </c>
      <c r="C176" s="85">
        <f>'data countries EDGAR'!M163</f>
        <v>46.427923200999999</v>
      </c>
      <c r="D176" s="105">
        <f>($C$13*'data countries EDGAR'!AA163+(1-$C$13)*'data countries EDGAR'!Z163)*'web app'!$C$13</f>
        <v>0.85243129386037764</v>
      </c>
      <c r="E176" s="161">
        <f>paths!AI208</f>
        <v>2057</v>
      </c>
    </row>
    <row r="177" spans="2:5" x14ac:dyDescent="0.25">
      <c r="B177" s="104" t="str">
        <f>'data countries EDGAR'!A164</f>
        <v>Puerto Rico</v>
      </c>
      <c r="C177" s="85">
        <f>'data countries EDGAR'!M164</f>
        <v>12.625749081992</v>
      </c>
      <c r="D177" s="105">
        <f>($C$13*'data countries EDGAR'!AA164+(1-$C$13)*'data countries EDGAR'!Z164)*'web app'!$C$13</f>
        <v>0.24307788129925723</v>
      </c>
      <c r="E177" s="161">
        <f>paths!AI209</f>
        <v>2059</v>
      </c>
    </row>
    <row r="178" spans="2:5" x14ac:dyDescent="0.25">
      <c r="B178" s="104" t="str">
        <f>'data countries EDGAR'!A165</f>
        <v>Qatar</v>
      </c>
      <c r="C178" s="85">
        <f>'data countries EDGAR'!M165</f>
        <v>117.66349363342999</v>
      </c>
      <c r="D178" s="105">
        <f>($C$13*'data countries EDGAR'!AA165+(1-$C$13)*'data countries EDGAR'!Z165)*'web app'!$C$13</f>
        <v>1.8580672662856841</v>
      </c>
      <c r="E178" s="161">
        <f>paths!AI210</f>
        <v>2052</v>
      </c>
    </row>
    <row r="179" spans="2:5" x14ac:dyDescent="0.25">
      <c r="B179" s="104" t="str">
        <f>'data countries EDGAR'!A166</f>
        <v>Réunion</v>
      </c>
      <c r="C179" s="85">
        <f>'data countries EDGAR'!M166</f>
        <v>2.5553645739389999</v>
      </c>
      <c r="D179" s="105">
        <f>($C$13*'data countries EDGAR'!AA166+(1-$C$13)*'data countries EDGAR'!Z166)*'web app'!$C$13</f>
        <v>5.1150149634928824E-2</v>
      </c>
      <c r="E179" s="161">
        <f>paths!AI211</f>
        <v>2061</v>
      </c>
    </row>
    <row r="180" spans="2:5" x14ac:dyDescent="0.25">
      <c r="B180" s="104" t="str">
        <f>'data countries EDGAR'!A167</f>
        <v>Romania</v>
      </c>
      <c r="C180" s="85">
        <f>'data countries EDGAR'!M167</f>
        <v>81.15223393174</v>
      </c>
      <c r="D180" s="105">
        <f>($C$13*'data countries EDGAR'!AA167+(1-$C$13)*'data countries EDGAR'!Z167)*'web app'!$C$13</f>
        <v>1.5102540761657404</v>
      </c>
      <c r="E180" s="161">
        <f>paths!AI212</f>
        <v>2058</v>
      </c>
    </row>
    <row r="181" spans="2:5" x14ac:dyDescent="0.25">
      <c r="B181" s="104" t="str">
        <f>'data countries EDGAR'!A168</f>
        <v>Russia</v>
      </c>
      <c r="C181" s="85">
        <f>'data countries EDGAR'!M168</f>
        <v>1858.0020311188</v>
      </c>
      <c r="D181" s="105">
        <f>($C$13*'data countries EDGAR'!AA168+(1-$C$13)*'data countries EDGAR'!Z168)*'web app'!$C$13</f>
        <v>30.648149921329633</v>
      </c>
      <c r="E181" s="161">
        <f>paths!AI213</f>
        <v>2053</v>
      </c>
    </row>
    <row r="182" spans="2:5" x14ac:dyDescent="0.25">
      <c r="B182" s="104" t="str">
        <f>'data countries EDGAR'!A169</f>
        <v>Rwanda</v>
      </c>
      <c r="C182" s="85">
        <f>'data countries EDGAR'!M169</f>
        <v>1.5151491176494001</v>
      </c>
      <c r="D182" s="105">
        <f>($C$13*'data countries EDGAR'!AA169+(1-$C$13)*'data countries EDGAR'!Z169)*'web app'!$C$13</f>
        <v>0.18984347132108689</v>
      </c>
      <c r="E182" s="161">
        <f>paths!AI214</f>
        <v>2271</v>
      </c>
    </row>
    <row r="183" spans="2:5" x14ac:dyDescent="0.25">
      <c r="B183" s="104" t="str">
        <f>'data countries EDGAR'!A170</f>
        <v>Saint Helena, Ascension and Tristan da Cunha</v>
      </c>
      <c r="C183" s="85">
        <f>'data countries EDGAR'!M170</f>
        <v>1.6924944310588001E-2</v>
      </c>
      <c r="D183" s="105">
        <f>($C$13*'data countries EDGAR'!AA170+(1-$C$13)*'data countries EDGAR'!Z170)*'web app'!$C$13</f>
        <v>3.1539930647910854E-4</v>
      </c>
      <c r="E183" s="161">
        <f>paths!AI215</f>
        <v>2058</v>
      </c>
    </row>
    <row r="184" spans="2:5" x14ac:dyDescent="0.25">
      <c r="B184" s="104" t="str">
        <f>'data countries EDGAR'!A171</f>
        <v>Saint Kitts and Nevis</v>
      </c>
      <c r="C184" s="85">
        <f>'data countries EDGAR'!M171</f>
        <v>0.13017554279308</v>
      </c>
      <c r="D184" s="105">
        <f>($C$13*'data countries EDGAR'!AA171+(1-$C$13)*'data countries EDGAR'!Z171)*'web app'!$C$13</f>
        <v>2.7488762096937228E-3</v>
      </c>
      <c r="E184" s="161">
        <f>paths!AI216</f>
        <v>2063</v>
      </c>
    </row>
    <row r="185" spans="2:5" x14ac:dyDescent="0.25">
      <c r="B185" s="104" t="str">
        <f>'data countries EDGAR'!A172</f>
        <v>Saint Lucia</v>
      </c>
      <c r="C185" s="85">
        <f>'data countries EDGAR'!M172</f>
        <v>0.29471206167396002</v>
      </c>
      <c r="D185" s="105">
        <f>($C$13*'data countries EDGAR'!AA172+(1-$C$13)*'data countries EDGAR'!Z172)*'web app'!$C$13</f>
        <v>6.9111323993482753E-3</v>
      </c>
      <c r="E185" s="161">
        <f>paths!AI217</f>
        <v>2067</v>
      </c>
    </row>
    <row r="186" spans="2:5" x14ac:dyDescent="0.25">
      <c r="B186" s="104" t="str">
        <f>'data countries EDGAR'!A173</f>
        <v>Saint Pierre and Miquelon</v>
      </c>
      <c r="C186" s="85">
        <f>'data countries EDGAR'!M173</f>
        <v>3.5009301110521002E-2</v>
      </c>
      <c r="D186" s="105">
        <f>($C$13*'data countries EDGAR'!AA173+(1-$C$13)*'data countries EDGAR'!Z173)*'web app'!$C$13</f>
        <v>6.2512772694969104E-4</v>
      </c>
      <c r="E186" s="161">
        <f>paths!AI218</f>
        <v>2056</v>
      </c>
    </row>
    <row r="187" spans="2:5" x14ac:dyDescent="0.25">
      <c r="B187" s="104" t="str">
        <f>'data countries EDGAR'!A174</f>
        <v>Saint Vincent and the Grenadines</v>
      </c>
      <c r="C187" s="85">
        <f>'data countries EDGAR'!M174</f>
        <v>0.11651386205052</v>
      </c>
      <c r="D187" s="105">
        <f>($C$13*'data countries EDGAR'!AA174+(1-$C$13)*'data countries EDGAR'!Z174)*'web app'!$C$13</f>
        <v>3.2413501584535606E-3</v>
      </c>
      <c r="E187" s="161">
        <f>paths!AI219</f>
        <v>2076</v>
      </c>
    </row>
    <row r="188" spans="2:5" x14ac:dyDescent="0.25">
      <c r="B188" s="104" t="str">
        <f>'data countries EDGAR'!A175</f>
        <v>Samoa</v>
      </c>
      <c r="C188" s="85">
        <f>'data countries EDGAR'!M175</f>
        <v>0.37345648764859002</v>
      </c>
      <c r="D188" s="105">
        <f>($C$13*'data countries EDGAR'!AA175+(1-$C$13)*'data countries EDGAR'!Z175)*'web app'!$C$13</f>
        <v>8.3707214201880226E-3</v>
      </c>
      <c r="E188" s="161">
        <f>paths!AI220</f>
        <v>2065</v>
      </c>
    </row>
    <row r="189" spans="2:5" x14ac:dyDescent="0.25">
      <c r="B189" s="104" t="str">
        <f>'data countries EDGAR'!A176</f>
        <v>São Tomé and Príncipe</v>
      </c>
      <c r="C189" s="85">
        <f>'data countries EDGAR'!M176</f>
        <v>0.15910105078303</v>
      </c>
      <c r="D189" s="105">
        <f>($C$13*'data countries EDGAR'!AA176+(1-$C$13)*'data countries EDGAR'!Z176)*'web app'!$C$13</f>
        <v>5.2389250584361502E-3</v>
      </c>
      <c r="E189" s="161">
        <f>paths!AI221</f>
        <v>2086</v>
      </c>
    </row>
    <row r="190" spans="2:5" x14ac:dyDescent="0.25">
      <c r="B190" s="104" t="str">
        <f>'data countries EDGAR'!A177</f>
        <v>Saudi Arabia</v>
      </c>
      <c r="C190" s="85">
        <f>'data countries EDGAR'!M177</f>
        <v>579.80877324066</v>
      </c>
      <c r="D190" s="105">
        <f>($C$13*'data countries EDGAR'!AA177+(1-$C$13)*'data countries EDGAR'!Z177)*'web app'!$C$13</f>
        <v>9.424106409121892</v>
      </c>
      <c r="E190" s="161">
        <f>paths!AI222</f>
        <v>2053</v>
      </c>
    </row>
    <row r="191" spans="2:5" x14ac:dyDescent="0.25">
      <c r="B191" s="104" t="str">
        <f>'data countries EDGAR'!A178</f>
        <v>Senegal</v>
      </c>
      <c r="C191" s="85">
        <f>'data countries EDGAR'!M178</f>
        <v>11.028839511072</v>
      </c>
      <c r="D191" s="105">
        <f>($C$13*'data countries EDGAR'!AA178+(1-$C$13)*'data countries EDGAR'!Z178)*'web app'!$C$13</f>
        <v>0.38855065481957718</v>
      </c>
      <c r="E191" s="161">
        <f>paths!AI223</f>
        <v>2091</v>
      </c>
    </row>
    <row r="192" spans="2:5" x14ac:dyDescent="0.25">
      <c r="B192" s="104" t="str">
        <f>'data countries EDGAR'!A179</f>
        <v>Serbia and Montenegro</v>
      </c>
      <c r="C192" s="85">
        <f>'data countries EDGAR'!M179</f>
        <v>59.137880867695998</v>
      </c>
      <c r="D192" s="105">
        <f>($C$13*'data countries EDGAR'!AA179+(1-$C$13)*'data countries EDGAR'!Z179)*'web app'!$C$13</f>
        <v>1.0376895133233019</v>
      </c>
      <c r="E192" s="161">
        <f>paths!AI224</f>
        <v>2056</v>
      </c>
    </row>
    <row r="193" spans="2:5" x14ac:dyDescent="0.25">
      <c r="B193" s="104" t="str">
        <f>'data countries EDGAR'!A180</f>
        <v>Seychelles</v>
      </c>
      <c r="C193" s="85">
        <f>'data countries EDGAR'!M180</f>
        <v>0.89484500012461998</v>
      </c>
      <c r="D193" s="105">
        <f>($C$13*'data countries EDGAR'!AA180+(1-$C$13)*'data countries EDGAR'!Z180)*'web app'!$C$13</f>
        <v>1.5103959055395504E-2</v>
      </c>
      <c r="E193" s="161">
        <f>paths!AI225</f>
        <v>2054</v>
      </c>
    </row>
    <row r="194" spans="2:5" x14ac:dyDescent="0.25">
      <c r="B194" s="104" t="str">
        <f>'data countries EDGAR'!A181</f>
        <v>Sierra Leone</v>
      </c>
      <c r="C194" s="85">
        <f>'data countries EDGAR'!M181</f>
        <v>1.2073052647682001</v>
      </c>
      <c r="D194" s="105">
        <f>($C$13*'data countries EDGAR'!AA181+(1-$C$13)*'data countries EDGAR'!Z181)*'web app'!$C$13</f>
        <v>0.12120986511186001</v>
      </c>
      <c r="E194" s="161">
        <f>paths!AI226</f>
        <v>2221</v>
      </c>
    </row>
    <row r="195" spans="2:5" x14ac:dyDescent="0.25">
      <c r="B195" s="104" t="str">
        <f>'data countries EDGAR'!A182</f>
        <v>Singapore</v>
      </c>
      <c r="C195" s="85">
        <f>'data countries EDGAR'!M182</f>
        <v>55.887649952951001</v>
      </c>
      <c r="D195" s="105">
        <f>($C$13*'data countries EDGAR'!AA182+(1-$C$13)*'data countries EDGAR'!Z182)*'web app'!$C$13</f>
        <v>0.94190243907225113</v>
      </c>
      <c r="E195" s="161">
        <f>paths!AI227</f>
        <v>2054</v>
      </c>
    </row>
    <row r="196" spans="2:5" x14ac:dyDescent="0.25">
      <c r="B196" s="104" t="str">
        <f>'data countries EDGAR'!A183</f>
        <v>Slovakia</v>
      </c>
      <c r="C196" s="85">
        <f>'data countries EDGAR'!M183</f>
        <v>34.807362415509999</v>
      </c>
      <c r="D196" s="105">
        <f>($C$13*'data countries EDGAR'!AA183+(1-$C$13)*'data countries EDGAR'!Z183)*'web app'!$C$13</f>
        <v>0.60998434673181168</v>
      </c>
      <c r="E196" s="161">
        <f>paths!AI228</f>
        <v>2056</v>
      </c>
    </row>
    <row r="197" spans="2:5" x14ac:dyDescent="0.25">
      <c r="B197" s="104" t="str">
        <f>'data countries EDGAR'!A184</f>
        <v>Slovenia</v>
      </c>
      <c r="C197" s="85">
        <f>'data countries EDGAR'!M184</f>
        <v>14.826128816207</v>
      </c>
      <c r="D197" s="105">
        <f>($C$13*'data countries EDGAR'!AA184+(1-$C$13)*'data countries EDGAR'!Z184)*'web app'!$C$13</f>
        <v>0.25670154402187728</v>
      </c>
      <c r="E197" s="161">
        <f>paths!AI229</f>
        <v>2055</v>
      </c>
    </row>
    <row r="198" spans="2:5" x14ac:dyDescent="0.25">
      <c r="B198" s="104" t="str">
        <f>'data countries EDGAR'!A185</f>
        <v>Solomon Islands</v>
      </c>
      <c r="C198" s="85">
        <f>'data countries EDGAR'!M185</f>
        <v>0.31934492049733998</v>
      </c>
      <c r="D198" s="105">
        <f>($C$13*'data countries EDGAR'!AA185+(1-$C$13)*'data countries EDGAR'!Z185)*'web app'!$C$13</f>
        <v>1.3206801751990845E-2</v>
      </c>
      <c r="E198" s="161">
        <f>paths!AI230</f>
        <v>2103</v>
      </c>
    </row>
    <row r="199" spans="2:5" x14ac:dyDescent="0.25">
      <c r="B199" s="104" t="str">
        <f>'data countries EDGAR'!A186</f>
        <v>Somalia</v>
      </c>
      <c r="C199" s="85">
        <f>'data countries EDGAR'!M186</f>
        <v>0.84654455440904997</v>
      </c>
      <c r="D199" s="105">
        <f>($C$13*'data countries EDGAR'!AA186+(1-$C$13)*'data countries EDGAR'!Z186)*'web app'!$C$13</f>
        <v>0.21644186434174154</v>
      </c>
      <c r="E199" s="161">
        <f>paths!AI231</f>
        <v>2532</v>
      </c>
    </row>
    <row r="200" spans="2:5" x14ac:dyDescent="0.25">
      <c r="B200" s="104" t="str">
        <f>'data countries EDGAR'!A187</f>
        <v>South Africa</v>
      </c>
      <c r="C200" s="85">
        <f>'data countries EDGAR'!M187</f>
        <v>477.54464093253</v>
      </c>
      <c r="D200" s="105">
        <f>($C$13*'data countries EDGAR'!AA187+(1-$C$13)*'data countries EDGAR'!Z187)*'web app'!$C$13</f>
        <v>8.1513374005658825</v>
      </c>
      <c r="E200" s="161">
        <f>paths!AI232</f>
        <v>2055</v>
      </c>
    </row>
    <row r="201" spans="2:5" x14ac:dyDescent="0.25">
      <c r="B201" s="104" t="str">
        <f>'data countries EDGAR'!A188</f>
        <v>South Korea</v>
      </c>
      <c r="C201" s="85">
        <f>'data countries EDGAR'!M188</f>
        <v>654.99008646591005</v>
      </c>
      <c r="D201" s="105">
        <f>($C$13*'data countries EDGAR'!AA188+(1-$C$13)*'data countries EDGAR'!Z188)*'web app'!$C$13</f>
        <v>10.812171168480358</v>
      </c>
      <c r="E201" s="161">
        <f>paths!AI233</f>
        <v>2054</v>
      </c>
    </row>
    <row r="202" spans="2:5" x14ac:dyDescent="0.25">
      <c r="B202" s="104" t="str">
        <f>'data countries EDGAR'!A189</f>
        <v>Spain and Andorra</v>
      </c>
      <c r="C202" s="85">
        <f>'data countries EDGAR'!M189</f>
        <v>254.3514191422</v>
      </c>
      <c r="D202" s="105">
        <f>($C$13*'data countries EDGAR'!AA189+(1-$C$13)*'data countries EDGAR'!Z189)*'web app'!$C$13</f>
        <v>4.5433372032430537</v>
      </c>
      <c r="E202" s="161">
        <f>paths!AI234</f>
        <v>2056</v>
      </c>
    </row>
    <row r="203" spans="2:5" x14ac:dyDescent="0.25">
      <c r="B203" s="104" t="str">
        <f>'data countries EDGAR'!A190</f>
        <v>Sri Lanka</v>
      </c>
      <c r="C203" s="85">
        <f>'data countries EDGAR'!M190</f>
        <v>23.972963750820998</v>
      </c>
      <c r="D203" s="105">
        <f>($C$13*'data countries EDGAR'!AA190+(1-$C$13)*'data countries EDGAR'!Z190)*'web app'!$C$13</f>
        <v>0.64462224338111052</v>
      </c>
      <c r="E203" s="161">
        <f>paths!AI235</f>
        <v>2074</v>
      </c>
    </row>
    <row r="204" spans="2:5" x14ac:dyDescent="0.25">
      <c r="B204" s="104" t="str">
        <f>'data countries EDGAR'!A191</f>
        <v>Sudan and South Sudan</v>
      </c>
      <c r="C204" s="85">
        <f>'data countries EDGAR'!M191</f>
        <v>23.470809729589</v>
      </c>
      <c r="D204" s="105">
        <f>($C$13*'data countries EDGAR'!AA191+(1-$C$13)*'data countries EDGAR'!Z191)*'web app'!$C$13</f>
        <v>1.0697982813679159</v>
      </c>
      <c r="E204" s="161">
        <f>paths!AI236</f>
        <v>2112</v>
      </c>
    </row>
    <row r="205" spans="2:5" x14ac:dyDescent="0.25">
      <c r="B205" s="104" t="str">
        <f>'data countries EDGAR'!A192</f>
        <v>Suriname</v>
      </c>
      <c r="C205" s="85">
        <f>'data countries EDGAR'!M192</f>
        <v>2.6613130799982998</v>
      </c>
      <c r="D205" s="105">
        <f>($C$13*'data countries EDGAR'!AA192+(1-$C$13)*'data countries EDGAR'!Z192)*'web app'!$C$13</f>
        <v>4.8671042473449826E-2</v>
      </c>
      <c r="E205" s="161">
        <f>paths!AI237</f>
        <v>2057</v>
      </c>
    </row>
    <row r="206" spans="2:5" x14ac:dyDescent="0.25">
      <c r="B206" s="104" t="str">
        <f>'data countries EDGAR'!A193</f>
        <v>Sweden</v>
      </c>
      <c r="C206" s="85">
        <f>'data countries EDGAR'!M193</f>
        <v>39.495107535651996</v>
      </c>
      <c r="D206" s="105">
        <f>($C$13*'data countries EDGAR'!AA193+(1-$C$13)*'data countries EDGAR'!Z193)*'web app'!$C$13</f>
        <v>0.74243435268782343</v>
      </c>
      <c r="E206" s="161">
        <f>paths!AI238</f>
        <v>2058</v>
      </c>
    </row>
    <row r="207" spans="2:5" x14ac:dyDescent="0.25">
      <c r="B207" s="104" t="str">
        <f>'data countries EDGAR'!A194</f>
        <v>Switzerland and Liechtenstein</v>
      </c>
      <c r="C207" s="85">
        <f>'data countries EDGAR'!M194</f>
        <v>38.395386996949</v>
      </c>
      <c r="D207" s="105">
        <f>($C$13*'data countries EDGAR'!AA194+(1-$C$13)*'data countries EDGAR'!Z194)*'web app'!$C$13</f>
        <v>0.70661279571369773</v>
      </c>
      <c r="E207" s="161">
        <f>paths!AI239</f>
        <v>2057</v>
      </c>
    </row>
    <row r="208" spans="2:5" x14ac:dyDescent="0.25">
      <c r="B208" s="104" t="str">
        <f>'data countries EDGAR'!A195</f>
        <v>Syria</v>
      </c>
      <c r="C208" s="85">
        <f>'data countries EDGAR'!M195</f>
        <v>33.317111438794001</v>
      </c>
      <c r="D208" s="105">
        <f>($C$13*'data countries EDGAR'!AA195+(1-$C$13)*'data countries EDGAR'!Z195)*'web app'!$C$13</f>
        <v>0.75657997325677329</v>
      </c>
      <c r="E208" s="161">
        <f>paths!AI240</f>
        <v>2066</v>
      </c>
    </row>
    <row r="209" spans="2:5" x14ac:dyDescent="0.25">
      <c r="B209" s="104" t="str">
        <f>'data countries EDGAR'!A196</f>
        <v>Taiwan</v>
      </c>
      <c r="C209" s="85">
        <f>'data countries EDGAR'!M196</f>
        <v>290.41854923551</v>
      </c>
      <c r="D209" s="105">
        <f>($C$13*'data countries EDGAR'!AA196+(1-$C$13)*'data countries EDGAR'!Z196)*'web app'!$C$13</f>
        <v>4.8069852978766479</v>
      </c>
      <c r="E209" s="161">
        <f>paths!AI241</f>
        <v>2054</v>
      </c>
    </row>
    <row r="210" spans="2:5" x14ac:dyDescent="0.25">
      <c r="B210" s="104" t="str">
        <f>'data countries EDGAR'!A197</f>
        <v>Tajikistan</v>
      </c>
      <c r="C210" s="85">
        <f>'data countries EDGAR'!M197</f>
        <v>9.0405047783984003</v>
      </c>
      <c r="D210" s="105">
        <f>($C$13*'data countries EDGAR'!AA197+(1-$C$13)*'data countries EDGAR'!Z197)*'web app'!$C$13</f>
        <v>0.2608522078223029</v>
      </c>
      <c r="E210" s="161">
        <f>paths!AI242</f>
        <v>2078</v>
      </c>
    </row>
    <row r="211" spans="2:5" x14ac:dyDescent="0.25">
      <c r="B211" s="104" t="str">
        <f>'data countries EDGAR'!A198</f>
        <v>Tanzania</v>
      </c>
      <c r="C211" s="85">
        <f>'data countries EDGAR'!M198</f>
        <v>17.003695600571</v>
      </c>
      <c r="D211" s="105">
        <f>($C$13*'data countries EDGAR'!AA198+(1-$C$13)*'data countries EDGAR'!Z198)*'web app'!$C$13</f>
        <v>1.055466225272625</v>
      </c>
      <c r="E211" s="161">
        <f>paths!AI243</f>
        <v>2145</v>
      </c>
    </row>
    <row r="212" spans="2:5" x14ac:dyDescent="0.25">
      <c r="B212" s="104" t="str">
        <f>'data countries EDGAR'!A199</f>
        <v>Thailand</v>
      </c>
      <c r="C212" s="85">
        <f>'data countries EDGAR'!M199</f>
        <v>286.47035218446001</v>
      </c>
      <c r="D212" s="105">
        <f>($C$13*'data countries EDGAR'!AA199+(1-$C$13)*'data countries EDGAR'!Z199)*'web app'!$C$13</f>
        <v>5.338133564902301</v>
      </c>
      <c r="E212" s="161">
        <f>paths!AI244</f>
        <v>2058</v>
      </c>
    </row>
    <row r="213" spans="2:5" x14ac:dyDescent="0.25">
      <c r="B213" s="104" t="str">
        <f>'data countries EDGAR'!A200</f>
        <v>The Gambia</v>
      </c>
      <c r="C213" s="85">
        <f>'data countries EDGAR'!M200</f>
        <v>0.46500080166028002</v>
      </c>
      <c r="D213" s="105">
        <f>($C$13*'data countries EDGAR'!AA200+(1-$C$13)*'data countries EDGAR'!Z200)*'web app'!$C$13</f>
        <v>3.6175548666520126E-2</v>
      </c>
      <c r="E213" s="161">
        <f>paths!AI245</f>
        <v>2176</v>
      </c>
    </row>
    <row r="214" spans="2:5" x14ac:dyDescent="0.25">
      <c r="B214" s="104" t="str">
        <f>'data countries EDGAR'!A201</f>
        <v>Timor-Leste</v>
      </c>
      <c r="C214" s="85">
        <f>'data countries EDGAR'!M201</f>
        <v>0.72831754815715999</v>
      </c>
      <c r="D214" s="105">
        <f>($C$13*'data countries EDGAR'!AA201+(1-$C$13)*'data countries EDGAR'!Z201)*'web app'!$C$13</f>
        <v>2.8866159384711838E-2</v>
      </c>
      <c r="E214" s="161">
        <f>paths!AI246</f>
        <v>2100</v>
      </c>
    </row>
    <row r="215" spans="2:5" x14ac:dyDescent="0.25">
      <c r="B215" s="104" t="str">
        <f>'data countries EDGAR'!A202</f>
        <v>Togo</v>
      </c>
      <c r="C215" s="85">
        <f>'data countries EDGAR'!M202</f>
        <v>2.1053412746039002</v>
      </c>
      <c r="D215" s="105">
        <f>($C$13*'data countries EDGAR'!AA202+(1-$C$13)*'data countries EDGAR'!Z202)*'web app'!$C$13</f>
        <v>0.13906231380907255</v>
      </c>
      <c r="E215" s="161">
        <f>paths!AI247</f>
        <v>2153</v>
      </c>
    </row>
    <row r="216" spans="2:5" x14ac:dyDescent="0.25">
      <c r="B216" s="104" t="str">
        <f>'data countries EDGAR'!A203</f>
        <v>Tonga</v>
      </c>
      <c r="C216" s="85">
        <f>'data countries EDGAR'!M203</f>
        <v>0.16552694569043</v>
      </c>
      <c r="D216" s="105">
        <f>($C$13*'data countries EDGAR'!AA203+(1-$C$13)*'data countries EDGAR'!Z203)*'web app'!$C$13</f>
        <v>3.994657819113439E-3</v>
      </c>
      <c r="E216" s="161">
        <f>paths!AI248</f>
        <v>2069</v>
      </c>
    </row>
    <row r="217" spans="2:5" x14ac:dyDescent="0.25">
      <c r="B217" s="104" t="str">
        <f>'data countries EDGAR'!A204</f>
        <v>Trinidad and Tobago</v>
      </c>
      <c r="C217" s="85">
        <f>'data countries EDGAR'!M204</f>
        <v>33.223137515670999</v>
      </c>
      <c r="D217" s="105">
        <f>($C$13*'data countries EDGAR'!AA204+(1-$C$13)*'data countries EDGAR'!Z204)*'web app'!$C$13</f>
        <v>0.53244990712871931</v>
      </c>
      <c r="E217" s="161">
        <f>paths!AI249</f>
        <v>2053</v>
      </c>
    </row>
    <row r="218" spans="2:5" x14ac:dyDescent="0.25">
      <c r="B218" s="104" t="str">
        <f>'data countries EDGAR'!A205</f>
        <v>Tunisia</v>
      </c>
      <c r="C218" s="85">
        <f>'data countries EDGAR'!M205</f>
        <v>30.245053628729998</v>
      </c>
      <c r="D218" s="105">
        <f>($C$13*'data countries EDGAR'!AA205+(1-$C$13)*'data countries EDGAR'!Z205)*'web app'!$C$13</f>
        <v>0.621665530102535</v>
      </c>
      <c r="E218" s="161">
        <f>paths!AI250</f>
        <v>2062</v>
      </c>
    </row>
    <row r="219" spans="2:5" x14ac:dyDescent="0.25">
      <c r="B219" s="104" t="str">
        <f>'data countries EDGAR'!A206</f>
        <v>Türkiye</v>
      </c>
      <c r="C219" s="85">
        <f>'data countries EDGAR'!M206</f>
        <v>414.47753804719002</v>
      </c>
      <c r="D219" s="105">
        <f>($C$13*'data countries EDGAR'!AA206+(1-$C$13)*'data countries EDGAR'!Z206)*'web app'!$C$13</f>
        <v>7.4982998732888282</v>
      </c>
      <c r="E219" s="161">
        <f>paths!AI251</f>
        <v>2057</v>
      </c>
    </row>
    <row r="220" spans="2:5" x14ac:dyDescent="0.25">
      <c r="B220" s="104" t="str">
        <f>'data countries EDGAR'!A207</f>
        <v>Turkmenistan</v>
      </c>
      <c r="C220" s="85">
        <f>'data countries EDGAR'!M207</f>
        <v>73.250641004298004</v>
      </c>
      <c r="D220" s="105">
        <f>($C$13*'data countries EDGAR'!AA207+(1-$C$13)*'data countries EDGAR'!Z207)*'web app'!$C$13</f>
        <v>1.2117907072254774</v>
      </c>
      <c r="E220" s="161">
        <f>paths!AI252</f>
        <v>2054</v>
      </c>
    </row>
    <row r="221" spans="2:5" x14ac:dyDescent="0.25">
      <c r="B221" s="104" t="str">
        <f>'data countries EDGAR'!A208</f>
        <v>Turks and Caicos Islands</v>
      </c>
      <c r="C221" s="85">
        <f>'data countries EDGAR'!M208</f>
        <v>0.22112804216876999</v>
      </c>
      <c r="D221" s="105">
        <f>($C$13*'data countries EDGAR'!AA208+(1-$C$13)*'data countries EDGAR'!Z208)*'web app'!$C$13</f>
        <v>3.8989905482159672E-3</v>
      </c>
      <c r="E221" s="161">
        <f>paths!AI253</f>
        <v>2056</v>
      </c>
    </row>
    <row r="222" spans="2:5" x14ac:dyDescent="0.25">
      <c r="B222" s="104" t="str">
        <f>'data countries EDGAR'!A209</f>
        <v>Uganda</v>
      </c>
      <c r="C222" s="85">
        <f>'data countries EDGAR'!M209</f>
        <v>7.0645878576395997</v>
      </c>
      <c r="D222" s="105">
        <f>($C$13*'data countries EDGAR'!AA209+(1-$C$13)*'data countries EDGAR'!Z209)*'web app'!$C$13</f>
        <v>0.70384769516153489</v>
      </c>
      <c r="E222" s="161">
        <f>paths!AI254</f>
        <v>2220</v>
      </c>
    </row>
    <row r="223" spans="2:5" x14ac:dyDescent="0.25">
      <c r="B223" s="104" t="str">
        <f>'data countries EDGAR'!A210</f>
        <v>Ukraine</v>
      </c>
      <c r="C223" s="85">
        <f>'data countries EDGAR'!M210</f>
        <v>207.90965609356999</v>
      </c>
      <c r="D223" s="105">
        <f>($C$13*'data countries EDGAR'!AA210+(1-$C$13)*'data countries EDGAR'!Z210)*'web app'!$C$13</f>
        <v>3.7896357608305555</v>
      </c>
      <c r="E223" s="161">
        <f>paths!AI255</f>
        <v>2057</v>
      </c>
    </row>
    <row r="224" spans="2:5" x14ac:dyDescent="0.25">
      <c r="B224" s="104" t="str">
        <f>'data countries EDGAR'!A211</f>
        <v>United Arab Emirates</v>
      </c>
      <c r="C224" s="85">
        <f>'data countries EDGAR'!M211</f>
        <v>197.84936021041</v>
      </c>
      <c r="D224" s="105">
        <f>($C$13*'data countries EDGAR'!AA211+(1-$C$13)*'data countries EDGAR'!Z211)*'web app'!$C$13</f>
        <v>3.1902185349669745</v>
      </c>
      <c r="E224" s="161">
        <f>paths!AI256</f>
        <v>2053</v>
      </c>
    </row>
    <row r="225" spans="2:5" x14ac:dyDescent="0.25">
      <c r="B225" s="104" t="str">
        <f>'data countries EDGAR'!A212</f>
        <v>United Kingdom</v>
      </c>
      <c r="C225" s="85">
        <f>'data countries EDGAR'!M212</f>
        <v>359.01308069646001</v>
      </c>
      <c r="D225" s="105">
        <f>($C$13*'data countries EDGAR'!AA212+(1-$C$13)*'data countries EDGAR'!Z212)*'web app'!$C$13</f>
        <v>6.4311619278785699</v>
      </c>
      <c r="E225" s="161">
        <f>paths!AI257</f>
        <v>2056</v>
      </c>
    </row>
    <row r="226" spans="2:5" x14ac:dyDescent="0.25">
      <c r="B226" s="104" t="str">
        <f>'data countries EDGAR'!A213</f>
        <v>United States</v>
      </c>
      <c r="C226" s="85">
        <f>'data countries EDGAR'!M213</f>
        <v>4967.9121513851996</v>
      </c>
      <c r="D226" s="105">
        <f>($C$13*'data countries EDGAR'!AA213+(1-$C$13)*'data countries EDGAR'!Z213)*'web app'!$C$13</f>
        <v>81.223084317907151</v>
      </c>
      <c r="E226" s="161">
        <f>paths!AI258</f>
        <v>2053</v>
      </c>
    </row>
    <row r="227" spans="2:5" x14ac:dyDescent="0.25">
      <c r="B227" s="104" t="str">
        <f>'data countries EDGAR'!A214</f>
        <v>Uruguay</v>
      </c>
      <c r="C227" s="85">
        <f>'data countries EDGAR'!M214</f>
        <v>7.1561036754879996</v>
      </c>
      <c r="D227" s="105">
        <f>($C$13*'data countries EDGAR'!AA214+(1-$C$13)*'data countries EDGAR'!Z214)*'web app'!$C$13</f>
        <v>0.15611602020991147</v>
      </c>
      <c r="E227" s="161">
        <f>paths!AI259</f>
        <v>2064</v>
      </c>
    </row>
    <row r="228" spans="2:5" x14ac:dyDescent="0.25">
      <c r="B228" s="104" t="str">
        <f>'data countries EDGAR'!A215</f>
        <v>Uzbekistan</v>
      </c>
      <c r="C228" s="85">
        <f>'data countries EDGAR'!M215</f>
        <v>115.11710962541</v>
      </c>
      <c r="D228" s="105">
        <f>($C$13*'data countries EDGAR'!AA215+(1-$C$13)*'data countries EDGAR'!Z215)*'web app'!$C$13</f>
        <v>2.2095695046349508</v>
      </c>
      <c r="E228" s="161">
        <f>paths!AI260</f>
        <v>2059</v>
      </c>
    </row>
    <row r="229" spans="2:5" x14ac:dyDescent="0.25">
      <c r="B229" s="104" t="str">
        <f>'data countries EDGAR'!A216</f>
        <v>Vanuatu</v>
      </c>
      <c r="C229" s="85">
        <f>'data countries EDGAR'!M216</f>
        <v>0.21900202810291999</v>
      </c>
      <c r="D229" s="105">
        <f>($C$13*'data countries EDGAR'!AA216+(1-$C$13)*'data countries EDGAR'!Z216)*'web app'!$C$13</f>
        <v>7.1372600623258115E-3</v>
      </c>
      <c r="E229" s="161">
        <f>paths!AI261</f>
        <v>2086</v>
      </c>
    </row>
    <row r="230" spans="2:5" x14ac:dyDescent="0.25">
      <c r="B230" s="104" t="str">
        <f>'data countries EDGAR'!A217</f>
        <v>Venezuela</v>
      </c>
      <c r="C230" s="85">
        <f>'data countries EDGAR'!M217</f>
        <v>120.37242925879001</v>
      </c>
      <c r="D230" s="105">
        <f>($C$13*'data countries EDGAR'!AA217+(1-$C$13)*'data countries EDGAR'!Z217)*'web app'!$C$13</f>
        <v>2.2906069049763635</v>
      </c>
      <c r="E230" s="161">
        <f>paths!AI262</f>
        <v>2059</v>
      </c>
    </row>
    <row r="231" spans="2:5" x14ac:dyDescent="0.25">
      <c r="B231" s="104" t="str">
        <f>'data countries EDGAR'!A218</f>
        <v>Viet Nam</v>
      </c>
      <c r="C231" s="85">
        <f>'data countries EDGAR'!M218</f>
        <v>336.52882079086999</v>
      </c>
      <c r="D231" s="105">
        <f>($C$13*'data countries EDGAR'!AA218+(1-$C$13)*'data countries EDGAR'!Z218)*'web app'!$C$13</f>
        <v>6.479151088674854</v>
      </c>
      <c r="E231" s="161">
        <f>paths!AI263</f>
        <v>2059</v>
      </c>
    </row>
    <row r="232" spans="2:5" x14ac:dyDescent="0.25">
      <c r="B232" s="104" t="str">
        <f>'data countries EDGAR'!A219</f>
        <v>Western Sahara</v>
      </c>
      <c r="C232" s="85">
        <f>'data countries EDGAR'!M219</f>
        <v>0.23300854074314001</v>
      </c>
      <c r="D232" s="105">
        <f>($C$13*'data countries EDGAR'!AA219+(1-$C$13)*'data countries EDGAR'!Z219)*'web app'!$C$13</f>
        <v>1.1183322391827245E-2</v>
      </c>
      <c r="E232" s="161">
        <f>paths!AI264</f>
        <v>2116</v>
      </c>
    </row>
    <row r="233" spans="2:5" x14ac:dyDescent="0.25">
      <c r="B233" s="104" t="str">
        <f>'data countries EDGAR'!A220</f>
        <v>Yemen</v>
      </c>
      <c r="C233" s="85">
        <f>'data countries EDGAR'!M220</f>
        <v>12.34231997244</v>
      </c>
      <c r="D233" s="105">
        <f>($C$13*'data countries EDGAR'!AA220+(1-$C$13)*'data countries EDGAR'!Z220)*'web app'!$C$13</f>
        <v>0.57581311414926306</v>
      </c>
      <c r="E233" s="161">
        <f>paths!AI265</f>
        <v>2114</v>
      </c>
    </row>
    <row r="234" spans="2:5" x14ac:dyDescent="0.25">
      <c r="B234" s="104" t="str">
        <f>'data countries EDGAR'!A221</f>
        <v>Zambia</v>
      </c>
      <c r="C234" s="85">
        <f>'data countries EDGAR'!M221</f>
        <v>9.0339824361007004</v>
      </c>
      <c r="D234" s="105">
        <f>($C$13*'data countries EDGAR'!AA221+(1-$C$13)*'data countries EDGAR'!Z221)*'web app'!$C$13</f>
        <v>0.37577027667288904</v>
      </c>
      <c r="E234" s="161">
        <f>paths!AI266</f>
        <v>2104</v>
      </c>
    </row>
    <row r="235" spans="2:5" x14ac:dyDescent="0.25">
      <c r="B235" s="106" t="str">
        <f>'data countries EDGAR'!A222</f>
        <v>Zimbabwe</v>
      </c>
      <c r="C235" s="107">
        <f>'data countries EDGAR'!M222</f>
        <v>11.170563574208</v>
      </c>
      <c r="D235" s="108">
        <f>($C$13*'data countries EDGAR'!AA222+(1-$C$13)*'data countries EDGAR'!Z222)*'web app'!$C$13</f>
        <v>0.39794509537029465</v>
      </c>
      <c r="E235" s="162">
        <f>paths!AI267</f>
        <v>2092</v>
      </c>
    </row>
    <row r="236" spans="2:5" x14ac:dyDescent="0.25">
      <c r="B236" s="64" t="s">
        <v>21</v>
      </c>
      <c r="C236" s="136">
        <f>SUM(C28:C235)</f>
        <v>36690.547531452343</v>
      </c>
      <c r="D236" s="95">
        <f>SUM(D28:D235)</f>
        <v>668.54999999999984</v>
      </c>
      <c r="E236" s="163"/>
    </row>
    <row r="237" spans="2:5" x14ac:dyDescent="0.25"/>
    <row r="238" spans="2:5" x14ac:dyDescent="0.25">
      <c r="B238" s="68" t="str">
        <f>'data countries EDGAR'!A223</f>
        <v>EU27</v>
      </c>
      <c r="C238" s="136">
        <f>'data countries EDGAR'!M225*-1</f>
        <v>2908.3830829406002</v>
      </c>
      <c r="D238" s="99">
        <f>($C$13*'data countries EDGAR'!AA225+(1-$C$13)*'data countries EDGAR'!Z225)*'web app'!$C$13*-1</f>
        <v>50.811577647069782</v>
      </c>
      <c r="E238" s="163">
        <f>paths!AI268</f>
        <v>2055</v>
      </c>
    </row>
    <row r="239" spans="2:5" x14ac:dyDescent="0.25"/>
    <row r="240" spans="2:5" x14ac:dyDescent="0.25">
      <c r="B240" s="71" t="s">
        <v>30</v>
      </c>
      <c r="C240" s="648" t="s">
        <v>261</v>
      </c>
      <c r="D240" s="649"/>
      <c r="E240" s="650"/>
    </row>
    <row r="241" x14ac:dyDescent="0.25"/>
    <row r="242" x14ac:dyDescent="0.25"/>
    <row r="243" x14ac:dyDescent="0.25"/>
  </sheetData>
  <sheetProtection algorithmName="SHA-512" hashValue="q3x6IhWWzfKcbbY/JFeGCogFHGdc2msKPeK1WqGLtqsrU7DAbUSmnEnzHR/DlOu6+xKPa7Pxfx6UtSkAUBdHJg==" saltValue="F14rSTx06I7UtIz4uf4VMw==" spinCount="100000" sheet="1" objects="1" scenarios="1"/>
  <mergeCells count="9">
    <mergeCell ref="B2:E2"/>
    <mergeCell ref="G9:I9"/>
    <mergeCell ref="G13:I13"/>
    <mergeCell ref="C15:E15"/>
    <mergeCell ref="C240:E240"/>
    <mergeCell ref="C7:E7"/>
    <mergeCell ref="C5:D5"/>
    <mergeCell ref="B3:E3"/>
    <mergeCell ref="C13:E13"/>
  </mergeCells>
  <conditionalFormatting sqref="E18:E23 E28:E236">
    <cfRule type="cellIs" dxfId="33" priority="4" operator="greaterThan">
      <formula>2100</formula>
    </cfRule>
  </conditionalFormatting>
  <conditionalFormatting sqref="E238">
    <cfRule type="cellIs" dxfId="32" priority="1" operator="greaterThan">
      <formula>2100</formula>
    </cfRule>
  </conditionalFormatting>
  <dataValidations count="1">
    <dataValidation allowBlank="1" sqref="E18:E23" xr:uid="{E5632182-C432-4626-9D32-E7253F5EA6EC}"/>
  </dataValidations>
  <hyperlinks>
    <hyperlink ref="C240" r:id="rId1" display="https://national-budgets.climate-calculator.info/" xr:uid="{716AD8EB-EB0B-44D6-976E-40E303EA1943}"/>
    <hyperlink ref="C7:D7" r:id="rId2" display="EDGAR" xr:uid="{7242EEFA-9EFC-4694-9DF9-62E2C726FFF3}"/>
    <hyperlink ref="E5" r:id="rId3" xr:uid="{5D077EFF-E8BE-4918-BE81-D8622E66BE79}"/>
  </hyperlinks>
  <printOptions horizontalCentered="1"/>
  <pageMargins left="0.70866141732283472" right="0.70866141732283472" top="0.78740157480314965" bottom="0.78740157480314965" header="0.31496062992125984" footer="0.31496062992125984"/>
  <pageSetup paperSize="9" scale="81" orientation="portrait" r:id="rId4"/>
  <headerFooter>
    <oddHeader>&amp;Rpage &amp;P / &amp;N</oddHeader>
    <oddFooter>&amp;Lwww.save-the-climate.info</oddFooter>
  </headerFooter>
  <legacy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F1677-9931-4918-B42D-A75EF29990DB}">
  <dimension ref="A1:N241"/>
  <sheetViews>
    <sheetView showGridLines="0" zoomScale="130" zoomScaleNormal="130" workbookViewId="0">
      <selection activeCell="B2" sqref="B2:E2"/>
    </sheetView>
  </sheetViews>
  <sheetFormatPr baseColWidth="10" defaultColWidth="0" defaultRowHeight="15" zeroHeight="1" outlineLevelCol="1" x14ac:dyDescent="0.25"/>
  <cols>
    <col min="1" max="1" width="3.5703125" customWidth="1"/>
    <col min="2" max="2" width="40.7109375" bestFit="1" customWidth="1"/>
    <col min="3" max="3" width="11.7109375" customWidth="1"/>
    <col min="4" max="4" width="11.28515625" bestFit="1" customWidth="1"/>
    <col min="5" max="5" width="12.140625" customWidth="1"/>
    <col min="6" max="9" width="11.42578125" hidden="1" customWidth="1" outlineLevel="1"/>
    <col min="10" max="10" width="5.85546875" customWidth="1" collapsed="1"/>
    <col min="11" max="12" width="11.42578125" hidden="1" customWidth="1"/>
    <col min="13" max="14" width="0" hidden="1" customWidth="1"/>
    <col min="15" max="16384" width="11.42578125" hidden="1"/>
  </cols>
  <sheetData>
    <row r="1" spans="2:9" x14ac:dyDescent="0.25"/>
    <row r="2" spans="2:9" ht="15.75" x14ac:dyDescent="0.25">
      <c r="B2" s="642" t="s">
        <v>324</v>
      </c>
      <c r="C2" s="643"/>
      <c r="D2" s="643"/>
      <c r="E2" s="644"/>
    </row>
    <row r="3" spans="2:9" ht="57.75" customHeight="1" x14ac:dyDescent="0.25">
      <c r="B3" s="654" t="s">
        <v>325</v>
      </c>
      <c r="C3" s="655"/>
      <c r="D3" s="655"/>
      <c r="E3" s="656"/>
    </row>
    <row r="4" spans="2:9" x14ac:dyDescent="0.25"/>
    <row r="5" spans="2:9" x14ac:dyDescent="0.25">
      <c r="B5" s="77" t="s">
        <v>252</v>
      </c>
      <c r="C5" s="645" t="str">
        <f>CONCATENATE('web app'!C9," Gt")</f>
        <v>650 Gt</v>
      </c>
      <c r="D5" s="647"/>
      <c r="E5" s="78" t="s">
        <v>15</v>
      </c>
    </row>
    <row r="6" spans="2:9" x14ac:dyDescent="0.25"/>
    <row r="7" spans="2:9" x14ac:dyDescent="0.25">
      <c r="B7" s="64" t="s">
        <v>16</v>
      </c>
      <c r="C7" s="651" t="s">
        <v>3</v>
      </c>
      <c r="D7" s="652"/>
      <c r="E7" s="653"/>
    </row>
    <row r="8" spans="2:9" x14ac:dyDescent="0.25">
      <c r="B8" s="70" t="s">
        <v>253</v>
      </c>
      <c r="C8" s="70">
        <f>'web app'!H8</f>
        <v>0</v>
      </c>
      <c r="D8" s="69" t="s">
        <v>1</v>
      </c>
      <c r="E8" s="73"/>
    </row>
    <row r="9" spans="2:9" x14ac:dyDescent="0.25">
      <c r="B9" s="63" t="s">
        <v>254</v>
      </c>
      <c r="C9" s="519">
        <f>'web app'!C11*-1</f>
        <v>21.45</v>
      </c>
      <c r="D9" t="s">
        <v>1</v>
      </c>
      <c r="E9" s="520"/>
    </row>
    <row r="10" spans="2:9" x14ac:dyDescent="0.25">
      <c r="B10" s="523" t="s">
        <v>697</v>
      </c>
      <c r="C10" s="135">
        <f>'web app'!H12</f>
        <v>-40</v>
      </c>
      <c r="D10" s="91" t="s">
        <v>1</v>
      </c>
      <c r="E10" s="72"/>
      <c r="G10" s="66"/>
      <c r="H10" s="66"/>
      <c r="I10" s="66"/>
    </row>
    <row r="11" spans="2:9" x14ac:dyDescent="0.25">
      <c r="B11" s="64" t="s">
        <v>698</v>
      </c>
      <c r="C11" s="526">
        <f>'web app'!C13</f>
        <v>668.55</v>
      </c>
      <c r="D11" s="524" t="s">
        <v>1</v>
      </c>
      <c r="E11" s="525"/>
      <c r="G11" s="66"/>
      <c r="H11" s="66"/>
      <c r="I11" s="66"/>
    </row>
    <row r="12" spans="2:9" x14ac:dyDescent="0.25">
      <c r="C12" s="89"/>
    </row>
    <row r="13" spans="2:9" s="2" customFormat="1" ht="14.25" x14ac:dyDescent="0.2">
      <c r="B13" s="65" t="s">
        <v>322</v>
      </c>
      <c r="C13" s="657">
        <f>-'web app'!C15</f>
        <v>-0.02</v>
      </c>
      <c r="D13" s="646"/>
      <c r="E13" s="647"/>
    </row>
    <row r="14" spans="2:9" x14ac:dyDescent="0.25">
      <c r="D14" s="66"/>
      <c r="E14" s="66"/>
      <c r="F14" s="626" t="s">
        <v>278</v>
      </c>
      <c r="G14" s="623"/>
      <c r="H14" s="623"/>
      <c r="I14" s="624"/>
    </row>
    <row r="15" spans="2:9" x14ac:dyDescent="0.25">
      <c r="B15" s="65" t="s">
        <v>17</v>
      </c>
      <c r="C15" s="657">
        <f>'web app'!C17</f>
        <v>0.15</v>
      </c>
      <c r="D15" s="658"/>
      <c r="E15" s="659"/>
    </row>
    <row r="16" spans="2:9" x14ac:dyDescent="0.25">
      <c r="F16" s="626" t="s">
        <v>279</v>
      </c>
      <c r="G16" s="623"/>
      <c r="H16" s="623"/>
      <c r="I16" s="624"/>
    </row>
    <row r="17" spans="2:6" x14ac:dyDescent="0.25">
      <c r="B17" s="65" t="s">
        <v>327</v>
      </c>
      <c r="C17" s="645">
        <f>'web app'!M22</f>
        <v>2025</v>
      </c>
      <c r="D17" s="646"/>
      <c r="E17" s="647"/>
    </row>
    <row r="18" spans="2:6" x14ac:dyDescent="0.25">
      <c r="B18" s="140"/>
      <c r="C18" s="100"/>
      <c r="D18" s="100"/>
      <c r="E18" s="100"/>
    </row>
    <row r="19" spans="2:6" ht="60" x14ac:dyDescent="0.25">
      <c r="B19" s="74" t="s">
        <v>22</v>
      </c>
      <c r="C19" s="75" t="str">
        <f>C28</f>
        <v>Year emissions neutrality</v>
      </c>
      <c r="D19" s="80" t="str">
        <f t="shared" ref="D19:E19" si="0">D28</f>
        <v>Change emissions 2030 vs. 2019</v>
      </c>
      <c r="E19" s="76" t="str">
        <f t="shared" si="0"/>
        <v>Overshoot
by 2100 in % of emissions in 2019</v>
      </c>
      <c r="F19" s="86" t="s">
        <v>280</v>
      </c>
    </row>
    <row r="20" spans="2:6" x14ac:dyDescent="0.25">
      <c r="B20" s="109" t="s">
        <v>23</v>
      </c>
      <c r="C20" s="137">
        <f t="shared" ref="C20:E25" si="1">VLOOKUP($B20,$B$29:$E$239,C$26,FALSE)</f>
        <v>2049</v>
      </c>
      <c r="D20" s="138">
        <f t="shared" si="1"/>
        <v>-0.1650999684975748</v>
      </c>
      <c r="E20" s="139">
        <f t="shared" si="1"/>
        <v>1.1551236837216514</v>
      </c>
      <c r="F20" s="67">
        <f t="shared" ref="F20:F25" si="2">D20+0.5*C20</f>
        <v>1024.3349000315025</v>
      </c>
    </row>
    <row r="21" spans="2:6" x14ac:dyDescent="0.25">
      <c r="B21" s="112" t="s">
        <v>24</v>
      </c>
      <c r="C21" s="143">
        <f t="shared" si="1"/>
        <v>2052</v>
      </c>
      <c r="D21" s="145">
        <f t="shared" si="1"/>
        <v>-0.26783810626996873</v>
      </c>
      <c r="E21" s="146">
        <f t="shared" si="1"/>
        <v>0.89722602204211077</v>
      </c>
      <c r="F21" s="67">
        <f t="shared" si="2"/>
        <v>1025.7321618937301</v>
      </c>
    </row>
    <row r="22" spans="2:6" x14ac:dyDescent="0.25">
      <c r="B22" s="112" t="s">
        <v>25</v>
      </c>
      <c r="C22" s="143">
        <f t="shared" si="1"/>
        <v>2058</v>
      </c>
      <c r="D22" s="145">
        <f t="shared" si="1"/>
        <v>-0.30601075517782095</v>
      </c>
      <c r="E22" s="146">
        <f t="shared" si="1"/>
        <v>0.72564894615116604</v>
      </c>
      <c r="F22" s="67">
        <f t="shared" si="2"/>
        <v>1028.6939892448222</v>
      </c>
    </row>
    <row r="23" spans="2:6" x14ac:dyDescent="0.25">
      <c r="B23" s="112" t="s">
        <v>26</v>
      </c>
      <c r="C23" s="143">
        <f t="shared" si="1"/>
        <v>2055</v>
      </c>
      <c r="D23" s="145">
        <f t="shared" si="1"/>
        <v>-8.3736167216192925E-3</v>
      </c>
      <c r="E23" s="146">
        <f t="shared" si="1"/>
        <v>1.1331339342584086</v>
      </c>
      <c r="F23" s="67">
        <f t="shared" si="2"/>
        <v>1027.4916263832783</v>
      </c>
    </row>
    <row r="24" spans="2:6" x14ac:dyDescent="0.25">
      <c r="B24" s="112" t="s">
        <v>27</v>
      </c>
      <c r="C24" s="143">
        <f t="shared" si="1"/>
        <v>2049</v>
      </c>
      <c r="D24" s="145">
        <f t="shared" si="1"/>
        <v>-0.18837509432387356</v>
      </c>
      <c r="E24" s="146">
        <f t="shared" si="1"/>
        <v>1.1245777694384196</v>
      </c>
      <c r="F24" s="67">
        <f t="shared" si="2"/>
        <v>1024.3116249056761</v>
      </c>
    </row>
    <row r="25" spans="2:6" x14ac:dyDescent="0.25">
      <c r="B25" s="115" t="s">
        <v>28</v>
      </c>
      <c r="C25" s="144">
        <f t="shared" si="1"/>
        <v>2056</v>
      </c>
      <c r="D25" s="147">
        <f t="shared" si="1"/>
        <v>-0.30039185482001696</v>
      </c>
      <c r="E25" s="148">
        <f t="shared" si="1"/>
        <v>0.77540168834770107</v>
      </c>
      <c r="F25" s="67">
        <f t="shared" si="2"/>
        <v>1027.69960814518</v>
      </c>
    </row>
    <row r="26" spans="2:6" hidden="1" x14ac:dyDescent="0.25">
      <c r="B26" s="141">
        <v>1</v>
      </c>
      <c r="C26" s="142">
        <f>B26+1</f>
        <v>2</v>
      </c>
      <c r="D26" s="142">
        <f t="shared" ref="D26:E26" si="3">C26+1</f>
        <v>3</v>
      </c>
      <c r="E26" s="142">
        <f t="shared" si="3"/>
        <v>4</v>
      </c>
    </row>
    <row r="27" spans="2:6" x14ac:dyDescent="0.25"/>
    <row r="28" spans="2:6" ht="60" x14ac:dyDescent="0.25">
      <c r="B28" s="74" t="s">
        <v>18</v>
      </c>
      <c r="C28" s="75" t="s">
        <v>316</v>
      </c>
      <c r="D28" s="80" t="s">
        <v>323</v>
      </c>
      <c r="E28" s="76" t="s">
        <v>326</v>
      </c>
    </row>
    <row r="29" spans="2:6" x14ac:dyDescent="0.25">
      <c r="B29" s="101" t="str">
        <f>'data countries EDGAR'!A15</f>
        <v>Afghanistan</v>
      </c>
      <c r="C29" s="137" t="str">
        <f>IF(AND(paths!AH272&gt;2100,$C$13&lt;0),"not specified",paths!AI272)</f>
        <v>not specified</v>
      </c>
      <c r="D29" s="138">
        <f>IF(C29="-","-",paths!AX272/paths!AM272-1)</f>
        <v>-6.2025057165845499E-2</v>
      </c>
      <c r="E29" s="139">
        <f>IF(C29="-","-",-paths!Q272/paths!H272)</f>
        <v>0</v>
      </c>
      <c r="F29" s="67" t="e">
        <f t="shared" ref="F29:F92" si="4">D29+0.5*(C29/1000)</f>
        <v>#VALUE!</v>
      </c>
    </row>
    <row r="30" spans="2:6" x14ac:dyDescent="0.25">
      <c r="B30" s="104" t="str">
        <f>'data countries EDGAR'!A16</f>
        <v>Albania</v>
      </c>
      <c r="C30" s="143">
        <f>IF(AND(paths!AH273&gt;2100,$C$13&lt;0),"not specified",paths!AI273)</f>
        <v>2070</v>
      </c>
      <c r="D30" s="145">
        <f>IF(C30="-","-",paths!AX273/paths!AM273-1)</f>
        <v>-0.25982551977949075</v>
      </c>
      <c r="E30" s="146">
        <f>IF(C30="-","-",-paths!Q273/paths!H273)</f>
        <v>0.51169854579682272</v>
      </c>
      <c r="F30" s="67">
        <f t="shared" si="4"/>
        <v>0.77517448022050917</v>
      </c>
    </row>
    <row r="31" spans="2:6" x14ac:dyDescent="0.25">
      <c r="B31" s="104" t="str">
        <f>'data countries EDGAR'!A17</f>
        <v>Algeria</v>
      </c>
      <c r="C31" s="143">
        <f>IF(AND(paths!AH274&gt;2100,$C$13&lt;0),"not specified",paths!AI274)</f>
        <v>2054</v>
      </c>
      <c r="D31" s="145">
        <f>IF(C31="-","-",paths!AX274/paths!AM274-1)</f>
        <v>-0.18532224425514099</v>
      </c>
      <c r="E31" s="146">
        <f>IF(C31="-","-",-paths!Q274/paths!H274)</f>
        <v>0.96311309841581383</v>
      </c>
      <c r="F31" s="67">
        <f t="shared" si="4"/>
        <v>0.84167775574485892</v>
      </c>
    </row>
    <row r="32" spans="2:6" x14ac:dyDescent="0.25">
      <c r="B32" s="104" t="str">
        <f>'data countries EDGAR'!A18</f>
        <v>Angola</v>
      </c>
      <c r="C32" s="143">
        <f>IF(AND(paths!AH275&gt;2100,$C$13&lt;0),"not specified",paths!AI275)</f>
        <v>2077</v>
      </c>
      <c r="D32" s="145">
        <f>IF(C32="-","-",paths!AX275/paths!AM275-1)</f>
        <v>-7.9187909499130127E-2</v>
      </c>
      <c r="E32" s="146">
        <f>IF(C32="-","-",-paths!Q275/paths!H275)</f>
        <v>0.49662975910661994</v>
      </c>
      <c r="F32" s="67">
        <f t="shared" si="4"/>
        <v>0.95931209050086985</v>
      </c>
    </row>
    <row r="33" spans="2:6" x14ac:dyDescent="0.25">
      <c r="B33" s="104" t="str">
        <f>'data countries EDGAR'!A19</f>
        <v>Anguilla</v>
      </c>
      <c r="C33" s="143">
        <f>IF(AND(paths!AH276&gt;2100,$C$13&lt;0),"not specified",paths!AI276)</f>
        <v>2072</v>
      </c>
      <c r="D33" s="145">
        <f>IF(C33="-","-",paths!AX276/paths!AM276-1)</f>
        <v>-0.28163594292048333</v>
      </c>
      <c r="E33" s="146">
        <f>IF(C33="-","-",-paths!Q276/paths!H276)</f>
        <v>0.47193555807245524</v>
      </c>
      <c r="F33" s="67">
        <f t="shared" si="4"/>
        <v>0.7543640570795167</v>
      </c>
    </row>
    <row r="34" spans="2:6" x14ac:dyDescent="0.25">
      <c r="B34" s="104" t="str">
        <f>'data countries EDGAR'!A20</f>
        <v>Antigua and Barbuda</v>
      </c>
      <c r="C34" s="143">
        <f>IF(AND(paths!AH277&gt;2100,$C$13&lt;0),"not specified",paths!AI277)</f>
        <v>2055</v>
      </c>
      <c r="D34" s="145">
        <f>IF(C34="-","-",paths!AX277/paths!AM277-1)</f>
        <v>-0.16384664234125412</v>
      </c>
      <c r="E34" s="146">
        <f>IF(C34="-","-",-paths!Q277/paths!H277)</f>
        <v>0.94632945922746969</v>
      </c>
      <c r="F34" s="67">
        <f t="shared" si="4"/>
        <v>0.86365335765874596</v>
      </c>
    </row>
    <row r="35" spans="2:6" x14ac:dyDescent="0.25">
      <c r="B35" s="104" t="str">
        <f>'data countries EDGAR'!A21</f>
        <v>Argentina</v>
      </c>
      <c r="C35" s="143">
        <f>IF(AND(paths!AH278&gt;2100,$C$13&lt;0),"not specified",paths!AI278)</f>
        <v>2055</v>
      </c>
      <c r="D35" s="145">
        <f>IF(C35="-","-",paths!AX278/paths!AM278-1)</f>
        <v>-0.19900257037551206</v>
      </c>
      <c r="E35" s="146">
        <f>IF(C35="-","-",-paths!Q278/paths!H278)</f>
        <v>0.91897024525989757</v>
      </c>
      <c r="F35" s="67">
        <f t="shared" si="4"/>
        <v>0.82849742962448802</v>
      </c>
    </row>
    <row r="36" spans="2:6" x14ac:dyDescent="0.25">
      <c r="B36" s="104" t="str">
        <f>'data countries EDGAR'!A22</f>
        <v>Armenia</v>
      </c>
      <c r="C36" s="143">
        <f>IF(AND(paths!AH279&gt;2100,$C$13&lt;0),"not specified",paths!AI279)</f>
        <v>2054</v>
      </c>
      <c r="D36" s="145">
        <f>IF(C36="-","-",paths!AX279/paths!AM279-1)</f>
        <v>-6.9344346423624414E-2</v>
      </c>
      <c r="E36" s="146">
        <f>IF(C36="-","-",-paths!Q279/paths!H279)</f>
        <v>1.084379348791187</v>
      </c>
      <c r="F36" s="67">
        <f t="shared" si="4"/>
        <v>0.9576556535763755</v>
      </c>
    </row>
    <row r="37" spans="2:6" x14ac:dyDescent="0.25">
      <c r="B37" s="104" t="str">
        <f>'data countries EDGAR'!A23</f>
        <v>Aruba</v>
      </c>
      <c r="C37" s="143">
        <f>IF(AND(paths!AH280&gt;2100,$C$13&lt;0),"not specified",paths!AI280)</f>
        <v>2051</v>
      </c>
      <c r="D37" s="145">
        <f>IF(C37="-","-",paths!AX280/paths!AM280-1)</f>
        <v>-0.15250724018036899</v>
      </c>
      <c r="E37" s="146">
        <f>IF(C37="-","-",-paths!Q280/paths!H280)</f>
        <v>1.074205979688289</v>
      </c>
      <c r="F37" s="67">
        <f t="shared" si="4"/>
        <v>0.87299275981963109</v>
      </c>
    </row>
    <row r="38" spans="2:6" x14ac:dyDescent="0.25">
      <c r="B38" s="104" t="str">
        <f>'data countries EDGAR'!A24</f>
        <v>Australia</v>
      </c>
      <c r="C38" s="143">
        <f>IF(AND(paths!AH281&gt;2100,$C$13&lt;0),"not specified",paths!AI281)</f>
        <v>2052</v>
      </c>
      <c r="D38" s="145">
        <f>IF(C38="-","-",paths!AX281/paths!AM281-1)</f>
        <v>-0.26442230477463269</v>
      </c>
      <c r="E38" s="146">
        <f>IF(C38="-","-",-paths!Q281/paths!H281)</f>
        <v>0.91393248481044209</v>
      </c>
      <c r="F38" s="67">
        <f t="shared" si="4"/>
        <v>0.76157769522536733</v>
      </c>
    </row>
    <row r="39" spans="2:6" x14ac:dyDescent="0.25">
      <c r="B39" s="104" t="str">
        <f>'data countries EDGAR'!A25</f>
        <v>Austria</v>
      </c>
      <c r="C39" s="143">
        <f>IF(AND(paths!AH282&gt;2100,$C$13&lt;0),"not specified",paths!AI282)</f>
        <v>2057</v>
      </c>
      <c r="D39" s="145">
        <f>IF(C39="-","-",paths!AX282/paths!AM282-1)</f>
        <v>-0.31084724441438893</v>
      </c>
      <c r="E39" s="146">
        <f>IF(C39="-","-",-paths!Q282/paths!H282)</f>
        <v>0.73203986875517757</v>
      </c>
      <c r="F39" s="67">
        <f t="shared" si="4"/>
        <v>0.71765275558561104</v>
      </c>
    </row>
    <row r="40" spans="2:6" x14ac:dyDescent="0.25">
      <c r="B40" s="104" t="str">
        <f>'data countries EDGAR'!A26</f>
        <v>Azerbaijan</v>
      </c>
      <c r="C40" s="143">
        <f>IF(AND(paths!AH283&gt;2100,$C$13&lt;0),"not specified",paths!AI283)</f>
        <v>2054</v>
      </c>
      <c r="D40" s="145">
        <f>IF(C40="-","-",paths!AX283/paths!AM283-1)</f>
        <v>-0.16529626812250098</v>
      </c>
      <c r="E40" s="146">
        <f>IF(C40="-","-",-paths!Q283/paths!H283)</f>
        <v>0.98784883860068828</v>
      </c>
      <c r="F40" s="67">
        <f t="shared" si="4"/>
        <v>0.86170373187749894</v>
      </c>
    </row>
    <row r="41" spans="2:6" x14ac:dyDescent="0.25">
      <c r="B41" s="104" t="str">
        <f>'data countries EDGAR'!A27</f>
        <v>Bahamas</v>
      </c>
      <c r="C41" s="143">
        <f>IF(AND(paths!AH284&gt;2100,$C$13&lt;0),"not specified",paths!AI284)</f>
        <v>2056</v>
      </c>
      <c r="D41" s="145">
        <f>IF(C41="-","-",paths!AX284/paths!AM284-1)</f>
        <v>-0.1867745181103817</v>
      </c>
      <c r="E41" s="146">
        <f>IF(C41="-","-",-paths!Q284/paths!H284)</f>
        <v>0.90235026979006394</v>
      </c>
      <c r="F41" s="67">
        <f t="shared" si="4"/>
        <v>0.84122548188961832</v>
      </c>
    </row>
    <row r="42" spans="2:6" x14ac:dyDescent="0.25">
      <c r="B42" s="104" t="str">
        <f>'data countries EDGAR'!A28</f>
        <v>Bahrain</v>
      </c>
      <c r="C42" s="143">
        <f>IF(AND(paths!AH285&gt;2100,$C$13&lt;0),"not specified",paths!AI285)</f>
        <v>2049</v>
      </c>
      <c r="D42" s="145">
        <f>IF(C42="-","-",paths!AX285/paths!AM285-1)</f>
        <v>-0.22439716676978427</v>
      </c>
      <c r="E42" s="146">
        <f>IF(C42="-","-",-paths!Q285/paths!H285)</f>
        <v>1.0703741195476206</v>
      </c>
      <c r="F42" s="67">
        <f t="shared" si="4"/>
        <v>0.80010283323021569</v>
      </c>
    </row>
    <row r="43" spans="2:6" x14ac:dyDescent="0.25">
      <c r="B43" s="104" t="str">
        <f>'data countries EDGAR'!A29</f>
        <v>Bangladesh</v>
      </c>
      <c r="C43" s="143">
        <f>IF(AND(paths!AH286&gt;2100,$C$13&lt;0),"not specified",paths!AI286)</f>
        <v>2079</v>
      </c>
      <c r="D43" s="145">
        <f>IF(C43="-","-",paths!AX286/paths!AM286-1)</f>
        <v>1.1776330643595623E-2</v>
      </c>
      <c r="E43" s="146">
        <f>IF(C43="-","-",-paths!Q286/paths!H286)</f>
        <v>0.47766345681486072</v>
      </c>
      <c r="F43" s="67">
        <f t="shared" si="4"/>
        <v>1.0512763306435957</v>
      </c>
    </row>
    <row r="44" spans="2:6" x14ac:dyDescent="0.25">
      <c r="B44" s="104" t="str">
        <f>'data countries EDGAR'!A30</f>
        <v>Barbados</v>
      </c>
      <c r="C44" s="143">
        <f>IF(AND(paths!AH287&gt;2100,$C$13&lt;0),"not specified",paths!AI287)</f>
        <v>2066</v>
      </c>
      <c r="D44" s="145">
        <f>IF(C44="-","-",paths!AX287/paths!AM287-1)</f>
        <v>-0.29940841829583054</v>
      </c>
      <c r="E44" s="146">
        <f>IF(C44="-","-",-paths!Q287/paths!H287)</f>
        <v>0.57316895965351622</v>
      </c>
      <c r="F44" s="67">
        <f t="shared" si="4"/>
        <v>0.73359158170416938</v>
      </c>
    </row>
    <row r="45" spans="2:6" x14ac:dyDescent="0.25">
      <c r="B45" s="104" t="str">
        <f>'data countries EDGAR'!A31</f>
        <v>Belarus</v>
      </c>
      <c r="C45" s="143">
        <f>IF(AND(paths!AH288&gt;2100,$C$13&lt;0),"not specified",paths!AI288)</f>
        <v>2056</v>
      </c>
      <c r="D45" s="145">
        <f>IF(C45="-","-",paths!AX288/paths!AM288-1)</f>
        <v>-0.28116843836926753</v>
      </c>
      <c r="E45" s="146">
        <f>IF(C45="-","-",-paths!Q288/paths!H288)</f>
        <v>0.78097690683742804</v>
      </c>
      <c r="F45" s="67">
        <f t="shared" si="4"/>
        <v>0.7468315616307325</v>
      </c>
    </row>
    <row r="46" spans="2:6" x14ac:dyDescent="0.25">
      <c r="B46" s="104" t="str">
        <f>'data countries EDGAR'!A32</f>
        <v>Belgium</v>
      </c>
      <c r="C46" s="143">
        <f>IF(AND(paths!AH289&gt;2100,$C$13&lt;0),"not specified",paths!AI289)</f>
        <v>2056</v>
      </c>
      <c r="D46" s="145">
        <f>IF(C46="-","-",paths!AX289/paths!AM289-1)</f>
        <v>-0.29964586109737223</v>
      </c>
      <c r="E46" s="146">
        <f>IF(C46="-","-",-paths!Q289/paths!H289)</f>
        <v>0.7675192105291232</v>
      </c>
      <c r="F46" s="67">
        <f t="shared" si="4"/>
        <v>0.72835413890262779</v>
      </c>
    </row>
    <row r="47" spans="2:6" x14ac:dyDescent="0.25">
      <c r="B47" s="104" t="str">
        <f>'data countries EDGAR'!A33</f>
        <v>Belize</v>
      </c>
      <c r="C47" s="143">
        <f>IF(AND(paths!AH290&gt;2100,$C$13&lt;0),"not specified",paths!AI290)</f>
        <v>2075</v>
      </c>
      <c r="D47" s="145">
        <f>IF(C47="-","-",paths!AX290/paths!AM290-1)</f>
        <v>-0.13878777907748352</v>
      </c>
      <c r="E47" s="146">
        <f>IF(C47="-","-",-paths!Q290/paths!H290)</f>
        <v>0.49397994855455835</v>
      </c>
      <c r="F47" s="67">
        <f t="shared" si="4"/>
        <v>0.89871222092251657</v>
      </c>
    </row>
    <row r="48" spans="2:6" x14ac:dyDescent="0.25">
      <c r="B48" s="104" t="str">
        <f>'data countries EDGAR'!A34</f>
        <v>Benin</v>
      </c>
      <c r="C48" s="143">
        <f>IF(AND(paths!AH291&gt;2100,$C$13&lt;0),"not specified",paths!AI291)</f>
        <v>2095</v>
      </c>
      <c r="D48" s="145">
        <f>IF(C48="-","-",paths!AX291/paths!AM291-1)</f>
        <v>-0.20847478460939406</v>
      </c>
      <c r="E48" s="146">
        <f>IF(C48="-","-",-paths!Q291/paths!H291)</f>
        <v>9.6137221017229602E-2</v>
      </c>
      <c r="F48" s="67">
        <f t="shared" si="4"/>
        <v>0.83902521539060604</v>
      </c>
    </row>
    <row r="49" spans="2:6" x14ac:dyDescent="0.25">
      <c r="B49" s="104" t="str">
        <f>'data countries EDGAR'!A35</f>
        <v>Bermuda</v>
      </c>
      <c r="C49" s="143">
        <f>IF(AND(paths!AH292&gt;2100,$C$13&lt;0),"not specified",paths!AI292)</f>
        <v>2059</v>
      </c>
      <c r="D49" s="145">
        <f>IF(C49="-","-",paths!AX292/paths!AM292-1)</f>
        <v>-0.27076858513703173</v>
      </c>
      <c r="E49" s="146">
        <f>IF(C49="-","-",-paths!Q292/paths!H292)</f>
        <v>0.73851625672126497</v>
      </c>
      <c r="F49" s="67">
        <f t="shared" si="4"/>
        <v>0.75873141486296836</v>
      </c>
    </row>
    <row r="50" spans="2:6" x14ac:dyDescent="0.25">
      <c r="B50" s="104" t="str">
        <f>'data countries EDGAR'!A36</f>
        <v>Bhutan</v>
      </c>
      <c r="C50" s="143">
        <f>IF(AND(paths!AH293&gt;2100,$C$13&lt;0),"not specified",paths!AI293)</f>
        <v>2066</v>
      </c>
      <c r="D50" s="145">
        <f>IF(C50="-","-",paths!AX293/paths!AM293-1)</f>
        <v>-0.24628211852525439</v>
      </c>
      <c r="E50" s="146">
        <f>IF(C50="-","-",-paths!Q293/paths!H293)</f>
        <v>0.61057762177390706</v>
      </c>
      <c r="F50" s="67">
        <f t="shared" si="4"/>
        <v>0.78671788147474553</v>
      </c>
    </row>
    <row r="51" spans="2:6" x14ac:dyDescent="0.25">
      <c r="B51" s="104" t="str">
        <f>'data countries EDGAR'!A37</f>
        <v>Bolivia</v>
      </c>
      <c r="C51" s="143">
        <f>IF(AND(paths!AH294&gt;2100,$C$13&lt;0),"not specified",paths!AI294)</f>
        <v>2054</v>
      </c>
      <c r="D51" s="145">
        <f>IF(C51="-","-",paths!AX294/paths!AM294-1)</f>
        <v>2.5536122865110311E-2</v>
      </c>
      <c r="E51" s="146">
        <f>IF(C51="-","-",-paths!Q294/paths!H294)</f>
        <v>1.214638128958339</v>
      </c>
      <c r="F51" s="67">
        <f t="shared" si="4"/>
        <v>1.0525361228651102</v>
      </c>
    </row>
    <row r="52" spans="2:6" x14ac:dyDescent="0.25">
      <c r="B52" s="104" t="str">
        <f>'data countries EDGAR'!A38</f>
        <v>Bosnia and Herzegovina</v>
      </c>
      <c r="C52" s="143">
        <f>IF(AND(paths!AH295&gt;2100,$C$13&lt;0),"not specified",paths!AI295)</f>
        <v>2055</v>
      </c>
      <c r="D52" s="145">
        <f>IF(C52="-","-",paths!AX295/paths!AM295-1)</f>
        <v>-0.27245559678161246</v>
      </c>
      <c r="E52" s="146">
        <f>IF(C52="-","-",-paths!Q295/paths!H295)</f>
        <v>0.81663064893998871</v>
      </c>
      <c r="F52" s="67">
        <f t="shared" si="4"/>
        <v>0.75504440321838762</v>
      </c>
    </row>
    <row r="53" spans="2:6" x14ac:dyDescent="0.25">
      <c r="B53" s="104" t="str">
        <f>'data countries EDGAR'!A39</f>
        <v>Botswana</v>
      </c>
      <c r="C53" s="143">
        <f>IF(AND(paths!AH296&gt;2100,$C$13&lt;0),"not specified",paths!AI296)</f>
        <v>2059</v>
      </c>
      <c r="D53" s="145">
        <f>IF(C53="-","-",paths!AX296/paths!AM296-1)</f>
        <v>-0.22135514674623402</v>
      </c>
      <c r="E53" s="146">
        <f>IF(C53="-","-",-paths!Q296/paths!H296)</f>
        <v>0.77184187883910582</v>
      </c>
      <c r="F53" s="67">
        <f t="shared" si="4"/>
        <v>0.80814485325376606</v>
      </c>
    </row>
    <row r="54" spans="2:6" x14ac:dyDescent="0.25">
      <c r="B54" s="104" t="str">
        <f>'data countries EDGAR'!A40</f>
        <v>Brazil</v>
      </c>
      <c r="C54" s="143">
        <f>IF(AND(paths!AH297&gt;2100,$C$13&lt;0),"not specified",paths!AI297)</f>
        <v>2058</v>
      </c>
      <c r="D54" s="145">
        <f>IF(C54="-","-",paths!AX297/paths!AM297-1)</f>
        <v>-0.13801464314209932</v>
      </c>
      <c r="E54" s="146">
        <f>IF(C54="-","-",-paths!Q297/paths!H297)</f>
        <v>0.890730114722601</v>
      </c>
      <c r="F54" s="67">
        <f t="shared" si="4"/>
        <v>0.89098535685790059</v>
      </c>
    </row>
    <row r="55" spans="2:6" x14ac:dyDescent="0.25">
      <c r="B55" s="104" t="str">
        <f>'data countries EDGAR'!A41</f>
        <v>British Virgin Islands</v>
      </c>
      <c r="C55" s="143">
        <f>IF(AND(paths!AH298&gt;2100,$C$13&lt;0),"not specified",paths!AI298)</f>
        <v>2056</v>
      </c>
      <c r="D55" s="145">
        <f>IF(C55="-","-",paths!AX298/paths!AM298-1)</f>
        <v>-0.14727068711319569</v>
      </c>
      <c r="E55" s="146">
        <f>IF(C55="-","-",-paths!Q298/paths!H298)</f>
        <v>0.93042963258008982</v>
      </c>
      <c r="F55" s="67">
        <f t="shared" si="4"/>
        <v>0.88072931288680434</v>
      </c>
    </row>
    <row r="56" spans="2:6" x14ac:dyDescent="0.25">
      <c r="B56" s="104" t="str">
        <f>'data countries EDGAR'!A42</f>
        <v>Brunei</v>
      </c>
      <c r="C56" s="143">
        <f>IF(AND(paths!AH299&gt;2100,$C$13&lt;0),"not specified",paths!AI299)</f>
        <v>2044</v>
      </c>
      <c r="D56" s="145">
        <f>IF(C56="-","-",paths!AX299/paths!AM299-1)</f>
        <v>-0.15243605397170579</v>
      </c>
      <c r="E56" s="146">
        <f>IF(C56="-","-",-paths!Q299/paths!H299)</f>
        <v>1.4039109052139802</v>
      </c>
      <c r="F56" s="67">
        <f t="shared" si="4"/>
        <v>0.86956394602829423</v>
      </c>
    </row>
    <row r="57" spans="2:6" x14ac:dyDescent="0.25">
      <c r="B57" s="104" t="str">
        <f>'data countries EDGAR'!A43</f>
        <v>Bulgaria</v>
      </c>
      <c r="C57" s="143">
        <f>IF(AND(paths!AH300&gt;2100,$C$13&lt;0),"not specified",paths!AI300)</f>
        <v>2061</v>
      </c>
      <c r="D57" s="145">
        <f>IF(C57="-","-",paths!AX300/paths!AM300-1)</f>
        <v>-0.36065714253469439</v>
      </c>
      <c r="E57" s="146">
        <f>IF(C57="-","-",-paths!Q300/paths!H300)</f>
        <v>0.60982744907103215</v>
      </c>
      <c r="F57" s="67">
        <f t="shared" si="4"/>
        <v>0.66984285746530559</v>
      </c>
    </row>
    <row r="58" spans="2:6" x14ac:dyDescent="0.25">
      <c r="B58" s="104" t="str">
        <f>'data countries EDGAR'!A44</f>
        <v>Burkina Faso</v>
      </c>
      <c r="C58" s="143" t="str">
        <f>IF(AND(paths!AH301&gt;2100,$C$13&lt;0),"not specified",paths!AI301)</f>
        <v>not specified</v>
      </c>
      <c r="D58" s="145">
        <f>IF(C58="-","-",paths!AX301/paths!AM301-1)</f>
        <v>6.7536176350557309E-2</v>
      </c>
      <c r="E58" s="146">
        <f>IF(C58="-","-",-paths!Q301/paths!H301)</f>
        <v>0</v>
      </c>
      <c r="F58" s="67" t="e">
        <f t="shared" si="4"/>
        <v>#VALUE!</v>
      </c>
    </row>
    <row r="59" spans="2:6" x14ac:dyDescent="0.25">
      <c r="B59" s="104" t="str">
        <f>'data countries EDGAR'!A45</f>
        <v>Burundi</v>
      </c>
      <c r="C59" s="143" t="str">
        <f>IF(AND(paths!AH302&gt;2100,$C$13&lt;0),"not specified",paths!AI302)</f>
        <v>not specified</v>
      </c>
      <c r="D59" s="145">
        <f>IF(C59="-","-",paths!AX302/paths!AM302-1)</f>
        <v>0.24197396208256894</v>
      </c>
      <c r="E59" s="146">
        <f>IF(C59="-","-",-paths!Q302/paths!H302)</f>
        <v>0</v>
      </c>
      <c r="F59" s="67" t="e">
        <f t="shared" si="4"/>
        <v>#VALUE!</v>
      </c>
    </row>
    <row r="60" spans="2:6" x14ac:dyDescent="0.25">
      <c r="B60" s="104" t="str">
        <f>'data countries EDGAR'!A46</f>
        <v>Cabo Verde</v>
      </c>
      <c r="C60" s="143">
        <f>IF(AND(paths!AH303&gt;2100,$C$13&lt;0),"not specified",paths!AI303)</f>
        <v>2077</v>
      </c>
      <c r="D60" s="145">
        <f>IF(C60="-","-",paths!AX303/paths!AM303-1)</f>
        <v>-0.28574047554920912</v>
      </c>
      <c r="E60" s="146">
        <f>IF(C60="-","-",-paths!Q303/paths!H303)</f>
        <v>0.38348191156291034</v>
      </c>
      <c r="F60" s="67">
        <f t="shared" si="4"/>
        <v>0.75275952445079086</v>
      </c>
    </row>
    <row r="61" spans="2:6" x14ac:dyDescent="0.25">
      <c r="B61" s="104" t="str">
        <f>'data countries EDGAR'!A47</f>
        <v>Cambodia</v>
      </c>
      <c r="C61" s="143">
        <f>IF(AND(paths!AH304&gt;2100,$C$13&lt;0),"not specified",paths!AI304)</f>
        <v>2064</v>
      </c>
      <c r="D61" s="145">
        <f>IF(C61="-","-",paths!AX304/paths!AM304-1)</f>
        <v>5.1130940055491125E-2</v>
      </c>
      <c r="E61" s="146">
        <f>IF(C61="-","-",-paths!Q304/paths!H304)</f>
        <v>0.89433676532309903</v>
      </c>
      <c r="F61" s="67">
        <f t="shared" si="4"/>
        <v>1.0831309400554912</v>
      </c>
    </row>
    <row r="62" spans="2:6" x14ac:dyDescent="0.25">
      <c r="B62" s="104" t="str">
        <f>'data countries EDGAR'!A48</f>
        <v>Cameroon</v>
      </c>
      <c r="C62" s="143" t="str">
        <f>IF(AND(paths!AH305&gt;2100,$C$13&lt;0),"not specified",paths!AI305)</f>
        <v>not specified</v>
      </c>
      <c r="D62" s="145">
        <f>IF(C62="-","-",paths!AX305/paths!AM305-1)</f>
        <v>-6.8278463217930407E-2</v>
      </c>
      <c r="E62" s="146">
        <f>IF(C62="-","-",-paths!Q305/paths!H305)</f>
        <v>0</v>
      </c>
      <c r="F62" s="67" t="e">
        <f t="shared" si="4"/>
        <v>#VALUE!</v>
      </c>
    </row>
    <row r="63" spans="2:6" x14ac:dyDescent="0.25">
      <c r="B63" s="104" t="str">
        <f>'data countries EDGAR'!A49</f>
        <v>Canada</v>
      </c>
      <c r="C63" s="143">
        <f>IF(AND(paths!AH306&gt;2100,$C$13&lt;0),"not specified",paths!AI306)</f>
        <v>2052</v>
      </c>
      <c r="D63" s="145">
        <f>IF(C63="-","-",paths!AX306/paths!AM306-1)</f>
        <v>-0.25836704995786075</v>
      </c>
      <c r="E63" s="146">
        <f>IF(C63="-","-",-paths!Q306/paths!H306)</f>
        <v>0.92537825327438616</v>
      </c>
      <c r="F63" s="67">
        <f t="shared" si="4"/>
        <v>0.76763295004213927</v>
      </c>
    </row>
    <row r="64" spans="2:6" x14ac:dyDescent="0.25">
      <c r="B64" s="104" t="str">
        <f>'data countries EDGAR'!A50</f>
        <v>Cayman Islands</v>
      </c>
      <c r="C64" s="143">
        <f>IF(AND(paths!AH307&gt;2100,$C$13&lt;0),"not specified",paths!AI307)</f>
        <v>2055</v>
      </c>
      <c r="D64" s="145">
        <f>IF(C64="-","-",paths!AX307/paths!AM307-1)</f>
        <v>-0.23964837928517679</v>
      </c>
      <c r="E64" s="146">
        <f>IF(C64="-","-",-paths!Q307/paths!H307)</f>
        <v>0.86040101978075212</v>
      </c>
      <c r="F64" s="67">
        <f t="shared" si="4"/>
        <v>0.78785162071482329</v>
      </c>
    </row>
    <row r="65" spans="2:6" x14ac:dyDescent="0.25">
      <c r="B65" s="104" t="str">
        <f>'data countries EDGAR'!A51</f>
        <v>Central African Republic</v>
      </c>
      <c r="C65" s="143" t="str">
        <f>IF(AND(paths!AH308&gt;2100,$C$13&lt;0),"not specified",paths!AI308)</f>
        <v>not specified</v>
      </c>
      <c r="D65" s="145">
        <f>IF(C65="-","-",paths!AX308/paths!AM308-1)</f>
        <v>9.8185634797496091E-2</v>
      </c>
      <c r="E65" s="146">
        <f>IF(C65="-","-",-paths!Q308/paths!H308)</f>
        <v>0</v>
      </c>
      <c r="F65" s="67" t="e">
        <f t="shared" si="4"/>
        <v>#VALUE!</v>
      </c>
    </row>
    <row r="66" spans="2:6" x14ac:dyDescent="0.25">
      <c r="B66" s="104" t="str">
        <f>'data countries EDGAR'!A52</f>
        <v>Chad</v>
      </c>
      <c r="C66" s="143" t="str">
        <f>IF(AND(paths!AH309&gt;2100,$C$13&lt;0),"not specified",paths!AI309)</f>
        <v>not specified</v>
      </c>
      <c r="D66" s="145">
        <f>IF(C66="-","-",paths!AX309/paths!AM309-1)</f>
        <v>0.17627139619647036</v>
      </c>
      <c r="E66" s="146">
        <f>IF(C66="-","-",-paths!Q309/paths!H309)</f>
        <v>0</v>
      </c>
      <c r="F66" s="67" t="e">
        <f t="shared" si="4"/>
        <v>#VALUE!</v>
      </c>
    </row>
    <row r="67" spans="2:6" x14ac:dyDescent="0.25">
      <c r="B67" s="104" t="str">
        <f>'data countries EDGAR'!A53</f>
        <v>Chile</v>
      </c>
      <c r="C67" s="143">
        <f>IF(AND(paths!AH310&gt;2100,$C$13&lt;0),"not specified",paths!AI310)</f>
        <v>2060</v>
      </c>
      <c r="D67" s="145">
        <f>IF(C67="-","-",paths!AX310/paths!AM310-1)</f>
        <v>-0.31986408738082361</v>
      </c>
      <c r="E67" s="146">
        <f>IF(C67="-","-",-paths!Q310/paths!H310)</f>
        <v>0.6581008072574146</v>
      </c>
      <c r="F67" s="67">
        <f t="shared" si="4"/>
        <v>0.71013591261917641</v>
      </c>
    </row>
    <row r="68" spans="2:6" x14ac:dyDescent="0.25">
      <c r="B68" s="104" t="str">
        <f>'data countries EDGAR'!A54</f>
        <v>China</v>
      </c>
      <c r="C68" s="143">
        <f>IF(AND(paths!AH311&gt;2100,$C$13&lt;0),"not specified",paths!AI311)</f>
        <v>2049</v>
      </c>
      <c r="D68" s="145">
        <f>IF(C68="-","-",paths!AX311/paths!AM311-1)</f>
        <v>-0.1650999684975748</v>
      </c>
      <c r="E68" s="146">
        <f>IF(C68="-","-",-paths!Q311/paths!H311)</f>
        <v>1.1551236837216514</v>
      </c>
      <c r="F68" s="67">
        <f t="shared" si="4"/>
        <v>0.85940003150242517</v>
      </c>
    </row>
    <row r="69" spans="2:6" x14ac:dyDescent="0.25">
      <c r="B69" s="104" t="str">
        <f>'data countries EDGAR'!A55</f>
        <v>Colombia</v>
      </c>
      <c r="C69" s="143">
        <f>IF(AND(paths!AH312&gt;2100,$C$13&lt;0),"not specified",paths!AI312)</f>
        <v>2059</v>
      </c>
      <c r="D69" s="145">
        <f>IF(C69="-","-",paths!AX312/paths!AM312-1)</f>
        <v>-8.5697099957430023E-2</v>
      </c>
      <c r="E69" s="146">
        <f>IF(C69="-","-",-paths!Q312/paths!H312)</f>
        <v>0.9123322878373844</v>
      </c>
      <c r="F69" s="67">
        <f t="shared" si="4"/>
        <v>0.94380290004257006</v>
      </c>
    </row>
    <row r="70" spans="2:6" x14ac:dyDescent="0.25">
      <c r="B70" s="104" t="str">
        <f>'data countries EDGAR'!A56</f>
        <v>Comoros</v>
      </c>
      <c r="C70" s="143">
        <f>IF(AND(paths!AH313&gt;2100,$C$13&lt;0),"not specified",paths!AI313)</f>
        <v>2083</v>
      </c>
      <c r="D70" s="145">
        <f>IF(C70="-","-",paths!AX313/paths!AM313-1)</f>
        <v>0.77057965326133204</v>
      </c>
      <c r="E70" s="146">
        <f>IF(C70="-","-",-paths!Q313/paths!H313)</f>
        <v>0.70063137154836019</v>
      </c>
      <c r="F70" s="67">
        <f t="shared" si="4"/>
        <v>1.8120796532613321</v>
      </c>
    </row>
    <row r="71" spans="2:6" x14ac:dyDescent="0.25">
      <c r="B71" s="104" t="str">
        <f>'data countries EDGAR'!A57</f>
        <v>Congo</v>
      </c>
      <c r="C71" s="143">
        <f>IF(AND(paths!AH314&gt;2100,$C$13&lt;0),"not specified",paths!AI314)</f>
        <v>2061</v>
      </c>
      <c r="D71" s="145">
        <f>IF(C71="-","-",paths!AX314/paths!AM314-1)</f>
        <v>-2.2010794434332293E-2</v>
      </c>
      <c r="E71" s="146">
        <f>IF(C71="-","-",-paths!Q314/paths!H314)</f>
        <v>0.91557022455751302</v>
      </c>
      <c r="F71" s="67">
        <f t="shared" si="4"/>
        <v>1.0084892055656676</v>
      </c>
    </row>
    <row r="72" spans="2:6" x14ac:dyDescent="0.25">
      <c r="B72" s="104" t="str">
        <f>'data countries EDGAR'!A58</f>
        <v>Cook Islands</v>
      </c>
      <c r="C72" s="143">
        <f>IF(AND(paths!AH315&gt;2100,$C$13&lt;0),"not specified",paths!AI315)</f>
        <v>2057</v>
      </c>
      <c r="D72" s="145">
        <f>IF(C72="-","-",paths!AX315/paths!AM315-1)</f>
        <v>-0.25364913537876799</v>
      </c>
      <c r="E72" s="146">
        <f>IF(C72="-","-",-paths!Q315/paths!H315)</f>
        <v>0.80807406146497363</v>
      </c>
      <c r="F72" s="67">
        <f t="shared" si="4"/>
        <v>0.77485086462123198</v>
      </c>
    </row>
    <row r="73" spans="2:6" x14ac:dyDescent="0.25">
      <c r="B73" s="104" t="str">
        <f>'data countries EDGAR'!A59</f>
        <v>Costa Rica</v>
      </c>
      <c r="C73" s="143">
        <f>IF(AND(paths!AH316&gt;2100,$C$13&lt;0),"not specified",paths!AI316)</f>
        <v>2063</v>
      </c>
      <c r="D73" s="145">
        <f>IF(C73="-","-",paths!AX316/paths!AM316-1)</f>
        <v>-0.1358018151233823</v>
      </c>
      <c r="E73" s="146">
        <f>IF(C73="-","-",-paths!Q316/paths!H316)</f>
        <v>0.76229647176440507</v>
      </c>
      <c r="F73" s="67">
        <f t="shared" si="4"/>
        <v>0.89569818487661779</v>
      </c>
    </row>
    <row r="74" spans="2:6" x14ac:dyDescent="0.25">
      <c r="B74" s="104" t="str">
        <f>'data countries EDGAR'!A60</f>
        <v>Côte d’Ivoire</v>
      </c>
      <c r="C74" s="143">
        <f>IF(AND(paths!AH317&gt;2100,$C$13&lt;0),"not specified",paths!AI317)</f>
        <v>2074</v>
      </c>
      <c r="D74" s="145">
        <f>IF(C74="-","-",paths!AX317/paths!AM317-1)</f>
        <v>0.2554562958291744</v>
      </c>
      <c r="E74" s="146">
        <f>IF(C74="-","-",-paths!Q317/paths!H317)</f>
        <v>0.74092760747505459</v>
      </c>
      <c r="F74" s="67">
        <f t="shared" si="4"/>
        <v>1.2924562958291743</v>
      </c>
    </row>
    <row r="75" spans="2:6" x14ac:dyDescent="0.25">
      <c r="B75" s="104" t="str">
        <f>'data countries EDGAR'!A61</f>
        <v>Croatia</v>
      </c>
      <c r="C75" s="143">
        <f>IF(AND(paths!AH318&gt;2100,$C$13&lt;0),"not specified",paths!AI318)</f>
        <v>2053</v>
      </c>
      <c r="D75" s="145">
        <f>IF(C75="-","-",paths!AX318/paths!AM318-1)</f>
        <v>-0.17678663335554212</v>
      </c>
      <c r="E75" s="146">
        <f>IF(C75="-","-",-paths!Q318/paths!H318)</f>
        <v>0.98224599795600698</v>
      </c>
      <c r="F75" s="67">
        <f t="shared" si="4"/>
        <v>0.84971336664445785</v>
      </c>
    </row>
    <row r="76" spans="2:6" x14ac:dyDescent="0.25">
      <c r="B76" s="104" t="str">
        <f>'data countries EDGAR'!A62</f>
        <v>Cuba</v>
      </c>
      <c r="C76" s="143">
        <f>IF(AND(paths!AH319&gt;2100,$C$13&lt;0),"not specified",paths!AI319)</f>
        <v>2064</v>
      </c>
      <c r="D76" s="145">
        <f>IF(C76="-","-",paths!AX319/paths!AM319-1)</f>
        <v>-0.19936845402626147</v>
      </c>
      <c r="E76" s="146">
        <f>IF(C76="-","-",-paths!Q319/paths!H319)</f>
        <v>0.67956726031303727</v>
      </c>
      <c r="F76" s="67">
        <f t="shared" si="4"/>
        <v>0.83263154597373856</v>
      </c>
    </row>
    <row r="77" spans="2:6" x14ac:dyDescent="0.25">
      <c r="B77" s="104" t="str">
        <f>'data countries EDGAR'!A63</f>
        <v>Curaçao</v>
      </c>
      <c r="C77" s="143">
        <f>IF(AND(paths!AH320&gt;2100,$C$13&lt;0),"not specified",paths!AI320)</f>
        <v>2052</v>
      </c>
      <c r="D77" s="145">
        <f>IF(C77="-","-",paths!AX320/paths!AM320-1)</f>
        <v>-0.25313985598757327</v>
      </c>
      <c r="E77" s="146">
        <f>IF(C77="-","-",-paths!Q320/paths!H320)</f>
        <v>0.9245178014395331</v>
      </c>
      <c r="F77" s="67">
        <f t="shared" si="4"/>
        <v>0.77286014401242675</v>
      </c>
    </row>
    <row r="78" spans="2:6" x14ac:dyDescent="0.25">
      <c r="B78" s="104" t="str">
        <f>'data countries EDGAR'!A64</f>
        <v>Cyprus</v>
      </c>
      <c r="C78" s="143">
        <f>IF(AND(paths!AH321&gt;2100,$C$13&lt;0),"not specified",paths!AI321)</f>
        <v>2052</v>
      </c>
      <c r="D78" s="145">
        <f>IF(C78="-","-",paths!AX321/paths!AM321-1)</f>
        <v>-0.20113837446282146</v>
      </c>
      <c r="E78" s="146">
        <f>IF(C78="-","-",-paths!Q321/paths!H321)</f>
        <v>0.97832160754584208</v>
      </c>
      <c r="F78" s="67">
        <f t="shared" si="4"/>
        <v>0.82486162553717857</v>
      </c>
    </row>
    <row r="79" spans="2:6" x14ac:dyDescent="0.25">
      <c r="B79" s="104" t="str">
        <f>'data countries EDGAR'!A65</f>
        <v>Czechia</v>
      </c>
      <c r="C79" s="143">
        <f>IF(AND(paths!AH322&gt;2100,$C$13&lt;0),"not specified",paths!AI322)</f>
        <v>2060</v>
      </c>
      <c r="D79" s="145">
        <f>IF(C79="-","-",paths!AX322/paths!AM322-1)</f>
        <v>-0.37640091316908708</v>
      </c>
      <c r="E79" s="146">
        <f>IF(C79="-","-",-paths!Q322/paths!H322)</f>
        <v>0.60363808528242169</v>
      </c>
      <c r="F79" s="67">
        <f t="shared" si="4"/>
        <v>0.65359908683091295</v>
      </c>
    </row>
    <row r="80" spans="2:6" x14ac:dyDescent="0.25">
      <c r="B80" s="104" t="str">
        <f>'data countries EDGAR'!A66</f>
        <v>Democratic Republic of the Congo</v>
      </c>
      <c r="C80" s="143" t="str">
        <f>IF(AND(paths!AH323&gt;2100,$C$13&lt;0),"not specified",paths!AI323)</f>
        <v>not specified</v>
      </c>
      <c r="D80" s="145">
        <f>IF(C80="-","-",paths!AX323/paths!AM323-1)</f>
        <v>0.37379631017598136</v>
      </c>
      <c r="E80" s="146">
        <f>IF(C80="-","-",-paths!Q323/paths!H323)</f>
        <v>0</v>
      </c>
      <c r="F80" s="67" t="e">
        <f t="shared" si="4"/>
        <v>#VALUE!</v>
      </c>
    </row>
    <row r="81" spans="2:6" x14ac:dyDescent="0.25">
      <c r="B81" s="104" t="str">
        <f>'data countries EDGAR'!A67</f>
        <v>Denmark</v>
      </c>
      <c r="C81" s="143">
        <f>IF(AND(paths!AH324&gt;2100,$C$13&lt;0),"not specified",paths!AI324)</f>
        <v>2059</v>
      </c>
      <c r="D81" s="145">
        <f>IF(C81="-","-",paths!AX324/paths!AM324-1)</f>
        <v>-0.29895376644572724</v>
      </c>
      <c r="E81" s="146">
        <f>IF(C81="-","-",-paths!Q324/paths!H324)</f>
        <v>0.71208674869611543</v>
      </c>
      <c r="F81" s="67">
        <f t="shared" si="4"/>
        <v>0.73054623355427284</v>
      </c>
    </row>
    <row r="82" spans="2:6" x14ac:dyDescent="0.25">
      <c r="B82" s="104" t="str">
        <f>'data countries EDGAR'!A68</f>
        <v>Djibouti</v>
      </c>
      <c r="C82" s="143">
        <f>IF(AND(paths!AH325&gt;2100,$C$13&lt;0),"not specified",paths!AI325)</f>
        <v>2075</v>
      </c>
      <c r="D82" s="145">
        <f>IF(C82="-","-",paths!AX325/paths!AM325-1)</f>
        <v>-5.5156792785603037E-2</v>
      </c>
      <c r="E82" s="146">
        <f>IF(C82="-","-",-paths!Q325/paths!H325)</f>
        <v>0.55368812747429363</v>
      </c>
      <c r="F82" s="67">
        <f t="shared" si="4"/>
        <v>0.98234320721439705</v>
      </c>
    </row>
    <row r="83" spans="2:6" x14ac:dyDescent="0.25">
      <c r="B83" s="104" t="str">
        <f>'data countries EDGAR'!A69</f>
        <v>Dominica</v>
      </c>
      <c r="C83" s="143">
        <f>IF(AND(paths!AH326&gt;2100,$C$13&lt;0),"not specified",paths!AI326)</f>
        <v>2072</v>
      </c>
      <c r="D83" s="145">
        <f>IF(C83="-","-",paths!AX326/paths!AM326-1)</f>
        <v>-0.1464558555868366</v>
      </c>
      <c r="E83" s="146">
        <f>IF(C83="-","-",-paths!Q326/paths!H326)</f>
        <v>0.55968586207186255</v>
      </c>
      <c r="F83" s="67">
        <f t="shared" si="4"/>
        <v>0.88954414441316343</v>
      </c>
    </row>
    <row r="84" spans="2:6" x14ac:dyDescent="0.25">
      <c r="B84" s="104" t="str">
        <f>'data countries EDGAR'!A70</f>
        <v>Dominican Republic</v>
      </c>
      <c r="C84" s="143">
        <f>IF(AND(paths!AH327&gt;2100,$C$13&lt;0),"not specified",paths!AI327)</f>
        <v>2052</v>
      </c>
      <c r="D84" s="145">
        <f>IF(C84="-","-",paths!AX327/paths!AM327-1)</f>
        <v>-5.579276204773076E-2</v>
      </c>
      <c r="E84" s="146">
        <f>IF(C84="-","-",-paths!Q327/paths!H327)</f>
        <v>1.1568692625815173</v>
      </c>
      <c r="F84" s="67">
        <f t="shared" si="4"/>
        <v>0.97020723795226926</v>
      </c>
    </row>
    <row r="85" spans="2:6" x14ac:dyDescent="0.25">
      <c r="B85" s="104" t="str">
        <f>'data countries EDGAR'!A71</f>
        <v>Ecuador</v>
      </c>
      <c r="C85" s="143">
        <f>IF(AND(paths!AH328&gt;2100,$C$13&lt;0),"not specified",paths!AI328)</f>
        <v>2055</v>
      </c>
      <c r="D85" s="145">
        <f>IF(C85="-","-",paths!AX328/paths!AM328-1)</f>
        <v>-8.3658372058321606E-2</v>
      </c>
      <c r="E85" s="146">
        <f>IF(C85="-","-",-paths!Q328/paths!H328)</f>
        <v>1.0513165604734505</v>
      </c>
      <c r="F85" s="67">
        <f t="shared" si="4"/>
        <v>0.94384162794167847</v>
      </c>
    </row>
    <row r="86" spans="2:6" x14ac:dyDescent="0.25">
      <c r="B86" s="104" t="str">
        <f>'data countries EDGAR'!A72</f>
        <v>Egypt</v>
      </c>
      <c r="C86" s="143">
        <f>IF(AND(paths!AH329&gt;2100,$C$13&lt;0),"not specified",paths!AI329)</f>
        <v>2052</v>
      </c>
      <c r="D86" s="145">
        <f>IF(C86="-","-",paths!AX329/paths!AM329-1)</f>
        <v>-3.3560260639871053E-2</v>
      </c>
      <c r="E86" s="146">
        <f>IF(C86="-","-",-paths!Q329/paths!H329)</f>
        <v>1.1825240540056468</v>
      </c>
      <c r="F86" s="67">
        <f t="shared" si="4"/>
        <v>0.99243973936012897</v>
      </c>
    </row>
    <row r="87" spans="2:6" x14ac:dyDescent="0.25">
      <c r="B87" s="104" t="str">
        <f>'data countries EDGAR'!A73</f>
        <v>El Salvador</v>
      </c>
      <c r="C87" s="143">
        <f>IF(AND(paths!AH330&gt;2100,$C$13&lt;0),"not specified",paths!AI330)</f>
        <v>2062</v>
      </c>
      <c r="D87" s="145">
        <f>IF(C87="-","-",paths!AX330/paths!AM330-1)</f>
        <v>-1.0022008672896376E-2</v>
      </c>
      <c r="E87" s="146">
        <f>IF(C87="-","-",-paths!Q330/paths!H330)</f>
        <v>0.90325321946169412</v>
      </c>
      <c r="F87" s="67">
        <f t="shared" si="4"/>
        <v>1.0209779913271035</v>
      </c>
    </row>
    <row r="88" spans="2:6" x14ac:dyDescent="0.25">
      <c r="B88" s="104" t="str">
        <f>'data countries EDGAR'!A74</f>
        <v>Equatorial Guinea</v>
      </c>
      <c r="C88" s="143">
        <f>IF(AND(paths!AH331&gt;2100,$C$13&lt;0),"not specified",paths!AI331)</f>
        <v>2057</v>
      </c>
      <c r="D88" s="145">
        <f>IF(C88="-","-",paths!AX331/paths!AM331-1)</f>
        <v>-0.2304393339053411</v>
      </c>
      <c r="E88" s="146">
        <f>IF(C88="-","-",-paths!Q331/paths!H331)</f>
        <v>0.81797963940070995</v>
      </c>
      <c r="F88" s="67">
        <f t="shared" si="4"/>
        <v>0.79806066609465887</v>
      </c>
    </row>
    <row r="89" spans="2:6" x14ac:dyDescent="0.25">
      <c r="B89" s="104" t="str">
        <f>'data countries EDGAR'!A75</f>
        <v>Eritrea</v>
      </c>
      <c r="C89" s="143" t="str">
        <f>IF(AND(paths!AH332&gt;2100,$C$13&lt;0),"not specified",paths!AI332)</f>
        <v>not specified</v>
      </c>
      <c r="D89" s="145">
        <f>IF(C89="-","-",paths!AX332/paths!AM332-1)</f>
        <v>0.11871073911090524</v>
      </c>
      <c r="E89" s="146">
        <f>IF(C89="-","-",-paths!Q332/paths!H332)</f>
        <v>0</v>
      </c>
      <c r="F89" s="67" t="e">
        <f t="shared" si="4"/>
        <v>#VALUE!</v>
      </c>
    </row>
    <row r="90" spans="2:6" x14ac:dyDescent="0.25">
      <c r="B90" s="104" t="str">
        <f>'data countries EDGAR'!A76</f>
        <v>Estonia</v>
      </c>
      <c r="C90" s="143">
        <f>IF(AND(paths!AH333&gt;2100,$C$13&lt;0),"not specified",paths!AI333)</f>
        <v>2063</v>
      </c>
      <c r="D90" s="145">
        <f>IF(C90="-","-",paths!AX333/paths!AM333-1)</f>
        <v>-0.41739729445328344</v>
      </c>
      <c r="E90" s="146">
        <f>IF(C90="-","-",-paths!Q333/paths!H333)</f>
        <v>0.50974307523852169</v>
      </c>
      <c r="F90" s="67">
        <f t="shared" si="4"/>
        <v>0.61410270554671664</v>
      </c>
    </row>
    <row r="91" spans="2:6" x14ac:dyDescent="0.25">
      <c r="B91" s="104" t="str">
        <f>'data countries EDGAR'!A77</f>
        <v>Eswatini</v>
      </c>
      <c r="C91" s="143">
        <f>IF(AND(paths!AH334&gt;2100,$C$13&lt;0),"not specified",paths!AI334)</f>
        <v>2083</v>
      </c>
      <c r="D91" s="145">
        <f>IF(C91="-","-",paths!AX334/paths!AM334-1)</f>
        <v>-0.13651651526449382</v>
      </c>
      <c r="E91" s="146">
        <f>IF(C91="-","-",-paths!Q334/paths!H334)</f>
        <v>0.34290544371064585</v>
      </c>
      <c r="F91" s="67">
        <f t="shared" si="4"/>
        <v>0.90498348473550627</v>
      </c>
    </row>
    <row r="92" spans="2:6" x14ac:dyDescent="0.25">
      <c r="B92" s="104" t="str">
        <f>'data countries EDGAR'!A78</f>
        <v>Ethiopia</v>
      </c>
      <c r="C92" s="143" t="str">
        <f>IF(AND(paths!AH335&gt;2100,$C$13&lt;0),"not specified",paths!AI335)</f>
        <v>not specified</v>
      </c>
      <c r="D92" s="145">
        <f>IF(C92="-","-",paths!AX335/paths!AM335-1)</f>
        <v>9.6828530911965416E-3</v>
      </c>
      <c r="E92" s="146">
        <f>IF(C92="-","-",-paths!Q335/paths!H335)</f>
        <v>0</v>
      </c>
      <c r="F92" s="67" t="e">
        <f t="shared" si="4"/>
        <v>#VALUE!</v>
      </c>
    </row>
    <row r="93" spans="2:6" x14ac:dyDescent="0.25">
      <c r="B93" s="104" t="str">
        <f>'data countries EDGAR'!A79</f>
        <v>Falkland Islands</v>
      </c>
      <c r="C93" s="143">
        <f>IF(AND(paths!AH336&gt;2100,$C$13&lt;0),"not specified",paths!AI336)</f>
        <v>2050</v>
      </c>
      <c r="D93" s="145">
        <f>IF(C93="-","-",paths!AX336/paths!AM336-1)</f>
        <v>-0.15666881018156409</v>
      </c>
      <c r="E93" s="146">
        <f>IF(C93="-","-",-paths!Q336/paths!H336)</f>
        <v>1.1098475511253292</v>
      </c>
      <c r="F93" s="67">
        <f t="shared" ref="F93:F156" si="5">D93+0.5*(C93/1000)</f>
        <v>0.86833118981843582</v>
      </c>
    </row>
    <row r="94" spans="2:6" x14ac:dyDescent="0.25">
      <c r="B94" s="104" t="str">
        <f>'data countries EDGAR'!A80</f>
        <v>Faroes</v>
      </c>
      <c r="C94" s="143" t="str">
        <f>IF(AND(paths!AH337&gt;2100,$C$13&lt;0),"not specified",paths!AI337)</f>
        <v>not specified</v>
      </c>
      <c r="D94" s="145">
        <f>IF(C94="-","-",paths!AX337/paths!AM337-1)</f>
        <v>2.3838582520367302E-2</v>
      </c>
      <c r="E94" s="146">
        <f>IF(C94="-","-",-paths!Q337/paths!H337)</f>
        <v>0</v>
      </c>
      <c r="F94" s="67" t="e">
        <f t="shared" si="5"/>
        <v>#VALUE!</v>
      </c>
    </row>
    <row r="95" spans="2:6" x14ac:dyDescent="0.25">
      <c r="B95" s="104" t="str">
        <f>'data countries EDGAR'!A81</f>
        <v>Fiji</v>
      </c>
      <c r="C95" s="143">
        <f>IF(AND(paths!AH338&gt;2100,$C$13&lt;0),"not specified",paths!AI338)</f>
        <v>2067</v>
      </c>
      <c r="D95" s="145">
        <f>IF(C95="-","-",paths!AX338/paths!AM338-1)</f>
        <v>-0.20085845423738558</v>
      </c>
      <c r="E95" s="146">
        <f>IF(C95="-","-",-paths!Q338/paths!H338)</f>
        <v>0.62563239787330116</v>
      </c>
      <c r="F95" s="67">
        <f t="shared" si="5"/>
        <v>0.83264154576261451</v>
      </c>
    </row>
    <row r="96" spans="2:6" x14ac:dyDescent="0.25">
      <c r="B96" s="104" t="str">
        <f>'data countries EDGAR'!A82</f>
        <v>Finland</v>
      </c>
      <c r="C96" s="143">
        <f>IF(AND(paths!AH339&gt;2100,$C$13&lt;0),"not specified",paths!AI339)</f>
        <v>2064</v>
      </c>
      <c r="D96" s="145">
        <f>IF(C96="-","-",paths!AX339/paths!AM339-1)</f>
        <v>-0.40233233700986049</v>
      </c>
      <c r="E96" s="146">
        <f>IF(C96="-","-",-paths!Q339/paths!H339)</f>
        <v>0.515984478156576</v>
      </c>
      <c r="F96" s="67">
        <f t="shared" si="5"/>
        <v>0.62966766299013954</v>
      </c>
    </row>
    <row r="97" spans="2:6" x14ac:dyDescent="0.25">
      <c r="B97" s="104" t="str">
        <f>'data countries EDGAR'!A83</f>
        <v>France and Monaco</v>
      </c>
      <c r="C97" s="143">
        <f>IF(AND(paths!AH340&gt;2100,$C$13&lt;0),"not specified",paths!AI340)</f>
        <v>2059</v>
      </c>
      <c r="D97" s="145">
        <f>IF(C97="-","-",paths!AX340/paths!AM340-1)</f>
        <v>-0.29747697955296715</v>
      </c>
      <c r="E97" s="146">
        <f>IF(C97="-","-",-paths!Q340/paths!H340)</f>
        <v>0.70639436811256306</v>
      </c>
      <c r="F97" s="67">
        <f t="shared" si="5"/>
        <v>0.73202302044703293</v>
      </c>
    </row>
    <row r="98" spans="2:6" x14ac:dyDescent="0.25">
      <c r="B98" s="104" t="str">
        <f>'data countries EDGAR'!A84</f>
        <v>French Guiana</v>
      </c>
      <c r="C98" s="143">
        <f>IF(AND(paths!AH341&gt;2100,$C$13&lt;0),"not specified",paths!AI341)</f>
        <v>2066</v>
      </c>
      <c r="D98" s="145">
        <f>IF(C98="-","-",paths!AX341/paths!AM341-1)</f>
        <v>-7.8592313459780461E-2</v>
      </c>
      <c r="E98" s="146">
        <f>IF(C98="-","-",-paths!Q341/paths!H341)</f>
        <v>0.74883736447079119</v>
      </c>
      <c r="F98" s="67">
        <f t="shared" si="5"/>
        <v>0.95440768654021946</v>
      </c>
    </row>
    <row r="99" spans="2:6" x14ac:dyDescent="0.25">
      <c r="B99" s="104" t="str">
        <f>'data countries EDGAR'!A85</f>
        <v>French Polynesia</v>
      </c>
      <c r="C99" s="143">
        <f>IF(AND(paths!AH342&gt;2100,$C$13&lt;0),"not specified",paths!AI342)</f>
        <v>2052</v>
      </c>
      <c r="D99" s="145">
        <f>IF(C99="-","-",paths!AX342/paths!AM342-1)</f>
        <v>-3.4686191423736745E-2</v>
      </c>
      <c r="E99" s="146">
        <f>IF(C99="-","-",-paths!Q342/paths!H342)</f>
        <v>1.2155987978810798</v>
      </c>
      <c r="F99" s="67">
        <f t="shared" si="5"/>
        <v>0.99131380857626328</v>
      </c>
    </row>
    <row r="100" spans="2:6" x14ac:dyDescent="0.25">
      <c r="B100" s="104" t="str">
        <f>'data countries EDGAR'!A86</f>
        <v>Gabon</v>
      </c>
      <c r="C100" s="143">
        <f>IF(AND(paths!AH343&gt;2100,$C$13&lt;0),"not specified",paths!AI343)</f>
        <v>2061</v>
      </c>
      <c r="D100" s="145">
        <f>IF(C100="-","-",paths!AX343/paths!AM343-1)</f>
        <v>-0.2315222231421934</v>
      </c>
      <c r="E100" s="146">
        <f>IF(C100="-","-",-paths!Q343/paths!H343)</f>
        <v>0.72891308165773028</v>
      </c>
      <c r="F100" s="67">
        <f t="shared" si="5"/>
        <v>0.79897777685780658</v>
      </c>
    </row>
    <row r="101" spans="2:6" x14ac:dyDescent="0.25">
      <c r="B101" s="104" t="str">
        <f>'data countries EDGAR'!A87</f>
        <v>Georgia</v>
      </c>
      <c r="C101" s="143">
        <f>IF(AND(paths!AH344&gt;2100,$C$13&lt;0),"not specified",paths!AI344)</f>
        <v>2053</v>
      </c>
      <c r="D101" s="145">
        <f>IF(C101="-","-",paths!AX344/paths!AM344-1)</f>
        <v>-0.10982828410148548</v>
      </c>
      <c r="E101" s="146">
        <f>IF(C101="-","-",-paths!Q344/paths!H344)</f>
        <v>1.0815460995827162</v>
      </c>
      <c r="F101" s="67">
        <f t="shared" si="5"/>
        <v>0.91667171589851448</v>
      </c>
    </row>
    <row r="102" spans="2:6" x14ac:dyDescent="0.25">
      <c r="B102" s="104" t="str">
        <f>'data countries EDGAR'!A88</f>
        <v>Germany</v>
      </c>
      <c r="C102" s="143">
        <f>IF(AND(paths!AH345&gt;2100,$C$13&lt;0),"not specified",paths!AI345)</f>
        <v>2057</v>
      </c>
      <c r="D102" s="145">
        <f>IF(C102="-","-",paths!AX345/paths!AM345-1)</f>
        <v>-0.31968669019472229</v>
      </c>
      <c r="E102" s="146">
        <f>IF(C102="-","-",-paths!Q345/paths!H345)</f>
        <v>0.72121126257493007</v>
      </c>
      <c r="F102" s="67">
        <f t="shared" si="5"/>
        <v>0.70881330980527768</v>
      </c>
    </row>
    <row r="103" spans="2:6" x14ac:dyDescent="0.25">
      <c r="B103" s="104" t="str">
        <f>'data countries EDGAR'!A89</f>
        <v>Ghana</v>
      </c>
      <c r="C103" s="143">
        <f>IF(AND(paths!AH346&gt;2100,$C$13&lt;0),"not specified",paths!AI346)</f>
        <v>2075</v>
      </c>
      <c r="D103" s="145">
        <f>IF(C103="-","-",paths!AX346/paths!AM346-1)</f>
        <v>5.0616663983480192E-2</v>
      </c>
      <c r="E103" s="146">
        <f>IF(C103="-","-",-paths!Q346/paths!H346)</f>
        <v>0.60618023453885295</v>
      </c>
      <c r="F103" s="67">
        <f t="shared" si="5"/>
        <v>1.0881166639834803</v>
      </c>
    </row>
    <row r="104" spans="2:6" x14ac:dyDescent="0.25">
      <c r="B104" s="104" t="str">
        <f>'data countries EDGAR'!A90</f>
        <v>Gibraltar</v>
      </c>
      <c r="C104" s="143">
        <f>IF(AND(paths!AH347&gt;2100,$C$13&lt;0),"not specified",paths!AI347)</f>
        <v>2054</v>
      </c>
      <c r="D104" s="145">
        <f>IF(C104="-","-",paths!AX347/paths!AM347-1)</f>
        <v>-0.29616728846055795</v>
      </c>
      <c r="E104" s="146">
        <f>IF(C104="-","-",-paths!Q347/paths!H347)</f>
        <v>0.83030325635485591</v>
      </c>
      <c r="F104" s="67">
        <f t="shared" si="5"/>
        <v>0.73083271153944196</v>
      </c>
    </row>
    <row r="105" spans="2:6" x14ac:dyDescent="0.25">
      <c r="B105" s="104" t="str">
        <f>'data countries EDGAR'!A91</f>
        <v>Greece</v>
      </c>
      <c r="C105" s="143">
        <f>IF(AND(paths!AH348&gt;2100,$C$13&lt;0),"not specified",paths!AI348)</f>
        <v>2059</v>
      </c>
      <c r="D105" s="145">
        <f>IF(C105="-","-",paths!AX348/paths!AM348-1)</f>
        <v>-0.2952101081982581</v>
      </c>
      <c r="E105" s="146">
        <f>IF(C105="-","-",-paths!Q348/paths!H348)</f>
        <v>0.71356315724366659</v>
      </c>
      <c r="F105" s="67">
        <f t="shared" si="5"/>
        <v>0.73428989180174198</v>
      </c>
    </row>
    <row r="106" spans="2:6" x14ac:dyDescent="0.25">
      <c r="B106" s="104" t="str">
        <f>'data countries EDGAR'!A92</f>
        <v>Greenland</v>
      </c>
      <c r="C106" s="143">
        <f>IF(AND(paths!AH349&gt;2100,$C$13&lt;0),"not specified",paths!AI349)</f>
        <v>2048</v>
      </c>
      <c r="D106" s="145">
        <f>IF(C106="-","-",paths!AX349/paths!AM349-1)</f>
        <v>-0.15765501042051333</v>
      </c>
      <c r="E106" s="146">
        <f>IF(C106="-","-",-paths!Q349/paths!H349)</f>
        <v>1.2001000700994697</v>
      </c>
      <c r="F106" s="67">
        <f t="shared" si="5"/>
        <v>0.86634498957948669</v>
      </c>
    </row>
    <row r="107" spans="2:6" x14ac:dyDescent="0.25">
      <c r="B107" s="104" t="str">
        <f>'data countries EDGAR'!A93</f>
        <v>Grenada</v>
      </c>
      <c r="C107" s="143">
        <f>IF(AND(paths!AH350&gt;2100,$C$13&lt;0),"not specified",paths!AI350)</f>
        <v>2065</v>
      </c>
      <c r="D107" s="145">
        <f>IF(C107="-","-",paths!AX350/paths!AM350-1)</f>
        <v>-0.16810938976034728</v>
      </c>
      <c r="E107" s="146">
        <f>IF(C107="-","-",-paths!Q350/paths!H350)</f>
        <v>0.68663789253560992</v>
      </c>
      <c r="F107" s="67">
        <f t="shared" si="5"/>
        <v>0.86439061023965269</v>
      </c>
    </row>
    <row r="108" spans="2:6" x14ac:dyDescent="0.25">
      <c r="B108" s="104" t="str">
        <f>'data countries EDGAR'!A94</f>
        <v>Guadeloupe</v>
      </c>
      <c r="C108" s="143">
        <f>IF(AND(paths!AH351&gt;2100,$C$13&lt;0),"not specified",paths!AI351)</f>
        <v>2058</v>
      </c>
      <c r="D108" s="145">
        <f>IF(C108="-","-",paths!AX351/paths!AM351-1)</f>
        <v>-0.15285882555088914</v>
      </c>
      <c r="E108" s="146">
        <f>IF(C108="-","-",-paths!Q351/paths!H351)</f>
        <v>0.88981366781122562</v>
      </c>
      <c r="F108" s="67">
        <f t="shared" si="5"/>
        <v>0.87614117444911077</v>
      </c>
    </row>
    <row r="109" spans="2:6" x14ac:dyDescent="0.25">
      <c r="B109" s="104" t="str">
        <f>'data countries EDGAR'!A95</f>
        <v>Guatemala</v>
      </c>
      <c r="C109" s="143">
        <f>IF(AND(paths!AH352&gt;2100,$C$13&lt;0),"not specified",paths!AI352)</f>
        <v>2070</v>
      </c>
      <c r="D109" s="145">
        <f>IF(C109="-","-",paths!AX352/paths!AM352-1)</f>
        <v>-0.10210654499066241</v>
      </c>
      <c r="E109" s="146">
        <f>IF(C109="-","-",-paths!Q352/paths!H352)</f>
        <v>0.64014224521425145</v>
      </c>
      <c r="F109" s="67">
        <f t="shared" si="5"/>
        <v>0.93289345500933751</v>
      </c>
    </row>
    <row r="110" spans="2:6" x14ac:dyDescent="0.25">
      <c r="B110" s="104" t="str">
        <f>'data countries EDGAR'!A96</f>
        <v>Guinea</v>
      </c>
      <c r="C110" s="143" t="str">
        <f>IF(AND(paths!AH353&gt;2100,$C$13&lt;0),"not specified",paths!AI353)</f>
        <v>not specified</v>
      </c>
      <c r="D110" s="145">
        <f>IF(C110="-","-",paths!AX353/paths!AM353-1)</f>
        <v>6.0354493360483819E-3</v>
      </c>
      <c r="E110" s="146">
        <f>IF(C110="-","-",-paths!Q353/paths!H353)</f>
        <v>0</v>
      </c>
      <c r="F110" s="67" t="e">
        <f t="shared" si="5"/>
        <v>#VALUE!</v>
      </c>
    </row>
    <row r="111" spans="2:6" x14ac:dyDescent="0.25">
      <c r="B111" s="104" t="str">
        <f>'data countries EDGAR'!A97</f>
        <v>Guinea-Bissau</v>
      </c>
      <c r="C111" s="143" t="str">
        <f>IF(AND(paths!AH354&gt;2100,$C$13&lt;0),"not specified",paths!AI354)</f>
        <v>not specified</v>
      </c>
      <c r="D111" s="145">
        <f>IF(C111="-","-",paths!AX354/paths!AM354-1)</f>
        <v>-7.4687801106046559E-2</v>
      </c>
      <c r="E111" s="146">
        <f>IF(C111="-","-",-paths!Q354/paths!H354)</f>
        <v>0</v>
      </c>
      <c r="F111" s="67" t="e">
        <f t="shared" si="5"/>
        <v>#VALUE!</v>
      </c>
    </row>
    <row r="112" spans="2:6" x14ac:dyDescent="0.25">
      <c r="B112" s="104" t="str">
        <f>'data countries EDGAR'!A98</f>
        <v>Guyana</v>
      </c>
      <c r="C112" s="143">
        <f>IF(AND(paths!AH355&gt;2100,$C$13&lt;0),"not specified",paths!AI355)</f>
        <v>2046</v>
      </c>
      <c r="D112" s="145">
        <f>IF(C112="-","-",paths!AX355/paths!AM355-1)</f>
        <v>-1.4149000192533401E-2</v>
      </c>
      <c r="E112" s="146">
        <f>IF(C112="-","-",-paths!Q355/paths!H355)</f>
        <v>1.4663925226581107</v>
      </c>
      <c r="F112" s="67">
        <f t="shared" si="5"/>
        <v>1.0088509998074664</v>
      </c>
    </row>
    <row r="113" spans="2:6" x14ac:dyDescent="0.25">
      <c r="B113" s="104" t="str">
        <f>'data countries EDGAR'!A99</f>
        <v>Haiti</v>
      </c>
      <c r="C113" s="143" t="str">
        <f>IF(AND(paths!AH356&gt;2100,$C$13&lt;0),"not specified",paths!AI356)</f>
        <v>not specified</v>
      </c>
      <c r="D113" s="145">
        <f>IF(C113="-","-",paths!AX356/paths!AM356-1)</f>
        <v>-7.8435929476709854E-2</v>
      </c>
      <c r="E113" s="146">
        <f>IF(C113="-","-",-paths!Q356/paths!H356)</f>
        <v>0</v>
      </c>
      <c r="F113" s="67" t="e">
        <f t="shared" si="5"/>
        <v>#VALUE!</v>
      </c>
    </row>
    <row r="114" spans="2:6" x14ac:dyDescent="0.25">
      <c r="B114" s="104" t="str">
        <f>'data countries EDGAR'!A100</f>
        <v>Honduras</v>
      </c>
      <c r="C114" s="143">
        <f>IF(AND(paths!AH357&gt;2100,$C$13&lt;0),"not specified",paths!AI357)</f>
        <v>2064</v>
      </c>
      <c r="D114" s="145">
        <f>IF(C114="-","-",paths!AX357/paths!AM357-1)</f>
        <v>2.6664486579405011E-2</v>
      </c>
      <c r="E114" s="146">
        <f>IF(C114="-","-",-paths!Q357/paths!H357)</f>
        <v>0.88757156374688384</v>
      </c>
      <c r="F114" s="67">
        <f t="shared" si="5"/>
        <v>1.058664486579405</v>
      </c>
    </row>
    <row r="115" spans="2:6" x14ac:dyDescent="0.25">
      <c r="B115" s="104" t="str">
        <f>'data countries EDGAR'!A101</f>
        <v>Hong Kong</v>
      </c>
      <c r="C115" s="143">
        <f>IF(AND(paths!AH358&gt;2100,$C$13&lt;0),"not specified",paths!AI358)</f>
        <v>2062</v>
      </c>
      <c r="D115" s="145">
        <f>IF(C115="-","-",paths!AX358/paths!AM358-1)</f>
        <v>-0.33230478203964464</v>
      </c>
      <c r="E115" s="146">
        <f>IF(C115="-","-",-paths!Q358/paths!H358)</f>
        <v>0.61721810877316641</v>
      </c>
      <c r="F115" s="67">
        <f t="shared" si="5"/>
        <v>0.69869521796035527</v>
      </c>
    </row>
    <row r="116" spans="2:6" x14ac:dyDescent="0.25">
      <c r="B116" s="104" t="str">
        <f>'data countries EDGAR'!A102</f>
        <v>Hungary</v>
      </c>
      <c r="C116" s="143">
        <f>IF(AND(paths!AH359&gt;2100,$C$13&lt;0),"not specified",paths!AI359)</f>
        <v>2059</v>
      </c>
      <c r="D116" s="145">
        <f>IF(C116="-","-",paths!AX359/paths!AM359-1)</f>
        <v>-0.31427914904795151</v>
      </c>
      <c r="E116" s="146">
        <f>IF(C116="-","-",-paths!Q359/paths!H359)</f>
        <v>0.6785986259809339</v>
      </c>
      <c r="F116" s="67">
        <f t="shared" si="5"/>
        <v>0.71522085095204857</v>
      </c>
    </row>
    <row r="117" spans="2:6" x14ac:dyDescent="0.25">
      <c r="B117" s="104" t="str">
        <f>'data countries EDGAR'!A103</f>
        <v>Iceland</v>
      </c>
      <c r="C117" s="143">
        <f>IF(AND(paths!AH360&gt;2100,$C$13&lt;0),"not specified",paths!AI360)</f>
        <v>2050</v>
      </c>
      <c r="D117" s="145">
        <f>IF(C117="-","-",paths!AX360/paths!AM360-1)</f>
        <v>-0.20386193939569486</v>
      </c>
      <c r="E117" s="146">
        <f>IF(C117="-","-",-paths!Q360/paths!H360)</f>
        <v>1.0415697545070024</v>
      </c>
      <c r="F117" s="67">
        <f t="shared" si="5"/>
        <v>0.82113806060430505</v>
      </c>
    </row>
    <row r="118" spans="2:6" x14ac:dyDescent="0.25">
      <c r="B118" s="104" t="str">
        <f>'data countries EDGAR'!A104</f>
        <v>India</v>
      </c>
      <c r="C118" s="143">
        <f>IF(AND(paths!AH361&gt;2100,$C$13&lt;0),"not specified",paths!AI361)</f>
        <v>2055</v>
      </c>
      <c r="D118" s="145">
        <f>IF(C118="-","-",paths!AX361/paths!AM361-1)</f>
        <v>-8.3736167216192925E-3</v>
      </c>
      <c r="E118" s="146">
        <f>IF(C118="-","-",-paths!Q361/paths!H361)</f>
        <v>1.1331339342584086</v>
      </c>
      <c r="F118" s="67">
        <f t="shared" si="5"/>
        <v>1.0191263832783808</v>
      </c>
    </row>
    <row r="119" spans="2:6" x14ac:dyDescent="0.25">
      <c r="B119" s="104" t="str">
        <f>'data countries EDGAR'!A105</f>
        <v>Indonesia</v>
      </c>
      <c r="C119" s="143">
        <f>IF(AND(paths!AH362&gt;2100,$C$13&lt;0),"not specified",paths!AI362)</f>
        <v>2052</v>
      </c>
      <c r="D119" s="145">
        <f>IF(C119="-","-",paths!AX362/paths!AM362-1)</f>
        <v>-6.9516046092060746E-3</v>
      </c>
      <c r="E119" s="146">
        <f>IF(C119="-","-",-paths!Q362/paths!H362)</f>
        <v>1.2468617313884975</v>
      </c>
      <c r="F119" s="67">
        <f t="shared" si="5"/>
        <v>1.0190483953907941</v>
      </c>
    </row>
    <row r="120" spans="2:6" x14ac:dyDescent="0.25">
      <c r="B120" s="104" t="str">
        <f>'data countries EDGAR'!A106</f>
        <v>Iran</v>
      </c>
      <c r="C120" s="143">
        <f>IF(AND(paths!AH363&gt;2100,$C$13&lt;0),"not specified",paths!AI363)</f>
        <v>2047</v>
      </c>
      <c r="D120" s="145">
        <f>IF(C120="-","-",paths!AX363/paths!AM363-1)</f>
        <v>-0.14271598164276289</v>
      </c>
      <c r="E120" s="146">
        <f>IF(C120="-","-",-paths!Q363/paths!H363)</f>
        <v>1.2416502996171648</v>
      </c>
      <c r="F120" s="67">
        <f t="shared" si="5"/>
        <v>0.88078401835723719</v>
      </c>
    </row>
    <row r="121" spans="2:6" x14ac:dyDescent="0.25">
      <c r="B121" s="104" t="str">
        <f>'data countries EDGAR'!A107</f>
        <v>Iraq</v>
      </c>
      <c r="C121" s="143">
        <f>IF(AND(paths!AH364&gt;2100,$C$13&lt;0),"not specified",paths!AI364)</f>
        <v>2048</v>
      </c>
      <c r="D121" s="145">
        <f>IF(C121="-","-",paths!AX364/paths!AM364-1)</f>
        <v>-8.080838998869122E-2</v>
      </c>
      <c r="E121" s="146">
        <f>IF(C121="-","-",-paths!Q364/paths!H364)</f>
        <v>1.2978043068148963</v>
      </c>
      <c r="F121" s="67">
        <f t="shared" si="5"/>
        <v>0.9431916100113088</v>
      </c>
    </row>
    <row r="122" spans="2:6" x14ac:dyDescent="0.25">
      <c r="B122" s="104" t="str">
        <f>'data countries EDGAR'!A108</f>
        <v>Ireland</v>
      </c>
      <c r="C122" s="143">
        <f>IF(AND(paths!AH365&gt;2100,$C$13&lt;0),"not specified",paths!AI365)</f>
        <v>2055</v>
      </c>
      <c r="D122" s="145">
        <f>IF(C122="-","-",paths!AX365/paths!AM365-1)</f>
        <v>-0.27937298979339587</v>
      </c>
      <c r="E122" s="146">
        <f>IF(C122="-","-",-paths!Q365/paths!H365)</f>
        <v>0.8136848568474534</v>
      </c>
      <c r="F122" s="67">
        <f t="shared" si="5"/>
        <v>0.74812701020660421</v>
      </c>
    </row>
    <row r="123" spans="2:6" x14ac:dyDescent="0.25">
      <c r="B123" s="104" t="str">
        <f>'data countries EDGAR'!A109</f>
        <v>Israel and Palestine, State of</v>
      </c>
      <c r="C123" s="143">
        <f>IF(AND(paths!AH366&gt;2100,$C$13&lt;0),"not specified",paths!AI366)</f>
        <v>2058</v>
      </c>
      <c r="D123" s="145">
        <f>IF(C123="-","-",paths!AX366/paths!AM366-1)</f>
        <v>-0.27548460862355784</v>
      </c>
      <c r="E123" s="146">
        <f>IF(C123="-","-",-paths!Q366/paths!H366)</f>
        <v>0.75425479983156418</v>
      </c>
      <c r="F123" s="67">
        <f t="shared" si="5"/>
        <v>0.75351539137644208</v>
      </c>
    </row>
    <row r="124" spans="2:6" x14ac:dyDescent="0.25">
      <c r="B124" s="104" t="str">
        <f>'data countries EDGAR'!A110</f>
        <v>Italy, San Marino and the Holy See</v>
      </c>
      <c r="C124" s="143">
        <f>IF(AND(paths!AH367&gt;2100,$C$13&lt;0),"not specified",paths!AI367)</f>
        <v>2056</v>
      </c>
      <c r="D124" s="145">
        <f>IF(C124="-","-",paths!AX367/paths!AM367-1)</f>
        <v>-0.26941831901874658</v>
      </c>
      <c r="E124" s="146">
        <f>IF(C124="-","-",-paths!Q367/paths!H367)</f>
        <v>0.79432128293725823</v>
      </c>
      <c r="F124" s="67">
        <f t="shared" si="5"/>
        <v>0.75858168098125345</v>
      </c>
    </row>
    <row r="125" spans="2:6" x14ac:dyDescent="0.25">
      <c r="B125" s="104" t="str">
        <f>'data countries EDGAR'!A111</f>
        <v>Jamaica</v>
      </c>
      <c r="C125" s="143">
        <f>IF(AND(paths!AH368&gt;2100,$C$13&lt;0),"not specified",paths!AI368)</f>
        <v>2060</v>
      </c>
      <c r="D125" s="145">
        <f>IF(C125="-","-",paths!AX368/paths!AM368-1)</f>
        <v>-0.20491690100877014</v>
      </c>
      <c r="E125" s="146">
        <f>IF(C125="-","-",-paths!Q368/paths!H368)</f>
        <v>0.77734993574524069</v>
      </c>
      <c r="F125" s="67">
        <f t="shared" si="5"/>
        <v>0.82508309899122989</v>
      </c>
    </row>
    <row r="126" spans="2:6" x14ac:dyDescent="0.25">
      <c r="B126" s="104" t="str">
        <f>'data countries EDGAR'!A112</f>
        <v>Japan</v>
      </c>
      <c r="C126" s="143">
        <f>IF(AND(paths!AH369&gt;2100,$C$13&lt;0),"not specified",paths!AI369)</f>
        <v>2056</v>
      </c>
      <c r="D126" s="145">
        <f>IF(C126="-","-",paths!AX369/paths!AM369-1)</f>
        <v>-0.30039185482001696</v>
      </c>
      <c r="E126" s="146">
        <f>IF(C126="-","-",-paths!Q369/paths!H369)</f>
        <v>0.77540168834770107</v>
      </c>
      <c r="F126" s="67">
        <f t="shared" si="5"/>
        <v>0.72760814517998307</v>
      </c>
    </row>
    <row r="127" spans="2:6" x14ac:dyDescent="0.25">
      <c r="B127" s="104" t="str">
        <f>'data countries EDGAR'!A113</f>
        <v>Jordan</v>
      </c>
      <c r="C127" s="143">
        <f>IF(AND(paths!AH370&gt;2100,$C$13&lt;0),"not specified",paths!AI370)</f>
        <v>2058</v>
      </c>
      <c r="D127" s="145">
        <f>IF(C127="-","-",paths!AX370/paths!AM370-1)</f>
        <v>-0.14656052836077305</v>
      </c>
      <c r="E127" s="146">
        <f>IF(C127="-","-",-paths!Q370/paths!H370)</f>
        <v>0.87213639031558354</v>
      </c>
      <c r="F127" s="67">
        <f t="shared" si="5"/>
        <v>0.88243947163922687</v>
      </c>
    </row>
    <row r="128" spans="2:6" x14ac:dyDescent="0.25">
      <c r="B128" s="104" t="str">
        <f>'data countries EDGAR'!A114</f>
        <v>Kazakhstan</v>
      </c>
      <c r="C128" s="143">
        <f>IF(AND(paths!AH371&gt;2100,$C$13&lt;0),"not specified",paths!AI371)</f>
        <v>2046</v>
      </c>
      <c r="D128" s="145">
        <f>IF(C128="-","-",paths!AX371/paths!AM371-1)</f>
        <v>-0.14371082108358568</v>
      </c>
      <c r="E128" s="146">
        <f>IF(C128="-","-",-paths!Q371/paths!H371)</f>
        <v>1.2887288256511504</v>
      </c>
      <c r="F128" s="67">
        <f t="shared" si="5"/>
        <v>0.87928917891641423</v>
      </c>
    </row>
    <row r="129" spans="2:6" x14ac:dyDescent="0.25">
      <c r="B129" s="104" t="str">
        <f>'data countries EDGAR'!A115</f>
        <v>Kenya</v>
      </c>
      <c r="C129" s="143" t="str">
        <f>IF(AND(paths!AH372&gt;2100,$C$13&lt;0),"not specified",paths!AI372)</f>
        <v>not specified</v>
      </c>
      <c r="D129" s="145">
        <f>IF(C129="-","-",paths!AX372/paths!AM372-1)</f>
        <v>2.9342006890658689E-2</v>
      </c>
      <c r="E129" s="146">
        <f>IF(C129="-","-",-paths!Q372/paths!H372)</f>
        <v>0</v>
      </c>
      <c r="F129" s="67" t="e">
        <f t="shared" si="5"/>
        <v>#VALUE!</v>
      </c>
    </row>
    <row r="130" spans="2:6" x14ac:dyDescent="0.25">
      <c r="B130" s="104" t="str">
        <f>'data countries EDGAR'!A116</f>
        <v>Kiribati</v>
      </c>
      <c r="C130" s="143">
        <f>IF(AND(paths!AH373&gt;2100,$C$13&lt;0),"not specified",paths!AI373)</f>
        <v>2085</v>
      </c>
      <c r="D130" s="145">
        <f>IF(C130="-","-",paths!AX373/paths!AM373-1)</f>
        <v>-5.5763469846937475E-2</v>
      </c>
      <c r="E130" s="146">
        <f>IF(C130="-","-",-paths!Q373/paths!H373)</f>
        <v>0.31565093485683599</v>
      </c>
      <c r="F130" s="67">
        <f t="shared" si="5"/>
        <v>0.98673653015306251</v>
      </c>
    </row>
    <row r="131" spans="2:6" x14ac:dyDescent="0.25">
      <c r="B131" s="104" t="str">
        <f>'data countries EDGAR'!A117</f>
        <v>Kuwait</v>
      </c>
      <c r="C131" s="143">
        <f>IF(AND(paths!AH374&gt;2100,$C$13&lt;0),"not specified",paths!AI374)</f>
        <v>2046</v>
      </c>
      <c r="D131" s="145">
        <f>IF(C131="-","-",paths!AX374/paths!AM374-1)</f>
        <v>-0.14436864307363961</v>
      </c>
      <c r="E131" s="146">
        <f>IF(C131="-","-",-paths!Q374/paths!H374)</f>
        <v>1.3170156327777351</v>
      </c>
      <c r="F131" s="67">
        <f t="shared" si="5"/>
        <v>0.8786313569263603</v>
      </c>
    </row>
    <row r="132" spans="2:6" x14ac:dyDescent="0.25">
      <c r="B132" s="104" t="str">
        <f>'data countries EDGAR'!A118</f>
        <v>Kyrgyzstan</v>
      </c>
      <c r="C132" s="143">
        <f>IF(AND(paths!AH375&gt;2100,$C$13&lt;0),"not specified",paths!AI375)</f>
        <v>2062</v>
      </c>
      <c r="D132" s="145">
        <f>IF(C132="-","-",paths!AX375/paths!AM375-1)</f>
        <v>-0.1173301265212402</v>
      </c>
      <c r="E132" s="146">
        <f>IF(C132="-","-",-paths!Q375/paths!H375)</f>
        <v>0.81115441264906141</v>
      </c>
      <c r="F132" s="67">
        <f t="shared" si="5"/>
        <v>0.91366987347875972</v>
      </c>
    </row>
    <row r="133" spans="2:6" x14ac:dyDescent="0.25">
      <c r="B133" s="104" t="str">
        <f>'data countries EDGAR'!A119</f>
        <v>Laos</v>
      </c>
      <c r="C133" s="143">
        <f>IF(AND(paths!AH376&gt;2100,$C$13&lt;0),"not specified",paths!AI376)</f>
        <v>2049</v>
      </c>
      <c r="D133" s="145">
        <f>IF(C133="-","-",paths!AX376/paths!AM376-1)</f>
        <v>9.301131295040399E-3</v>
      </c>
      <c r="E133" s="146">
        <f>IF(C133="-","-",-paths!Q376/paths!H376)</f>
        <v>1.3993353133967652</v>
      </c>
      <c r="F133" s="67">
        <f t="shared" si="5"/>
        <v>1.0338011312950404</v>
      </c>
    </row>
    <row r="134" spans="2:6" x14ac:dyDescent="0.25">
      <c r="B134" s="104" t="str">
        <f>'data countries EDGAR'!A120</f>
        <v>Latvia</v>
      </c>
      <c r="C134" s="143">
        <f>IF(AND(paths!AH377&gt;2100,$C$13&lt;0),"not specified",paths!AI377)</f>
        <v>2060</v>
      </c>
      <c r="D134" s="145">
        <f>IF(C134="-","-",paths!AX377/paths!AM377-1)</f>
        <v>-0.28469978091167458</v>
      </c>
      <c r="E134" s="146">
        <f>IF(C134="-","-",-paths!Q377/paths!H377)</f>
        <v>0.69990182491698327</v>
      </c>
      <c r="F134" s="67">
        <f t="shared" si="5"/>
        <v>0.74530021908832544</v>
      </c>
    </row>
    <row r="135" spans="2:6" x14ac:dyDescent="0.25">
      <c r="B135" s="104" t="str">
        <f>'data countries EDGAR'!A121</f>
        <v>Lebanon</v>
      </c>
      <c r="C135" s="143" t="str">
        <f>IF(AND(paths!AH378&gt;2100,$C$13&lt;0),"not specified",paths!AI378)</f>
        <v>not specified</v>
      </c>
      <c r="D135" s="145">
        <f>IF(C135="-","-",paths!AX378/paths!AM378-1)</f>
        <v>-0.6236995697179043</v>
      </c>
      <c r="E135" s="146">
        <f>IF(C135="-","-",-paths!Q378/paths!H378)</f>
        <v>0</v>
      </c>
      <c r="F135" s="67" t="e">
        <f t="shared" si="5"/>
        <v>#VALUE!</v>
      </c>
    </row>
    <row r="136" spans="2:6" x14ac:dyDescent="0.25">
      <c r="B136" s="104" t="str">
        <f>'data countries EDGAR'!A122</f>
        <v>Lesotho</v>
      </c>
      <c r="C136" s="143" t="str">
        <f>IF(AND(paths!AH379&gt;2100,$C$13&lt;0),"not specified",paths!AI379)</f>
        <v>not specified</v>
      </c>
      <c r="D136" s="145">
        <f>IF(C136="-","-",paths!AX379/paths!AM379-1)</f>
        <v>0.17628827329402896</v>
      </c>
      <c r="E136" s="146">
        <f>IF(C136="-","-",-paths!Q379/paths!H379)</f>
        <v>6.8247377811382214E-4</v>
      </c>
      <c r="F136" s="67" t="e">
        <f t="shared" si="5"/>
        <v>#VALUE!</v>
      </c>
    </row>
    <row r="137" spans="2:6" x14ac:dyDescent="0.25">
      <c r="B137" s="104" t="str">
        <f>'data countries EDGAR'!A123</f>
        <v>Liberia</v>
      </c>
      <c r="C137" s="143" t="str">
        <f>IF(AND(paths!AH380&gt;2100,$C$13&lt;0),"not specified",paths!AI380)</f>
        <v>not specified</v>
      </c>
      <c r="D137" s="145">
        <f>IF(C137="-","-",paths!AX380/paths!AM380-1)</f>
        <v>-0.17085944713894907</v>
      </c>
      <c r="E137" s="146">
        <f>IF(C137="-","-",-paths!Q380/paths!H380)</f>
        <v>0</v>
      </c>
      <c r="F137" s="67" t="e">
        <f t="shared" si="5"/>
        <v>#VALUE!</v>
      </c>
    </row>
    <row r="138" spans="2:6" x14ac:dyDescent="0.25">
      <c r="B138" s="104" t="str">
        <f>'data countries EDGAR'!A124</f>
        <v>Libya</v>
      </c>
      <c r="C138" s="143">
        <f>IF(AND(paths!AH381&gt;2100,$C$13&lt;0),"not specified",paths!AI381)</f>
        <v>2049</v>
      </c>
      <c r="D138" s="145">
        <f>IF(C138="-","-",paths!AX381/paths!AM381-1)</f>
        <v>-0.15956870304720638</v>
      </c>
      <c r="E138" s="146">
        <f>IF(C138="-","-",-paths!Q381/paths!H381)</f>
        <v>1.151344517595406</v>
      </c>
      <c r="F138" s="67">
        <f t="shared" si="5"/>
        <v>0.86493129695279358</v>
      </c>
    </row>
    <row r="139" spans="2:6" x14ac:dyDescent="0.25">
      <c r="B139" s="104" t="str">
        <f>'data countries EDGAR'!A125</f>
        <v>Lithuania</v>
      </c>
      <c r="C139" s="143">
        <f>IF(AND(paths!AH382&gt;2100,$C$13&lt;0),"not specified",paths!AI382)</f>
        <v>2057</v>
      </c>
      <c r="D139" s="145">
        <f>IF(C139="-","-",paths!AX382/paths!AM382-1)</f>
        <v>-0.26183697675087625</v>
      </c>
      <c r="E139" s="146">
        <f>IF(C139="-","-",-paths!Q382/paths!H382)</f>
        <v>0.79668665334782041</v>
      </c>
      <c r="F139" s="67">
        <f t="shared" si="5"/>
        <v>0.76666302324912372</v>
      </c>
    </row>
    <row r="140" spans="2:6" x14ac:dyDescent="0.25">
      <c r="B140" s="104" t="str">
        <f>'data countries EDGAR'!A126</f>
        <v>Luxembourg</v>
      </c>
      <c r="C140" s="143">
        <f>IF(AND(paths!AH383&gt;2100,$C$13&lt;0),"not specified",paths!AI383)</f>
        <v>2061</v>
      </c>
      <c r="D140" s="145">
        <f>IF(C140="-","-",paths!AX383/paths!AM383-1)</f>
        <v>-0.38473019784332163</v>
      </c>
      <c r="E140" s="146">
        <f>IF(C140="-","-",-paths!Q383/paths!H383)</f>
        <v>0.5880729037924628</v>
      </c>
      <c r="F140" s="67">
        <f t="shared" si="5"/>
        <v>0.64576980215667834</v>
      </c>
    </row>
    <row r="141" spans="2:6" x14ac:dyDescent="0.25">
      <c r="B141" s="104" t="str">
        <f>'data countries EDGAR'!A127</f>
        <v>Macao</v>
      </c>
      <c r="C141" s="143">
        <f>IF(AND(paths!AH384&gt;2100,$C$13&lt;0),"not specified",paths!AI384)</f>
        <v>2066</v>
      </c>
      <c r="D141" s="145">
        <f>IF(C141="-","-",paths!AX384/paths!AM384-1)</f>
        <v>-0.34008351877390941</v>
      </c>
      <c r="E141" s="146">
        <f>IF(C141="-","-",-paths!Q384/paths!H384)</f>
        <v>0.53639189009226784</v>
      </c>
      <c r="F141" s="67">
        <f t="shared" si="5"/>
        <v>0.69291648122609051</v>
      </c>
    </row>
    <row r="142" spans="2:6" x14ac:dyDescent="0.25">
      <c r="B142" s="104" t="str">
        <f>'data countries EDGAR'!A128</f>
        <v>Madagascar</v>
      </c>
      <c r="C142" s="143" t="str">
        <f>IF(AND(paths!AH385&gt;2100,$C$13&lt;0),"not specified",paths!AI385)</f>
        <v>not specified</v>
      </c>
      <c r="D142" s="145">
        <f>IF(C142="-","-",paths!AX385/paths!AM385-1)</f>
        <v>0.12494079997756535</v>
      </c>
      <c r="E142" s="146">
        <f>IF(C142="-","-",-paths!Q385/paths!H385)</f>
        <v>0</v>
      </c>
      <c r="F142" s="67" t="e">
        <f t="shared" si="5"/>
        <v>#VALUE!</v>
      </c>
    </row>
    <row r="143" spans="2:6" x14ac:dyDescent="0.25">
      <c r="B143" s="104" t="str">
        <f>'data countries EDGAR'!A129</f>
        <v>Malawi</v>
      </c>
      <c r="C143" s="143" t="str">
        <f>IF(AND(paths!AH386&gt;2100,$C$13&lt;0),"not specified",paths!AI386)</f>
        <v>not specified</v>
      </c>
      <c r="D143" s="145">
        <f>IF(C143="-","-",paths!AX386/paths!AM386-1)</f>
        <v>-0.18407376978627144</v>
      </c>
      <c r="E143" s="146">
        <f>IF(C143="-","-",-paths!Q386/paths!H386)</f>
        <v>0</v>
      </c>
      <c r="F143" s="67" t="e">
        <f t="shared" si="5"/>
        <v>#VALUE!</v>
      </c>
    </row>
    <row r="144" spans="2:6" x14ac:dyDescent="0.25">
      <c r="B144" s="104" t="str">
        <f>'data countries EDGAR'!A130</f>
        <v>Malaysia</v>
      </c>
      <c r="C144" s="143">
        <f>IF(AND(paths!AH387&gt;2100,$C$13&lt;0),"not specified",paths!AI387)</f>
        <v>2048</v>
      </c>
      <c r="D144" s="145">
        <f>IF(C144="-","-",paths!AX387/paths!AM387-1)</f>
        <v>-0.13718193688459512</v>
      </c>
      <c r="E144" s="146">
        <f>IF(C144="-","-",-paths!Q387/paths!H387)</f>
        <v>1.2255407159096781</v>
      </c>
      <c r="F144" s="67">
        <f t="shared" si="5"/>
        <v>0.8868180631154049</v>
      </c>
    </row>
    <row r="145" spans="2:6" x14ac:dyDescent="0.25">
      <c r="B145" s="104" t="str">
        <f>'data countries EDGAR'!A131</f>
        <v>Maldives</v>
      </c>
      <c r="C145" s="143">
        <f>IF(AND(paths!AH388&gt;2100,$C$13&lt;0),"not specified",paths!AI388)</f>
        <v>2050</v>
      </c>
      <c r="D145" s="145">
        <f>IF(C145="-","-",paths!AX388/paths!AM388-1)</f>
        <v>-5.205178566337143E-2</v>
      </c>
      <c r="E145" s="146">
        <f>IF(C145="-","-",-paths!Q388/paths!H388)</f>
        <v>1.2643366896970067</v>
      </c>
      <c r="F145" s="67">
        <f t="shared" si="5"/>
        <v>0.97294821433662848</v>
      </c>
    </row>
    <row r="146" spans="2:6" x14ac:dyDescent="0.25">
      <c r="B146" s="104" t="str">
        <f>'data countries EDGAR'!A132</f>
        <v>Mali</v>
      </c>
      <c r="C146" s="143" t="str">
        <f>IF(AND(paths!AH389&gt;2100,$C$13&lt;0),"not specified",paths!AI389)</f>
        <v>not specified</v>
      </c>
      <c r="D146" s="145">
        <f>IF(C146="-","-",paths!AX389/paths!AM389-1)</f>
        <v>0.12724871284375827</v>
      </c>
      <c r="E146" s="146">
        <f>IF(C146="-","-",-paths!Q389/paths!H389)</f>
        <v>0</v>
      </c>
      <c r="F146" s="67" t="e">
        <f t="shared" si="5"/>
        <v>#VALUE!</v>
      </c>
    </row>
    <row r="147" spans="2:6" x14ac:dyDescent="0.25">
      <c r="B147" s="104" t="str">
        <f>'data countries EDGAR'!A133</f>
        <v>Malta</v>
      </c>
      <c r="C147" s="143">
        <f>IF(AND(paths!AH390&gt;2100,$C$13&lt;0),"not specified",paths!AI390)</f>
        <v>2053</v>
      </c>
      <c r="D147" s="145">
        <f>IF(C147="-","-",paths!AX390/paths!AM390-1)</f>
        <v>-0.14873947214381811</v>
      </c>
      <c r="E147" s="146">
        <f>IF(C147="-","-",-paths!Q390/paths!H390)</f>
        <v>1.035830840869576</v>
      </c>
      <c r="F147" s="67">
        <f t="shared" si="5"/>
        <v>0.87776052785618186</v>
      </c>
    </row>
    <row r="148" spans="2:6" x14ac:dyDescent="0.25">
      <c r="B148" s="104" t="str">
        <f>'data countries EDGAR'!A134</f>
        <v>Martinique</v>
      </c>
      <c r="C148" s="143">
        <f>IF(AND(paths!AH391&gt;2100,$C$13&lt;0),"not specified",paths!AI391)</f>
        <v>2057</v>
      </c>
      <c r="D148" s="145">
        <f>IF(C148="-","-",paths!AX391/paths!AM391-1)</f>
        <v>-0.15644050380258545</v>
      </c>
      <c r="E148" s="146">
        <f>IF(C148="-","-",-paths!Q391/paths!H391)</f>
        <v>0.9103537602225652</v>
      </c>
      <c r="F148" s="67">
        <f t="shared" si="5"/>
        <v>0.87205949619741452</v>
      </c>
    </row>
    <row r="149" spans="2:6" x14ac:dyDescent="0.25">
      <c r="B149" s="104" t="str">
        <f>'data countries EDGAR'!A135</f>
        <v>Mauritania</v>
      </c>
      <c r="C149" s="143">
        <f>IF(AND(paths!AH392&gt;2100,$C$13&lt;0),"not specified",paths!AI392)</f>
        <v>2069</v>
      </c>
      <c r="D149" s="145">
        <f>IF(C149="-","-",paths!AX392/paths!AM392-1)</f>
        <v>-3.3079607379274956E-2</v>
      </c>
      <c r="E149" s="146">
        <f>IF(C149="-","-",-paths!Q392/paths!H392)</f>
        <v>0.70195345023049338</v>
      </c>
      <c r="F149" s="67">
        <f t="shared" si="5"/>
        <v>1.001420392620725</v>
      </c>
    </row>
    <row r="150" spans="2:6" x14ac:dyDescent="0.25">
      <c r="B150" s="104" t="str">
        <f>'data countries EDGAR'!A136</f>
        <v>Mauritius</v>
      </c>
      <c r="C150" s="143">
        <f>IF(AND(paths!AH393&gt;2100,$C$13&lt;0),"not specified",paths!AI393)</f>
        <v>2055</v>
      </c>
      <c r="D150" s="145">
        <f>IF(C150="-","-",paths!AX393/paths!AM393-1)</f>
        <v>-0.15793283440913819</v>
      </c>
      <c r="E150" s="146">
        <f>IF(C150="-","-",-paths!Q393/paths!H393)</f>
        <v>0.9556639216733509</v>
      </c>
      <c r="F150" s="67">
        <f t="shared" si="5"/>
        <v>0.86956716559086189</v>
      </c>
    </row>
    <row r="151" spans="2:6" x14ac:dyDescent="0.25">
      <c r="B151" s="104" t="str">
        <f>'data countries EDGAR'!A137</f>
        <v>Mexico</v>
      </c>
      <c r="C151" s="143">
        <f>IF(AND(paths!AH394&gt;2100,$C$13&lt;0),"not specified",paths!AI394)</f>
        <v>2057</v>
      </c>
      <c r="D151" s="145">
        <f>IF(C151="-","-",paths!AX394/paths!AM394-1)</f>
        <v>-0.21409288586026531</v>
      </c>
      <c r="E151" s="146">
        <f>IF(C151="-","-",-paths!Q394/paths!H394)</f>
        <v>0.84315301631651407</v>
      </c>
      <c r="F151" s="67">
        <f t="shared" si="5"/>
        <v>0.81440711413973466</v>
      </c>
    </row>
    <row r="152" spans="2:6" x14ac:dyDescent="0.25">
      <c r="B152" s="104" t="str">
        <f>'data countries EDGAR'!A138</f>
        <v>Moldova</v>
      </c>
      <c r="C152" s="143">
        <f>IF(AND(paths!AH395&gt;2100,$C$13&lt;0),"not specified",paths!AI395)</f>
        <v>2064</v>
      </c>
      <c r="D152" s="145">
        <f>IF(C152="-","-",paths!AX395/paths!AM395-1)</f>
        <v>-0.23728477550730243</v>
      </c>
      <c r="E152" s="146">
        <f>IF(C152="-","-",-paths!Q395/paths!H395)</f>
        <v>0.66509280924164726</v>
      </c>
      <c r="F152" s="67">
        <f t="shared" si="5"/>
        <v>0.7947152244926976</v>
      </c>
    </row>
    <row r="153" spans="2:6" x14ac:dyDescent="0.25">
      <c r="B153" s="104" t="str">
        <f>'data countries EDGAR'!A139</f>
        <v>Mongolia</v>
      </c>
      <c r="C153" s="143">
        <f>IF(AND(paths!AH396&gt;2100,$C$13&lt;0),"not specified",paths!AI396)</f>
        <v>2050</v>
      </c>
      <c r="D153" s="145">
        <f>IF(C153="-","-",paths!AX396/paths!AM396-1)</f>
        <v>-0.16837019951369336</v>
      </c>
      <c r="E153" s="146">
        <f>IF(C153="-","-",-paths!Q396/paths!H396)</f>
        <v>1.1126876774864631</v>
      </c>
      <c r="F153" s="67">
        <f t="shared" si="5"/>
        <v>0.85662980048630655</v>
      </c>
    </row>
    <row r="154" spans="2:6" x14ac:dyDescent="0.25">
      <c r="B154" s="104" t="str">
        <f>'data countries EDGAR'!A140</f>
        <v>Morocco</v>
      </c>
      <c r="C154" s="143">
        <f>IF(AND(paths!AH397&gt;2100,$C$13&lt;0),"not specified",paths!AI397)</f>
        <v>2062</v>
      </c>
      <c r="D154" s="145">
        <f>IF(C154="-","-",paths!AX397/paths!AM397-1)</f>
        <v>-0.18001115448255511</v>
      </c>
      <c r="E154" s="146">
        <f>IF(C154="-","-",-paths!Q397/paths!H397)</f>
        <v>0.74495038027088589</v>
      </c>
      <c r="F154" s="67">
        <f t="shared" si="5"/>
        <v>0.8509888455174448</v>
      </c>
    </row>
    <row r="155" spans="2:6" x14ac:dyDescent="0.25">
      <c r="B155" s="104" t="str">
        <f>'data countries EDGAR'!A141</f>
        <v>Mozambique</v>
      </c>
      <c r="C155" s="143" t="str">
        <f>IF(AND(paths!AH398&gt;2100,$C$13&lt;0),"not specified",paths!AI398)</f>
        <v>not specified</v>
      </c>
      <c r="D155" s="145">
        <f>IF(C155="-","-",paths!AX398/paths!AM398-1)</f>
        <v>9.9902955896480572E-2</v>
      </c>
      <c r="E155" s="146">
        <f>IF(C155="-","-",-paths!Q398/paths!H398)</f>
        <v>0</v>
      </c>
      <c r="F155" s="67" t="e">
        <f t="shared" si="5"/>
        <v>#VALUE!</v>
      </c>
    </row>
    <row r="156" spans="2:6" x14ac:dyDescent="0.25">
      <c r="B156" s="104" t="str">
        <f>'data countries EDGAR'!A142</f>
        <v>Myanmar/Burma</v>
      </c>
      <c r="C156" s="143">
        <f>IF(AND(paths!AH399&gt;2100,$C$13&lt;0),"not specified",paths!AI399)</f>
        <v>2095</v>
      </c>
      <c r="D156" s="145">
        <f>IF(C156="-","-",paths!AX399/paths!AM399-1)</f>
        <v>-0.16617930062297792</v>
      </c>
      <c r="E156" s="146">
        <f>IF(C156="-","-",-paths!Q399/paths!H399)</f>
        <v>0.10370679152527239</v>
      </c>
      <c r="F156" s="67">
        <f t="shared" si="5"/>
        <v>0.88132069937702218</v>
      </c>
    </row>
    <row r="157" spans="2:6" x14ac:dyDescent="0.25">
      <c r="B157" s="104" t="str">
        <f>'data countries EDGAR'!A143</f>
        <v>Namibia</v>
      </c>
      <c r="C157" s="143">
        <f>IF(AND(paths!AH400&gt;2100,$C$13&lt;0),"not specified",paths!AI400)</f>
        <v>2068</v>
      </c>
      <c r="D157" s="145">
        <f>IF(C157="-","-",paths!AX400/paths!AM400-1)</f>
        <v>-0.18308448945405609</v>
      </c>
      <c r="E157" s="146">
        <f>IF(C157="-","-",-paths!Q400/paths!H400)</f>
        <v>0.60598914015529226</v>
      </c>
      <c r="F157" s="67">
        <f t="shared" ref="F157:F220" si="6">D157+0.5*(C157/1000)</f>
        <v>0.85091551054594394</v>
      </c>
    </row>
    <row r="158" spans="2:6" x14ac:dyDescent="0.25">
      <c r="B158" s="104" t="str">
        <f>'data countries EDGAR'!A144</f>
        <v>Nepal</v>
      </c>
      <c r="C158" s="143">
        <f>IF(AND(paths!AH401&gt;2100,$C$13&lt;0),"not specified",paths!AI401)</f>
        <v>2091</v>
      </c>
      <c r="D158" s="145">
        <f>IF(C158="-","-",paths!AX401/paths!AM401-1)</f>
        <v>7.4075129507295889E-2</v>
      </c>
      <c r="E158" s="146">
        <f>IF(C158="-","-",-paths!Q401/paths!H401)</f>
        <v>0.22006307224578531</v>
      </c>
      <c r="F158" s="67">
        <f t="shared" si="6"/>
        <v>1.119575129507296</v>
      </c>
    </row>
    <row r="159" spans="2:6" x14ac:dyDescent="0.25">
      <c r="B159" s="104" t="str">
        <f>'data countries EDGAR'!A145</f>
        <v>Netherlands</v>
      </c>
      <c r="C159" s="143">
        <f>IF(AND(paths!AH402&gt;2100,$C$13&lt;0),"not specified",paths!AI402)</f>
        <v>2061</v>
      </c>
      <c r="D159" s="145">
        <f>IF(C159="-","-",paths!AX402/paths!AM402-1)</f>
        <v>-0.3720952061154662</v>
      </c>
      <c r="E159" s="146">
        <f>IF(C159="-","-",-paths!Q402/paths!H402)</f>
        <v>0.59790204103142475</v>
      </c>
      <c r="F159" s="67">
        <f t="shared" si="6"/>
        <v>0.65840479388453377</v>
      </c>
    </row>
    <row r="160" spans="2:6" x14ac:dyDescent="0.25">
      <c r="B160" s="104" t="str">
        <f>'data countries EDGAR'!A146</f>
        <v>New Caledonia</v>
      </c>
      <c r="C160" s="143">
        <f>IF(AND(paths!AH403&gt;2100,$C$13&lt;0),"not specified",paths!AI403)</f>
        <v>2055</v>
      </c>
      <c r="D160" s="145">
        <f>IF(C160="-","-",paths!AX403/paths!AM403-1)</f>
        <v>-0.30732341300067467</v>
      </c>
      <c r="E160" s="146">
        <f>IF(C160="-","-",-paths!Q403/paths!H403)</f>
        <v>0.7934676863820348</v>
      </c>
      <c r="F160" s="67">
        <f t="shared" si="6"/>
        <v>0.72017658699932541</v>
      </c>
    </row>
    <row r="161" spans="2:6" x14ac:dyDescent="0.25">
      <c r="B161" s="104" t="str">
        <f>'data countries EDGAR'!A147</f>
        <v>New Zealand</v>
      </c>
      <c r="C161" s="143">
        <f>IF(AND(paths!AH404&gt;2100,$C$13&lt;0),"not specified",paths!AI404)</f>
        <v>2057</v>
      </c>
      <c r="D161" s="145">
        <f>IF(C161="-","-",paths!AX404/paths!AM404-1)</f>
        <v>-0.30330838715945252</v>
      </c>
      <c r="E161" s="146">
        <f>IF(C161="-","-",-paths!Q404/paths!H404)</f>
        <v>0.74541352094147917</v>
      </c>
      <c r="F161" s="67">
        <f t="shared" si="6"/>
        <v>0.72519161284054745</v>
      </c>
    </row>
    <row r="162" spans="2:6" x14ac:dyDescent="0.25">
      <c r="B162" s="104" t="str">
        <f>'data countries EDGAR'!A148</f>
        <v>Nicaragua</v>
      </c>
      <c r="C162" s="143">
        <f>IF(AND(paths!AH405&gt;2100,$C$13&lt;0),"not specified",paths!AI405)</f>
        <v>2075</v>
      </c>
      <c r="D162" s="145">
        <f>IF(C162="-","-",paths!AX405/paths!AM405-1)</f>
        <v>-5.0540897123768191E-2</v>
      </c>
      <c r="E162" s="146">
        <f>IF(C162="-","-",-paths!Q405/paths!H405)</f>
        <v>0.55342006193323079</v>
      </c>
      <c r="F162" s="67">
        <f t="shared" si="6"/>
        <v>0.9869591028762319</v>
      </c>
    </row>
    <row r="163" spans="2:6" x14ac:dyDescent="0.25">
      <c r="B163" s="104" t="str">
        <f>'data countries EDGAR'!A149</f>
        <v>Niger</v>
      </c>
      <c r="C163" s="143" t="str">
        <f>IF(AND(paths!AH406&gt;2100,$C$13&lt;0),"not specified",paths!AI406)</f>
        <v>not specified</v>
      </c>
      <c r="D163" s="145">
        <f>IF(C163="-","-",paths!AX406/paths!AM406-1)</f>
        <v>0.31326808497360026</v>
      </c>
      <c r="E163" s="146">
        <f>IF(C163="-","-",-paths!Q406/paths!H406)</f>
        <v>0</v>
      </c>
      <c r="F163" s="67" t="e">
        <f t="shared" si="6"/>
        <v>#VALUE!</v>
      </c>
    </row>
    <row r="164" spans="2:6" x14ac:dyDescent="0.25">
      <c r="B164" s="104" t="str">
        <f>'data countries EDGAR'!A150</f>
        <v>Nigeria</v>
      </c>
      <c r="C164" s="143">
        <f>IF(AND(paths!AH407&gt;2100,$C$13&lt;0),"not specified",paths!AI407)</f>
        <v>2086</v>
      </c>
      <c r="D164" s="145">
        <f>IF(C164="-","-",paths!AX407/paths!AM407-1)</f>
        <v>-5.6580622707323225E-2</v>
      </c>
      <c r="E164" s="146">
        <f>IF(C164="-","-",-paths!Q407/paths!H407)</f>
        <v>0.30701989874135327</v>
      </c>
      <c r="F164" s="67">
        <f t="shared" si="6"/>
        <v>0.9864193772926767</v>
      </c>
    </row>
    <row r="165" spans="2:6" x14ac:dyDescent="0.25">
      <c r="B165" s="104" t="str">
        <f>'data countries EDGAR'!A151</f>
        <v>North Korea</v>
      </c>
      <c r="C165" s="143">
        <f>IF(AND(paths!AH408&gt;2100,$C$13&lt;0),"not specified",paths!AI408)</f>
        <v>2062</v>
      </c>
      <c r="D165" s="145">
        <f>IF(C165="-","-",paths!AX408/paths!AM408-1)</f>
        <v>-0.24255551052995028</v>
      </c>
      <c r="E165" s="146">
        <f>IF(C165="-","-",-paths!Q408/paths!H408)</f>
        <v>0.69916385044036744</v>
      </c>
      <c r="F165" s="67">
        <f t="shared" si="6"/>
        <v>0.78844448947004964</v>
      </c>
    </row>
    <row r="166" spans="2:6" x14ac:dyDescent="0.25">
      <c r="B166" s="104" t="str">
        <f>'data countries EDGAR'!A152</f>
        <v>North Macedonia</v>
      </c>
      <c r="C166" s="143">
        <f>IF(AND(paths!AH409&gt;2100,$C$13&lt;0),"not specified",paths!AI409)</f>
        <v>2061</v>
      </c>
      <c r="D166" s="145">
        <f>IF(C166="-","-",paths!AX409/paths!AM409-1)</f>
        <v>-0.29828719464252984</v>
      </c>
      <c r="E166" s="146">
        <f>IF(C166="-","-",-paths!Q409/paths!H409)</f>
        <v>0.67016364320656618</v>
      </c>
      <c r="F166" s="67">
        <f t="shared" si="6"/>
        <v>0.73221280535747013</v>
      </c>
    </row>
    <row r="167" spans="2:6" x14ac:dyDescent="0.25">
      <c r="B167" s="104" t="str">
        <f>'data countries EDGAR'!A153</f>
        <v>Norway</v>
      </c>
      <c r="C167" s="143">
        <f>IF(AND(paths!AH410&gt;2100,$C$13&lt;0),"not specified",paths!AI410)</f>
        <v>2055</v>
      </c>
      <c r="D167" s="145">
        <f>IF(C167="-","-",paths!AX410/paths!AM410-1)</f>
        <v>-0.28990119799574166</v>
      </c>
      <c r="E167" s="146">
        <f>IF(C167="-","-",-paths!Q410/paths!H410)</f>
        <v>0.80020561573402182</v>
      </c>
      <c r="F167" s="67">
        <f t="shared" si="6"/>
        <v>0.73759880200425842</v>
      </c>
    </row>
    <row r="168" spans="2:6" x14ac:dyDescent="0.25">
      <c r="B168" s="104" t="str">
        <f>'data countries EDGAR'!A154</f>
        <v>Oman</v>
      </c>
      <c r="C168" s="143">
        <f>IF(AND(paths!AH411&gt;2100,$C$13&lt;0),"not specified",paths!AI411)</f>
        <v>2047</v>
      </c>
      <c r="D168" s="145">
        <f>IF(C168="-","-",paths!AX411/paths!AM411-1)</f>
        <v>-0.16051785682265851</v>
      </c>
      <c r="E168" s="146">
        <f>IF(C168="-","-",-paths!Q411/paths!H411)</f>
        <v>1.2454312059376795</v>
      </c>
      <c r="F168" s="67">
        <f t="shared" si="6"/>
        <v>0.86298214317734157</v>
      </c>
    </row>
    <row r="169" spans="2:6" x14ac:dyDescent="0.25">
      <c r="B169" s="104" t="str">
        <f>'data countries EDGAR'!A155</f>
        <v>Pakistan</v>
      </c>
      <c r="C169" s="143">
        <f>IF(AND(paths!AH412&gt;2100,$C$13&lt;0),"not specified",paths!AI412)</f>
        <v>2072</v>
      </c>
      <c r="D169" s="145">
        <f>IF(C169="-","-",paths!AX412/paths!AM412-1)</f>
        <v>-0.10335614910819146</v>
      </c>
      <c r="E169" s="146">
        <f>IF(C169="-","-",-paths!Q412/paths!H412)</f>
        <v>0.58249420654274753</v>
      </c>
      <c r="F169" s="67">
        <f t="shared" si="6"/>
        <v>0.93264385089180857</v>
      </c>
    </row>
    <row r="170" spans="2:6" x14ac:dyDescent="0.25">
      <c r="B170" s="104" t="str">
        <f>'data countries EDGAR'!A156</f>
        <v>Palau</v>
      </c>
      <c r="C170" s="143">
        <f>IF(AND(paths!AH413&gt;2100,$C$13&lt;0),"not specified",paths!AI413)</f>
        <v>2046</v>
      </c>
      <c r="D170" s="145">
        <f>IF(C170="-","-",paths!AX413/paths!AM413-1)</f>
        <v>-0.17405970768984047</v>
      </c>
      <c r="E170" s="146">
        <f>IF(C170="-","-",-paths!Q413/paths!H413)</f>
        <v>1.2713579901336585</v>
      </c>
      <c r="F170" s="67">
        <f t="shared" si="6"/>
        <v>0.84894029231015944</v>
      </c>
    </row>
    <row r="171" spans="2:6" x14ac:dyDescent="0.25">
      <c r="B171" s="104" t="str">
        <f>'data countries EDGAR'!A157</f>
        <v>Panama</v>
      </c>
      <c r="C171" s="143">
        <f>IF(AND(paths!AH414&gt;2100,$C$13&lt;0),"not specified",paths!AI414)</f>
        <v>2060</v>
      </c>
      <c r="D171" s="145">
        <f>IF(C171="-","-",paths!AX414/paths!AM414-1)</f>
        <v>-0.22049041858824803</v>
      </c>
      <c r="E171" s="146">
        <f>IF(C171="-","-",-paths!Q414/paths!H414)</f>
        <v>0.76720517702885704</v>
      </c>
      <c r="F171" s="67">
        <f t="shared" si="6"/>
        <v>0.809509581411752</v>
      </c>
    </row>
    <row r="172" spans="2:6" x14ac:dyDescent="0.25">
      <c r="B172" s="104" t="str">
        <f>'data countries EDGAR'!A158</f>
        <v>Papua New Guinea</v>
      </c>
      <c r="C172" s="143">
        <f>IF(AND(paths!AH415&gt;2100,$C$13&lt;0),"not specified",paths!AI415)</f>
        <v>2085</v>
      </c>
      <c r="D172" s="145">
        <f>IF(C172="-","-",paths!AX415/paths!AM415-1)</f>
        <v>-2.1211145775770213E-2</v>
      </c>
      <c r="E172" s="146">
        <f>IF(C172="-","-",-paths!Q415/paths!H415)</f>
        <v>0.32223527287657855</v>
      </c>
      <c r="F172" s="67">
        <f t="shared" si="6"/>
        <v>1.0212888542242298</v>
      </c>
    </row>
    <row r="173" spans="2:6" x14ac:dyDescent="0.25">
      <c r="B173" s="104" t="str">
        <f>'data countries EDGAR'!A159</f>
        <v>Paraguay</v>
      </c>
      <c r="C173" s="143">
        <f>IF(AND(paths!AH416&gt;2100,$C$13&lt;0),"not specified",paths!AI416)</f>
        <v>2072</v>
      </c>
      <c r="D173" s="145">
        <f>IF(C173="-","-",paths!AX416/paths!AM416-1)</f>
        <v>-0.17653878675243417</v>
      </c>
      <c r="E173" s="146">
        <f>IF(C173="-","-",-paths!Q416/paths!H416)</f>
        <v>0.53130752712695717</v>
      </c>
      <c r="F173" s="67">
        <f t="shared" si="6"/>
        <v>0.85946121324756586</v>
      </c>
    </row>
    <row r="174" spans="2:6" x14ac:dyDescent="0.25">
      <c r="B174" s="104" t="str">
        <f>'data countries EDGAR'!A160</f>
        <v>Peru</v>
      </c>
      <c r="C174" s="143">
        <f>IF(AND(paths!AH417&gt;2100,$C$13&lt;0),"not specified",paths!AI417)</f>
        <v>2057</v>
      </c>
      <c r="D174" s="145">
        <f>IF(C174="-","-",paths!AX417/paths!AM417-1)</f>
        <v>-3.0387452023139305E-2</v>
      </c>
      <c r="E174" s="146">
        <f>IF(C174="-","-",-paths!Q417/paths!H417)</f>
        <v>1.0439088174327362</v>
      </c>
      <c r="F174" s="67">
        <f t="shared" si="6"/>
        <v>0.99811254797686066</v>
      </c>
    </row>
    <row r="175" spans="2:6" x14ac:dyDescent="0.25">
      <c r="B175" s="104" t="str">
        <f>'data countries EDGAR'!A161</f>
        <v>Philippines</v>
      </c>
      <c r="C175" s="143">
        <f>IF(AND(paths!AH418&gt;2100,$C$13&lt;0),"not specified",paths!AI418)</f>
        <v>2061</v>
      </c>
      <c r="D175" s="145">
        <f>IF(C175="-","-",paths!AX418/paths!AM418-1)</f>
        <v>-1.8002170262909956E-2</v>
      </c>
      <c r="E175" s="146">
        <f>IF(C175="-","-",-paths!Q418/paths!H418)</f>
        <v>0.93861235138111121</v>
      </c>
      <c r="F175" s="67">
        <f t="shared" si="6"/>
        <v>1.0124978297370899</v>
      </c>
    </row>
    <row r="176" spans="2:6" x14ac:dyDescent="0.25">
      <c r="B176" s="104" t="str">
        <f>'data countries EDGAR'!A162</f>
        <v>Poland</v>
      </c>
      <c r="C176" s="143">
        <f>IF(AND(paths!AH419&gt;2100,$C$13&lt;0),"not specified",paths!AI419)</f>
        <v>2055</v>
      </c>
      <c r="D176" s="145">
        <f>IF(C176="-","-",paths!AX419/paths!AM419-1)</f>
        <v>-0.28855528670105091</v>
      </c>
      <c r="E176" s="146">
        <f>IF(C176="-","-",-paths!Q419/paths!H419)</f>
        <v>0.80543577272645239</v>
      </c>
      <c r="F176" s="67">
        <f t="shared" si="6"/>
        <v>0.73894471329894917</v>
      </c>
    </row>
    <row r="177" spans="2:6" x14ac:dyDescent="0.25">
      <c r="B177" s="104" t="str">
        <f>'data countries EDGAR'!A163</f>
        <v>Portugal</v>
      </c>
      <c r="C177" s="143">
        <f>IF(AND(paths!AH420&gt;2100,$C$13&lt;0),"not specified",paths!AI420)</f>
        <v>2064</v>
      </c>
      <c r="D177" s="145">
        <f>IF(C177="-","-",paths!AX420/paths!AM420-1)</f>
        <v>-0.35021432327959257</v>
      </c>
      <c r="E177" s="146">
        <f>IF(C177="-","-",-paths!Q420/paths!H420)</f>
        <v>0.55924842425107579</v>
      </c>
      <c r="F177" s="67">
        <f t="shared" si="6"/>
        <v>0.68178567672040746</v>
      </c>
    </row>
    <row r="178" spans="2:6" x14ac:dyDescent="0.25">
      <c r="B178" s="104" t="str">
        <f>'data countries EDGAR'!A164</f>
        <v>Puerto Rico</v>
      </c>
      <c r="C178" s="143">
        <f>IF(AND(paths!AH421&gt;2100,$C$13&lt;0),"not specified",paths!AI421)</f>
        <v>2050</v>
      </c>
      <c r="D178" s="145">
        <f>IF(C178="-","-",paths!AX421/paths!AM421-1)</f>
        <v>-6.4696206166080183E-2</v>
      </c>
      <c r="E178" s="146">
        <f>IF(C178="-","-",-paths!Q421/paths!H421)</f>
        <v>1.2385755252864934</v>
      </c>
      <c r="F178" s="67">
        <f t="shared" si="6"/>
        <v>0.96030379383391973</v>
      </c>
    </row>
    <row r="179" spans="2:6" x14ac:dyDescent="0.25">
      <c r="B179" s="104" t="str">
        <f>'data countries EDGAR'!A165</f>
        <v>Qatar</v>
      </c>
      <c r="C179" s="143">
        <f>IF(AND(paths!AH422&gt;2100,$C$13&lt;0),"not specified",paths!AI422)</f>
        <v>2046</v>
      </c>
      <c r="D179" s="145">
        <f>IF(C179="-","-",paths!AX422/paths!AM422-1)</f>
        <v>-0.17107213419754475</v>
      </c>
      <c r="E179" s="146">
        <f>IF(C179="-","-",-paths!Q422/paths!H422)</f>
        <v>1.2594036832985931</v>
      </c>
      <c r="F179" s="67">
        <f t="shared" si="6"/>
        <v>0.85192786580245516</v>
      </c>
    </row>
    <row r="180" spans="2:6" x14ac:dyDescent="0.25">
      <c r="B180" s="104" t="str">
        <f>'data countries EDGAR'!A166</f>
        <v>Réunion</v>
      </c>
      <c r="C180" s="143">
        <f>IF(AND(paths!AH423&gt;2100,$C$13&lt;0),"not specified",paths!AI423)</f>
        <v>2056</v>
      </c>
      <c r="D180" s="145">
        <f>IF(C180="-","-",paths!AX423/paths!AM423-1)</f>
        <v>-0.1541021033805744</v>
      </c>
      <c r="E180" s="146">
        <f>IF(C180="-","-",-paths!Q423/paths!H423)</f>
        <v>0.93727865148870981</v>
      </c>
      <c r="F180" s="67">
        <f t="shared" si="6"/>
        <v>0.87389789661942563</v>
      </c>
    </row>
    <row r="181" spans="2:6" x14ac:dyDescent="0.25">
      <c r="B181" s="104" t="str">
        <f>'data countries EDGAR'!A167</f>
        <v>Romania</v>
      </c>
      <c r="C181" s="143">
        <f>IF(AND(paths!AH424&gt;2100,$C$13&lt;0),"not specified",paths!AI424)</f>
        <v>2059</v>
      </c>
      <c r="D181" s="145">
        <f>IF(C181="-","-",paths!AX424/paths!AM424-1)</f>
        <v>-0.27743855866413025</v>
      </c>
      <c r="E181" s="146">
        <f>IF(C181="-","-",-paths!Q424/paths!H424)</f>
        <v>0.72294389734720477</v>
      </c>
      <c r="F181" s="67">
        <f t="shared" si="6"/>
        <v>0.75206144133586983</v>
      </c>
    </row>
    <row r="182" spans="2:6" x14ac:dyDescent="0.25">
      <c r="B182" s="104" t="str">
        <f>'data countries EDGAR'!A168</f>
        <v>Russia</v>
      </c>
      <c r="C182" s="143">
        <f>IF(AND(paths!AH425&gt;2100,$C$13&lt;0),"not specified",paths!AI425)</f>
        <v>2049</v>
      </c>
      <c r="D182" s="145">
        <f>IF(C182="-","-",paths!AX425/paths!AM425-1)</f>
        <v>-0.18837509432387356</v>
      </c>
      <c r="E182" s="146">
        <f>IF(C182="-","-",-paths!Q425/paths!H425)</f>
        <v>1.1245777694384196</v>
      </c>
      <c r="F182" s="67">
        <f t="shared" si="6"/>
        <v>0.83612490567612641</v>
      </c>
    </row>
    <row r="183" spans="2:6" x14ac:dyDescent="0.25">
      <c r="B183" s="104" t="str">
        <f>'data countries EDGAR'!A169</f>
        <v>Rwanda</v>
      </c>
      <c r="C183" s="143" t="str">
        <f>IF(AND(paths!AH426&gt;2100,$C$13&lt;0),"not specified",paths!AI426)</f>
        <v>not specified</v>
      </c>
      <c r="D183" s="145">
        <f>IF(C183="-","-",paths!AX426/paths!AM426-1)</f>
        <v>0.46588702105143276</v>
      </c>
      <c r="E183" s="146">
        <f>IF(C183="-","-",-paths!Q426/paths!H426)</f>
        <v>0</v>
      </c>
      <c r="F183" s="67" t="e">
        <f t="shared" si="6"/>
        <v>#VALUE!</v>
      </c>
    </row>
    <row r="184" spans="2:6" x14ac:dyDescent="0.25">
      <c r="B184" s="104" t="str">
        <f>'data countries EDGAR'!A170</f>
        <v>Saint Helena, Ascension and Tristan da Cunha</v>
      </c>
      <c r="C184" s="143">
        <f>IF(AND(paths!AH427&gt;2100,$C$13&lt;0),"not specified",paths!AI427)</f>
        <v>2054</v>
      </c>
      <c r="D184" s="145">
        <f>IF(C184="-","-",paths!AX427/paths!AM427-1)</f>
        <v>-0.17480520623281048</v>
      </c>
      <c r="E184" s="146">
        <f>IF(C184="-","-",-paths!Q427/paths!H427)</f>
        <v>0.97413651227142994</v>
      </c>
      <c r="F184" s="67">
        <f t="shared" si="6"/>
        <v>0.85219479376718943</v>
      </c>
    </row>
    <row r="185" spans="2:6" x14ac:dyDescent="0.25">
      <c r="B185" s="104" t="str">
        <f>'data countries EDGAR'!A171</f>
        <v>Saint Kitts and Nevis</v>
      </c>
      <c r="C185" s="143">
        <f>IF(AND(paths!AH428&gt;2100,$C$13&lt;0),"not specified",paths!AI428)</f>
        <v>2059</v>
      </c>
      <c r="D185" s="145">
        <f>IF(C185="-","-",paths!AX428/paths!AM428-1)</f>
        <v>-0.14509700851347695</v>
      </c>
      <c r="E185" s="146">
        <f>IF(C185="-","-",-paths!Q428/paths!H428)</f>
        <v>0.87131404028969184</v>
      </c>
      <c r="F185" s="67">
        <f t="shared" si="6"/>
        <v>0.88440299148652313</v>
      </c>
    </row>
    <row r="186" spans="2:6" x14ac:dyDescent="0.25">
      <c r="B186" s="104" t="str">
        <f>'data countries EDGAR'!A172</f>
        <v>Saint Lucia</v>
      </c>
      <c r="C186" s="143">
        <f>IF(AND(paths!AH429&gt;2100,$C$13&lt;0),"not specified",paths!AI429)</f>
        <v>2062</v>
      </c>
      <c r="D186" s="145">
        <f>IF(C186="-","-",paths!AX429/paths!AM429-1)</f>
        <v>-0.12157418066433534</v>
      </c>
      <c r="E186" s="146">
        <f>IF(C186="-","-",-paths!Q429/paths!H429)</f>
        <v>0.79278446144970283</v>
      </c>
      <c r="F186" s="67">
        <f t="shared" si="6"/>
        <v>0.90942581933566458</v>
      </c>
    </row>
    <row r="187" spans="2:6" x14ac:dyDescent="0.25">
      <c r="B187" s="104" t="str">
        <f>'data countries EDGAR'!A173</f>
        <v>Saint Pierre and Miquelon</v>
      </c>
      <c r="C187" s="143">
        <f>IF(AND(paths!AH430&gt;2100,$C$13&lt;0),"not specified",paths!AI430)</f>
        <v>2060</v>
      </c>
      <c r="D187" s="145">
        <f>IF(C187="-","-",paths!AX430/paths!AM430-1)</f>
        <v>-0.31818790251555273</v>
      </c>
      <c r="E187" s="146">
        <f>IF(C187="-","-",-paths!Q430/paths!H430)</f>
        <v>0.65579899198801228</v>
      </c>
      <c r="F187" s="67">
        <f t="shared" si="6"/>
        <v>0.71181209748444729</v>
      </c>
    </row>
    <row r="188" spans="2:6" x14ac:dyDescent="0.25">
      <c r="B188" s="104" t="str">
        <f>'data countries EDGAR'!A174</f>
        <v>Saint Vincent and the Grenadines</v>
      </c>
      <c r="C188" s="143">
        <f>IF(AND(paths!AH431&gt;2100,$C$13&lt;0),"not specified",paths!AI431)</f>
        <v>2066</v>
      </c>
      <c r="D188" s="145">
        <f>IF(C188="-","-",paths!AX431/paths!AM431-1)</f>
        <v>-2.9196497453648718E-2</v>
      </c>
      <c r="E188" s="146">
        <f>IF(C188="-","-",-paths!Q431/paths!H431)</f>
        <v>0.77008030584535581</v>
      </c>
      <c r="F188" s="67">
        <f t="shared" si="6"/>
        <v>1.0038035025463512</v>
      </c>
    </row>
    <row r="189" spans="2:6" x14ac:dyDescent="0.25">
      <c r="B189" s="104" t="str">
        <f>'data countries EDGAR'!A175</f>
        <v>Samoa</v>
      </c>
      <c r="C189" s="143">
        <f>IF(AND(paths!AH432&gt;2100,$C$13&lt;0),"not specified",paths!AI432)</f>
        <v>2065</v>
      </c>
      <c r="D189" s="145">
        <f>IF(C189="-","-",paths!AX432/paths!AM432-1)</f>
        <v>-0.20147924388718041</v>
      </c>
      <c r="E189" s="146">
        <f>IF(C189="-","-",-paths!Q432/paths!H432)</f>
        <v>0.66217109687556863</v>
      </c>
      <c r="F189" s="67">
        <f t="shared" si="6"/>
        <v>0.83102075611281956</v>
      </c>
    </row>
    <row r="190" spans="2:6" x14ac:dyDescent="0.25">
      <c r="B190" s="104" t="str">
        <f>'data countries EDGAR'!A176</f>
        <v>São Tomé and Príncipe</v>
      </c>
      <c r="C190" s="143">
        <f>IF(AND(paths!AH433&gt;2100,$C$13&lt;0),"not specified",paths!AI433)</f>
        <v>2087</v>
      </c>
      <c r="D190" s="145">
        <f>IF(C190="-","-",paths!AX433/paths!AM433-1)</f>
        <v>-0.16086531089741762</v>
      </c>
      <c r="E190" s="146">
        <f>IF(C190="-","-",-paths!Q433/paths!H433)</f>
        <v>0.2509579929922291</v>
      </c>
      <c r="F190" s="67">
        <f t="shared" si="6"/>
        <v>0.88263468910258247</v>
      </c>
    </row>
    <row r="191" spans="2:6" x14ac:dyDescent="0.25">
      <c r="B191" s="104" t="str">
        <f>'data countries EDGAR'!A177</f>
        <v>Saudi Arabia</v>
      </c>
      <c r="C191" s="143">
        <f>IF(AND(paths!AH434&gt;2100,$C$13&lt;0),"not specified",paths!AI434)</f>
        <v>2047</v>
      </c>
      <c r="D191" s="145">
        <f>IF(C191="-","-",paths!AX434/paths!AM434-1)</f>
        <v>-0.17346265757270607</v>
      </c>
      <c r="E191" s="146">
        <f>IF(C191="-","-",-paths!Q434/paths!H434)</f>
        <v>1.207994391104243</v>
      </c>
      <c r="F191" s="67">
        <f t="shared" si="6"/>
        <v>0.85003734242729401</v>
      </c>
    </row>
    <row r="192" spans="2:6" x14ac:dyDescent="0.25">
      <c r="B192" s="104" t="str">
        <f>'data countries EDGAR'!A178</f>
        <v>Senegal</v>
      </c>
      <c r="C192" s="143">
        <f>IF(AND(paths!AH435&gt;2100,$C$13&lt;0),"not specified",paths!AI435)</f>
        <v>2072</v>
      </c>
      <c r="D192" s="145">
        <f>IF(C192="-","-",paths!AX435/paths!AM435-1)</f>
        <v>0.12508726702248851</v>
      </c>
      <c r="E192" s="146">
        <f>IF(C192="-","-",-paths!Q435/paths!H435)</f>
        <v>0.73462676588025344</v>
      </c>
      <c r="F192" s="67">
        <f t="shared" si="6"/>
        <v>1.1610872670224885</v>
      </c>
    </row>
    <row r="193" spans="2:6" x14ac:dyDescent="0.25">
      <c r="B193" s="104" t="str">
        <f>'data countries EDGAR'!A179</f>
        <v>Serbia and Montenegro</v>
      </c>
      <c r="C193" s="143">
        <f>IF(AND(paths!AH436&gt;2100,$C$13&lt;0),"not specified",paths!AI436)</f>
        <v>2054</v>
      </c>
      <c r="D193" s="145">
        <f>IF(C193="-","-",paths!AX436/paths!AM436-1)</f>
        <v>-0.24919392805329144</v>
      </c>
      <c r="E193" s="146">
        <f>IF(C193="-","-",-paths!Q436/paths!H436)</f>
        <v>0.87023766491627985</v>
      </c>
      <c r="F193" s="67">
        <f t="shared" si="6"/>
        <v>0.77780607194670848</v>
      </c>
    </row>
    <row r="194" spans="2:6" x14ac:dyDescent="0.25">
      <c r="B194" s="104" t="str">
        <f>'data countries EDGAR'!A180</f>
        <v>Seychelles</v>
      </c>
      <c r="C194" s="143">
        <f>IF(AND(paths!AH437&gt;2100,$C$13&lt;0),"not specified",paths!AI437)</f>
        <v>2052</v>
      </c>
      <c r="D194" s="145">
        <f>IF(C194="-","-",paths!AX437/paths!AM437-1)</f>
        <v>-0.23047843613497387</v>
      </c>
      <c r="E194" s="146">
        <f>IF(C194="-","-",-paths!Q437/paths!H437)</f>
        <v>0.94916561721274639</v>
      </c>
      <c r="F194" s="67">
        <f t="shared" si="6"/>
        <v>0.79552156386502615</v>
      </c>
    </row>
    <row r="195" spans="2:6" x14ac:dyDescent="0.25">
      <c r="B195" s="104" t="str">
        <f>'data countries EDGAR'!A181</f>
        <v>Sierra Leone</v>
      </c>
      <c r="C195" s="143" t="str">
        <f>IF(AND(paths!AH438&gt;2100,$C$13&lt;0),"not specified",paths!AI438)</f>
        <v>not specified</v>
      </c>
      <c r="D195" s="145">
        <f>IF(C195="-","-",paths!AX438/paths!AM438-1)</f>
        <v>0.16362122484646791</v>
      </c>
      <c r="E195" s="146">
        <f>IF(C195="-","-",-paths!Q438/paths!H438)</f>
        <v>0</v>
      </c>
      <c r="F195" s="67" t="e">
        <f t="shared" si="6"/>
        <v>#VALUE!</v>
      </c>
    </row>
    <row r="196" spans="2:6" x14ac:dyDescent="0.25">
      <c r="B196" s="104" t="str">
        <f>'data countries EDGAR'!A182</f>
        <v>Singapore</v>
      </c>
      <c r="C196" s="143">
        <f>IF(AND(paths!AH439&gt;2100,$C$13&lt;0),"not specified",paths!AI439)</f>
        <v>2050</v>
      </c>
      <c r="D196" s="145">
        <f>IF(C196="-","-",paths!AX439/paths!AM439-1)</f>
        <v>-0.19473135063218716</v>
      </c>
      <c r="E196" s="146">
        <f>IF(C196="-","-",-paths!Q439/paths!H439)</f>
        <v>1.0694890185045571</v>
      </c>
      <c r="F196" s="67">
        <f t="shared" si="6"/>
        <v>0.83026864936781275</v>
      </c>
    </row>
    <row r="197" spans="2:6" x14ac:dyDescent="0.25">
      <c r="B197" s="104" t="str">
        <f>'data countries EDGAR'!A183</f>
        <v>Slovakia</v>
      </c>
      <c r="C197" s="143">
        <f>IF(AND(paths!AH440&gt;2100,$C$13&lt;0),"not specified",paths!AI440)</f>
        <v>2057</v>
      </c>
      <c r="D197" s="145">
        <f>IF(C197="-","-",paths!AX440/paths!AM440-1)</f>
        <v>-0.29923170505769048</v>
      </c>
      <c r="E197" s="146">
        <f>IF(C197="-","-",-paths!Q440/paths!H440)</f>
        <v>0.74817000264797584</v>
      </c>
      <c r="F197" s="67">
        <f t="shared" si="6"/>
        <v>0.72926829494230949</v>
      </c>
    </row>
    <row r="198" spans="2:6" x14ac:dyDescent="0.25">
      <c r="B198" s="104" t="str">
        <f>'data countries EDGAR'!A184</f>
        <v>Slovenia</v>
      </c>
      <c r="C198" s="143">
        <f>IF(AND(paths!AH441&gt;2100,$C$13&lt;0),"not specified",paths!AI441)</f>
        <v>2056</v>
      </c>
      <c r="D198" s="145">
        <f>IF(C198="-","-",paths!AX441/paths!AM441-1)</f>
        <v>-0.27326089950898758</v>
      </c>
      <c r="E198" s="146">
        <f>IF(C198="-","-",-paths!Q441/paths!H441)</f>
        <v>0.80682062712891711</v>
      </c>
      <c r="F198" s="67">
        <f t="shared" si="6"/>
        <v>0.75473910049101245</v>
      </c>
    </row>
    <row r="199" spans="2:6" x14ac:dyDescent="0.25">
      <c r="B199" s="104" t="str">
        <f>'data countries EDGAR'!A185</f>
        <v>Solomon Islands</v>
      </c>
      <c r="C199" s="143" t="str">
        <f>IF(AND(paths!AH442&gt;2100,$C$13&lt;0),"not specified",paths!AI442)</f>
        <v>not specified</v>
      </c>
      <c r="D199" s="145">
        <f>IF(C199="-","-",paths!AX442/paths!AM442-1)</f>
        <v>-9.3704701344259678E-2</v>
      </c>
      <c r="E199" s="146">
        <f>IF(C199="-","-",-paths!Q442/paths!H442)</f>
        <v>1.1586552302610626E-2</v>
      </c>
      <c r="F199" s="67" t="e">
        <f t="shared" si="6"/>
        <v>#VALUE!</v>
      </c>
    </row>
    <row r="200" spans="2:6" x14ac:dyDescent="0.25">
      <c r="B200" s="104" t="str">
        <f>'data countries EDGAR'!A186</f>
        <v>Somalia</v>
      </c>
      <c r="C200" s="143" t="str">
        <f>IF(AND(paths!AH443&gt;2100,$C$13&lt;0),"not specified",paths!AI443)</f>
        <v>not specified</v>
      </c>
      <c r="D200" s="145">
        <f>IF(C200="-","-",paths!AX443/paths!AM443-1)</f>
        <v>9.1613798822198778E-3</v>
      </c>
      <c r="E200" s="146">
        <f>IF(C200="-","-",-paths!Q443/paths!H443)</f>
        <v>0</v>
      </c>
      <c r="F200" s="67" t="e">
        <f t="shared" si="6"/>
        <v>#VALUE!</v>
      </c>
    </row>
    <row r="201" spans="2:6" x14ac:dyDescent="0.25">
      <c r="B201" s="104" t="str">
        <f>'data countries EDGAR'!A187</f>
        <v>South Africa</v>
      </c>
      <c r="C201" s="143">
        <f>IF(AND(paths!AH444&gt;2100,$C$13&lt;0),"not specified",paths!AI444)</f>
        <v>2054</v>
      </c>
      <c r="D201" s="145">
        <f>IF(C201="-","-",paths!AX444/paths!AM444-1)</f>
        <v>-0.26321842986012489</v>
      </c>
      <c r="E201" s="146">
        <f>IF(C201="-","-",-paths!Q444/paths!H444)</f>
        <v>0.8510092078076873</v>
      </c>
      <c r="F201" s="67">
        <f t="shared" si="6"/>
        <v>0.76378157013987502</v>
      </c>
    </row>
    <row r="202" spans="2:6" x14ac:dyDescent="0.25">
      <c r="B202" s="104" t="str">
        <f>'data countries EDGAR'!A188</f>
        <v>South Korea</v>
      </c>
      <c r="C202" s="143">
        <f>IF(AND(paths!AH445&gt;2100,$C$13&lt;0),"not specified",paths!AI445)</f>
        <v>2054</v>
      </c>
      <c r="D202" s="145">
        <f>IF(C202="-","-",paths!AX445/paths!AM445-1)</f>
        <v>-0.28624482662393735</v>
      </c>
      <c r="E202" s="146">
        <f>IF(C202="-","-",-paths!Q445/paths!H445)</f>
        <v>0.84185872418549634</v>
      </c>
      <c r="F202" s="67">
        <f t="shared" si="6"/>
        <v>0.74075517337606256</v>
      </c>
    </row>
    <row r="203" spans="2:6" x14ac:dyDescent="0.25">
      <c r="B203" s="104" t="str">
        <f>'data countries EDGAR'!A189</f>
        <v>Spain and Andorra</v>
      </c>
      <c r="C203" s="143">
        <f>IF(AND(paths!AH446&gt;2100,$C$13&lt;0),"not specified",paths!AI446)</f>
        <v>2058</v>
      </c>
      <c r="D203" s="145">
        <f>IF(C203="-","-",paths!AX446/paths!AM446-1)</f>
        <v>-0.2886330918393224</v>
      </c>
      <c r="E203" s="146">
        <f>IF(C203="-","-",-paths!Q446/paths!H446)</f>
        <v>0.73359080122123888</v>
      </c>
      <c r="F203" s="67">
        <f t="shared" si="6"/>
        <v>0.74036690816067752</v>
      </c>
    </row>
    <row r="204" spans="2:6" x14ac:dyDescent="0.25">
      <c r="B204" s="104" t="str">
        <f>'data countries EDGAR'!A190</f>
        <v>Sri Lanka</v>
      </c>
      <c r="C204" s="143">
        <f>IF(AND(paths!AH447&gt;2100,$C$13&lt;0),"not specified",paths!AI447)</f>
        <v>2072</v>
      </c>
      <c r="D204" s="145">
        <f>IF(C204="-","-",paths!AX447/paths!AM447-1)</f>
        <v>-0.14868980530353482</v>
      </c>
      <c r="E204" s="146">
        <f>IF(C204="-","-",-paths!Q447/paths!H447)</f>
        <v>0.54729696190601551</v>
      </c>
      <c r="F204" s="67">
        <f t="shared" si="6"/>
        <v>0.88731019469646522</v>
      </c>
    </row>
    <row r="205" spans="2:6" x14ac:dyDescent="0.25">
      <c r="B205" s="104" t="str">
        <f>'data countries EDGAR'!A191</f>
        <v>Sudan and South Sudan</v>
      </c>
      <c r="C205" s="143" t="str">
        <f>IF(AND(paths!AH448&gt;2100,$C$13&lt;0),"not specified",paths!AI448)</f>
        <v>not specified</v>
      </c>
      <c r="D205" s="145">
        <f>IF(C205="-","-",paths!AX448/paths!AM448-1)</f>
        <v>-0.13164379608125343</v>
      </c>
      <c r="E205" s="146">
        <f>IF(C205="-","-",-paths!Q448/paths!H448)</f>
        <v>0</v>
      </c>
      <c r="F205" s="67" t="e">
        <f t="shared" si="6"/>
        <v>#VALUE!</v>
      </c>
    </row>
    <row r="206" spans="2:6" x14ac:dyDescent="0.25">
      <c r="B206" s="104" t="str">
        <f>'data countries EDGAR'!A192</f>
        <v>Suriname</v>
      </c>
      <c r="C206" s="143">
        <f>IF(AND(paths!AH449&gt;2100,$C$13&lt;0),"not specified",paths!AI449)</f>
        <v>2055</v>
      </c>
      <c r="D206" s="145">
        <f>IF(C206="-","-",paths!AX449/paths!AM449-1)</f>
        <v>-0.223489899560111</v>
      </c>
      <c r="E206" s="146">
        <f>IF(C206="-","-",-paths!Q449/paths!H449)</f>
        <v>0.88781338354747574</v>
      </c>
      <c r="F206" s="67">
        <f t="shared" si="6"/>
        <v>0.80401010043988907</v>
      </c>
    </row>
    <row r="207" spans="2:6" x14ac:dyDescent="0.25">
      <c r="B207" s="104" t="str">
        <f>'data countries EDGAR'!A193</f>
        <v>Sweden</v>
      </c>
      <c r="C207" s="143">
        <f>IF(AND(paths!AH450&gt;2100,$C$13&lt;0),"not specified",paths!AI450)</f>
        <v>2056</v>
      </c>
      <c r="D207" s="145">
        <f>IF(C207="-","-",paths!AX450/paths!AM450-1)</f>
        <v>-0.22305950401863917</v>
      </c>
      <c r="E207" s="146">
        <f>IF(C207="-","-",-paths!Q450/paths!H450)</f>
        <v>0.84230481195060758</v>
      </c>
      <c r="F207" s="67">
        <f t="shared" si="6"/>
        <v>0.80494049598136086</v>
      </c>
    </row>
    <row r="208" spans="2:6" x14ac:dyDescent="0.25">
      <c r="B208" s="104" t="str">
        <f>'data countries EDGAR'!A194</f>
        <v>Switzerland and Liechtenstein</v>
      </c>
      <c r="C208" s="143">
        <f>IF(AND(paths!AH451&gt;2100,$C$13&lt;0),"not specified",paths!AI451)</f>
        <v>2059</v>
      </c>
      <c r="D208" s="145">
        <f>IF(C208="-","-",paths!AX451/paths!AM451-1)</f>
        <v>-0.27574029154367075</v>
      </c>
      <c r="E208" s="146">
        <f>IF(C208="-","-",-paths!Q451/paths!H451)</f>
        <v>0.73641535422417648</v>
      </c>
      <c r="F208" s="67">
        <f t="shared" si="6"/>
        <v>0.75375970845632934</v>
      </c>
    </row>
    <row r="209" spans="2:6" x14ac:dyDescent="0.25">
      <c r="B209" s="104" t="str">
        <f>'data countries EDGAR'!A195</f>
        <v>Syria</v>
      </c>
      <c r="C209" s="143">
        <f>IF(AND(paths!AH452&gt;2100,$C$13&lt;0),"not specified",paths!AI452)</f>
        <v>2065</v>
      </c>
      <c r="D209" s="145">
        <f>IF(C209="-","-",paths!AX452/paths!AM452-1)</f>
        <v>-0.19589485597599665</v>
      </c>
      <c r="E209" s="146">
        <f>IF(C209="-","-",-paths!Q452/paths!H452)</f>
        <v>0.67202482759715088</v>
      </c>
      <c r="F209" s="67">
        <f t="shared" si="6"/>
        <v>0.83660514402400332</v>
      </c>
    </row>
    <row r="210" spans="2:6" x14ac:dyDescent="0.25">
      <c r="B210" s="104" t="str">
        <f>'data countries EDGAR'!A196</f>
        <v>Taiwan</v>
      </c>
      <c r="C210" s="143">
        <f>IF(AND(paths!AH453&gt;2100,$C$13&lt;0),"not specified",paths!AI453)</f>
        <v>2051</v>
      </c>
      <c r="D210" s="145">
        <f>IF(C210="-","-",paths!AX453/paths!AM453-1)</f>
        <v>-0.24911004665341674</v>
      </c>
      <c r="E210" s="146">
        <f>IF(C210="-","-",-paths!Q453/paths!H453)</f>
        <v>0.94786588998481569</v>
      </c>
      <c r="F210" s="67">
        <f t="shared" si="6"/>
        <v>0.77638995334658334</v>
      </c>
    </row>
    <row r="211" spans="2:6" x14ac:dyDescent="0.25">
      <c r="B211" s="104" t="str">
        <f>'data countries EDGAR'!A197</f>
        <v>Tajikistan</v>
      </c>
      <c r="C211" s="143">
        <f>IF(AND(paths!AH454&gt;2100,$C$13&lt;0),"not specified",paths!AI454)</f>
        <v>2070</v>
      </c>
      <c r="D211" s="145">
        <f>IF(C211="-","-",paths!AX454/paths!AM454-1)</f>
        <v>-6.064008196374715E-2</v>
      </c>
      <c r="E211" s="146">
        <f>IF(C211="-","-",-paths!Q454/paths!H454)</f>
        <v>0.65008105562379503</v>
      </c>
      <c r="F211" s="67">
        <f t="shared" si="6"/>
        <v>0.97435991803625277</v>
      </c>
    </row>
    <row r="212" spans="2:6" x14ac:dyDescent="0.25">
      <c r="B212" s="104" t="str">
        <f>'data countries EDGAR'!A198</f>
        <v>Tanzania</v>
      </c>
      <c r="C212" s="143" t="str">
        <f>IF(AND(paths!AH455&gt;2100,$C$13&lt;0),"not specified",paths!AI455)</f>
        <v>not specified</v>
      </c>
      <c r="D212" s="145">
        <f>IF(C212="-","-",paths!AX455/paths!AM455-1)</f>
        <v>0.17118216954801757</v>
      </c>
      <c r="E212" s="146">
        <f>IF(C212="-","-",-paths!Q455/paths!H455)</f>
        <v>0</v>
      </c>
      <c r="F212" s="67" t="e">
        <f t="shared" si="6"/>
        <v>#VALUE!</v>
      </c>
    </row>
    <row r="213" spans="2:6" x14ac:dyDescent="0.25">
      <c r="B213" s="104" t="str">
        <f>'data countries EDGAR'!A199</f>
        <v>Thailand</v>
      </c>
      <c r="C213" s="143">
        <f>IF(AND(paths!AH456&gt;2100,$C$13&lt;0),"not specified",paths!AI456)</f>
        <v>2055</v>
      </c>
      <c r="D213" s="145">
        <f>IF(C213="-","-",paths!AX456/paths!AM456-1)</f>
        <v>-0.20320191289273659</v>
      </c>
      <c r="E213" s="146">
        <f>IF(C213="-","-",-paths!Q456/paths!H456)</f>
        <v>0.90193438273734994</v>
      </c>
      <c r="F213" s="67">
        <f t="shared" si="6"/>
        <v>0.82429808710726349</v>
      </c>
    </row>
    <row r="214" spans="2:6" x14ac:dyDescent="0.25">
      <c r="B214" s="104" t="str">
        <f>'data countries EDGAR'!A200</f>
        <v>The Gambia</v>
      </c>
      <c r="C214" s="143" t="str">
        <f>IF(AND(paths!AH457&gt;2100,$C$13&lt;0),"not specified",paths!AI457)</f>
        <v>not specified</v>
      </c>
      <c r="D214" s="145">
        <f>IF(C214="-","-",paths!AX457/paths!AM457-1)</f>
        <v>1.1965964031871446E-2</v>
      </c>
      <c r="E214" s="146">
        <f>IF(C214="-","-",-paths!Q457/paths!H457)</f>
        <v>0</v>
      </c>
      <c r="F214" s="67" t="e">
        <f t="shared" si="6"/>
        <v>#VALUE!</v>
      </c>
    </row>
    <row r="215" spans="2:6" x14ac:dyDescent="0.25">
      <c r="B215" s="104" t="str">
        <f>'data countries EDGAR'!A201</f>
        <v>Timor-Leste</v>
      </c>
      <c r="C215" s="143">
        <f>IF(AND(paths!AH458&gt;2100,$C$13&lt;0),"not specified",paths!AI458)</f>
        <v>2098</v>
      </c>
      <c r="D215" s="145">
        <f>IF(C215="-","-",paths!AX458/paths!AM458-1)</f>
        <v>-0.11776559208795134</v>
      </c>
      <c r="E215" s="146">
        <f>IF(C215="-","-",-paths!Q458/paths!H458)</f>
        <v>3.8116125145638224E-2</v>
      </c>
      <c r="F215" s="67">
        <f t="shared" si="6"/>
        <v>0.93123440791204859</v>
      </c>
    </row>
    <row r="216" spans="2:6" x14ac:dyDescent="0.25">
      <c r="B216" s="104" t="str">
        <f>'data countries EDGAR'!A202</f>
        <v>Togo</v>
      </c>
      <c r="C216" s="143" t="str">
        <f>IF(AND(paths!AH459&gt;2100,$C$13&lt;0),"not specified",paths!AI459)</f>
        <v>not specified</v>
      </c>
      <c r="D216" s="145">
        <f>IF(C216="-","-",paths!AX459/paths!AM459-1)</f>
        <v>0.17032515605653487</v>
      </c>
      <c r="E216" s="146">
        <f>IF(C216="-","-",-paths!Q459/paths!H459)</f>
        <v>0</v>
      </c>
      <c r="F216" s="67" t="e">
        <f t="shared" si="6"/>
        <v>#VALUE!</v>
      </c>
    </row>
    <row r="217" spans="2:6" x14ac:dyDescent="0.25">
      <c r="B217" s="104" t="str">
        <f>'data countries EDGAR'!A203</f>
        <v>Tonga</v>
      </c>
      <c r="C217" s="143">
        <f>IF(AND(paths!AH460&gt;2100,$C$13&lt;0),"not specified",paths!AI460)</f>
        <v>2064</v>
      </c>
      <c r="D217" s="145">
        <f>IF(C217="-","-",paths!AX460/paths!AM460-1)</f>
        <v>-0.13166851715682559</v>
      </c>
      <c r="E217" s="146">
        <f>IF(C217="-","-",-paths!Q460/paths!H460)</f>
        <v>0.75725232799381936</v>
      </c>
      <c r="F217" s="67">
        <f t="shared" si="6"/>
        <v>0.90033148284317444</v>
      </c>
    </row>
    <row r="218" spans="2:6" x14ac:dyDescent="0.25">
      <c r="B218" s="104" t="str">
        <f>'data countries EDGAR'!A204</f>
        <v>Trinidad and Tobago</v>
      </c>
      <c r="C218" s="143">
        <f>IF(AND(paths!AH461&gt;2100,$C$13&lt;0),"not specified",paths!AI461)</f>
        <v>2056</v>
      </c>
      <c r="D218" s="145">
        <f>IF(C218="-","-",paths!AX461/paths!AM461-1)</f>
        <v>-0.3447460408630264</v>
      </c>
      <c r="E218" s="146">
        <f>IF(C218="-","-",-paths!Q461/paths!H461)</f>
        <v>0.70945770850707557</v>
      </c>
      <c r="F218" s="67">
        <f t="shared" si="6"/>
        <v>0.68325395913697362</v>
      </c>
    </row>
    <row r="219" spans="2:6" x14ac:dyDescent="0.25">
      <c r="B219" s="104" t="str">
        <f>'data countries EDGAR'!A205</f>
        <v>Tunisia</v>
      </c>
      <c r="C219" s="143">
        <f>IF(AND(paths!AH462&gt;2100,$C$13&lt;0),"not specified",paths!AI462)</f>
        <v>2056</v>
      </c>
      <c r="D219" s="145">
        <f>IF(C219="-","-",paths!AX462/paths!AM462-1)</f>
        <v>-0.13638138658882959</v>
      </c>
      <c r="E219" s="146">
        <f>IF(C219="-","-",-paths!Q462/paths!H462)</f>
        <v>0.94088480629678573</v>
      </c>
      <c r="F219" s="67">
        <f t="shared" si="6"/>
        <v>0.89161861341117044</v>
      </c>
    </row>
    <row r="220" spans="2:6" x14ac:dyDescent="0.25">
      <c r="B220" s="104" t="str">
        <f>'data countries EDGAR'!A206</f>
        <v>Türkiye</v>
      </c>
      <c r="C220" s="143">
        <f>IF(AND(paths!AH463&gt;2100,$C$13&lt;0),"not specified",paths!AI463)</f>
        <v>2050</v>
      </c>
      <c r="D220" s="145">
        <f>IF(C220="-","-",paths!AX463/paths!AM463-1)</f>
        <v>-0.14733678759111335</v>
      </c>
      <c r="E220" s="146">
        <f>IF(C220="-","-",-paths!Q463/paths!H463)</f>
        <v>1.1144919962161985</v>
      </c>
      <c r="F220" s="67">
        <f t="shared" si="6"/>
        <v>0.87766321240888656</v>
      </c>
    </row>
    <row r="221" spans="2:6" x14ac:dyDescent="0.25">
      <c r="B221" s="104" t="str">
        <f>'data countries EDGAR'!A207</f>
        <v>Turkmenistan</v>
      </c>
      <c r="C221" s="143">
        <f>IF(AND(paths!AH464&gt;2100,$C$13&lt;0),"not specified",paths!AI464)</f>
        <v>2046</v>
      </c>
      <c r="D221" s="145">
        <f>IF(C221="-","-",paths!AX464/paths!AM464-1)</f>
        <v>-0.19328547398209328</v>
      </c>
      <c r="E221" s="146">
        <f>IF(C221="-","-",-paths!Q464/paths!H464)</f>
        <v>1.2051818509893053</v>
      </c>
      <c r="F221" s="67">
        <f t="shared" ref="F221:F236" si="7">D221+0.5*(C221/1000)</f>
        <v>0.82971452601790663</v>
      </c>
    </row>
    <row r="222" spans="2:6" x14ac:dyDescent="0.25">
      <c r="B222" s="104" t="str">
        <f>'data countries EDGAR'!A208</f>
        <v>Turks and Caicos Islands</v>
      </c>
      <c r="C222" s="143">
        <f>IF(AND(paths!AH465&gt;2100,$C$13&lt;0),"not specified",paths!AI465)</f>
        <v>2052</v>
      </c>
      <c r="D222" s="145">
        <f>IF(C222="-","-",paths!AX465/paths!AM465-1)</f>
        <v>-0.19114785301301618</v>
      </c>
      <c r="E222" s="146">
        <f>IF(C222="-","-",-paths!Q465/paths!H465)</f>
        <v>1.0117473130611923</v>
      </c>
      <c r="F222" s="67">
        <f t="shared" si="7"/>
        <v>0.83485214698698385</v>
      </c>
    </row>
    <row r="223" spans="2:6" x14ac:dyDescent="0.25">
      <c r="B223" s="104" t="str">
        <f>'data countries EDGAR'!A209</f>
        <v>Uganda</v>
      </c>
      <c r="C223" s="143" t="str">
        <f>IF(AND(paths!AH466&gt;2100,$C$13&lt;0),"not specified",paths!AI466)</f>
        <v>not specified</v>
      </c>
      <c r="D223" s="145">
        <f>IF(C223="-","-",paths!AX466/paths!AM466-1)</f>
        <v>0.12427873213148355</v>
      </c>
      <c r="E223" s="146">
        <f>IF(C223="-","-",-paths!Q466/paths!H466)</f>
        <v>0</v>
      </c>
      <c r="F223" s="67" t="e">
        <f t="shared" si="7"/>
        <v>#VALUE!</v>
      </c>
    </row>
    <row r="224" spans="2:6" x14ac:dyDescent="0.25">
      <c r="B224" s="104" t="str">
        <f>'data countries EDGAR'!A210</f>
        <v>Ukraine</v>
      </c>
      <c r="C224" s="143">
        <f>IF(AND(paths!AH467&gt;2100,$C$13&lt;0),"not specified",paths!AI467)</f>
        <v>2078</v>
      </c>
      <c r="D224" s="145">
        <f>IF(C224="-","-",paths!AX467/paths!AM467-1)</f>
        <v>-0.49444625752686433</v>
      </c>
      <c r="E224" s="146">
        <f>IF(C224="-","-",-paths!Q467/paths!H467)</f>
        <v>0.2592066469680217</v>
      </c>
      <c r="F224" s="67">
        <f t="shared" si="7"/>
        <v>0.54455374247313559</v>
      </c>
    </row>
    <row r="225" spans="2:6" x14ac:dyDescent="0.25">
      <c r="B225" s="104" t="str">
        <f>'data countries EDGAR'!A211</f>
        <v>United Arab Emirates</v>
      </c>
      <c r="C225" s="143">
        <f>IF(AND(paths!AH468&gt;2100,$C$13&lt;0),"not specified",paths!AI468)</f>
        <v>2050</v>
      </c>
      <c r="D225" s="145">
        <f>IF(C225="-","-",paths!AX468/paths!AM468-1)</f>
        <v>-0.22916806829418057</v>
      </c>
      <c r="E225" s="146">
        <f>IF(C225="-","-",-paths!Q468/paths!H468)</f>
        <v>1.0339292092236816</v>
      </c>
      <c r="F225" s="67">
        <f t="shared" si="7"/>
        <v>0.79583193170581934</v>
      </c>
    </row>
    <row r="226" spans="2:6" x14ac:dyDescent="0.25">
      <c r="B226" s="104" t="str">
        <f>'data countries EDGAR'!A212</f>
        <v>United Kingdom</v>
      </c>
      <c r="C226" s="143">
        <f>IF(AND(paths!AH469&gt;2100,$C$13&lt;0),"not specified",paths!AI469)</f>
        <v>2060</v>
      </c>
      <c r="D226" s="145">
        <f>IF(C226="-","-",paths!AX469/paths!AM469-1)</f>
        <v>-0.32204690676742587</v>
      </c>
      <c r="E226" s="146">
        <f>IF(C226="-","-",-paths!Q469/paths!H469)</f>
        <v>0.65643305280589159</v>
      </c>
      <c r="F226" s="67">
        <f t="shared" si="7"/>
        <v>0.70795309323257416</v>
      </c>
    </row>
    <row r="227" spans="2:6" x14ac:dyDescent="0.25">
      <c r="B227" s="104" t="str">
        <f>'data countries EDGAR'!A213</f>
        <v>United States</v>
      </c>
      <c r="C227" s="143">
        <f>IF(AND(paths!AH470&gt;2100,$C$13&lt;0),"not specified",paths!AI470)</f>
        <v>2052</v>
      </c>
      <c r="D227" s="145">
        <f>IF(C227="-","-",paths!AX470/paths!AM470-1)</f>
        <v>-0.26783810626996873</v>
      </c>
      <c r="E227" s="146">
        <f>IF(C227="-","-",-paths!Q470/paths!H470)</f>
        <v>0.89722602204211077</v>
      </c>
      <c r="F227" s="67">
        <f t="shared" si="7"/>
        <v>0.75816189373003129</v>
      </c>
    </row>
    <row r="228" spans="2:6" x14ac:dyDescent="0.25">
      <c r="B228" s="104" t="str">
        <f>'data countries EDGAR'!A214</f>
        <v>Uruguay</v>
      </c>
      <c r="C228" s="143">
        <f>IF(AND(paths!AH471&gt;2100,$C$13&lt;0),"not specified",paths!AI471)</f>
        <v>2054</v>
      </c>
      <c r="D228" s="145">
        <f>IF(C228="-","-",paths!AX471/paths!AM471-1)</f>
        <v>-3.2324974738115575E-2</v>
      </c>
      <c r="E228" s="146">
        <f>IF(C228="-","-",-paths!Q471/paths!H471)</f>
        <v>1.1358177567196317</v>
      </c>
      <c r="F228" s="67">
        <f t="shared" si="7"/>
        <v>0.99467502526188434</v>
      </c>
    </row>
    <row r="229" spans="2:6" x14ac:dyDescent="0.25">
      <c r="B229" s="104" t="str">
        <f>'data countries EDGAR'!A215</f>
        <v>Uzbekistan</v>
      </c>
      <c r="C229" s="143">
        <f>IF(AND(paths!AH472&gt;2100,$C$13&lt;0),"not specified",paths!AI472)</f>
        <v>2048</v>
      </c>
      <c r="D229" s="145">
        <f>IF(C229="-","-",paths!AX472/paths!AM472-1)</f>
        <v>-3.4449652133171194E-2</v>
      </c>
      <c r="E229" s="146">
        <f>IF(C229="-","-",-paths!Q472/paths!H472)</f>
        <v>1.3497918007966421</v>
      </c>
      <c r="F229" s="67">
        <f t="shared" si="7"/>
        <v>0.98955034786682883</v>
      </c>
    </row>
    <row r="230" spans="2:6" x14ac:dyDescent="0.25">
      <c r="B230" s="104" t="str">
        <f>'data countries EDGAR'!A216</f>
        <v>Vanuatu</v>
      </c>
      <c r="C230" s="143">
        <f>IF(AND(paths!AH473&gt;2100,$C$13&lt;0),"not specified",paths!AI473)</f>
        <v>2067</v>
      </c>
      <c r="D230" s="145">
        <f>IF(C230="-","-",paths!AX473/paths!AM473-1)</f>
        <v>0.11926374496199821</v>
      </c>
      <c r="E230" s="146">
        <f>IF(C230="-","-",-paths!Q473/paths!H473)</f>
        <v>0.86558040750970611</v>
      </c>
      <c r="F230" s="67">
        <f t="shared" si="7"/>
        <v>1.1527637449619983</v>
      </c>
    </row>
    <row r="231" spans="2:6" x14ac:dyDescent="0.25">
      <c r="B231" s="104" t="str">
        <f>'data countries EDGAR'!A217</f>
        <v>Venezuela</v>
      </c>
      <c r="C231" s="143">
        <f>IF(AND(paths!AH474&gt;2100,$C$13&lt;0),"not specified",paths!AI474)</f>
        <v>2065</v>
      </c>
      <c r="D231" s="145">
        <f>IF(C231="-","-",paths!AX474/paths!AM474-1)</f>
        <v>-0.31670323034968051</v>
      </c>
      <c r="E231" s="146">
        <f>IF(C231="-","-",-paths!Q474/paths!H474)</f>
        <v>0.5633625353761178</v>
      </c>
      <c r="F231" s="67">
        <f t="shared" si="7"/>
        <v>0.71579676965031946</v>
      </c>
    </row>
    <row r="232" spans="2:6" x14ac:dyDescent="0.25">
      <c r="B232" s="104" t="str">
        <f>'data countries EDGAR'!A218</f>
        <v>Viet Nam</v>
      </c>
      <c r="C232" s="143">
        <f>IF(AND(paths!AH475&gt;2100,$C$13&lt;0),"not specified",paths!AI475)</f>
        <v>2049</v>
      </c>
      <c r="D232" s="145">
        <f>IF(C232="-","-",paths!AX475/paths!AM475-1)</f>
        <v>-3.2718260719142744E-2</v>
      </c>
      <c r="E232" s="146">
        <f>IF(C232="-","-",-paths!Q475/paths!H475)</f>
        <v>1.3238223376960441</v>
      </c>
      <c r="F232" s="67">
        <f t="shared" si="7"/>
        <v>0.99178173928085722</v>
      </c>
    </row>
    <row r="233" spans="2:6" x14ac:dyDescent="0.25">
      <c r="B233" s="104" t="str">
        <f>'data countries EDGAR'!A219</f>
        <v>Western Sahara</v>
      </c>
      <c r="C233" s="143">
        <f>IF(AND(paths!AH476&gt;2100,$C$13&lt;0),"not specified",paths!AI476)</f>
        <v>2092</v>
      </c>
      <c r="D233" s="145">
        <f>IF(C233="-","-",paths!AX476/paths!AM476-1)</f>
        <v>0.17685187199800212</v>
      </c>
      <c r="E233" s="146">
        <f>IF(C233="-","-",-paths!Q476/paths!H476)</f>
        <v>0.22532480100047825</v>
      </c>
      <c r="F233" s="67">
        <f t="shared" si="7"/>
        <v>1.2228518719980022</v>
      </c>
    </row>
    <row r="234" spans="2:6" x14ac:dyDescent="0.25">
      <c r="B234" s="104" t="str">
        <f>'data countries EDGAR'!A220</f>
        <v>Yemen</v>
      </c>
      <c r="C234" s="143" t="str">
        <f>IF(AND(paths!AH477&gt;2100,$C$13&lt;0),"not specified",paths!AI477)</f>
        <v>not specified</v>
      </c>
      <c r="D234" s="145">
        <f>IF(C234="-","-",paths!AX477/paths!AM477-1)</f>
        <v>-0.19493732849513967</v>
      </c>
      <c r="E234" s="146">
        <f>IF(C234="-","-",-paths!Q477/paths!H477)</f>
        <v>0</v>
      </c>
      <c r="F234" s="67" t="e">
        <f t="shared" si="7"/>
        <v>#VALUE!</v>
      </c>
    </row>
    <row r="235" spans="2:6" x14ac:dyDescent="0.25">
      <c r="B235" s="104" t="str">
        <f>'data countries EDGAR'!A221</f>
        <v>Zambia</v>
      </c>
      <c r="C235" s="143">
        <f>IF(AND(paths!AH478&gt;2100,$C$13&lt;0),"not specified",paths!AI478)</f>
        <v>2082</v>
      </c>
      <c r="D235" s="145">
        <f>IF(C235="-","-",paths!AX478/paths!AM478-1)</f>
        <v>0.14753237448885259</v>
      </c>
      <c r="E235" s="146">
        <f>IF(C235="-","-",-paths!Q478/paths!H478)</f>
        <v>0.47052058941143937</v>
      </c>
      <c r="F235" s="67">
        <f t="shared" si="7"/>
        <v>1.1885323744888525</v>
      </c>
    </row>
    <row r="236" spans="2:6" x14ac:dyDescent="0.25">
      <c r="B236" s="106" t="str">
        <f>'data countries EDGAR'!A222</f>
        <v>Zimbabwe</v>
      </c>
      <c r="C236" s="144">
        <f>IF(AND(paths!AH479&gt;2100,$C$13&lt;0),"not specified",paths!AI479)</f>
        <v>2079</v>
      </c>
      <c r="D236" s="147">
        <f>IF(C236="-","-",paths!AX479/paths!AM479-1)</f>
        <v>2.5030702123807425E-2</v>
      </c>
      <c r="E236" s="148">
        <f>IF(C236="-","-",-paths!Q479/paths!H479)</f>
        <v>0.48312619342575475</v>
      </c>
      <c r="F236" s="67">
        <f t="shared" si="7"/>
        <v>1.0645307021238075</v>
      </c>
    </row>
    <row r="237" spans="2:6" x14ac:dyDescent="0.25"/>
    <row r="238" spans="2:6" x14ac:dyDescent="0.25">
      <c r="B238" s="68" t="str">
        <f>'data countries EDGAR'!A223</f>
        <v>EU27</v>
      </c>
      <c r="C238" s="149">
        <f>IF(AND(paths!AH480&gt;2100,C13&lt;0),"not specified",ROUND(paths!AI480,0))</f>
        <v>2058</v>
      </c>
      <c r="D238" s="150">
        <f>IF(paths!AH480&gt;2100,"-",paths!AX480/paths!AM480-1)</f>
        <v>-0.30601075517782095</v>
      </c>
      <c r="E238" s="151">
        <f>IF(paths!AH480&gt;2100,"-",-paths!Q480/paths!H480)</f>
        <v>0.72564894615116604</v>
      </c>
      <c r="F238" s="67">
        <f t="shared" ref="F238" si="8">D238+0.5*(C238/1000)</f>
        <v>0.72298924482217897</v>
      </c>
    </row>
    <row r="239" spans="2:6" x14ac:dyDescent="0.25"/>
    <row r="240" spans="2:6" x14ac:dyDescent="0.25">
      <c r="B240" s="71" t="s">
        <v>30</v>
      </c>
      <c r="C240" s="660" t="s">
        <v>699</v>
      </c>
      <c r="D240" s="661"/>
      <c r="E240" s="662"/>
    </row>
    <row r="241" x14ac:dyDescent="0.25"/>
  </sheetData>
  <sheetProtection algorithmName="SHA-512" hashValue="aS7exHwkRqvP9xrsoYxA3bk6bV7zwP10ORYbUqjThw00wwqGKMv8ceMilbntcu+fCV/Y8ZcuzJHx5gR7CTQEcw==" saltValue="8oOrDFFgGJSpzKb/NhJS4Q==" spinCount="100000" sheet="1" objects="1" scenarios="1"/>
  <mergeCells count="10">
    <mergeCell ref="C240:E240"/>
    <mergeCell ref="C13:E13"/>
    <mergeCell ref="C17:E17"/>
    <mergeCell ref="F14:I14"/>
    <mergeCell ref="F16:I16"/>
    <mergeCell ref="C7:E7"/>
    <mergeCell ref="B2:E2"/>
    <mergeCell ref="B3:E3"/>
    <mergeCell ref="C5:D5"/>
    <mergeCell ref="C15:E15"/>
  </mergeCells>
  <conditionalFormatting sqref="C29:C236">
    <cfRule type="colorScale" priority="1">
      <colorScale>
        <cfvo type="min"/>
        <cfvo type="percentile" val="50"/>
        <cfvo type="max"/>
        <color rgb="FFF8696B"/>
        <color rgb="FFFFEB84"/>
        <color rgb="FF63BE7B"/>
      </colorScale>
    </cfRule>
    <cfRule type="colorScale" priority="2">
      <colorScale>
        <cfvo type="min"/>
        <cfvo type="max"/>
        <color rgb="FFF8696B"/>
        <color rgb="FFFCFCFF"/>
      </colorScale>
    </cfRule>
  </conditionalFormatting>
  <conditionalFormatting sqref="D29:D236">
    <cfRule type="colorScale" priority="3">
      <colorScale>
        <cfvo type="min"/>
        <cfvo type="max"/>
        <color rgb="FFF8696B"/>
        <color rgb="FFFCFCFF"/>
      </colorScale>
    </cfRule>
  </conditionalFormatting>
  <conditionalFormatting sqref="E29:E236 E238">
    <cfRule type="expression" dxfId="31" priority="191">
      <formula>AND(#REF!-#REF!&gt;3,#REF!&lt;2100)</formula>
    </cfRule>
    <cfRule type="expression" dxfId="30" priority="192">
      <formula>AND(#REF!-#REF!&gt;1,#REF!&lt;2100)</formula>
    </cfRule>
    <cfRule type="expression" dxfId="29" priority="193">
      <formula>AND(#REF!&lt;#REF!,#REF!&lt;2100)</formula>
    </cfRule>
    <cfRule type="expression" dxfId="28" priority="194">
      <formula>AND(#REF!&gt;=#REF!,#REF!&lt;2100)</formula>
    </cfRule>
  </conditionalFormatting>
  <dataValidations count="1">
    <dataValidation allowBlank="1" sqref="E29:E238" xr:uid="{448BD95A-CAD1-4761-9D33-A75A9E84621C}"/>
  </dataValidations>
  <hyperlinks>
    <hyperlink ref="C240" r:id="rId1" display="https://national-budgets.climate-calculator.info/" xr:uid="{A238C5C9-7363-434C-9971-FA72C44B3598}"/>
    <hyperlink ref="C7:D7" r:id="rId2" display="EDGAR" xr:uid="{2294EA45-170D-405F-846C-FD6968C02AEC}"/>
    <hyperlink ref="E5" r:id="rId3" xr:uid="{EB3B8C09-3A90-4ECC-9B33-0018739A5FE2}"/>
    <hyperlink ref="C240:E240" r:id="rId4" display="https://national-budgets.climate-calculator.info" xr:uid="{3931987A-F9C6-49C3-BC06-A6E2FCA46720}"/>
  </hyperlinks>
  <printOptions horizontalCentered="1"/>
  <pageMargins left="0.70866141732283472" right="0.70866141732283472" top="0.78740157480314965" bottom="0.78740157480314965" header="0.31496062992125984" footer="0.31496062992125984"/>
  <pageSetup paperSize="9" scale="78" orientation="portrait" r:id="rId5"/>
  <headerFooter>
    <oddHeader>&amp;Rpage &amp;P / &amp;N</oddHeader>
    <oddFooter>&amp;Lwww.save-the-climate.info</oddFooter>
  </headerFooter>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5F5A9-6C88-4200-B897-06E2FF016611}">
  <dimension ref="A1:F10"/>
  <sheetViews>
    <sheetView showGridLines="0" workbookViewId="0">
      <selection activeCell="B4" sqref="B4"/>
    </sheetView>
  </sheetViews>
  <sheetFormatPr baseColWidth="10" defaultColWidth="0" defaultRowHeight="15" zeroHeight="1" x14ac:dyDescent="0.25"/>
  <cols>
    <col min="1" max="1" width="5.140625" customWidth="1"/>
    <col min="2" max="6" width="11.42578125" customWidth="1"/>
    <col min="7" max="16384" width="11.42578125" hidden="1"/>
  </cols>
  <sheetData>
    <row r="1" spans="2:2" x14ac:dyDescent="0.25"/>
    <row r="2" spans="2:2" x14ac:dyDescent="0.25">
      <c r="B2" t="s">
        <v>256</v>
      </c>
    </row>
    <row r="3" spans="2:2" x14ac:dyDescent="0.25">
      <c r="B3" t="s">
        <v>334</v>
      </c>
    </row>
    <row r="4" spans="2:2" x14ac:dyDescent="0.25"/>
    <row r="5" spans="2:2" x14ac:dyDescent="0.25">
      <c r="B5" s="1" t="s">
        <v>258</v>
      </c>
    </row>
    <row r="6" spans="2:2" x14ac:dyDescent="0.25"/>
    <row r="7" spans="2:2" x14ac:dyDescent="0.25">
      <c r="B7" s="1" t="s">
        <v>257</v>
      </c>
    </row>
    <row r="8" spans="2:2" x14ac:dyDescent="0.25"/>
    <row r="9" spans="2:2" x14ac:dyDescent="0.25">
      <c r="B9" t="s">
        <v>335</v>
      </c>
    </row>
    <row r="10" spans="2:2" x14ac:dyDescent="0.25"/>
  </sheetData>
  <sheetProtection algorithmName="SHA-512" hashValue="VPUZiRYw9CCRUfSziqpm7jC1vvGoYE/CkxOzyKD0r92lKLPJrI3REe3edPqhd88GuW72limwBku7m/x41Rf19w==" saltValue="4K5Ui2/KVoRzJxXIlSfW9A==" spinCount="100000" sheet="1" objects="1" scenarios="1"/>
  <hyperlinks>
    <hyperlink ref="B5" r:id="rId1" xr:uid="{43D9B9D8-4463-4ED0-815E-230F7EDF5B6E}"/>
    <hyperlink ref="B7" r:id="rId2" xr:uid="{3B0125BC-094E-4A12-B2AD-AD4880B318B5}"/>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67C49-085C-4A86-A7EC-EEBB8F993D99}">
  <dimension ref="A1:DP482"/>
  <sheetViews>
    <sheetView zoomScaleNormal="100" workbookViewId="0">
      <pane xSplit="2" ySplit="6" topLeftCell="C442" activePane="bottomRight" state="frozen"/>
      <selection activeCell="L481" sqref="L481:P481"/>
      <selection pane="topRight" activeCell="L481" sqref="L481:P481"/>
      <selection pane="bottomLeft" activeCell="L481" sqref="L481:P481"/>
      <selection pane="bottomRight" activeCell="L481" sqref="L481:P481"/>
    </sheetView>
  </sheetViews>
  <sheetFormatPr baseColWidth="10" defaultRowHeight="15" outlineLevelRow="1" x14ac:dyDescent="0.25"/>
  <cols>
    <col min="1" max="1" width="7" style="174" bestFit="1" customWidth="1"/>
    <col min="2" max="2" width="29.42578125" style="174" customWidth="1"/>
    <col min="3" max="3" width="15.28515625" style="174" bestFit="1" customWidth="1"/>
    <col min="4" max="4" width="5.7109375" style="174" bestFit="1" customWidth="1"/>
    <col min="5" max="5" width="7.28515625" style="174" bestFit="1" customWidth="1"/>
    <col min="6" max="6" width="7" style="174" customWidth="1"/>
    <col min="7" max="7" width="7.28515625" style="174" bestFit="1" customWidth="1"/>
    <col min="8" max="16" width="11.42578125" style="177"/>
    <col min="17" max="18" width="11.28515625" style="174" bestFit="1" customWidth="1"/>
    <col min="19" max="19" width="26.42578125" style="174" customWidth="1"/>
    <col min="20" max="20" width="11.5703125" style="176" customWidth="1"/>
    <col min="21" max="21" width="11.42578125" style="176"/>
    <col min="22" max="22" width="9.5703125" style="177" bestFit="1" customWidth="1"/>
    <col min="23" max="23" width="11.42578125" style="176"/>
    <col min="24" max="24" width="9.5703125" style="176" customWidth="1"/>
    <col min="25" max="25" width="10.42578125" style="176" customWidth="1"/>
    <col min="26" max="26" width="11.42578125" style="176"/>
    <col min="27" max="27" width="11.42578125" style="176" bestFit="1" customWidth="1"/>
    <col min="28" max="28" width="11.42578125" style="176"/>
    <col min="29" max="29" width="11.42578125" style="176" bestFit="1" customWidth="1"/>
    <col min="30" max="34" width="11.42578125" style="176"/>
    <col min="35" max="35" width="8.5703125" style="177" bestFit="1" customWidth="1"/>
    <col min="36" max="36" width="8.5703125" style="178" bestFit="1" customWidth="1"/>
    <col min="37" max="37" width="6.7109375" style="176" customWidth="1"/>
    <col min="38" max="38" width="6.140625" style="176" customWidth="1"/>
    <col min="39" max="41" width="11.42578125" style="176"/>
    <col min="42" max="49" width="12.5703125" style="176" bestFit="1" customWidth="1"/>
    <col min="50" max="62" width="11.5703125" style="176" bestFit="1" customWidth="1"/>
    <col min="63" max="63" width="12" style="176" bestFit="1" customWidth="1"/>
    <col min="64" max="69" width="11.5703125" style="176" bestFit="1" customWidth="1"/>
    <col min="70" max="119" width="12.28515625" style="176" bestFit="1" customWidth="1"/>
    <col min="120" max="120" width="12.5703125" style="176" bestFit="1" customWidth="1"/>
    <col min="121" max="16384" width="11.42578125" style="176"/>
  </cols>
  <sheetData>
    <row r="1" spans="1:120" x14ac:dyDescent="0.25">
      <c r="T1" s="122"/>
    </row>
    <row r="2" spans="1:120" x14ac:dyDescent="0.25">
      <c r="C2" s="121"/>
      <c r="H2" s="179"/>
      <c r="I2" s="179"/>
      <c r="J2" s="179"/>
      <c r="K2" s="179"/>
      <c r="L2" s="179"/>
      <c r="M2" s="179"/>
      <c r="N2" s="179"/>
      <c r="O2" s="179"/>
      <c r="P2" s="665" t="s">
        <v>372</v>
      </c>
      <c r="Q2" s="665"/>
      <c r="R2" s="665"/>
      <c r="S2" s="665"/>
      <c r="U2" s="669" t="s">
        <v>313</v>
      </c>
      <c r="V2" s="670"/>
      <c r="W2" s="670"/>
      <c r="X2" s="671"/>
      <c r="Y2" s="287">
        <f>-'web app'!C15</f>
        <v>-0.02</v>
      </c>
      <c r="Z2" s="288" t="s">
        <v>3</v>
      </c>
    </row>
    <row r="3" spans="1:120" s="177" customFormat="1" x14ac:dyDescent="0.25">
      <c r="C3" s="174"/>
      <c r="D3" s="174"/>
      <c r="E3" s="174"/>
      <c r="F3" s="174"/>
      <c r="G3" s="174"/>
      <c r="H3" s="667" t="s">
        <v>346</v>
      </c>
      <c r="I3" s="667"/>
      <c r="J3" s="667"/>
      <c r="O3" s="672" t="s">
        <v>688</v>
      </c>
      <c r="U3" s="285"/>
      <c r="V3" s="285"/>
      <c r="W3" s="285"/>
      <c r="X3" s="285"/>
      <c r="Y3" s="286"/>
      <c r="AJ3" s="668" t="s">
        <v>373</v>
      </c>
      <c r="AK3" s="668"/>
      <c r="AL3" s="668"/>
      <c r="AN3" s="177">
        <f t="shared" ref="AN3:CV3" si="0">AN6</f>
        <v>2020</v>
      </c>
      <c r="AX3" s="177">
        <f t="shared" si="0"/>
        <v>2030</v>
      </c>
      <c r="BH3" s="177">
        <f t="shared" si="0"/>
        <v>2040</v>
      </c>
      <c r="BR3" s="177">
        <f t="shared" si="0"/>
        <v>2050</v>
      </c>
      <c r="CB3" s="177">
        <f t="shared" si="0"/>
        <v>2060</v>
      </c>
      <c r="CL3" s="177">
        <f t="shared" si="0"/>
        <v>2070</v>
      </c>
      <c r="CV3" s="177">
        <f t="shared" si="0"/>
        <v>2080</v>
      </c>
      <c r="DF3" s="177">
        <f t="shared" ref="DF3:DP3" si="1">DF6</f>
        <v>2090</v>
      </c>
      <c r="DP3" s="177">
        <f t="shared" si="1"/>
        <v>2100</v>
      </c>
    </row>
    <row r="4" spans="1:120" s="177" customFormat="1" x14ac:dyDescent="0.25">
      <c r="C4" s="174"/>
      <c r="D4" s="174"/>
      <c r="E4" s="174"/>
      <c r="F4" s="174"/>
      <c r="G4" s="174"/>
      <c r="H4" s="178"/>
      <c r="I4" s="178"/>
      <c r="J4" s="178"/>
      <c r="O4" s="672"/>
      <c r="U4" s="285"/>
      <c r="V4" s="285"/>
      <c r="W4" s="285"/>
      <c r="X4" s="285"/>
      <c r="Y4" s="286"/>
      <c r="AJ4" s="178"/>
    </row>
    <row r="5" spans="1:120" ht="30" x14ac:dyDescent="0.25">
      <c r="C5" s="231" t="s">
        <v>266</v>
      </c>
      <c r="D5" s="231" t="s">
        <v>273</v>
      </c>
      <c r="E5" s="231" t="s">
        <v>271</v>
      </c>
      <c r="F5" s="231" t="s">
        <v>272</v>
      </c>
      <c r="G5" s="231" t="s">
        <v>363</v>
      </c>
      <c r="H5" s="232">
        <v>2019</v>
      </c>
      <c r="I5" s="232">
        <v>2020</v>
      </c>
      <c r="J5" s="232">
        <f>I5+1</f>
        <v>2021</v>
      </c>
      <c r="K5" s="232">
        <v>2022</v>
      </c>
      <c r="L5" s="232">
        <v>2023</v>
      </c>
      <c r="M5" s="232">
        <v>2024</v>
      </c>
      <c r="N5" s="232">
        <f>M5+1</f>
        <v>2025</v>
      </c>
      <c r="O5" s="672"/>
      <c r="P5" s="242" t="s">
        <v>312</v>
      </c>
      <c r="Q5" s="181" t="s">
        <v>303</v>
      </c>
      <c r="R5" s="182" t="s">
        <v>348</v>
      </c>
      <c r="S5" s="174" t="s">
        <v>287</v>
      </c>
      <c r="T5" s="270" t="s">
        <v>368</v>
      </c>
      <c r="U5" s="183" t="s">
        <v>365</v>
      </c>
      <c r="V5" s="178" t="s">
        <v>320</v>
      </c>
      <c r="W5" s="183" t="s">
        <v>304</v>
      </c>
      <c r="X5" s="183" t="s">
        <v>293</v>
      </c>
      <c r="Y5" s="184" t="s">
        <v>294</v>
      </c>
      <c r="Z5" s="176" t="s">
        <v>305</v>
      </c>
      <c r="AB5" s="185"/>
      <c r="AC5" s="176" t="s">
        <v>306</v>
      </c>
      <c r="AE5" s="185"/>
      <c r="AF5" s="186" t="s">
        <v>307</v>
      </c>
      <c r="AI5" s="666" t="s">
        <v>316</v>
      </c>
      <c r="AJ5" s="666"/>
    </row>
    <row r="6" spans="1:120" x14ac:dyDescent="0.25">
      <c r="Z6" s="187" t="s">
        <v>295</v>
      </c>
      <c r="AA6" s="187" t="s">
        <v>296</v>
      </c>
      <c r="AB6" s="188" t="s">
        <v>297</v>
      </c>
      <c r="AC6" s="187" t="s">
        <v>298</v>
      </c>
      <c r="AD6" s="187" t="s">
        <v>299</v>
      </c>
      <c r="AE6" s="188" t="s">
        <v>300</v>
      </c>
      <c r="AF6" s="187" t="s">
        <v>281</v>
      </c>
      <c r="AG6" s="187" t="s">
        <v>300</v>
      </c>
      <c r="AH6" s="187" t="s">
        <v>301</v>
      </c>
      <c r="AI6" s="183" t="s">
        <v>344</v>
      </c>
      <c r="AJ6" s="183" t="s">
        <v>345</v>
      </c>
      <c r="AK6" s="189"/>
      <c r="AL6" s="189" t="s">
        <v>42</v>
      </c>
      <c r="AM6" s="189">
        <v>2019</v>
      </c>
      <c r="AN6" s="189">
        <f t="shared" ref="AN6:BS6" si="2">AM6+1</f>
        <v>2020</v>
      </c>
      <c r="AO6" s="189">
        <f t="shared" si="2"/>
        <v>2021</v>
      </c>
      <c r="AP6" s="189">
        <f t="shared" si="2"/>
        <v>2022</v>
      </c>
      <c r="AQ6" s="189">
        <f t="shared" si="2"/>
        <v>2023</v>
      </c>
      <c r="AR6" s="189">
        <f t="shared" si="2"/>
        <v>2024</v>
      </c>
      <c r="AS6" s="189">
        <f t="shared" si="2"/>
        <v>2025</v>
      </c>
      <c r="AT6" s="189">
        <f t="shared" si="2"/>
        <v>2026</v>
      </c>
      <c r="AU6" s="189">
        <f t="shared" si="2"/>
        <v>2027</v>
      </c>
      <c r="AV6" s="189">
        <f t="shared" si="2"/>
        <v>2028</v>
      </c>
      <c r="AW6" s="189">
        <f t="shared" si="2"/>
        <v>2029</v>
      </c>
      <c r="AX6" s="189">
        <f t="shared" si="2"/>
        <v>2030</v>
      </c>
      <c r="AY6" s="189">
        <f t="shared" si="2"/>
        <v>2031</v>
      </c>
      <c r="AZ6" s="189">
        <f t="shared" si="2"/>
        <v>2032</v>
      </c>
      <c r="BA6" s="189">
        <f t="shared" si="2"/>
        <v>2033</v>
      </c>
      <c r="BB6" s="189">
        <f t="shared" si="2"/>
        <v>2034</v>
      </c>
      <c r="BC6" s="189">
        <f t="shared" si="2"/>
        <v>2035</v>
      </c>
      <c r="BD6" s="189">
        <f t="shared" si="2"/>
        <v>2036</v>
      </c>
      <c r="BE6" s="189">
        <f t="shared" si="2"/>
        <v>2037</v>
      </c>
      <c r="BF6" s="189">
        <f t="shared" si="2"/>
        <v>2038</v>
      </c>
      <c r="BG6" s="189">
        <f t="shared" si="2"/>
        <v>2039</v>
      </c>
      <c r="BH6" s="189">
        <f t="shared" si="2"/>
        <v>2040</v>
      </c>
      <c r="BI6" s="189">
        <f t="shared" si="2"/>
        <v>2041</v>
      </c>
      <c r="BJ6" s="189">
        <f t="shared" si="2"/>
        <v>2042</v>
      </c>
      <c r="BK6" s="189">
        <f t="shared" si="2"/>
        <v>2043</v>
      </c>
      <c r="BL6" s="189">
        <f t="shared" si="2"/>
        <v>2044</v>
      </c>
      <c r="BM6" s="189">
        <f t="shared" si="2"/>
        <v>2045</v>
      </c>
      <c r="BN6" s="189">
        <f t="shared" si="2"/>
        <v>2046</v>
      </c>
      <c r="BO6" s="189">
        <f t="shared" si="2"/>
        <v>2047</v>
      </c>
      <c r="BP6" s="189">
        <f t="shared" si="2"/>
        <v>2048</v>
      </c>
      <c r="BQ6" s="189">
        <f t="shared" si="2"/>
        <v>2049</v>
      </c>
      <c r="BR6" s="189">
        <f t="shared" si="2"/>
        <v>2050</v>
      </c>
      <c r="BS6" s="189">
        <f t="shared" si="2"/>
        <v>2051</v>
      </c>
      <c r="BT6" s="189">
        <f t="shared" ref="BT6:CY6" si="3">BS6+1</f>
        <v>2052</v>
      </c>
      <c r="BU6" s="189">
        <f t="shared" si="3"/>
        <v>2053</v>
      </c>
      <c r="BV6" s="189">
        <f t="shared" si="3"/>
        <v>2054</v>
      </c>
      <c r="BW6" s="189">
        <f t="shared" si="3"/>
        <v>2055</v>
      </c>
      <c r="BX6" s="189">
        <f t="shared" si="3"/>
        <v>2056</v>
      </c>
      <c r="BY6" s="189">
        <f t="shared" si="3"/>
        <v>2057</v>
      </c>
      <c r="BZ6" s="189">
        <f t="shared" si="3"/>
        <v>2058</v>
      </c>
      <c r="CA6" s="189">
        <f t="shared" si="3"/>
        <v>2059</v>
      </c>
      <c r="CB6" s="189">
        <f t="shared" si="3"/>
        <v>2060</v>
      </c>
      <c r="CC6" s="189">
        <f t="shared" si="3"/>
        <v>2061</v>
      </c>
      <c r="CD6" s="189">
        <f t="shared" si="3"/>
        <v>2062</v>
      </c>
      <c r="CE6" s="189">
        <f t="shared" si="3"/>
        <v>2063</v>
      </c>
      <c r="CF6" s="189">
        <f t="shared" si="3"/>
        <v>2064</v>
      </c>
      <c r="CG6" s="189">
        <f t="shared" si="3"/>
        <v>2065</v>
      </c>
      <c r="CH6" s="189">
        <f t="shared" si="3"/>
        <v>2066</v>
      </c>
      <c r="CI6" s="189">
        <f t="shared" si="3"/>
        <v>2067</v>
      </c>
      <c r="CJ6" s="189">
        <f t="shared" si="3"/>
        <v>2068</v>
      </c>
      <c r="CK6" s="189">
        <f t="shared" si="3"/>
        <v>2069</v>
      </c>
      <c r="CL6" s="189">
        <f t="shared" si="3"/>
        <v>2070</v>
      </c>
      <c r="CM6" s="189">
        <f t="shared" si="3"/>
        <v>2071</v>
      </c>
      <c r="CN6" s="189">
        <f t="shared" si="3"/>
        <v>2072</v>
      </c>
      <c r="CO6" s="189">
        <f t="shared" si="3"/>
        <v>2073</v>
      </c>
      <c r="CP6" s="189">
        <f t="shared" si="3"/>
        <v>2074</v>
      </c>
      <c r="CQ6" s="189">
        <f t="shared" si="3"/>
        <v>2075</v>
      </c>
      <c r="CR6" s="189">
        <f t="shared" si="3"/>
        <v>2076</v>
      </c>
      <c r="CS6" s="189">
        <f t="shared" si="3"/>
        <v>2077</v>
      </c>
      <c r="CT6" s="189">
        <f t="shared" si="3"/>
        <v>2078</v>
      </c>
      <c r="CU6" s="189">
        <f t="shared" si="3"/>
        <v>2079</v>
      </c>
      <c r="CV6" s="189">
        <f t="shared" si="3"/>
        <v>2080</v>
      </c>
      <c r="CW6" s="189">
        <f t="shared" si="3"/>
        <v>2081</v>
      </c>
      <c r="CX6" s="189">
        <f t="shared" si="3"/>
        <v>2082</v>
      </c>
      <c r="CY6" s="189">
        <f t="shared" si="3"/>
        <v>2083</v>
      </c>
      <c r="CZ6" s="189">
        <f t="shared" ref="CZ6:DP6" si="4">CY6+1</f>
        <v>2084</v>
      </c>
      <c r="DA6" s="189">
        <f t="shared" si="4"/>
        <v>2085</v>
      </c>
      <c r="DB6" s="189">
        <f t="shared" si="4"/>
        <v>2086</v>
      </c>
      <c r="DC6" s="189">
        <f t="shared" si="4"/>
        <v>2087</v>
      </c>
      <c r="DD6" s="189">
        <f t="shared" si="4"/>
        <v>2088</v>
      </c>
      <c r="DE6" s="189">
        <f t="shared" si="4"/>
        <v>2089</v>
      </c>
      <c r="DF6" s="189">
        <f t="shared" si="4"/>
        <v>2090</v>
      </c>
      <c r="DG6" s="189">
        <f t="shared" si="4"/>
        <v>2091</v>
      </c>
      <c r="DH6" s="189">
        <f t="shared" si="4"/>
        <v>2092</v>
      </c>
      <c r="DI6" s="189">
        <f t="shared" si="4"/>
        <v>2093</v>
      </c>
      <c r="DJ6" s="189">
        <f t="shared" si="4"/>
        <v>2094</v>
      </c>
      <c r="DK6" s="189">
        <f t="shared" si="4"/>
        <v>2095</v>
      </c>
      <c r="DL6" s="189">
        <f t="shared" si="4"/>
        <v>2096</v>
      </c>
      <c r="DM6" s="189">
        <f t="shared" si="4"/>
        <v>2097</v>
      </c>
      <c r="DN6" s="189">
        <f t="shared" si="4"/>
        <v>2098</v>
      </c>
      <c r="DO6" s="189">
        <f t="shared" si="4"/>
        <v>2099</v>
      </c>
      <c r="DP6" s="189">
        <f t="shared" si="4"/>
        <v>2100</v>
      </c>
    </row>
    <row r="7" spans="1:120" x14ac:dyDescent="0.25">
      <c r="B7" s="129" t="s">
        <v>308</v>
      </c>
      <c r="C7" s="190"/>
      <c r="D7" s="190"/>
      <c r="F7" s="177"/>
      <c r="G7" s="177" t="s">
        <v>341</v>
      </c>
      <c r="Z7" s="191"/>
      <c r="AA7" s="191"/>
      <c r="AB7" s="192"/>
      <c r="AC7" s="191"/>
      <c r="AD7" s="191"/>
      <c r="AE7" s="192"/>
      <c r="AF7" s="191"/>
      <c r="AG7" s="191"/>
      <c r="AH7" s="191"/>
    </row>
    <row r="8" spans="1:120" x14ac:dyDescent="0.25">
      <c r="X8" s="183">
        <v>2019</v>
      </c>
      <c r="Z8" s="191"/>
      <c r="AA8" s="191"/>
      <c r="AB8" s="192"/>
      <c r="AC8" s="191"/>
      <c r="AD8" s="191"/>
      <c r="AE8" s="192"/>
      <c r="AF8" s="191"/>
      <c r="AG8" s="191"/>
      <c r="AH8" s="191"/>
    </row>
    <row r="9" spans="1:120" outlineLevel="1" x14ac:dyDescent="0.25">
      <c r="B9" s="174" t="str">
        <f>S9</f>
        <v>China</v>
      </c>
      <c r="C9" s="233">
        <f>IF(B9&lt;&gt;'data countries EDGAR'!$A$234,'web app'!$C$29,'web app'!$C$9)</f>
        <v>668.55</v>
      </c>
      <c r="D9" s="234">
        <f>'web app'!$C$17</f>
        <v>0.15</v>
      </c>
      <c r="E9" s="235">
        <f>VLOOKUP($S9,'data countries EDGAR'!$A$15:$AA$234,'data countries EDGAR'!$AA$12,FALSE)</f>
        <v>0.18414258767072317</v>
      </c>
      <c r="F9" s="235">
        <f>VLOOKUP($S9,'data countries EDGAR'!$A$15:$AA$234,'data countries EDGAR'!$Z$12,FALSE)</f>
        <v>0.32196461945746269</v>
      </c>
      <c r="G9" s="193">
        <f>C9*(D9*E9+(1-D9)*F9)</f>
        <v>201.42830843563294</v>
      </c>
      <c r="H9" s="236">
        <f>VLOOKUP($S9,'data countries EDGAR'!$A$15:$AA$234,'data countries EDGAR'!M$12,FALSE)/1000</f>
        <v>11.813058173650001</v>
      </c>
      <c r="I9" s="236">
        <f>VLOOKUP($S9,'data countries EDGAR'!$A$15:$AA$234,'data countries EDGAR'!N$12,FALSE)/1000</f>
        <v>11.964128535505001</v>
      </c>
      <c r="J9" s="236">
        <f>VLOOKUP($S9,'data countries EDGAR'!$A$15:$AA$234,'data countries EDGAR'!O$12,FALSE)/1000</f>
        <v>12.551864515963</v>
      </c>
      <c r="K9" s="236">
        <f>VLOOKUP($S9,'data countries EDGAR'!$A$15:$AA$234,'data countries EDGAR'!P$12,FALSE)/1000</f>
        <v>12.518684441195001</v>
      </c>
      <c r="L9" s="236">
        <f>VLOOKUP($S9,'data countries EDGAR'!$A$15:$AA$234,'data countries EDGAR'!Q$12,FALSE)/1000</f>
        <v>13.021241978837001</v>
      </c>
      <c r="M9" s="236">
        <f>VLOOKUP($S9,'data countries EDGAR'!$A$15:$AA$234,'data countries EDGAR'!R$12,FALSE)/1000</f>
        <v>13.124727993147001</v>
      </c>
      <c r="N9" s="236">
        <f>VLOOKUP($S9,'data countries EDGAR'!$A$15:$AA$234,'data countries EDGAR'!S$12,FALSE)/1000</f>
        <v>0</v>
      </c>
      <c r="O9" s="236"/>
      <c r="P9" s="236"/>
      <c r="Q9" s="194">
        <f>SUMIF(AO9:DQ9,"&lt;0")</f>
        <v>-10.436553214154157</v>
      </c>
      <c r="R9" s="237">
        <f>-Q9/U9</f>
        <v>5.1812743179984515E-2</v>
      </c>
      <c r="S9" s="174" t="str">
        <f>'web app'!$B$23</f>
        <v>China</v>
      </c>
      <c r="T9" s="195">
        <v>2019</v>
      </c>
      <c r="U9" s="196">
        <f>G9</f>
        <v>201.42830843563294</v>
      </c>
      <c r="V9" s="193">
        <f>SUM(AN9:DP9)</f>
        <v>201.42830843565051</v>
      </c>
      <c r="W9" s="238">
        <f>ROUND(V9/U9-1,4)</f>
        <v>0</v>
      </c>
      <c r="X9" s="197">
        <f>H9</f>
        <v>11.813058173650001</v>
      </c>
      <c r="Y9" s="198">
        <f>$Y$2*X9</f>
        <v>-0.23626116347300002</v>
      </c>
      <c r="Z9" s="199">
        <f>X9-Y9</f>
        <v>12.049319337123</v>
      </c>
      <c r="AA9" s="199">
        <f>-2*X9*(T9+1)+Y9*4202-2*U9</f>
        <v>-49120.381047330819</v>
      </c>
      <c r="AB9" s="200">
        <f>X9*(T9+1)*(T9+1)+Y9*(T9*(T9+1)-2101*(2*T9+1))+U9*(2*T9+1)</f>
        <v>50056906.526948884</v>
      </c>
      <c r="AC9" s="199">
        <f>(-AA9-SQRT(AA9^2-4*Z9*AB9))/(2*Z9)</f>
        <v>2019.506648265103</v>
      </c>
      <c r="AD9" s="199">
        <f>(-AA9+SQRT(AA9^2-4*Z9*AB9))/(2*Z9)</f>
        <v>2057.1037952804345</v>
      </c>
      <c r="AE9" s="201">
        <f>AD9</f>
        <v>2057.1037952804345</v>
      </c>
      <c r="AF9" s="202">
        <f>(Y9*(T9+0.5)-X9*AG9)/(Y9-X9)</f>
        <v>2056.3664659612105</v>
      </c>
      <c r="AG9" s="202">
        <f>AD9</f>
        <v>2057.1037952804345</v>
      </c>
      <c r="AH9" s="202">
        <f>ROUNDDOWN(AG9,0)</f>
        <v>2057</v>
      </c>
      <c r="AI9" s="177">
        <f>IF($Y$2=0,ROUNDUP(AF9,0),ROUND(AF9,0))</f>
        <v>2056</v>
      </c>
      <c r="AJ9" s="178" cm="1">
        <f t="array" ref="AJ9">IFERROR(INDEX($AN$6:$DP$6,MATCH(_xlfn.AGGREGATE(14,6,(AN9:DP9)/(AN9:DP9&lt;=0),1),AN9:DP9,0)),"-")</f>
        <v>2056</v>
      </c>
      <c r="AL9" s="176" t="s">
        <v>302</v>
      </c>
      <c r="AM9" s="124">
        <f>H9</f>
        <v>11.813058173650001</v>
      </c>
      <c r="AN9" s="176">
        <f t="shared" ref="AN9:AW9" si="5">IF(AN$6&lt;=$T9,0,IF(AN$6&lt;$AH9,$X9+($Y9-$X9)/($AG9-($T9+0.5))*(AN$6+0.5-($T9+0.5)),
IF(AN$6=$AH9,($X9+($Y9-$X9)/($AG9-($T9+0.5))*(0.5*($AG9+$AH9)-($T9+0.5)))*($AG9-$AH9)+$Y9*($AH9+1-$AG9),
$Y9)))</f>
        <v>11.492629896470428</v>
      </c>
      <c r="AO9" s="176">
        <f t="shared" si="5"/>
        <v>11.172201619290854</v>
      </c>
      <c r="AP9" s="176">
        <f t="shared" si="5"/>
        <v>10.851773342111281</v>
      </c>
      <c r="AQ9" s="176">
        <f t="shared" si="5"/>
        <v>10.531345064931706</v>
      </c>
      <c r="AR9" s="176">
        <f t="shared" si="5"/>
        <v>10.210916787752133</v>
      </c>
      <c r="AS9" s="176">
        <f t="shared" si="5"/>
        <v>9.8904885105725597</v>
      </c>
      <c r="AT9" s="176">
        <f t="shared" si="5"/>
        <v>9.5700602333929865</v>
      </c>
      <c r="AU9" s="176">
        <f t="shared" si="5"/>
        <v>9.2496319562134133</v>
      </c>
      <c r="AV9" s="176">
        <f t="shared" si="5"/>
        <v>8.92920367903384</v>
      </c>
      <c r="AW9" s="176">
        <f t="shared" si="5"/>
        <v>8.6087754018542668</v>
      </c>
      <c r="AX9" s="176">
        <f t="shared" ref="AX9:BG9" si="6">IF(AX$6&lt;=$T9,0,IF(AX$6&lt;$AH9,$X9+($Y9-$X9)/($AG9-($T9+0.5))*(AX$6+0.5-($T9+0.5)),
IF(AX$6=$AH9,($X9+($Y9-$X9)/($AG9-($T9+0.5))*(0.5*($AG9+$AH9)-($T9+0.5)))*($AG9-$AH9)+$Y9*($AH9+1-$AG9),
$Y9)))</f>
        <v>8.2883471246746936</v>
      </c>
      <c r="AY9" s="176">
        <f t="shared" si="6"/>
        <v>7.9679188474951195</v>
      </c>
      <c r="AZ9" s="176">
        <f t="shared" si="6"/>
        <v>7.6474905703155462</v>
      </c>
      <c r="BA9" s="176">
        <f t="shared" si="6"/>
        <v>7.3270622931359721</v>
      </c>
      <c r="BB9" s="176">
        <f t="shared" si="6"/>
        <v>7.0066340159563989</v>
      </c>
      <c r="BC9" s="176">
        <f t="shared" si="6"/>
        <v>6.6862057387768257</v>
      </c>
      <c r="BD9" s="176">
        <f t="shared" si="6"/>
        <v>6.3657774615972524</v>
      </c>
      <c r="BE9" s="176">
        <f t="shared" si="6"/>
        <v>6.0453491844176792</v>
      </c>
      <c r="BF9" s="176">
        <f t="shared" si="6"/>
        <v>5.7249209072381051</v>
      </c>
      <c r="BG9" s="176">
        <f t="shared" si="6"/>
        <v>5.4044926300585319</v>
      </c>
      <c r="BH9" s="176">
        <f t="shared" ref="BH9:BQ9" si="7">IF(BH$6&lt;=$T9,0,IF(BH$6&lt;$AH9,$X9+($Y9-$X9)/($AG9-($T9+0.5))*(BH$6+0.5-($T9+0.5)),
IF(BH$6=$AH9,($X9+($Y9-$X9)/($AG9-($T9+0.5))*(0.5*($AG9+$AH9)-($T9+0.5)))*($AG9-$AH9)+$Y9*($AH9+1-$AG9),
$Y9)))</f>
        <v>5.0840643528789586</v>
      </c>
      <c r="BI9" s="176">
        <f t="shared" si="7"/>
        <v>4.7636360756993845</v>
      </c>
      <c r="BJ9" s="176">
        <f t="shared" si="7"/>
        <v>4.4432077985198113</v>
      </c>
      <c r="BK9" s="176">
        <f t="shared" si="7"/>
        <v>4.1227795213402381</v>
      </c>
      <c r="BL9" s="176">
        <f t="shared" si="7"/>
        <v>3.8023512441606648</v>
      </c>
      <c r="BM9" s="176">
        <f t="shared" si="7"/>
        <v>3.4819229669810916</v>
      </c>
      <c r="BN9" s="176">
        <f t="shared" si="7"/>
        <v>3.1614946898015184</v>
      </c>
      <c r="BO9" s="176">
        <f t="shared" si="7"/>
        <v>2.8410664126219434</v>
      </c>
      <c r="BP9" s="176">
        <f t="shared" si="7"/>
        <v>2.5206381354423701</v>
      </c>
      <c r="BQ9" s="176">
        <f t="shared" si="7"/>
        <v>2.2002098582627969</v>
      </c>
      <c r="BR9" s="176">
        <f t="shared" ref="BR9:CA9" si="8">IF(BR$6&lt;=$T9,0,IF(BR$6&lt;$AH9,$X9+($Y9-$X9)/($AG9-($T9+0.5))*(BR$6+0.5-($T9+0.5)),
IF(BR$6=$AH9,($X9+($Y9-$X9)/($AG9-($T9+0.5))*(0.5*($AG9+$AH9)-($T9+0.5)))*($AG9-$AH9)+$Y9*($AH9+1-$AG9),
$Y9)))</f>
        <v>1.8797815810832237</v>
      </c>
      <c r="BS9" s="176">
        <f t="shared" si="8"/>
        <v>1.5593533039036505</v>
      </c>
      <c r="BT9" s="176">
        <f t="shared" si="8"/>
        <v>1.2389250267240772</v>
      </c>
      <c r="BU9" s="176">
        <f t="shared" si="8"/>
        <v>0.918496749544504</v>
      </c>
      <c r="BV9" s="176">
        <f t="shared" si="8"/>
        <v>0.59806847236493077</v>
      </c>
      <c r="BW9" s="176">
        <f t="shared" si="8"/>
        <v>0.27764019518535754</v>
      </c>
      <c r="BX9" s="176">
        <f t="shared" si="8"/>
        <v>-4.2788081994217464E-2</v>
      </c>
      <c r="BY9" s="176">
        <f t="shared" si="8"/>
        <v>-0.23453510282094087</v>
      </c>
      <c r="BZ9" s="176">
        <f t="shared" si="8"/>
        <v>-0.23626116347300002</v>
      </c>
      <c r="CA9" s="176">
        <f t="shared" si="8"/>
        <v>-0.23626116347300002</v>
      </c>
      <c r="CB9" s="176">
        <f t="shared" ref="CB9:CK9" si="9">IF(CB$6&lt;=$T9,0,IF(CB$6&lt;$AH9,$X9+($Y9-$X9)/($AG9-($T9+0.5))*(CB$6+0.5-($T9+0.5)),
IF(CB$6=$AH9,($X9+($Y9-$X9)/($AG9-($T9+0.5))*(0.5*($AG9+$AH9)-($T9+0.5)))*($AG9-$AH9)+$Y9*($AH9+1-$AG9),
$Y9)))</f>
        <v>-0.23626116347300002</v>
      </c>
      <c r="CC9" s="176">
        <f t="shared" si="9"/>
        <v>-0.23626116347300002</v>
      </c>
      <c r="CD9" s="176">
        <f t="shared" si="9"/>
        <v>-0.23626116347300002</v>
      </c>
      <c r="CE9" s="176">
        <f t="shared" si="9"/>
        <v>-0.23626116347300002</v>
      </c>
      <c r="CF9" s="176">
        <f t="shared" si="9"/>
        <v>-0.23626116347300002</v>
      </c>
      <c r="CG9" s="176">
        <f t="shared" si="9"/>
        <v>-0.23626116347300002</v>
      </c>
      <c r="CH9" s="176">
        <f t="shared" si="9"/>
        <v>-0.23626116347300002</v>
      </c>
      <c r="CI9" s="176">
        <f t="shared" si="9"/>
        <v>-0.23626116347300002</v>
      </c>
      <c r="CJ9" s="176">
        <f t="shared" si="9"/>
        <v>-0.23626116347300002</v>
      </c>
      <c r="CK9" s="176">
        <f t="shared" si="9"/>
        <v>-0.23626116347300002</v>
      </c>
      <c r="CL9" s="176">
        <f t="shared" ref="CL9:CU9" si="10">IF(CL$6&lt;=$T9,0,IF(CL$6&lt;$AH9,$X9+($Y9-$X9)/($AG9-($T9+0.5))*(CL$6+0.5-($T9+0.5)),
IF(CL$6=$AH9,($X9+($Y9-$X9)/($AG9-($T9+0.5))*(0.5*($AG9+$AH9)-($T9+0.5)))*($AG9-$AH9)+$Y9*($AH9+1-$AG9),
$Y9)))</f>
        <v>-0.23626116347300002</v>
      </c>
      <c r="CM9" s="176">
        <f t="shared" si="10"/>
        <v>-0.23626116347300002</v>
      </c>
      <c r="CN9" s="176">
        <f t="shared" si="10"/>
        <v>-0.23626116347300002</v>
      </c>
      <c r="CO9" s="176">
        <f t="shared" si="10"/>
        <v>-0.23626116347300002</v>
      </c>
      <c r="CP9" s="176">
        <f t="shared" si="10"/>
        <v>-0.23626116347300002</v>
      </c>
      <c r="CQ9" s="176">
        <f t="shared" si="10"/>
        <v>-0.23626116347300002</v>
      </c>
      <c r="CR9" s="176">
        <f t="shared" si="10"/>
        <v>-0.23626116347300002</v>
      </c>
      <c r="CS9" s="176">
        <f t="shared" si="10"/>
        <v>-0.23626116347300002</v>
      </c>
      <c r="CT9" s="176">
        <f t="shared" si="10"/>
        <v>-0.23626116347300002</v>
      </c>
      <c r="CU9" s="176">
        <f t="shared" si="10"/>
        <v>-0.23626116347300002</v>
      </c>
      <c r="CV9" s="176">
        <f t="shared" ref="CV9:DE9" si="11">IF(CV$6&lt;=$T9,0,IF(CV$6&lt;$AH9,$X9+($Y9-$X9)/($AG9-($T9+0.5))*(CV$6+0.5-($T9+0.5)),
IF(CV$6=$AH9,($X9+($Y9-$X9)/($AG9-($T9+0.5))*(0.5*($AG9+$AH9)-($T9+0.5)))*($AG9-$AH9)+$Y9*($AH9+1-$AG9),
$Y9)))</f>
        <v>-0.23626116347300002</v>
      </c>
      <c r="CW9" s="176">
        <f t="shared" si="11"/>
        <v>-0.23626116347300002</v>
      </c>
      <c r="CX9" s="176">
        <f t="shared" si="11"/>
        <v>-0.23626116347300002</v>
      </c>
      <c r="CY9" s="176">
        <f t="shared" si="11"/>
        <v>-0.23626116347300002</v>
      </c>
      <c r="CZ9" s="176">
        <f t="shared" si="11"/>
        <v>-0.23626116347300002</v>
      </c>
      <c r="DA9" s="176">
        <f t="shared" si="11"/>
        <v>-0.23626116347300002</v>
      </c>
      <c r="DB9" s="176">
        <f t="shared" si="11"/>
        <v>-0.23626116347300002</v>
      </c>
      <c r="DC9" s="176">
        <f t="shared" si="11"/>
        <v>-0.23626116347300002</v>
      </c>
      <c r="DD9" s="176">
        <f t="shared" si="11"/>
        <v>-0.23626116347300002</v>
      </c>
      <c r="DE9" s="176">
        <f t="shared" si="11"/>
        <v>-0.23626116347300002</v>
      </c>
      <c r="DF9" s="176">
        <f t="shared" ref="DF9:DP9" si="12">IF(DF$6&lt;=$T9,0,IF(DF$6&lt;$AH9,$X9+($Y9-$X9)/($AG9-($T9+0.5))*(DF$6+0.5-($T9+0.5)),
IF(DF$6=$AH9,($X9+($Y9-$X9)/($AG9-($T9+0.5))*(0.5*($AG9+$AH9)-($T9+0.5)))*($AG9-$AH9)+$Y9*($AH9+1-$AG9),
$Y9)))</f>
        <v>-0.23626116347300002</v>
      </c>
      <c r="DG9" s="176">
        <f t="shared" si="12"/>
        <v>-0.23626116347300002</v>
      </c>
      <c r="DH9" s="176">
        <f t="shared" si="12"/>
        <v>-0.23626116347300002</v>
      </c>
      <c r="DI9" s="176">
        <f t="shared" si="12"/>
        <v>-0.23626116347300002</v>
      </c>
      <c r="DJ9" s="176">
        <f t="shared" si="12"/>
        <v>-0.23626116347300002</v>
      </c>
      <c r="DK9" s="176">
        <f t="shared" si="12"/>
        <v>-0.23626116347300002</v>
      </c>
      <c r="DL9" s="176">
        <f t="shared" si="12"/>
        <v>-0.23626116347300002</v>
      </c>
      <c r="DM9" s="176">
        <f t="shared" si="12"/>
        <v>-0.23626116347300002</v>
      </c>
      <c r="DN9" s="176">
        <f t="shared" si="12"/>
        <v>-0.23626116347300002</v>
      </c>
      <c r="DO9" s="176">
        <f t="shared" si="12"/>
        <v>-0.23626116347300002</v>
      </c>
      <c r="DP9" s="176">
        <f t="shared" si="12"/>
        <v>-0.23626116347300002</v>
      </c>
    </row>
    <row r="10" spans="1:120" outlineLevel="1" x14ac:dyDescent="0.25">
      <c r="Q10" s="194"/>
      <c r="R10" s="237"/>
      <c r="T10" s="195"/>
      <c r="V10" s="193"/>
      <c r="W10" s="238"/>
      <c r="AM10" s="191" t="s">
        <v>340</v>
      </c>
      <c r="AN10" s="203">
        <f>I9-AN9</f>
        <v>0.47149863903457323</v>
      </c>
      <c r="AO10" s="203">
        <f>J9-AO9</f>
        <v>1.379662896672146</v>
      </c>
    </row>
    <row r="11" spans="1:120" outlineLevel="1" x14ac:dyDescent="0.25">
      <c r="A11" s="484"/>
      <c r="B11" s="174" t="str">
        <f t="shared" ref="B11:B18" si="13">S11</f>
        <v>China</v>
      </c>
      <c r="C11" s="233">
        <f>'web app'!$C$29</f>
        <v>668.55</v>
      </c>
      <c r="D11" s="234">
        <f>'web app'!$C$17</f>
        <v>0.15</v>
      </c>
      <c r="E11" s="235">
        <f>VLOOKUP($S11,'data countries EDGAR'!$A$15:$AA$234,'data countries EDGAR'!$AA$12,FALSE)</f>
        <v>0.18414258767072317</v>
      </c>
      <c r="F11" s="235">
        <f>VLOOKUP($S11,'data countries EDGAR'!$A$15:$AA$234,'data countries EDGAR'!$Z$12,FALSE)</f>
        <v>0.32196461945746269</v>
      </c>
      <c r="G11" s="193">
        <f t="shared" ref="G11:G17" si="14">C11*(D11*E11+(1-D11)*F11)</f>
        <v>201.42830843563294</v>
      </c>
      <c r="H11" s="236">
        <f>VLOOKUP($S11,'data countries EDGAR'!$A$15:$AA$234,'data countries EDGAR'!M$12,FALSE)/1000</f>
        <v>11.813058173650001</v>
      </c>
      <c r="I11" s="236">
        <f>VLOOKUP($S11,'data countries EDGAR'!$A$15:$AA$234,'data countries EDGAR'!N$12,FALSE)/1000</f>
        <v>11.964128535505001</v>
      </c>
      <c r="J11" s="236">
        <f>VLOOKUP($S11,'data countries EDGAR'!$A$15:$AA$234,'data countries EDGAR'!O$12,FALSE)/1000</f>
        <v>12.551864515963</v>
      </c>
      <c r="K11" s="236">
        <f>VLOOKUP($S11,'data countries EDGAR'!$A$15:$AA$234,'data countries EDGAR'!P$12,FALSE)/1000</f>
        <v>12.518684441195001</v>
      </c>
      <c r="L11" s="236">
        <f>VLOOKUP($S11,'data countries EDGAR'!$A$15:$AA$234,'data countries EDGAR'!Q$12,FALSE)/1000</f>
        <v>13.021241978837001</v>
      </c>
      <c r="M11" s="236">
        <f>VLOOKUP($S11,'data countries EDGAR'!$A$15:$AA$234,'data countries EDGAR'!R$12,FALSE)/1000</f>
        <v>13.124727993147001</v>
      </c>
      <c r="N11" s="236"/>
      <c r="O11" s="236"/>
      <c r="P11" s="236"/>
      <c r="Q11" s="194">
        <f t="shared" ref="Q11:Q17" si="15">SUMIF(AO11:DQ11,"&lt;0")</f>
        <v>-10.436553214154157</v>
      </c>
      <c r="R11" s="237">
        <f t="shared" ref="R11:R17" si="16">-Q11/U11</f>
        <v>5.1812743179984515E-2</v>
      </c>
      <c r="S11" s="174" t="s">
        <v>23</v>
      </c>
      <c r="T11" s="195">
        <v>2019</v>
      </c>
      <c r="U11" s="204">
        <f t="shared" ref="U11:U17" si="17">G11</f>
        <v>201.42830843563294</v>
      </c>
      <c r="V11" s="193">
        <f t="shared" ref="V11:V17" si="18">SUM(AN11:DP11)</f>
        <v>201.42830843565051</v>
      </c>
      <c r="W11" s="238">
        <f t="shared" ref="W11:W17" si="19">ROUND(V11/U11-1,4)</f>
        <v>0</v>
      </c>
      <c r="X11" s="239">
        <f>VLOOKUP($S11,'data countries EDGAR'!$A$15:$AA$234,'data countries EDGAR'!$M$12,FALSE)/1000</f>
        <v>11.813058173650001</v>
      </c>
      <c r="Y11" s="198">
        <f t="shared" ref="Y11:Y17" si="20">$Y$2*X11</f>
        <v>-0.23626116347300002</v>
      </c>
      <c r="Z11" s="199">
        <f t="shared" ref="Z11:Z17" si="21">X11-Y11</f>
        <v>12.049319337123</v>
      </c>
      <c r="AA11" s="199">
        <f t="shared" ref="AA11:AA17" si="22">-2*X11*(T11+1)+Y11*4202-2*U11</f>
        <v>-49120.381047330819</v>
      </c>
      <c r="AB11" s="200">
        <f t="shared" ref="AB11:AB17" si="23">X11*(T11+1)*(T11+1)+Y11*(T11*(T11+1)-2101*(2*T11+1))+U11*(2*T11+1)</f>
        <v>50056906.526948884</v>
      </c>
      <c r="AC11" s="199">
        <f t="shared" ref="AC11:AC17" si="24">(-AA11-SQRT(AA11^2-4*Z11*AB11))/(2*Z11)</f>
        <v>2019.506648265103</v>
      </c>
      <c r="AD11" s="199">
        <f t="shared" ref="AD11:AD17" si="25">(-AA11+SQRT(AA11^2-4*Z11*AB11))/(2*Z11)</f>
        <v>2057.1037952804345</v>
      </c>
      <c r="AE11" s="201">
        <f t="shared" ref="AE11:AE17" si="26">AD11</f>
        <v>2057.1037952804345</v>
      </c>
      <c r="AF11" s="202">
        <f t="shared" ref="AF11:AF17" si="27">(Y11*(T11+0.5)-X11*AG11)/(Y11-X11)</f>
        <v>2056.3664659612105</v>
      </c>
      <c r="AG11" s="202">
        <f t="shared" ref="AG11:AG17" si="28">AD11</f>
        <v>2057.1037952804345</v>
      </c>
      <c r="AH11" s="202">
        <f t="shared" ref="AH11:AH17" si="29">ROUNDDOWN(AG11,0)</f>
        <v>2057</v>
      </c>
      <c r="AI11" s="177">
        <f t="shared" ref="AI11:AI17" si="30">IF($Y$2=0,ROUNDUP(AF11,0),ROUND(AF11,0))</f>
        <v>2056</v>
      </c>
      <c r="AJ11" s="178" cm="1">
        <f t="array" ref="AJ11">IFERROR(INDEX($AN$6:$DP$6,MATCH(_xlfn.AGGREGATE(14,6,(AN11:DP11)/(AN11:DP11&lt;=0),1),AN11:DP11,0)),"-")</f>
        <v>2056</v>
      </c>
      <c r="AL11" s="176" t="s">
        <v>302</v>
      </c>
      <c r="AM11" s="124">
        <f t="shared" ref="AM11:AM17" si="31">H11</f>
        <v>11.813058173650001</v>
      </c>
      <c r="AN11" s="176">
        <f t="shared" ref="AN11:AW18" si="32">IF(AN$6&lt;=$T11,0,IF(AN$6&lt;$AH11,$X11+($Y11-$X11)/($AG11-($T11+0.5))*(AN$6+0.5-($T11+0.5)),
IF(AN$6=$AH11,($X11+($Y11-$X11)/($AG11-($T11+0.5))*(0.5*($AG11+$AH11)-($T11+0.5)))*($AG11-$AH11)+$Y11*($AH11+1-$AG11),
$Y11)))</f>
        <v>11.492629896470428</v>
      </c>
      <c r="AO11" s="176">
        <f t="shared" si="32"/>
        <v>11.172201619290854</v>
      </c>
      <c r="AP11" s="176">
        <f t="shared" si="32"/>
        <v>10.851773342111281</v>
      </c>
      <c r="AQ11" s="176">
        <f t="shared" si="32"/>
        <v>10.531345064931706</v>
      </c>
      <c r="AR11" s="176">
        <f t="shared" si="32"/>
        <v>10.210916787752133</v>
      </c>
      <c r="AS11" s="176">
        <f t="shared" si="32"/>
        <v>9.8904885105725597</v>
      </c>
      <c r="AT11" s="176">
        <f t="shared" si="32"/>
        <v>9.5700602333929865</v>
      </c>
      <c r="AU11" s="176">
        <f t="shared" si="32"/>
        <v>9.2496319562134133</v>
      </c>
      <c r="AV11" s="176">
        <f t="shared" si="32"/>
        <v>8.92920367903384</v>
      </c>
      <c r="AW11" s="176">
        <f t="shared" si="32"/>
        <v>8.6087754018542668</v>
      </c>
      <c r="AX11" s="176">
        <f t="shared" ref="AX11:BG18" si="33">IF(AX$6&lt;=$T11,0,IF(AX$6&lt;$AH11,$X11+($Y11-$X11)/($AG11-($T11+0.5))*(AX$6+0.5-($T11+0.5)),
IF(AX$6=$AH11,($X11+($Y11-$X11)/($AG11-($T11+0.5))*(0.5*($AG11+$AH11)-($T11+0.5)))*($AG11-$AH11)+$Y11*($AH11+1-$AG11),
$Y11)))</f>
        <v>8.2883471246746936</v>
      </c>
      <c r="AY11" s="176">
        <f t="shared" si="33"/>
        <v>7.9679188474951195</v>
      </c>
      <c r="AZ11" s="176">
        <f t="shared" si="33"/>
        <v>7.6474905703155462</v>
      </c>
      <c r="BA11" s="176">
        <f t="shared" si="33"/>
        <v>7.3270622931359721</v>
      </c>
      <c r="BB11" s="176">
        <f t="shared" si="33"/>
        <v>7.0066340159563989</v>
      </c>
      <c r="BC11" s="176">
        <f t="shared" si="33"/>
        <v>6.6862057387768257</v>
      </c>
      <c r="BD11" s="176">
        <f t="shared" si="33"/>
        <v>6.3657774615972524</v>
      </c>
      <c r="BE11" s="176">
        <f t="shared" si="33"/>
        <v>6.0453491844176792</v>
      </c>
      <c r="BF11" s="176">
        <f t="shared" si="33"/>
        <v>5.7249209072381051</v>
      </c>
      <c r="BG11" s="176">
        <f t="shared" si="33"/>
        <v>5.4044926300585319</v>
      </c>
      <c r="BH11" s="176">
        <f t="shared" ref="BH11:BQ18" si="34">IF(BH$6&lt;=$T11,0,IF(BH$6&lt;$AH11,$X11+($Y11-$X11)/($AG11-($T11+0.5))*(BH$6+0.5-($T11+0.5)),
IF(BH$6=$AH11,($X11+($Y11-$X11)/($AG11-($T11+0.5))*(0.5*($AG11+$AH11)-($T11+0.5)))*($AG11-$AH11)+$Y11*($AH11+1-$AG11),
$Y11)))</f>
        <v>5.0840643528789586</v>
      </c>
      <c r="BI11" s="176">
        <f t="shared" si="34"/>
        <v>4.7636360756993845</v>
      </c>
      <c r="BJ11" s="176">
        <f t="shared" si="34"/>
        <v>4.4432077985198113</v>
      </c>
      <c r="BK11" s="176">
        <f t="shared" si="34"/>
        <v>4.1227795213402381</v>
      </c>
      <c r="BL11" s="176">
        <f t="shared" si="34"/>
        <v>3.8023512441606648</v>
      </c>
      <c r="BM11" s="176">
        <f t="shared" si="34"/>
        <v>3.4819229669810916</v>
      </c>
      <c r="BN11" s="176">
        <f t="shared" si="34"/>
        <v>3.1614946898015184</v>
      </c>
      <c r="BO11" s="176">
        <f t="shared" si="34"/>
        <v>2.8410664126219434</v>
      </c>
      <c r="BP11" s="176">
        <f t="shared" si="34"/>
        <v>2.5206381354423701</v>
      </c>
      <c r="BQ11" s="176">
        <f t="shared" si="34"/>
        <v>2.2002098582627969</v>
      </c>
      <c r="BR11" s="176">
        <f t="shared" ref="BR11:CA18" si="35">IF(BR$6&lt;=$T11,0,IF(BR$6&lt;$AH11,$X11+($Y11-$X11)/($AG11-($T11+0.5))*(BR$6+0.5-($T11+0.5)),
IF(BR$6=$AH11,($X11+($Y11-$X11)/($AG11-($T11+0.5))*(0.5*($AG11+$AH11)-($T11+0.5)))*($AG11-$AH11)+$Y11*($AH11+1-$AG11),
$Y11)))</f>
        <v>1.8797815810832237</v>
      </c>
      <c r="BS11" s="176">
        <f t="shared" si="35"/>
        <v>1.5593533039036505</v>
      </c>
      <c r="BT11" s="176">
        <f t="shared" si="35"/>
        <v>1.2389250267240772</v>
      </c>
      <c r="BU11" s="176">
        <f t="shared" si="35"/>
        <v>0.918496749544504</v>
      </c>
      <c r="BV11" s="176">
        <f t="shared" si="35"/>
        <v>0.59806847236493077</v>
      </c>
      <c r="BW11" s="176">
        <f t="shared" si="35"/>
        <v>0.27764019518535754</v>
      </c>
      <c r="BX11" s="176">
        <f t="shared" si="35"/>
        <v>-4.2788081994217464E-2</v>
      </c>
      <c r="BY11" s="176">
        <f t="shared" si="35"/>
        <v>-0.23453510282094087</v>
      </c>
      <c r="BZ11" s="176">
        <f t="shared" si="35"/>
        <v>-0.23626116347300002</v>
      </c>
      <c r="CA11" s="176">
        <f t="shared" si="35"/>
        <v>-0.23626116347300002</v>
      </c>
      <c r="CB11" s="176">
        <f t="shared" ref="CB11:CK18" si="36">IF(CB$6&lt;=$T11,0,IF(CB$6&lt;$AH11,$X11+($Y11-$X11)/($AG11-($T11+0.5))*(CB$6+0.5-($T11+0.5)),
IF(CB$6=$AH11,($X11+($Y11-$X11)/($AG11-($T11+0.5))*(0.5*($AG11+$AH11)-($T11+0.5)))*($AG11-$AH11)+$Y11*($AH11+1-$AG11),
$Y11)))</f>
        <v>-0.23626116347300002</v>
      </c>
      <c r="CC11" s="176">
        <f t="shared" si="36"/>
        <v>-0.23626116347300002</v>
      </c>
      <c r="CD11" s="176">
        <f t="shared" si="36"/>
        <v>-0.23626116347300002</v>
      </c>
      <c r="CE11" s="176">
        <f t="shared" si="36"/>
        <v>-0.23626116347300002</v>
      </c>
      <c r="CF11" s="176">
        <f t="shared" si="36"/>
        <v>-0.23626116347300002</v>
      </c>
      <c r="CG11" s="176">
        <f t="shared" si="36"/>
        <v>-0.23626116347300002</v>
      </c>
      <c r="CH11" s="176">
        <f t="shared" si="36"/>
        <v>-0.23626116347300002</v>
      </c>
      <c r="CI11" s="176">
        <f t="shared" si="36"/>
        <v>-0.23626116347300002</v>
      </c>
      <c r="CJ11" s="176">
        <f t="shared" si="36"/>
        <v>-0.23626116347300002</v>
      </c>
      <c r="CK11" s="176">
        <f t="shared" si="36"/>
        <v>-0.23626116347300002</v>
      </c>
      <c r="CL11" s="176">
        <f t="shared" ref="CL11:CU18" si="37">IF(CL$6&lt;=$T11,0,IF(CL$6&lt;$AH11,$X11+($Y11-$X11)/($AG11-($T11+0.5))*(CL$6+0.5-($T11+0.5)),
IF(CL$6=$AH11,($X11+($Y11-$X11)/($AG11-($T11+0.5))*(0.5*($AG11+$AH11)-($T11+0.5)))*($AG11-$AH11)+$Y11*($AH11+1-$AG11),
$Y11)))</f>
        <v>-0.23626116347300002</v>
      </c>
      <c r="CM11" s="176">
        <f t="shared" si="37"/>
        <v>-0.23626116347300002</v>
      </c>
      <c r="CN11" s="176">
        <f t="shared" si="37"/>
        <v>-0.23626116347300002</v>
      </c>
      <c r="CO11" s="176">
        <f t="shared" si="37"/>
        <v>-0.23626116347300002</v>
      </c>
      <c r="CP11" s="176">
        <f t="shared" si="37"/>
        <v>-0.23626116347300002</v>
      </c>
      <c r="CQ11" s="176">
        <f t="shared" si="37"/>
        <v>-0.23626116347300002</v>
      </c>
      <c r="CR11" s="176">
        <f t="shared" si="37"/>
        <v>-0.23626116347300002</v>
      </c>
      <c r="CS11" s="176">
        <f t="shared" si="37"/>
        <v>-0.23626116347300002</v>
      </c>
      <c r="CT11" s="176">
        <f t="shared" si="37"/>
        <v>-0.23626116347300002</v>
      </c>
      <c r="CU11" s="176">
        <f t="shared" si="37"/>
        <v>-0.23626116347300002</v>
      </c>
      <c r="CV11" s="176">
        <f t="shared" ref="CV11:DE18" si="38">IF(CV$6&lt;=$T11,0,IF(CV$6&lt;$AH11,$X11+($Y11-$X11)/($AG11-($T11+0.5))*(CV$6+0.5-($T11+0.5)),
IF(CV$6=$AH11,($X11+($Y11-$X11)/($AG11-($T11+0.5))*(0.5*($AG11+$AH11)-($T11+0.5)))*($AG11-$AH11)+$Y11*($AH11+1-$AG11),
$Y11)))</f>
        <v>-0.23626116347300002</v>
      </c>
      <c r="CW11" s="176">
        <f t="shared" si="38"/>
        <v>-0.23626116347300002</v>
      </c>
      <c r="CX11" s="176">
        <f t="shared" si="38"/>
        <v>-0.23626116347300002</v>
      </c>
      <c r="CY11" s="176">
        <f t="shared" si="38"/>
        <v>-0.23626116347300002</v>
      </c>
      <c r="CZ11" s="176">
        <f t="shared" si="38"/>
        <v>-0.23626116347300002</v>
      </c>
      <c r="DA11" s="176">
        <f t="shared" si="38"/>
        <v>-0.23626116347300002</v>
      </c>
      <c r="DB11" s="176">
        <f t="shared" si="38"/>
        <v>-0.23626116347300002</v>
      </c>
      <c r="DC11" s="176">
        <f t="shared" si="38"/>
        <v>-0.23626116347300002</v>
      </c>
      <c r="DD11" s="176">
        <f t="shared" si="38"/>
        <v>-0.23626116347300002</v>
      </c>
      <c r="DE11" s="176">
        <f t="shared" si="38"/>
        <v>-0.23626116347300002</v>
      </c>
      <c r="DF11" s="176">
        <f t="shared" ref="DF11:DP18" si="39">IF(DF$6&lt;=$T11,0,IF(DF$6&lt;$AH11,$X11+($Y11-$X11)/($AG11-($T11+0.5))*(DF$6+0.5-($T11+0.5)),
IF(DF$6=$AH11,($X11+($Y11-$X11)/($AG11-($T11+0.5))*(0.5*($AG11+$AH11)-($T11+0.5)))*($AG11-$AH11)+$Y11*($AH11+1-$AG11),
$Y11)))</f>
        <v>-0.23626116347300002</v>
      </c>
      <c r="DG11" s="176">
        <f t="shared" si="39"/>
        <v>-0.23626116347300002</v>
      </c>
      <c r="DH11" s="176">
        <f t="shared" si="39"/>
        <v>-0.23626116347300002</v>
      </c>
      <c r="DI11" s="176">
        <f t="shared" si="39"/>
        <v>-0.23626116347300002</v>
      </c>
      <c r="DJ11" s="176">
        <f t="shared" si="39"/>
        <v>-0.23626116347300002</v>
      </c>
      <c r="DK11" s="176">
        <f t="shared" si="39"/>
        <v>-0.23626116347300002</v>
      </c>
      <c r="DL11" s="176">
        <f t="shared" si="39"/>
        <v>-0.23626116347300002</v>
      </c>
      <c r="DM11" s="176">
        <f t="shared" si="39"/>
        <v>-0.23626116347300002</v>
      </c>
      <c r="DN11" s="176">
        <f t="shared" si="39"/>
        <v>-0.23626116347300002</v>
      </c>
      <c r="DO11" s="176">
        <f t="shared" si="39"/>
        <v>-0.23626116347300002</v>
      </c>
      <c r="DP11" s="176">
        <f t="shared" si="39"/>
        <v>-0.23626116347300002</v>
      </c>
    </row>
    <row r="12" spans="1:120" outlineLevel="1" x14ac:dyDescent="0.25">
      <c r="A12" s="484"/>
      <c r="B12" s="174" t="str">
        <f t="shared" si="13"/>
        <v>United States</v>
      </c>
      <c r="C12" s="233">
        <f>'web app'!$C$29</f>
        <v>668.55</v>
      </c>
      <c r="D12" s="234">
        <f>'web app'!$C$17</f>
        <v>0.15</v>
      </c>
      <c r="E12" s="235">
        <f>VLOOKUP($S12,'data countries EDGAR'!$A$15:$AA$234,'data countries EDGAR'!$AA$12,FALSE)</f>
        <v>4.2674232477999396E-2</v>
      </c>
      <c r="F12" s="235">
        <f>VLOOKUP($S12,'data countries EDGAR'!$A$15:$AA$234,'data countries EDGAR'!$Z$12,FALSE)</f>
        <v>0.13540032748561581</v>
      </c>
      <c r="G12" s="193">
        <f t="shared" si="14"/>
        <v>81.223084317907151</v>
      </c>
      <c r="H12" s="236">
        <f>VLOOKUP($S12,'data countries EDGAR'!$A$15:$AA$234,'data countries EDGAR'!M$12,FALSE)/1000</f>
        <v>4.9679121513851996</v>
      </c>
      <c r="I12" s="236">
        <f>VLOOKUP($S12,'data countries EDGAR'!$A$15:$AA$234,'data countries EDGAR'!N$12,FALSE)/1000</f>
        <v>4.4668764767200004</v>
      </c>
      <c r="J12" s="236">
        <f>VLOOKUP($S12,'data countries EDGAR'!$A$15:$AA$234,'data countries EDGAR'!O$12,FALSE)/1000</f>
        <v>4.7543784760790002</v>
      </c>
      <c r="K12" s="236">
        <f>VLOOKUP($S12,'data countries EDGAR'!$A$15:$AA$234,'data countries EDGAR'!P$12,FALSE)/1000</f>
        <v>4.8157665315712999</v>
      </c>
      <c r="L12" s="236">
        <f>VLOOKUP($S12,'data countries EDGAR'!$A$15:$AA$234,'data countries EDGAR'!Q$12,FALSE)/1000</f>
        <v>4.6182675220375007</v>
      </c>
      <c r="M12" s="236">
        <f>VLOOKUP($S12,'data countries EDGAR'!$A$15:$AA$234,'data countries EDGAR'!R$12,FALSE)/1000</f>
        <v>4.6321648758727996</v>
      </c>
      <c r="N12" s="236"/>
      <c r="O12" s="236"/>
      <c r="P12" s="236"/>
      <c r="Q12" s="194">
        <f t="shared" si="15"/>
        <v>-4.533465334495653</v>
      </c>
      <c r="R12" s="237">
        <f t="shared" si="16"/>
        <v>5.5814986251342902E-2</v>
      </c>
      <c r="S12" s="174" t="s">
        <v>24</v>
      </c>
      <c r="T12" s="195">
        <v>2019</v>
      </c>
      <c r="U12" s="204">
        <f t="shared" si="17"/>
        <v>81.223084317907151</v>
      </c>
      <c r="V12" s="193">
        <f t="shared" si="18"/>
        <v>81.223084317929747</v>
      </c>
      <c r="W12" s="238">
        <f t="shared" si="19"/>
        <v>0</v>
      </c>
      <c r="X12" s="239">
        <f>VLOOKUP($S12,'data countries EDGAR'!$A$15:$AA$234,'data countries EDGAR'!$M$12,FALSE)/1000</f>
        <v>4.9679121513851996</v>
      </c>
      <c r="Y12" s="198">
        <f t="shared" si="20"/>
        <v>-9.9358243027703991E-2</v>
      </c>
      <c r="Z12" s="199">
        <f t="shared" si="21"/>
        <v>5.0672703944129038</v>
      </c>
      <c r="AA12" s="199">
        <f t="shared" si="22"/>
        <v>-20650.314597434433</v>
      </c>
      <c r="AB12" s="200">
        <f t="shared" si="23"/>
        <v>21037056.098353136</v>
      </c>
      <c r="AC12" s="199">
        <f t="shared" si="24"/>
        <v>2019.5069008362032</v>
      </c>
      <c r="AD12" s="199">
        <f t="shared" si="25"/>
        <v>2055.7274936423628</v>
      </c>
      <c r="AE12" s="201">
        <f t="shared" si="26"/>
        <v>2055.7274936423628</v>
      </c>
      <c r="AF12" s="202">
        <f t="shared" si="27"/>
        <v>2055.0171506297675</v>
      </c>
      <c r="AG12" s="202">
        <f t="shared" si="28"/>
        <v>2055.7274936423628</v>
      </c>
      <c r="AH12" s="202">
        <f t="shared" si="29"/>
        <v>2055</v>
      </c>
      <c r="AI12" s="177">
        <f t="shared" si="30"/>
        <v>2055</v>
      </c>
      <c r="AJ12" s="178" cm="1">
        <f t="array" ref="AJ12">IFERROR(INDEX($AN$6:$DP$6,MATCH(_xlfn.AGGREGATE(14,6,(AN12:DP12)/(AN12:DP12&lt;=0),1),AN12:DP12,0)),"-")</f>
        <v>2055</v>
      </c>
      <c r="AL12" s="176" t="s">
        <v>302</v>
      </c>
      <c r="AM12" s="124">
        <f t="shared" si="31"/>
        <v>4.9679121513851996</v>
      </c>
      <c r="AN12" s="176">
        <f t="shared" si="32"/>
        <v>4.8280385392486025</v>
      </c>
      <c r="AO12" s="176">
        <f t="shared" si="32"/>
        <v>4.6881649271120045</v>
      </c>
      <c r="AP12" s="176">
        <f t="shared" si="32"/>
        <v>4.5482913149754074</v>
      </c>
      <c r="AQ12" s="176">
        <f t="shared" si="32"/>
        <v>4.4084177028388094</v>
      </c>
      <c r="AR12" s="176">
        <f t="shared" si="32"/>
        <v>4.2685440907022123</v>
      </c>
      <c r="AS12" s="176">
        <f t="shared" si="32"/>
        <v>4.1286704785656143</v>
      </c>
      <c r="AT12" s="176">
        <f t="shared" si="32"/>
        <v>3.9887968664290172</v>
      </c>
      <c r="AU12" s="176">
        <f t="shared" si="32"/>
        <v>3.8489232542924197</v>
      </c>
      <c r="AV12" s="176">
        <f t="shared" si="32"/>
        <v>3.7090496421558221</v>
      </c>
      <c r="AW12" s="176">
        <f t="shared" si="32"/>
        <v>3.5691760300192246</v>
      </c>
      <c r="AX12" s="176">
        <f t="shared" si="33"/>
        <v>3.429302417882627</v>
      </c>
      <c r="AY12" s="176">
        <f t="shared" si="33"/>
        <v>3.2894288057460299</v>
      </c>
      <c r="AZ12" s="176">
        <f t="shared" si="33"/>
        <v>3.1495551936094319</v>
      </c>
      <c r="BA12" s="176">
        <f t="shared" si="33"/>
        <v>3.0096815814728348</v>
      </c>
      <c r="BB12" s="176">
        <f t="shared" si="33"/>
        <v>2.8698079693362373</v>
      </c>
      <c r="BC12" s="176">
        <f t="shared" si="33"/>
        <v>2.7299343571996397</v>
      </c>
      <c r="BD12" s="176">
        <f t="shared" si="33"/>
        <v>2.5900607450630422</v>
      </c>
      <c r="BE12" s="176">
        <f t="shared" si="33"/>
        <v>2.4501871329264446</v>
      </c>
      <c r="BF12" s="176">
        <f t="shared" si="33"/>
        <v>2.3103135207898471</v>
      </c>
      <c r="BG12" s="176">
        <f t="shared" si="33"/>
        <v>2.1704399086532495</v>
      </c>
      <c r="BH12" s="176">
        <f t="shared" si="34"/>
        <v>2.0305662965166524</v>
      </c>
      <c r="BI12" s="176">
        <f t="shared" si="34"/>
        <v>1.8906926843800549</v>
      </c>
      <c r="BJ12" s="176">
        <f t="shared" si="34"/>
        <v>1.7508190722434573</v>
      </c>
      <c r="BK12" s="176">
        <f t="shared" si="34"/>
        <v>1.6109454601068598</v>
      </c>
      <c r="BL12" s="176">
        <f t="shared" si="34"/>
        <v>1.4710718479702622</v>
      </c>
      <c r="BM12" s="176">
        <f t="shared" si="34"/>
        <v>1.3311982358336647</v>
      </c>
      <c r="BN12" s="176">
        <f t="shared" si="34"/>
        <v>1.1913246236970672</v>
      </c>
      <c r="BO12" s="176">
        <f t="shared" si="34"/>
        <v>1.0514510115604701</v>
      </c>
      <c r="BP12" s="176">
        <f t="shared" si="34"/>
        <v>0.91157739942387206</v>
      </c>
      <c r="BQ12" s="176">
        <f t="shared" si="34"/>
        <v>0.77170378728727496</v>
      </c>
      <c r="BR12" s="176">
        <f t="shared" si="35"/>
        <v>0.63183017515067696</v>
      </c>
      <c r="BS12" s="176">
        <f t="shared" si="35"/>
        <v>0.49195656301407986</v>
      </c>
      <c r="BT12" s="176">
        <f t="shared" si="35"/>
        <v>0.35208295087748276</v>
      </c>
      <c r="BU12" s="176">
        <f t="shared" si="35"/>
        <v>0.21220933874088477</v>
      </c>
      <c r="BV12" s="176">
        <f t="shared" si="35"/>
        <v>7.2335726604287665E-2</v>
      </c>
      <c r="BW12" s="176">
        <f t="shared" si="35"/>
        <v>-6.2344398248975558E-2</v>
      </c>
      <c r="BX12" s="176">
        <f t="shared" si="35"/>
        <v>-9.9358243027703991E-2</v>
      </c>
      <c r="BY12" s="176">
        <f t="shared" si="35"/>
        <v>-9.9358243027703991E-2</v>
      </c>
      <c r="BZ12" s="176">
        <f t="shared" si="35"/>
        <v>-9.9358243027703991E-2</v>
      </c>
      <c r="CA12" s="176">
        <f t="shared" si="35"/>
        <v>-9.9358243027703991E-2</v>
      </c>
      <c r="CB12" s="176">
        <f t="shared" si="36"/>
        <v>-9.9358243027703991E-2</v>
      </c>
      <c r="CC12" s="176">
        <f t="shared" si="36"/>
        <v>-9.9358243027703991E-2</v>
      </c>
      <c r="CD12" s="176">
        <f t="shared" si="36"/>
        <v>-9.9358243027703991E-2</v>
      </c>
      <c r="CE12" s="176">
        <f t="shared" si="36"/>
        <v>-9.9358243027703991E-2</v>
      </c>
      <c r="CF12" s="176">
        <f t="shared" si="36"/>
        <v>-9.9358243027703991E-2</v>
      </c>
      <c r="CG12" s="176">
        <f t="shared" si="36"/>
        <v>-9.9358243027703991E-2</v>
      </c>
      <c r="CH12" s="176">
        <f t="shared" si="36"/>
        <v>-9.9358243027703991E-2</v>
      </c>
      <c r="CI12" s="176">
        <f t="shared" si="36"/>
        <v>-9.9358243027703991E-2</v>
      </c>
      <c r="CJ12" s="176">
        <f t="shared" si="36"/>
        <v>-9.9358243027703991E-2</v>
      </c>
      <c r="CK12" s="176">
        <f t="shared" si="36"/>
        <v>-9.9358243027703991E-2</v>
      </c>
      <c r="CL12" s="176">
        <f t="shared" si="37"/>
        <v>-9.9358243027703991E-2</v>
      </c>
      <c r="CM12" s="176">
        <f t="shared" si="37"/>
        <v>-9.9358243027703991E-2</v>
      </c>
      <c r="CN12" s="176">
        <f t="shared" si="37"/>
        <v>-9.9358243027703991E-2</v>
      </c>
      <c r="CO12" s="176">
        <f t="shared" si="37"/>
        <v>-9.9358243027703991E-2</v>
      </c>
      <c r="CP12" s="176">
        <f t="shared" si="37"/>
        <v>-9.9358243027703991E-2</v>
      </c>
      <c r="CQ12" s="176">
        <f t="shared" si="37"/>
        <v>-9.9358243027703991E-2</v>
      </c>
      <c r="CR12" s="176">
        <f t="shared" si="37"/>
        <v>-9.9358243027703991E-2</v>
      </c>
      <c r="CS12" s="176">
        <f t="shared" si="37"/>
        <v>-9.9358243027703991E-2</v>
      </c>
      <c r="CT12" s="176">
        <f t="shared" si="37"/>
        <v>-9.9358243027703991E-2</v>
      </c>
      <c r="CU12" s="176">
        <f t="shared" si="37"/>
        <v>-9.9358243027703991E-2</v>
      </c>
      <c r="CV12" s="176">
        <f t="shared" si="38"/>
        <v>-9.9358243027703991E-2</v>
      </c>
      <c r="CW12" s="176">
        <f t="shared" si="38"/>
        <v>-9.9358243027703991E-2</v>
      </c>
      <c r="CX12" s="176">
        <f t="shared" si="38"/>
        <v>-9.9358243027703991E-2</v>
      </c>
      <c r="CY12" s="176">
        <f t="shared" si="38"/>
        <v>-9.9358243027703991E-2</v>
      </c>
      <c r="CZ12" s="176">
        <f t="shared" si="38"/>
        <v>-9.9358243027703991E-2</v>
      </c>
      <c r="DA12" s="176">
        <f t="shared" si="38"/>
        <v>-9.9358243027703991E-2</v>
      </c>
      <c r="DB12" s="176">
        <f t="shared" si="38"/>
        <v>-9.9358243027703991E-2</v>
      </c>
      <c r="DC12" s="176">
        <f t="shared" si="38"/>
        <v>-9.9358243027703991E-2</v>
      </c>
      <c r="DD12" s="176">
        <f t="shared" si="38"/>
        <v>-9.9358243027703991E-2</v>
      </c>
      <c r="DE12" s="176">
        <f t="shared" si="38"/>
        <v>-9.9358243027703991E-2</v>
      </c>
      <c r="DF12" s="176">
        <f t="shared" si="39"/>
        <v>-9.9358243027703991E-2</v>
      </c>
      <c r="DG12" s="176">
        <f t="shared" si="39"/>
        <v>-9.9358243027703991E-2</v>
      </c>
      <c r="DH12" s="176">
        <f t="shared" si="39"/>
        <v>-9.9358243027703991E-2</v>
      </c>
      <c r="DI12" s="176">
        <f t="shared" si="39"/>
        <v>-9.9358243027703991E-2</v>
      </c>
      <c r="DJ12" s="176">
        <f t="shared" si="39"/>
        <v>-9.9358243027703991E-2</v>
      </c>
      <c r="DK12" s="176">
        <f t="shared" si="39"/>
        <v>-9.9358243027703991E-2</v>
      </c>
      <c r="DL12" s="176">
        <f t="shared" si="39"/>
        <v>-9.9358243027703991E-2</v>
      </c>
      <c r="DM12" s="176">
        <f t="shared" si="39"/>
        <v>-9.9358243027703991E-2</v>
      </c>
      <c r="DN12" s="176">
        <f t="shared" si="39"/>
        <v>-9.9358243027703991E-2</v>
      </c>
      <c r="DO12" s="176">
        <f t="shared" si="39"/>
        <v>-9.9358243027703991E-2</v>
      </c>
      <c r="DP12" s="176">
        <f t="shared" si="39"/>
        <v>-9.9358243027703991E-2</v>
      </c>
    </row>
    <row r="13" spans="1:120" outlineLevel="1" x14ac:dyDescent="0.25">
      <c r="A13" s="484"/>
      <c r="B13" s="174" t="str">
        <f t="shared" si="13"/>
        <v>EU27</v>
      </c>
      <c r="C13" s="233">
        <f>'web app'!$C$29</f>
        <v>668.55</v>
      </c>
      <c r="D13" s="234">
        <f>'web app'!$C$17</f>
        <v>0.15</v>
      </c>
      <c r="E13" s="235">
        <f>VLOOKUP($S13,'data countries EDGAR'!$A$15:$AA$234,'data countries EDGAR'!$AA$12,FALSE)</f>
        <v>5.7499559940305651E-2</v>
      </c>
      <c r="F13" s="235">
        <f>VLOOKUP($S13,'data countries EDGAR'!$A$15:$AA$234,'data countries EDGAR'!$Z$12,FALSE)</f>
        <v>7.9267911727058271E-2</v>
      </c>
      <c r="G13" s="193">
        <f t="shared" si="14"/>
        <v>50.811577647069782</v>
      </c>
      <c r="H13" s="236">
        <f>VLOOKUP($S13,'data countries EDGAR'!$A$15:$AA$234,'data countries EDGAR'!M$12,FALSE)/1000</f>
        <v>2.9083830829406003</v>
      </c>
      <c r="I13" s="236">
        <f>VLOOKUP($S13,'data countries EDGAR'!$A$15:$AA$234,'data countries EDGAR'!N$12,FALSE)/1000</f>
        <v>2.6384091729155998</v>
      </c>
      <c r="J13" s="236">
        <f>VLOOKUP($S13,'data countries EDGAR'!$A$15:$AA$234,'data countries EDGAR'!O$12,FALSE)/1000</f>
        <v>2.8183078589462003</v>
      </c>
      <c r="K13" s="236">
        <f>VLOOKUP($S13,'data countries EDGAR'!$A$15:$AA$234,'data countries EDGAR'!P$12,FALSE)/1000</f>
        <v>2.7486637787333996</v>
      </c>
      <c r="L13" s="236">
        <f>VLOOKUP($S13,'data countries EDGAR'!$A$15:$AA$234,'data countries EDGAR'!Q$12,FALSE)/1000</f>
        <v>2.5096953214149997</v>
      </c>
      <c r="M13" s="236">
        <f>VLOOKUP($S13,'data countries EDGAR'!$A$15:$AA$234,'data countries EDGAR'!R$12,FALSE)/1000</f>
        <v>2.4623895552639001</v>
      </c>
      <c r="N13" s="236"/>
      <c r="O13" s="236"/>
      <c r="P13" s="236"/>
      <c r="Q13" s="194">
        <f t="shared" si="15"/>
        <v>-2.5262566844290939</v>
      </c>
      <c r="R13" s="237">
        <f t="shared" si="16"/>
        <v>4.9718131209704308E-2</v>
      </c>
      <c r="S13" s="174" t="s">
        <v>25</v>
      </c>
      <c r="T13" s="195">
        <v>2019</v>
      </c>
      <c r="U13" s="204">
        <f t="shared" si="17"/>
        <v>50.811577647069782</v>
      </c>
      <c r="V13" s="193">
        <f t="shared" si="18"/>
        <v>50.811577647048473</v>
      </c>
      <c r="W13" s="238">
        <f t="shared" si="19"/>
        <v>0</v>
      </c>
      <c r="X13" s="239">
        <f>VLOOKUP($S13,'data countries EDGAR'!$A$15:$AA$234,'data countries EDGAR'!$M$12,FALSE)/1000</f>
        <v>2.9083830829406003</v>
      </c>
      <c r="Y13" s="198">
        <f t="shared" si="20"/>
        <v>-5.8167661658812007E-2</v>
      </c>
      <c r="Z13" s="199">
        <f t="shared" si="21"/>
        <v>2.9665507445994121</v>
      </c>
      <c r="AA13" s="199">
        <f t="shared" si="22"/>
        <v>-12095.911324664492</v>
      </c>
      <c r="AB13" s="200">
        <f t="shared" si="23"/>
        <v>12328971.694400592</v>
      </c>
      <c r="AC13" s="199">
        <f t="shared" si="24"/>
        <v>2019.5065059608846</v>
      </c>
      <c r="AD13" s="199">
        <f t="shared" si="25"/>
        <v>2057.926299355197</v>
      </c>
      <c r="AE13" s="201">
        <f t="shared" si="26"/>
        <v>2057.926299355197</v>
      </c>
      <c r="AF13" s="202">
        <f t="shared" si="27"/>
        <v>2057.1728425050951</v>
      </c>
      <c r="AG13" s="202">
        <f t="shared" si="28"/>
        <v>2057.926299355197</v>
      </c>
      <c r="AH13" s="202">
        <f t="shared" si="29"/>
        <v>2057</v>
      </c>
      <c r="AI13" s="177">
        <f t="shared" si="30"/>
        <v>2057</v>
      </c>
      <c r="AJ13" s="178" cm="1">
        <f t="array" ref="AJ13">IFERROR(INDEX($AN$6:$DP$6,MATCH(_xlfn.AGGREGATE(14,6,(AN13:DP13)/(AN13:DP13&lt;=0),1),AN13:DP13,0)),"-")</f>
        <v>2057</v>
      </c>
      <c r="AL13" s="176" t="s">
        <v>302</v>
      </c>
      <c r="AM13" s="124">
        <f t="shared" si="31"/>
        <v>2.9083830829406003</v>
      </c>
      <c r="AN13" s="176">
        <f t="shared" si="32"/>
        <v>2.8311820306826707</v>
      </c>
      <c r="AO13" s="176">
        <f t="shared" si="32"/>
        <v>2.7539809784247411</v>
      </c>
      <c r="AP13" s="176">
        <f t="shared" si="32"/>
        <v>2.6767799261668115</v>
      </c>
      <c r="AQ13" s="176">
        <f t="shared" si="32"/>
        <v>2.5995788739088814</v>
      </c>
      <c r="AR13" s="176">
        <f t="shared" si="32"/>
        <v>2.5223778216509518</v>
      </c>
      <c r="AS13" s="176">
        <f t="shared" si="32"/>
        <v>2.4451767693930222</v>
      </c>
      <c r="AT13" s="176">
        <f t="shared" si="32"/>
        <v>2.3679757171350926</v>
      </c>
      <c r="AU13" s="176">
        <f t="shared" si="32"/>
        <v>2.290774664877163</v>
      </c>
      <c r="AV13" s="176">
        <f t="shared" si="32"/>
        <v>2.2135736126192334</v>
      </c>
      <c r="AW13" s="176">
        <f t="shared" si="32"/>
        <v>2.1363725603613037</v>
      </c>
      <c r="AX13" s="176">
        <f t="shared" si="33"/>
        <v>2.0591715081033737</v>
      </c>
      <c r="AY13" s="176">
        <f t="shared" si="33"/>
        <v>1.9819704558454443</v>
      </c>
      <c r="AZ13" s="176">
        <f t="shared" si="33"/>
        <v>1.9047694035875147</v>
      </c>
      <c r="BA13" s="176">
        <f t="shared" si="33"/>
        <v>1.8275683513295848</v>
      </c>
      <c r="BB13" s="176">
        <f t="shared" si="33"/>
        <v>1.7503672990716552</v>
      </c>
      <c r="BC13" s="176">
        <f t="shared" si="33"/>
        <v>1.6731662468137256</v>
      </c>
      <c r="BD13" s="176">
        <f t="shared" si="33"/>
        <v>1.595965194555796</v>
      </c>
      <c r="BE13" s="176">
        <f t="shared" si="33"/>
        <v>1.5187641422978664</v>
      </c>
      <c r="BF13" s="176">
        <f t="shared" si="33"/>
        <v>1.4415630900399365</v>
      </c>
      <c r="BG13" s="176">
        <f t="shared" si="33"/>
        <v>1.3643620377820069</v>
      </c>
      <c r="BH13" s="176">
        <f t="shared" si="34"/>
        <v>1.2871609855240773</v>
      </c>
      <c r="BI13" s="176">
        <f t="shared" si="34"/>
        <v>1.2099599332661475</v>
      </c>
      <c r="BJ13" s="176">
        <f t="shared" si="34"/>
        <v>1.1327588810082179</v>
      </c>
      <c r="BK13" s="176">
        <f t="shared" si="34"/>
        <v>1.0555578287502883</v>
      </c>
      <c r="BL13" s="176">
        <f t="shared" si="34"/>
        <v>0.97835677649235864</v>
      </c>
      <c r="BM13" s="176">
        <f t="shared" si="34"/>
        <v>0.90115572423442902</v>
      </c>
      <c r="BN13" s="176">
        <f t="shared" si="34"/>
        <v>0.82395467197649941</v>
      </c>
      <c r="BO13" s="176">
        <f t="shared" si="34"/>
        <v>0.74675361971856935</v>
      </c>
      <c r="BP13" s="176">
        <f t="shared" si="34"/>
        <v>0.66955256746063974</v>
      </c>
      <c r="BQ13" s="176">
        <f t="shared" si="34"/>
        <v>0.59235151520271012</v>
      </c>
      <c r="BR13" s="176">
        <f t="shared" si="35"/>
        <v>0.51515046294478051</v>
      </c>
      <c r="BS13" s="176">
        <f t="shared" si="35"/>
        <v>0.43794941068685089</v>
      </c>
      <c r="BT13" s="176">
        <f t="shared" si="35"/>
        <v>0.36074835842892128</v>
      </c>
      <c r="BU13" s="176">
        <f t="shared" si="35"/>
        <v>0.28354730617099166</v>
      </c>
      <c r="BV13" s="176">
        <f t="shared" si="35"/>
        <v>0.20634625391306205</v>
      </c>
      <c r="BW13" s="176">
        <f t="shared" si="35"/>
        <v>0.12914520165513244</v>
      </c>
      <c r="BX13" s="176">
        <f t="shared" si="35"/>
        <v>5.1944149397202377E-2</v>
      </c>
      <c r="BY13" s="176">
        <f t="shared" si="35"/>
        <v>-2.5047233100178496E-2</v>
      </c>
      <c r="BZ13" s="176">
        <f t="shared" si="35"/>
        <v>-5.8167661658812007E-2</v>
      </c>
      <c r="CA13" s="176">
        <f t="shared" si="35"/>
        <v>-5.8167661658812007E-2</v>
      </c>
      <c r="CB13" s="176">
        <f t="shared" si="36"/>
        <v>-5.8167661658812007E-2</v>
      </c>
      <c r="CC13" s="176">
        <f t="shared" si="36"/>
        <v>-5.8167661658812007E-2</v>
      </c>
      <c r="CD13" s="176">
        <f t="shared" si="36"/>
        <v>-5.8167661658812007E-2</v>
      </c>
      <c r="CE13" s="176">
        <f t="shared" si="36"/>
        <v>-5.8167661658812007E-2</v>
      </c>
      <c r="CF13" s="176">
        <f t="shared" si="36"/>
        <v>-5.8167661658812007E-2</v>
      </c>
      <c r="CG13" s="176">
        <f t="shared" si="36"/>
        <v>-5.8167661658812007E-2</v>
      </c>
      <c r="CH13" s="176">
        <f t="shared" si="36"/>
        <v>-5.8167661658812007E-2</v>
      </c>
      <c r="CI13" s="176">
        <f t="shared" si="36"/>
        <v>-5.8167661658812007E-2</v>
      </c>
      <c r="CJ13" s="176">
        <f t="shared" si="36"/>
        <v>-5.8167661658812007E-2</v>
      </c>
      <c r="CK13" s="176">
        <f t="shared" si="36"/>
        <v>-5.8167661658812007E-2</v>
      </c>
      <c r="CL13" s="176">
        <f t="shared" si="37"/>
        <v>-5.8167661658812007E-2</v>
      </c>
      <c r="CM13" s="176">
        <f t="shared" si="37"/>
        <v>-5.8167661658812007E-2</v>
      </c>
      <c r="CN13" s="176">
        <f t="shared" si="37"/>
        <v>-5.8167661658812007E-2</v>
      </c>
      <c r="CO13" s="176">
        <f t="shared" si="37"/>
        <v>-5.8167661658812007E-2</v>
      </c>
      <c r="CP13" s="176">
        <f t="shared" si="37"/>
        <v>-5.8167661658812007E-2</v>
      </c>
      <c r="CQ13" s="176">
        <f t="shared" si="37"/>
        <v>-5.8167661658812007E-2</v>
      </c>
      <c r="CR13" s="176">
        <f t="shared" si="37"/>
        <v>-5.8167661658812007E-2</v>
      </c>
      <c r="CS13" s="176">
        <f t="shared" si="37"/>
        <v>-5.8167661658812007E-2</v>
      </c>
      <c r="CT13" s="176">
        <f t="shared" si="37"/>
        <v>-5.8167661658812007E-2</v>
      </c>
      <c r="CU13" s="176">
        <f t="shared" si="37"/>
        <v>-5.8167661658812007E-2</v>
      </c>
      <c r="CV13" s="176">
        <f t="shared" si="38"/>
        <v>-5.8167661658812007E-2</v>
      </c>
      <c r="CW13" s="176">
        <f t="shared" si="38"/>
        <v>-5.8167661658812007E-2</v>
      </c>
      <c r="CX13" s="176">
        <f t="shared" si="38"/>
        <v>-5.8167661658812007E-2</v>
      </c>
      <c r="CY13" s="176">
        <f t="shared" si="38"/>
        <v>-5.8167661658812007E-2</v>
      </c>
      <c r="CZ13" s="176">
        <f t="shared" si="38"/>
        <v>-5.8167661658812007E-2</v>
      </c>
      <c r="DA13" s="176">
        <f t="shared" si="38"/>
        <v>-5.8167661658812007E-2</v>
      </c>
      <c r="DB13" s="176">
        <f t="shared" si="38"/>
        <v>-5.8167661658812007E-2</v>
      </c>
      <c r="DC13" s="176">
        <f t="shared" si="38"/>
        <v>-5.8167661658812007E-2</v>
      </c>
      <c r="DD13" s="176">
        <f t="shared" si="38"/>
        <v>-5.8167661658812007E-2</v>
      </c>
      <c r="DE13" s="176">
        <f t="shared" si="38"/>
        <v>-5.8167661658812007E-2</v>
      </c>
      <c r="DF13" s="176">
        <f t="shared" si="39"/>
        <v>-5.8167661658812007E-2</v>
      </c>
      <c r="DG13" s="176">
        <f t="shared" si="39"/>
        <v>-5.8167661658812007E-2</v>
      </c>
      <c r="DH13" s="176">
        <f t="shared" si="39"/>
        <v>-5.8167661658812007E-2</v>
      </c>
      <c r="DI13" s="176">
        <f t="shared" si="39"/>
        <v>-5.8167661658812007E-2</v>
      </c>
      <c r="DJ13" s="176">
        <f t="shared" si="39"/>
        <v>-5.8167661658812007E-2</v>
      </c>
      <c r="DK13" s="176">
        <f t="shared" si="39"/>
        <v>-5.8167661658812007E-2</v>
      </c>
      <c r="DL13" s="176">
        <f t="shared" si="39"/>
        <v>-5.8167661658812007E-2</v>
      </c>
      <c r="DM13" s="176">
        <f t="shared" si="39"/>
        <v>-5.8167661658812007E-2</v>
      </c>
      <c r="DN13" s="176">
        <f t="shared" si="39"/>
        <v>-5.8167661658812007E-2</v>
      </c>
      <c r="DO13" s="176">
        <f t="shared" si="39"/>
        <v>-5.8167661658812007E-2</v>
      </c>
      <c r="DP13" s="176">
        <f t="shared" si="39"/>
        <v>-5.8167661658812007E-2</v>
      </c>
    </row>
    <row r="14" spans="1:120" outlineLevel="1" x14ac:dyDescent="0.25">
      <c r="A14" s="484"/>
      <c r="B14" s="174" t="str">
        <f t="shared" si="13"/>
        <v>India</v>
      </c>
      <c r="C14" s="233">
        <f>'web app'!$C$29</f>
        <v>668.55</v>
      </c>
      <c r="D14" s="234">
        <f>'web app'!$C$17</f>
        <v>0.15</v>
      </c>
      <c r="E14" s="235">
        <f>VLOOKUP($S14,'data countries EDGAR'!$A$15:$AA$234,'data countries EDGAR'!$AA$12,FALSE)</f>
        <v>0.17748722491066207</v>
      </c>
      <c r="F14" s="235">
        <f>VLOOKUP($S14,'data countries EDGAR'!$A$15:$AA$234,'data countries EDGAR'!$Z$12,FALSE)</f>
        <v>6.9540665635062629E-2</v>
      </c>
      <c r="G14" s="193">
        <f t="shared" si="14"/>
        <v>57.316562840876415</v>
      </c>
      <c r="H14" s="236">
        <f>VLOOKUP($S14,'data countries EDGAR'!$A$15:$AA$234,'data countries EDGAR'!M$12,FALSE)/1000</f>
        <v>2.5514850978520998</v>
      </c>
      <c r="I14" s="236">
        <f>VLOOKUP($S14,'data countries EDGAR'!$A$15:$AA$234,'data countries EDGAR'!N$12,FALSE)/1000</f>
        <v>2.3569589913082001</v>
      </c>
      <c r="J14" s="236">
        <f>VLOOKUP($S14,'data countries EDGAR'!$A$15:$AA$234,'data countries EDGAR'!O$12,FALSE)/1000</f>
        <v>2.5979343232088001</v>
      </c>
      <c r="K14" s="236">
        <f>VLOOKUP($S14,'data countries EDGAR'!$A$15:$AA$234,'data countries EDGAR'!P$12,FALSE)/1000</f>
        <v>2.8070804751892</v>
      </c>
      <c r="L14" s="236">
        <f>VLOOKUP($S14,'data countries EDGAR'!$A$15:$AA$234,'data countries EDGAR'!Q$12,FALSE)/1000</f>
        <v>3.0145226251141</v>
      </c>
      <c r="M14" s="236">
        <f>VLOOKUP($S14,'data countries EDGAR'!$A$15:$AA$234,'data countries EDGAR'!R$12,FALSE)/1000</f>
        <v>3.1538291299712</v>
      </c>
      <c r="N14" s="236"/>
      <c r="O14" s="236"/>
      <c r="P14" s="236"/>
      <c r="Q14" s="194">
        <f t="shared" si="15"/>
        <v>-1.7210841313417546</v>
      </c>
      <c r="R14" s="237">
        <f t="shared" si="16"/>
        <v>3.0027692625600538E-2</v>
      </c>
      <c r="S14" s="174" t="s">
        <v>26</v>
      </c>
      <c r="T14" s="195">
        <v>2019</v>
      </c>
      <c r="U14" s="204">
        <f t="shared" si="17"/>
        <v>57.316562840876415</v>
      </c>
      <c r="V14" s="193">
        <f t="shared" si="18"/>
        <v>57.316562840868436</v>
      </c>
      <c r="W14" s="238">
        <f t="shared" si="19"/>
        <v>0</v>
      </c>
      <c r="X14" s="239">
        <f>VLOOKUP($S14,'data countries EDGAR'!$A$15:$AA$234,'data countries EDGAR'!$M$12,FALSE)/1000</f>
        <v>2.5514850978520998</v>
      </c>
      <c r="Y14" s="198">
        <f t="shared" si="20"/>
        <v>-5.1029701957041998E-2</v>
      </c>
      <c r="Z14" s="199">
        <f t="shared" si="21"/>
        <v>2.6025147998091418</v>
      </c>
      <c r="AA14" s="199">
        <f t="shared" si="22"/>
        <v>-10637.059728627726</v>
      </c>
      <c r="AB14" s="200">
        <f t="shared" si="23"/>
        <v>10867497.812718086</v>
      </c>
      <c r="AC14" s="199">
        <f t="shared" si="24"/>
        <v>2019.5051847485774</v>
      </c>
      <c r="AD14" s="199">
        <f t="shared" si="25"/>
        <v>2067.7183458948625</v>
      </c>
      <c r="AE14" s="201">
        <f t="shared" si="26"/>
        <v>2067.7183458948625</v>
      </c>
      <c r="AF14" s="202">
        <f t="shared" si="27"/>
        <v>2066.7728881322182</v>
      </c>
      <c r="AG14" s="202">
        <f t="shared" si="28"/>
        <v>2067.7183458948625</v>
      </c>
      <c r="AH14" s="202">
        <f t="shared" si="29"/>
        <v>2067</v>
      </c>
      <c r="AI14" s="177">
        <f t="shared" si="30"/>
        <v>2067</v>
      </c>
      <c r="AJ14" s="178" cm="1">
        <f t="array" ref="AJ14">IFERROR(INDEX($AN$6:$DP$6,MATCH(_xlfn.AGGREGATE(14,6,(AN14:DP14)/(AN14:DP14&lt;=0),1),AN14:DP14,0)),"-")</f>
        <v>2067</v>
      </c>
      <c r="AL14" s="176" t="s">
        <v>302</v>
      </c>
      <c r="AM14" s="124">
        <f t="shared" si="31"/>
        <v>2.5514850978520998</v>
      </c>
      <c r="AN14" s="176">
        <f t="shared" si="32"/>
        <v>2.4975115582892995</v>
      </c>
      <c r="AO14" s="176">
        <f t="shared" si="32"/>
        <v>2.4435380187264997</v>
      </c>
      <c r="AP14" s="176">
        <f t="shared" si="32"/>
        <v>2.3895644791636994</v>
      </c>
      <c r="AQ14" s="176">
        <f t="shared" si="32"/>
        <v>2.3355909396008996</v>
      </c>
      <c r="AR14" s="176">
        <f t="shared" si="32"/>
        <v>2.2816174000380993</v>
      </c>
      <c r="AS14" s="176">
        <f t="shared" si="32"/>
        <v>2.2276438604752991</v>
      </c>
      <c r="AT14" s="176">
        <f t="shared" si="32"/>
        <v>2.1736703209124992</v>
      </c>
      <c r="AU14" s="176">
        <f t="shared" si="32"/>
        <v>2.119696781349699</v>
      </c>
      <c r="AV14" s="176">
        <f t="shared" si="32"/>
        <v>2.0657232417868991</v>
      </c>
      <c r="AW14" s="176">
        <f t="shared" si="32"/>
        <v>2.0117497022240989</v>
      </c>
      <c r="AX14" s="176">
        <f t="shared" si="33"/>
        <v>1.9577761626612986</v>
      </c>
      <c r="AY14" s="176">
        <f t="shared" si="33"/>
        <v>1.9038026230984988</v>
      </c>
      <c r="AZ14" s="176">
        <f t="shared" si="33"/>
        <v>1.8498290835356985</v>
      </c>
      <c r="BA14" s="176">
        <f t="shared" si="33"/>
        <v>1.7958555439728985</v>
      </c>
      <c r="BB14" s="176">
        <f t="shared" si="33"/>
        <v>1.7418820044100984</v>
      </c>
      <c r="BC14" s="176">
        <f t="shared" si="33"/>
        <v>1.6879084648472982</v>
      </c>
      <c r="BD14" s="176">
        <f t="shared" si="33"/>
        <v>1.6339349252844984</v>
      </c>
      <c r="BE14" s="176">
        <f t="shared" si="33"/>
        <v>1.5799613857216981</v>
      </c>
      <c r="BF14" s="176">
        <f t="shared" si="33"/>
        <v>1.525987846158898</v>
      </c>
      <c r="BG14" s="176">
        <f t="shared" si="33"/>
        <v>1.472014306596098</v>
      </c>
      <c r="BH14" s="176">
        <f t="shared" si="34"/>
        <v>1.4180407670332977</v>
      </c>
      <c r="BI14" s="176">
        <f t="shared" si="34"/>
        <v>1.3640672274704977</v>
      </c>
      <c r="BJ14" s="176">
        <f t="shared" si="34"/>
        <v>1.3100936879076976</v>
      </c>
      <c r="BK14" s="176">
        <f t="shared" si="34"/>
        <v>1.2561201483448976</v>
      </c>
      <c r="BL14" s="176">
        <f t="shared" si="34"/>
        <v>1.2021466087820976</v>
      </c>
      <c r="BM14" s="176">
        <f t="shared" si="34"/>
        <v>1.1481730692192973</v>
      </c>
      <c r="BN14" s="176">
        <f t="shared" si="34"/>
        <v>1.0941995296564972</v>
      </c>
      <c r="BO14" s="176">
        <f t="shared" si="34"/>
        <v>1.0402259900936972</v>
      </c>
      <c r="BP14" s="176">
        <f t="shared" si="34"/>
        <v>0.98625245053089716</v>
      </c>
      <c r="BQ14" s="176">
        <f t="shared" si="34"/>
        <v>0.9322789109680969</v>
      </c>
      <c r="BR14" s="176">
        <f t="shared" si="35"/>
        <v>0.87830537140529685</v>
      </c>
      <c r="BS14" s="176">
        <f t="shared" si="35"/>
        <v>0.82433183184249681</v>
      </c>
      <c r="BT14" s="176">
        <f t="shared" si="35"/>
        <v>0.77035829227969677</v>
      </c>
      <c r="BU14" s="176">
        <f t="shared" si="35"/>
        <v>0.71638475271689672</v>
      </c>
      <c r="BV14" s="176">
        <f t="shared" si="35"/>
        <v>0.66241121315409646</v>
      </c>
      <c r="BW14" s="176">
        <f t="shared" si="35"/>
        <v>0.60843767359129641</v>
      </c>
      <c r="BX14" s="176">
        <f t="shared" si="35"/>
        <v>0.55446413402849637</v>
      </c>
      <c r="BY14" s="176">
        <f t="shared" si="35"/>
        <v>0.50049059446569633</v>
      </c>
      <c r="BZ14" s="176">
        <f t="shared" si="35"/>
        <v>0.44651705490289606</v>
      </c>
      <c r="CA14" s="176">
        <f t="shared" si="35"/>
        <v>0.39254351534009624</v>
      </c>
      <c r="CB14" s="176">
        <f t="shared" si="36"/>
        <v>0.33856997577729597</v>
      </c>
      <c r="CC14" s="176">
        <f t="shared" si="36"/>
        <v>0.28459643621449571</v>
      </c>
      <c r="CD14" s="176">
        <f t="shared" si="36"/>
        <v>0.23062289665169589</v>
      </c>
      <c r="CE14" s="176">
        <f t="shared" si="36"/>
        <v>0.17664935708889562</v>
      </c>
      <c r="CF14" s="176">
        <f t="shared" si="36"/>
        <v>0.1226758175260958</v>
      </c>
      <c r="CG14" s="176">
        <f t="shared" si="36"/>
        <v>6.8702277963295533E-2</v>
      </c>
      <c r="CH14" s="176">
        <f t="shared" si="36"/>
        <v>1.4728738400495267E-2</v>
      </c>
      <c r="CI14" s="176">
        <f t="shared" si="36"/>
        <v>-3.7103966759367911E-2</v>
      </c>
      <c r="CJ14" s="176">
        <f t="shared" si="36"/>
        <v>-5.1029701957041998E-2</v>
      </c>
      <c r="CK14" s="176">
        <f t="shared" si="36"/>
        <v>-5.1029701957041998E-2</v>
      </c>
      <c r="CL14" s="176">
        <f t="shared" si="37"/>
        <v>-5.1029701957041998E-2</v>
      </c>
      <c r="CM14" s="176">
        <f t="shared" si="37"/>
        <v>-5.1029701957041998E-2</v>
      </c>
      <c r="CN14" s="176">
        <f t="shared" si="37"/>
        <v>-5.1029701957041998E-2</v>
      </c>
      <c r="CO14" s="176">
        <f t="shared" si="37"/>
        <v>-5.1029701957041998E-2</v>
      </c>
      <c r="CP14" s="176">
        <f t="shared" si="37"/>
        <v>-5.1029701957041998E-2</v>
      </c>
      <c r="CQ14" s="176">
        <f t="shared" si="37"/>
        <v>-5.1029701957041998E-2</v>
      </c>
      <c r="CR14" s="176">
        <f t="shared" si="37"/>
        <v>-5.1029701957041998E-2</v>
      </c>
      <c r="CS14" s="176">
        <f t="shared" si="37"/>
        <v>-5.1029701957041998E-2</v>
      </c>
      <c r="CT14" s="176">
        <f t="shared" si="37"/>
        <v>-5.1029701957041998E-2</v>
      </c>
      <c r="CU14" s="176">
        <f t="shared" si="37"/>
        <v>-5.1029701957041998E-2</v>
      </c>
      <c r="CV14" s="176">
        <f t="shared" si="38"/>
        <v>-5.1029701957041998E-2</v>
      </c>
      <c r="CW14" s="176">
        <f t="shared" si="38"/>
        <v>-5.1029701957041998E-2</v>
      </c>
      <c r="CX14" s="176">
        <f t="shared" si="38"/>
        <v>-5.1029701957041998E-2</v>
      </c>
      <c r="CY14" s="176">
        <f t="shared" si="38"/>
        <v>-5.1029701957041998E-2</v>
      </c>
      <c r="CZ14" s="176">
        <f t="shared" si="38"/>
        <v>-5.1029701957041998E-2</v>
      </c>
      <c r="DA14" s="176">
        <f t="shared" si="38"/>
        <v>-5.1029701957041998E-2</v>
      </c>
      <c r="DB14" s="176">
        <f t="shared" si="38"/>
        <v>-5.1029701957041998E-2</v>
      </c>
      <c r="DC14" s="176">
        <f t="shared" si="38"/>
        <v>-5.1029701957041998E-2</v>
      </c>
      <c r="DD14" s="176">
        <f t="shared" si="38"/>
        <v>-5.1029701957041998E-2</v>
      </c>
      <c r="DE14" s="176">
        <f t="shared" si="38"/>
        <v>-5.1029701957041998E-2</v>
      </c>
      <c r="DF14" s="176">
        <f t="shared" si="39"/>
        <v>-5.1029701957041998E-2</v>
      </c>
      <c r="DG14" s="176">
        <f t="shared" si="39"/>
        <v>-5.1029701957041998E-2</v>
      </c>
      <c r="DH14" s="176">
        <f t="shared" si="39"/>
        <v>-5.1029701957041998E-2</v>
      </c>
      <c r="DI14" s="176">
        <f t="shared" si="39"/>
        <v>-5.1029701957041998E-2</v>
      </c>
      <c r="DJ14" s="176">
        <f t="shared" si="39"/>
        <v>-5.1029701957041998E-2</v>
      </c>
      <c r="DK14" s="176">
        <f t="shared" si="39"/>
        <v>-5.1029701957041998E-2</v>
      </c>
      <c r="DL14" s="176">
        <f t="shared" si="39"/>
        <v>-5.1029701957041998E-2</v>
      </c>
      <c r="DM14" s="176">
        <f t="shared" si="39"/>
        <v>-5.1029701957041998E-2</v>
      </c>
      <c r="DN14" s="176">
        <f t="shared" si="39"/>
        <v>-5.1029701957041998E-2</v>
      </c>
      <c r="DO14" s="176">
        <f t="shared" si="39"/>
        <v>-5.1029701957041998E-2</v>
      </c>
      <c r="DP14" s="176">
        <f t="shared" si="39"/>
        <v>-5.1029701957041998E-2</v>
      </c>
    </row>
    <row r="15" spans="1:120" outlineLevel="1" x14ac:dyDescent="0.25">
      <c r="A15" s="484"/>
      <c r="B15" s="174" t="str">
        <f t="shared" si="13"/>
        <v>Russia</v>
      </c>
      <c r="C15" s="233">
        <f>'web app'!$C$29</f>
        <v>668.55</v>
      </c>
      <c r="D15" s="234">
        <f>'web app'!$C$17</f>
        <v>0.15</v>
      </c>
      <c r="E15" s="235">
        <f>VLOOKUP($S15,'data countries EDGAR'!$A$15:$AA$234,'data countries EDGAR'!$AA$12,FALSE)</f>
        <v>1.865925481195959E-2</v>
      </c>
      <c r="F15" s="235">
        <f>VLOOKUP($S15,'data countries EDGAR'!$A$15:$AA$234,'data countries EDGAR'!$Z$12,FALSE)</f>
        <v>5.0639801151129177E-2</v>
      </c>
      <c r="G15" s="193">
        <f t="shared" si="14"/>
        <v>30.648149921329633</v>
      </c>
      <c r="H15" s="236">
        <f>VLOOKUP($S15,'data countries EDGAR'!$A$15:$AA$234,'data countries EDGAR'!M$12,FALSE)/1000</f>
        <v>1.8580020311187999</v>
      </c>
      <c r="I15" s="236">
        <f>VLOOKUP($S15,'data countries EDGAR'!$A$15:$AA$234,'data countries EDGAR'!N$12,FALSE)/1000</f>
        <v>1.7841991488506002</v>
      </c>
      <c r="J15" s="236">
        <f>VLOOKUP($S15,'data countries EDGAR'!$A$15:$AA$234,'data countries EDGAR'!O$12,FALSE)/1000</f>
        <v>1.9384595531352</v>
      </c>
      <c r="K15" s="236">
        <f>VLOOKUP($S15,'data countries EDGAR'!$A$15:$AA$234,'data countries EDGAR'!P$12,FALSE)/1000</f>
        <v>1.8954728805240999</v>
      </c>
      <c r="L15" s="236">
        <f>VLOOKUP($S15,'data countries EDGAR'!$A$15:$AA$234,'data countries EDGAR'!Q$12,FALSE)/1000</f>
        <v>1.9483023700441999</v>
      </c>
      <c r="M15" s="236">
        <f>VLOOKUP($S15,'data countries EDGAR'!$A$15:$AA$234,'data countries EDGAR'!R$12,FALSE)/1000</f>
        <v>2.0091540965652999</v>
      </c>
      <c r="N15" s="236"/>
      <c r="O15" s="236"/>
      <c r="P15" s="236"/>
      <c r="Q15" s="194">
        <f t="shared" si="15"/>
        <v>-1.6827210055307982</v>
      </c>
      <c r="R15" s="237">
        <f t="shared" si="16"/>
        <v>5.4904488846803295E-2</v>
      </c>
      <c r="S15" s="174" t="s">
        <v>27</v>
      </c>
      <c r="T15" s="195">
        <v>2019</v>
      </c>
      <c r="U15" s="204">
        <f t="shared" si="17"/>
        <v>30.648149921329633</v>
      </c>
      <c r="V15" s="193">
        <f t="shared" si="18"/>
        <v>30.648149921331637</v>
      </c>
      <c r="W15" s="238">
        <f t="shared" si="19"/>
        <v>0</v>
      </c>
      <c r="X15" s="239">
        <f>VLOOKUP($S15,'data countries EDGAR'!$A$15:$AA$234,'data countries EDGAR'!$M$12,FALSE)/1000</f>
        <v>1.8580020311187999</v>
      </c>
      <c r="Y15" s="198">
        <f t="shared" si="20"/>
        <v>-3.7160040622375996E-2</v>
      </c>
      <c r="Z15" s="199">
        <f t="shared" si="21"/>
        <v>1.8951620717411759</v>
      </c>
      <c r="AA15" s="199">
        <f t="shared" si="22"/>
        <v>-7723.7709962578347</v>
      </c>
      <c r="AB15" s="200">
        <f t="shared" si="23"/>
        <v>7868964.4367949199</v>
      </c>
      <c r="AC15" s="199">
        <f t="shared" si="24"/>
        <v>2019.5068468408429</v>
      </c>
      <c r="AD15" s="199">
        <f t="shared" si="25"/>
        <v>2056.013189902842</v>
      </c>
      <c r="AE15" s="201">
        <f t="shared" si="26"/>
        <v>2056.013189902842</v>
      </c>
      <c r="AF15" s="202">
        <f t="shared" si="27"/>
        <v>2055.2972450027864</v>
      </c>
      <c r="AG15" s="202">
        <f t="shared" si="28"/>
        <v>2056.013189902842</v>
      </c>
      <c r="AH15" s="202">
        <f t="shared" si="29"/>
        <v>2056</v>
      </c>
      <c r="AI15" s="177">
        <f t="shared" si="30"/>
        <v>2055</v>
      </c>
      <c r="AJ15" s="178" cm="1">
        <f t="array" ref="AJ15">IFERROR(INDEX($AN$6:$DP$6,MATCH(_xlfn.AGGREGATE(14,6,(AN15:DP15)/(AN15:DP15&lt;=0),1),AN15:DP15,0)),"-")</f>
        <v>2055</v>
      </c>
      <c r="AL15" s="176" t="s">
        <v>302</v>
      </c>
      <c r="AM15" s="124">
        <f t="shared" si="31"/>
        <v>1.8580020311187999</v>
      </c>
      <c r="AN15" s="176">
        <f t="shared" si="32"/>
        <v>1.8060985387976958</v>
      </c>
      <c r="AO15" s="176">
        <f t="shared" si="32"/>
        <v>1.7541950464765916</v>
      </c>
      <c r="AP15" s="176">
        <f t="shared" si="32"/>
        <v>1.7022915541554875</v>
      </c>
      <c r="AQ15" s="176">
        <f t="shared" si="32"/>
        <v>1.6503880618343834</v>
      </c>
      <c r="AR15" s="176">
        <f t="shared" si="32"/>
        <v>1.5984845695132792</v>
      </c>
      <c r="AS15" s="176">
        <f t="shared" si="32"/>
        <v>1.5465810771921751</v>
      </c>
      <c r="AT15" s="176">
        <f t="shared" si="32"/>
        <v>1.4946775848710709</v>
      </c>
      <c r="AU15" s="176">
        <f t="shared" si="32"/>
        <v>1.4427740925499668</v>
      </c>
      <c r="AV15" s="176">
        <f t="shared" si="32"/>
        <v>1.3908706002288627</v>
      </c>
      <c r="AW15" s="176">
        <f t="shared" si="32"/>
        <v>1.3389671079077585</v>
      </c>
      <c r="AX15" s="176">
        <f t="shared" si="33"/>
        <v>1.2870636155866544</v>
      </c>
      <c r="AY15" s="176">
        <f t="shared" si="33"/>
        <v>1.2351601232655502</v>
      </c>
      <c r="AZ15" s="176">
        <f t="shared" si="33"/>
        <v>1.1832566309444461</v>
      </c>
      <c r="BA15" s="176">
        <f t="shared" si="33"/>
        <v>1.131353138623342</v>
      </c>
      <c r="BB15" s="176">
        <f t="shared" si="33"/>
        <v>1.0794496463022378</v>
      </c>
      <c r="BC15" s="176">
        <f t="shared" si="33"/>
        <v>1.0275461539811337</v>
      </c>
      <c r="BD15" s="176">
        <f t="shared" si="33"/>
        <v>0.97564266166002966</v>
      </c>
      <c r="BE15" s="176">
        <f t="shared" si="33"/>
        <v>0.92373916933892553</v>
      </c>
      <c r="BF15" s="176">
        <f t="shared" si="33"/>
        <v>0.87183567701782139</v>
      </c>
      <c r="BG15" s="176">
        <f t="shared" si="33"/>
        <v>0.81993218469671736</v>
      </c>
      <c r="BH15" s="176">
        <f t="shared" si="34"/>
        <v>0.76802869237561322</v>
      </c>
      <c r="BI15" s="176">
        <f t="shared" si="34"/>
        <v>0.71612520005450908</v>
      </c>
      <c r="BJ15" s="176">
        <f t="shared" si="34"/>
        <v>0.66422170773340494</v>
      </c>
      <c r="BK15" s="176">
        <f t="shared" si="34"/>
        <v>0.6123182154123008</v>
      </c>
      <c r="BL15" s="176">
        <f t="shared" si="34"/>
        <v>0.56041472309119666</v>
      </c>
      <c r="BM15" s="176">
        <f t="shared" si="34"/>
        <v>0.50851123077009253</v>
      </c>
      <c r="BN15" s="176">
        <f t="shared" si="34"/>
        <v>0.45660773844898839</v>
      </c>
      <c r="BO15" s="176">
        <f t="shared" si="34"/>
        <v>0.40470424612788425</v>
      </c>
      <c r="BP15" s="176">
        <f t="shared" si="34"/>
        <v>0.35280075380678011</v>
      </c>
      <c r="BQ15" s="176">
        <f t="shared" si="34"/>
        <v>0.30089726148567597</v>
      </c>
      <c r="BR15" s="176">
        <f t="shared" si="35"/>
        <v>0.24899376916457183</v>
      </c>
      <c r="BS15" s="176">
        <f t="shared" si="35"/>
        <v>0.19709027684346769</v>
      </c>
      <c r="BT15" s="176">
        <f t="shared" si="35"/>
        <v>0.14518678452236355</v>
      </c>
      <c r="BU15" s="176">
        <f t="shared" si="35"/>
        <v>9.3283292201259416E-2</v>
      </c>
      <c r="BV15" s="176">
        <f t="shared" si="35"/>
        <v>4.1379799880155277E-2</v>
      </c>
      <c r="BW15" s="176">
        <f t="shared" si="35"/>
        <v>-1.0523692440948862E-2</v>
      </c>
      <c r="BX15" s="176">
        <f t="shared" si="35"/>
        <v>-3.7155525705305614E-2</v>
      </c>
      <c r="BY15" s="176">
        <f t="shared" si="35"/>
        <v>-3.7160040622375996E-2</v>
      </c>
      <c r="BZ15" s="176">
        <f t="shared" si="35"/>
        <v>-3.7160040622375996E-2</v>
      </c>
      <c r="CA15" s="176">
        <f t="shared" si="35"/>
        <v>-3.7160040622375996E-2</v>
      </c>
      <c r="CB15" s="176">
        <f t="shared" si="36"/>
        <v>-3.7160040622375996E-2</v>
      </c>
      <c r="CC15" s="176">
        <f t="shared" si="36"/>
        <v>-3.7160040622375996E-2</v>
      </c>
      <c r="CD15" s="176">
        <f t="shared" si="36"/>
        <v>-3.7160040622375996E-2</v>
      </c>
      <c r="CE15" s="176">
        <f t="shared" si="36"/>
        <v>-3.7160040622375996E-2</v>
      </c>
      <c r="CF15" s="176">
        <f t="shared" si="36"/>
        <v>-3.7160040622375996E-2</v>
      </c>
      <c r="CG15" s="176">
        <f t="shared" si="36"/>
        <v>-3.7160040622375996E-2</v>
      </c>
      <c r="CH15" s="176">
        <f t="shared" si="36"/>
        <v>-3.7160040622375996E-2</v>
      </c>
      <c r="CI15" s="176">
        <f t="shared" si="36"/>
        <v>-3.7160040622375996E-2</v>
      </c>
      <c r="CJ15" s="176">
        <f t="shared" si="36"/>
        <v>-3.7160040622375996E-2</v>
      </c>
      <c r="CK15" s="176">
        <f t="shared" si="36"/>
        <v>-3.7160040622375996E-2</v>
      </c>
      <c r="CL15" s="176">
        <f t="shared" si="37"/>
        <v>-3.7160040622375996E-2</v>
      </c>
      <c r="CM15" s="176">
        <f t="shared" si="37"/>
        <v>-3.7160040622375996E-2</v>
      </c>
      <c r="CN15" s="176">
        <f t="shared" si="37"/>
        <v>-3.7160040622375996E-2</v>
      </c>
      <c r="CO15" s="176">
        <f t="shared" si="37"/>
        <v>-3.7160040622375996E-2</v>
      </c>
      <c r="CP15" s="176">
        <f t="shared" si="37"/>
        <v>-3.7160040622375996E-2</v>
      </c>
      <c r="CQ15" s="176">
        <f t="shared" si="37"/>
        <v>-3.7160040622375996E-2</v>
      </c>
      <c r="CR15" s="176">
        <f t="shared" si="37"/>
        <v>-3.7160040622375996E-2</v>
      </c>
      <c r="CS15" s="176">
        <f t="shared" si="37"/>
        <v>-3.7160040622375996E-2</v>
      </c>
      <c r="CT15" s="176">
        <f t="shared" si="37"/>
        <v>-3.7160040622375996E-2</v>
      </c>
      <c r="CU15" s="176">
        <f t="shared" si="37"/>
        <v>-3.7160040622375996E-2</v>
      </c>
      <c r="CV15" s="176">
        <f t="shared" si="38"/>
        <v>-3.7160040622375996E-2</v>
      </c>
      <c r="CW15" s="176">
        <f t="shared" si="38"/>
        <v>-3.7160040622375996E-2</v>
      </c>
      <c r="CX15" s="176">
        <f t="shared" si="38"/>
        <v>-3.7160040622375996E-2</v>
      </c>
      <c r="CY15" s="176">
        <f t="shared" si="38"/>
        <v>-3.7160040622375996E-2</v>
      </c>
      <c r="CZ15" s="176">
        <f t="shared" si="38"/>
        <v>-3.7160040622375996E-2</v>
      </c>
      <c r="DA15" s="176">
        <f t="shared" si="38"/>
        <v>-3.7160040622375996E-2</v>
      </c>
      <c r="DB15" s="176">
        <f t="shared" si="38"/>
        <v>-3.7160040622375996E-2</v>
      </c>
      <c r="DC15" s="176">
        <f t="shared" si="38"/>
        <v>-3.7160040622375996E-2</v>
      </c>
      <c r="DD15" s="176">
        <f t="shared" si="38"/>
        <v>-3.7160040622375996E-2</v>
      </c>
      <c r="DE15" s="176">
        <f t="shared" si="38"/>
        <v>-3.7160040622375996E-2</v>
      </c>
      <c r="DF15" s="176">
        <f t="shared" si="39"/>
        <v>-3.7160040622375996E-2</v>
      </c>
      <c r="DG15" s="176">
        <f t="shared" si="39"/>
        <v>-3.7160040622375996E-2</v>
      </c>
      <c r="DH15" s="176">
        <f t="shared" si="39"/>
        <v>-3.7160040622375996E-2</v>
      </c>
      <c r="DI15" s="176">
        <f t="shared" si="39"/>
        <v>-3.7160040622375996E-2</v>
      </c>
      <c r="DJ15" s="176">
        <f t="shared" si="39"/>
        <v>-3.7160040622375996E-2</v>
      </c>
      <c r="DK15" s="176">
        <f t="shared" si="39"/>
        <v>-3.7160040622375996E-2</v>
      </c>
      <c r="DL15" s="176">
        <f t="shared" si="39"/>
        <v>-3.7160040622375996E-2</v>
      </c>
      <c r="DM15" s="176">
        <f t="shared" si="39"/>
        <v>-3.7160040622375996E-2</v>
      </c>
      <c r="DN15" s="176">
        <f t="shared" si="39"/>
        <v>-3.7160040622375996E-2</v>
      </c>
      <c r="DO15" s="176">
        <f t="shared" si="39"/>
        <v>-3.7160040622375996E-2</v>
      </c>
      <c r="DP15" s="176">
        <f t="shared" si="39"/>
        <v>-3.7160040622375996E-2</v>
      </c>
    </row>
    <row r="16" spans="1:120" outlineLevel="1" x14ac:dyDescent="0.25">
      <c r="A16" s="484"/>
      <c r="B16" s="174" t="str">
        <f t="shared" si="13"/>
        <v>Japan</v>
      </c>
      <c r="C16" s="233">
        <f>'web app'!$C$29</f>
        <v>668.55</v>
      </c>
      <c r="D16" s="234">
        <f>'web app'!$C$17</f>
        <v>0.15</v>
      </c>
      <c r="E16" s="235">
        <f>VLOOKUP($S16,'data countries EDGAR'!$A$15:$AA$234,'data countries EDGAR'!$AA$12,FALSE)</f>
        <v>1.6449535758358166E-2</v>
      </c>
      <c r="F16" s="235">
        <f>VLOOKUP($S16,'data countries EDGAR'!$A$15:$AA$234,'data countries EDGAR'!$Z$12,FALSE)</f>
        <v>3.0629495644825977E-2</v>
      </c>
      <c r="G16" s="193">
        <f t="shared" si="14"/>
        <v>19.055347486033696</v>
      </c>
      <c r="H16" s="236">
        <f>VLOOKUP($S16,'data countries EDGAR'!$A$15:$AA$234,'data countries EDGAR'!M$12,FALSE)/1000</f>
        <v>1.1238129658209</v>
      </c>
      <c r="I16" s="236">
        <f>VLOOKUP($S16,'data countries EDGAR'!$A$15:$AA$234,'data countries EDGAR'!N$12,FALSE)/1000</f>
        <v>1.0602269233469999</v>
      </c>
      <c r="J16" s="236">
        <f>VLOOKUP($S16,'data countries EDGAR'!$A$15:$AA$234,'data countries EDGAR'!O$12,FALSE)/1000</f>
        <v>1.0802059879512</v>
      </c>
      <c r="K16" s="236">
        <f>VLOOKUP($S16,'data countries EDGAR'!$A$15:$AA$234,'data countries EDGAR'!P$12,FALSE)/1000</f>
        <v>1.0505032369554002</v>
      </c>
      <c r="L16" s="236">
        <f>VLOOKUP($S16,'data countries EDGAR'!$A$15:$AA$234,'data countries EDGAR'!Q$12,FALSE)/1000</f>
        <v>1.0024381936138</v>
      </c>
      <c r="M16" s="236">
        <f>VLOOKUP($S16,'data countries EDGAR'!$A$15:$AA$234,'data countries EDGAR'!R$12,FALSE)/1000</f>
        <v>0.97226697290758002</v>
      </c>
      <c r="N16" s="236"/>
      <c r="O16" s="236"/>
      <c r="P16" s="236"/>
      <c r="Q16" s="194">
        <f t="shared" si="15"/>
        <v>-0.99855657126423636</v>
      </c>
      <c r="R16" s="237">
        <f t="shared" si="16"/>
        <v>5.2402957857163819E-2</v>
      </c>
      <c r="S16" s="174" t="s">
        <v>28</v>
      </c>
      <c r="T16" s="195">
        <v>2019</v>
      </c>
      <c r="U16" s="204">
        <f t="shared" si="17"/>
        <v>19.055347486033696</v>
      </c>
      <c r="V16" s="193">
        <f t="shared" si="18"/>
        <v>19.055347486013201</v>
      </c>
      <c r="W16" s="238">
        <f t="shared" si="19"/>
        <v>0</v>
      </c>
      <c r="X16" s="239">
        <f>VLOOKUP($S16,'data countries EDGAR'!$A$15:$AA$234,'data countries EDGAR'!$M$12,FALSE)/1000</f>
        <v>1.1238129658209</v>
      </c>
      <c r="Y16" s="198">
        <f t="shared" si="20"/>
        <v>-2.2476259316417998E-2</v>
      </c>
      <c r="Z16" s="199">
        <f t="shared" si="21"/>
        <v>1.146289225137318</v>
      </c>
      <c r="AA16" s="199">
        <f t="shared" si="22"/>
        <v>-4672.7603185360913</v>
      </c>
      <c r="AB16" s="200">
        <f t="shared" si="23"/>
        <v>4761636.4132681023</v>
      </c>
      <c r="AC16" s="199">
        <f t="shared" si="24"/>
        <v>2019.5066814899849</v>
      </c>
      <c r="AD16" s="199">
        <f t="shared" si="25"/>
        <v>2056.9168040193767</v>
      </c>
      <c r="AE16" s="201">
        <f t="shared" si="26"/>
        <v>2056.9168040193767</v>
      </c>
      <c r="AF16" s="202">
        <f t="shared" si="27"/>
        <v>2056.1831411954672</v>
      </c>
      <c r="AG16" s="202">
        <f t="shared" si="28"/>
        <v>2056.9168040193767</v>
      </c>
      <c r="AH16" s="202">
        <f t="shared" si="29"/>
        <v>2056</v>
      </c>
      <c r="AI16" s="177">
        <f t="shared" si="30"/>
        <v>2056</v>
      </c>
      <c r="AJ16" s="178" cm="1">
        <f t="array" ref="AJ16">IFERROR(INDEX($AN$6:$DP$6,MATCH(_xlfn.AGGREGATE(14,6,(AN16:DP16)/(AN16:DP16&lt;=0),1),AN16:DP16,0)),"-")</f>
        <v>2056</v>
      </c>
      <c r="AL16" s="176" t="s">
        <v>302</v>
      </c>
      <c r="AM16" s="124">
        <f t="shared" si="31"/>
        <v>1.1238129658209</v>
      </c>
      <c r="AN16" s="176">
        <f t="shared" si="32"/>
        <v>1.0931772860727393</v>
      </c>
      <c r="AO16" s="176">
        <f t="shared" si="32"/>
        <v>1.0625416063245785</v>
      </c>
      <c r="AP16" s="176">
        <f t="shared" si="32"/>
        <v>1.0319059265764179</v>
      </c>
      <c r="AQ16" s="176">
        <f t="shared" si="32"/>
        <v>1.001270246828257</v>
      </c>
      <c r="AR16" s="176">
        <f t="shared" si="32"/>
        <v>0.97063456708009643</v>
      </c>
      <c r="AS16" s="176">
        <f t="shared" si="32"/>
        <v>0.93999888733193571</v>
      </c>
      <c r="AT16" s="176">
        <f t="shared" si="32"/>
        <v>0.90936320758377498</v>
      </c>
      <c r="AU16" s="176">
        <f t="shared" si="32"/>
        <v>0.87872752783561436</v>
      </c>
      <c r="AV16" s="176">
        <f t="shared" si="32"/>
        <v>0.84809184808745364</v>
      </c>
      <c r="AW16" s="176">
        <f t="shared" si="32"/>
        <v>0.81745616833929291</v>
      </c>
      <c r="AX16" s="176">
        <f t="shared" si="33"/>
        <v>0.78682048859113229</v>
      </c>
      <c r="AY16" s="176">
        <f t="shared" si="33"/>
        <v>0.75618480884297146</v>
      </c>
      <c r="AZ16" s="176">
        <f t="shared" si="33"/>
        <v>0.72554912909481084</v>
      </c>
      <c r="BA16" s="176">
        <f t="shared" si="33"/>
        <v>0.69491344934665011</v>
      </c>
      <c r="BB16" s="176">
        <f t="shared" si="33"/>
        <v>0.66427776959848939</v>
      </c>
      <c r="BC16" s="176">
        <f t="shared" si="33"/>
        <v>0.63364208985032877</v>
      </c>
      <c r="BD16" s="176">
        <f t="shared" si="33"/>
        <v>0.60300641010216804</v>
      </c>
      <c r="BE16" s="176">
        <f t="shared" si="33"/>
        <v>0.57237073035400732</v>
      </c>
      <c r="BF16" s="176">
        <f t="shared" si="33"/>
        <v>0.54173505060584659</v>
      </c>
      <c r="BG16" s="176">
        <f t="shared" si="33"/>
        <v>0.51109937085768586</v>
      </c>
      <c r="BH16" s="176">
        <f t="shared" si="34"/>
        <v>0.48046369110952525</v>
      </c>
      <c r="BI16" s="176">
        <f t="shared" si="34"/>
        <v>0.44982801136136452</v>
      </c>
      <c r="BJ16" s="176">
        <f t="shared" si="34"/>
        <v>0.41919233161320379</v>
      </c>
      <c r="BK16" s="176">
        <f t="shared" si="34"/>
        <v>0.38855665186504307</v>
      </c>
      <c r="BL16" s="176">
        <f t="shared" si="34"/>
        <v>0.35792097211688234</v>
      </c>
      <c r="BM16" s="176">
        <f t="shared" si="34"/>
        <v>0.32728529236872173</v>
      </c>
      <c r="BN16" s="176">
        <f t="shared" si="34"/>
        <v>0.296649612620561</v>
      </c>
      <c r="BO16" s="176">
        <f t="shared" si="34"/>
        <v>0.26601393287240027</v>
      </c>
      <c r="BP16" s="176">
        <f t="shared" si="34"/>
        <v>0.23537825312423954</v>
      </c>
      <c r="BQ16" s="176">
        <f t="shared" si="34"/>
        <v>0.20474257337607893</v>
      </c>
      <c r="BR16" s="176">
        <f t="shared" si="35"/>
        <v>0.1741068936279182</v>
      </c>
      <c r="BS16" s="176">
        <f t="shared" si="35"/>
        <v>0.14347121387975748</v>
      </c>
      <c r="BT16" s="176">
        <f t="shared" si="35"/>
        <v>0.11283553413159675</v>
      </c>
      <c r="BU16" s="176">
        <f t="shared" si="35"/>
        <v>8.2199854383436133E-2</v>
      </c>
      <c r="BV16" s="176">
        <f t="shared" si="35"/>
        <v>5.1564174635275295E-2</v>
      </c>
      <c r="BW16" s="176">
        <f t="shared" si="35"/>
        <v>2.0928494887114679E-2</v>
      </c>
      <c r="BX16" s="176">
        <f t="shared" si="35"/>
        <v>-9.601161341845554E-3</v>
      </c>
      <c r="BY16" s="176">
        <f t="shared" si="35"/>
        <v>-2.2476259316417998E-2</v>
      </c>
      <c r="BZ16" s="176">
        <f t="shared" si="35"/>
        <v>-2.2476259316417998E-2</v>
      </c>
      <c r="CA16" s="176">
        <f t="shared" si="35"/>
        <v>-2.2476259316417998E-2</v>
      </c>
      <c r="CB16" s="176">
        <f t="shared" si="36"/>
        <v>-2.2476259316417998E-2</v>
      </c>
      <c r="CC16" s="176">
        <f t="shared" si="36"/>
        <v>-2.2476259316417998E-2</v>
      </c>
      <c r="CD16" s="176">
        <f t="shared" si="36"/>
        <v>-2.2476259316417998E-2</v>
      </c>
      <c r="CE16" s="176">
        <f t="shared" si="36"/>
        <v>-2.2476259316417998E-2</v>
      </c>
      <c r="CF16" s="176">
        <f t="shared" si="36"/>
        <v>-2.2476259316417998E-2</v>
      </c>
      <c r="CG16" s="176">
        <f t="shared" si="36"/>
        <v>-2.2476259316417998E-2</v>
      </c>
      <c r="CH16" s="176">
        <f t="shared" si="36"/>
        <v>-2.2476259316417998E-2</v>
      </c>
      <c r="CI16" s="176">
        <f t="shared" si="36"/>
        <v>-2.2476259316417998E-2</v>
      </c>
      <c r="CJ16" s="176">
        <f t="shared" si="36"/>
        <v>-2.2476259316417998E-2</v>
      </c>
      <c r="CK16" s="176">
        <f t="shared" si="36"/>
        <v>-2.2476259316417998E-2</v>
      </c>
      <c r="CL16" s="176">
        <f t="shared" si="37"/>
        <v>-2.2476259316417998E-2</v>
      </c>
      <c r="CM16" s="176">
        <f t="shared" si="37"/>
        <v>-2.2476259316417998E-2</v>
      </c>
      <c r="CN16" s="176">
        <f t="shared" si="37"/>
        <v>-2.2476259316417998E-2</v>
      </c>
      <c r="CO16" s="176">
        <f t="shared" si="37"/>
        <v>-2.2476259316417998E-2</v>
      </c>
      <c r="CP16" s="176">
        <f t="shared" si="37"/>
        <v>-2.2476259316417998E-2</v>
      </c>
      <c r="CQ16" s="176">
        <f t="shared" si="37"/>
        <v>-2.2476259316417998E-2</v>
      </c>
      <c r="CR16" s="176">
        <f t="shared" si="37"/>
        <v>-2.2476259316417998E-2</v>
      </c>
      <c r="CS16" s="176">
        <f t="shared" si="37"/>
        <v>-2.2476259316417998E-2</v>
      </c>
      <c r="CT16" s="176">
        <f t="shared" si="37"/>
        <v>-2.2476259316417998E-2</v>
      </c>
      <c r="CU16" s="176">
        <f t="shared" si="37"/>
        <v>-2.2476259316417998E-2</v>
      </c>
      <c r="CV16" s="176">
        <f t="shared" si="38"/>
        <v>-2.2476259316417998E-2</v>
      </c>
      <c r="CW16" s="176">
        <f t="shared" si="38"/>
        <v>-2.2476259316417998E-2</v>
      </c>
      <c r="CX16" s="176">
        <f t="shared" si="38"/>
        <v>-2.2476259316417998E-2</v>
      </c>
      <c r="CY16" s="176">
        <f t="shared" si="38"/>
        <v>-2.2476259316417998E-2</v>
      </c>
      <c r="CZ16" s="176">
        <f t="shared" si="38"/>
        <v>-2.2476259316417998E-2</v>
      </c>
      <c r="DA16" s="176">
        <f t="shared" si="38"/>
        <v>-2.2476259316417998E-2</v>
      </c>
      <c r="DB16" s="176">
        <f t="shared" si="38"/>
        <v>-2.2476259316417998E-2</v>
      </c>
      <c r="DC16" s="176">
        <f t="shared" si="38"/>
        <v>-2.2476259316417998E-2</v>
      </c>
      <c r="DD16" s="176">
        <f t="shared" si="38"/>
        <v>-2.2476259316417998E-2</v>
      </c>
      <c r="DE16" s="176">
        <f t="shared" si="38"/>
        <v>-2.2476259316417998E-2</v>
      </c>
      <c r="DF16" s="176">
        <f t="shared" si="39"/>
        <v>-2.2476259316417998E-2</v>
      </c>
      <c r="DG16" s="176">
        <f t="shared" si="39"/>
        <v>-2.2476259316417998E-2</v>
      </c>
      <c r="DH16" s="176">
        <f t="shared" si="39"/>
        <v>-2.2476259316417998E-2</v>
      </c>
      <c r="DI16" s="176">
        <f t="shared" si="39"/>
        <v>-2.2476259316417998E-2</v>
      </c>
      <c r="DJ16" s="176">
        <f t="shared" si="39"/>
        <v>-2.2476259316417998E-2</v>
      </c>
      <c r="DK16" s="176">
        <f t="shared" si="39"/>
        <v>-2.2476259316417998E-2</v>
      </c>
      <c r="DL16" s="176">
        <f t="shared" si="39"/>
        <v>-2.2476259316417998E-2</v>
      </c>
      <c r="DM16" s="176">
        <f t="shared" si="39"/>
        <v>-2.2476259316417998E-2</v>
      </c>
      <c r="DN16" s="176">
        <f t="shared" si="39"/>
        <v>-2.2476259316417998E-2</v>
      </c>
      <c r="DO16" s="176">
        <f t="shared" si="39"/>
        <v>-2.2476259316417998E-2</v>
      </c>
      <c r="DP16" s="176">
        <f t="shared" si="39"/>
        <v>-2.2476259316417998E-2</v>
      </c>
    </row>
    <row r="17" spans="1:120" outlineLevel="1" x14ac:dyDescent="0.25">
      <c r="A17" s="484"/>
      <c r="B17" s="174" t="str">
        <f t="shared" si="13"/>
        <v>Global</v>
      </c>
      <c r="C17" s="233">
        <f>'web app'!$C$29</f>
        <v>668.55</v>
      </c>
      <c r="D17" s="234">
        <f>'web app'!$C$17</f>
        <v>0.15</v>
      </c>
      <c r="E17" s="235">
        <f>VLOOKUP($S17,'data countries EDGAR'!$A$15:$AA$234,'data countries EDGAR'!$AA$12,FALSE)</f>
        <v>1</v>
      </c>
      <c r="F17" s="235">
        <f>VLOOKUP($S17,'data countries EDGAR'!$A$15:$AA$234,'data countries EDGAR'!$Z$12,FALSE)</f>
        <v>1</v>
      </c>
      <c r="G17" s="193">
        <f t="shared" si="14"/>
        <v>668.55</v>
      </c>
      <c r="H17" s="236">
        <f>VLOOKUP($S17,'data countries EDGAR'!$A$15:$AA$234,'data countries EDGAR'!M$12,FALSE)/1000</f>
        <v>36.690547531452346</v>
      </c>
      <c r="I17" s="236">
        <f>VLOOKUP($S17,'data countries EDGAR'!$A$15:$AA$234,'data countries EDGAR'!N$12,FALSE)/1000</f>
        <v>35.278461058253875</v>
      </c>
      <c r="J17" s="236">
        <f>VLOOKUP($S17,'data countries EDGAR'!$A$15:$AA$234,'data countries EDGAR'!O$12,FALSE)/1000</f>
        <v>37.236274558576156</v>
      </c>
      <c r="K17" s="236">
        <f>VLOOKUP($S17,'data countries EDGAR'!$A$15:$AA$234,'data countries EDGAR'!P$12,FALSE)/1000</f>
        <v>37.417335703532409</v>
      </c>
      <c r="L17" s="236">
        <f>VLOOKUP($S17,'data countries EDGAR'!$A$15:$AA$234,'data countries EDGAR'!Q$12,FALSE)/1000</f>
        <v>37.829568014551128</v>
      </c>
      <c r="M17" s="236">
        <f>VLOOKUP($S17,'data countries EDGAR'!$A$15:$AA$234,'data countries EDGAR'!R$12,FALSE)/1000</f>
        <v>38.320611097241546</v>
      </c>
      <c r="N17" s="236"/>
      <c r="O17" s="236"/>
      <c r="P17" s="236"/>
      <c r="Q17" s="194">
        <f t="shared" si="15"/>
        <v>-30.745667312958812</v>
      </c>
      <c r="R17" s="237">
        <f t="shared" si="16"/>
        <v>4.5988583221836535E-2</v>
      </c>
      <c r="S17" s="174" t="s">
        <v>267</v>
      </c>
      <c r="T17" s="195">
        <v>2019</v>
      </c>
      <c r="U17" s="204">
        <f t="shared" si="17"/>
        <v>668.55</v>
      </c>
      <c r="V17" s="193">
        <f t="shared" si="18"/>
        <v>668.55000000025211</v>
      </c>
      <c r="W17" s="238">
        <f t="shared" si="19"/>
        <v>0</v>
      </c>
      <c r="X17" s="239">
        <f>VLOOKUP($S17,'data countries EDGAR'!$A$15:$AA$234,'data countries EDGAR'!$M$12,FALSE)/1000</f>
        <v>36.690547531452346</v>
      </c>
      <c r="Y17" s="198">
        <f t="shared" si="20"/>
        <v>-0.73381095062904689</v>
      </c>
      <c r="Z17" s="199">
        <f t="shared" si="21"/>
        <v>37.424358482081395</v>
      </c>
      <c r="AA17" s="199">
        <f t="shared" si="22"/>
        <v>-152650.38564161074</v>
      </c>
      <c r="AB17" s="200">
        <f t="shared" si="23"/>
        <v>155646698.65708175</v>
      </c>
      <c r="AC17" s="199">
        <f t="shared" si="24"/>
        <v>2019.5062659355151</v>
      </c>
      <c r="AD17" s="199">
        <f t="shared" si="25"/>
        <v>2059.3982719926107</v>
      </c>
      <c r="AE17" s="201">
        <f t="shared" si="26"/>
        <v>2059.3982719926107</v>
      </c>
      <c r="AF17" s="202">
        <f t="shared" si="27"/>
        <v>2058.6159529339316</v>
      </c>
      <c r="AG17" s="202">
        <f t="shared" si="28"/>
        <v>2059.3982719926107</v>
      </c>
      <c r="AH17" s="202">
        <f t="shared" si="29"/>
        <v>2059</v>
      </c>
      <c r="AI17" s="177">
        <f t="shared" si="30"/>
        <v>2059</v>
      </c>
      <c r="AJ17" s="178" cm="1">
        <f t="array" ref="AJ17">IFERROR(INDEX($AN$6:$DP$6,MATCH(_xlfn.AGGREGATE(14,6,(AN17:DP17)/(AN17:DP17&lt;=0),1),AN17:DP17,0)),"-")</f>
        <v>2059</v>
      </c>
      <c r="AL17" s="176" t="s">
        <v>302</v>
      </c>
      <c r="AM17" s="124">
        <f t="shared" si="31"/>
        <v>36.690547531452346</v>
      </c>
      <c r="AN17" s="176">
        <f t="shared" si="32"/>
        <v>35.752553061691536</v>
      </c>
      <c r="AO17" s="176">
        <f t="shared" si="32"/>
        <v>34.814558591930727</v>
      </c>
      <c r="AP17" s="176">
        <f t="shared" si="32"/>
        <v>33.876564122169924</v>
      </c>
      <c r="AQ17" s="176">
        <f t="shared" si="32"/>
        <v>32.938569652409114</v>
      </c>
      <c r="AR17" s="176">
        <f t="shared" si="32"/>
        <v>32.000575182648305</v>
      </c>
      <c r="AS17" s="176">
        <f t="shared" si="32"/>
        <v>31.062580712887495</v>
      </c>
      <c r="AT17" s="176">
        <f t="shared" si="32"/>
        <v>30.124586243126686</v>
      </c>
      <c r="AU17" s="176">
        <f t="shared" si="32"/>
        <v>29.18659177336588</v>
      </c>
      <c r="AV17" s="176">
        <f t="shared" si="32"/>
        <v>28.248597303605074</v>
      </c>
      <c r="AW17" s="176">
        <f t="shared" si="32"/>
        <v>27.310602833844264</v>
      </c>
      <c r="AX17" s="176">
        <f t="shared" si="33"/>
        <v>26.372608364083455</v>
      </c>
      <c r="AY17" s="176">
        <f t="shared" si="33"/>
        <v>25.434613894322645</v>
      </c>
      <c r="AZ17" s="176">
        <f t="shared" si="33"/>
        <v>24.496619424561839</v>
      </c>
      <c r="BA17" s="176">
        <f t="shared" si="33"/>
        <v>23.558624954801029</v>
      </c>
      <c r="BB17" s="176">
        <f t="shared" si="33"/>
        <v>22.620630485040223</v>
      </c>
      <c r="BC17" s="176">
        <f t="shared" si="33"/>
        <v>21.682636015279414</v>
      </c>
      <c r="BD17" s="176">
        <f t="shared" si="33"/>
        <v>20.744641545518604</v>
      </c>
      <c r="BE17" s="176">
        <f t="shared" si="33"/>
        <v>19.806647075757798</v>
      </c>
      <c r="BF17" s="176">
        <f t="shared" si="33"/>
        <v>18.868652605996989</v>
      </c>
      <c r="BG17" s="176">
        <f t="shared" si="33"/>
        <v>17.930658136236183</v>
      </c>
      <c r="BH17" s="176">
        <f t="shared" si="34"/>
        <v>16.992663666475373</v>
      </c>
      <c r="BI17" s="176">
        <f t="shared" si="34"/>
        <v>16.054669196714563</v>
      </c>
      <c r="BJ17" s="176">
        <f t="shared" si="34"/>
        <v>15.116674726953757</v>
      </c>
      <c r="BK17" s="176">
        <f t="shared" si="34"/>
        <v>14.178680257192948</v>
      </c>
      <c r="BL17" s="176">
        <f t="shared" si="34"/>
        <v>13.240685787432138</v>
      </c>
      <c r="BM17" s="176">
        <f t="shared" si="34"/>
        <v>12.302691317671332</v>
      </c>
      <c r="BN17" s="176">
        <f t="shared" si="34"/>
        <v>11.364696847910523</v>
      </c>
      <c r="BO17" s="176">
        <f t="shared" si="34"/>
        <v>10.426702378149713</v>
      </c>
      <c r="BP17" s="176">
        <f t="shared" si="34"/>
        <v>9.488707908388907</v>
      </c>
      <c r="BQ17" s="176">
        <f t="shared" si="34"/>
        <v>8.5507134386280974</v>
      </c>
      <c r="BR17" s="176">
        <f t="shared" si="35"/>
        <v>7.6127189688672914</v>
      </c>
      <c r="BS17" s="176">
        <f t="shared" si="35"/>
        <v>6.6747244991064818</v>
      </c>
      <c r="BT17" s="176">
        <f t="shared" si="35"/>
        <v>5.7367300293456722</v>
      </c>
      <c r="BU17" s="176">
        <f t="shared" si="35"/>
        <v>4.7987355595848662</v>
      </c>
      <c r="BV17" s="176">
        <f t="shared" si="35"/>
        <v>3.8607410898240602</v>
      </c>
      <c r="BW17" s="176">
        <f t="shared" si="35"/>
        <v>2.9227466200632506</v>
      </c>
      <c r="BX17" s="176">
        <f t="shared" si="35"/>
        <v>1.984752150302441</v>
      </c>
      <c r="BY17" s="176">
        <f t="shared" si="35"/>
        <v>1.0467576805416314</v>
      </c>
      <c r="BZ17" s="176">
        <f t="shared" si="35"/>
        <v>0.10876321078082185</v>
      </c>
      <c r="CA17" s="176">
        <f t="shared" si="35"/>
        <v>-0.65941833716790899</v>
      </c>
      <c r="CB17" s="176">
        <f t="shared" si="36"/>
        <v>-0.73381095062904689</v>
      </c>
      <c r="CC17" s="176">
        <f t="shared" si="36"/>
        <v>-0.73381095062904689</v>
      </c>
      <c r="CD17" s="176">
        <f t="shared" si="36"/>
        <v>-0.73381095062904689</v>
      </c>
      <c r="CE17" s="176">
        <f t="shared" si="36"/>
        <v>-0.73381095062904689</v>
      </c>
      <c r="CF17" s="176">
        <f t="shared" si="36"/>
        <v>-0.73381095062904689</v>
      </c>
      <c r="CG17" s="176">
        <f t="shared" si="36"/>
        <v>-0.73381095062904689</v>
      </c>
      <c r="CH17" s="176">
        <f t="shared" si="36"/>
        <v>-0.73381095062904689</v>
      </c>
      <c r="CI17" s="176">
        <f t="shared" si="36"/>
        <v>-0.73381095062904689</v>
      </c>
      <c r="CJ17" s="176">
        <f t="shared" si="36"/>
        <v>-0.73381095062904689</v>
      </c>
      <c r="CK17" s="176">
        <f t="shared" si="36"/>
        <v>-0.73381095062904689</v>
      </c>
      <c r="CL17" s="176">
        <f t="shared" si="37"/>
        <v>-0.73381095062904689</v>
      </c>
      <c r="CM17" s="176">
        <f t="shared" si="37"/>
        <v>-0.73381095062904689</v>
      </c>
      <c r="CN17" s="176">
        <f t="shared" si="37"/>
        <v>-0.73381095062904689</v>
      </c>
      <c r="CO17" s="176">
        <f t="shared" si="37"/>
        <v>-0.73381095062904689</v>
      </c>
      <c r="CP17" s="176">
        <f t="shared" si="37"/>
        <v>-0.73381095062904689</v>
      </c>
      <c r="CQ17" s="176">
        <f t="shared" si="37"/>
        <v>-0.73381095062904689</v>
      </c>
      <c r="CR17" s="176">
        <f t="shared" si="37"/>
        <v>-0.73381095062904689</v>
      </c>
      <c r="CS17" s="176">
        <f t="shared" si="37"/>
        <v>-0.73381095062904689</v>
      </c>
      <c r="CT17" s="176">
        <f t="shared" si="37"/>
        <v>-0.73381095062904689</v>
      </c>
      <c r="CU17" s="176">
        <f t="shared" si="37"/>
        <v>-0.73381095062904689</v>
      </c>
      <c r="CV17" s="176">
        <f t="shared" si="38"/>
        <v>-0.73381095062904689</v>
      </c>
      <c r="CW17" s="176">
        <f t="shared" si="38"/>
        <v>-0.73381095062904689</v>
      </c>
      <c r="CX17" s="176">
        <f t="shared" si="38"/>
        <v>-0.73381095062904689</v>
      </c>
      <c r="CY17" s="176">
        <f t="shared" si="38"/>
        <v>-0.73381095062904689</v>
      </c>
      <c r="CZ17" s="176">
        <f t="shared" si="38"/>
        <v>-0.73381095062904689</v>
      </c>
      <c r="DA17" s="176">
        <f t="shared" si="38"/>
        <v>-0.73381095062904689</v>
      </c>
      <c r="DB17" s="176">
        <f t="shared" si="38"/>
        <v>-0.73381095062904689</v>
      </c>
      <c r="DC17" s="176">
        <f t="shared" si="38"/>
        <v>-0.73381095062904689</v>
      </c>
      <c r="DD17" s="176">
        <f t="shared" si="38"/>
        <v>-0.73381095062904689</v>
      </c>
      <c r="DE17" s="176">
        <f t="shared" si="38"/>
        <v>-0.73381095062904689</v>
      </c>
      <c r="DF17" s="176">
        <f t="shared" si="39"/>
        <v>-0.73381095062904689</v>
      </c>
      <c r="DG17" s="176">
        <f t="shared" si="39"/>
        <v>-0.73381095062904689</v>
      </c>
      <c r="DH17" s="176">
        <f t="shared" si="39"/>
        <v>-0.73381095062904689</v>
      </c>
      <c r="DI17" s="176">
        <f t="shared" si="39"/>
        <v>-0.73381095062904689</v>
      </c>
      <c r="DJ17" s="176">
        <f t="shared" si="39"/>
        <v>-0.73381095062904689</v>
      </c>
      <c r="DK17" s="176">
        <f t="shared" si="39"/>
        <v>-0.73381095062904689</v>
      </c>
      <c r="DL17" s="176">
        <f t="shared" si="39"/>
        <v>-0.73381095062904689</v>
      </c>
      <c r="DM17" s="176">
        <f t="shared" si="39"/>
        <v>-0.73381095062904689</v>
      </c>
      <c r="DN17" s="176">
        <f t="shared" si="39"/>
        <v>-0.73381095062904689</v>
      </c>
      <c r="DO17" s="176">
        <f t="shared" si="39"/>
        <v>-0.73381095062904689</v>
      </c>
      <c r="DP17" s="176">
        <f t="shared" si="39"/>
        <v>-0.73381095062904689</v>
      </c>
    </row>
    <row r="18" spans="1:120" outlineLevel="1" x14ac:dyDescent="0.25">
      <c r="A18" s="318"/>
      <c r="B18" s="174" t="str">
        <f t="shared" si="13"/>
        <v>Germany</v>
      </c>
      <c r="C18" s="233">
        <f>'web app'!$C$29</f>
        <v>668.55</v>
      </c>
      <c r="D18" s="234">
        <f>'web app'!$C$17</f>
        <v>0.15</v>
      </c>
      <c r="E18" s="235">
        <f>VLOOKUP($S18,'data countries EDGAR'!$A$15:$AA$234,'data countries EDGAR'!$AA$12,FALSE)</f>
        <v>1.0690000911461727E-2</v>
      </c>
      <c r="F18" s="235">
        <f>VLOOKUP($S18,'data countries EDGAR'!$A$15:$AA$234,'data countries EDGAR'!$Z$12,FALSE)</f>
        <v>1.898309676267701E-2</v>
      </c>
      <c r="G18" s="193">
        <f t="shared" ref="G18" si="40">C18*(D18*E18+(1-D18)*F18)</f>
        <v>11.859496955988215</v>
      </c>
      <c r="H18" s="236">
        <f>VLOOKUP($S18,'data countries EDGAR'!$A$15:$AA$234,'data countries EDGAR'!M$12,FALSE)/1000</f>
        <v>0.69650021406515994</v>
      </c>
      <c r="I18" s="236">
        <f>VLOOKUP($S18,'data countries EDGAR'!$A$15:$AA$234,'data countries EDGAR'!N$12,FALSE)/1000</f>
        <v>0.64208777683898</v>
      </c>
      <c r="J18" s="236">
        <f>VLOOKUP($S18,'data countries EDGAR'!$A$15:$AA$234,'data countries EDGAR'!O$12,FALSE)/1000</f>
        <v>0.67066699129765006</v>
      </c>
      <c r="K18" s="236">
        <f>VLOOKUP($S18,'data countries EDGAR'!$A$15:$AA$234,'data countries EDGAR'!P$12,FALSE)/1000</f>
        <v>0.65808855885510997</v>
      </c>
      <c r="L18" s="236">
        <f>VLOOKUP($S18,'data countries EDGAR'!$A$15:$AA$234,'data countries EDGAR'!Q$12,FALSE)/1000</f>
        <v>0.58965963081699002</v>
      </c>
      <c r="M18" s="236">
        <f>VLOOKUP($S18,'data countries EDGAR'!$A$15:$AA$234,'data countries EDGAR'!R$12,FALSE)/1000</f>
        <v>0.57993560733102001</v>
      </c>
      <c r="N18" s="236"/>
      <c r="O18" s="236"/>
      <c r="P18" s="236"/>
      <c r="Q18" s="194">
        <f t="shared" ref="Q18" si="41">SUMIF(AO18:DQ18,"&lt;0")</f>
        <v>-0.61629076643998104</v>
      </c>
      <c r="R18" s="237">
        <f t="shared" ref="R18" si="42">-Q18/U18</f>
        <v>5.196601244783805E-2</v>
      </c>
      <c r="S18" s="320" t="s">
        <v>2</v>
      </c>
      <c r="T18" s="195">
        <v>2019</v>
      </c>
      <c r="U18" s="204">
        <f t="shared" ref="U18" si="43">G18</f>
        <v>11.859496955988215</v>
      </c>
      <c r="V18" s="193">
        <f t="shared" ref="V18" si="44">SUM(AN18:DP18)</f>
        <v>11.8594969559867</v>
      </c>
      <c r="W18" s="238">
        <f t="shared" ref="W18" si="45">ROUND(V18/U18-1,4)</f>
        <v>0</v>
      </c>
      <c r="X18" s="239">
        <f>VLOOKUP($S18,'data countries EDGAR'!$A$15:$AA$234,'data countries EDGAR'!$M$12,FALSE)/1000</f>
        <v>0.69650021406515994</v>
      </c>
      <c r="Y18" s="198">
        <f t="shared" ref="Y18" si="46">$Y$2*X18</f>
        <v>-1.3930004281303199E-2</v>
      </c>
      <c r="Z18" s="199">
        <f t="shared" ref="Z18" si="47">X18-Y18</f>
        <v>0.71043021834646314</v>
      </c>
      <c r="AA18" s="199">
        <f t="shared" ref="AA18" si="48">-2*X18*(T18+1)+Y18*4202-2*U18</f>
        <v>-2896.1137367252586</v>
      </c>
      <c r="AB18" s="200">
        <f t="shared" ref="AB18" si="49">X18*(T18+1)*(T18+1)+Y18*(T18*(T18+1)-2101*(2*T18+1))+U18*(2*T18+1)</f>
        <v>2951297.2974168113</v>
      </c>
      <c r="AC18" s="199">
        <f t="shared" ref="AC18" si="50">(-AA18-SQRT(AA18^2-4*Z18*AB18))/(2*Z18)</f>
        <v>2019.5066566165635</v>
      </c>
      <c r="AD18" s="199">
        <f t="shared" ref="AD18" si="51">(-AA18+SQRT(AA18^2-4*Z18*AB18))/(2*Z18)</f>
        <v>2057.0566172064537</v>
      </c>
      <c r="AE18" s="201">
        <f t="shared" ref="AE18" si="52">AD18</f>
        <v>2057.0566172064537</v>
      </c>
      <c r="AF18" s="202">
        <f t="shared" ref="AF18" si="53">(Y18*(T18+0.5)-X18*AG18)/(Y18-X18)</f>
        <v>2056.3202129475035</v>
      </c>
      <c r="AG18" s="202">
        <f t="shared" ref="AG18" si="54">AD18</f>
        <v>2057.0566172064537</v>
      </c>
      <c r="AH18" s="202">
        <f t="shared" ref="AH18" si="55">ROUNDDOWN(AG18,0)</f>
        <v>2057</v>
      </c>
      <c r="AI18" s="177">
        <f t="shared" ref="AI18" si="56">IF($Y$2=0,ROUNDUP(AF18,0),ROUND(AF18,0))</f>
        <v>2056</v>
      </c>
      <c r="AJ18" s="178" cm="1">
        <f t="array" ref="AJ18">IFERROR(INDEX($AN$6:$DP$6,MATCH(_xlfn.AGGREGATE(14,6,(AN18:DP18)/(AN18:DP18&lt;=0),1),AN18:DP18,0)),"-")</f>
        <v>2056</v>
      </c>
      <c r="AL18" s="176" t="s">
        <v>302</v>
      </c>
      <c r="AM18" s="124">
        <f t="shared" ref="AM18" si="57">H18</f>
        <v>0.69650021406515994</v>
      </c>
      <c r="AN18" s="176">
        <f t="shared" si="32"/>
        <v>0.67758396784305919</v>
      </c>
      <c r="AO18" s="176">
        <f t="shared" si="32"/>
        <v>0.65866772162095844</v>
      </c>
      <c r="AP18" s="176">
        <f t="shared" si="32"/>
        <v>0.63975147539885768</v>
      </c>
      <c r="AQ18" s="176">
        <f t="shared" si="32"/>
        <v>0.62083522917675693</v>
      </c>
      <c r="AR18" s="176">
        <f t="shared" si="32"/>
        <v>0.60191898295465618</v>
      </c>
      <c r="AS18" s="176">
        <f t="shared" si="32"/>
        <v>0.58300273673255543</v>
      </c>
      <c r="AT18" s="176">
        <f t="shared" si="32"/>
        <v>0.56408649051045467</v>
      </c>
      <c r="AU18" s="176">
        <f t="shared" si="32"/>
        <v>0.54517024428835392</v>
      </c>
      <c r="AV18" s="176">
        <f t="shared" si="32"/>
        <v>0.52625399806625317</v>
      </c>
      <c r="AW18" s="176">
        <f t="shared" si="32"/>
        <v>0.50733775184415242</v>
      </c>
      <c r="AX18" s="176">
        <f t="shared" si="33"/>
        <v>0.48842150562205167</v>
      </c>
      <c r="AY18" s="176">
        <f t="shared" si="33"/>
        <v>0.46950525939995097</v>
      </c>
      <c r="AZ18" s="176">
        <f t="shared" si="33"/>
        <v>0.45058901317785022</v>
      </c>
      <c r="BA18" s="176">
        <f t="shared" si="33"/>
        <v>0.43167276695574947</v>
      </c>
      <c r="BB18" s="176">
        <f t="shared" si="33"/>
        <v>0.41275652073364871</v>
      </c>
      <c r="BC18" s="176">
        <f t="shared" si="33"/>
        <v>0.39384027451154796</v>
      </c>
      <c r="BD18" s="176">
        <f t="shared" si="33"/>
        <v>0.37492402828944721</v>
      </c>
      <c r="BE18" s="176">
        <f t="shared" si="33"/>
        <v>0.35600778206734646</v>
      </c>
      <c r="BF18" s="176">
        <f t="shared" si="33"/>
        <v>0.3370915358452457</v>
      </c>
      <c r="BG18" s="176">
        <f t="shared" si="33"/>
        <v>0.31817528962314495</v>
      </c>
      <c r="BH18" s="176">
        <f t="shared" si="34"/>
        <v>0.2992590434010442</v>
      </c>
      <c r="BI18" s="176">
        <f t="shared" si="34"/>
        <v>0.28034279717894345</v>
      </c>
      <c r="BJ18" s="176">
        <f t="shared" si="34"/>
        <v>0.2614265509568427</v>
      </c>
      <c r="BK18" s="176">
        <f t="shared" si="34"/>
        <v>0.242510304734742</v>
      </c>
      <c r="BL18" s="176">
        <f t="shared" si="34"/>
        <v>0.22359405851264125</v>
      </c>
      <c r="BM18" s="176">
        <f t="shared" si="34"/>
        <v>0.2046778122905405</v>
      </c>
      <c r="BN18" s="176">
        <f t="shared" si="34"/>
        <v>0.18576156606843974</v>
      </c>
      <c r="BO18" s="176">
        <f t="shared" si="34"/>
        <v>0.16684531984633899</v>
      </c>
      <c r="BP18" s="176">
        <f t="shared" si="34"/>
        <v>0.14792907362423824</v>
      </c>
      <c r="BQ18" s="176">
        <f t="shared" si="34"/>
        <v>0.12901282740213749</v>
      </c>
      <c r="BR18" s="176">
        <f t="shared" si="35"/>
        <v>0.11009658118003673</v>
      </c>
      <c r="BS18" s="176">
        <f t="shared" si="35"/>
        <v>9.1180334957935982E-2</v>
      </c>
      <c r="BT18" s="176">
        <f t="shared" si="35"/>
        <v>7.226408873583523E-2</v>
      </c>
      <c r="BU18" s="176">
        <f t="shared" si="35"/>
        <v>5.3347842513734478E-2</v>
      </c>
      <c r="BV18" s="176">
        <f t="shared" si="35"/>
        <v>3.4431596291633726E-2</v>
      </c>
      <c r="BW18" s="176">
        <f t="shared" si="35"/>
        <v>1.5515350069532974E-2</v>
      </c>
      <c r="BX18" s="176">
        <f t="shared" si="35"/>
        <v>-3.4008961525677783E-3</v>
      </c>
      <c r="BY18" s="176">
        <f t="shared" si="35"/>
        <v>-1.3899686191375668E-2</v>
      </c>
      <c r="BZ18" s="176">
        <f t="shared" si="35"/>
        <v>-1.3930004281303199E-2</v>
      </c>
      <c r="CA18" s="176">
        <f t="shared" si="35"/>
        <v>-1.3930004281303199E-2</v>
      </c>
      <c r="CB18" s="176">
        <f t="shared" si="36"/>
        <v>-1.3930004281303199E-2</v>
      </c>
      <c r="CC18" s="176">
        <f t="shared" si="36"/>
        <v>-1.3930004281303199E-2</v>
      </c>
      <c r="CD18" s="176">
        <f t="shared" si="36"/>
        <v>-1.3930004281303199E-2</v>
      </c>
      <c r="CE18" s="176">
        <f t="shared" si="36"/>
        <v>-1.3930004281303199E-2</v>
      </c>
      <c r="CF18" s="176">
        <f t="shared" si="36"/>
        <v>-1.3930004281303199E-2</v>
      </c>
      <c r="CG18" s="176">
        <f t="shared" si="36"/>
        <v>-1.3930004281303199E-2</v>
      </c>
      <c r="CH18" s="176">
        <f t="shared" si="36"/>
        <v>-1.3930004281303199E-2</v>
      </c>
      <c r="CI18" s="176">
        <f t="shared" si="36"/>
        <v>-1.3930004281303199E-2</v>
      </c>
      <c r="CJ18" s="176">
        <f t="shared" si="36"/>
        <v>-1.3930004281303199E-2</v>
      </c>
      <c r="CK18" s="176">
        <f t="shared" si="36"/>
        <v>-1.3930004281303199E-2</v>
      </c>
      <c r="CL18" s="176">
        <f t="shared" si="37"/>
        <v>-1.3930004281303199E-2</v>
      </c>
      <c r="CM18" s="176">
        <f t="shared" si="37"/>
        <v>-1.3930004281303199E-2</v>
      </c>
      <c r="CN18" s="176">
        <f t="shared" si="37"/>
        <v>-1.3930004281303199E-2</v>
      </c>
      <c r="CO18" s="176">
        <f t="shared" si="37"/>
        <v>-1.3930004281303199E-2</v>
      </c>
      <c r="CP18" s="176">
        <f t="shared" si="37"/>
        <v>-1.3930004281303199E-2</v>
      </c>
      <c r="CQ18" s="176">
        <f t="shared" si="37"/>
        <v>-1.3930004281303199E-2</v>
      </c>
      <c r="CR18" s="176">
        <f t="shared" si="37"/>
        <v>-1.3930004281303199E-2</v>
      </c>
      <c r="CS18" s="176">
        <f t="shared" si="37"/>
        <v>-1.3930004281303199E-2</v>
      </c>
      <c r="CT18" s="176">
        <f t="shared" si="37"/>
        <v>-1.3930004281303199E-2</v>
      </c>
      <c r="CU18" s="176">
        <f t="shared" si="37"/>
        <v>-1.3930004281303199E-2</v>
      </c>
      <c r="CV18" s="176">
        <f t="shared" si="38"/>
        <v>-1.3930004281303199E-2</v>
      </c>
      <c r="CW18" s="176">
        <f t="shared" si="38"/>
        <v>-1.3930004281303199E-2</v>
      </c>
      <c r="CX18" s="176">
        <f t="shared" si="38"/>
        <v>-1.3930004281303199E-2</v>
      </c>
      <c r="CY18" s="176">
        <f t="shared" si="38"/>
        <v>-1.3930004281303199E-2</v>
      </c>
      <c r="CZ18" s="176">
        <f t="shared" si="38"/>
        <v>-1.3930004281303199E-2</v>
      </c>
      <c r="DA18" s="176">
        <f t="shared" si="38"/>
        <v>-1.3930004281303199E-2</v>
      </c>
      <c r="DB18" s="176">
        <f t="shared" si="38"/>
        <v>-1.3930004281303199E-2</v>
      </c>
      <c r="DC18" s="176">
        <f t="shared" si="38"/>
        <v>-1.3930004281303199E-2</v>
      </c>
      <c r="DD18" s="176">
        <f t="shared" si="38"/>
        <v>-1.3930004281303199E-2</v>
      </c>
      <c r="DE18" s="176">
        <f t="shared" si="38"/>
        <v>-1.3930004281303199E-2</v>
      </c>
      <c r="DF18" s="176">
        <f t="shared" si="39"/>
        <v>-1.3930004281303199E-2</v>
      </c>
      <c r="DG18" s="176">
        <f t="shared" si="39"/>
        <v>-1.3930004281303199E-2</v>
      </c>
      <c r="DH18" s="176">
        <f t="shared" si="39"/>
        <v>-1.3930004281303199E-2</v>
      </c>
      <c r="DI18" s="176">
        <f t="shared" si="39"/>
        <v>-1.3930004281303199E-2</v>
      </c>
      <c r="DJ18" s="176">
        <f t="shared" si="39"/>
        <v>-1.3930004281303199E-2</v>
      </c>
      <c r="DK18" s="176">
        <f t="shared" si="39"/>
        <v>-1.3930004281303199E-2</v>
      </c>
      <c r="DL18" s="176">
        <f t="shared" si="39"/>
        <v>-1.3930004281303199E-2</v>
      </c>
      <c r="DM18" s="176">
        <f t="shared" si="39"/>
        <v>-1.3930004281303199E-2</v>
      </c>
      <c r="DN18" s="176">
        <f t="shared" si="39"/>
        <v>-1.3930004281303199E-2</v>
      </c>
      <c r="DO18" s="176">
        <f t="shared" si="39"/>
        <v>-1.3930004281303199E-2</v>
      </c>
      <c r="DP18" s="176">
        <f t="shared" si="39"/>
        <v>-1.3930004281303199E-2</v>
      </c>
    </row>
    <row r="19" spans="1:120" x14ac:dyDescent="0.25">
      <c r="H19" s="232"/>
      <c r="I19" s="232"/>
      <c r="J19" s="232"/>
      <c r="K19" s="232"/>
      <c r="L19" s="232"/>
      <c r="M19" s="232"/>
      <c r="N19" s="232"/>
      <c r="O19" s="232"/>
      <c r="P19" s="232"/>
      <c r="Q19" s="194"/>
      <c r="R19" s="240"/>
      <c r="V19" s="193"/>
      <c r="W19" s="238"/>
      <c r="Y19" s="185"/>
      <c r="AB19" s="185"/>
      <c r="AE19" s="185"/>
      <c r="AF19" s="186"/>
    </row>
    <row r="20" spans="1:120" x14ac:dyDescent="0.25">
      <c r="C20" s="155" t="s">
        <v>309</v>
      </c>
      <c r="D20" s="175"/>
      <c r="E20" s="175"/>
      <c r="G20" s="174" t="str">
        <f>G7</f>
        <v>Start year 2020</v>
      </c>
      <c r="Q20" s="194"/>
      <c r="R20" s="237"/>
      <c r="T20" s="183"/>
      <c r="U20" s="183"/>
      <c r="V20" s="193"/>
      <c r="W20" s="241"/>
      <c r="X20" s="183">
        <v>2019</v>
      </c>
      <c r="Y20" s="184"/>
      <c r="Z20" s="187" t="s">
        <v>295</v>
      </c>
      <c r="AA20" s="187" t="s">
        <v>296</v>
      </c>
      <c r="AB20" s="188" t="s">
        <v>297</v>
      </c>
      <c r="AC20" s="187" t="s">
        <v>298</v>
      </c>
      <c r="AD20" s="187" t="s">
        <v>299</v>
      </c>
      <c r="AE20" s="188" t="s">
        <v>300</v>
      </c>
      <c r="AF20" s="187" t="s">
        <v>281</v>
      </c>
      <c r="AG20" s="187" t="s">
        <v>300</v>
      </c>
      <c r="AH20" s="187" t="s">
        <v>301</v>
      </c>
      <c r="AI20" s="205"/>
      <c r="AJ20" s="206"/>
      <c r="AK20" s="189"/>
      <c r="AL20" s="189" t="s">
        <v>42</v>
      </c>
      <c r="AM20" s="189">
        <v>2019</v>
      </c>
      <c r="AN20" s="189">
        <f t="shared" ref="AN20:BS20" si="58">AM20+1</f>
        <v>2020</v>
      </c>
      <c r="AO20" s="189">
        <f t="shared" si="58"/>
        <v>2021</v>
      </c>
      <c r="AP20" s="189">
        <f t="shared" si="58"/>
        <v>2022</v>
      </c>
      <c r="AQ20" s="189">
        <f t="shared" si="58"/>
        <v>2023</v>
      </c>
      <c r="AR20" s="189">
        <f t="shared" si="58"/>
        <v>2024</v>
      </c>
      <c r="AS20" s="189">
        <f t="shared" si="58"/>
        <v>2025</v>
      </c>
      <c r="AT20" s="189">
        <f t="shared" si="58"/>
        <v>2026</v>
      </c>
      <c r="AU20" s="189">
        <f t="shared" si="58"/>
        <v>2027</v>
      </c>
      <c r="AV20" s="189">
        <f t="shared" si="58"/>
        <v>2028</v>
      </c>
      <c r="AW20" s="189">
        <f t="shared" si="58"/>
        <v>2029</v>
      </c>
      <c r="AX20" s="189">
        <f t="shared" si="58"/>
        <v>2030</v>
      </c>
      <c r="AY20" s="189">
        <f t="shared" si="58"/>
        <v>2031</v>
      </c>
      <c r="AZ20" s="189">
        <f t="shared" si="58"/>
        <v>2032</v>
      </c>
      <c r="BA20" s="189">
        <f t="shared" si="58"/>
        <v>2033</v>
      </c>
      <c r="BB20" s="189">
        <f t="shared" si="58"/>
        <v>2034</v>
      </c>
      <c r="BC20" s="189">
        <f t="shared" si="58"/>
        <v>2035</v>
      </c>
      <c r="BD20" s="189">
        <f t="shared" si="58"/>
        <v>2036</v>
      </c>
      <c r="BE20" s="189">
        <f t="shared" si="58"/>
        <v>2037</v>
      </c>
      <c r="BF20" s="189">
        <f t="shared" si="58"/>
        <v>2038</v>
      </c>
      <c r="BG20" s="189">
        <f t="shared" si="58"/>
        <v>2039</v>
      </c>
      <c r="BH20" s="189">
        <f t="shared" si="58"/>
        <v>2040</v>
      </c>
      <c r="BI20" s="189">
        <f t="shared" si="58"/>
        <v>2041</v>
      </c>
      <c r="BJ20" s="189">
        <f t="shared" si="58"/>
        <v>2042</v>
      </c>
      <c r="BK20" s="189">
        <f t="shared" si="58"/>
        <v>2043</v>
      </c>
      <c r="BL20" s="189">
        <f t="shared" si="58"/>
        <v>2044</v>
      </c>
      <c r="BM20" s="189">
        <f t="shared" si="58"/>
        <v>2045</v>
      </c>
      <c r="BN20" s="189">
        <f t="shared" si="58"/>
        <v>2046</v>
      </c>
      <c r="BO20" s="189">
        <f t="shared" si="58"/>
        <v>2047</v>
      </c>
      <c r="BP20" s="189">
        <f t="shared" si="58"/>
        <v>2048</v>
      </c>
      <c r="BQ20" s="189">
        <f t="shared" si="58"/>
        <v>2049</v>
      </c>
      <c r="BR20" s="189">
        <f t="shared" si="58"/>
        <v>2050</v>
      </c>
      <c r="BS20" s="189">
        <f t="shared" si="58"/>
        <v>2051</v>
      </c>
      <c r="BT20" s="189">
        <f t="shared" ref="BT20:CY20" si="59">BS20+1</f>
        <v>2052</v>
      </c>
      <c r="BU20" s="189">
        <f t="shared" si="59"/>
        <v>2053</v>
      </c>
      <c r="BV20" s="189">
        <f t="shared" si="59"/>
        <v>2054</v>
      </c>
      <c r="BW20" s="189">
        <f t="shared" si="59"/>
        <v>2055</v>
      </c>
      <c r="BX20" s="189">
        <f t="shared" si="59"/>
        <v>2056</v>
      </c>
      <c r="BY20" s="189">
        <f t="shared" si="59"/>
        <v>2057</v>
      </c>
      <c r="BZ20" s="189">
        <f t="shared" si="59"/>
        <v>2058</v>
      </c>
      <c r="CA20" s="189">
        <f t="shared" si="59"/>
        <v>2059</v>
      </c>
      <c r="CB20" s="189">
        <f t="shared" si="59"/>
        <v>2060</v>
      </c>
      <c r="CC20" s="189">
        <f t="shared" si="59"/>
        <v>2061</v>
      </c>
      <c r="CD20" s="189">
        <f t="shared" si="59"/>
        <v>2062</v>
      </c>
      <c r="CE20" s="189">
        <f t="shared" si="59"/>
        <v>2063</v>
      </c>
      <c r="CF20" s="189">
        <f t="shared" si="59"/>
        <v>2064</v>
      </c>
      <c r="CG20" s="189">
        <f t="shared" si="59"/>
        <v>2065</v>
      </c>
      <c r="CH20" s="189">
        <f t="shared" si="59"/>
        <v>2066</v>
      </c>
      <c r="CI20" s="189">
        <f t="shared" si="59"/>
        <v>2067</v>
      </c>
      <c r="CJ20" s="189">
        <f t="shared" si="59"/>
        <v>2068</v>
      </c>
      <c r="CK20" s="189">
        <f t="shared" si="59"/>
        <v>2069</v>
      </c>
      <c r="CL20" s="189">
        <f t="shared" si="59"/>
        <v>2070</v>
      </c>
      <c r="CM20" s="189">
        <f t="shared" si="59"/>
        <v>2071</v>
      </c>
      <c r="CN20" s="189">
        <f t="shared" si="59"/>
        <v>2072</v>
      </c>
      <c r="CO20" s="189">
        <f t="shared" si="59"/>
        <v>2073</v>
      </c>
      <c r="CP20" s="189">
        <f t="shared" si="59"/>
        <v>2074</v>
      </c>
      <c r="CQ20" s="189">
        <f t="shared" si="59"/>
        <v>2075</v>
      </c>
      <c r="CR20" s="189">
        <f t="shared" si="59"/>
        <v>2076</v>
      </c>
      <c r="CS20" s="189">
        <f t="shared" si="59"/>
        <v>2077</v>
      </c>
      <c r="CT20" s="189">
        <f t="shared" si="59"/>
        <v>2078</v>
      </c>
      <c r="CU20" s="189">
        <f t="shared" si="59"/>
        <v>2079</v>
      </c>
      <c r="CV20" s="189">
        <f t="shared" si="59"/>
        <v>2080</v>
      </c>
      <c r="CW20" s="189">
        <f t="shared" si="59"/>
        <v>2081</v>
      </c>
      <c r="CX20" s="189">
        <f t="shared" si="59"/>
        <v>2082</v>
      </c>
      <c r="CY20" s="189">
        <f t="shared" si="59"/>
        <v>2083</v>
      </c>
      <c r="CZ20" s="189">
        <f t="shared" ref="CZ20:DP20" si="60">CY20+1</f>
        <v>2084</v>
      </c>
      <c r="DA20" s="189">
        <f t="shared" si="60"/>
        <v>2085</v>
      </c>
      <c r="DB20" s="189">
        <f t="shared" si="60"/>
        <v>2086</v>
      </c>
      <c r="DC20" s="189">
        <f t="shared" si="60"/>
        <v>2087</v>
      </c>
      <c r="DD20" s="189">
        <f t="shared" si="60"/>
        <v>2088</v>
      </c>
      <c r="DE20" s="189">
        <f t="shared" si="60"/>
        <v>2089</v>
      </c>
      <c r="DF20" s="189">
        <f t="shared" si="60"/>
        <v>2090</v>
      </c>
      <c r="DG20" s="189">
        <f t="shared" si="60"/>
        <v>2091</v>
      </c>
      <c r="DH20" s="189">
        <f t="shared" si="60"/>
        <v>2092</v>
      </c>
      <c r="DI20" s="189">
        <f t="shared" si="60"/>
        <v>2093</v>
      </c>
      <c r="DJ20" s="189">
        <f t="shared" si="60"/>
        <v>2094</v>
      </c>
      <c r="DK20" s="189">
        <f t="shared" si="60"/>
        <v>2095</v>
      </c>
      <c r="DL20" s="189">
        <f t="shared" si="60"/>
        <v>2096</v>
      </c>
      <c r="DM20" s="189">
        <f t="shared" si="60"/>
        <v>2097</v>
      </c>
      <c r="DN20" s="189">
        <f t="shared" si="60"/>
        <v>2098</v>
      </c>
      <c r="DO20" s="189">
        <f t="shared" si="60"/>
        <v>2099</v>
      </c>
      <c r="DP20" s="189">
        <f t="shared" si="60"/>
        <v>2100</v>
      </c>
    </row>
    <row r="21" spans="1:120" x14ac:dyDescent="0.25">
      <c r="B21" s="174" t="str">
        <f>S21</f>
        <v>China</v>
      </c>
      <c r="C21" s="233">
        <f t="shared" ref="C21:K21" si="61">C9</f>
        <v>668.55</v>
      </c>
      <c r="D21" s="234">
        <f t="shared" si="61"/>
        <v>0.15</v>
      </c>
      <c r="E21" s="235">
        <f t="shared" si="61"/>
        <v>0.18414258767072317</v>
      </c>
      <c r="F21" s="235">
        <f t="shared" si="61"/>
        <v>0.32196461945746269</v>
      </c>
      <c r="G21" s="193">
        <f t="shared" si="61"/>
        <v>201.42830843563294</v>
      </c>
      <c r="H21" s="236">
        <f t="shared" si="61"/>
        <v>11.813058173650001</v>
      </c>
      <c r="I21" s="236">
        <f t="shared" si="61"/>
        <v>11.964128535505001</v>
      </c>
      <c r="J21" s="236">
        <f t="shared" si="61"/>
        <v>12.551864515963</v>
      </c>
      <c r="K21" s="236">
        <f t="shared" si="61"/>
        <v>12.518684441195001</v>
      </c>
      <c r="L21" s="236">
        <f t="shared" ref="L21:N21" si="62">L9</f>
        <v>13.021241978837001</v>
      </c>
      <c r="M21" s="236">
        <f t="shared" si="62"/>
        <v>13.124727993147001</v>
      </c>
      <c r="N21" s="236">
        <f t="shared" si="62"/>
        <v>0</v>
      </c>
      <c r="O21" s="236"/>
      <c r="P21" s="236"/>
      <c r="Q21" s="194">
        <f>SUMIF(AO21:DQ21,"&lt;0")</f>
        <v>-10.436553214154157</v>
      </c>
      <c r="R21" s="237">
        <f>-Q21/U21</f>
        <v>5.1812743179984515E-2</v>
      </c>
      <c r="S21" s="175" t="str">
        <f>'web app'!$B$23</f>
        <v>China</v>
      </c>
      <c r="T21" s="195">
        <v>2019</v>
      </c>
      <c r="U21" s="196">
        <f>G21</f>
        <v>201.42830843563294</v>
      </c>
      <c r="V21" s="193">
        <f t="shared" ref="V21:V29" si="63">SUM(AN21:DP21)</f>
        <v>201.42830843565051</v>
      </c>
      <c r="W21" s="241">
        <f>ROUND(V21/U21-1,4)</f>
        <v>0</v>
      </c>
      <c r="X21" s="197">
        <f>H21</f>
        <v>11.813058173650001</v>
      </c>
      <c r="Y21" s="198">
        <f>IF(AH9&gt;2100,0,Y9)</f>
        <v>-0.23626116347300002</v>
      </c>
      <c r="Z21" s="199">
        <f>X21-Y21</f>
        <v>12.049319337123</v>
      </c>
      <c r="AA21" s="199">
        <f>-2*X21*(T21+1)+Y21*4202-2*U21</f>
        <v>-49120.381047330819</v>
      </c>
      <c r="AB21" s="200">
        <f>X21*(T21+1)*(T21+1)+Y21*(T21*(T21+1)-2101*(2*T21+1))+U21*(2*T21+1)</f>
        <v>50056906.526948884</v>
      </c>
      <c r="AC21" s="199">
        <f>(-AA21-SQRT(AA21^2-4*Z21*AB21))/(2*Z21)</f>
        <v>2019.506648265103</v>
      </c>
      <c r="AD21" s="199">
        <f>(-AA21+SQRT(AA21^2-4*Z21*AB21))/(2*Z21)</f>
        <v>2057.1037952804345</v>
      </c>
      <c r="AE21" s="201">
        <f>AD21</f>
        <v>2057.1037952804345</v>
      </c>
      <c r="AF21" s="202">
        <f>(Y21*(T21+0.5)-X21*AG21)/(Y21-X21)</f>
        <v>2056.3664659612105</v>
      </c>
      <c r="AG21" s="202">
        <f>AD21</f>
        <v>2057.1037952804345</v>
      </c>
      <c r="AH21" s="202">
        <f>ROUNDDOWN(AG21,0)</f>
        <v>2057</v>
      </c>
      <c r="AI21" s="177">
        <f>IF($Y$2=0,ROUNDUP(AF21,0),ROUND(AF21,0))</f>
        <v>2056</v>
      </c>
      <c r="AJ21" s="178" cm="1">
        <f t="array" ref="AJ21">IFERROR(INDEX($AN$6:$DP$6,MATCH(_xlfn.AGGREGATE(14,6,(AN21:DP21)/(AN21:DP21&lt;=0),1),AN21:DP21,0)),"-")</f>
        <v>2056</v>
      </c>
      <c r="AL21" s="176" t="s">
        <v>302</v>
      </c>
      <c r="AM21" s="124">
        <f>H21</f>
        <v>11.813058173650001</v>
      </c>
      <c r="AN21" s="176">
        <f t="shared" ref="AN21:AW21" si="64">IF(AN$6&lt;=$T21,0,IF(AN$6&lt;$AH21,$X21+($Y21-$X21)/($AG21-($T21+0.5))*(AN$6+0.5-($T21+0.5)),
IF(AN$6=$AH21,($X21+($Y21-$X21)/($AG21-($T21+0.5))*(0.5*($AG21+$AH21)-($T21+0.5)))*($AG21-$AH21)+$Y21*($AH21+1-$AG21),
$Y21)))</f>
        <v>11.492629896470428</v>
      </c>
      <c r="AO21" s="176">
        <f t="shared" si="64"/>
        <v>11.172201619290854</v>
      </c>
      <c r="AP21" s="176">
        <f t="shared" si="64"/>
        <v>10.851773342111281</v>
      </c>
      <c r="AQ21" s="176">
        <f t="shared" si="64"/>
        <v>10.531345064931706</v>
      </c>
      <c r="AR21" s="176">
        <f t="shared" si="64"/>
        <v>10.210916787752133</v>
      </c>
      <c r="AS21" s="176">
        <f t="shared" si="64"/>
        <v>9.8904885105725597</v>
      </c>
      <c r="AT21" s="176">
        <f t="shared" si="64"/>
        <v>9.5700602333929865</v>
      </c>
      <c r="AU21" s="176">
        <f t="shared" si="64"/>
        <v>9.2496319562134133</v>
      </c>
      <c r="AV21" s="176">
        <f t="shared" si="64"/>
        <v>8.92920367903384</v>
      </c>
      <c r="AW21" s="176">
        <f t="shared" si="64"/>
        <v>8.6087754018542668</v>
      </c>
      <c r="AX21" s="176">
        <f t="shared" ref="AX21:BG21" si="65">IF(AX$6&lt;=$T21,0,IF(AX$6&lt;$AH21,$X21+($Y21-$X21)/($AG21-($T21+0.5))*(AX$6+0.5-($T21+0.5)),
IF(AX$6=$AH21,($X21+($Y21-$X21)/($AG21-($T21+0.5))*(0.5*($AG21+$AH21)-($T21+0.5)))*($AG21-$AH21)+$Y21*($AH21+1-$AG21),
$Y21)))</f>
        <v>8.2883471246746936</v>
      </c>
      <c r="AY21" s="176">
        <f t="shared" si="65"/>
        <v>7.9679188474951195</v>
      </c>
      <c r="AZ21" s="176">
        <f t="shared" si="65"/>
        <v>7.6474905703155462</v>
      </c>
      <c r="BA21" s="176">
        <f t="shared" si="65"/>
        <v>7.3270622931359721</v>
      </c>
      <c r="BB21" s="176">
        <f t="shared" si="65"/>
        <v>7.0066340159563989</v>
      </c>
      <c r="BC21" s="176">
        <f t="shared" si="65"/>
        <v>6.6862057387768257</v>
      </c>
      <c r="BD21" s="176">
        <f t="shared" si="65"/>
        <v>6.3657774615972524</v>
      </c>
      <c r="BE21" s="176">
        <f t="shared" si="65"/>
        <v>6.0453491844176792</v>
      </c>
      <c r="BF21" s="176">
        <f t="shared" si="65"/>
        <v>5.7249209072381051</v>
      </c>
      <c r="BG21" s="176">
        <f t="shared" si="65"/>
        <v>5.4044926300585319</v>
      </c>
      <c r="BH21" s="176">
        <f t="shared" ref="BH21:BQ21" si="66">IF(BH$6&lt;=$T21,0,IF(BH$6&lt;$AH21,$X21+($Y21-$X21)/($AG21-($T21+0.5))*(BH$6+0.5-($T21+0.5)),
IF(BH$6=$AH21,($X21+($Y21-$X21)/($AG21-($T21+0.5))*(0.5*($AG21+$AH21)-($T21+0.5)))*($AG21-$AH21)+$Y21*($AH21+1-$AG21),
$Y21)))</f>
        <v>5.0840643528789586</v>
      </c>
      <c r="BI21" s="176">
        <f t="shared" si="66"/>
        <v>4.7636360756993845</v>
      </c>
      <c r="BJ21" s="176">
        <f t="shared" si="66"/>
        <v>4.4432077985198113</v>
      </c>
      <c r="BK21" s="176">
        <f t="shared" si="66"/>
        <v>4.1227795213402381</v>
      </c>
      <c r="BL21" s="176">
        <f t="shared" si="66"/>
        <v>3.8023512441606648</v>
      </c>
      <c r="BM21" s="176">
        <f t="shared" si="66"/>
        <v>3.4819229669810916</v>
      </c>
      <c r="BN21" s="176">
        <f t="shared" si="66"/>
        <v>3.1614946898015184</v>
      </c>
      <c r="BO21" s="176">
        <f t="shared" si="66"/>
        <v>2.8410664126219434</v>
      </c>
      <c r="BP21" s="176">
        <f t="shared" si="66"/>
        <v>2.5206381354423701</v>
      </c>
      <c r="BQ21" s="176">
        <f t="shared" si="66"/>
        <v>2.2002098582627969</v>
      </c>
      <c r="BR21" s="176">
        <f t="shared" ref="BR21:CA21" si="67">IF(BR$6&lt;=$T21,0,IF(BR$6&lt;$AH21,$X21+($Y21-$X21)/($AG21-($T21+0.5))*(BR$6+0.5-($T21+0.5)),
IF(BR$6=$AH21,($X21+($Y21-$X21)/($AG21-($T21+0.5))*(0.5*($AG21+$AH21)-($T21+0.5)))*($AG21-$AH21)+$Y21*($AH21+1-$AG21),
$Y21)))</f>
        <v>1.8797815810832237</v>
      </c>
      <c r="BS21" s="176">
        <f t="shared" si="67"/>
        <v>1.5593533039036505</v>
      </c>
      <c r="BT21" s="176">
        <f t="shared" si="67"/>
        <v>1.2389250267240772</v>
      </c>
      <c r="BU21" s="176">
        <f t="shared" si="67"/>
        <v>0.918496749544504</v>
      </c>
      <c r="BV21" s="176">
        <f t="shared" si="67"/>
        <v>0.59806847236493077</v>
      </c>
      <c r="BW21" s="176">
        <f t="shared" si="67"/>
        <v>0.27764019518535754</v>
      </c>
      <c r="BX21" s="176">
        <f t="shared" si="67"/>
        <v>-4.2788081994217464E-2</v>
      </c>
      <c r="BY21" s="176">
        <f t="shared" si="67"/>
        <v>-0.23453510282094087</v>
      </c>
      <c r="BZ21" s="176">
        <f t="shared" si="67"/>
        <v>-0.23626116347300002</v>
      </c>
      <c r="CA21" s="176">
        <f t="shared" si="67"/>
        <v>-0.23626116347300002</v>
      </c>
      <c r="CB21" s="176">
        <f t="shared" ref="CB21:CK21" si="68">IF(CB$6&lt;=$T21,0,IF(CB$6&lt;$AH21,$X21+($Y21-$X21)/($AG21-($T21+0.5))*(CB$6+0.5-($T21+0.5)),
IF(CB$6=$AH21,($X21+($Y21-$X21)/($AG21-($T21+0.5))*(0.5*($AG21+$AH21)-($T21+0.5)))*($AG21-$AH21)+$Y21*($AH21+1-$AG21),
$Y21)))</f>
        <v>-0.23626116347300002</v>
      </c>
      <c r="CC21" s="176">
        <f t="shared" si="68"/>
        <v>-0.23626116347300002</v>
      </c>
      <c r="CD21" s="176">
        <f t="shared" si="68"/>
        <v>-0.23626116347300002</v>
      </c>
      <c r="CE21" s="176">
        <f t="shared" si="68"/>
        <v>-0.23626116347300002</v>
      </c>
      <c r="CF21" s="176">
        <f t="shared" si="68"/>
        <v>-0.23626116347300002</v>
      </c>
      <c r="CG21" s="176">
        <f t="shared" si="68"/>
        <v>-0.23626116347300002</v>
      </c>
      <c r="CH21" s="176">
        <f t="shared" si="68"/>
        <v>-0.23626116347300002</v>
      </c>
      <c r="CI21" s="176">
        <f t="shared" si="68"/>
        <v>-0.23626116347300002</v>
      </c>
      <c r="CJ21" s="176">
        <f t="shared" si="68"/>
        <v>-0.23626116347300002</v>
      </c>
      <c r="CK21" s="176">
        <f t="shared" si="68"/>
        <v>-0.23626116347300002</v>
      </c>
      <c r="CL21" s="176">
        <f t="shared" ref="CL21:CU21" si="69">IF(CL$6&lt;=$T21,0,IF(CL$6&lt;$AH21,$X21+($Y21-$X21)/($AG21-($T21+0.5))*(CL$6+0.5-($T21+0.5)),
IF(CL$6=$AH21,($X21+($Y21-$X21)/($AG21-($T21+0.5))*(0.5*($AG21+$AH21)-($T21+0.5)))*($AG21-$AH21)+$Y21*($AH21+1-$AG21),
$Y21)))</f>
        <v>-0.23626116347300002</v>
      </c>
      <c r="CM21" s="176">
        <f t="shared" si="69"/>
        <v>-0.23626116347300002</v>
      </c>
      <c r="CN21" s="176">
        <f t="shared" si="69"/>
        <v>-0.23626116347300002</v>
      </c>
      <c r="CO21" s="176">
        <f t="shared" si="69"/>
        <v>-0.23626116347300002</v>
      </c>
      <c r="CP21" s="176">
        <f t="shared" si="69"/>
        <v>-0.23626116347300002</v>
      </c>
      <c r="CQ21" s="176">
        <f t="shared" si="69"/>
        <v>-0.23626116347300002</v>
      </c>
      <c r="CR21" s="176">
        <f t="shared" si="69"/>
        <v>-0.23626116347300002</v>
      </c>
      <c r="CS21" s="176">
        <f t="shared" si="69"/>
        <v>-0.23626116347300002</v>
      </c>
      <c r="CT21" s="176">
        <f t="shared" si="69"/>
        <v>-0.23626116347300002</v>
      </c>
      <c r="CU21" s="176">
        <f t="shared" si="69"/>
        <v>-0.23626116347300002</v>
      </c>
      <c r="CV21" s="176">
        <f t="shared" ref="CV21:DE21" si="70">IF(CV$6&lt;=$T21,0,IF(CV$6&lt;$AH21,$X21+($Y21-$X21)/($AG21-($T21+0.5))*(CV$6+0.5-($T21+0.5)),
IF(CV$6=$AH21,($X21+($Y21-$X21)/($AG21-($T21+0.5))*(0.5*($AG21+$AH21)-($T21+0.5)))*($AG21-$AH21)+$Y21*($AH21+1-$AG21),
$Y21)))</f>
        <v>-0.23626116347300002</v>
      </c>
      <c r="CW21" s="176">
        <f t="shared" si="70"/>
        <v>-0.23626116347300002</v>
      </c>
      <c r="CX21" s="176">
        <f t="shared" si="70"/>
        <v>-0.23626116347300002</v>
      </c>
      <c r="CY21" s="176">
        <f t="shared" si="70"/>
        <v>-0.23626116347300002</v>
      </c>
      <c r="CZ21" s="176">
        <f t="shared" si="70"/>
        <v>-0.23626116347300002</v>
      </c>
      <c r="DA21" s="176">
        <f t="shared" si="70"/>
        <v>-0.23626116347300002</v>
      </c>
      <c r="DB21" s="176">
        <f t="shared" si="70"/>
        <v>-0.23626116347300002</v>
      </c>
      <c r="DC21" s="176">
        <f t="shared" si="70"/>
        <v>-0.23626116347300002</v>
      </c>
      <c r="DD21" s="176">
        <f t="shared" si="70"/>
        <v>-0.23626116347300002</v>
      </c>
      <c r="DE21" s="176">
        <f t="shared" si="70"/>
        <v>-0.23626116347300002</v>
      </c>
      <c r="DF21" s="176">
        <f t="shared" ref="DF21:DP21" si="71">IF(DF$6&lt;=$T21,0,IF(DF$6&lt;$AH21,$X21+($Y21-$X21)/($AG21-($T21+0.5))*(DF$6+0.5-($T21+0.5)),
IF(DF$6=$AH21,($X21+($Y21-$X21)/($AG21-($T21+0.5))*(0.5*($AG21+$AH21)-($T21+0.5)))*($AG21-$AH21)+$Y21*($AH21+1-$AG21),
$Y21)))</f>
        <v>-0.23626116347300002</v>
      </c>
      <c r="DG21" s="176">
        <f t="shared" si="71"/>
        <v>-0.23626116347300002</v>
      </c>
      <c r="DH21" s="176">
        <f t="shared" si="71"/>
        <v>-0.23626116347300002</v>
      </c>
      <c r="DI21" s="176">
        <f t="shared" si="71"/>
        <v>-0.23626116347300002</v>
      </c>
      <c r="DJ21" s="176">
        <f t="shared" si="71"/>
        <v>-0.23626116347300002</v>
      </c>
      <c r="DK21" s="176">
        <f t="shared" si="71"/>
        <v>-0.23626116347300002</v>
      </c>
      <c r="DL21" s="176">
        <f t="shared" si="71"/>
        <v>-0.23626116347300002</v>
      </c>
      <c r="DM21" s="176">
        <f t="shared" si="71"/>
        <v>-0.23626116347300002</v>
      </c>
      <c r="DN21" s="176">
        <f t="shared" si="71"/>
        <v>-0.23626116347300002</v>
      </c>
      <c r="DO21" s="176">
        <f t="shared" si="71"/>
        <v>-0.23626116347300002</v>
      </c>
      <c r="DP21" s="176">
        <f t="shared" si="71"/>
        <v>-0.23626116347300002</v>
      </c>
    </row>
    <row r="22" spans="1:120" x14ac:dyDescent="0.25">
      <c r="C22" s="231"/>
      <c r="D22" s="231"/>
      <c r="E22" s="231"/>
      <c r="F22" s="231"/>
      <c r="G22" s="231"/>
      <c r="Q22" s="194"/>
      <c r="R22" s="237"/>
      <c r="T22" s="195"/>
      <c r="V22" s="193"/>
      <c r="W22" s="238"/>
      <c r="Y22" s="207"/>
    </row>
    <row r="23" spans="1:120" x14ac:dyDescent="0.25">
      <c r="A23" s="484"/>
      <c r="B23" s="174" t="str">
        <f t="shared" ref="B23:B29" si="72">S23</f>
        <v>China</v>
      </c>
      <c r="C23" s="233">
        <f t="shared" ref="C23:K23" si="73">C11</f>
        <v>668.55</v>
      </c>
      <c r="D23" s="234">
        <f t="shared" si="73"/>
        <v>0.15</v>
      </c>
      <c r="E23" s="235">
        <f t="shared" si="73"/>
        <v>0.18414258767072317</v>
      </c>
      <c r="F23" s="235">
        <f t="shared" si="73"/>
        <v>0.32196461945746269</v>
      </c>
      <c r="G23" s="193">
        <f t="shared" si="73"/>
        <v>201.42830843563294</v>
      </c>
      <c r="H23" s="236">
        <f t="shared" si="73"/>
        <v>11.813058173650001</v>
      </c>
      <c r="I23" s="236">
        <f t="shared" si="73"/>
        <v>11.964128535505001</v>
      </c>
      <c r="J23" s="236">
        <f t="shared" si="73"/>
        <v>12.551864515963</v>
      </c>
      <c r="K23" s="236">
        <f t="shared" si="73"/>
        <v>12.518684441195001</v>
      </c>
      <c r="L23" s="236">
        <f t="shared" ref="L23:M23" si="74">L11</f>
        <v>13.021241978837001</v>
      </c>
      <c r="M23" s="236">
        <f t="shared" si="74"/>
        <v>13.124727993147001</v>
      </c>
      <c r="N23" s="236"/>
      <c r="O23" s="236"/>
      <c r="P23" s="236"/>
      <c r="Q23" s="194">
        <f t="shared" ref="Q23:Q29" si="75">SUMIF(AO23:DQ23,"&lt;0")</f>
        <v>-10.436553214154157</v>
      </c>
      <c r="R23" s="237">
        <f t="shared" ref="R23:R29" si="76">-Q23/U23</f>
        <v>5.1812743179984515E-2</v>
      </c>
      <c r="S23" s="175" t="s">
        <v>23</v>
      </c>
      <c r="T23" s="195">
        <v>2019</v>
      </c>
      <c r="U23" s="204">
        <f t="shared" ref="U23:U29" si="77">G23</f>
        <v>201.42830843563294</v>
      </c>
      <c r="V23" s="193">
        <f t="shared" si="63"/>
        <v>201.42830843565051</v>
      </c>
      <c r="W23" s="238">
        <f t="shared" ref="W23:W29" si="78">ROUND(V23/U23-1,4)</f>
        <v>0</v>
      </c>
      <c r="X23" s="239">
        <f>VLOOKUP($S23,'data countries EDGAR'!$A$15:$AA$234,'data countries EDGAR'!$M$12,FALSE)/1000</f>
        <v>11.813058173650001</v>
      </c>
      <c r="Y23" s="198">
        <f t="shared" ref="Y23:Y30" si="79">IF(AH11&gt;2100,0,Y11)</f>
        <v>-0.23626116347300002</v>
      </c>
      <c r="Z23" s="199">
        <f t="shared" ref="Z23:Z29" si="80">X23-Y23</f>
        <v>12.049319337123</v>
      </c>
      <c r="AA23" s="199">
        <f t="shared" ref="AA23:AA29" si="81">-2*X23*(T23+1)+Y23*4202-2*U23</f>
        <v>-49120.381047330819</v>
      </c>
      <c r="AB23" s="200">
        <f t="shared" ref="AB23:AB29" si="82">X23*(T23+1)*(T23+1)+Y23*(T23*(T23+1)-2101*(2*T23+1))+U23*(2*T23+1)</f>
        <v>50056906.526948884</v>
      </c>
      <c r="AC23" s="199">
        <f t="shared" ref="AC23:AC29" si="83">(-AA23-SQRT(AA23^2-4*Z23*AB23))/(2*Z23)</f>
        <v>2019.506648265103</v>
      </c>
      <c r="AD23" s="199">
        <f t="shared" ref="AD23:AD29" si="84">(-AA23+SQRT(AA23^2-4*Z23*AB23))/(2*Z23)</f>
        <v>2057.1037952804345</v>
      </c>
      <c r="AE23" s="201">
        <f t="shared" ref="AE23:AE29" si="85">AD23</f>
        <v>2057.1037952804345</v>
      </c>
      <c r="AF23" s="202">
        <f t="shared" ref="AF23:AF29" si="86">(Y23*(T23+0.5)-X23*AG23)/(Y23-X23)</f>
        <v>2056.3664659612105</v>
      </c>
      <c r="AG23" s="202">
        <f t="shared" ref="AG23:AG29" si="87">AD23</f>
        <v>2057.1037952804345</v>
      </c>
      <c r="AH23" s="202">
        <f t="shared" ref="AH23:AH29" si="88">ROUNDDOWN(AG23,0)</f>
        <v>2057</v>
      </c>
      <c r="AI23" s="177">
        <f t="shared" ref="AI23:AI29" si="89">IF($Y$2=0,ROUNDUP(AF23,0),ROUND(AF23,0))</f>
        <v>2056</v>
      </c>
      <c r="AJ23" s="178" cm="1">
        <f t="array" ref="AJ23">IFERROR(INDEX($AN$6:$DP$6,MATCH(_xlfn.AGGREGATE(14,6,(AN23:DP23)/(AN23:DP23&lt;=0),1),AN23:DP23,0)),"-")</f>
        <v>2056</v>
      </c>
      <c r="AL23" s="176" t="s">
        <v>302</v>
      </c>
      <c r="AM23" s="124">
        <f t="shared" ref="AM23:AM29" si="90">H23</f>
        <v>11.813058173650001</v>
      </c>
      <c r="AN23" s="176">
        <f t="shared" ref="AN23:AW30" si="91">IF(AN$6&lt;=$T23,0,IF(AN$6&lt;$AH23,$X23+($Y23-$X23)/($AG23-($T23+0.5))*(AN$6+0.5-($T23+0.5)),
IF(AN$6=$AH23,($X23+($Y23-$X23)/($AG23-($T23+0.5))*(0.5*($AG23+$AH23)-($T23+0.5)))*($AG23-$AH23)+$Y23*($AH23+1-$AG23),
$Y23)))</f>
        <v>11.492629896470428</v>
      </c>
      <c r="AO23" s="176">
        <f t="shared" si="91"/>
        <v>11.172201619290854</v>
      </c>
      <c r="AP23" s="176">
        <f t="shared" si="91"/>
        <v>10.851773342111281</v>
      </c>
      <c r="AQ23" s="176">
        <f t="shared" si="91"/>
        <v>10.531345064931706</v>
      </c>
      <c r="AR23" s="176">
        <f t="shared" si="91"/>
        <v>10.210916787752133</v>
      </c>
      <c r="AS23" s="176">
        <f t="shared" si="91"/>
        <v>9.8904885105725597</v>
      </c>
      <c r="AT23" s="176">
        <f t="shared" si="91"/>
        <v>9.5700602333929865</v>
      </c>
      <c r="AU23" s="176">
        <f t="shared" si="91"/>
        <v>9.2496319562134133</v>
      </c>
      <c r="AV23" s="176">
        <f t="shared" si="91"/>
        <v>8.92920367903384</v>
      </c>
      <c r="AW23" s="176">
        <f t="shared" si="91"/>
        <v>8.6087754018542668</v>
      </c>
      <c r="AX23" s="176">
        <f t="shared" ref="AX23:BG30" si="92">IF(AX$6&lt;=$T23,0,IF(AX$6&lt;$AH23,$X23+($Y23-$X23)/($AG23-($T23+0.5))*(AX$6+0.5-($T23+0.5)),
IF(AX$6=$AH23,($X23+($Y23-$X23)/($AG23-($T23+0.5))*(0.5*($AG23+$AH23)-($T23+0.5)))*($AG23-$AH23)+$Y23*($AH23+1-$AG23),
$Y23)))</f>
        <v>8.2883471246746936</v>
      </c>
      <c r="AY23" s="176">
        <f t="shared" si="92"/>
        <v>7.9679188474951195</v>
      </c>
      <c r="AZ23" s="176">
        <f t="shared" si="92"/>
        <v>7.6474905703155462</v>
      </c>
      <c r="BA23" s="176">
        <f t="shared" si="92"/>
        <v>7.3270622931359721</v>
      </c>
      <c r="BB23" s="176">
        <f t="shared" si="92"/>
        <v>7.0066340159563989</v>
      </c>
      <c r="BC23" s="176">
        <f t="shared" si="92"/>
        <v>6.6862057387768257</v>
      </c>
      <c r="BD23" s="176">
        <f t="shared" si="92"/>
        <v>6.3657774615972524</v>
      </c>
      <c r="BE23" s="176">
        <f t="shared" si="92"/>
        <v>6.0453491844176792</v>
      </c>
      <c r="BF23" s="176">
        <f t="shared" si="92"/>
        <v>5.7249209072381051</v>
      </c>
      <c r="BG23" s="176">
        <f t="shared" si="92"/>
        <v>5.4044926300585319</v>
      </c>
      <c r="BH23" s="176">
        <f t="shared" ref="BH23:BQ30" si="93">IF(BH$6&lt;=$T23,0,IF(BH$6&lt;$AH23,$X23+($Y23-$X23)/($AG23-($T23+0.5))*(BH$6+0.5-($T23+0.5)),
IF(BH$6=$AH23,($X23+($Y23-$X23)/($AG23-($T23+0.5))*(0.5*($AG23+$AH23)-($T23+0.5)))*($AG23-$AH23)+$Y23*($AH23+1-$AG23),
$Y23)))</f>
        <v>5.0840643528789586</v>
      </c>
      <c r="BI23" s="176">
        <f t="shared" si="93"/>
        <v>4.7636360756993845</v>
      </c>
      <c r="BJ23" s="176">
        <f t="shared" si="93"/>
        <v>4.4432077985198113</v>
      </c>
      <c r="BK23" s="176">
        <f t="shared" si="93"/>
        <v>4.1227795213402381</v>
      </c>
      <c r="BL23" s="176">
        <f t="shared" si="93"/>
        <v>3.8023512441606648</v>
      </c>
      <c r="BM23" s="176">
        <f t="shared" si="93"/>
        <v>3.4819229669810916</v>
      </c>
      <c r="BN23" s="176">
        <f t="shared" si="93"/>
        <v>3.1614946898015184</v>
      </c>
      <c r="BO23" s="176">
        <f t="shared" si="93"/>
        <v>2.8410664126219434</v>
      </c>
      <c r="BP23" s="176">
        <f t="shared" si="93"/>
        <v>2.5206381354423701</v>
      </c>
      <c r="BQ23" s="176">
        <f t="shared" si="93"/>
        <v>2.2002098582627969</v>
      </c>
      <c r="BR23" s="176">
        <f t="shared" ref="BR23:CA30" si="94">IF(BR$6&lt;=$T23,0,IF(BR$6&lt;$AH23,$X23+($Y23-$X23)/($AG23-($T23+0.5))*(BR$6+0.5-($T23+0.5)),
IF(BR$6=$AH23,($X23+($Y23-$X23)/($AG23-($T23+0.5))*(0.5*($AG23+$AH23)-($T23+0.5)))*($AG23-$AH23)+$Y23*($AH23+1-$AG23),
$Y23)))</f>
        <v>1.8797815810832237</v>
      </c>
      <c r="BS23" s="176">
        <f t="shared" si="94"/>
        <v>1.5593533039036505</v>
      </c>
      <c r="BT23" s="176">
        <f t="shared" si="94"/>
        <v>1.2389250267240772</v>
      </c>
      <c r="BU23" s="176">
        <f t="shared" si="94"/>
        <v>0.918496749544504</v>
      </c>
      <c r="BV23" s="176">
        <f t="shared" si="94"/>
        <v>0.59806847236493077</v>
      </c>
      <c r="BW23" s="176">
        <f t="shared" si="94"/>
        <v>0.27764019518535754</v>
      </c>
      <c r="BX23" s="176">
        <f t="shared" si="94"/>
        <v>-4.2788081994217464E-2</v>
      </c>
      <c r="BY23" s="176">
        <f t="shared" si="94"/>
        <v>-0.23453510282094087</v>
      </c>
      <c r="BZ23" s="176">
        <f t="shared" si="94"/>
        <v>-0.23626116347300002</v>
      </c>
      <c r="CA23" s="176">
        <f t="shared" si="94"/>
        <v>-0.23626116347300002</v>
      </c>
      <c r="CB23" s="176">
        <f t="shared" ref="CB23:CK30" si="95">IF(CB$6&lt;=$T23,0,IF(CB$6&lt;$AH23,$X23+($Y23-$X23)/($AG23-($T23+0.5))*(CB$6+0.5-($T23+0.5)),
IF(CB$6=$AH23,($X23+($Y23-$X23)/($AG23-($T23+0.5))*(0.5*($AG23+$AH23)-($T23+0.5)))*($AG23-$AH23)+$Y23*($AH23+1-$AG23),
$Y23)))</f>
        <v>-0.23626116347300002</v>
      </c>
      <c r="CC23" s="176">
        <f t="shared" si="95"/>
        <v>-0.23626116347300002</v>
      </c>
      <c r="CD23" s="176">
        <f t="shared" si="95"/>
        <v>-0.23626116347300002</v>
      </c>
      <c r="CE23" s="176">
        <f t="shared" si="95"/>
        <v>-0.23626116347300002</v>
      </c>
      <c r="CF23" s="176">
        <f t="shared" si="95"/>
        <v>-0.23626116347300002</v>
      </c>
      <c r="CG23" s="176">
        <f t="shared" si="95"/>
        <v>-0.23626116347300002</v>
      </c>
      <c r="CH23" s="176">
        <f t="shared" si="95"/>
        <v>-0.23626116347300002</v>
      </c>
      <c r="CI23" s="176">
        <f t="shared" si="95"/>
        <v>-0.23626116347300002</v>
      </c>
      <c r="CJ23" s="176">
        <f t="shared" si="95"/>
        <v>-0.23626116347300002</v>
      </c>
      <c r="CK23" s="176">
        <f t="shared" si="95"/>
        <v>-0.23626116347300002</v>
      </c>
      <c r="CL23" s="176">
        <f t="shared" ref="CL23:CU30" si="96">IF(CL$6&lt;=$T23,0,IF(CL$6&lt;$AH23,$X23+($Y23-$X23)/($AG23-($T23+0.5))*(CL$6+0.5-($T23+0.5)),
IF(CL$6=$AH23,($X23+($Y23-$X23)/($AG23-($T23+0.5))*(0.5*($AG23+$AH23)-($T23+0.5)))*($AG23-$AH23)+$Y23*($AH23+1-$AG23),
$Y23)))</f>
        <v>-0.23626116347300002</v>
      </c>
      <c r="CM23" s="176">
        <f t="shared" si="96"/>
        <v>-0.23626116347300002</v>
      </c>
      <c r="CN23" s="176">
        <f t="shared" si="96"/>
        <v>-0.23626116347300002</v>
      </c>
      <c r="CO23" s="176">
        <f t="shared" si="96"/>
        <v>-0.23626116347300002</v>
      </c>
      <c r="CP23" s="176">
        <f t="shared" si="96"/>
        <v>-0.23626116347300002</v>
      </c>
      <c r="CQ23" s="176">
        <f t="shared" si="96"/>
        <v>-0.23626116347300002</v>
      </c>
      <c r="CR23" s="176">
        <f t="shared" si="96"/>
        <v>-0.23626116347300002</v>
      </c>
      <c r="CS23" s="176">
        <f t="shared" si="96"/>
        <v>-0.23626116347300002</v>
      </c>
      <c r="CT23" s="176">
        <f t="shared" si="96"/>
        <v>-0.23626116347300002</v>
      </c>
      <c r="CU23" s="176">
        <f t="shared" si="96"/>
        <v>-0.23626116347300002</v>
      </c>
      <c r="CV23" s="176">
        <f t="shared" ref="CV23:DE30" si="97">IF(CV$6&lt;=$T23,0,IF(CV$6&lt;$AH23,$X23+($Y23-$X23)/($AG23-($T23+0.5))*(CV$6+0.5-($T23+0.5)),
IF(CV$6=$AH23,($X23+($Y23-$X23)/($AG23-($T23+0.5))*(0.5*($AG23+$AH23)-($T23+0.5)))*($AG23-$AH23)+$Y23*($AH23+1-$AG23),
$Y23)))</f>
        <v>-0.23626116347300002</v>
      </c>
      <c r="CW23" s="176">
        <f t="shared" si="97"/>
        <v>-0.23626116347300002</v>
      </c>
      <c r="CX23" s="176">
        <f t="shared" si="97"/>
        <v>-0.23626116347300002</v>
      </c>
      <c r="CY23" s="176">
        <f t="shared" si="97"/>
        <v>-0.23626116347300002</v>
      </c>
      <c r="CZ23" s="176">
        <f t="shared" si="97"/>
        <v>-0.23626116347300002</v>
      </c>
      <c r="DA23" s="176">
        <f t="shared" si="97"/>
        <v>-0.23626116347300002</v>
      </c>
      <c r="DB23" s="176">
        <f t="shared" si="97"/>
        <v>-0.23626116347300002</v>
      </c>
      <c r="DC23" s="176">
        <f t="shared" si="97"/>
        <v>-0.23626116347300002</v>
      </c>
      <c r="DD23" s="176">
        <f t="shared" si="97"/>
        <v>-0.23626116347300002</v>
      </c>
      <c r="DE23" s="176">
        <f t="shared" si="97"/>
        <v>-0.23626116347300002</v>
      </c>
      <c r="DF23" s="176">
        <f t="shared" ref="DF23:DP30" si="98">IF(DF$6&lt;=$T23,0,IF(DF$6&lt;$AH23,$X23+($Y23-$X23)/($AG23-($T23+0.5))*(DF$6+0.5-($T23+0.5)),
IF(DF$6=$AH23,($X23+($Y23-$X23)/($AG23-($T23+0.5))*(0.5*($AG23+$AH23)-($T23+0.5)))*($AG23-$AH23)+$Y23*($AH23+1-$AG23),
$Y23)))</f>
        <v>-0.23626116347300002</v>
      </c>
      <c r="DG23" s="176">
        <f t="shared" si="98"/>
        <v>-0.23626116347300002</v>
      </c>
      <c r="DH23" s="176">
        <f t="shared" si="98"/>
        <v>-0.23626116347300002</v>
      </c>
      <c r="DI23" s="176">
        <f t="shared" si="98"/>
        <v>-0.23626116347300002</v>
      </c>
      <c r="DJ23" s="176">
        <f t="shared" si="98"/>
        <v>-0.23626116347300002</v>
      </c>
      <c r="DK23" s="176">
        <f t="shared" si="98"/>
        <v>-0.23626116347300002</v>
      </c>
      <c r="DL23" s="176">
        <f t="shared" si="98"/>
        <v>-0.23626116347300002</v>
      </c>
      <c r="DM23" s="176">
        <f t="shared" si="98"/>
        <v>-0.23626116347300002</v>
      </c>
      <c r="DN23" s="176">
        <f t="shared" si="98"/>
        <v>-0.23626116347300002</v>
      </c>
      <c r="DO23" s="176">
        <f t="shared" si="98"/>
        <v>-0.23626116347300002</v>
      </c>
      <c r="DP23" s="176">
        <f t="shared" si="98"/>
        <v>-0.23626116347300002</v>
      </c>
    </row>
    <row r="24" spans="1:120" x14ac:dyDescent="0.25">
      <c r="A24" s="484"/>
      <c r="B24" s="174" t="str">
        <f t="shared" si="72"/>
        <v>United States</v>
      </c>
      <c r="C24" s="233">
        <f t="shared" ref="C24:K24" si="99">C12</f>
        <v>668.55</v>
      </c>
      <c r="D24" s="234">
        <f t="shared" si="99"/>
        <v>0.15</v>
      </c>
      <c r="E24" s="235">
        <f t="shared" si="99"/>
        <v>4.2674232477999396E-2</v>
      </c>
      <c r="F24" s="235">
        <f t="shared" si="99"/>
        <v>0.13540032748561581</v>
      </c>
      <c r="G24" s="193">
        <f t="shared" si="99"/>
        <v>81.223084317907151</v>
      </c>
      <c r="H24" s="236">
        <f t="shared" si="99"/>
        <v>4.9679121513851996</v>
      </c>
      <c r="I24" s="236">
        <f t="shared" si="99"/>
        <v>4.4668764767200004</v>
      </c>
      <c r="J24" s="236">
        <f t="shared" si="99"/>
        <v>4.7543784760790002</v>
      </c>
      <c r="K24" s="236">
        <f t="shared" si="99"/>
        <v>4.8157665315712999</v>
      </c>
      <c r="L24" s="236">
        <f t="shared" ref="L24:M24" si="100">L12</f>
        <v>4.6182675220375007</v>
      </c>
      <c r="M24" s="236">
        <f t="shared" si="100"/>
        <v>4.6321648758727996</v>
      </c>
      <c r="N24" s="236"/>
      <c r="O24" s="236"/>
      <c r="P24" s="236"/>
      <c r="Q24" s="194">
        <f t="shared" si="75"/>
        <v>-4.533465334495653</v>
      </c>
      <c r="R24" s="237">
        <f t="shared" si="76"/>
        <v>5.5814986251342902E-2</v>
      </c>
      <c r="S24" s="175" t="s">
        <v>24</v>
      </c>
      <c r="T24" s="195">
        <v>2019</v>
      </c>
      <c r="U24" s="204">
        <f t="shared" si="77"/>
        <v>81.223084317907151</v>
      </c>
      <c r="V24" s="193">
        <f t="shared" si="63"/>
        <v>81.223084317929747</v>
      </c>
      <c r="W24" s="238">
        <f t="shared" si="78"/>
        <v>0</v>
      </c>
      <c r="X24" s="239">
        <f>VLOOKUP($S24,'data countries EDGAR'!$A$15:$AA$234,'data countries EDGAR'!$M$12,FALSE)/1000</f>
        <v>4.9679121513851996</v>
      </c>
      <c r="Y24" s="198">
        <f t="shared" si="79"/>
        <v>-9.9358243027703991E-2</v>
      </c>
      <c r="Z24" s="199">
        <f t="shared" si="80"/>
        <v>5.0672703944129038</v>
      </c>
      <c r="AA24" s="199">
        <f t="shared" si="81"/>
        <v>-20650.314597434433</v>
      </c>
      <c r="AB24" s="200">
        <f t="shared" si="82"/>
        <v>21037056.098353136</v>
      </c>
      <c r="AC24" s="199">
        <f t="shared" si="83"/>
        <v>2019.5069008362032</v>
      </c>
      <c r="AD24" s="199">
        <f t="shared" si="84"/>
        <v>2055.7274936423628</v>
      </c>
      <c r="AE24" s="201">
        <f t="shared" si="85"/>
        <v>2055.7274936423628</v>
      </c>
      <c r="AF24" s="202">
        <f t="shared" si="86"/>
        <v>2055.0171506297675</v>
      </c>
      <c r="AG24" s="202">
        <f t="shared" si="87"/>
        <v>2055.7274936423628</v>
      </c>
      <c r="AH24" s="202">
        <f t="shared" si="88"/>
        <v>2055</v>
      </c>
      <c r="AI24" s="177">
        <f t="shared" si="89"/>
        <v>2055</v>
      </c>
      <c r="AJ24" s="178" cm="1">
        <f t="array" ref="AJ24">IFERROR(INDEX($AN$6:$DP$6,MATCH(_xlfn.AGGREGATE(14,6,(AN24:DP24)/(AN24:DP24&lt;=0),1),AN24:DP24,0)),"-")</f>
        <v>2055</v>
      </c>
      <c r="AL24" s="176" t="s">
        <v>302</v>
      </c>
      <c r="AM24" s="124">
        <f t="shared" si="90"/>
        <v>4.9679121513851996</v>
      </c>
      <c r="AN24" s="176">
        <f t="shared" si="91"/>
        <v>4.8280385392486025</v>
      </c>
      <c r="AO24" s="176">
        <f t="shared" si="91"/>
        <v>4.6881649271120045</v>
      </c>
      <c r="AP24" s="176">
        <f t="shared" si="91"/>
        <v>4.5482913149754074</v>
      </c>
      <c r="AQ24" s="176">
        <f t="shared" si="91"/>
        <v>4.4084177028388094</v>
      </c>
      <c r="AR24" s="176">
        <f t="shared" si="91"/>
        <v>4.2685440907022123</v>
      </c>
      <c r="AS24" s="176">
        <f t="shared" si="91"/>
        <v>4.1286704785656143</v>
      </c>
      <c r="AT24" s="176">
        <f t="shared" si="91"/>
        <v>3.9887968664290172</v>
      </c>
      <c r="AU24" s="176">
        <f t="shared" si="91"/>
        <v>3.8489232542924197</v>
      </c>
      <c r="AV24" s="176">
        <f t="shared" si="91"/>
        <v>3.7090496421558221</v>
      </c>
      <c r="AW24" s="176">
        <f t="shared" si="91"/>
        <v>3.5691760300192246</v>
      </c>
      <c r="AX24" s="176">
        <f t="shared" si="92"/>
        <v>3.429302417882627</v>
      </c>
      <c r="AY24" s="176">
        <f t="shared" si="92"/>
        <v>3.2894288057460299</v>
      </c>
      <c r="AZ24" s="176">
        <f t="shared" si="92"/>
        <v>3.1495551936094319</v>
      </c>
      <c r="BA24" s="176">
        <f t="shared" si="92"/>
        <v>3.0096815814728348</v>
      </c>
      <c r="BB24" s="176">
        <f t="shared" si="92"/>
        <v>2.8698079693362373</v>
      </c>
      <c r="BC24" s="176">
        <f t="shared" si="92"/>
        <v>2.7299343571996397</v>
      </c>
      <c r="BD24" s="176">
        <f t="shared" si="92"/>
        <v>2.5900607450630422</v>
      </c>
      <c r="BE24" s="176">
        <f t="shared" si="92"/>
        <v>2.4501871329264446</v>
      </c>
      <c r="BF24" s="176">
        <f t="shared" si="92"/>
        <v>2.3103135207898471</v>
      </c>
      <c r="BG24" s="176">
        <f t="shared" si="92"/>
        <v>2.1704399086532495</v>
      </c>
      <c r="BH24" s="176">
        <f t="shared" si="93"/>
        <v>2.0305662965166524</v>
      </c>
      <c r="BI24" s="176">
        <f t="shared" si="93"/>
        <v>1.8906926843800549</v>
      </c>
      <c r="BJ24" s="176">
        <f t="shared" si="93"/>
        <v>1.7508190722434573</v>
      </c>
      <c r="BK24" s="176">
        <f t="shared" si="93"/>
        <v>1.6109454601068598</v>
      </c>
      <c r="BL24" s="176">
        <f t="shared" si="93"/>
        <v>1.4710718479702622</v>
      </c>
      <c r="BM24" s="176">
        <f t="shared" si="93"/>
        <v>1.3311982358336647</v>
      </c>
      <c r="BN24" s="176">
        <f t="shared" si="93"/>
        <v>1.1913246236970672</v>
      </c>
      <c r="BO24" s="176">
        <f t="shared" si="93"/>
        <v>1.0514510115604701</v>
      </c>
      <c r="BP24" s="176">
        <f t="shared" si="93"/>
        <v>0.91157739942387206</v>
      </c>
      <c r="BQ24" s="176">
        <f t="shared" si="93"/>
        <v>0.77170378728727496</v>
      </c>
      <c r="BR24" s="176">
        <f t="shared" si="94"/>
        <v>0.63183017515067696</v>
      </c>
      <c r="BS24" s="176">
        <f t="shared" si="94"/>
        <v>0.49195656301407986</v>
      </c>
      <c r="BT24" s="176">
        <f t="shared" si="94"/>
        <v>0.35208295087748276</v>
      </c>
      <c r="BU24" s="176">
        <f t="shared" si="94"/>
        <v>0.21220933874088477</v>
      </c>
      <c r="BV24" s="176">
        <f t="shared" si="94"/>
        <v>7.2335726604287665E-2</v>
      </c>
      <c r="BW24" s="176">
        <f t="shared" si="94"/>
        <v>-6.2344398248975558E-2</v>
      </c>
      <c r="BX24" s="176">
        <f t="shared" si="94"/>
        <v>-9.9358243027703991E-2</v>
      </c>
      <c r="BY24" s="176">
        <f t="shared" si="94"/>
        <v>-9.9358243027703991E-2</v>
      </c>
      <c r="BZ24" s="176">
        <f t="shared" si="94"/>
        <v>-9.9358243027703991E-2</v>
      </c>
      <c r="CA24" s="176">
        <f t="shared" si="94"/>
        <v>-9.9358243027703991E-2</v>
      </c>
      <c r="CB24" s="176">
        <f t="shared" si="95"/>
        <v>-9.9358243027703991E-2</v>
      </c>
      <c r="CC24" s="176">
        <f t="shared" si="95"/>
        <v>-9.9358243027703991E-2</v>
      </c>
      <c r="CD24" s="176">
        <f t="shared" si="95"/>
        <v>-9.9358243027703991E-2</v>
      </c>
      <c r="CE24" s="176">
        <f t="shared" si="95"/>
        <v>-9.9358243027703991E-2</v>
      </c>
      <c r="CF24" s="176">
        <f t="shared" si="95"/>
        <v>-9.9358243027703991E-2</v>
      </c>
      <c r="CG24" s="176">
        <f t="shared" si="95"/>
        <v>-9.9358243027703991E-2</v>
      </c>
      <c r="CH24" s="176">
        <f t="shared" si="95"/>
        <v>-9.9358243027703991E-2</v>
      </c>
      <c r="CI24" s="176">
        <f t="shared" si="95"/>
        <v>-9.9358243027703991E-2</v>
      </c>
      <c r="CJ24" s="176">
        <f t="shared" si="95"/>
        <v>-9.9358243027703991E-2</v>
      </c>
      <c r="CK24" s="176">
        <f t="shared" si="95"/>
        <v>-9.9358243027703991E-2</v>
      </c>
      <c r="CL24" s="176">
        <f t="shared" si="96"/>
        <v>-9.9358243027703991E-2</v>
      </c>
      <c r="CM24" s="176">
        <f t="shared" si="96"/>
        <v>-9.9358243027703991E-2</v>
      </c>
      <c r="CN24" s="176">
        <f t="shared" si="96"/>
        <v>-9.9358243027703991E-2</v>
      </c>
      <c r="CO24" s="176">
        <f t="shared" si="96"/>
        <v>-9.9358243027703991E-2</v>
      </c>
      <c r="CP24" s="176">
        <f t="shared" si="96"/>
        <v>-9.9358243027703991E-2</v>
      </c>
      <c r="CQ24" s="176">
        <f t="shared" si="96"/>
        <v>-9.9358243027703991E-2</v>
      </c>
      <c r="CR24" s="176">
        <f t="shared" si="96"/>
        <v>-9.9358243027703991E-2</v>
      </c>
      <c r="CS24" s="176">
        <f t="shared" si="96"/>
        <v>-9.9358243027703991E-2</v>
      </c>
      <c r="CT24" s="176">
        <f t="shared" si="96"/>
        <v>-9.9358243027703991E-2</v>
      </c>
      <c r="CU24" s="176">
        <f t="shared" si="96"/>
        <v>-9.9358243027703991E-2</v>
      </c>
      <c r="CV24" s="176">
        <f t="shared" si="97"/>
        <v>-9.9358243027703991E-2</v>
      </c>
      <c r="CW24" s="176">
        <f t="shared" si="97"/>
        <v>-9.9358243027703991E-2</v>
      </c>
      <c r="CX24" s="176">
        <f t="shared" si="97"/>
        <v>-9.9358243027703991E-2</v>
      </c>
      <c r="CY24" s="176">
        <f t="shared" si="97"/>
        <v>-9.9358243027703991E-2</v>
      </c>
      <c r="CZ24" s="176">
        <f t="shared" si="97"/>
        <v>-9.9358243027703991E-2</v>
      </c>
      <c r="DA24" s="176">
        <f t="shared" si="97"/>
        <v>-9.9358243027703991E-2</v>
      </c>
      <c r="DB24" s="176">
        <f t="shared" si="97"/>
        <v>-9.9358243027703991E-2</v>
      </c>
      <c r="DC24" s="176">
        <f t="shared" si="97"/>
        <v>-9.9358243027703991E-2</v>
      </c>
      <c r="DD24" s="176">
        <f t="shared" si="97"/>
        <v>-9.9358243027703991E-2</v>
      </c>
      <c r="DE24" s="176">
        <f t="shared" si="97"/>
        <v>-9.9358243027703991E-2</v>
      </c>
      <c r="DF24" s="176">
        <f t="shared" si="98"/>
        <v>-9.9358243027703991E-2</v>
      </c>
      <c r="DG24" s="176">
        <f t="shared" si="98"/>
        <v>-9.9358243027703991E-2</v>
      </c>
      <c r="DH24" s="176">
        <f t="shared" si="98"/>
        <v>-9.9358243027703991E-2</v>
      </c>
      <c r="DI24" s="176">
        <f t="shared" si="98"/>
        <v>-9.9358243027703991E-2</v>
      </c>
      <c r="DJ24" s="176">
        <f t="shared" si="98"/>
        <v>-9.9358243027703991E-2</v>
      </c>
      <c r="DK24" s="176">
        <f t="shared" si="98"/>
        <v>-9.9358243027703991E-2</v>
      </c>
      <c r="DL24" s="176">
        <f t="shared" si="98"/>
        <v>-9.9358243027703991E-2</v>
      </c>
      <c r="DM24" s="176">
        <f t="shared" si="98"/>
        <v>-9.9358243027703991E-2</v>
      </c>
      <c r="DN24" s="176">
        <f t="shared" si="98"/>
        <v>-9.9358243027703991E-2</v>
      </c>
      <c r="DO24" s="176">
        <f t="shared" si="98"/>
        <v>-9.9358243027703991E-2</v>
      </c>
      <c r="DP24" s="176">
        <f t="shared" si="98"/>
        <v>-9.9358243027703991E-2</v>
      </c>
    </row>
    <row r="25" spans="1:120" x14ac:dyDescent="0.25">
      <c r="A25" s="484"/>
      <c r="B25" s="174" t="str">
        <f t="shared" si="72"/>
        <v>EU27</v>
      </c>
      <c r="C25" s="233">
        <f t="shared" ref="C25:K25" si="101">C13</f>
        <v>668.55</v>
      </c>
      <c r="D25" s="234">
        <f t="shared" si="101"/>
        <v>0.15</v>
      </c>
      <c r="E25" s="235">
        <f t="shared" si="101"/>
        <v>5.7499559940305651E-2</v>
      </c>
      <c r="F25" s="235">
        <f t="shared" si="101"/>
        <v>7.9267911727058271E-2</v>
      </c>
      <c r="G25" s="193">
        <f t="shared" si="101"/>
        <v>50.811577647069782</v>
      </c>
      <c r="H25" s="236">
        <f t="shared" si="101"/>
        <v>2.9083830829406003</v>
      </c>
      <c r="I25" s="236">
        <f t="shared" si="101"/>
        <v>2.6384091729155998</v>
      </c>
      <c r="J25" s="236">
        <f t="shared" si="101"/>
        <v>2.8183078589462003</v>
      </c>
      <c r="K25" s="236">
        <f t="shared" si="101"/>
        <v>2.7486637787333996</v>
      </c>
      <c r="L25" s="236">
        <f t="shared" ref="L25:M25" si="102">L13</f>
        <v>2.5096953214149997</v>
      </c>
      <c r="M25" s="236">
        <f t="shared" si="102"/>
        <v>2.4623895552639001</v>
      </c>
      <c r="N25" s="236"/>
      <c r="O25" s="236"/>
      <c r="P25" s="236"/>
      <c r="Q25" s="194">
        <f t="shared" si="75"/>
        <v>-2.5262566844290939</v>
      </c>
      <c r="R25" s="237">
        <f t="shared" si="76"/>
        <v>4.9718131209704308E-2</v>
      </c>
      <c r="S25" s="175" t="s">
        <v>25</v>
      </c>
      <c r="T25" s="195">
        <v>2019</v>
      </c>
      <c r="U25" s="204">
        <f t="shared" si="77"/>
        <v>50.811577647069782</v>
      </c>
      <c r="V25" s="193">
        <f t="shared" si="63"/>
        <v>50.811577647048473</v>
      </c>
      <c r="W25" s="238">
        <f t="shared" si="78"/>
        <v>0</v>
      </c>
      <c r="X25" s="239">
        <f>VLOOKUP($S25,'data countries EDGAR'!$A$15:$AA$234,'data countries EDGAR'!$M$12,FALSE)/1000</f>
        <v>2.9083830829406003</v>
      </c>
      <c r="Y25" s="198">
        <f t="shared" si="79"/>
        <v>-5.8167661658812007E-2</v>
      </c>
      <c r="Z25" s="199">
        <f t="shared" si="80"/>
        <v>2.9665507445994121</v>
      </c>
      <c r="AA25" s="199">
        <f t="shared" si="81"/>
        <v>-12095.911324664492</v>
      </c>
      <c r="AB25" s="200">
        <f t="shared" si="82"/>
        <v>12328971.694400592</v>
      </c>
      <c r="AC25" s="199">
        <f t="shared" si="83"/>
        <v>2019.5065059608846</v>
      </c>
      <c r="AD25" s="199">
        <f t="shared" si="84"/>
        <v>2057.926299355197</v>
      </c>
      <c r="AE25" s="201">
        <f t="shared" si="85"/>
        <v>2057.926299355197</v>
      </c>
      <c r="AF25" s="202">
        <f t="shared" si="86"/>
        <v>2057.1728425050951</v>
      </c>
      <c r="AG25" s="202">
        <f t="shared" si="87"/>
        <v>2057.926299355197</v>
      </c>
      <c r="AH25" s="202">
        <f t="shared" si="88"/>
        <v>2057</v>
      </c>
      <c r="AI25" s="177">
        <f t="shared" si="89"/>
        <v>2057</v>
      </c>
      <c r="AJ25" s="178" cm="1">
        <f t="array" ref="AJ25">IFERROR(INDEX($AN$6:$DP$6,MATCH(_xlfn.AGGREGATE(14,6,(AN25:DP25)/(AN25:DP25&lt;=0),1),AN25:DP25,0)),"-")</f>
        <v>2057</v>
      </c>
      <c r="AL25" s="176" t="s">
        <v>302</v>
      </c>
      <c r="AM25" s="124">
        <f t="shared" si="90"/>
        <v>2.9083830829406003</v>
      </c>
      <c r="AN25" s="176">
        <f t="shared" si="91"/>
        <v>2.8311820306826707</v>
      </c>
      <c r="AO25" s="176">
        <f t="shared" si="91"/>
        <v>2.7539809784247411</v>
      </c>
      <c r="AP25" s="176">
        <f t="shared" si="91"/>
        <v>2.6767799261668115</v>
      </c>
      <c r="AQ25" s="176">
        <f t="shared" si="91"/>
        <v>2.5995788739088814</v>
      </c>
      <c r="AR25" s="176">
        <f t="shared" si="91"/>
        <v>2.5223778216509518</v>
      </c>
      <c r="AS25" s="176">
        <f t="shared" si="91"/>
        <v>2.4451767693930222</v>
      </c>
      <c r="AT25" s="176">
        <f t="shared" si="91"/>
        <v>2.3679757171350926</v>
      </c>
      <c r="AU25" s="176">
        <f t="shared" si="91"/>
        <v>2.290774664877163</v>
      </c>
      <c r="AV25" s="176">
        <f t="shared" si="91"/>
        <v>2.2135736126192334</v>
      </c>
      <c r="AW25" s="176">
        <f t="shared" si="91"/>
        <v>2.1363725603613037</v>
      </c>
      <c r="AX25" s="176">
        <f t="shared" si="92"/>
        <v>2.0591715081033737</v>
      </c>
      <c r="AY25" s="176">
        <f t="shared" si="92"/>
        <v>1.9819704558454443</v>
      </c>
      <c r="AZ25" s="176">
        <f t="shared" si="92"/>
        <v>1.9047694035875147</v>
      </c>
      <c r="BA25" s="176">
        <f t="shared" si="92"/>
        <v>1.8275683513295848</v>
      </c>
      <c r="BB25" s="176">
        <f t="shared" si="92"/>
        <v>1.7503672990716552</v>
      </c>
      <c r="BC25" s="176">
        <f t="shared" si="92"/>
        <v>1.6731662468137256</v>
      </c>
      <c r="BD25" s="176">
        <f t="shared" si="92"/>
        <v>1.595965194555796</v>
      </c>
      <c r="BE25" s="176">
        <f t="shared" si="92"/>
        <v>1.5187641422978664</v>
      </c>
      <c r="BF25" s="176">
        <f t="shared" si="92"/>
        <v>1.4415630900399365</v>
      </c>
      <c r="BG25" s="176">
        <f t="shared" si="92"/>
        <v>1.3643620377820069</v>
      </c>
      <c r="BH25" s="176">
        <f t="shared" si="93"/>
        <v>1.2871609855240773</v>
      </c>
      <c r="BI25" s="176">
        <f t="shared" si="93"/>
        <v>1.2099599332661475</v>
      </c>
      <c r="BJ25" s="176">
        <f t="shared" si="93"/>
        <v>1.1327588810082179</v>
      </c>
      <c r="BK25" s="176">
        <f t="shared" si="93"/>
        <v>1.0555578287502883</v>
      </c>
      <c r="BL25" s="176">
        <f t="shared" si="93"/>
        <v>0.97835677649235864</v>
      </c>
      <c r="BM25" s="176">
        <f t="shared" si="93"/>
        <v>0.90115572423442902</v>
      </c>
      <c r="BN25" s="176">
        <f t="shared" si="93"/>
        <v>0.82395467197649941</v>
      </c>
      <c r="BO25" s="176">
        <f t="shared" si="93"/>
        <v>0.74675361971856935</v>
      </c>
      <c r="BP25" s="176">
        <f t="shared" si="93"/>
        <v>0.66955256746063974</v>
      </c>
      <c r="BQ25" s="176">
        <f t="shared" si="93"/>
        <v>0.59235151520271012</v>
      </c>
      <c r="BR25" s="176">
        <f t="shared" si="94"/>
        <v>0.51515046294478051</v>
      </c>
      <c r="BS25" s="176">
        <f t="shared" si="94"/>
        <v>0.43794941068685089</v>
      </c>
      <c r="BT25" s="176">
        <f t="shared" si="94"/>
        <v>0.36074835842892128</v>
      </c>
      <c r="BU25" s="176">
        <f t="shared" si="94"/>
        <v>0.28354730617099166</v>
      </c>
      <c r="BV25" s="176">
        <f t="shared" si="94"/>
        <v>0.20634625391306205</v>
      </c>
      <c r="BW25" s="176">
        <f t="shared" si="94"/>
        <v>0.12914520165513244</v>
      </c>
      <c r="BX25" s="176">
        <f t="shared" si="94"/>
        <v>5.1944149397202377E-2</v>
      </c>
      <c r="BY25" s="176">
        <f t="shared" si="94"/>
        <v>-2.5047233100178496E-2</v>
      </c>
      <c r="BZ25" s="176">
        <f t="shared" si="94"/>
        <v>-5.8167661658812007E-2</v>
      </c>
      <c r="CA25" s="176">
        <f t="shared" si="94"/>
        <v>-5.8167661658812007E-2</v>
      </c>
      <c r="CB25" s="176">
        <f t="shared" si="95"/>
        <v>-5.8167661658812007E-2</v>
      </c>
      <c r="CC25" s="176">
        <f t="shared" si="95"/>
        <v>-5.8167661658812007E-2</v>
      </c>
      <c r="CD25" s="176">
        <f t="shared" si="95"/>
        <v>-5.8167661658812007E-2</v>
      </c>
      <c r="CE25" s="176">
        <f t="shared" si="95"/>
        <v>-5.8167661658812007E-2</v>
      </c>
      <c r="CF25" s="176">
        <f t="shared" si="95"/>
        <v>-5.8167661658812007E-2</v>
      </c>
      <c r="CG25" s="176">
        <f t="shared" si="95"/>
        <v>-5.8167661658812007E-2</v>
      </c>
      <c r="CH25" s="176">
        <f t="shared" si="95"/>
        <v>-5.8167661658812007E-2</v>
      </c>
      <c r="CI25" s="176">
        <f t="shared" si="95"/>
        <v>-5.8167661658812007E-2</v>
      </c>
      <c r="CJ25" s="176">
        <f t="shared" si="95"/>
        <v>-5.8167661658812007E-2</v>
      </c>
      <c r="CK25" s="176">
        <f t="shared" si="95"/>
        <v>-5.8167661658812007E-2</v>
      </c>
      <c r="CL25" s="176">
        <f t="shared" si="96"/>
        <v>-5.8167661658812007E-2</v>
      </c>
      <c r="CM25" s="176">
        <f t="shared" si="96"/>
        <v>-5.8167661658812007E-2</v>
      </c>
      <c r="CN25" s="176">
        <f t="shared" si="96"/>
        <v>-5.8167661658812007E-2</v>
      </c>
      <c r="CO25" s="176">
        <f t="shared" si="96"/>
        <v>-5.8167661658812007E-2</v>
      </c>
      <c r="CP25" s="176">
        <f t="shared" si="96"/>
        <v>-5.8167661658812007E-2</v>
      </c>
      <c r="CQ25" s="176">
        <f t="shared" si="96"/>
        <v>-5.8167661658812007E-2</v>
      </c>
      <c r="CR25" s="176">
        <f t="shared" si="96"/>
        <v>-5.8167661658812007E-2</v>
      </c>
      <c r="CS25" s="176">
        <f t="shared" si="96"/>
        <v>-5.8167661658812007E-2</v>
      </c>
      <c r="CT25" s="176">
        <f t="shared" si="96"/>
        <v>-5.8167661658812007E-2</v>
      </c>
      <c r="CU25" s="176">
        <f t="shared" si="96"/>
        <v>-5.8167661658812007E-2</v>
      </c>
      <c r="CV25" s="176">
        <f t="shared" si="97"/>
        <v>-5.8167661658812007E-2</v>
      </c>
      <c r="CW25" s="176">
        <f t="shared" si="97"/>
        <v>-5.8167661658812007E-2</v>
      </c>
      <c r="CX25" s="176">
        <f t="shared" si="97"/>
        <v>-5.8167661658812007E-2</v>
      </c>
      <c r="CY25" s="176">
        <f t="shared" si="97"/>
        <v>-5.8167661658812007E-2</v>
      </c>
      <c r="CZ25" s="176">
        <f t="shared" si="97"/>
        <v>-5.8167661658812007E-2</v>
      </c>
      <c r="DA25" s="176">
        <f t="shared" si="97"/>
        <v>-5.8167661658812007E-2</v>
      </c>
      <c r="DB25" s="176">
        <f t="shared" si="97"/>
        <v>-5.8167661658812007E-2</v>
      </c>
      <c r="DC25" s="176">
        <f t="shared" si="97"/>
        <v>-5.8167661658812007E-2</v>
      </c>
      <c r="DD25" s="176">
        <f t="shared" si="97"/>
        <v>-5.8167661658812007E-2</v>
      </c>
      <c r="DE25" s="176">
        <f t="shared" si="97"/>
        <v>-5.8167661658812007E-2</v>
      </c>
      <c r="DF25" s="176">
        <f t="shared" si="98"/>
        <v>-5.8167661658812007E-2</v>
      </c>
      <c r="DG25" s="176">
        <f t="shared" si="98"/>
        <v>-5.8167661658812007E-2</v>
      </c>
      <c r="DH25" s="176">
        <f t="shared" si="98"/>
        <v>-5.8167661658812007E-2</v>
      </c>
      <c r="DI25" s="176">
        <f t="shared" si="98"/>
        <v>-5.8167661658812007E-2</v>
      </c>
      <c r="DJ25" s="176">
        <f t="shared" si="98"/>
        <v>-5.8167661658812007E-2</v>
      </c>
      <c r="DK25" s="176">
        <f t="shared" si="98"/>
        <v>-5.8167661658812007E-2</v>
      </c>
      <c r="DL25" s="176">
        <f t="shared" si="98"/>
        <v>-5.8167661658812007E-2</v>
      </c>
      <c r="DM25" s="176">
        <f t="shared" si="98"/>
        <v>-5.8167661658812007E-2</v>
      </c>
      <c r="DN25" s="176">
        <f t="shared" si="98"/>
        <v>-5.8167661658812007E-2</v>
      </c>
      <c r="DO25" s="176">
        <f t="shared" si="98"/>
        <v>-5.8167661658812007E-2</v>
      </c>
      <c r="DP25" s="176">
        <f t="shared" si="98"/>
        <v>-5.8167661658812007E-2</v>
      </c>
    </row>
    <row r="26" spans="1:120" x14ac:dyDescent="0.25">
      <c r="A26" s="484"/>
      <c r="B26" s="174" t="str">
        <f t="shared" si="72"/>
        <v>India</v>
      </c>
      <c r="C26" s="233">
        <f t="shared" ref="C26:K26" si="103">C14</f>
        <v>668.55</v>
      </c>
      <c r="D26" s="234">
        <f t="shared" si="103"/>
        <v>0.15</v>
      </c>
      <c r="E26" s="235">
        <f t="shared" si="103"/>
        <v>0.17748722491066207</v>
      </c>
      <c r="F26" s="235">
        <f t="shared" si="103"/>
        <v>6.9540665635062629E-2</v>
      </c>
      <c r="G26" s="193">
        <f t="shared" si="103"/>
        <v>57.316562840876415</v>
      </c>
      <c r="H26" s="236">
        <f t="shared" si="103"/>
        <v>2.5514850978520998</v>
      </c>
      <c r="I26" s="236">
        <f t="shared" si="103"/>
        <v>2.3569589913082001</v>
      </c>
      <c r="J26" s="236">
        <f t="shared" si="103"/>
        <v>2.5979343232088001</v>
      </c>
      <c r="K26" s="236">
        <f t="shared" si="103"/>
        <v>2.8070804751892</v>
      </c>
      <c r="L26" s="236">
        <f t="shared" ref="L26:M26" si="104">L14</f>
        <v>3.0145226251141</v>
      </c>
      <c r="M26" s="236">
        <f t="shared" si="104"/>
        <v>3.1538291299712</v>
      </c>
      <c r="N26" s="236"/>
      <c r="O26" s="236"/>
      <c r="P26" s="236"/>
      <c r="Q26" s="194">
        <f t="shared" si="75"/>
        <v>-1.7210841313417546</v>
      </c>
      <c r="R26" s="237">
        <f t="shared" si="76"/>
        <v>3.0027692625600538E-2</v>
      </c>
      <c r="S26" s="175" t="s">
        <v>26</v>
      </c>
      <c r="T26" s="195">
        <v>2019</v>
      </c>
      <c r="U26" s="204">
        <f t="shared" si="77"/>
        <v>57.316562840876415</v>
      </c>
      <c r="V26" s="193">
        <f t="shared" si="63"/>
        <v>57.316562840868436</v>
      </c>
      <c r="W26" s="238">
        <f t="shared" si="78"/>
        <v>0</v>
      </c>
      <c r="X26" s="239">
        <f>VLOOKUP($S26,'data countries EDGAR'!$A$15:$AA$234,'data countries EDGAR'!$M$12,FALSE)/1000</f>
        <v>2.5514850978520998</v>
      </c>
      <c r="Y26" s="198">
        <f t="shared" si="79"/>
        <v>-5.1029701957041998E-2</v>
      </c>
      <c r="Z26" s="199">
        <f t="shared" si="80"/>
        <v>2.6025147998091418</v>
      </c>
      <c r="AA26" s="199">
        <f t="shared" si="81"/>
        <v>-10637.059728627726</v>
      </c>
      <c r="AB26" s="200">
        <f t="shared" si="82"/>
        <v>10867497.812718086</v>
      </c>
      <c r="AC26" s="199">
        <f t="shared" si="83"/>
        <v>2019.5051847485774</v>
      </c>
      <c r="AD26" s="199">
        <f t="shared" si="84"/>
        <v>2067.7183458948625</v>
      </c>
      <c r="AE26" s="201">
        <f t="shared" si="85"/>
        <v>2067.7183458948625</v>
      </c>
      <c r="AF26" s="202">
        <f t="shared" si="86"/>
        <v>2066.7728881322182</v>
      </c>
      <c r="AG26" s="202">
        <f t="shared" si="87"/>
        <v>2067.7183458948625</v>
      </c>
      <c r="AH26" s="202">
        <f t="shared" si="88"/>
        <v>2067</v>
      </c>
      <c r="AI26" s="177">
        <f t="shared" si="89"/>
        <v>2067</v>
      </c>
      <c r="AJ26" s="178" cm="1">
        <f t="array" ref="AJ26">IFERROR(INDEX($AN$6:$DP$6,MATCH(_xlfn.AGGREGATE(14,6,(AN26:DP26)/(AN26:DP26&lt;=0),1),AN26:DP26,0)),"-")</f>
        <v>2067</v>
      </c>
      <c r="AL26" s="176" t="s">
        <v>302</v>
      </c>
      <c r="AM26" s="124">
        <f t="shared" si="90"/>
        <v>2.5514850978520998</v>
      </c>
      <c r="AN26" s="176">
        <f t="shared" si="91"/>
        <v>2.4975115582892995</v>
      </c>
      <c r="AO26" s="176">
        <f t="shared" si="91"/>
        <v>2.4435380187264997</v>
      </c>
      <c r="AP26" s="176">
        <f t="shared" si="91"/>
        <v>2.3895644791636994</v>
      </c>
      <c r="AQ26" s="176">
        <f t="shared" si="91"/>
        <v>2.3355909396008996</v>
      </c>
      <c r="AR26" s="176">
        <f t="shared" si="91"/>
        <v>2.2816174000380993</v>
      </c>
      <c r="AS26" s="176">
        <f t="shared" si="91"/>
        <v>2.2276438604752991</v>
      </c>
      <c r="AT26" s="176">
        <f t="shared" si="91"/>
        <v>2.1736703209124992</v>
      </c>
      <c r="AU26" s="176">
        <f t="shared" si="91"/>
        <v>2.119696781349699</v>
      </c>
      <c r="AV26" s="176">
        <f t="shared" si="91"/>
        <v>2.0657232417868991</v>
      </c>
      <c r="AW26" s="176">
        <f t="shared" si="91"/>
        <v>2.0117497022240989</v>
      </c>
      <c r="AX26" s="176">
        <f t="shared" si="92"/>
        <v>1.9577761626612986</v>
      </c>
      <c r="AY26" s="176">
        <f t="shared" si="92"/>
        <v>1.9038026230984988</v>
      </c>
      <c r="AZ26" s="176">
        <f t="shared" si="92"/>
        <v>1.8498290835356985</v>
      </c>
      <c r="BA26" s="176">
        <f t="shared" si="92"/>
        <v>1.7958555439728985</v>
      </c>
      <c r="BB26" s="176">
        <f t="shared" si="92"/>
        <v>1.7418820044100984</v>
      </c>
      <c r="BC26" s="176">
        <f t="shared" si="92"/>
        <v>1.6879084648472982</v>
      </c>
      <c r="BD26" s="176">
        <f t="shared" si="92"/>
        <v>1.6339349252844984</v>
      </c>
      <c r="BE26" s="176">
        <f t="shared" si="92"/>
        <v>1.5799613857216981</v>
      </c>
      <c r="BF26" s="176">
        <f t="shared" si="92"/>
        <v>1.525987846158898</v>
      </c>
      <c r="BG26" s="176">
        <f t="shared" si="92"/>
        <v>1.472014306596098</v>
      </c>
      <c r="BH26" s="176">
        <f t="shared" si="93"/>
        <v>1.4180407670332977</v>
      </c>
      <c r="BI26" s="176">
        <f t="shared" si="93"/>
        <v>1.3640672274704977</v>
      </c>
      <c r="BJ26" s="176">
        <f t="shared" si="93"/>
        <v>1.3100936879076976</v>
      </c>
      <c r="BK26" s="176">
        <f t="shared" si="93"/>
        <v>1.2561201483448976</v>
      </c>
      <c r="BL26" s="176">
        <f t="shared" si="93"/>
        <v>1.2021466087820976</v>
      </c>
      <c r="BM26" s="176">
        <f t="shared" si="93"/>
        <v>1.1481730692192973</v>
      </c>
      <c r="BN26" s="176">
        <f t="shared" si="93"/>
        <v>1.0941995296564972</v>
      </c>
      <c r="BO26" s="176">
        <f t="shared" si="93"/>
        <v>1.0402259900936972</v>
      </c>
      <c r="BP26" s="176">
        <f t="shared" si="93"/>
        <v>0.98625245053089716</v>
      </c>
      <c r="BQ26" s="176">
        <f t="shared" si="93"/>
        <v>0.9322789109680969</v>
      </c>
      <c r="BR26" s="176">
        <f t="shared" si="94"/>
        <v>0.87830537140529685</v>
      </c>
      <c r="BS26" s="176">
        <f t="shared" si="94"/>
        <v>0.82433183184249681</v>
      </c>
      <c r="BT26" s="176">
        <f t="shared" si="94"/>
        <v>0.77035829227969677</v>
      </c>
      <c r="BU26" s="176">
        <f t="shared" si="94"/>
        <v>0.71638475271689672</v>
      </c>
      <c r="BV26" s="176">
        <f t="shared" si="94"/>
        <v>0.66241121315409646</v>
      </c>
      <c r="BW26" s="176">
        <f t="shared" si="94"/>
        <v>0.60843767359129641</v>
      </c>
      <c r="BX26" s="176">
        <f t="shared" si="94"/>
        <v>0.55446413402849637</v>
      </c>
      <c r="BY26" s="176">
        <f t="shared" si="94"/>
        <v>0.50049059446569633</v>
      </c>
      <c r="BZ26" s="176">
        <f t="shared" si="94"/>
        <v>0.44651705490289606</v>
      </c>
      <c r="CA26" s="176">
        <f t="shared" si="94"/>
        <v>0.39254351534009624</v>
      </c>
      <c r="CB26" s="176">
        <f t="shared" si="95"/>
        <v>0.33856997577729597</v>
      </c>
      <c r="CC26" s="176">
        <f t="shared" si="95"/>
        <v>0.28459643621449571</v>
      </c>
      <c r="CD26" s="176">
        <f t="shared" si="95"/>
        <v>0.23062289665169589</v>
      </c>
      <c r="CE26" s="176">
        <f t="shared" si="95"/>
        <v>0.17664935708889562</v>
      </c>
      <c r="CF26" s="176">
        <f t="shared" si="95"/>
        <v>0.1226758175260958</v>
      </c>
      <c r="CG26" s="176">
        <f t="shared" si="95"/>
        <v>6.8702277963295533E-2</v>
      </c>
      <c r="CH26" s="176">
        <f t="shared" si="95"/>
        <v>1.4728738400495267E-2</v>
      </c>
      <c r="CI26" s="176">
        <f t="shared" si="95"/>
        <v>-3.7103966759367911E-2</v>
      </c>
      <c r="CJ26" s="176">
        <f t="shared" si="95"/>
        <v>-5.1029701957041998E-2</v>
      </c>
      <c r="CK26" s="176">
        <f t="shared" si="95"/>
        <v>-5.1029701957041998E-2</v>
      </c>
      <c r="CL26" s="176">
        <f t="shared" si="96"/>
        <v>-5.1029701957041998E-2</v>
      </c>
      <c r="CM26" s="176">
        <f t="shared" si="96"/>
        <v>-5.1029701957041998E-2</v>
      </c>
      <c r="CN26" s="176">
        <f t="shared" si="96"/>
        <v>-5.1029701957041998E-2</v>
      </c>
      <c r="CO26" s="176">
        <f t="shared" si="96"/>
        <v>-5.1029701957041998E-2</v>
      </c>
      <c r="CP26" s="176">
        <f t="shared" si="96"/>
        <v>-5.1029701957041998E-2</v>
      </c>
      <c r="CQ26" s="176">
        <f t="shared" si="96"/>
        <v>-5.1029701957041998E-2</v>
      </c>
      <c r="CR26" s="176">
        <f t="shared" si="96"/>
        <v>-5.1029701957041998E-2</v>
      </c>
      <c r="CS26" s="176">
        <f t="shared" si="96"/>
        <v>-5.1029701957041998E-2</v>
      </c>
      <c r="CT26" s="176">
        <f t="shared" si="96"/>
        <v>-5.1029701957041998E-2</v>
      </c>
      <c r="CU26" s="176">
        <f t="shared" si="96"/>
        <v>-5.1029701957041998E-2</v>
      </c>
      <c r="CV26" s="176">
        <f t="shared" si="97"/>
        <v>-5.1029701957041998E-2</v>
      </c>
      <c r="CW26" s="176">
        <f t="shared" si="97"/>
        <v>-5.1029701957041998E-2</v>
      </c>
      <c r="CX26" s="176">
        <f t="shared" si="97"/>
        <v>-5.1029701957041998E-2</v>
      </c>
      <c r="CY26" s="176">
        <f t="shared" si="97"/>
        <v>-5.1029701957041998E-2</v>
      </c>
      <c r="CZ26" s="176">
        <f t="shared" si="97"/>
        <v>-5.1029701957041998E-2</v>
      </c>
      <c r="DA26" s="176">
        <f t="shared" si="97"/>
        <v>-5.1029701957041998E-2</v>
      </c>
      <c r="DB26" s="176">
        <f t="shared" si="97"/>
        <v>-5.1029701957041998E-2</v>
      </c>
      <c r="DC26" s="176">
        <f t="shared" si="97"/>
        <v>-5.1029701957041998E-2</v>
      </c>
      <c r="DD26" s="176">
        <f t="shared" si="97"/>
        <v>-5.1029701957041998E-2</v>
      </c>
      <c r="DE26" s="176">
        <f t="shared" si="97"/>
        <v>-5.1029701957041998E-2</v>
      </c>
      <c r="DF26" s="176">
        <f t="shared" si="98"/>
        <v>-5.1029701957041998E-2</v>
      </c>
      <c r="DG26" s="176">
        <f t="shared" si="98"/>
        <v>-5.1029701957041998E-2</v>
      </c>
      <c r="DH26" s="176">
        <f t="shared" si="98"/>
        <v>-5.1029701957041998E-2</v>
      </c>
      <c r="DI26" s="176">
        <f t="shared" si="98"/>
        <v>-5.1029701957041998E-2</v>
      </c>
      <c r="DJ26" s="176">
        <f t="shared" si="98"/>
        <v>-5.1029701957041998E-2</v>
      </c>
      <c r="DK26" s="176">
        <f t="shared" si="98"/>
        <v>-5.1029701957041998E-2</v>
      </c>
      <c r="DL26" s="176">
        <f t="shared" si="98"/>
        <v>-5.1029701957041998E-2</v>
      </c>
      <c r="DM26" s="176">
        <f t="shared" si="98"/>
        <v>-5.1029701957041998E-2</v>
      </c>
      <c r="DN26" s="176">
        <f t="shared" si="98"/>
        <v>-5.1029701957041998E-2</v>
      </c>
      <c r="DO26" s="176">
        <f t="shared" si="98"/>
        <v>-5.1029701957041998E-2</v>
      </c>
      <c r="DP26" s="176">
        <f t="shared" si="98"/>
        <v>-5.1029701957041998E-2</v>
      </c>
    </row>
    <row r="27" spans="1:120" x14ac:dyDescent="0.25">
      <c r="A27" s="484"/>
      <c r="B27" s="174" t="str">
        <f t="shared" si="72"/>
        <v>Russia</v>
      </c>
      <c r="C27" s="233">
        <f t="shared" ref="C27:K27" si="105">C15</f>
        <v>668.55</v>
      </c>
      <c r="D27" s="234">
        <f t="shared" si="105"/>
        <v>0.15</v>
      </c>
      <c r="E27" s="235">
        <f t="shared" si="105"/>
        <v>1.865925481195959E-2</v>
      </c>
      <c r="F27" s="235">
        <f t="shared" si="105"/>
        <v>5.0639801151129177E-2</v>
      </c>
      <c r="G27" s="193">
        <f t="shared" si="105"/>
        <v>30.648149921329633</v>
      </c>
      <c r="H27" s="236">
        <f t="shared" si="105"/>
        <v>1.8580020311187999</v>
      </c>
      <c r="I27" s="236">
        <f t="shared" si="105"/>
        <v>1.7841991488506002</v>
      </c>
      <c r="J27" s="236">
        <f t="shared" si="105"/>
        <v>1.9384595531352</v>
      </c>
      <c r="K27" s="236">
        <f t="shared" si="105"/>
        <v>1.8954728805240999</v>
      </c>
      <c r="L27" s="236">
        <f t="shared" ref="L27:M27" si="106">L15</f>
        <v>1.9483023700441999</v>
      </c>
      <c r="M27" s="236">
        <f t="shared" si="106"/>
        <v>2.0091540965652999</v>
      </c>
      <c r="N27" s="236"/>
      <c r="O27" s="236"/>
      <c r="P27" s="236"/>
      <c r="Q27" s="194">
        <f t="shared" si="75"/>
        <v>-1.6827210055307982</v>
      </c>
      <c r="R27" s="237">
        <f t="shared" si="76"/>
        <v>5.4904488846803295E-2</v>
      </c>
      <c r="S27" s="175" t="s">
        <v>27</v>
      </c>
      <c r="T27" s="195">
        <v>2019</v>
      </c>
      <c r="U27" s="204">
        <f t="shared" si="77"/>
        <v>30.648149921329633</v>
      </c>
      <c r="V27" s="193">
        <f t="shared" si="63"/>
        <v>30.648149921331637</v>
      </c>
      <c r="W27" s="238">
        <f t="shared" si="78"/>
        <v>0</v>
      </c>
      <c r="X27" s="239">
        <f>VLOOKUP($S27,'data countries EDGAR'!$A$15:$AA$234,'data countries EDGAR'!$M$12,FALSE)/1000</f>
        <v>1.8580020311187999</v>
      </c>
      <c r="Y27" s="198">
        <f t="shared" si="79"/>
        <v>-3.7160040622375996E-2</v>
      </c>
      <c r="Z27" s="199">
        <f t="shared" si="80"/>
        <v>1.8951620717411759</v>
      </c>
      <c r="AA27" s="199">
        <f t="shared" si="81"/>
        <v>-7723.7709962578347</v>
      </c>
      <c r="AB27" s="200">
        <f t="shared" si="82"/>
        <v>7868964.4367949199</v>
      </c>
      <c r="AC27" s="199">
        <f t="shared" si="83"/>
        <v>2019.5068468408429</v>
      </c>
      <c r="AD27" s="199">
        <f t="shared" si="84"/>
        <v>2056.013189902842</v>
      </c>
      <c r="AE27" s="201">
        <f t="shared" si="85"/>
        <v>2056.013189902842</v>
      </c>
      <c r="AF27" s="202">
        <f t="shared" si="86"/>
        <v>2055.2972450027864</v>
      </c>
      <c r="AG27" s="202">
        <f t="shared" si="87"/>
        <v>2056.013189902842</v>
      </c>
      <c r="AH27" s="202">
        <f t="shared" si="88"/>
        <v>2056</v>
      </c>
      <c r="AI27" s="177">
        <f t="shared" si="89"/>
        <v>2055</v>
      </c>
      <c r="AJ27" s="178" cm="1">
        <f t="array" ref="AJ27">IFERROR(INDEX($AN$6:$DP$6,MATCH(_xlfn.AGGREGATE(14,6,(AN27:DP27)/(AN27:DP27&lt;=0),1),AN27:DP27,0)),"-")</f>
        <v>2055</v>
      </c>
      <c r="AL27" s="176" t="s">
        <v>302</v>
      </c>
      <c r="AM27" s="124">
        <f t="shared" si="90"/>
        <v>1.8580020311187999</v>
      </c>
      <c r="AN27" s="176">
        <f t="shared" si="91"/>
        <v>1.8060985387976958</v>
      </c>
      <c r="AO27" s="176">
        <f t="shared" si="91"/>
        <v>1.7541950464765916</v>
      </c>
      <c r="AP27" s="176">
        <f t="shared" si="91"/>
        <v>1.7022915541554875</v>
      </c>
      <c r="AQ27" s="176">
        <f t="shared" si="91"/>
        <v>1.6503880618343834</v>
      </c>
      <c r="AR27" s="176">
        <f t="shared" si="91"/>
        <v>1.5984845695132792</v>
      </c>
      <c r="AS27" s="176">
        <f t="shared" si="91"/>
        <v>1.5465810771921751</v>
      </c>
      <c r="AT27" s="176">
        <f t="shared" si="91"/>
        <v>1.4946775848710709</v>
      </c>
      <c r="AU27" s="176">
        <f t="shared" si="91"/>
        <v>1.4427740925499668</v>
      </c>
      <c r="AV27" s="176">
        <f t="shared" si="91"/>
        <v>1.3908706002288627</v>
      </c>
      <c r="AW27" s="176">
        <f t="shared" si="91"/>
        <v>1.3389671079077585</v>
      </c>
      <c r="AX27" s="176">
        <f t="shared" si="92"/>
        <v>1.2870636155866544</v>
      </c>
      <c r="AY27" s="176">
        <f t="shared" si="92"/>
        <v>1.2351601232655502</v>
      </c>
      <c r="AZ27" s="176">
        <f t="shared" si="92"/>
        <v>1.1832566309444461</v>
      </c>
      <c r="BA27" s="176">
        <f t="shared" si="92"/>
        <v>1.131353138623342</v>
      </c>
      <c r="BB27" s="176">
        <f t="shared" si="92"/>
        <v>1.0794496463022378</v>
      </c>
      <c r="BC27" s="176">
        <f t="shared" si="92"/>
        <v>1.0275461539811337</v>
      </c>
      <c r="BD27" s="176">
        <f t="shared" si="92"/>
        <v>0.97564266166002966</v>
      </c>
      <c r="BE27" s="176">
        <f t="shared" si="92"/>
        <v>0.92373916933892553</v>
      </c>
      <c r="BF27" s="176">
        <f t="shared" si="92"/>
        <v>0.87183567701782139</v>
      </c>
      <c r="BG27" s="176">
        <f t="shared" si="92"/>
        <v>0.81993218469671736</v>
      </c>
      <c r="BH27" s="176">
        <f t="shared" si="93"/>
        <v>0.76802869237561322</v>
      </c>
      <c r="BI27" s="176">
        <f t="shared" si="93"/>
        <v>0.71612520005450908</v>
      </c>
      <c r="BJ27" s="176">
        <f t="shared" si="93"/>
        <v>0.66422170773340494</v>
      </c>
      <c r="BK27" s="176">
        <f t="shared" si="93"/>
        <v>0.6123182154123008</v>
      </c>
      <c r="BL27" s="176">
        <f t="shared" si="93"/>
        <v>0.56041472309119666</v>
      </c>
      <c r="BM27" s="176">
        <f t="shared" si="93"/>
        <v>0.50851123077009253</v>
      </c>
      <c r="BN27" s="176">
        <f t="shared" si="93"/>
        <v>0.45660773844898839</v>
      </c>
      <c r="BO27" s="176">
        <f t="shared" si="93"/>
        <v>0.40470424612788425</v>
      </c>
      <c r="BP27" s="176">
        <f t="shared" si="93"/>
        <v>0.35280075380678011</v>
      </c>
      <c r="BQ27" s="176">
        <f t="shared" si="93"/>
        <v>0.30089726148567597</v>
      </c>
      <c r="BR27" s="176">
        <f t="shared" si="94"/>
        <v>0.24899376916457183</v>
      </c>
      <c r="BS27" s="176">
        <f t="shared" si="94"/>
        <v>0.19709027684346769</v>
      </c>
      <c r="BT27" s="176">
        <f t="shared" si="94"/>
        <v>0.14518678452236355</v>
      </c>
      <c r="BU27" s="176">
        <f t="shared" si="94"/>
        <v>9.3283292201259416E-2</v>
      </c>
      <c r="BV27" s="176">
        <f t="shared" si="94"/>
        <v>4.1379799880155277E-2</v>
      </c>
      <c r="BW27" s="176">
        <f t="shared" si="94"/>
        <v>-1.0523692440948862E-2</v>
      </c>
      <c r="BX27" s="176">
        <f t="shared" si="94"/>
        <v>-3.7155525705305614E-2</v>
      </c>
      <c r="BY27" s="176">
        <f t="shared" si="94"/>
        <v>-3.7160040622375996E-2</v>
      </c>
      <c r="BZ27" s="176">
        <f t="shared" si="94"/>
        <v>-3.7160040622375996E-2</v>
      </c>
      <c r="CA27" s="176">
        <f t="shared" si="94"/>
        <v>-3.7160040622375996E-2</v>
      </c>
      <c r="CB27" s="176">
        <f t="shared" si="95"/>
        <v>-3.7160040622375996E-2</v>
      </c>
      <c r="CC27" s="176">
        <f t="shared" si="95"/>
        <v>-3.7160040622375996E-2</v>
      </c>
      <c r="CD27" s="176">
        <f t="shared" si="95"/>
        <v>-3.7160040622375996E-2</v>
      </c>
      <c r="CE27" s="176">
        <f t="shared" si="95"/>
        <v>-3.7160040622375996E-2</v>
      </c>
      <c r="CF27" s="176">
        <f t="shared" si="95"/>
        <v>-3.7160040622375996E-2</v>
      </c>
      <c r="CG27" s="176">
        <f t="shared" si="95"/>
        <v>-3.7160040622375996E-2</v>
      </c>
      <c r="CH27" s="176">
        <f t="shared" si="95"/>
        <v>-3.7160040622375996E-2</v>
      </c>
      <c r="CI27" s="176">
        <f t="shared" si="95"/>
        <v>-3.7160040622375996E-2</v>
      </c>
      <c r="CJ27" s="176">
        <f t="shared" si="95"/>
        <v>-3.7160040622375996E-2</v>
      </c>
      <c r="CK27" s="176">
        <f t="shared" si="95"/>
        <v>-3.7160040622375996E-2</v>
      </c>
      <c r="CL27" s="176">
        <f t="shared" si="96"/>
        <v>-3.7160040622375996E-2</v>
      </c>
      <c r="CM27" s="176">
        <f t="shared" si="96"/>
        <v>-3.7160040622375996E-2</v>
      </c>
      <c r="CN27" s="176">
        <f t="shared" si="96"/>
        <v>-3.7160040622375996E-2</v>
      </c>
      <c r="CO27" s="176">
        <f t="shared" si="96"/>
        <v>-3.7160040622375996E-2</v>
      </c>
      <c r="CP27" s="176">
        <f t="shared" si="96"/>
        <v>-3.7160040622375996E-2</v>
      </c>
      <c r="CQ27" s="176">
        <f t="shared" si="96"/>
        <v>-3.7160040622375996E-2</v>
      </c>
      <c r="CR27" s="176">
        <f t="shared" si="96"/>
        <v>-3.7160040622375996E-2</v>
      </c>
      <c r="CS27" s="176">
        <f t="shared" si="96"/>
        <v>-3.7160040622375996E-2</v>
      </c>
      <c r="CT27" s="176">
        <f t="shared" si="96"/>
        <v>-3.7160040622375996E-2</v>
      </c>
      <c r="CU27" s="176">
        <f t="shared" si="96"/>
        <v>-3.7160040622375996E-2</v>
      </c>
      <c r="CV27" s="176">
        <f t="shared" si="97"/>
        <v>-3.7160040622375996E-2</v>
      </c>
      <c r="CW27" s="176">
        <f t="shared" si="97"/>
        <v>-3.7160040622375996E-2</v>
      </c>
      <c r="CX27" s="176">
        <f t="shared" si="97"/>
        <v>-3.7160040622375996E-2</v>
      </c>
      <c r="CY27" s="176">
        <f t="shared" si="97"/>
        <v>-3.7160040622375996E-2</v>
      </c>
      <c r="CZ27" s="176">
        <f t="shared" si="97"/>
        <v>-3.7160040622375996E-2</v>
      </c>
      <c r="DA27" s="176">
        <f t="shared" si="97"/>
        <v>-3.7160040622375996E-2</v>
      </c>
      <c r="DB27" s="176">
        <f t="shared" si="97"/>
        <v>-3.7160040622375996E-2</v>
      </c>
      <c r="DC27" s="176">
        <f t="shared" si="97"/>
        <v>-3.7160040622375996E-2</v>
      </c>
      <c r="DD27" s="176">
        <f t="shared" si="97"/>
        <v>-3.7160040622375996E-2</v>
      </c>
      <c r="DE27" s="176">
        <f t="shared" si="97"/>
        <v>-3.7160040622375996E-2</v>
      </c>
      <c r="DF27" s="176">
        <f t="shared" si="98"/>
        <v>-3.7160040622375996E-2</v>
      </c>
      <c r="DG27" s="176">
        <f t="shared" si="98"/>
        <v>-3.7160040622375996E-2</v>
      </c>
      <c r="DH27" s="176">
        <f t="shared" si="98"/>
        <v>-3.7160040622375996E-2</v>
      </c>
      <c r="DI27" s="176">
        <f t="shared" si="98"/>
        <v>-3.7160040622375996E-2</v>
      </c>
      <c r="DJ27" s="176">
        <f t="shared" si="98"/>
        <v>-3.7160040622375996E-2</v>
      </c>
      <c r="DK27" s="176">
        <f t="shared" si="98"/>
        <v>-3.7160040622375996E-2</v>
      </c>
      <c r="DL27" s="176">
        <f t="shared" si="98"/>
        <v>-3.7160040622375996E-2</v>
      </c>
      <c r="DM27" s="176">
        <f t="shared" si="98"/>
        <v>-3.7160040622375996E-2</v>
      </c>
      <c r="DN27" s="176">
        <f t="shared" si="98"/>
        <v>-3.7160040622375996E-2</v>
      </c>
      <c r="DO27" s="176">
        <f t="shared" si="98"/>
        <v>-3.7160040622375996E-2</v>
      </c>
      <c r="DP27" s="176">
        <f t="shared" si="98"/>
        <v>-3.7160040622375996E-2</v>
      </c>
    </row>
    <row r="28" spans="1:120" x14ac:dyDescent="0.25">
      <c r="A28" s="484"/>
      <c r="B28" s="174" t="str">
        <f t="shared" si="72"/>
        <v>Japan</v>
      </c>
      <c r="C28" s="233">
        <f t="shared" ref="C28:K28" si="107">C16</f>
        <v>668.55</v>
      </c>
      <c r="D28" s="234">
        <f t="shared" si="107"/>
        <v>0.15</v>
      </c>
      <c r="E28" s="235">
        <f t="shared" si="107"/>
        <v>1.6449535758358166E-2</v>
      </c>
      <c r="F28" s="235">
        <f t="shared" si="107"/>
        <v>3.0629495644825977E-2</v>
      </c>
      <c r="G28" s="193">
        <f t="shared" si="107"/>
        <v>19.055347486033696</v>
      </c>
      <c r="H28" s="236">
        <f t="shared" si="107"/>
        <v>1.1238129658209</v>
      </c>
      <c r="I28" s="236">
        <f t="shared" si="107"/>
        <v>1.0602269233469999</v>
      </c>
      <c r="J28" s="236">
        <f t="shared" si="107"/>
        <v>1.0802059879512</v>
      </c>
      <c r="K28" s="236">
        <f t="shared" si="107"/>
        <v>1.0505032369554002</v>
      </c>
      <c r="L28" s="236">
        <f t="shared" ref="L28:M28" si="108">L16</f>
        <v>1.0024381936138</v>
      </c>
      <c r="M28" s="236">
        <f t="shared" si="108"/>
        <v>0.97226697290758002</v>
      </c>
      <c r="N28" s="236"/>
      <c r="O28" s="236"/>
      <c r="P28" s="236"/>
      <c r="Q28" s="194">
        <f t="shared" si="75"/>
        <v>-0.99855657126423636</v>
      </c>
      <c r="R28" s="237">
        <f t="shared" si="76"/>
        <v>5.2402957857163819E-2</v>
      </c>
      <c r="S28" s="175" t="s">
        <v>28</v>
      </c>
      <c r="T28" s="195">
        <v>2019</v>
      </c>
      <c r="U28" s="204">
        <f t="shared" si="77"/>
        <v>19.055347486033696</v>
      </c>
      <c r="V28" s="193">
        <f t="shared" si="63"/>
        <v>19.055347486013201</v>
      </c>
      <c r="W28" s="238">
        <f t="shared" si="78"/>
        <v>0</v>
      </c>
      <c r="X28" s="239">
        <f>VLOOKUP($S28,'data countries EDGAR'!$A$15:$AA$234,'data countries EDGAR'!$M$12,FALSE)/1000</f>
        <v>1.1238129658209</v>
      </c>
      <c r="Y28" s="198">
        <f t="shared" si="79"/>
        <v>-2.2476259316417998E-2</v>
      </c>
      <c r="Z28" s="199">
        <f t="shared" si="80"/>
        <v>1.146289225137318</v>
      </c>
      <c r="AA28" s="199">
        <f t="shared" si="81"/>
        <v>-4672.7603185360913</v>
      </c>
      <c r="AB28" s="200">
        <f t="shared" si="82"/>
        <v>4761636.4132681023</v>
      </c>
      <c r="AC28" s="199">
        <f t="shared" si="83"/>
        <v>2019.5066814899849</v>
      </c>
      <c r="AD28" s="199">
        <f t="shared" si="84"/>
        <v>2056.9168040193767</v>
      </c>
      <c r="AE28" s="201">
        <f t="shared" si="85"/>
        <v>2056.9168040193767</v>
      </c>
      <c r="AF28" s="202">
        <f t="shared" si="86"/>
        <v>2056.1831411954672</v>
      </c>
      <c r="AG28" s="202">
        <f t="shared" si="87"/>
        <v>2056.9168040193767</v>
      </c>
      <c r="AH28" s="202">
        <f t="shared" si="88"/>
        <v>2056</v>
      </c>
      <c r="AI28" s="177">
        <f t="shared" si="89"/>
        <v>2056</v>
      </c>
      <c r="AJ28" s="178" cm="1">
        <f t="array" ref="AJ28">IFERROR(INDEX($AN$6:$DP$6,MATCH(_xlfn.AGGREGATE(14,6,(AN28:DP28)/(AN28:DP28&lt;=0),1),AN28:DP28,0)),"-")</f>
        <v>2056</v>
      </c>
      <c r="AL28" s="176" t="s">
        <v>302</v>
      </c>
      <c r="AM28" s="124">
        <f t="shared" si="90"/>
        <v>1.1238129658209</v>
      </c>
      <c r="AN28" s="176">
        <f t="shared" si="91"/>
        <v>1.0931772860727393</v>
      </c>
      <c r="AO28" s="176">
        <f t="shared" si="91"/>
        <v>1.0625416063245785</v>
      </c>
      <c r="AP28" s="176">
        <f t="shared" si="91"/>
        <v>1.0319059265764179</v>
      </c>
      <c r="AQ28" s="176">
        <f t="shared" si="91"/>
        <v>1.001270246828257</v>
      </c>
      <c r="AR28" s="176">
        <f t="shared" si="91"/>
        <v>0.97063456708009643</v>
      </c>
      <c r="AS28" s="176">
        <f t="shared" si="91"/>
        <v>0.93999888733193571</v>
      </c>
      <c r="AT28" s="176">
        <f t="shared" si="91"/>
        <v>0.90936320758377498</v>
      </c>
      <c r="AU28" s="176">
        <f t="shared" si="91"/>
        <v>0.87872752783561436</v>
      </c>
      <c r="AV28" s="176">
        <f t="shared" si="91"/>
        <v>0.84809184808745364</v>
      </c>
      <c r="AW28" s="176">
        <f t="shared" si="91"/>
        <v>0.81745616833929291</v>
      </c>
      <c r="AX28" s="176">
        <f t="shared" si="92"/>
        <v>0.78682048859113229</v>
      </c>
      <c r="AY28" s="176">
        <f t="shared" si="92"/>
        <v>0.75618480884297146</v>
      </c>
      <c r="AZ28" s="176">
        <f t="shared" si="92"/>
        <v>0.72554912909481084</v>
      </c>
      <c r="BA28" s="176">
        <f t="shared" si="92"/>
        <v>0.69491344934665011</v>
      </c>
      <c r="BB28" s="176">
        <f t="shared" si="92"/>
        <v>0.66427776959848939</v>
      </c>
      <c r="BC28" s="176">
        <f t="shared" si="92"/>
        <v>0.63364208985032877</v>
      </c>
      <c r="BD28" s="176">
        <f t="shared" si="92"/>
        <v>0.60300641010216804</v>
      </c>
      <c r="BE28" s="176">
        <f t="shared" si="92"/>
        <v>0.57237073035400732</v>
      </c>
      <c r="BF28" s="176">
        <f t="shared" si="92"/>
        <v>0.54173505060584659</v>
      </c>
      <c r="BG28" s="176">
        <f t="shared" si="92"/>
        <v>0.51109937085768586</v>
      </c>
      <c r="BH28" s="176">
        <f t="shared" si="93"/>
        <v>0.48046369110952525</v>
      </c>
      <c r="BI28" s="176">
        <f t="shared" si="93"/>
        <v>0.44982801136136452</v>
      </c>
      <c r="BJ28" s="176">
        <f t="shared" si="93"/>
        <v>0.41919233161320379</v>
      </c>
      <c r="BK28" s="176">
        <f t="shared" si="93"/>
        <v>0.38855665186504307</v>
      </c>
      <c r="BL28" s="176">
        <f t="shared" si="93"/>
        <v>0.35792097211688234</v>
      </c>
      <c r="BM28" s="176">
        <f t="shared" si="93"/>
        <v>0.32728529236872173</v>
      </c>
      <c r="BN28" s="176">
        <f t="shared" si="93"/>
        <v>0.296649612620561</v>
      </c>
      <c r="BO28" s="176">
        <f t="shared" si="93"/>
        <v>0.26601393287240027</v>
      </c>
      <c r="BP28" s="176">
        <f t="shared" si="93"/>
        <v>0.23537825312423954</v>
      </c>
      <c r="BQ28" s="176">
        <f t="shared" si="93"/>
        <v>0.20474257337607893</v>
      </c>
      <c r="BR28" s="176">
        <f t="shared" si="94"/>
        <v>0.1741068936279182</v>
      </c>
      <c r="BS28" s="176">
        <f t="shared" si="94"/>
        <v>0.14347121387975748</v>
      </c>
      <c r="BT28" s="176">
        <f t="shared" si="94"/>
        <v>0.11283553413159675</v>
      </c>
      <c r="BU28" s="176">
        <f t="shared" si="94"/>
        <v>8.2199854383436133E-2</v>
      </c>
      <c r="BV28" s="176">
        <f t="shared" si="94"/>
        <v>5.1564174635275295E-2</v>
      </c>
      <c r="BW28" s="176">
        <f t="shared" si="94"/>
        <v>2.0928494887114679E-2</v>
      </c>
      <c r="BX28" s="176">
        <f t="shared" si="94"/>
        <v>-9.601161341845554E-3</v>
      </c>
      <c r="BY28" s="176">
        <f t="shared" si="94"/>
        <v>-2.2476259316417998E-2</v>
      </c>
      <c r="BZ28" s="176">
        <f t="shared" si="94"/>
        <v>-2.2476259316417998E-2</v>
      </c>
      <c r="CA28" s="176">
        <f t="shared" si="94"/>
        <v>-2.2476259316417998E-2</v>
      </c>
      <c r="CB28" s="176">
        <f t="shared" si="95"/>
        <v>-2.2476259316417998E-2</v>
      </c>
      <c r="CC28" s="176">
        <f t="shared" si="95"/>
        <v>-2.2476259316417998E-2</v>
      </c>
      <c r="CD28" s="176">
        <f t="shared" si="95"/>
        <v>-2.2476259316417998E-2</v>
      </c>
      <c r="CE28" s="176">
        <f t="shared" si="95"/>
        <v>-2.2476259316417998E-2</v>
      </c>
      <c r="CF28" s="176">
        <f t="shared" si="95"/>
        <v>-2.2476259316417998E-2</v>
      </c>
      <c r="CG28" s="176">
        <f t="shared" si="95"/>
        <v>-2.2476259316417998E-2</v>
      </c>
      <c r="CH28" s="176">
        <f t="shared" si="95"/>
        <v>-2.2476259316417998E-2</v>
      </c>
      <c r="CI28" s="176">
        <f t="shared" si="95"/>
        <v>-2.2476259316417998E-2</v>
      </c>
      <c r="CJ28" s="176">
        <f t="shared" si="95"/>
        <v>-2.2476259316417998E-2</v>
      </c>
      <c r="CK28" s="176">
        <f t="shared" si="95"/>
        <v>-2.2476259316417998E-2</v>
      </c>
      <c r="CL28" s="176">
        <f t="shared" si="96"/>
        <v>-2.2476259316417998E-2</v>
      </c>
      <c r="CM28" s="176">
        <f t="shared" si="96"/>
        <v>-2.2476259316417998E-2</v>
      </c>
      <c r="CN28" s="176">
        <f t="shared" si="96"/>
        <v>-2.2476259316417998E-2</v>
      </c>
      <c r="CO28" s="176">
        <f t="shared" si="96"/>
        <v>-2.2476259316417998E-2</v>
      </c>
      <c r="CP28" s="176">
        <f t="shared" si="96"/>
        <v>-2.2476259316417998E-2</v>
      </c>
      <c r="CQ28" s="176">
        <f t="shared" si="96"/>
        <v>-2.2476259316417998E-2</v>
      </c>
      <c r="CR28" s="176">
        <f t="shared" si="96"/>
        <v>-2.2476259316417998E-2</v>
      </c>
      <c r="CS28" s="176">
        <f t="shared" si="96"/>
        <v>-2.2476259316417998E-2</v>
      </c>
      <c r="CT28" s="176">
        <f t="shared" si="96"/>
        <v>-2.2476259316417998E-2</v>
      </c>
      <c r="CU28" s="176">
        <f t="shared" si="96"/>
        <v>-2.2476259316417998E-2</v>
      </c>
      <c r="CV28" s="176">
        <f t="shared" si="97"/>
        <v>-2.2476259316417998E-2</v>
      </c>
      <c r="CW28" s="176">
        <f t="shared" si="97"/>
        <v>-2.2476259316417998E-2</v>
      </c>
      <c r="CX28" s="176">
        <f t="shared" si="97"/>
        <v>-2.2476259316417998E-2</v>
      </c>
      <c r="CY28" s="176">
        <f t="shared" si="97"/>
        <v>-2.2476259316417998E-2</v>
      </c>
      <c r="CZ28" s="176">
        <f t="shared" si="97"/>
        <v>-2.2476259316417998E-2</v>
      </c>
      <c r="DA28" s="176">
        <f t="shared" si="97"/>
        <v>-2.2476259316417998E-2</v>
      </c>
      <c r="DB28" s="176">
        <f t="shared" si="97"/>
        <v>-2.2476259316417998E-2</v>
      </c>
      <c r="DC28" s="176">
        <f t="shared" si="97"/>
        <v>-2.2476259316417998E-2</v>
      </c>
      <c r="DD28" s="176">
        <f t="shared" si="97"/>
        <v>-2.2476259316417998E-2</v>
      </c>
      <c r="DE28" s="176">
        <f t="shared" si="97"/>
        <v>-2.2476259316417998E-2</v>
      </c>
      <c r="DF28" s="176">
        <f t="shared" si="98"/>
        <v>-2.2476259316417998E-2</v>
      </c>
      <c r="DG28" s="176">
        <f t="shared" si="98"/>
        <v>-2.2476259316417998E-2</v>
      </c>
      <c r="DH28" s="176">
        <f t="shared" si="98"/>
        <v>-2.2476259316417998E-2</v>
      </c>
      <c r="DI28" s="176">
        <f t="shared" si="98"/>
        <v>-2.2476259316417998E-2</v>
      </c>
      <c r="DJ28" s="176">
        <f t="shared" si="98"/>
        <v>-2.2476259316417998E-2</v>
      </c>
      <c r="DK28" s="176">
        <f t="shared" si="98"/>
        <v>-2.2476259316417998E-2</v>
      </c>
      <c r="DL28" s="176">
        <f t="shared" si="98"/>
        <v>-2.2476259316417998E-2</v>
      </c>
      <c r="DM28" s="176">
        <f t="shared" si="98"/>
        <v>-2.2476259316417998E-2</v>
      </c>
      <c r="DN28" s="176">
        <f t="shared" si="98"/>
        <v>-2.2476259316417998E-2</v>
      </c>
      <c r="DO28" s="176">
        <f t="shared" si="98"/>
        <v>-2.2476259316417998E-2</v>
      </c>
      <c r="DP28" s="176">
        <f t="shared" si="98"/>
        <v>-2.2476259316417998E-2</v>
      </c>
    </row>
    <row r="29" spans="1:120" x14ac:dyDescent="0.25">
      <c r="A29" s="484"/>
      <c r="B29" s="174" t="str">
        <f t="shared" si="72"/>
        <v>Global</v>
      </c>
      <c r="C29" s="233">
        <f t="shared" ref="C29:K30" si="109">C17</f>
        <v>668.55</v>
      </c>
      <c r="D29" s="234">
        <f t="shared" si="109"/>
        <v>0.15</v>
      </c>
      <c r="E29" s="235">
        <f t="shared" si="109"/>
        <v>1</v>
      </c>
      <c r="F29" s="235">
        <f t="shared" si="109"/>
        <v>1</v>
      </c>
      <c r="G29" s="193">
        <f t="shared" si="109"/>
        <v>668.55</v>
      </c>
      <c r="H29" s="236">
        <f t="shared" si="109"/>
        <v>36.690547531452346</v>
      </c>
      <c r="I29" s="236">
        <f t="shared" si="109"/>
        <v>35.278461058253875</v>
      </c>
      <c r="J29" s="236">
        <f t="shared" si="109"/>
        <v>37.236274558576156</v>
      </c>
      <c r="K29" s="236">
        <f t="shared" si="109"/>
        <v>37.417335703532409</v>
      </c>
      <c r="L29" s="236">
        <f t="shared" ref="L29:M30" si="110">L17</f>
        <v>37.829568014551128</v>
      </c>
      <c r="M29" s="236">
        <f t="shared" si="110"/>
        <v>38.320611097241546</v>
      </c>
      <c r="N29" s="236"/>
      <c r="O29" s="236"/>
      <c r="P29" s="236"/>
      <c r="Q29" s="194">
        <f t="shared" si="75"/>
        <v>-30.745667312958812</v>
      </c>
      <c r="R29" s="237">
        <f t="shared" si="76"/>
        <v>4.5988583221836535E-2</v>
      </c>
      <c r="S29" s="175" t="s">
        <v>267</v>
      </c>
      <c r="T29" s="195">
        <v>2019</v>
      </c>
      <c r="U29" s="204">
        <f t="shared" si="77"/>
        <v>668.55</v>
      </c>
      <c r="V29" s="193">
        <f t="shared" si="63"/>
        <v>668.55000000025211</v>
      </c>
      <c r="W29" s="238">
        <f t="shared" si="78"/>
        <v>0</v>
      </c>
      <c r="X29" s="239">
        <f>VLOOKUP($S29,'data countries EDGAR'!$A$15:$AA$234,'data countries EDGAR'!$M$12,FALSE)/1000</f>
        <v>36.690547531452346</v>
      </c>
      <c r="Y29" s="198">
        <f t="shared" si="79"/>
        <v>-0.73381095062904689</v>
      </c>
      <c r="Z29" s="199">
        <f t="shared" si="80"/>
        <v>37.424358482081395</v>
      </c>
      <c r="AA29" s="199">
        <f t="shared" si="81"/>
        <v>-152650.38564161074</v>
      </c>
      <c r="AB29" s="200">
        <f t="shared" si="82"/>
        <v>155646698.65708175</v>
      </c>
      <c r="AC29" s="199">
        <f t="shared" si="83"/>
        <v>2019.5062659355151</v>
      </c>
      <c r="AD29" s="208">
        <f t="shared" si="84"/>
        <v>2059.3982719926107</v>
      </c>
      <c r="AE29" s="201">
        <f t="shared" si="85"/>
        <v>2059.3982719926107</v>
      </c>
      <c r="AF29" s="202">
        <f t="shared" si="86"/>
        <v>2058.6159529339316</v>
      </c>
      <c r="AG29" s="202">
        <f t="shared" si="87"/>
        <v>2059.3982719926107</v>
      </c>
      <c r="AH29" s="202">
        <f t="shared" si="88"/>
        <v>2059</v>
      </c>
      <c r="AI29" s="177">
        <f t="shared" si="89"/>
        <v>2059</v>
      </c>
      <c r="AJ29" s="178" cm="1">
        <f t="array" ref="AJ29">IFERROR(INDEX($AN$6:$DP$6,MATCH(_xlfn.AGGREGATE(14,6,(AN29:DP29)/(AN29:DP29&lt;=0),1),AN29:DP29,0)),"-")</f>
        <v>2059</v>
      </c>
      <c r="AL29" s="176" t="s">
        <v>302</v>
      </c>
      <c r="AM29" s="124">
        <f t="shared" si="90"/>
        <v>36.690547531452346</v>
      </c>
      <c r="AN29" s="176">
        <f t="shared" si="91"/>
        <v>35.752553061691536</v>
      </c>
      <c r="AO29" s="176">
        <f t="shared" si="91"/>
        <v>34.814558591930727</v>
      </c>
      <c r="AP29" s="176">
        <f t="shared" si="91"/>
        <v>33.876564122169924</v>
      </c>
      <c r="AQ29" s="176">
        <f t="shared" si="91"/>
        <v>32.938569652409114</v>
      </c>
      <c r="AR29" s="176">
        <f t="shared" si="91"/>
        <v>32.000575182648305</v>
      </c>
      <c r="AS29" s="176">
        <f t="shared" si="91"/>
        <v>31.062580712887495</v>
      </c>
      <c r="AT29" s="176">
        <f t="shared" si="91"/>
        <v>30.124586243126686</v>
      </c>
      <c r="AU29" s="176">
        <f t="shared" si="91"/>
        <v>29.18659177336588</v>
      </c>
      <c r="AV29" s="176">
        <f t="shared" si="91"/>
        <v>28.248597303605074</v>
      </c>
      <c r="AW29" s="176">
        <f t="shared" si="91"/>
        <v>27.310602833844264</v>
      </c>
      <c r="AX29" s="176">
        <f t="shared" si="92"/>
        <v>26.372608364083455</v>
      </c>
      <c r="AY29" s="176">
        <f t="shared" si="92"/>
        <v>25.434613894322645</v>
      </c>
      <c r="AZ29" s="176">
        <f t="shared" si="92"/>
        <v>24.496619424561839</v>
      </c>
      <c r="BA29" s="176">
        <f t="shared" si="92"/>
        <v>23.558624954801029</v>
      </c>
      <c r="BB29" s="176">
        <f t="shared" si="92"/>
        <v>22.620630485040223</v>
      </c>
      <c r="BC29" s="176">
        <f t="shared" si="92"/>
        <v>21.682636015279414</v>
      </c>
      <c r="BD29" s="176">
        <f t="shared" si="92"/>
        <v>20.744641545518604</v>
      </c>
      <c r="BE29" s="176">
        <f t="shared" si="92"/>
        <v>19.806647075757798</v>
      </c>
      <c r="BF29" s="176">
        <f t="shared" si="92"/>
        <v>18.868652605996989</v>
      </c>
      <c r="BG29" s="176">
        <f t="shared" si="92"/>
        <v>17.930658136236183</v>
      </c>
      <c r="BH29" s="176">
        <f t="shared" si="93"/>
        <v>16.992663666475373</v>
      </c>
      <c r="BI29" s="176">
        <f t="shared" si="93"/>
        <v>16.054669196714563</v>
      </c>
      <c r="BJ29" s="176">
        <f t="shared" si="93"/>
        <v>15.116674726953757</v>
      </c>
      <c r="BK29" s="176">
        <f t="shared" si="93"/>
        <v>14.178680257192948</v>
      </c>
      <c r="BL29" s="176">
        <f t="shared" si="93"/>
        <v>13.240685787432138</v>
      </c>
      <c r="BM29" s="176">
        <f t="shared" si="93"/>
        <v>12.302691317671332</v>
      </c>
      <c r="BN29" s="176">
        <f t="shared" si="93"/>
        <v>11.364696847910523</v>
      </c>
      <c r="BO29" s="176">
        <f t="shared" si="93"/>
        <v>10.426702378149713</v>
      </c>
      <c r="BP29" s="176">
        <f t="shared" si="93"/>
        <v>9.488707908388907</v>
      </c>
      <c r="BQ29" s="176">
        <f t="shared" si="93"/>
        <v>8.5507134386280974</v>
      </c>
      <c r="BR29" s="176">
        <f t="shared" si="94"/>
        <v>7.6127189688672914</v>
      </c>
      <c r="BS29" s="176">
        <f t="shared" si="94"/>
        <v>6.6747244991064818</v>
      </c>
      <c r="BT29" s="176">
        <f t="shared" si="94"/>
        <v>5.7367300293456722</v>
      </c>
      <c r="BU29" s="176">
        <f t="shared" si="94"/>
        <v>4.7987355595848662</v>
      </c>
      <c r="BV29" s="176">
        <f t="shared" si="94"/>
        <v>3.8607410898240602</v>
      </c>
      <c r="BW29" s="176">
        <f t="shared" si="94"/>
        <v>2.9227466200632506</v>
      </c>
      <c r="BX29" s="176">
        <f t="shared" si="94"/>
        <v>1.984752150302441</v>
      </c>
      <c r="BY29" s="176">
        <f t="shared" si="94"/>
        <v>1.0467576805416314</v>
      </c>
      <c r="BZ29" s="176">
        <f t="shared" si="94"/>
        <v>0.10876321078082185</v>
      </c>
      <c r="CA29" s="176">
        <f t="shared" si="94"/>
        <v>-0.65941833716790899</v>
      </c>
      <c r="CB29" s="176">
        <f t="shared" si="95"/>
        <v>-0.73381095062904689</v>
      </c>
      <c r="CC29" s="176">
        <f t="shared" si="95"/>
        <v>-0.73381095062904689</v>
      </c>
      <c r="CD29" s="176">
        <f t="shared" si="95"/>
        <v>-0.73381095062904689</v>
      </c>
      <c r="CE29" s="176">
        <f t="shared" si="95"/>
        <v>-0.73381095062904689</v>
      </c>
      <c r="CF29" s="176">
        <f t="shared" si="95"/>
        <v>-0.73381095062904689</v>
      </c>
      <c r="CG29" s="176">
        <f t="shared" si="95"/>
        <v>-0.73381095062904689</v>
      </c>
      <c r="CH29" s="176">
        <f t="shared" si="95"/>
        <v>-0.73381095062904689</v>
      </c>
      <c r="CI29" s="176">
        <f t="shared" si="95"/>
        <v>-0.73381095062904689</v>
      </c>
      <c r="CJ29" s="176">
        <f t="shared" si="95"/>
        <v>-0.73381095062904689</v>
      </c>
      <c r="CK29" s="176">
        <f t="shared" si="95"/>
        <v>-0.73381095062904689</v>
      </c>
      <c r="CL29" s="176">
        <f t="shared" si="96"/>
        <v>-0.73381095062904689</v>
      </c>
      <c r="CM29" s="176">
        <f t="shared" si="96"/>
        <v>-0.73381095062904689</v>
      </c>
      <c r="CN29" s="176">
        <f t="shared" si="96"/>
        <v>-0.73381095062904689</v>
      </c>
      <c r="CO29" s="176">
        <f t="shared" si="96"/>
        <v>-0.73381095062904689</v>
      </c>
      <c r="CP29" s="176">
        <f t="shared" si="96"/>
        <v>-0.73381095062904689</v>
      </c>
      <c r="CQ29" s="176">
        <f t="shared" si="96"/>
        <v>-0.73381095062904689</v>
      </c>
      <c r="CR29" s="176">
        <f t="shared" si="96"/>
        <v>-0.73381095062904689</v>
      </c>
      <c r="CS29" s="176">
        <f t="shared" si="96"/>
        <v>-0.73381095062904689</v>
      </c>
      <c r="CT29" s="176">
        <f t="shared" si="96"/>
        <v>-0.73381095062904689</v>
      </c>
      <c r="CU29" s="176">
        <f t="shared" si="96"/>
        <v>-0.73381095062904689</v>
      </c>
      <c r="CV29" s="176">
        <f t="shared" si="97"/>
        <v>-0.73381095062904689</v>
      </c>
      <c r="CW29" s="176">
        <f t="shared" si="97"/>
        <v>-0.73381095062904689</v>
      </c>
      <c r="CX29" s="176">
        <f t="shared" si="97"/>
        <v>-0.73381095062904689</v>
      </c>
      <c r="CY29" s="176">
        <f t="shared" si="97"/>
        <v>-0.73381095062904689</v>
      </c>
      <c r="CZ29" s="176">
        <f t="shared" si="97"/>
        <v>-0.73381095062904689</v>
      </c>
      <c r="DA29" s="176">
        <f t="shared" si="97"/>
        <v>-0.73381095062904689</v>
      </c>
      <c r="DB29" s="176">
        <f t="shared" si="97"/>
        <v>-0.73381095062904689</v>
      </c>
      <c r="DC29" s="176">
        <f t="shared" si="97"/>
        <v>-0.73381095062904689</v>
      </c>
      <c r="DD29" s="176">
        <f t="shared" si="97"/>
        <v>-0.73381095062904689</v>
      </c>
      <c r="DE29" s="176">
        <f t="shared" si="97"/>
        <v>-0.73381095062904689</v>
      </c>
      <c r="DF29" s="176">
        <f t="shared" si="98"/>
        <v>-0.73381095062904689</v>
      </c>
      <c r="DG29" s="176">
        <f t="shared" si="98"/>
        <v>-0.73381095062904689</v>
      </c>
      <c r="DH29" s="176">
        <f t="shared" si="98"/>
        <v>-0.73381095062904689</v>
      </c>
      <c r="DI29" s="176">
        <f t="shared" si="98"/>
        <v>-0.73381095062904689</v>
      </c>
      <c r="DJ29" s="176">
        <f t="shared" si="98"/>
        <v>-0.73381095062904689</v>
      </c>
      <c r="DK29" s="176">
        <f t="shared" si="98"/>
        <v>-0.73381095062904689</v>
      </c>
      <c r="DL29" s="176">
        <f t="shared" si="98"/>
        <v>-0.73381095062904689</v>
      </c>
      <c r="DM29" s="176">
        <f t="shared" si="98"/>
        <v>-0.73381095062904689</v>
      </c>
      <c r="DN29" s="176">
        <f t="shared" si="98"/>
        <v>-0.73381095062904689</v>
      </c>
      <c r="DO29" s="176">
        <f t="shared" si="98"/>
        <v>-0.73381095062904689</v>
      </c>
      <c r="DP29" s="176">
        <f t="shared" si="98"/>
        <v>-0.73381095062904689</v>
      </c>
    </row>
    <row r="30" spans="1:120" x14ac:dyDescent="0.25">
      <c r="A30" s="318"/>
      <c r="B30" s="174" t="str">
        <f t="shared" ref="B30" si="111">S30</f>
        <v>Germany</v>
      </c>
      <c r="C30" s="233">
        <f t="shared" si="109"/>
        <v>668.55</v>
      </c>
      <c r="D30" s="234">
        <f t="shared" si="109"/>
        <v>0.15</v>
      </c>
      <c r="E30" s="235">
        <f t="shared" si="109"/>
        <v>1.0690000911461727E-2</v>
      </c>
      <c r="F30" s="235">
        <f t="shared" si="109"/>
        <v>1.898309676267701E-2</v>
      </c>
      <c r="G30" s="193">
        <f t="shared" si="109"/>
        <v>11.859496955988215</v>
      </c>
      <c r="H30" s="236">
        <f t="shared" si="109"/>
        <v>0.69650021406515994</v>
      </c>
      <c r="I30" s="236">
        <f t="shared" si="109"/>
        <v>0.64208777683898</v>
      </c>
      <c r="J30" s="236">
        <f t="shared" si="109"/>
        <v>0.67066699129765006</v>
      </c>
      <c r="K30" s="236">
        <f t="shared" si="109"/>
        <v>0.65808855885510997</v>
      </c>
      <c r="L30" s="236">
        <f t="shared" si="110"/>
        <v>0.58965963081699002</v>
      </c>
      <c r="M30" s="236">
        <f t="shared" si="110"/>
        <v>0.57993560733102001</v>
      </c>
      <c r="N30" s="236"/>
      <c r="O30" s="236"/>
      <c r="P30" s="236"/>
      <c r="Q30" s="194">
        <f t="shared" ref="Q30" si="112">SUMIF(AO30:DQ30,"&lt;0")</f>
        <v>-0.61629076643998104</v>
      </c>
      <c r="R30" s="237">
        <f t="shared" ref="R30" si="113">-Q30/U30</f>
        <v>5.196601244783805E-2</v>
      </c>
      <c r="S30" s="321" t="s">
        <v>2</v>
      </c>
      <c r="T30" s="195">
        <v>2019</v>
      </c>
      <c r="U30" s="204">
        <f t="shared" ref="U30" si="114">G30</f>
        <v>11.859496955988215</v>
      </c>
      <c r="V30" s="193">
        <f t="shared" ref="V30" si="115">SUM(AN30:DP30)</f>
        <v>11.8594969559867</v>
      </c>
      <c r="W30" s="238">
        <f t="shared" ref="W30" si="116">ROUND(V30/U30-1,4)</f>
        <v>0</v>
      </c>
      <c r="X30" s="239">
        <f>VLOOKUP($S30,'data countries EDGAR'!$A$15:$AA$234,'data countries EDGAR'!$M$12,FALSE)/1000</f>
        <v>0.69650021406515994</v>
      </c>
      <c r="Y30" s="198">
        <f t="shared" si="79"/>
        <v>-1.3930004281303199E-2</v>
      </c>
      <c r="Z30" s="199">
        <f t="shared" ref="Z30" si="117">X30-Y30</f>
        <v>0.71043021834646314</v>
      </c>
      <c r="AA30" s="199">
        <f t="shared" ref="AA30" si="118">-2*X30*(T30+1)+Y30*4202-2*U30</f>
        <v>-2896.1137367252586</v>
      </c>
      <c r="AB30" s="200">
        <f t="shared" ref="AB30" si="119">X30*(T30+1)*(T30+1)+Y30*(T30*(T30+1)-2101*(2*T30+1))+U30*(2*T30+1)</f>
        <v>2951297.2974168113</v>
      </c>
      <c r="AC30" s="199">
        <f t="shared" ref="AC30" si="120">(-AA30-SQRT(AA30^2-4*Z30*AB30))/(2*Z30)</f>
        <v>2019.5066566165635</v>
      </c>
      <c r="AD30" s="208">
        <f t="shared" ref="AD30" si="121">(-AA30+SQRT(AA30^2-4*Z30*AB30))/(2*Z30)</f>
        <v>2057.0566172064537</v>
      </c>
      <c r="AE30" s="201">
        <f t="shared" ref="AE30" si="122">AD30</f>
        <v>2057.0566172064537</v>
      </c>
      <c r="AF30" s="202">
        <f t="shared" ref="AF30" si="123">(Y30*(T30+0.5)-X30*AG30)/(Y30-X30)</f>
        <v>2056.3202129475035</v>
      </c>
      <c r="AG30" s="202">
        <f t="shared" ref="AG30" si="124">AD30</f>
        <v>2057.0566172064537</v>
      </c>
      <c r="AH30" s="202">
        <f t="shared" ref="AH30" si="125">ROUNDDOWN(AG30,0)</f>
        <v>2057</v>
      </c>
      <c r="AI30" s="177">
        <f t="shared" ref="AI30" si="126">IF($Y$2=0,ROUNDUP(AF30,0),ROUND(AF30,0))</f>
        <v>2056</v>
      </c>
      <c r="AJ30" s="178" cm="1">
        <f t="array" ref="AJ30">IFERROR(INDEX($AN$6:$DP$6,MATCH(_xlfn.AGGREGATE(14,6,(AN30:DP30)/(AN30:DP30&lt;=0),1),AN30:DP30,0)),"-")</f>
        <v>2056</v>
      </c>
      <c r="AL30" s="176" t="s">
        <v>302</v>
      </c>
      <c r="AM30" s="124">
        <f t="shared" ref="AM30" si="127">H30</f>
        <v>0.69650021406515994</v>
      </c>
      <c r="AN30" s="176">
        <f t="shared" si="91"/>
        <v>0.67758396784305919</v>
      </c>
      <c r="AO30" s="176">
        <f t="shared" si="91"/>
        <v>0.65866772162095844</v>
      </c>
      <c r="AP30" s="176">
        <f t="shared" si="91"/>
        <v>0.63975147539885768</v>
      </c>
      <c r="AQ30" s="176">
        <f t="shared" si="91"/>
        <v>0.62083522917675693</v>
      </c>
      <c r="AR30" s="176">
        <f t="shared" si="91"/>
        <v>0.60191898295465618</v>
      </c>
      <c r="AS30" s="176">
        <f t="shared" si="91"/>
        <v>0.58300273673255543</v>
      </c>
      <c r="AT30" s="176">
        <f t="shared" si="91"/>
        <v>0.56408649051045467</v>
      </c>
      <c r="AU30" s="176">
        <f t="shared" si="91"/>
        <v>0.54517024428835392</v>
      </c>
      <c r="AV30" s="176">
        <f t="shared" si="91"/>
        <v>0.52625399806625317</v>
      </c>
      <c r="AW30" s="176">
        <f t="shared" si="91"/>
        <v>0.50733775184415242</v>
      </c>
      <c r="AX30" s="176">
        <f t="shared" si="92"/>
        <v>0.48842150562205167</v>
      </c>
      <c r="AY30" s="176">
        <f t="shared" si="92"/>
        <v>0.46950525939995097</v>
      </c>
      <c r="AZ30" s="176">
        <f t="shared" si="92"/>
        <v>0.45058901317785022</v>
      </c>
      <c r="BA30" s="176">
        <f t="shared" si="92"/>
        <v>0.43167276695574947</v>
      </c>
      <c r="BB30" s="176">
        <f t="shared" si="92"/>
        <v>0.41275652073364871</v>
      </c>
      <c r="BC30" s="176">
        <f t="shared" si="92"/>
        <v>0.39384027451154796</v>
      </c>
      <c r="BD30" s="176">
        <f t="shared" si="92"/>
        <v>0.37492402828944721</v>
      </c>
      <c r="BE30" s="176">
        <f t="shared" si="92"/>
        <v>0.35600778206734646</v>
      </c>
      <c r="BF30" s="176">
        <f t="shared" si="92"/>
        <v>0.3370915358452457</v>
      </c>
      <c r="BG30" s="176">
        <f t="shared" si="92"/>
        <v>0.31817528962314495</v>
      </c>
      <c r="BH30" s="176">
        <f t="shared" si="93"/>
        <v>0.2992590434010442</v>
      </c>
      <c r="BI30" s="176">
        <f t="shared" si="93"/>
        <v>0.28034279717894345</v>
      </c>
      <c r="BJ30" s="176">
        <f t="shared" si="93"/>
        <v>0.2614265509568427</v>
      </c>
      <c r="BK30" s="176">
        <f t="shared" si="93"/>
        <v>0.242510304734742</v>
      </c>
      <c r="BL30" s="176">
        <f t="shared" si="93"/>
        <v>0.22359405851264125</v>
      </c>
      <c r="BM30" s="176">
        <f t="shared" si="93"/>
        <v>0.2046778122905405</v>
      </c>
      <c r="BN30" s="176">
        <f t="shared" si="93"/>
        <v>0.18576156606843974</v>
      </c>
      <c r="BO30" s="176">
        <f t="shared" si="93"/>
        <v>0.16684531984633899</v>
      </c>
      <c r="BP30" s="176">
        <f t="shared" si="93"/>
        <v>0.14792907362423824</v>
      </c>
      <c r="BQ30" s="176">
        <f t="shared" si="93"/>
        <v>0.12901282740213749</v>
      </c>
      <c r="BR30" s="176">
        <f t="shared" si="94"/>
        <v>0.11009658118003673</v>
      </c>
      <c r="BS30" s="176">
        <f t="shared" si="94"/>
        <v>9.1180334957935982E-2</v>
      </c>
      <c r="BT30" s="176">
        <f t="shared" si="94"/>
        <v>7.226408873583523E-2</v>
      </c>
      <c r="BU30" s="176">
        <f t="shared" si="94"/>
        <v>5.3347842513734478E-2</v>
      </c>
      <c r="BV30" s="176">
        <f t="shared" si="94"/>
        <v>3.4431596291633726E-2</v>
      </c>
      <c r="BW30" s="176">
        <f t="shared" si="94"/>
        <v>1.5515350069532974E-2</v>
      </c>
      <c r="BX30" s="176">
        <f t="shared" si="94"/>
        <v>-3.4008961525677783E-3</v>
      </c>
      <c r="BY30" s="176">
        <f t="shared" si="94"/>
        <v>-1.3899686191375668E-2</v>
      </c>
      <c r="BZ30" s="176">
        <f t="shared" si="94"/>
        <v>-1.3930004281303199E-2</v>
      </c>
      <c r="CA30" s="176">
        <f t="shared" si="94"/>
        <v>-1.3930004281303199E-2</v>
      </c>
      <c r="CB30" s="176">
        <f t="shared" si="95"/>
        <v>-1.3930004281303199E-2</v>
      </c>
      <c r="CC30" s="176">
        <f t="shared" si="95"/>
        <v>-1.3930004281303199E-2</v>
      </c>
      <c r="CD30" s="176">
        <f t="shared" si="95"/>
        <v>-1.3930004281303199E-2</v>
      </c>
      <c r="CE30" s="176">
        <f t="shared" si="95"/>
        <v>-1.3930004281303199E-2</v>
      </c>
      <c r="CF30" s="176">
        <f t="shared" si="95"/>
        <v>-1.3930004281303199E-2</v>
      </c>
      <c r="CG30" s="176">
        <f t="shared" si="95"/>
        <v>-1.3930004281303199E-2</v>
      </c>
      <c r="CH30" s="176">
        <f t="shared" si="95"/>
        <v>-1.3930004281303199E-2</v>
      </c>
      <c r="CI30" s="176">
        <f t="shared" si="95"/>
        <v>-1.3930004281303199E-2</v>
      </c>
      <c r="CJ30" s="176">
        <f t="shared" si="95"/>
        <v>-1.3930004281303199E-2</v>
      </c>
      <c r="CK30" s="176">
        <f t="shared" si="95"/>
        <v>-1.3930004281303199E-2</v>
      </c>
      <c r="CL30" s="176">
        <f t="shared" si="96"/>
        <v>-1.3930004281303199E-2</v>
      </c>
      <c r="CM30" s="176">
        <f t="shared" si="96"/>
        <v>-1.3930004281303199E-2</v>
      </c>
      <c r="CN30" s="176">
        <f t="shared" si="96"/>
        <v>-1.3930004281303199E-2</v>
      </c>
      <c r="CO30" s="176">
        <f t="shared" si="96"/>
        <v>-1.3930004281303199E-2</v>
      </c>
      <c r="CP30" s="176">
        <f t="shared" si="96"/>
        <v>-1.3930004281303199E-2</v>
      </c>
      <c r="CQ30" s="176">
        <f t="shared" si="96"/>
        <v>-1.3930004281303199E-2</v>
      </c>
      <c r="CR30" s="176">
        <f t="shared" si="96"/>
        <v>-1.3930004281303199E-2</v>
      </c>
      <c r="CS30" s="176">
        <f t="shared" si="96"/>
        <v>-1.3930004281303199E-2</v>
      </c>
      <c r="CT30" s="176">
        <f t="shared" si="96"/>
        <v>-1.3930004281303199E-2</v>
      </c>
      <c r="CU30" s="176">
        <f t="shared" si="96"/>
        <v>-1.3930004281303199E-2</v>
      </c>
      <c r="CV30" s="176">
        <f t="shared" si="97"/>
        <v>-1.3930004281303199E-2</v>
      </c>
      <c r="CW30" s="176">
        <f t="shared" si="97"/>
        <v>-1.3930004281303199E-2</v>
      </c>
      <c r="CX30" s="176">
        <f t="shared" si="97"/>
        <v>-1.3930004281303199E-2</v>
      </c>
      <c r="CY30" s="176">
        <f t="shared" si="97"/>
        <v>-1.3930004281303199E-2</v>
      </c>
      <c r="CZ30" s="176">
        <f t="shared" si="97"/>
        <v>-1.3930004281303199E-2</v>
      </c>
      <c r="DA30" s="176">
        <f t="shared" si="97"/>
        <v>-1.3930004281303199E-2</v>
      </c>
      <c r="DB30" s="176">
        <f t="shared" si="97"/>
        <v>-1.3930004281303199E-2</v>
      </c>
      <c r="DC30" s="176">
        <f t="shared" si="97"/>
        <v>-1.3930004281303199E-2</v>
      </c>
      <c r="DD30" s="176">
        <f t="shared" si="97"/>
        <v>-1.3930004281303199E-2</v>
      </c>
      <c r="DE30" s="176">
        <f t="shared" si="97"/>
        <v>-1.3930004281303199E-2</v>
      </c>
      <c r="DF30" s="176">
        <f t="shared" si="98"/>
        <v>-1.3930004281303199E-2</v>
      </c>
      <c r="DG30" s="176">
        <f t="shared" si="98"/>
        <v>-1.3930004281303199E-2</v>
      </c>
      <c r="DH30" s="176">
        <f t="shared" si="98"/>
        <v>-1.3930004281303199E-2</v>
      </c>
      <c r="DI30" s="176">
        <f t="shared" si="98"/>
        <v>-1.3930004281303199E-2</v>
      </c>
      <c r="DJ30" s="176">
        <f t="shared" si="98"/>
        <v>-1.3930004281303199E-2</v>
      </c>
      <c r="DK30" s="176">
        <f t="shared" si="98"/>
        <v>-1.3930004281303199E-2</v>
      </c>
      <c r="DL30" s="176">
        <f t="shared" si="98"/>
        <v>-1.3930004281303199E-2</v>
      </c>
      <c r="DM30" s="176">
        <f t="shared" si="98"/>
        <v>-1.3930004281303199E-2</v>
      </c>
      <c r="DN30" s="176">
        <f t="shared" si="98"/>
        <v>-1.3930004281303199E-2</v>
      </c>
      <c r="DO30" s="176">
        <f t="shared" si="98"/>
        <v>-1.3930004281303199E-2</v>
      </c>
      <c r="DP30" s="176">
        <f t="shared" si="98"/>
        <v>-1.3930004281303199E-2</v>
      </c>
    </row>
    <row r="31" spans="1:120" x14ac:dyDescent="0.25">
      <c r="Q31" s="194"/>
      <c r="R31" s="237"/>
      <c r="W31" s="238"/>
    </row>
    <row r="32" spans="1:120" x14ac:dyDescent="0.25">
      <c r="B32" s="130" t="s">
        <v>336</v>
      </c>
      <c r="C32" s="209"/>
      <c r="D32" s="209"/>
      <c r="H32" s="232"/>
      <c r="I32" s="232"/>
      <c r="J32" s="232"/>
      <c r="K32" s="174"/>
      <c r="L32" s="174"/>
      <c r="M32" s="174"/>
      <c r="N32" s="174"/>
      <c r="O32" s="174"/>
      <c r="P32" s="242"/>
      <c r="Q32" s="194"/>
      <c r="R32" s="240"/>
      <c r="V32" s="193"/>
      <c r="W32" s="241"/>
      <c r="Y32" s="185"/>
      <c r="AB32" s="185"/>
      <c r="AE32" s="185"/>
      <c r="AF32" s="186"/>
      <c r="AN32" s="663" t="s">
        <v>311</v>
      </c>
      <c r="AO32" s="663"/>
      <c r="AP32" s="663"/>
      <c r="AQ32" s="663"/>
      <c r="AR32" s="663"/>
      <c r="AS32" s="514" t="s">
        <v>689</v>
      </c>
    </row>
    <row r="33" spans="1:120" outlineLevel="1" x14ac:dyDescent="0.25">
      <c r="H33" s="177">
        <f t="shared" ref="H33:M33" si="128">H5</f>
        <v>2019</v>
      </c>
      <c r="I33" s="177">
        <f t="shared" si="128"/>
        <v>2020</v>
      </c>
      <c r="J33" s="177">
        <f t="shared" si="128"/>
        <v>2021</v>
      </c>
      <c r="K33" s="177">
        <f t="shared" si="128"/>
        <v>2022</v>
      </c>
      <c r="L33" s="177">
        <f t="shared" si="128"/>
        <v>2023</v>
      </c>
      <c r="M33" s="177">
        <f t="shared" si="128"/>
        <v>2024</v>
      </c>
      <c r="N33" s="177">
        <f t="shared" ref="N33" si="129">N5</f>
        <v>2025</v>
      </c>
      <c r="Q33" s="194"/>
      <c r="R33" s="237"/>
      <c r="T33" s="183"/>
      <c r="U33" s="183"/>
      <c r="W33" s="241"/>
      <c r="X33" s="270"/>
      <c r="Y33" s="184"/>
      <c r="Z33" s="187" t="s">
        <v>295</v>
      </c>
      <c r="AA33" s="187" t="s">
        <v>296</v>
      </c>
      <c r="AB33" s="188" t="s">
        <v>297</v>
      </c>
      <c r="AC33" s="187" t="s">
        <v>298</v>
      </c>
      <c r="AD33" s="187" t="s">
        <v>299</v>
      </c>
      <c r="AE33" s="188" t="s">
        <v>300</v>
      </c>
      <c r="AF33" s="187" t="s">
        <v>281</v>
      </c>
      <c r="AG33" s="187" t="s">
        <v>300</v>
      </c>
      <c r="AH33" s="187" t="s">
        <v>301</v>
      </c>
      <c r="AI33" s="205"/>
      <c r="AJ33" s="206"/>
      <c r="AK33" s="189"/>
      <c r="AL33" s="189" t="s">
        <v>42</v>
      </c>
      <c r="AM33" s="123">
        <v>2019</v>
      </c>
      <c r="AN33" s="123">
        <f t="shared" ref="AN33:BS33" si="130">AM33+1</f>
        <v>2020</v>
      </c>
      <c r="AO33" s="123">
        <f t="shared" si="130"/>
        <v>2021</v>
      </c>
      <c r="AP33" s="189">
        <f t="shared" si="130"/>
        <v>2022</v>
      </c>
      <c r="AQ33" s="189">
        <f t="shared" si="130"/>
        <v>2023</v>
      </c>
      <c r="AR33" s="189">
        <f t="shared" si="130"/>
        <v>2024</v>
      </c>
      <c r="AS33" s="189">
        <f t="shared" si="130"/>
        <v>2025</v>
      </c>
      <c r="AT33" s="189">
        <f t="shared" si="130"/>
        <v>2026</v>
      </c>
      <c r="AU33" s="189">
        <f t="shared" si="130"/>
        <v>2027</v>
      </c>
      <c r="AV33" s="189">
        <f t="shared" si="130"/>
        <v>2028</v>
      </c>
      <c r="AW33" s="189">
        <f t="shared" si="130"/>
        <v>2029</v>
      </c>
      <c r="AX33" s="189">
        <f t="shared" si="130"/>
        <v>2030</v>
      </c>
      <c r="AY33" s="189">
        <f t="shared" si="130"/>
        <v>2031</v>
      </c>
      <c r="AZ33" s="189">
        <f t="shared" si="130"/>
        <v>2032</v>
      </c>
      <c r="BA33" s="189">
        <f t="shared" si="130"/>
        <v>2033</v>
      </c>
      <c r="BB33" s="189">
        <f t="shared" si="130"/>
        <v>2034</v>
      </c>
      <c r="BC33" s="189">
        <f t="shared" si="130"/>
        <v>2035</v>
      </c>
      <c r="BD33" s="189">
        <f t="shared" si="130"/>
        <v>2036</v>
      </c>
      <c r="BE33" s="189">
        <f t="shared" si="130"/>
        <v>2037</v>
      </c>
      <c r="BF33" s="189">
        <f t="shared" si="130"/>
        <v>2038</v>
      </c>
      <c r="BG33" s="189">
        <f t="shared" si="130"/>
        <v>2039</v>
      </c>
      <c r="BH33" s="189">
        <f t="shared" si="130"/>
        <v>2040</v>
      </c>
      <c r="BI33" s="189">
        <f t="shared" si="130"/>
        <v>2041</v>
      </c>
      <c r="BJ33" s="189">
        <f t="shared" si="130"/>
        <v>2042</v>
      </c>
      <c r="BK33" s="189">
        <f t="shared" si="130"/>
        <v>2043</v>
      </c>
      <c r="BL33" s="189">
        <f t="shared" si="130"/>
        <v>2044</v>
      </c>
      <c r="BM33" s="189">
        <f t="shared" si="130"/>
        <v>2045</v>
      </c>
      <c r="BN33" s="189">
        <f t="shared" si="130"/>
        <v>2046</v>
      </c>
      <c r="BO33" s="189">
        <f t="shared" si="130"/>
        <v>2047</v>
      </c>
      <c r="BP33" s="189">
        <f t="shared" si="130"/>
        <v>2048</v>
      </c>
      <c r="BQ33" s="189">
        <f t="shared" si="130"/>
        <v>2049</v>
      </c>
      <c r="BR33" s="189">
        <f t="shared" si="130"/>
        <v>2050</v>
      </c>
      <c r="BS33" s="189">
        <f t="shared" si="130"/>
        <v>2051</v>
      </c>
      <c r="BT33" s="189">
        <f t="shared" ref="BT33:CY33" si="131">BS33+1</f>
        <v>2052</v>
      </c>
      <c r="BU33" s="189">
        <f t="shared" si="131"/>
        <v>2053</v>
      </c>
      <c r="BV33" s="189">
        <f t="shared" si="131"/>
        <v>2054</v>
      </c>
      <c r="BW33" s="189">
        <f t="shared" si="131"/>
        <v>2055</v>
      </c>
      <c r="BX33" s="189">
        <f t="shared" si="131"/>
        <v>2056</v>
      </c>
      <c r="BY33" s="189">
        <f t="shared" si="131"/>
        <v>2057</v>
      </c>
      <c r="BZ33" s="189">
        <f t="shared" si="131"/>
        <v>2058</v>
      </c>
      <c r="CA33" s="189">
        <f t="shared" si="131"/>
        <v>2059</v>
      </c>
      <c r="CB33" s="189">
        <f t="shared" si="131"/>
        <v>2060</v>
      </c>
      <c r="CC33" s="189">
        <f t="shared" si="131"/>
        <v>2061</v>
      </c>
      <c r="CD33" s="189">
        <f t="shared" si="131"/>
        <v>2062</v>
      </c>
      <c r="CE33" s="189">
        <f t="shared" si="131"/>
        <v>2063</v>
      </c>
      <c r="CF33" s="189">
        <f t="shared" si="131"/>
        <v>2064</v>
      </c>
      <c r="CG33" s="189">
        <f t="shared" si="131"/>
        <v>2065</v>
      </c>
      <c r="CH33" s="189">
        <f t="shared" si="131"/>
        <v>2066</v>
      </c>
      <c r="CI33" s="189">
        <f t="shared" si="131"/>
        <v>2067</v>
      </c>
      <c r="CJ33" s="189">
        <f t="shared" si="131"/>
        <v>2068</v>
      </c>
      <c r="CK33" s="189">
        <f t="shared" si="131"/>
        <v>2069</v>
      </c>
      <c r="CL33" s="189">
        <f t="shared" si="131"/>
        <v>2070</v>
      </c>
      <c r="CM33" s="189">
        <f t="shared" si="131"/>
        <v>2071</v>
      </c>
      <c r="CN33" s="189">
        <f t="shared" si="131"/>
        <v>2072</v>
      </c>
      <c r="CO33" s="189">
        <f t="shared" si="131"/>
        <v>2073</v>
      </c>
      <c r="CP33" s="189">
        <f t="shared" si="131"/>
        <v>2074</v>
      </c>
      <c r="CQ33" s="189">
        <f t="shared" si="131"/>
        <v>2075</v>
      </c>
      <c r="CR33" s="189">
        <f t="shared" si="131"/>
        <v>2076</v>
      </c>
      <c r="CS33" s="189">
        <f t="shared" si="131"/>
        <v>2077</v>
      </c>
      <c r="CT33" s="189">
        <f t="shared" si="131"/>
        <v>2078</v>
      </c>
      <c r="CU33" s="189">
        <f t="shared" si="131"/>
        <v>2079</v>
      </c>
      <c r="CV33" s="189">
        <f t="shared" si="131"/>
        <v>2080</v>
      </c>
      <c r="CW33" s="189">
        <f t="shared" si="131"/>
        <v>2081</v>
      </c>
      <c r="CX33" s="189">
        <f t="shared" si="131"/>
        <v>2082</v>
      </c>
      <c r="CY33" s="189">
        <f t="shared" si="131"/>
        <v>2083</v>
      </c>
      <c r="CZ33" s="189">
        <f t="shared" ref="CZ33:DP33" si="132">CY33+1</f>
        <v>2084</v>
      </c>
      <c r="DA33" s="189">
        <f t="shared" si="132"/>
        <v>2085</v>
      </c>
      <c r="DB33" s="189">
        <f t="shared" si="132"/>
        <v>2086</v>
      </c>
      <c r="DC33" s="189">
        <f t="shared" si="132"/>
        <v>2087</v>
      </c>
      <c r="DD33" s="189">
        <f t="shared" si="132"/>
        <v>2088</v>
      </c>
      <c r="DE33" s="189">
        <f t="shared" si="132"/>
        <v>2089</v>
      </c>
      <c r="DF33" s="189">
        <f t="shared" si="132"/>
        <v>2090</v>
      </c>
      <c r="DG33" s="189">
        <f t="shared" si="132"/>
        <v>2091</v>
      </c>
      <c r="DH33" s="189">
        <f t="shared" si="132"/>
        <v>2092</v>
      </c>
      <c r="DI33" s="189">
        <f t="shared" si="132"/>
        <v>2093</v>
      </c>
      <c r="DJ33" s="189">
        <f t="shared" si="132"/>
        <v>2094</v>
      </c>
      <c r="DK33" s="189">
        <f t="shared" si="132"/>
        <v>2095</v>
      </c>
      <c r="DL33" s="189">
        <f t="shared" si="132"/>
        <v>2096</v>
      </c>
      <c r="DM33" s="189">
        <f t="shared" si="132"/>
        <v>2097</v>
      </c>
      <c r="DN33" s="189">
        <f t="shared" si="132"/>
        <v>2098</v>
      </c>
      <c r="DO33" s="189">
        <f t="shared" si="132"/>
        <v>2099</v>
      </c>
      <c r="DP33" s="189">
        <f t="shared" si="132"/>
        <v>2100</v>
      </c>
    </row>
    <row r="34" spans="1:120" outlineLevel="1" x14ac:dyDescent="0.25">
      <c r="B34" s="174" t="str">
        <f>S34</f>
        <v>China</v>
      </c>
      <c r="C34" s="233">
        <f t="shared" ref="C34:K34" si="133">C9</f>
        <v>668.55</v>
      </c>
      <c r="D34" s="234">
        <f t="shared" si="133"/>
        <v>0.15</v>
      </c>
      <c r="E34" s="235">
        <f t="shared" si="133"/>
        <v>0.18414258767072317</v>
      </c>
      <c r="F34" s="235">
        <f t="shared" si="133"/>
        <v>0.32196461945746269</v>
      </c>
      <c r="G34" s="193">
        <f t="shared" si="133"/>
        <v>201.42830843563294</v>
      </c>
      <c r="H34" s="236">
        <f t="shared" si="133"/>
        <v>11.813058173650001</v>
      </c>
      <c r="I34" s="236">
        <f t="shared" si="133"/>
        <v>11.964128535505001</v>
      </c>
      <c r="J34" s="236">
        <f t="shared" si="133"/>
        <v>12.551864515963</v>
      </c>
      <c r="K34" s="236">
        <f t="shared" si="133"/>
        <v>12.518684441195001</v>
      </c>
      <c r="L34" s="236">
        <f t="shared" ref="L34:M34" si="134">L9</f>
        <v>13.021241978837001</v>
      </c>
      <c r="M34" s="236">
        <f t="shared" si="134"/>
        <v>13.124727993147001</v>
      </c>
      <c r="N34" s="236">
        <f t="shared" ref="N34" si="135">N9</f>
        <v>0</v>
      </c>
      <c r="O34" s="236"/>
      <c r="P34" s="236">
        <f>SUM(I34:O34)</f>
        <v>63.180647464647009</v>
      </c>
      <c r="Q34" s="194">
        <f>SUMIF(AO34:DQ34,"&lt;0")</f>
        <v>-13.645543273564753</v>
      </c>
      <c r="R34" s="237">
        <f>-Q34/U34</f>
        <v>9.8703610446100404E-2</v>
      </c>
      <c r="S34" s="174" t="str">
        <f>'web app'!$B$23</f>
        <v>China</v>
      </c>
      <c r="T34" s="210">
        <f>IF(B34='data countries EDGAR'!A234,'web app'!M23-1,'web app'!M22-1)</f>
        <v>2024</v>
      </c>
      <c r="U34" s="196">
        <f>G34-P34</f>
        <v>138.24766097098592</v>
      </c>
      <c r="V34" s="193">
        <f>SUMIFS(AN34:DP34,$AN$6:$DP$6,"&gt;"&amp;T34)</f>
        <v>138.24766097063139</v>
      </c>
      <c r="W34" s="241">
        <f>ROUND(V34/U34-1,4)</f>
        <v>0</v>
      </c>
      <c r="X34" s="269">
        <f>_xlfn.XLOOKUP(T34,$H$33:$O$33,H34:O34)</f>
        <v>13.124727993147001</v>
      </c>
      <c r="Y34" s="198">
        <f>$Y$2*X34</f>
        <v>-0.26249455986294001</v>
      </c>
      <c r="Z34" s="199">
        <f>X34-Y34</f>
        <v>13.387222553009941</v>
      </c>
      <c r="AA34" s="199">
        <f>-2*X34*(T34+1)+Y34*4202-2*U34</f>
        <v>-54534.645834731396</v>
      </c>
      <c r="AB34" s="200">
        <f>X34*(T34+1)*(T34+1)+Y34*(T34*(T34+1)-2101*(2*T34+1))+U34*(2*T34+1)</f>
        <v>55536520.13664718</v>
      </c>
      <c r="AC34" s="199">
        <f>(-AA34-SQRT(AA34^2-4*Z34*AB34))/(2*Z34)</f>
        <v>2024.5101527325646</v>
      </c>
      <c r="AD34" s="199">
        <f>(-AA34+SQRT(AA34^2-4*Z34*AB34))/(2*Z34)</f>
        <v>2049.1239127943431</v>
      </c>
      <c r="AE34" s="201">
        <f>AD34</f>
        <v>2049.1239127943431</v>
      </c>
      <c r="AF34" s="202">
        <f>(Y34*(T34+0.5)-X34*AG34)/(Y34-X34)</f>
        <v>2048.6410909748461</v>
      </c>
      <c r="AG34" s="202">
        <f>AD34</f>
        <v>2049.1239127943431</v>
      </c>
      <c r="AH34" s="202">
        <f>ROUNDDOWN(AG34,0)</f>
        <v>2049</v>
      </c>
      <c r="AI34" s="177">
        <f>IF($Y$2=0,ROUNDUP(AF34,0),ROUND(AF34,0))</f>
        <v>2049</v>
      </c>
      <c r="AJ34" s="178" cm="1">
        <f t="array" ref="AJ34">IFERROR(INDEX($AN$6:$DP$6,MATCH(_xlfn.AGGREGATE(14,6,(AN34:DP34)/(AN34:DP34&lt;=0),1),AN34:DP34,0)),"-")</f>
        <v>2049</v>
      </c>
      <c r="AL34" s="176" t="s">
        <v>302</v>
      </c>
      <c r="AM34" s="124">
        <f t="shared" ref="AM34:AR34" si="136">H34</f>
        <v>11.813058173650001</v>
      </c>
      <c r="AN34" s="172">
        <f t="shared" si="136"/>
        <v>11.964128535505001</v>
      </c>
      <c r="AO34" s="172">
        <f t="shared" si="136"/>
        <v>12.551864515963</v>
      </c>
      <c r="AP34" s="172">
        <f t="shared" si="136"/>
        <v>12.518684441195001</v>
      </c>
      <c r="AQ34" s="172">
        <f t="shared" si="136"/>
        <v>13.021241978837001</v>
      </c>
      <c r="AR34" s="172">
        <f t="shared" si="136"/>
        <v>13.124727993147001</v>
      </c>
      <c r="AS34" s="515">
        <f>IF(B34='data countries EDGAR'!$A$234,paths!N34,IF(AS$6&lt;=$T34,0,IF(AS$6&lt;$AH34,$X34+($Y34-$X34)/($AG34-($T34+0.5))*(AS$6+0.5-($T34+0.5)),
IF(AS$6=$AH34,($X34+($Y34-$X34)/($AG34-($T34+0.5))*(0.5*($AG34+$AH34)-($T34+0.5)))*($AG34-$AH34)+$Y34*($AH34+1-$AG34),
$Y34))))</f>
        <v>12.581060434509229</v>
      </c>
      <c r="AT34" s="176">
        <f t="shared" ref="AT34:BV34" si="137">IF(AT$6&lt;=$T34,0,IF(AT$6&lt;$AH34,$X34+($Y34-$X34)/($AG34-($T34+0.5))*(AT$6+0.5-($T34+0.5)),
IF(AT$6=$AH34,($X34+($Y34-$X34)/($AG34-($T34+0.5))*(0.5*($AG34+$AH34)-($T34+0.5)))*($AG34-$AH34)+$Y34*($AH34+1-$AG34),
$Y34)))</f>
        <v>12.037392875871456</v>
      </c>
      <c r="AU34" s="176">
        <f t="shared" si="137"/>
        <v>11.493725317233684</v>
      </c>
      <c r="AV34" s="176">
        <f t="shared" si="137"/>
        <v>10.950057758595912</v>
      </c>
      <c r="AW34" s="176">
        <f t="shared" si="137"/>
        <v>10.406390199958139</v>
      </c>
      <c r="AX34" s="176">
        <f t="shared" si="137"/>
        <v>9.8627226413203672</v>
      </c>
      <c r="AY34" s="176">
        <f t="shared" si="137"/>
        <v>9.3190550826825955</v>
      </c>
      <c r="AZ34" s="176">
        <f t="shared" si="137"/>
        <v>8.7753875240448238</v>
      </c>
      <c r="BA34" s="176">
        <f t="shared" si="137"/>
        <v>8.2317199654070503</v>
      </c>
      <c r="BB34" s="176">
        <f t="shared" si="137"/>
        <v>7.6880524067692786</v>
      </c>
      <c r="BC34" s="176">
        <f t="shared" si="137"/>
        <v>7.144384848131506</v>
      </c>
      <c r="BD34" s="176">
        <f t="shared" si="137"/>
        <v>6.6007172894937334</v>
      </c>
      <c r="BE34" s="176">
        <f t="shared" si="137"/>
        <v>6.0570497308559617</v>
      </c>
      <c r="BF34" s="176">
        <f t="shared" si="137"/>
        <v>5.513382172218189</v>
      </c>
      <c r="BG34" s="176">
        <f t="shared" si="137"/>
        <v>4.9697146135804164</v>
      </c>
      <c r="BH34" s="176">
        <f t="shared" si="137"/>
        <v>4.4260470549426447</v>
      </c>
      <c r="BI34" s="176">
        <f t="shared" si="137"/>
        <v>3.882379496304873</v>
      </c>
      <c r="BJ34" s="176">
        <f t="shared" si="137"/>
        <v>3.3387119376670995</v>
      </c>
      <c r="BK34" s="176">
        <f t="shared" si="137"/>
        <v>2.7950443790293278</v>
      </c>
      <c r="BL34" s="176">
        <f t="shared" si="137"/>
        <v>2.2513768203915561</v>
      </c>
      <c r="BM34" s="176">
        <f t="shared" si="137"/>
        <v>1.7077092617537826</v>
      </c>
      <c r="BN34" s="176">
        <f t="shared" si="137"/>
        <v>1.1640417031160109</v>
      </c>
      <c r="BO34" s="176">
        <f t="shared" si="137"/>
        <v>0.62037414447823913</v>
      </c>
      <c r="BP34" s="176">
        <f t="shared" si="137"/>
        <v>7.6706585840465635E-2</v>
      </c>
      <c r="BQ34" s="176">
        <f t="shared" si="137"/>
        <v>-0.2583207205548026</v>
      </c>
      <c r="BR34" s="176">
        <f t="shared" si="137"/>
        <v>-0.26249455986294001</v>
      </c>
      <c r="BS34" s="176">
        <f t="shared" si="137"/>
        <v>-0.26249455986294001</v>
      </c>
      <c r="BT34" s="176">
        <f t="shared" si="137"/>
        <v>-0.26249455986294001</v>
      </c>
      <c r="BU34" s="176">
        <f t="shared" si="137"/>
        <v>-0.26249455986294001</v>
      </c>
      <c r="BV34" s="176">
        <f t="shared" si="137"/>
        <v>-0.26249455986294001</v>
      </c>
      <c r="BW34" s="176">
        <f t="shared" ref="BW34:DB34" si="138">IF(BW$6&lt;=$T34,0,IF(BW$6&lt;$AH34,$X34+($Y34-$X34)/($AG34-($T34+0.5))*(BW$6+0.5-($T34+0.5)),
IF(BW$6=$AH34,($X34+($Y34-$X34)/($AG34-($T34+0.5))*(0.5*($AG34+$AH34)-($T34+0.5)))*($AG34-$AH34)+$Y34*($AH34+1-$AG34),
$Y34)))</f>
        <v>-0.26249455986294001</v>
      </c>
      <c r="BX34" s="176">
        <f t="shared" si="138"/>
        <v>-0.26249455986294001</v>
      </c>
      <c r="BY34" s="176">
        <f t="shared" si="138"/>
        <v>-0.26249455986294001</v>
      </c>
      <c r="BZ34" s="176">
        <f t="shared" si="138"/>
        <v>-0.26249455986294001</v>
      </c>
      <c r="CA34" s="176">
        <f t="shared" si="138"/>
        <v>-0.26249455986294001</v>
      </c>
      <c r="CB34" s="176">
        <f t="shared" si="138"/>
        <v>-0.26249455986294001</v>
      </c>
      <c r="CC34" s="176">
        <f t="shared" si="138"/>
        <v>-0.26249455986294001</v>
      </c>
      <c r="CD34" s="176">
        <f t="shared" si="138"/>
        <v>-0.26249455986294001</v>
      </c>
      <c r="CE34" s="176">
        <f t="shared" si="138"/>
        <v>-0.26249455986294001</v>
      </c>
      <c r="CF34" s="176">
        <f t="shared" si="138"/>
        <v>-0.26249455986294001</v>
      </c>
      <c r="CG34" s="176">
        <f t="shared" si="138"/>
        <v>-0.26249455986294001</v>
      </c>
      <c r="CH34" s="176">
        <f t="shared" si="138"/>
        <v>-0.26249455986294001</v>
      </c>
      <c r="CI34" s="176">
        <f t="shared" si="138"/>
        <v>-0.26249455986294001</v>
      </c>
      <c r="CJ34" s="176">
        <f t="shared" si="138"/>
        <v>-0.26249455986294001</v>
      </c>
      <c r="CK34" s="176">
        <f t="shared" si="138"/>
        <v>-0.26249455986294001</v>
      </c>
      <c r="CL34" s="176">
        <f t="shared" si="138"/>
        <v>-0.26249455986294001</v>
      </c>
      <c r="CM34" s="176">
        <f t="shared" si="138"/>
        <v>-0.26249455986294001</v>
      </c>
      <c r="CN34" s="176">
        <f t="shared" si="138"/>
        <v>-0.26249455986294001</v>
      </c>
      <c r="CO34" s="176">
        <f t="shared" si="138"/>
        <v>-0.26249455986294001</v>
      </c>
      <c r="CP34" s="176">
        <f t="shared" si="138"/>
        <v>-0.26249455986294001</v>
      </c>
      <c r="CQ34" s="176">
        <f t="shared" si="138"/>
        <v>-0.26249455986294001</v>
      </c>
      <c r="CR34" s="176">
        <f t="shared" si="138"/>
        <v>-0.26249455986294001</v>
      </c>
      <c r="CS34" s="176">
        <f t="shared" si="138"/>
        <v>-0.26249455986294001</v>
      </c>
      <c r="CT34" s="176">
        <f t="shared" si="138"/>
        <v>-0.26249455986294001</v>
      </c>
      <c r="CU34" s="176">
        <f t="shared" si="138"/>
        <v>-0.26249455986294001</v>
      </c>
      <c r="CV34" s="176">
        <f t="shared" si="138"/>
        <v>-0.26249455986294001</v>
      </c>
      <c r="CW34" s="176">
        <f t="shared" si="138"/>
        <v>-0.26249455986294001</v>
      </c>
      <c r="CX34" s="176">
        <f t="shared" si="138"/>
        <v>-0.26249455986294001</v>
      </c>
      <c r="CY34" s="176">
        <f t="shared" si="138"/>
        <v>-0.26249455986294001</v>
      </c>
      <c r="CZ34" s="176">
        <f t="shared" si="138"/>
        <v>-0.26249455986294001</v>
      </c>
      <c r="DA34" s="176">
        <f t="shared" si="138"/>
        <v>-0.26249455986294001</v>
      </c>
      <c r="DB34" s="176">
        <f t="shared" si="138"/>
        <v>-0.26249455986294001</v>
      </c>
      <c r="DC34" s="176">
        <f t="shared" ref="DC34:DP34" si="139">IF(DC$6&lt;=$T34,0,IF(DC$6&lt;$AH34,$X34+($Y34-$X34)/($AG34-($T34+0.5))*(DC$6+0.5-($T34+0.5)),
IF(DC$6=$AH34,($X34+($Y34-$X34)/($AG34-($T34+0.5))*(0.5*($AG34+$AH34)-($T34+0.5)))*($AG34-$AH34)+$Y34*($AH34+1-$AG34),
$Y34)))</f>
        <v>-0.26249455986294001</v>
      </c>
      <c r="DD34" s="176">
        <f t="shared" si="139"/>
        <v>-0.26249455986294001</v>
      </c>
      <c r="DE34" s="176">
        <f t="shared" si="139"/>
        <v>-0.26249455986294001</v>
      </c>
      <c r="DF34" s="176">
        <f t="shared" si="139"/>
        <v>-0.26249455986294001</v>
      </c>
      <c r="DG34" s="176">
        <f t="shared" si="139"/>
        <v>-0.26249455986294001</v>
      </c>
      <c r="DH34" s="176">
        <f t="shared" si="139"/>
        <v>-0.26249455986294001</v>
      </c>
      <c r="DI34" s="176">
        <f t="shared" si="139"/>
        <v>-0.26249455986294001</v>
      </c>
      <c r="DJ34" s="176">
        <f t="shared" si="139"/>
        <v>-0.26249455986294001</v>
      </c>
      <c r="DK34" s="176">
        <f t="shared" si="139"/>
        <v>-0.26249455986294001</v>
      </c>
      <c r="DL34" s="176">
        <f t="shared" si="139"/>
        <v>-0.26249455986294001</v>
      </c>
      <c r="DM34" s="176">
        <f t="shared" si="139"/>
        <v>-0.26249455986294001</v>
      </c>
      <c r="DN34" s="176">
        <f t="shared" si="139"/>
        <v>-0.26249455986294001</v>
      </c>
      <c r="DO34" s="176">
        <f t="shared" si="139"/>
        <v>-0.26249455986294001</v>
      </c>
      <c r="DP34" s="176">
        <f t="shared" si="139"/>
        <v>-0.26249455986294001</v>
      </c>
    </row>
    <row r="35" spans="1:120" outlineLevel="1" x14ac:dyDescent="0.25">
      <c r="C35" s="231"/>
      <c r="D35" s="231"/>
      <c r="E35" s="231"/>
      <c r="F35" s="231"/>
      <c r="G35" s="231"/>
      <c r="P35" s="236"/>
      <c r="Q35" s="194"/>
      <c r="R35" s="237"/>
      <c r="T35" s="210"/>
      <c r="V35" s="193"/>
      <c r="W35" s="238"/>
      <c r="X35" s="269"/>
      <c r="AN35" s="211"/>
      <c r="AO35" s="211"/>
      <c r="AP35" s="211"/>
      <c r="AQ35" s="211"/>
    </row>
    <row r="36" spans="1:120" outlineLevel="1" x14ac:dyDescent="0.25">
      <c r="A36" s="484"/>
      <c r="B36" s="174" t="str">
        <f t="shared" ref="B36:B42" si="140">S36</f>
        <v>China</v>
      </c>
      <c r="C36" s="233">
        <f t="shared" ref="C36:K36" si="141">C11</f>
        <v>668.55</v>
      </c>
      <c r="D36" s="234">
        <f t="shared" si="141"/>
        <v>0.15</v>
      </c>
      <c r="E36" s="235">
        <f t="shared" si="141"/>
        <v>0.18414258767072317</v>
      </c>
      <c r="F36" s="235">
        <f t="shared" si="141"/>
        <v>0.32196461945746269</v>
      </c>
      <c r="G36" s="193">
        <f t="shared" si="141"/>
        <v>201.42830843563294</v>
      </c>
      <c r="H36" s="236">
        <f t="shared" si="141"/>
        <v>11.813058173650001</v>
      </c>
      <c r="I36" s="236">
        <f t="shared" si="141"/>
        <v>11.964128535505001</v>
      </c>
      <c r="J36" s="236">
        <f t="shared" si="141"/>
        <v>12.551864515963</v>
      </c>
      <c r="K36" s="236">
        <f t="shared" si="141"/>
        <v>12.518684441195001</v>
      </c>
      <c r="L36" s="236">
        <f t="shared" ref="L36:M36" si="142">L11</f>
        <v>13.021241978837001</v>
      </c>
      <c r="M36" s="236">
        <f t="shared" si="142"/>
        <v>13.124727993147001</v>
      </c>
      <c r="N36" s="236"/>
      <c r="O36" s="236"/>
      <c r="P36" s="236">
        <f>SUM(I36:O36)</f>
        <v>63.180647464647009</v>
      </c>
      <c r="Q36" s="194">
        <f t="shared" ref="Q36:Q42" si="143">SUMIF(AO36:DQ36,"&lt;0")</f>
        <v>-13.645543273564753</v>
      </c>
      <c r="R36" s="237">
        <f t="shared" ref="R36:R42" si="144">-Q36/U36</f>
        <v>9.8703610446100404E-2</v>
      </c>
      <c r="S36" s="174" t="s">
        <v>23</v>
      </c>
      <c r="T36" s="210">
        <f>'web app'!$M$22-1</f>
        <v>2024</v>
      </c>
      <c r="U36" s="204">
        <f t="shared" ref="U36:U42" si="145">G36-P36</f>
        <v>138.24766097098592</v>
      </c>
      <c r="V36" s="193">
        <f t="shared" ref="V36:V54" si="146">SUMIFS(AN36:DP36,$AN$6:$DP$6,"&gt;"&amp;T36)</f>
        <v>138.24766097063139</v>
      </c>
      <c r="W36" s="238">
        <f t="shared" ref="W36:W42" si="147">ROUND(V36/U36-1,4)</f>
        <v>0</v>
      </c>
      <c r="X36" s="269">
        <f t="shared" ref="X36:X43" si="148">_xlfn.XLOOKUP(T36,$H$33:$O$33,H36:O36)</f>
        <v>13.124727993147001</v>
      </c>
      <c r="Y36" s="198">
        <f t="shared" ref="Y36:Y42" si="149">$Y$2*X36</f>
        <v>-0.26249455986294001</v>
      </c>
      <c r="Z36" s="199">
        <f t="shared" ref="Z36:Z42" si="150">X36-Y36</f>
        <v>13.387222553009941</v>
      </c>
      <c r="AA36" s="199">
        <f t="shared" ref="AA36:AA42" si="151">-2*X36*(T36+1)+Y36*4202-2*U36</f>
        <v>-54534.645834731396</v>
      </c>
      <c r="AB36" s="200">
        <f t="shared" ref="AB36:AB42" si="152">X36*(T36+1)*(T36+1)+Y36*(T36*(T36+1)-2101*(2*T36+1))+U36*(2*T36+1)</f>
        <v>55536520.13664718</v>
      </c>
      <c r="AC36" s="199">
        <f t="shared" ref="AC36:AC42" si="153">(-AA36-SQRT(AA36^2-4*Z36*AB36))/(2*Z36)</f>
        <v>2024.5101527325646</v>
      </c>
      <c r="AD36" s="199">
        <f t="shared" ref="AD36:AD42" si="154">(-AA36+SQRT(AA36^2-4*Z36*AB36))/(2*Z36)</f>
        <v>2049.1239127943431</v>
      </c>
      <c r="AE36" s="201">
        <f t="shared" ref="AE36:AE42" si="155">AD36</f>
        <v>2049.1239127943431</v>
      </c>
      <c r="AF36" s="202">
        <f t="shared" ref="AF36:AF42" si="156">(Y36*(T36+0.5)-X36*AG36)/(Y36-X36)</f>
        <v>2048.6410909748461</v>
      </c>
      <c r="AG36" s="202">
        <f t="shared" ref="AG36:AG42" si="157">AD36</f>
        <v>2049.1239127943431</v>
      </c>
      <c r="AH36" s="202">
        <f t="shared" ref="AH36:AH42" si="158">ROUNDDOWN(AG36,0)</f>
        <v>2049</v>
      </c>
      <c r="AI36" s="177">
        <f t="shared" ref="AI36:AI42" si="159">IF($Y$2=0,ROUNDUP(AF36,0),ROUND(AF36,0))</f>
        <v>2049</v>
      </c>
      <c r="AJ36" s="178" cm="1">
        <f t="array" ref="AJ36">IFERROR(INDEX($AN$6:$DP$6,MATCH(_xlfn.AGGREGATE(14,6,(AN36:DP36)/(AN36:DP36&lt;=0),1),AN36:DP36,0)),"-")</f>
        <v>2049</v>
      </c>
      <c r="AL36" s="176" t="s">
        <v>302</v>
      </c>
      <c r="AM36" s="124">
        <f t="shared" ref="AM36:AR42" si="160">H36</f>
        <v>11.813058173650001</v>
      </c>
      <c r="AN36" s="172">
        <f t="shared" si="160"/>
        <v>11.964128535505001</v>
      </c>
      <c r="AO36" s="172">
        <f t="shared" si="160"/>
        <v>12.551864515963</v>
      </c>
      <c r="AP36" s="172">
        <f t="shared" si="160"/>
        <v>12.518684441195001</v>
      </c>
      <c r="AQ36" s="172">
        <f t="shared" si="160"/>
        <v>13.021241978837001</v>
      </c>
      <c r="AR36" s="172">
        <f t="shared" si="160"/>
        <v>13.124727993147001</v>
      </c>
      <c r="AS36" s="176">
        <f t="shared" ref="AS36:AZ43" si="161">IF(AS$6&lt;=$T36,0,IF(AS$6&lt;$AH36,$X36+($Y36-$X36)/($AG36-($T36+0.5))*(AS$6+0.5-($T36+0.5)),
IF(AS$6=$AH36,($X36+($Y36-$X36)/($AG36-($T36+0.5))*(0.5*($AG36+$AH36)-($T36+0.5)))*($AG36-$AH36)+$Y36*($AH36+1-$AG36),
$Y36)))</f>
        <v>12.581060434509229</v>
      </c>
      <c r="AT36" s="176">
        <f t="shared" si="161"/>
        <v>12.037392875871456</v>
      </c>
      <c r="AU36" s="176">
        <f t="shared" si="161"/>
        <v>11.493725317233684</v>
      </c>
      <c r="AV36" s="176">
        <f t="shared" si="161"/>
        <v>10.950057758595912</v>
      </c>
      <c r="AW36" s="176">
        <f t="shared" si="161"/>
        <v>10.406390199958139</v>
      </c>
      <c r="AX36" s="176">
        <f t="shared" si="161"/>
        <v>9.8627226413203672</v>
      </c>
      <c r="AY36" s="176">
        <f t="shared" si="161"/>
        <v>9.3190550826825955</v>
      </c>
      <c r="AZ36" s="176">
        <f t="shared" si="161"/>
        <v>8.7753875240448238</v>
      </c>
      <c r="BA36" s="176">
        <f t="shared" ref="BA36:BJ43" si="162">IF(BA$6&lt;=$T36,0,IF(BA$6&lt;$AH36,$X36+($Y36-$X36)/($AG36-($T36+0.5))*(BA$6+0.5-($T36+0.5)),
IF(BA$6=$AH36,($X36+($Y36-$X36)/($AG36-($T36+0.5))*(0.5*($AG36+$AH36)-($T36+0.5)))*($AG36-$AH36)+$Y36*($AH36+1-$AG36),
$Y36)))</f>
        <v>8.2317199654070503</v>
      </c>
      <c r="BB36" s="176">
        <f t="shared" si="162"/>
        <v>7.6880524067692786</v>
      </c>
      <c r="BC36" s="176">
        <f t="shared" si="162"/>
        <v>7.144384848131506</v>
      </c>
      <c r="BD36" s="176">
        <f t="shared" si="162"/>
        <v>6.6007172894937334</v>
      </c>
      <c r="BE36" s="176">
        <f t="shared" si="162"/>
        <v>6.0570497308559617</v>
      </c>
      <c r="BF36" s="176">
        <f t="shared" si="162"/>
        <v>5.513382172218189</v>
      </c>
      <c r="BG36" s="176">
        <f t="shared" si="162"/>
        <v>4.9697146135804164</v>
      </c>
      <c r="BH36" s="176">
        <f t="shared" si="162"/>
        <v>4.4260470549426447</v>
      </c>
      <c r="BI36" s="176">
        <f t="shared" si="162"/>
        <v>3.882379496304873</v>
      </c>
      <c r="BJ36" s="176">
        <f t="shared" si="162"/>
        <v>3.3387119376670995</v>
      </c>
      <c r="BK36" s="176">
        <f t="shared" ref="BK36:BT43" si="163">IF(BK$6&lt;=$T36,0,IF(BK$6&lt;$AH36,$X36+($Y36-$X36)/($AG36-($T36+0.5))*(BK$6+0.5-($T36+0.5)),
IF(BK$6=$AH36,($X36+($Y36-$X36)/($AG36-($T36+0.5))*(0.5*($AG36+$AH36)-($T36+0.5)))*($AG36-$AH36)+$Y36*($AH36+1-$AG36),
$Y36)))</f>
        <v>2.7950443790293278</v>
      </c>
      <c r="BL36" s="176">
        <f t="shared" si="163"/>
        <v>2.2513768203915561</v>
      </c>
      <c r="BM36" s="176">
        <f t="shared" si="163"/>
        <v>1.7077092617537826</v>
      </c>
      <c r="BN36" s="176">
        <f t="shared" si="163"/>
        <v>1.1640417031160109</v>
      </c>
      <c r="BO36" s="176">
        <f t="shared" si="163"/>
        <v>0.62037414447823913</v>
      </c>
      <c r="BP36" s="176">
        <f t="shared" si="163"/>
        <v>7.6706585840465635E-2</v>
      </c>
      <c r="BQ36" s="176">
        <f t="shared" si="163"/>
        <v>-0.2583207205548026</v>
      </c>
      <c r="BR36" s="176">
        <f t="shared" si="163"/>
        <v>-0.26249455986294001</v>
      </c>
      <c r="BS36" s="176">
        <f t="shared" si="163"/>
        <v>-0.26249455986294001</v>
      </c>
      <c r="BT36" s="176">
        <f t="shared" si="163"/>
        <v>-0.26249455986294001</v>
      </c>
      <c r="BU36" s="176">
        <f t="shared" ref="BU36:CD43" si="164">IF(BU$6&lt;=$T36,0,IF(BU$6&lt;$AH36,$X36+($Y36-$X36)/($AG36-($T36+0.5))*(BU$6+0.5-($T36+0.5)),
IF(BU$6=$AH36,($X36+($Y36-$X36)/($AG36-($T36+0.5))*(0.5*($AG36+$AH36)-($T36+0.5)))*($AG36-$AH36)+$Y36*($AH36+1-$AG36),
$Y36)))</f>
        <v>-0.26249455986294001</v>
      </c>
      <c r="BV36" s="176">
        <f t="shared" si="164"/>
        <v>-0.26249455986294001</v>
      </c>
      <c r="BW36" s="176">
        <f t="shared" si="164"/>
        <v>-0.26249455986294001</v>
      </c>
      <c r="BX36" s="176">
        <f t="shared" si="164"/>
        <v>-0.26249455986294001</v>
      </c>
      <c r="BY36" s="176">
        <f t="shared" si="164"/>
        <v>-0.26249455986294001</v>
      </c>
      <c r="BZ36" s="176">
        <f t="shared" si="164"/>
        <v>-0.26249455986294001</v>
      </c>
      <c r="CA36" s="176">
        <f t="shared" si="164"/>
        <v>-0.26249455986294001</v>
      </c>
      <c r="CB36" s="176">
        <f t="shared" si="164"/>
        <v>-0.26249455986294001</v>
      </c>
      <c r="CC36" s="176">
        <f t="shared" si="164"/>
        <v>-0.26249455986294001</v>
      </c>
      <c r="CD36" s="176">
        <f t="shared" si="164"/>
        <v>-0.26249455986294001</v>
      </c>
      <c r="CE36" s="176">
        <f t="shared" ref="CE36:CN43" si="165">IF(CE$6&lt;=$T36,0,IF(CE$6&lt;$AH36,$X36+($Y36-$X36)/($AG36-($T36+0.5))*(CE$6+0.5-($T36+0.5)),
IF(CE$6=$AH36,($X36+($Y36-$X36)/($AG36-($T36+0.5))*(0.5*($AG36+$AH36)-($T36+0.5)))*($AG36-$AH36)+$Y36*($AH36+1-$AG36),
$Y36)))</f>
        <v>-0.26249455986294001</v>
      </c>
      <c r="CF36" s="176">
        <f t="shared" si="165"/>
        <v>-0.26249455986294001</v>
      </c>
      <c r="CG36" s="176">
        <f t="shared" si="165"/>
        <v>-0.26249455986294001</v>
      </c>
      <c r="CH36" s="176">
        <f t="shared" si="165"/>
        <v>-0.26249455986294001</v>
      </c>
      <c r="CI36" s="176">
        <f t="shared" si="165"/>
        <v>-0.26249455986294001</v>
      </c>
      <c r="CJ36" s="176">
        <f t="shared" si="165"/>
        <v>-0.26249455986294001</v>
      </c>
      <c r="CK36" s="176">
        <f t="shared" si="165"/>
        <v>-0.26249455986294001</v>
      </c>
      <c r="CL36" s="176">
        <f t="shared" si="165"/>
        <v>-0.26249455986294001</v>
      </c>
      <c r="CM36" s="176">
        <f t="shared" si="165"/>
        <v>-0.26249455986294001</v>
      </c>
      <c r="CN36" s="176">
        <f t="shared" si="165"/>
        <v>-0.26249455986294001</v>
      </c>
      <c r="CO36" s="176">
        <f t="shared" ref="CO36:CX43" si="166">IF(CO$6&lt;=$T36,0,IF(CO$6&lt;$AH36,$X36+($Y36-$X36)/($AG36-($T36+0.5))*(CO$6+0.5-($T36+0.5)),
IF(CO$6=$AH36,($X36+($Y36-$X36)/($AG36-($T36+0.5))*(0.5*($AG36+$AH36)-($T36+0.5)))*($AG36-$AH36)+$Y36*($AH36+1-$AG36),
$Y36)))</f>
        <v>-0.26249455986294001</v>
      </c>
      <c r="CP36" s="176">
        <f t="shared" si="166"/>
        <v>-0.26249455986294001</v>
      </c>
      <c r="CQ36" s="176">
        <f t="shared" si="166"/>
        <v>-0.26249455986294001</v>
      </c>
      <c r="CR36" s="176">
        <f t="shared" si="166"/>
        <v>-0.26249455986294001</v>
      </c>
      <c r="CS36" s="176">
        <f t="shared" si="166"/>
        <v>-0.26249455986294001</v>
      </c>
      <c r="CT36" s="176">
        <f t="shared" si="166"/>
        <v>-0.26249455986294001</v>
      </c>
      <c r="CU36" s="176">
        <f t="shared" si="166"/>
        <v>-0.26249455986294001</v>
      </c>
      <c r="CV36" s="176">
        <f t="shared" si="166"/>
        <v>-0.26249455986294001</v>
      </c>
      <c r="CW36" s="176">
        <f t="shared" si="166"/>
        <v>-0.26249455986294001</v>
      </c>
      <c r="CX36" s="176">
        <f t="shared" si="166"/>
        <v>-0.26249455986294001</v>
      </c>
      <c r="CY36" s="176">
        <f t="shared" ref="CY36:DH43" si="167">IF(CY$6&lt;=$T36,0,IF(CY$6&lt;$AH36,$X36+($Y36-$X36)/($AG36-($T36+0.5))*(CY$6+0.5-($T36+0.5)),
IF(CY$6=$AH36,($X36+($Y36-$X36)/($AG36-($T36+0.5))*(0.5*($AG36+$AH36)-($T36+0.5)))*($AG36-$AH36)+$Y36*($AH36+1-$AG36),
$Y36)))</f>
        <v>-0.26249455986294001</v>
      </c>
      <c r="CZ36" s="176">
        <f t="shared" si="167"/>
        <v>-0.26249455986294001</v>
      </c>
      <c r="DA36" s="176">
        <f t="shared" si="167"/>
        <v>-0.26249455986294001</v>
      </c>
      <c r="DB36" s="176">
        <f t="shared" si="167"/>
        <v>-0.26249455986294001</v>
      </c>
      <c r="DC36" s="176">
        <f t="shared" si="167"/>
        <v>-0.26249455986294001</v>
      </c>
      <c r="DD36" s="176">
        <f t="shared" si="167"/>
        <v>-0.26249455986294001</v>
      </c>
      <c r="DE36" s="176">
        <f t="shared" si="167"/>
        <v>-0.26249455986294001</v>
      </c>
      <c r="DF36" s="176">
        <f t="shared" si="167"/>
        <v>-0.26249455986294001</v>
      </c>
      <c r="DG36" s="176">
        <f t="shared" si="167"/>
        <v>-0.26249455986294001</v>
      </c>
      <c r="DH36" s="176">
        <f t="shared" si="167"/>
        <v>-0.26249455986294001</v>
      </c>
      <c r="DI36" s="176">
        <f t="shared" ref="DI36:DP43" si="168">IF(DI$6&lt;=$T36,0,IF(DI$6&lt;$AH36,$X36+($Y36-$X36)/($AG36-($T36+0.5))*(DI$6+0.5-($T36+0.5)),
IF(DI$6=$AH36,($X36+($Y36-$X36)/($AG36-($T36+0.5))*(0.5*($AG36+$AH36)-($T36+0.5)))*($AG36-$AH36)+$Y36*($AH36+1-$AG36),
$Y36)))</f>
        <v>-0.26249455986294001</v>
      </c>
      <c r="DJ36" s="176">
        <f t="shared" si="168"/>
        <v>-0.26249455986294001</v>
      </c>
      <c r="DK36" s="176">
        <f t="shared" si="168"/>
        <v>-0.26249455986294001</v>
      </c>
      <c r="DL36" s="176">
        <f t="shared" si="168"/>
        <v>-0.26249455986294001</v>
      </c>
      <c r="DM36" s="176">
        <f t="shared" si="168"/>
        <v>-0.26249455986294001</v>
      </c>
      <c r="DN36" s="176">
        <f t="shared" si="168"/>
        <v>-0.26249455986294001</v>
      </c>
      <c r="DO36" s="176">
        <f t="shared" si="168"/>
        <v>-0.26249455986294001</v>
      </c>
      <c r="DP36" s="176">
        <f t="shared" si="168"/>
        <v>-0.26249455986294001</v>
      </c>
    </row>
    <row r="37" spans="1:120" outlineLevel="1" x14ac:dyDescent="0.25">
      <c r="A37" s="484"/>
      <c r="B37" s="174" t="str">
        <f t="shared" si="140"/>
        <v>United States</v>
      </c>
      <c r="C37" s="233">
        <f t="shared" ref="C37:K37" si="169">C12</f>
        <v>668.55</v>
      </c>
      <c r="D37" s="234">
        <f t="shared" si="169"/>
        <v>0.15</v>
      </c>
      <c r="E37" s="235">
        <f t="shared" si="169"/>
        <v>4.2674232477999396E-2</v>
      </c>
      <c r="F37" s="235">
        <f t="shared" si="169"/>
        <v>0.13540032748561581</v>
      </c>
      <c r="G37" s="193">
        <f t="shared" si="169"/>
        <v>81.223084317907151</v>
      </c>
      <c r="H37" s="236">
        <f t="shared" si="169"/>
        <v>4.9679121513851996</v>
      </c>
      <c r="I37" s="236">
        <f t="shared" si="169"/>
        <v>4.4668764767200004</v>
      </c>
      <c r="J37" s="236">
        <f t="shared" si="169"/>
        <v>4.7543784760790002</v>
      </c>
      <c r="K37" s="236">
        <f t="shared" si="169"/>
        <v>4.8157665315712999</v>
      </c>
      <c r="L37" s="236">
        <f t="shared" ref="L37:M37" si="170">L12</f>
        <v>4.6182675220375007</v>
      </c>
      <c r="M37" s="236">
        <f t="shared" si="170"/>
        <v>4.6321648758727996</v>
      </c>
      <c r="N37" s="236"/>
      <c r="O37" s="236"/>
      <c r="P37" s="236">
        <f t="shared" ref="P37:P43" si="171">SUM(I37:O37)</f>
        <v>23.287453882280598</v>
      </c>
      <c r="Q37" s="194">
        <f t="shared" si="143"/>
        <v>-4.457340057442007</v>
      </c>
      <c r="R37" s="237">
        <f t="shared" si="144"/>
        <v>7.6936075847049729E-2</v>
      </c>
      <c r="S37" s="174" t="s">
        <v>24</v>
      </c>
      <c r="T37" s="210">
        <f>'web app'!$M$22-1</f>
        <v>2024</v>
      </c>
      <c r="U37" s="204">
        <f t="shared" si="145"/>
        <v>57.93563043562655</v>
      </c>
      <c r="V37" s="193">
        <f t="shared" si="146"/>
        <v>57.935630435622372</v>
      </c>
      <c r="W37" s="238">
        <f t="shared" si="147"/>
        <v>0</v>
      </c>
      <c r="X37" s="269">
        <f t="shared" si="148"/>
        <v>4.6321648758727996</v>
      </c>
      <c r="Y37" s="198">
        <f t="shared" si="149"/>
        <v>-9.2643297517455994E-2</v>
      </c>
      <c r="Z37" s="199">
        <f t="shared" si="150"/>
        <v>4.7248081733902554</v>
      </c>
      <c r="AA37" s="199">
        <f t="shared" si="151"/>
        <v>-19265.42614432444</v>
      </c>
      <c r="AB37" s="200">
        <f t="shared" si="152"/>
        <v>19637756.449727528</v>
      </c>
      <c r="AC37" s="199">
        <f t="shared" si="153"/>
        <v>2024.508773274234</v>
      </c>
      <c r="AD37" s="199">
        <f t="shared" si="154"/>
        <v>2052.9956326878514</v>
      </c>
      <c r="AE37" s="201">
        <f t="shared" si="155"/>
        <v>2052.9956326878514</v>
      </c>
      <c r="AF37" s="202">
        <f t="shared" si="156"/>
        <v>2052.4368947920116</v>
      </c>
      <c r="AG37" s="202">
        <f t="shared" si="157"/>
        <v>2052.9956326878514</v>
      </c>
      <c r="AH37" s="202">
        <f t="shared" si="158"/>
        <v>2052</v>
      </c>
      <c r="AI37" s="177">
        <f t="shared" si="159"/>
        <v>2052</v>
      </c>
      <c r="AJ37" s="178" cm="1">
        <f t="array" ref="AJ37">IFERROR(INDEX($AN$6:$DP$6,MATCH(_xlfn.AGGREGATE(14,6,(AN37:DP37)/(AN37:DP37&lt;=0),1),AN37:DP37,0)),"-")</f>
        <v>2052</v>
      </c>
      <c r="AL37" s="176" t="s">
        <v>302</v>
      </c>
      <c r="AM37" s="124">
        <f t="shared" si="160"/>
        <v>4.9679121513851996</v>
      </c>
      <c r="AN37" s="172">
        <f t="shared" si="160"/>
        <v>4.4668764767200004</v>
      </c>
      <c r="AO37" s="172">
        <f t="shared" si="160"/>
        <v>4.7543784760790002</v>
      </c>
      <c r="AP37" s="172">
        <f t="shared" si="160"/>
        <v>4.8157665315712999</v>
      </c>
      <c r="AQ37" s="172">
        <f t="shared" si="160"/>
        <v>4.6182675220375007</v>
      </c>
      <c r="AR37" s="172">
        <f t="shared" si="160"/>
        <v>4.6321648758727996</v>
      </c>
      <c r="AS37" s="176">
        <f t="shared" si="161"/>
        <v>4.4663567246677696</v>
      </c>
      <c r="AT37" s="176">
        <f t="shared" si="161"/>
        <v>4.3005485734627404</v>
      </c>
      <c r="AU37" s="176">
        <f t="shared" si="161"/>
        <v>4.1347404222577104</v>
      </c>
      <c r="AV37" s="176">
        <f t="shared" si="161"/>
        <v>3.9689322710526804</v>
      </c>
      <c r="AW37" s="176">
        <f t="shared" si="161"/>
        <v>3.8031241198476509</v>
      </c>
      <c r="AX37" s="176">
        <f t="shared" si="161"/>
        <v>3.6373159686426213</v>
      </c>
      <c r="AY37" s="176">
        <f t="shared" si="161"/>
        <v>3.4715078174375913</v>
      </c>
      <c r="AZ37" s="176">
        <f t="shared" si="161"/>
        <v>3.3056996662325613</v>
      </c>
      <c r="BA37" s="176">
        <f t="shared" si="162"/>
        <v>3.1398915150275317</v>
      </c>
      <c r="BB37" s="176">
        <f t="shared" si="162"/>
        <v>2.9740833638225022</v>
      </c>
      <c r="BC37" s="176">
        <f t="shared" si="162"/>
        <v>2.8082752126174721</v>
      </c>
      <c r="BD37" s="176">
        <f t="shared" si="162"/>
        <v>2.6424670614124426</v>
      </c>
      <c r="BE37" s="176">
        <f t="shared" si="162"/>
        <v>2.4766589102074126</v>
      </c>
      <c r="BF37" s="176">
        <f t="shared" si="162"/>
        <v>2.310850759002383</v>
      </c>
      <c r="BG37" s="176">
        <f t="shared" si="162"/>
        <v>2.145042607797353</v>
      </c>
      <c r="BH37" s="176">
        <f t="shared" si="162"/>
        <v>1.9792344565923234</v>
      </c>
      <c r="BI37" s="176">
        <f t="shared" si="162"/>
        <v>1.8134263053872939</v>
      </c>
      <c r="BJ37" s="176">
        <f t="shared" si="162"/>
        <v>1.6476181541822639</v>
      </c>
      <c r="BK37" s="176">
        <f t="shared" si="163"/>
        <v>1.4818100029772343</v>
      </c>
      <c r="BL37" s="176">
        <f t="shared" si="163"/>
        <v>1.3160018517722043</v>
      </c>
      <c r="BM37" s="176">
        <f t="shared" si="163"/>
        <v>1.1501937005671747</v>
      </c>
      <c r="BN37" s="176">
        <f t="shared" si="163"/>
        <v>0.98438554936214473</v>
      </c>
      <c r="BO37" s="176">
        <f t="shared" si="163"/>
        <v>0.81857739815711517</v>
      </c>
      <c r="BP37" s="176">
        <f t="shared" si="163"/>
        <v>0.6527692469520856</v>
      </c>
      <c r="BQ37" s="176">
        <f t="shared" si="163"/>
        <v>0.48696109574705559</v>
      </c>
      <c r="BR37" s="176">
        <f t="shared" si="163"/>
        <v>0.32115294454202559</v>
      </c>
      <c r="BS37" s="176">
        <f t="shared" si="163"/>
        <v>0.15534479333699647</v>
      </c>
      <c r="BT37" s="176">
        <f t="shared" si="163"/>
        <v>-1.0461776604123117E-2</v>
      </c>
      <c r="BU37" s="176">
        <f t="shared" si="164"/>
        <v>-9.2643297517455994E-2</v>
      </c>
      <c r="BV37" s="176">
        <f t="shared" si="164"/>
        <v>-9.2643297517455994E-2</v>
      </c>
      <c r="BW37" s="176">
        <f t="shared" si="164"/>
        <v>-9.2643297517455994E-2</v>
      </c>
      <c r="BX37" s="176">
        <f t="shared" si="164"/>
        <v>-9.2643297517455994E-2</v>
      </c>
      <c r="BY37" s="176">
        <f t="shared" si="164"/>
        <v>-9.2643297517455994E-2</v>
      </c>
      <c r="BZ37" s="176">
        <f t="shared" si="164"/>
        <v>-9.2643297517455994E-2</v>
      </c>
      <c r="CA37" s="176">
        <f t="shared" si="164"/>
        <v>-9.2643297517455994E-2</v>
      </c>
      <c r="CB37" s="176">
        <f t="shared" si="164"/>
        <v>-9.2643297517455994E-2</v>
      </c>
      <c r="CC37" s="176">
        <f t="shared" si="164"/>
        <v>-9.2643297517455994E-2</v>
      </c>
      <c r="CD37" s="176">
        <f t="shared" si="164"/>
        <v>-9.2643297517455994E-2</v>
      </c>
      <c r="CE37" s="176">
        <f t="shared" si="165"/>
        <v>-9.2643297517455994E-2</v>
      </c>
      <c r="CF37" s="176">
        <f t="shared" si="165"/>
        <v>-9.2643297517455994E-2</v>
      </c>
      <c r="CG37" s="176">
        <f t="shared" si="165"/>
        <v>-9.2643297517455994E-2</v>
      </c>
      <c r="CH37" s="176">
        <f t="shared" si="165"/>
        <v>-9.2643297517455994E-2</v>
      </c>
      <c r="CI37" s="176">
        <f t="shared" si="165"/>
        <v>-9.2643297517455994E-2</v>
      </c>
      <c r="CJ37" s="176">
        <f t="shared" si="165"/>
        <v>-9.2643297517455994E-2</v>
      </c>
      <c r="CK37" s="176">
        <f t="shared" si="165"/>
        <v>-9.2643297517455994E-2</v>
      </c>
      <c r="CL37" s="176">
        <f t="shared" si="165"/>
        <v>-9.2643297517455994E-2</v>
      </c>
      <c r="CM37" s="176">
        <f t="shared" si="165"/>
        <v>-9.2643297517455994E-2</v>
      </c>
      <c r="CN37" s="176">
        <f t="shared" si="165"/>
        <v>-9.2643297517455994E-2</v>
      </c>
      <c r="CO37" s="176">
        <f t="shared" si="166"/>
        <v>-9.2643297517455994E-2</v>
      </c>
      <c r="CP37" s="176">
        <f t="shared" si="166"/>
        <v>-9.2643297517455994E-2</v>
      </c>
      <c r="CQ37" s="176">
        <f t="shared" si="166"/>
        <v>-9.2643297517455994E-2</v>
      </c>
      <c r="CR37" s="176">
        <f t="shared" si="166"/>
        <v>-9.2643297517455994E-2</v>
      </c>
      <c r="CS37" s="176">
        <f t="shared" si="166"/>
        <v>-9.2643297517455994E-2</v>
      </c>
      <c r="CT37" s="176">
        <f t="shared" si="166"/>
        <v>-9.2643297517455994E-2</v>
      </c>
      <c r="CU37" s="176">
        <f t="shared" si="166"/>
        <v>-9.2643297517455994E-2</v>
      </c>
      <c r="CV37" s="176">
        <f t="shared" si="166"/>
        <v>-9.2643297517455994E-2</v>
      </c>
      <c r="CW37" s="176">
        <f t="shared" si="166"/>
        <v>-9.2643297517455994E-2</v>
      </c>
      <c r="CX37" s="176">
        <f t="shared" si="166"/>
        <v>-9.2643297517455994E-2</v>
      </c>
      <c r="CY37" s="176">
        <f t="shared" si="167"/>
        <v>-9.2643297517455994E-2</v>
      </c>
      <c r="CZ37" s="176">
        <f t="shared" si="167"/>
        <v>-9.2643297517455994E-2</v>
      </c>
      <c r="DA37" s="176">
        <f t="shared" si="167"/>
        <v>-9.2643297517455994E-2</v>
      </c>
      <c r="DB37" s="176">
        <f t="shared" si="167"/>
        <v>-9.2643297517455994E-2</v>
      </c>
      <c r="DC37" s="176">
        <f t="shared" si="167"/>
        <v>-9.2643297517455994E-2</v>
      </c>
      <c r="DD37" s="176">
        <f t="shared" si="167"/>
        <v>-9.2643297517455994E-2</v>
      </c>
      <c r="DE37" s="176">
        <f t="shared" si="167"/>
        <v>-9.2643297517455994E-2</v>
      </c>
      <c r="DF37" s="176">
        <f t="shared" si="167"/>
        <v>-9.2643297517455994E-2</v>
      </c>
      <c r="DG37" s="176">
        <f t="shared" si="167"/>
        <v>-9.2643297517455994E-2</v>
      </c>
      <c r="DH37" s="176">
        <f t="shared" si="167"/>
        <v>-9.2643297517455994E-2</v>
      </c>
      <c r="DI37" s="176">
        <f t="shared" si="168"/>
        <v>-9.2643297517455994E-2</v>
      </c>
      <c r="DJ37" s="176">
        <f t="shared" si="168"/>
        <v>-9.2643297517455994E-2</v>
      </c>
      <c r="DK37" s="176">
        <f t="shared" si="168"/>
        <v>-9.2643297517455994E-2</v>
      </c>
      <c r="DL37" s="176">
        <f t="shared" si="168"/>
        <v>-9.2643297517455994E-2</v>
      </c>
      <c r="DM37" s="176">
        <f t="shared" si="168"/>
        <v>-9.2643297517455994E-2</v>
      </c>
      <c r="DN37" s="176">
        <f t="shared" si="168"/>
        <v>-9.2643297517455994E-2</v>
      </c>
      <c r="DO37" s="176">
        <f t="shared" si="168"/>
        <v>-9.2643297517455994E-2</v>
      </c>
      <c r="DP37" s="176">
        <f t="shared" si="168"/>
        <v>-9.2643297517455994E-2</v>
      </c>
    </row>
    <row r="38" spans="1:120" outlineLevel="1" x14ac:dyDescent="0.25">
      <c r="A38" s="484"/>
      <c r="B38" s="174" t="str">
        <f t="shared" si="140"/>
        <v>EU27</v>
      </c>
      <c r="C38" s="233">
        <f t="shared" ref="C38:K38" si="172">C13</f>
        <v>668.55</v>
      </c>
      <c r="D38" s="234">
        <f t="shared" si="172"/>
        <v>0.15</v>
      </c>
      <c r="E38" s="235">
        <f t="shared" si="172"/>
        <v>5.7499559940305651E-2</v>
      </c>
      <c r="F38" s="235">
        <f t="shared" si="172"/>
        <v>7.9267911727058271E-2</v>
      </c>
      <c r="G38" s="193">
        <f t="shared" si="172"/>
        <v>50.811577647069782</v>
      </c>
      <c r="H38" s="236">
        <f t="shared" si="172"/>
        <v>2.9083830829406003</v>
      </c>
      <c r="I38" s="236">
        <f t="shared" si="172"/>
        <v>2.6384091729155998</v>
      </c>
      <c r="J38" s="236">
        <f t="shared" si="172"/>
        <v>2.8183078589462003</v>
      </c>
      <c r="K38" s="236">
        <f t="shared" si="172"/>
        <v>2.7486637787333996</v>
      </c>
      <c r="L38" s="236">
        <f t="shared" ref="L38:M38" si="173">L13</f>
        <v>2.5096953214149997</v>
      </c>
      <c r="M38" s="236">
        <f t="shared" si="173"/>
        <v>2.4623895552639001</v>
      </c>
      <c r="N38" s="236"/>
      <c r="O38" s="236"/>
      <c r="P38" s="236">
        <f t="shared" si="171"/>
        <v>13.177465687274101</v>
      </c>
      <c r="Q38" s="194">
        <f t="shared" si="143"/>
        <v>-2.1104651191397261</v>
      </c>
      <c r="R38" s="237">
        <f t="shared" si="144"/>
        <v>5.607851518841004E-2</v>
      </c>
      <c r="S38" s="174" t="s">
        <v>25</v>
      </c>
      <c r="T38" s="210">
        <f>'web app'!$M$22-1</f>
        <v>2024</v>
      </c>
      <c r="U38" s="204">
        <f t="shared" si="145"/>
        <v>37.634111959795682</v>
      </c>
      <c r="V38" s="193">
        <f t="shared" si="146"/>
        <v>37.634111959755948</v>
      </c>
      <c r="W38" s="238">
        <f t="shared" si="147"/>
        <v>0</v>
      </c>
      <c r="X38" s="269">
        <f t="shared" si="148"/>
        <v>2.4623895552639001</v>
      </c>
      <c r="Y38" s="198">
        <f t="shared" si="149"/>
        <v>-4.9247791105278001E-2</v>
      </c>
      <c r="Z38" s="199">
        <f t="shared" si="150"/>
        <v>2.5116373463691781</v>
      </c>
      <c r="AA38" s="199">
        <f t="shared" si="151"/>
        <v>-10254.885140962764</v>
      </c>
      <c r="AB38" s="200">
        <f t="shared" si="152"/>
        <v>10466818.140050406</v>
      </c>
      <c r="AC38" s="199">
        <f t="shared" si="153"/>
        <v>2024.5073657624578</v>
      </c>
      <c r="AD38" s="199">
        <f t="shared" si="154"/>
        <v>2058.4408177351406</v>
      </c>
      <c r="AE38" s="201">
        <f t="shared" si="155"/>
        <v>2058.4408177351406</v>
      </c>
      <c r="AF38" s="202">
        <f t="shared" si="156"/>
        <v>2057.77531150504</v>
      </c>
      <c r="AG38" s="202">
        <f t="shared" si="157"/>
        <v>2058.4408177351406</v>
      </c>
      <c r="AH38" s="202">
        <f t="shared" si="158"/>
        <v>2058</v>
      </c>
      <c r="AI38" s="177">
        <f t="shared" si="159"/>
        <v>2058</v>
      </c>
      <c r="AJ38" s="178" cm="1">
        <f t="array" ref="AJ38">IFERROR(INDEX($AN$6:$DP$6,MATCH(_xlfn.AGGREGATE(14,6,(AN38:DP38)/(AN38:DP38&lt;=0),1),AN38:DP38,0)),"-")</f>
        <v>2058</v>
      </c>
      <c r="AL38" s="176" t="s">
        <v>302</v>
      </c>
      <c r="AM38" s="124">
        <f t="shared" si="160"/>
        <v>2.9083830829406003</v>
      </c>
      <c r="AN38" s="172">
        <f t="shared" si="160"/>
        <v>2.6384091729155998</v>
      </c>
      <c r="AO38" s="172">
        <f t="shared" si="160"/>
        <v>2.8183078589462003</v>
      </c>
      <c r="AP38" s="172">
        <f t="shared" si="160"/>
        <v>2.7486637787333996</v>
      </c>
      <c r="AQ38" s="172">
        <f t="shared" si="160"/>
        <v>2.5096953214149997</v>
      </c>
      <c r="AR38" s="172">
        <f t="shared" si="160"/>
        <v>2.4623895552639001</v>
      </c>
      <c r="AS38" s="176">
        <f t="shared" si="161"/>
        <v>2.3883890592838415</v>
      </c>
      <c r="AT38" s="176">
        <f t="shared" si="161"/>
        <v>2.3143885633037828</v>
      </c>
      <c r="AU38" s="176">
        <f t="shared" si="161"/>
        <v>2.2403880673237242</v>
      </c>
      <c r="AV38" s="176">
        <f t="shared" si="161"/>
        <v>2.1663875713436656</v>
      </c>
      <c r="AW38" s="176">
        <f t="shared" si="161"/>
        <v>2.0923870753636069</v>
      </c>
      <c r="AX38" s="176">
        <f t="shared" si="161"/>
        <v>2.0183865793835483</v>
      </c>
      <c r="AY38" s="176">
        <f t="shared" si="161"/>
        <v>1.9443860834034894</v>
      </c>
      <c r="AZ38" s="176">
        <f t="shared" si="161"/>
        <v>1.8703855874234308</v>
      </c>
      <c r="BA38" s="176">
        <f t="shared" si="162"/>
        <v>1.7963850914433721</v>
      </c>
      <c r="BB38" s="176">
        <f t="shared" si="162"/>
        <v>1.7223845954633135</v>
      </c>
      <c r="BC38" s="176">
        <f t="shared" si="162"/>
        <v>1.6483840994832546</v>
      </c>
      <c r="BD38" s="176">
        <f t="shared" si="162"/>
        <v>1.5743836035031959</v>
      </c>
      <c r="BE38" s="176">
        <f t="shared" si="162"/>
        <v>1.5003831075231373</v>
      </c>
      <c r="BF38" s="176">
        <f t="shared" si="162"/>
        <v>1.4263826115430787</v>
      </c>
      <c r="BG38" s="176">
        <f t="shared" si="162"/>
        <v>1.35238211556302</v>
      </c>
      <c r="BH38" s="176">
        <f t="shared" si="162"/>
        <v>1.2783816195829614</v>
      </c>
      <c r="BI38" s="176">
        <f t="shared" si="162"/>
        <v>1.2043811236029027</v>
      </c>
      <c r="BJ38" s="176">
        <f t="shared" si="162"/>
        <v>1.1303806276228441</v>
      </c>
      <c r="BK38" s="176">
        <f t="shared" si="163"/>
        <v>1.0563801316427854</v>
      </c>
      <c r="BL38" s="176">
        <f t="shared" si="163"/>
        <v>0.98237963566272679</v>
      </c>
      <c r="BM38" s="176">
        <f t="shared" si="163"/>
        <v>0.90837913968266792</v>
      </c>
      <c r="BN38" s="176">
        <f t="shared" si="163"/>
        <v>0.83437864370260928</v>
      </c>
      <c r="BO38" s="176">
        <f t="shared" si="163"/>
        <v>0.76037814772255063</v>
      </c>
      <c r="BP38" s="176">
        <f t="shared" si="163"/>
        <v>0.68637765174249199</v>
      </c>
      <c r="BQ38" s="176">
        <f t="shared" si="163"/>
        <v>0.61237715576243335</v>
      </c>
      <c r="BR38" s="176">
        <f t="shared" si="163"/>
        <v>0.5383766597823747</v>
      </c>
      <c r="BS38" s="176">
        <f t="shared" si="163"/>
        <v>0.46437616380231606</v>
      </c>
      <c r="BT38" s="176">
        <f t="shared" si="163"/>
        <v>0.39037566782225719</v>
      </c>
      <c r="BU38" s="176">
        <f t="shared" si="164"/>
        <v>0.31637517184219854</v>
      </c>
      <c r="BV38" s="176">
        <f t="shared" si="164"/>
        <v>0.2423746758621399</v>
      </c>
      <c r="BW38" s="176">
        <f t="shared" si="164"/>
        <v>0.16837417988208125</v>
      </c>
      <c r="BX38" s="176">
        <f t="shared" si="164"/>
        <v>9.4373683902022609E-2</v>
      </c>
      <c r="BY38" s="176">
        <f t="shared" si="164"/>
        <v>2.0373187921963964E-2</v>
      </c>
      <c r="BZ38" s="176">
        <f t="shared" si="164"/>
        <v>-4.2057892718050188E-2</v>
      </c>
      <c r="CA38" s="176">
        <f t="shared" si="164"/>
        <v>-4.9247791105278001E-2</v>
      </c>
      <c r="CB38" s="176">
        <f t="shared" si="164"/>
        <v>-4.9247791105278001E-2</v>
      </c>
      <c r="CC38" s="176">
        <f t="shared" si="164"/>
        <v>-4.9247791105278001E-2</v>
      </c>
      <c r="CD38" s="176">
        <f t="shared" si="164"/>
        <v>-4.9247791105278001E-2</v>
      </c>
      <c r="CE38" s="176">
        <f t="shared" si="165"/>
        <v>-4.9247791105278001E-2</v>
      </c>
      <c r="CF38" s="176">
        <f t="shared" si="165"/>
        <v>-4.9247791105278001E-2</v>
      </c>
      <c r="CG38" s="176">
        <f t="shared" si="165"/>
        <v>-4.9247791105278001E-2</v>
      </c>
      <c r="CH38" s="176">
        <f t="shared" si="165"/>
        <v>-4.9247791105278001E-2</v>
      </c>
      <c r="CI38" s="176">
        <f t="shared" si="165"/>
        <v>-4.9247791105278001E-2</v>
      </c>
      <c r="CJ38" s="176">
        <f t="shared" si="165"/>
        <v>-4.9247791105278001E-2</v>
      </c>
      <c r="CK38" s="176">
        <f t="shared" si="165"/>
        <v>-4.9247791105278001E-2</v>
      </c>
      <c r="CL38" s="176">
        <f t="shared" si="165"/>
        <v>-4.9247791105278001E-2</v>
      </c>
      <c r="CM38" s="176">
        <f t="shared" si="165"/>
        <v>-4.9247791105278001E-2</v>
      </c>
      <c r="CN38" s="176">
        <f t="shared" si="165"/>
        <v>-4.9247791105278001E-2</v>
      </c>
      <c r="CO38" s="176">
        <f t="shared" si="166"/>
        <v>-4.9247791105278001E-2</v>
      </c>
      <c r="CP38" s="176">
        <f t="shared" si="166"/>
        <v>-4.9247791105278001E-2</v>
      </c>
      <c r="CQ38" s="176">
        <f t="shared" si="166"/>
        <v>-4.9247791105278001E-2</v>
      </c>
      <c r="CR38" s="176">
        <f t="shared" si="166"/>
        <v>-4.9247791105278001E-2</v>
      </c>
      <c r="CS38" s="176">
        <f t="shared" si="166"/>
        <v>-4.9247791105278001E-2</v>
      </c>
      <c r="CT38" s="176">
        <f t="shared" si="166"/>
        <v>-4.9247791105278001E-2</v>
      </c>
      <c r="CU38" s="176">
        <f t="shared" si="166"/>
        <v>-4.9247791105278001E-2</v>
      </c>
      <c r="CV38" s="176">
        <f t="shared" si="166"/>
        <v>-4.9247791105278001E-2</v>
      </c>
      <c r="CW38" s="176">
        <f t="shared" si="166"/>
        <v>-4.9247791105278001E-2</v>
      </c>
      <c r="CX38" s="176">
        <f t="shared" si="166"/>
        <v>-4.9247791105278001E-2</v>
      </c>
      <c r="CY38" s="176">
        <f t="shared" si="167"/>
        <v>-4.9247791105278001E-2</v>
      </c>
      <c r="CZ38" s="176">
        <f t="shared" si="167"/>
        <v>-4.9247791105278001E-2</v>
      </c>
      <c r="DA38" s="176">
        <f t="shared" si="167"/>
        <v>-4.9247791105278001E-2</v>
      </c>
      <c r="DB38" s="176">
        <f t="shared" si="167"/>
        <v>-4.9247791105278001E-2</v>
      </c>
      <c r="DC38" s="176">
        <f t="shared" si="167"/>
        <v>-4.9247791105278001E-2</v>
      </c>
      <c r="DD38" s="176">
        <f t="shared" si="167"/>
        <v>-4.9247791105278001E-2</v>
      </c>
      <c r="DE38" s="176">
        <f t="shared" si="167"/>
        <v>-4.9247791105278001E-2</v>
      </c>
      <c r="DF38" s="176">
        <f t="shared" si="167"/>
        <v>-4.9247791105278001E-2</v>
      </c>
      <c r="DG38" s="176">
        <f t="shared" si="167"/>
        <v>-4.9247791105278001E-2</v>
      </c>
      <c r="DH38" s="176">
        <f t="shared" si="167"/>
        <v>-4.9247791105278001E-2</v>
      </c>
      <c r="DI38" s="176">
        <f t="shared" si="168"/>
        <v>-4.9247791105278001E-2</v>
      </c>
      <c r="DJ38" s="176">
        <f t="shared" si="168"/>
        <v>-4.9247791105278001E-2</v>
      </c>
      <c r="DK38" s="176">
        <f t="shared" si="168"/>
        <v>-4.9247791105278001E-2</v>
      </c>
      <c r="DL38" s="176">
        <f t="shared" si="168"/>
        <v>-4.9247791105278001E-2</v>
      </c>
      <c r="DM38" s="176">
        <f t="shared" si="168"/>
        <v>-4.9247791105278001E-2</v>
      </c>
      <c r="DN38" s="176">
        <f t="shared" si="168"/>
        <v>-4.9247791105278001E-2</v>
      </c>
      <c r="DO38" s="176">
        <f t="shared" si="168"/>
        <v>-4.9247791105278001E-2</v>
      </c>
      <c r="DP38" s="176">
        <f t="shared" si="168"/>
        <v>-4.9247791105278001E-2</v>
      </c>
    </row>
    <row r="39" spans="1:120" outlineLevel="1" x14ac:dyDescent="0.25">
      <c r="A39" s="484"/>
      <c r="B39" s="174" t="str">
        <f t="shared" si="140"/>
        <v>India</v>
      </c>
      <c r="C39" s="233">
        <f t="shared" ref="C39:K39" si="174">C14</f>
        <v>668.55</v>
      </c>
      <c r="D39" s="234">
        <f t="shared" si="174"/>
        <v>0.15</v>
      </c>
      <c r="E39" s="235">
        <f t="shared" si="174"/>
        <v>0.17748722491066207</v>
      </c>
      <c r="F39" s="235">
        <f t="shared" si="174"/>
        <v>6.9540665635062629E-2</v>
      </c>
      <c r="G39" s="193">
        <f t="shared" si="174"/>
        <v>57.316562840876415</v>
      </c>
      <c r="H39" s="236">
        <f t="shared" si="174"/>
        <v>2.5514850978520998</v>
      </c>
      <c r="I39" s="236">
        <f t="shared" si="174"/>
        <v>2.3569589913082001</v>
      </c>
      <c r="J39" s="236">
        <f t="shared" si="174"/>
        <v>2.5979343232088001</v>
      </c>
      <c r="K39" s="236">
        <f t="shared" si="174"/>
        <v>2.8070804751892</v>
      </c>
      <c r="L39" s="236">
        <f t="shared" ref="L39:M39" si="175">L14</f>
        <v>3.0145226251141</v>
      </c>
      <c r="M39" s="236">
        <f t="shared" si="175"/>
        <v>3.1538291299712</v>
      </c>
      <c r="N39" s="236"/>
      <c r="O39" s="236"/>
      <c r="P39" s="236">
        <f t="shared" si="171"/>
        <v>13.930325544791501</v>
      </c>
      <c r="Q39" s="194">
        <f t="shared" si="143"/>
        <v>-2.8911743471308502</v>
      </c>
      <c r="R39" s="237">
        <f t="shared" si="144"/>
        <v>6.6638052233023298E-2</v>
      </c>
      <c r="S39" s="174" t="s">
        <v>26</v>
      </c>
      <c r="T39" s="210">
        <f>'web app'!$M$22-1</f>
        <v>2024</v>
      </c>
      <c r="U39" s="204">
        <f t="shared" si="145"/>
        <v>43.386237296084914</v>
      </c>
      <c r="V39" s="193">
        <f t="shared" si="146"/>
        <v>43.386237296048897</v>
      </c>
      <c r="W39" s="238">
        <f t="shared" si="147"/>
        <v>0</v>
      </c>
      <c r="X39" s="269">
        <f t="shared" si="148"/>
        <v>3.1538291299712</v>
      </c>
      <c r="Y39" s="198">
        <f t="shared" si="149"/>
        <v>-6.3076582599424003E-2</v>
      </c>
      <c r="Z39" s="199">
        <f t="shared" si="150"/>
        <v>3.216905712570624</v>
      </c>
      <c r="AA39" s="199">
        <f t="shared" si="151"/>
        <v>-13124.828251058309</v>
      </c>
      <c r="AB39" s="200">
        <f t="shared" si="152"/>
        <v>13386405.040725589</v>
      </c>
      <c r="AC39" s="199">
        <f t="shared" si="153"/>
        <v>2024.5080785342584</v>
      </c>
      <c r="AD39" s="199">
        <f t="shared" si="154"/>
        <v>2055.4462079002919</v>
      </c>
      <c r="AE39" s="201">
        <f t="shared" si="155"/>
        <v>2055.4462079002919</v>
      </c>
      <c r="AF39" s="202">
        <f t="shared" si="156"/>
        <v>2054.8394195100905</v>
      </c>
      <c r="AG39" s="202">
        <f t="shared" si="157"/>
        <v>2055.4462079002919</v>
      </c>
      <c r="AH39" s="202">
        <f t="shared" si="158"/>
        <v>2055</v>
      </c>
      <c r="AI39" s="177">
        <f t="shared" si="159"/>
        <v>2055</v>
      </c>
      <c r="AJ39" s="178" cm="1">
        <f t="array" ref="AJ39">IFERROR(INDEX($AN$6:$DP$6,MATCH(_xlfn.AGGREGATE(14,6,(AN39:DP39)/(AN39:DP39&lt;=0),1),AN39:DP39,0)),"-")</f>
        <v>2055</v>
      </c>
      <c r="AL39" s="176" t="s">
        <v>302</v>
      </c>
      <c r="AM39" s="124">
        <f t="shared" si="160"/>
        <v>2.5514850978520998</v>
      </c>
      <c r="AN39" s="172">
        <f t="shared" si="160"/>
        <v>2.3569589913082001</v>
      </c>
      <c r="AO39" s="172">
        <f t="shared" si="160"/>
        <v>2.5979343232088001</v>
      </c>
      <c r="AP39" s="172">
        <f t="shared" si="160"/>
        <v>2.8070804751892</v>
      </c>
      <c r="AQ39" s="172">
        <f t="shared" si="160"/>
        <v>3.0145226251141</v>
      </c>
      <c r="AR39" s="172">
        <f t="shared" si="160"/>
        <v>3.1538291299712</v>
      </c>
      <c r="AS39" s="176">
        <f t="shared" si="161"/>
        <v>3.0498775982379605</v>
      </c>
      <c r="AT39" s="176">
        <f t="shared" si="161"/>
        <v>2.9459260665047209</v>
      </c>
      <c r="AU39" s="176">
        <f t="shared" si="161"/>
        <v>2.8419745347714818</v>
      </c>
      <c r="AV39" s="176">
        <f t="shared" si="161"/>
        <v>2.7380230030382422</v>
      </c>
      <c r="AW39" s="176">
        <f t="shared" si="161"/>
        <v>2.6340714713050026</v>
      </c>
      <c r="AX39" s="176">
        <f t="shared" si="161"/>
        <v>2.5301199395717631</v>
      </c>
      <c r="AY39" s="176">
        <f t="shared" si="161"/>
        <v>2.4261684078385235</v>
      </c>
      <c r="AZ39" s="176">
        <f t="shared" si="161"/>
        <v>2.3222168761052844</v>
      </c>
      <c r="BA39" s="176">
        <f t="shared" si="162"/>
        <v>2.2182653443720448</v>
      </c>
      <c r="BB39" s="176">
        <f t="shared" si="162"/>
        <v>2.1143138126388052</v>
      </c>
      <c r="BC39" s="176">
        <f t="shared" si="162"/>
        <v>2.0103622809055657</v>
      </c>
      <c r="BD39" s="176">
        <f t="shared" si="162"/>
        <v>1.9064107491723261</v>
      </c>
      <c r="BE39" s="176">
        <f t="shared" si="162"/>
        <v>1.8024592174390868</v>
      </c>
      <c r="BF39" s="176">
        <f t="shared" si="162"/>
        <v>1.6985076857058472</v>
      </c>
      <c r="BG39" s="176">
        <f t="shared" si="162"/>
        <v>1.5945561539726079</v>
      </c>
      <c r="BH39" s="176">
        <f t="shared" si="162"/>
        <v>1.4906046222393683</v>
      </c>
      <c r="BI39" s="176">
        <f t="shared" si="162"/>
        <v>1.3866530905061287</v>
      </c>
      <c r="BJ39" s="176">
        <f t="shared" si="162"/>
        <v>1.2827015587728894</v>
      </c>
      <c r="BK39" s="176">
        <f t="shared" si="163"/>
        <v>1.1787500270396498</v>
      </c>
      <c r="BL39" s="176">
        <f t="shared" si="163"/>
        <v>1.0747984953064105</v>
      </c>
      <c r="BM39" s="176">
        <f t="shared" si="163"/>
        <v>0.97084696357317091</v>
      </c>
      <c r="BN39" s="176">
        <f t="shared" si="163"/>
        <v>0.86689543183993134</v>
      </c>
      <c r="BO39" s="176">
        <f t="shared" si="163"/>
        <v>0.76294390010669177</v>
      </c>
      <c r="BP39" s="176">
        <f t="shared" si="163"/>
        <v>0.65899236837345221</v>
      </c>
      <c r="BQ39" s="176">
        <f t="shared" si="163"/>
        <v>0.55504083664021309</v>
      </c>
      <c r="BR39" s="176">
        <f t="shared" si="163"/>
        <v>0.45108930490697352</v>
      </c>
      <c r="BS39" s="176">
        <f t="shared" si="163"/>
        <v>0.34713777317373395</v>
      </c>
      <c r="BT39" s="176">
        <f t="shared" si="163"/>
        <v>0.24318624144049439</v>
      </c>
      <c r="BU39" s="176">
        <f t="shared" si="164"/>
        <v>0.13923470970725482</v>
      </c>
      <c r="BV39" s="176">
        <f t="shared" si="164"/>
        <v>3.52831779740157E-2</v>
      </c>
      <c r="BW39" s="176">
        <f t="shared" si="164"/>
        <v>-5.2728130156772093E-2</v>
      </c>
      <c r="BX39" s="176">
        <f t="shared" si="164"/>
        <v>-6.3076582599424003E-2</v>
      </c>
      <c r="BY39" s="176">
        <f t="shared" si="164"/>
        <v>-6.3076582599424003E-2</v>
      </c>
      <c r="BZ39" s="176">
        <f t="shared" si="164"/>
        <v>-6.3076582599424003E-2</v>
      </c>
      <c r="CA39" s="176">
        <f t="shared" si="164"/>
        <v>-6.3076582599424003E-2</v>
      </c>
      <c r="CB39" s="176">
        <f t="shared" si="164"/>
        <v>-6.3076582599424003E-2</v>
      </c>
      <c r="CC39" s="176">
        <f t="shared" si="164"/>
        <v>-6.3076582599424003E-2</v>
      </c>
      <c r="CD39" s="176">
        <f t="shared" si="164"/>
        <v>-6.3076582599424003E-2</v>
      </c>
      <c r="CE39" s="176">
        <f t="shared" si="165"/>
        <v>-6.3076582599424003E-2</v>
      </c>
      <c r="CF39" s="176">
        <f t="shared" si="165"/>
        <v>-6.3076582599424003E-2</v>
      </c>
      <c r="CG39" s="176">
        <f t="shared" si="165"/>
        <v>-6.3076582599424003E-2</v>
      </c>
      <c r="CH39" s="176">
        <f t="shared" si="165"/>
        <v>-6.3076582599424003E-2</v>
      </c>
      <c r="CI39" s="176">
        <f t="shared" si="165"/>
        <v>-6.3076582599424003E-2</v>
      </c>
      <c r="CJ39" s="176">
        <f t="shared" si="165"/>
        <v>-6.3076582599424003E-2</v>
      </c>
      <c r="CK39" s="176">
        <f t="shared" si="165"/>
        <v>-6.3076582599424003E-2</v>
      </c>
      <c r="CL39" s="176">
        <f t="shared" si="165"/>
        <v>-6.3076582599424003E-2</v>
      </c>
      <c r="CM39" s="176">
        <f t="shared" si="165"/>
        <v>-6.3076582599424003E-2</v>
      </c>
      <c r="CN39" s="176">
        <f t="shared" si="165"/>
        <v>-6.3076582599424003E-2</v>
      </c>
      <c r="CO39" s="176">
        <f t="shared" si="166"/>
        <v>-6.3076582599424003E-2</v>
      </c>
      <c r="CP39" s="176">
        <f t="shared" si="166"/>
        <v>-6.3076582599424003E-2</v>
      </c>
      <c r="CQ39" s="176">
        <f t="shared" si="166"/>
        <v>-6.3076582599424003E-2</v>
      </c>
      <c r="CR39" s="176">
        <f t="shared" si="166"/>
        <v>-6.3076582599424003E-2</v>
      </c>
      <c r="CS39" s="176">
        <f t="shared" si="166"/>
        <v>-6.3076582599424003E-2</v>
      </c>
      <c r="CT39" s="176">
        <f t="shared" si="166"/>
        <v>-6.3076582599424003E-2</v>
      </c>
      <c r="CU39" s="176">
        <f t="shared" si="166"/>
        <v>-6.3076582599424003E-2</v>
      </c>
      <c r="CV39" s="176">
        <f t="shared" si="166"/>
        <v>-6.3076582599424003E-2</v>
      </c>
      <c r="CW39" s="176">
        <f t="shared" si="166"/>
        <v>-6.3076582599424003E-2</v>
      </c>
      <c r="CX39" s="176">
        <f t="shared" si="166"/>
        <v>-6.3076582599424003E-2</v>
      </c>
      <c r="CY39" s="176">
        <f t="shared" si="167"/>
        <v>-6.3076582599424003E-2</v>
      </c>
      <c r="CZ39" s="176">
        <f t="shared" si="167"/>
        <v>-6.3076582599424003E-2</v>
      </c>
      <c r="DA39" s="176">
        <f t="shared" si="167"/>
        <v>-6.3076582599424003E-2</v>
      </c>
      <c r="DB39" s="176">
        <f t="shared" si="167"/>
        <v>-6.3076582599424003E-2</v>
      </c>
      <c r="DC39" s="176">
        <f t="shared" si="167"/>
        <v>-6.3076582599424003E-2</v>
      </c>
      <c r="DD39" s="176">
        <f t="shared" si="167"/>
        <v>-6.3076582599424003E-2</v>
      </c>
      <c r="DE39" s="176">
        <f t="shared" si="167"/>
        <v>-6.3076582599424003E-2</v>
      </c>
      <c r="DF39" s="176">
        <f t="shared" si="167"/>
        <v>-6.3076582599424003E-2</v>
      </c>
      <c r="DG39" s="176">
        <f t="shared" si="167"/>
        <v>-6.3076582599424003E-2</v>
      </c>
      <c r="DH39" s="176">
        <f t="shared" si="167"/>
        <v>-6.3076582599424003E-2</v>
      </c>
      <c r="DI39" s="176">
        <f t="shared" si="168"/>
        <v>-6.3076582599424003E-2</v>
      </c>
      <c r="DJ39" s="176">
        <f t="shared" si="168"/>
        <v>-6.3076582599424003E-2</v>
      </c>
      <c r="DK39" s="176">
        <f t="shared" si="168"/>
        <v>-6.3076582599424003E-2</v>
      </c>
      <c r="DL39" s="176">
        <f t="shared" si="168"/>
        <v>-6.3076582599424003E-2</v>
      </c>
      <c r="DM39" s="176">
        <f t="shared" si="168"/>
        <v>-6.3076582599424003E-2</v>
      </c>
      <c r="DN39" s="176">
        <f t="shared" si="168"/>
        <v>-6.3076582599424003E-2</v>
      </c>
      <c r="DO39" s="176">
        <f t="shared" si="168"/>
        <v>-6.3076582599424003E-2</v>
      </c>
      <c r="DP39" s="176">
        <f t="shared" si="168"/>
        <v>-6.3076582599424003E-2</v>
      </c>
    </row>
    <row r="40" spans="1:120" outlineLevel="1" x14ac:dyDescent="0.25">
      <c r="A40" s="484"/>
      <c r="B40" s="174" t="str">
        <f t="shared" si="140"/>
        <v>Russia</v>
      </c>
      <c r="C40" s="233">
        <f t="shared" ref="C40:K40" si="176">C15</f>
        <v>668.55</v>
      </c>
      <c r="D40" s="234">
        <f t="shared" si="176"/>
        <v>0.15</v>
      </c>
      <c r="E40" s="235">
        <f t="shared" si="176"/>
        <v>1.865925481195959E-2</v>
      </c>
      <c r="F40" s="235">
        <f t="shared" si="176"/>
        <v>5.0639801151129177E-2</v>
      </c>
      <c r="G40" s="193">
        <f t="shared" si="176"/>
        <v>30.648149921329633</v>
      </c>
      <c r="H40" s="236">
        <f t="shared" si="176"/>
        <v>1.8580020311187999</v>
      </c>
      <c r="I40" s="236">
        <f t="shared" si="176"/>
        <v>1.7841991488506002</v>
      </c>
      <c r="J40" s="236">
        <f t="shared" si="176"/>
        <v>1.9384595531352</v>
      </c>
      <c r="K40" s="236">
        <f t="shared" si="176"/>
        <v>1.8954728805240999</v>
      </c>
      <c r="L40" s="236">
        <f t="shared" ref="L40:M40" si="177">L15</f>
        <v>1.9483023700441999</v>
      </c>
      <c r="M40" s="236">
        <f t="shared" si="177"/>
        <v>2.0091540965652999</v>
      </c>
      <c r="N40" s="236"/>
      <c r="O40" s="236"/>
      <c r="P40" s="236">
        <f t="shared" si="171"/>
        <v>9.5755880491193999</v>
      </c>
      <c r="Q40" s="194">
        <f t="shared" si="143"/>
        <v>-2.0894677797676331</v>
      </c>
      <c r="R40" s="237">
        <f t="shared" si="144"/>
        <v>9.9155849793619591E-2</v>
      </c>
      <c r="S40" s="174" t="s">
        <v>27</v>
      </c>
      <c r="T40" s="210">
        <f>'web app'!$M$22-1</f>
        <v>2024</v>
      </c>
      <c r="U40" s="204">
        <f t="shared" si="145"/>
        <v>21.072561872210233</v>
      </c>
      <c r="V40" s="193">
        <f t="shared" si="146"/>
        <v>21.072561872176898</v>
      </c>
      <c r="W40" s="238">
        <f t="shared" si="147"/>
        <v>0</v>
      </c>
      <c r="X40" s="269">
        <f t="shared" si="148"/>
        <v>2.0091540965652999</v>
      </c>
      <c r="Y40" s="198">
        <f t="shared" si="149"/>
        <v>-4.0183081931306E-2</v>
      </c>
      <c r="Z40" s="199">
        <f t="shared" si="150"/>
        <v>2.0493371784966059</v>
      </c>
      <c r="AA40" s="199">
        <f t="shared" si="151"/>
        <v>-8348.0685251092327</v>
      </c>
      <c r="AB40" s="200">
        <f t="shared" si="152"/>
        <v>8501251.3692974541</v>
      </c>
      <c r="AC40" s="199">
        <f t="shared" si="153"/>
        <v>2024.5101893386993</v>
      </c>
      <c r="AD40" s="199">
        <f t="shared" si="154"/>
        <v>2049.035449077609</v>
      </c>
      <c r="AE40" s="201">
        <f t="shared" si="155"/>
        <v>2049.035449077609</v>
      </c>
      <c r="AF40" s="202">
        <f t="shared" si="156"/>
        <v>2048.5543618407928</v>
      </c>
      <c r="AG40" s="202">
        <f t="shared" si="157"/>
        <v>2049.035449077609</v>
      </c>
      <c r="AH40" s="202">
        <f t="shared" si="158"/>
        <v>2049</v>
      </c>
      <c r="AI40" s="177">
        <f t="shared" si="159"/>
        <v>2049</v>
      </c>
      <c r="AJ40" s="178" cm="1">
        <f t="array" ref="AJ40">IFERROR(INDEX($AN$6:$DP$6,MATCH(_xlfn.AGGREGATE(14,6,(AN40:DP40)/(AN40:DP40&lt;=0),1),AN40:DP40,0)),"-")</f>
        <v>2049</v>
      </c>
      <c r="AL40" s="176" t="s">
        <v>302</v>
      </c>
      <c r="AM40" s="124">
        <f t="shared" si="160"/>
        <v>1.8580020311187999</v>
      </c>
      <c r="AN40" s="172">
        <f t="shared" si="160"/>
        <v>1.7841991488506002</v>
      </c>
      <c r="AO40" s="172">
        <f t="shared" si="160"/>
        <v>1.9384595531352</v>
      </c>
      <c r="AP40" s="172">
        <f t="shared" si="160"/>
        <v>1.8954728805240999</v>
      </c>
      <c r="AQ40" s="172">
        <f t="shared" si="160"/>
        <v>1.9483023700441999</v>
      </c>
      <c r="AR40" s="172">
        <f t="shared" si="160"/>
        <v>2.0091540965652999</v>
      </c>
      <c r="AS40" s="176">
        <f t="shared" si="161"/>
        <v>1.9256285343465578</v>
      </c>
      <c r="AT40" s="176">
        <f t="shared" si="161"/>
        <v>1.8421029721278157</v>
      </c>
      <c r="AU40" s="176">
        <f t="shared" si="161"/>
        <v>1.7585774099090736</v>
      </c>
      <c r="AV40" s="176">
        <f t="shared" si="161"/>
        <v>1.6750518476903316</v>
      </c>
      <c r="AW40" s="176">
        <f t="shared" si="161"/>
        <v>1.5915262854715895</v>
      </c>
      <c r="AX40" s="176">
        <f t="shared" si="161"/>
        <v>1.5080007232528474</v>
      </c>
      <c r="AY40" s="176">
        <f t="shared" si="161"/>
        <v>1.4244751610341053</v>
      </c>
      <c r="AZ40" s="176">
        <f t="shared" si="161"/>
        <v>1.3409495988153632</v>
      </c>
      <c r="BA40" s="176">
        <f t="shared" si="162"/>
        <v>1.2574240365966212</v>
      </c>
      <c r="BB40" s="176">
        <f t="shared" si="162"/>
        <v>1.1738984743778791</v>
      </c>
      <c r="BC40" s="176">
        <f t="shared" si="162"/>
        <v>1.090372912159137</v>
      </c>
      <c r="BD40" s="176">
        <f t="shared" si="162"/>
        <v>1.0068473499403952</v>
      </c>
      <c r="BE40" s="176">
        <f t="shared" si="162"/>
        <v>0.92332178772165308</v>
      </c>
      <c r="BF40" s="176">
        <f t="shared" si="162"/>
        <v>0.839796225502911</v>
      </c>
      <c r="BG40" s="176">
        <f t="shared" si="162"/>
        <v>0.75627066328416892</v>
      </c>
      <c r="BH40" s="176">
        <f t="shared" si="162"/>
        <v>0.67274510106542684</v>
      </c>
      <c r="BI40" s="176">
        <f t="shared" si="162"/>
        <v>0.58921953884668476</v>
      </c>
      <c r="BJ40" s="176">
        <f t="shared" si="162"/>
        <v>0.50569397662794269</v>
      </c>
      <c r="BK40" s="176">
        <f t="shared" si="163"/>
        <v>0.42216841440920061</v>
      </c>
      <c r="BL40" s="176">
        <f t="shared" si="163"/>
        <v>0.33864285219045853</v>
      </c>
      <c r="BM40" s="176">
        <f t="shared" si="163"/>
        <v>0.25511728997171645</v>
      </c>
      <c r="BN40" s="176">
        <f t="shared" si="163"/>
        <v>0.17159172775297438</v>
      </c>
      <c r="BO40" s="176">
        <f t="shared" si="163"/>
        <v>8.8066165534232299E-2</v>
      </c>
      <c r="BP40" s="176">
        <f t="shared" si="163"/>
        <v>4.5406033154904435E-3</v>
      </c>
      <c r="BQ40" s="176">
        <f t="shared" si="163"/>
        <v>-4.0130601271025843E-2</v>
      </c>
      <c r="BR40" s="176">
        <f t="shared" si="163"/>
        <v>-4.0183081931306E-2</v>
      </c>
      <c r="BS40" s="176">
        <f t="shared" si="163"/>
        <v>-4.0183081931306E-2</v>
      </c>
      <c r="BT40" s="176">
        <f t="shared" si="163"/>
        <v>-4.0183081931306E-2</v>
      </c>
      <c r="BU40" s="176">
        <f t="shared" si="164"/>
        <v>-4.0183081931306E-2</v>
      </c>
      <c r="BV40" s="176">
        <f t="shared" si="164"/>
        <v>-4.0183081931306E-2</v>
      </c>
      <c r="BW40" s="176">
        <f t="shared" si="164"/>
        <v>-4.0183081931306E-2</v>
      </c>
      <c r="BX40" s="176">
        <f t="shared" si="164"/>
        <v>-4.0183081931306E-2</v>
      </c>
      <c r="BY40" s="176">
        <f t="shared" si="164"/>
        <v>-4.0183081931306E-2</v>
      </c>
      <c r="BZ40" s="176">
        <f t="shared" si="164"/>
        <v>-4.0183081931306E-2</v>
      </c>
      <c r="CA40" s="176">
        <f t="shared" si="164"/>
        <v>-4.0183081931306E-2</v>
      </c>
      <c r="CB40" s="176">
        <f t="shared" si="164"/>
        <v>-4.0183081931306E-2</v>
      </c>
      <c r="CC40" s="176">
        <f t="shared" si="164"/>
        <v>-4.0183081931306E-2</v>
      </c>
      <c r="CD40" s="176">
        <f t="shared" si="164"/>
        <v>-4.0183081931306E-2</v>
      </c>
      <c r="CE40" s="176">
        <f t="shared" si="165"/>
        <v>-4.0183081931306E-2</v>
      </c>
      <c r="CF40" s="176">
        <f t="shared" si="165"/>
        <v>-4.0183081931306E-2</v>
      </c>
      <c r="CG40" s="176">
        <f t="shared" si="165"/>
        <v>-4.0183081931306E-2</v>
      </c>
      <c r="CH40" s="176">
        <f t="shared" si="165"/>
        <v>-4.0183081931306E-2</v>
      </c>
      <c r="CI40" s="176">
        <f t="shared" si="165"/>
        <v>-4.0183081931306E-2</v>
      </c>
      <c r="CJ40" s="176">
        <f t="shared" si="165"/>
        <v>-4.0183081931306E-2</v>
      </c>
      <c r="CK40" s="176">
        <f t="shared" si="165"/>
        <v>-4.0183081931306E-2</v>
      </c>
      <c r="CL40" s="176">
        <f t="shared" si="165"/>
        <v>-4.0183081931306E-2</v>
      </c>
      <c r="CM40" s="176">
        <f t="shared" si="165"/>
        <v>-4.0183081931306E-2</v>
      </c>
      <c r="CN40" s="176">
        <f t="shared" si="165"/>
        <v>-4.0183081931306E-2</v>
      </c>
      <c r="CO40" s="176">
        <f t="shared" si="166"/>
        <v>-4.0183081931306E-2</v>
      </c>
      <c r="CP40" s="176">
        <f t="shared" si="166"/>
        <v>-4.0183081931306E-2</v>
      </c>
      <c r="CQ40" s="176">
        <f t="shared" si="166"/>
        <v>-4.0183081931306E-2</v>
      </c>
      <c r="CR40" s="176">
        <f t="shared" si="166"/>
        <v>-4.0183081931306E-2</v>
      </c>
      <c r="CS40" s="176">
        <f t="shared" si="166"/>
        <v>-4.0183081931306E-2</v>
      </c>
      <c r="CT40" s="176">
        <f t="shared" si="166"/>
        <v>-4.0183081931306E-2</v>
      </c>
      <c r="CU40" s="176">
        <f t="shared" si="166"/>
        <v>-4.0183081931306E-2</v>
      </c>
      <c r="CV40" s="176">
        <f t="shared" si="166"/>
        <v>-4.0183081931306E-2</v>
      </c>
      <c r="CW40" s="176">
        <f t="shared" si="166"/>
        <v>-4.0183081931306E-2</v>
      </c>
      <c r="CX40" s="176">
        <f t="shared" si="166"/>
        <v>-4.0183081931306E-2</v>
      </c>
      <c r="CY40" s="176">
        <f t="shared" si="167"/>
        <v>-4.0183081931306E-2</v>
      </c>
      <c r="CZ40" s="176">
        <f t="shared" si="167"/>
        <v>-4.0183081931306E-2</v>
      </c>
      <c r="DA40" s="176">
        <f t="shared" si="167"/>
        <v>-4.0183081931306E-2</v>
      </c>
      <c r="DB40" s="176">
        <f t="shared" si="167"/>
        <v>-4.0183081931306E-2</v>
      </c>
      <c r="DC40" s="176">
        <f t="shared" si="167"/>
        <v>-4.0183081931306E-2</v>
      </c>
      <c r="DD40" s="176">
        <f t="shared" si="167"/>
        <v>-4.0183081931306E-2</v>
      </c>
      <c r="DE40" s="176">
        <f t="shared" si="167"/>
        <v>-4.0183081931306E-2</v>
      </c>
      <c r="DF40" s="176">
        <f t="shared" si="167"/>
        <v>-4.0183081931306E-2</v>
      </c>
      <c r="DG40" s="176">
        <f t="shared" si="167"/>
        <v>-4.0183081931306E-2</v>
      </c>
      <c r="DH40" s="176">
        <f t="shared" si="167"/>
        <v>-4.0183081931306E-2</v>
      </c>
      <c r="DI40" s="176">
        <f t="shared" si="168"/>
        <v>-4.0183081931306E-2</v>
      </c>
      <c r="DJ40" s="176">
        <f t="shared" si="168"/>
        <v>-4.0183081931306E-2</v>
      </c>
      <c r="DK40" s="176">
        <f t="shared" si="168"/>
        <v>-4.0183081931306E-2</v>
      </c>
      <c r="DL40" s="176">
        <f t="shared" si="168"/>
        <v>-4.0183081931306E-2</v>
      </c>
      <c r="DM40" s="176">
        <f t="shared" si="168"/>
        <v>-4.0183081931306E-2</v>
      </c>
      <c r="DN40" s="176">
        <f t="shared" si="168"/>
        <v>-4.0183081931306E-2</v>
      </c>
      <c r="DO40" s="176">
        <f t="shared" si="168"/>
        <v>-4.0183081931306E-2</v>
      </c>
      <c r="DP40" s="176">
        <f t="shared" si="168"/>
        <v>-4.0183081931306E-2</v>
      </c>
    </row>
    <row r="41" spans="1:120" outlineLevel="1" x14ac:dyDescent="0.25">
      <c r="A41" s="484"/>
      <c r="B41" s="174" t="str">
        <f t="shared" si="140"/>
        <v>Japan</v>
      </c>
      <c r="C41" s="233">
        <f t="shared" ref="C41:K41" si="178">C16</f>
        <v>668.55</v>
      </c>
      <c r="D41" s="234">
        <f t="shared" si="178"/>
        <v>0.15</v>
      </c>
      <c r="E41" s="235">
        <f t="shared" si="178"/>
        <v>1.6449535758358166E-2</v>
      </c>
      <c r="F41" s="235">
        <f t="shared" si="178"/>
        <v>3.0629495644825977E-2</v>
      </c>
      <c r="G41" s="193">
        <f t="shared" si="178"/>
        <v>19.055347486033696</v>
      </c>
      <c r="H41" s="236">
        <f t="shared" si="178"/>
        <v>1.1238129658209</v>
      </c>
      <c r="I41" s="236">
        <f t="shared" si="178"/>
        <v>1.0602269233469999</v>
      </c>
      <c r="J41" s="236">
        <f t="shared" si="178"/>
        <v>1.0802059879512</v>
      </c>
      <c r="K41" s="236">
        <f t="shared" si="178"/>
        <v>1.0505032369554002</v>
      </c>
      <c r="L41" s="236">
        <f t="shared" ref="L41:M41" si="179">L16</f>
        <v>1.0024381936138</v>
      </c>
      <c r="M41" s="236">
        <f t="shared" si="179"/>
        <v>0.97226697290758002</v>
      </c>
      <c r="N41" s="236"/>
      <c r="O41" s="236"/>
      <c r="P41" s="236">
        <f t="shared" si="171"/>
        <v>5.1656413147749802</v>
      </c>
      <c r="Q41" s="194">
        <f t="shared" si="143"/>
        <v>-0.87140647108456315</v>
      </c>
      <c r="R41" s="237">
        <f t="shared" si="144"/>
        <v>6.2737574167531465E-2</v>
      </c>
      <c r="S41" s="174" t="s">
        <v>28</v>
      </c>
      <c r="T41" s="210">
        <f>'web app'!$M$22-1</f>
        <v>2024</v>
      </c>
      <c r="U41" s="204">
        <f t="shared" si="145"/>
        <v>13.889706171258716</v>
      </c>
      <c r="V41" s="193">
        <f t="shared" si="146"/>
        <v>13.88970617125698</v>
      </c>
      <c r="W41" s="238">
        <f t="shared" si="147"/>
        <v>0</v>
      </c>
      <c r="X41" s="269">
        <f t="shared" si="148"/>
        <v>0.97226697290758002</v>
      </c>
      <c r="Y41" s="198">
        <f t="shared" si="149"/>
        <v>-1.9445339458151602E-2</v>
      </c>
      <c r="Z41" s="199">
        <f t="shared" si="150"/>
        <v>0.99171231236573165</v>
      </c>
      <c r="AA41" s="199">
        <f t="shared" si="151"/>
        <v>-4047.1699690213695</v>
      </c>
      <c r="AB41" s="200">
        <f t="shared" si="152"/>
        <v>4128863.5188215752</v>
      </c>
      <c r="AC41" s="199">
        <f t="shared" si="153"/>
        <v>2024.5078163741859</v>
      </c>
      <c r="AD41" s="199">
        <f t="shared" si="154"/>
        <v>2056.4841392130525</v>
      </c>
      <c r="AE41" s="201">
        <f t="shared" si="155"/>
        <v>2056.4841392130525</v>
      </c>
      <c r="AF41" s="202">
        <f t="shared" si="156"/>
        <v>2055.8569992284829</v>
      </c>
      <c r="AG41" s="202">
        <f t="shared" si="157"/>
        <v>2056.4841392130525</v>
      </c>
      <c r="AH41" s="202">
        <f t="shared" si="158"/>
        <v>2056</v>
      </c>
      <c r="AI41" s="177">
        <f t="shared" si="159"/>
        <v>2056</v>
      </c>
      <c r="AJ41" s="178" cm="1">
        <f t="array" ref="AJ41">IFERROR(INDEX($AN$6:$DP$6,MATCH(_xlfn.AGGREGATE(14,6,(AN41:DP41)/(AN41:DP41&lt;=0),1),AN41:DP41,0)),"-")</f>
        <v>2056</v>
      </c>
      <c r="AL41" s="176" t="s">
        <v>302</v>
      </c>
      <c r="AM41" s="124">
        <f t="shared" si="160"/>
        <v>1.1238129658209</v>
      </c>
      <c r="AN41" s="172">
        <f t="shared" si="160"/>
        <v>1.0602269233469999</v>
      </c>
      <c r="AO41" s="172">
        <f t="shared" si="160"/>
        <v>1.0802059879512</v>
      </c>
      <c r="AP41" s="172">
        <f t="shared" si="160"/>
        <v>1.0505032369554002</v>
      </c>
      <c r="AQ41" s="172">
        <f t="shared" si="160"/>
        <v>1.0024381936138</v>
      </c>
      <c r="AR41" s="172">
        <f t="shared" si="160"/>
        <v>0.97226697290758002</v>
      </c>
      <c r="AS41" s="176">
        <f t="shared" si="161"/>
        <v>0.94126059484751257</v>
      </c>
      <c r="AT41" s="176">
        <f t="shared" si="161"/>
        <v>0.91025421678744523</v>
      </c>
      <c r="AU41" s="176">
        <f t="shared" si="161"/>
        <v>0.87924783872737777</v>
      </c>
      <c r="AV41" s="176">
        <f t="shared" si="161"/>
        <v>0.84824146066731032</v>
      </c>
      <c r="AW41" s="176">
        <f t="shared" si="161"/>
        <v>0.81723508260724298</v>
      </c>
      <c r="AX41" s="176">
        <f t="shared" si="161"/>
        <v>0.78622870454717553</v>
      </c>
      <c r="AY41" s="176">
        <f t="shared" si="161"/>
        <v>0.75522232648710808</v>
      </c>
      <c r="AZ41" s="176">
        <f t="shared" si="161"/>
        <v>0.72421594842704073</v>
      </c>
      <c r="BA41" s="176">
        <f t="shared" si="162"/>
        <v>0.69320957036697328</v>
      </c>
      <c r="BB41" s="176">
        <f t="shared" si="162"/>
        <v>0.66220319230690583</v>
      </c>
      <c r="BC41" s="176">
        <f t="shared" si="162"/>
        <v>0.63119681424683849</v>
      </c>
      <c r="BD41" s="176">
        <f t="shared" si="162"/>
        <v>0.60019043618677104</v>
      </c>
      <c r="BE41" s="176">
        <f t="shared" si="162"/>
        <v>0.56918405812670358</v>
      </c>
      <c r="BF41" s="176">
        <f t="shared" si="162"/>
        <v>0.53817768006663624</v>
      </c>
      <c r="BG41" s="176">
        <f t="shared" si="162"/>
        <v>0.50717130200656868</v>
      </c>
      <c r="BH41" s="176">
        <f t="shared" si="162"/>
        <v>0.47616492394650134</v>
      </c>
      <c r="BI41" s="176">
        <f t="shared" si="162"/>
        <v>0.44515854588643389</v>
      </c>
      <c r="BJ41" s="176">
        <f t="shared" si="162"/>
        <v>0.41415216782636655</v>
      </c>
      <c r="BK41" s="176">
        <f t="shared" si="163"/>
        <v>0.38314578976629909</v>
      </c>
      <c r="BL41" s="176">
        <f t="shared" si="163"/>
        <v>0.35213941170623164</v>
      </c>
      <c r="BM41" s="176">
        <f t="shared" si="163"/>
        <v>0.3211330336461643</v>
      </c>
      <c r="BN41" s="176">
        <f t="shared" si="163"/>
        <v>0.29012665558609685</v>
      </c>
      <c r="BO41" s="176">
        <f t="shared" si="163"/>
        <v>0.2591202775260294</v>
      </c>
      <c r="BP41" s="176">
        <f t="shared" si="163"/>
        <v>0.22811389946596206</v>
      </c>
      <c r="BQ41" s="176">
        <f t="shared" si="163"/>
        <v>0.1971075214058946</v>
      </c>
      <c r="BR41" s="176">
        <f t="shared" si="163"/>
        <v>0.16610114334582715</v>
      </c>
      <c r="BS41" s="176">
        <f t="shared" si="163"/>
        <v>0.1350947652857597</v>
      </c>
      <c r="BT41" s="176">
        <f t="shared" si="163"/>
        <v>0.10408838722569236</v>
      </c>
      <c r="BU41" s="176">
        <f t="shared" si="164"/>
        <v>7.3082009165624906E-2</v>
      </c>
      <c r="BV41" s="176">
        <f t="shared" si="164"/>
        <v>4.2075631105557454E-2</v>
      </c>
      <c r="BW41" s="176">
        <f t="shared" si="164"/>
        <v>1.1069253045490113E-2</v>
      </c>
      <c r="BX41" s="176">
        <f t="shared" si="164"/>
        <v>-1.5811534925892309E-2</v>
      </c>
      <c r="BY41" s="176">
        <f t="shared" si="164"/>
        <v>-1.9445339458151602E-2</v>
      </c>
      <c r="BZ41" s="176">
        <f t="shared" si="164"/>
        <v>-1.9445339458151602E-2</v>
      </c>
      <c r="CA41" s="176">
        <f t="shared" si="164"/>
        <v>-1.9445339458151602E-2</v>
      </c>
      <c r="CB41" s="176">
        <f t="shared" si="164"/>
        <v>-1.9445339458151602E-2</v>
      </c>
      <c r="CC41" s="176">
        <f t="shared" si="164"/>
        <v>-1.9445339458151602E-2</v>
      </c>
      <c r="CD41" s="176">
        <f t="shared" si="164"/>
        <v>-1.9445339458151602E-2</v>
      </c>
      <c r="CE41" s="176">
        <f t="shared" si="165"/>
        <v>-1.9445339458151602E-2</v>
      </c>
      <c r="CF41" s="176">
        <f t="shared" si="165"/>
        <v>-1.9445339458151602E-2</v>
      </c>
      <c r="CG41" s="176">
        <f t="shared" si="165"/>
        <v>-1.9445339458151602E-2</v>
      </c>
      <c r="CH41" s="176">
        <f t="shared" si="165"/>
        <v>-1.9445339458151602E-2</v>
      </c>
      <c r="CI41" s="176">
        <f t="shared" si="165"/>
        <v>-1.9445339458151602E-2</v>
      </c>
      <c r="CJ41" s="176">
        <f t="shared" si="165"/>
        <v>-1.9445339458151602E-2</v>
      </c>
      <c r="CK41" s="176">
        <f t="shared" si="165"/>
        <v>-1.9445339458151602E-2</v>
      </c>
      <c r="CL41" s="176">
        <f t="shared" si="165"/>
        <v>-1.9445339458151602E-2</v>
      </c>
      <c r="CM41" s="176">
        <f t="shared" si="165"/>
        <v>-1.9445339458151602E-2</v>
      </c>
      <c r="CN41" s="176">
        <f t="shared" si="165"/>
        <v>-1.9445339458151602E-2</v>
      </c>
      <c r="CO41" s="176">
        <f t="shared" si="166"/>
        <v>-1.9445339458151602E-2</v>
      </c>
      <c r="CP41" s="176">
        <f t="shared" si="166"/>
        <v>-1.9445339458151602E-2</v>
      </c>
      <c r="CQ41" s="176">
        <f t="shared" si="166"/>
        <v>-1.9445339458151602E-2</v>
      </c>
      <c r="CR41" s="176">
        <f t="shared" si="166"/>
        <v>-1.9445339458151602E-2</v>
      </c>
      <c r="CS41" s="176">
        <f t="shared" si="166"/>
        <v>-1.9445339458151602E-2</v>
      </c>
      <c r="CT41" s="176">
        <f t="shared" si="166"/>
        <v>-1.9445339458151602E-2</v>
      </c>
      <c r="CU41" s="176">
        <f t="shared" si="166"/>
        <v>-1.9445339458151602E-2</v>
      </c>
      <c r="CV41" s="176">
        <f t="shared" si="166"/>
        <v>-1.9445339458151602E-2</v>
      </c>
      <c r="CW41" s="176">
        <f t="shared" si="166"/>
        <v>-1.9445339458151602E-2</v>
      </c>
      <c r="CX41" s="176">
        <f t="shared" si="166"/>
        <v>-1.9445339458151602E-2</v>
      </c>
      <c r="CY41" s="176">
        <f t="shared" si="167"/>
        <v>-1.9445339458151602E-2</v>
      </c>
      <c r="CZ41" s="176">
        <f t="shared" si="167"/>
        <v>-1.9445339458151602E-2</v>
      </c>
      <c r="DA41" s="176">
        <f t="shared" si="167"/>
        <v>-1.9445339458151602E-2</v>
      </c>
      <c r="DB41" s="176">
        <f t="shared" si="167"/>
        <v>-1.9445339458151602E-2</v>
      </c>
      <c r="DC41" s="176">
        <f t="shared" si="167"/>
        <v>-1.9445339458151602E-2</v>
      </c>
      <c r="DD41" s="176">
        <f t="shared" si="167"/>
        <v>-1.9445339458151602E-2</v>
      </c>
      <c r="DE41" s="176">
        <f t="shared" si="167"/>
        <v>-1.9445339458151602E-2</v>
      </c>
      <c r="DF41" s="176">
        <f t="shared" si="167"/>
        <v>-1.9445339458151602E-2</v>
      </c>
      <c r="DG41" s="176">
        <f t="shared" si="167"/>
        <v>-1.9445339458151602E-2</v>
      </c>
      <c r="DH41" s="176">
        <f t="shared" si="167"/>
        <v>-1.9445339458151602E-2</v>
      </c>
      <c r="DI41" s="176">
        <f t="shared" si="168"/>
        <v>-1.9445339458151602E-2</v>
      </c>
      <c r="DJ41" s="176">
        <f t="shared" si="168"/>
        <v>-1.9445339458151602E-2</v>
      </c>
      <c r="DK41" s="176">
        <f t="shared" si="168"/>
        <v>-1.9445339458151602E-2</v>
      </c>
      <c r="DL41" s="176">
        <f t="shared" si="168"/>
        <v>-1.9445339458151602E-2</v>
      </c>
      <c r="DM41" s="176">
        <f t="shared" si="168"/>
        <v>-1.9445339458151602E-2</v>
      </c>
      <c r="DN41" s="176">
        <f t="shared" si="168"/>
        <v>-1.9445339458151602E-2</v>
      </c>
      <c r="DO41" s="176">
        <f t="shared" si="168"/>
        <v>-1.9445339458151602E-2</v>
      </c>
      <c r="DP41" s="176">
        <f t="shared" si="168"/>
        <v>-1.9445339458151602E-2</v>
      </c>
    </row>
    <row r="42" spans="1:120" outlineLevel="1" x14ac:dyDescent="0.25">
      <c r="A42" s="484"/>
      <c r="B42" s="174" t="str">
        <f t="shared" si="140"/>
        <v>Global</v>
      </c>
      <c r="C42" s="233">
        <f t="shared" ref="C42:K43" si="180">C17</f>
        <v>668.55</v>
      </c>
      <c r="D42" s="234">
        <f t="shared" si="180"/>
        <v>0.15</v>
      </c>
      <c r="E42" s="235">
        <f t="shared" si="180"/>
        <v>1</v>
      </c>
      <c r="F42" s="235">
        <f t="shared" si="180"/>
        <v>1</v>
      </c>
      <c r="G42" s="193">
        <f t="shared" si="180"/>
        <v>668.55</v>
      </c>
      <c r="H42" s="236">
        <f t="shared" si="180"/>
        <v>36.690547531452346</v>
      </c>
      <c r="I42" s="236">
        <f t="shared" si="180"/>
        <v>35.278461058253875</v>
      </c>
      <c r="J42" s="236">
        <f t="shared" si="180"/>
        <v>37.236274558576156</v>
      </c>
      <c r="K42" s="236">
        <f t="shared" si="180"/>
        <v>37.417335703532409</v>
      </c>
      <c r="L42" s="236">
        <f t="shared" ref="L42:M43" si="181">L17</f>
        <v>37.829568014551128</v>
      </c>
      <c r="M42" s="236">
        <f t="shared" si="181"/>
        <v>38.320611097241546</v>
      </c>
      <c r="N42" s="236"/>
      <c r="O42" s="236"/>
      <c r="P42" s="236">
        <f t="shared" si="171"/>
        <v>186.08225043215512</v>
      </c>
      <c r="Q42" s="194">
        <f t="shared" si="143"/>
        <v>-36.770650530236729</v>
      </c>
      <c r="R42" s="237">
        <f t="shared" si="144"/>
        <v>7.6213696279539653E-2</v>
      </c>
      <c r="S42" s="174" t="s">
        <v>267</v>
      </c>
      <c r="T42" s="210">
        <f>'web app'!$M$22-1</f>
        <v>2024</v>
      </c>
      <c r="U42" s="204">
        <f t="shared" si="145"/>
        <v>482.46774956784486</v>
      </c>
      <c r="V42" s="193">
        <f t="shared" si="146"/>
        <v>482.46774956798333</v>
      </c>
      <c r="W42" s="238">
        <f t="shared" si="147"/>
        <v>0</v>
      </c>
      <c r="X42" s="269">
        <f t="shared" si="148"/>
        <v>38.320611097241546</v>
      </c>
      <c r="Y42" s="198">
        <f t="shared" si="149"/>
        <v>-0.76641222194483094</v>
      </c>
      <c r="Z42" s="199">
        <f t="shared" si="150"/>
        <v>39.087023319186379</v>
      </c>
      <c r="AA42" s="199">
        <f t="shared" si="151"/>
        <v>-159383.87459957614</v>
      </c>
      <c r="AB42" s="200">
        <f t="shared" si="152"/>
        <v>162470580.35082459</v>
      </c>
      <c r="AC42" s="199">
        <f t="shared" si="153"/>
        <v>2024.5087234095417</v>
      </c>
      <c r="AD42" s="208">
        <f t="shared" si="154"/>
        <v>2053.1585191952558</v>
      </c>
      <c r="AE42" s="201">
        <f t="shared" si="155"/>
        <v>2053.1585191952558</v>
      </c>
      <c r="AF42" s="202">
        <f t="shared" si="156"/>
        <v>2052.5965874463295</v>
      </c>
      <c r="AG42" s="202">
        <f t="shared" si="157"/>
        <v>2053.1585191952558</v>
      </c>
      <c r="AH42" s="202">
        <f t="shared" si="158"/>
        <v>2053</v>
      </c>
      <c r="AI42" s="177">
        <f t="shared" si="159"/>
        <v>2053</v>
      </c>
      <c r="AJ42" s="178" cm="1">
        <f t="array" ref="AJ42">IFERROR(INDEX($AN$6:$DP$6,MATCH(_xlfn.AGGREGATE(14,6,(AN42:DP42)/(AN42:DP42&lt;=0),1),AN42:DP42,0)),"-")</f>
        <v>2053</v>
      </c>
      <c r="AL42" s="176" t="s">
        <v>302</v>
      </c>
      <c r="AM42" s="124">
        <f t="shared" si="160"/>
        <v>36.690547531452346</v>
      </c>
      <c r="AN42" s="172">
        <f t="shared" si="160"/>
        <v>35.278461058253875</v>
      </c>
      <c r="AO42" s="172">
        <f t="shared" si="160"/>
        <v>37.236274558576156</v>
      </c>
      <c r="AP42" s="172">
        <f t="shared" si="160"/>
        <v>37.417335703532409</v>
      </c>
      <c r="AQ42" s="172">
        <f t="shared" si="160"/>
        <v>37.829568014551128</v>
      </c>
      <c r="AR42" s="172">
        <f t="shared" si="160"/>
        <v>38.320611097241546</v>
      </c>
      <c r="AS42" s="176">
        <f t="shared" si="161"/>
        <v>36.956722647427405</v>
      </c>
      <c r="AT42" s="176">
        <f t="shared" si="161"/>
        <v>35.592834197613257</v>
      </c>
      <c r="AU42" s="176">
        <f t="shared" si="161"/>
        <v>34.228945747799116</v>
      </c>
      <c r="AV42" s="176">
        <f t="shared" si="161"/>
        <v>32.865057297984968</v>
      </c>
      <c r="AW42" s="176">
        <f t="shared" si="161"/>
        <v>31.501168848170828</v>
      </c>
      <c r="AX42" s="176">
        <f t="shared" si="161"/>
        <v>30.137280398356683</v>
      </c>
      <c r="AY42" s="176">
        <f t="shared" si="161"/>
        <v>28.773391948542539</v>
      </c>
      <c r="AZ42" s="176">
        <f t="shared" si="161"/>
        <v>27.409503498728398</v>
      </c>
      <c r="BA42" s="176">
        <f t="shared" si="162"/>
        <v>26.04561504891425</v>
      </c>
      <c r="BB42" s="176">
        <f t="shared" si="162"/>
        <v>24.681726599100109</v>
      </c>
      <c r="BC42" s="176">
        <f t="shared" si="162"/>
        <v>23.317838149285965</v>
      </c>
      <c r="BD42" s="176">
        <f t="shared" si="162"/>
        <v>21.953949699471821</v>
      </c>
      <c r="BE42" s="176">
        <f t="shared" si="162"/>
        <v>20.590061249657676</v>
      </c>
      <c r="BF42" s="176">
        <f t="shared" si="162"/>
        <v>19.226172799843535</v>
      </c>
      <c r="BG42" s="176">
        <f t="shared" si="162"/>
        <v>17.862284350029391</v>
      </c>
      <c r="BH42" s="176">
        <f t="shared" si="162"/>
        <v>16.498395900215247</v>
      </c>
      <c r="BI42" s="176">
        <f t="shared" si="162"/>
        <v>15.134507450401102</v>
      </c>
      <c r="BJ42" s="176">
        <f t="shared" si="162"/>
        <v>13.770619000586958</v>
      </c>
      <c r="BK42" s="176">
        <f t="shared" si="163"/>
        <v>12.406730550772817</v>
      </c>
      <c r="BL42" s="176">
        <f t="shared" si="163"/>
        <v>11.042842100958673</v>
      </c>
      <c r="BM42" s="176">
        <f t="shared" si="163"/>
        <v>9.6789536511445284</v>
      </c>
      <c r="BN42" s="176">
        <f t="shared" si="163"/>
        <v>8.3150652013303841</v>
      </c>
      <c r="BO42" s="176">
        <f t="shared" si="163"/>
        <v>6.9511767515162397</v>
      </c>
      <c r="BP42" s="176">
        <f t="shared" si="163"/>
        <v>5.5872883017020953</v>
      </c>
      <c r="BQ42" s="176">
        <f t="shared" si="163"/>
        <v>4.2233998518879545</v>
      </c>
      <c r="BR42" s="176">
        <f t="shared" si="163"/>
        <v>2.8595114020738066</v>
      </c>
      <c r="BS42" s="176">
        <f t="shared" si="163"/>
        <v>1.4956229522596658</v>
      </c>
      <c r="BT42" s="176">
        <f t="shared" si="163"/>
        <v>0.13173450244552498</v>
      </c>
      <c r="BU42" s="176">
        <f t="shared" si="164"/>
        <v>-0.74927609882968382</v>
      </c>
      <c r="BV42" s="176">
        <f t="shared" si="164"/>
        <v>-0.76641222194483094</v>
      </c>
      <c r="BW42" s="176">
        <f t="shared" si="164"/>
        <v>-0.76641222194483094</v>
      </c>
      <c r="BX42" s="176">
        <f t="shared" si="164"/>
        <v>-0.76641222194483094</v>
      </c>
      <c r="BY42" s="176">
        <f t="shared" si="164"/>
        <v>-0.76641222194483094</v>
      </c>
      <c r="BZ42" s="176">
        <f t="shared" si="164"/>
        <v>-0.76641222194483094</v>
      </c>
      <c r="CA42" s="176">
        <f t="shared" si="164"/>
        <v>-0.76641222194483094</v>
      </c>
      <c r="CB42" s="176">
        <f t="shared" si="164"/>
        <v>-0.76641222194483094</v>
      </c>
      <c r="CC42" s="176">
        <f t="shared" si="164"/>
        <v>-0.76641222194483094</v>
      </c>
      <c r="CD42" s="176">
        <f t="shared" si="164"/>
        <v>-0.76641222194483094</v>
      </c>
      <c r="CE42" s="176">
        <f t="shared" si="165"/>
        <v>-0.76641222194483094</v>
      </c>
      <c r="CF42" s="176">
        <f t="shared" si="165"/>
        <v>-0.76641222194483094</v>
      </c>
      <c r="CG42" s="176">
        <f t="shared" si="165"/>
        <v>-0.76641222194483094</v>
      </c>
      <c r="CH42" s="176">
        <f t="shared" si="165"/>
        <v>-0.76641222194483094</v>
      </c>
      <c r="CI42" s="176">
        <f t="shared" si="165"/>
        <v>-0.76641222194483094</v>
      </c>
      <c r="CJ42" s="176">
        <f t="shared" si="165"/>
        <v>-0.76641222194483094</v>
      </c>
      <c r="CK42" s="176">
        <f t="shared" si="165"/>
        <v>-0.76641222194483094</v>
      </c>
      <c r="CL42" s="176">
        <f t="shared" si="165"/>
        <v>-0.76641222194483094</v>
      </c>
      <c r="CM42" s="176">
        <f t="shared" si="165"/>
        <v>-0.76641222194483094</v>
      </c>
      <c r="CN42" s="176">
        <f t="shared" si="165"/>
        <v>-0.76641222194483094</v>
      </c>
      <c r="CO42" s="176">
        <f t="shared" si="166"/>
        <v>-0.76641222194483094</v>
      </c>
      <c r="CP42" s="176">
        <f t="shared" si="166"/>
        <v>-0.76641222194483094</v>
      </c>
      <c r="CQ42" s="176">
        <f t="shared" si="166"/>
        <v>-0.76641222194483094</v>
      </c>
      <c r="CR42" s="176">
        <f t="shared" si="166"/>
        <v>-0.76641222194483094</v>
      </c>
      <c r="CS42" s="176">
        <f t="shared" si="166"/>
        <v>-0.76641222194483094</v>
      </c>
      <c r="CT42" s="176">
        <f t="shared" si="166"/>
        <v>-0.76641222194483094</v>
      </c>
      <c r="CU42" s="176">
        <f t="shared" si="166"/>
        <v>-0.76641222194483094</v>
      </c>
      <c r="CV42" s="176">
        <f t="shared" si="166"/>
        <v>-0.76641222194483094</v>
      </c>
      <c r="CW42" s="176">
        <f t="shared" si="166"/>
        <v>-0.76641222194483094</v>
      </c>
      <c r="CX42" s="176">
        <f t="shared" si="166"/>
        <v>-0.76641222194483094</v>
      </c>
      <c r="CY42" s="176">
        <f t="shared" si="167"/>
        <v>-0.76641222194483094</v>
      </c>
      <c r="CZ42" s="176">
        <f t="shared" si="167"/>
        <v>-0.76641222194483094</v>
      </c>
      <c r="DA42" s="176">
        <f t="shared" si="167"/>
        <v>-0.76641222194483094</v>
      </c>
      <c r="DB42" s="176">
        <f t="shared" si="167"/>
        <v>-0.76641222194483094</v>
      </c>
      <c r="DC42" s="176">
        <f t="shared" si="167"/>
        <v>-0.76641222194483094</v>
      </c>
      <c r="DD42" s="176">
        <f t="shared" si="167"/>
        <v>-0.76641222194483094</v>
      </c>
      <c r="DE42" s="176">
        <f t="shared" si="167"/>
        <v>-0.76641222194483094</v>
      </c>
      <c r="DF42" s="176">
        <f t="shared" si="167"/>
        <v>-0.76641222194483094</v>
      </c>
      <c r="DG42" s="176">
        <f t="shared" si="167"/>
        <v>-0.76641222194483094</v>
      </c>
      <c r="DH42" s="176">
        <f t="shared" si="167"/>
        <v>-0.76641222194483094</v>
      </c>
      <c r="DI42" s="176">
        <f t="shared" si="168"/>
        <v>-0.76641222194483094</v>
      </c>
      <c r="DJ42" s="176">
        <f t="shared" si="168"/>
        <v>-0.76641222194483094</v>
      </c>
      <c r="DK42" s="176">
        <f t="shared" si="168"/>
        <v>-0.76641222194483094</v>
      </c>
      <c r="DL42" s="176">
        <f t="shared" si="168"/>
        <v>-0.76641222194483094</v>
      </c>
      <c r="DM42" s="176">
        <f t="shared" si="168"/>
        <v>-0.76641222194483094</v>
      </c>
      <c r="DN42" s="176">
        <f t="shared" si="168"/>
        <v>-0.76641222194483094</v>
      </c>
      <c r="DO42" s="176">
        <f t="shared" si="168"/>
        <v>-0.76641222194483094</v>
      </c>
      <c r="DP42" s="176">
        <f t="shared" si="168"/>
        <v>-0.76641222194483094</v>
      </c>
    </row>
    <row r="43" spans="1:120" outlineLevel="1" x14ac:dyDescent="0.25">
      <c r="A43" s="318"/>
      <c r="B43" s="174" t="str">
        <f t="shared" ref="B43" si="182">S43</f>
        <v>Germany</v>
      </c>
      <c r="C43" s="233">
        <f t="shared" si="180"/>
        <v>668.55</v>
      </c>
      <c r="D43" s="234">
        <f t="shared" si="180"/>
        <v>0.15</v>
      </c>
      <c r="E43" s="235">
        <f t="shared" si="180"/>
        <v>1.0690000911461727E-2</v>
      </c>
      <c r="F43" s="235">
        <f t="shared" si="180"/>
        <v>1.898309676267701E-2</v>
      </c>
      <c r="G43" s="193">
        <f t="shared" si="180"/>
        <v>11.859496955988215</v>
      </c>
      <c r="H43" s="236">
        <f t="shared" si="180"/>
        <v>0.69650021406515994</v>
      </c>
      <c r="I43" s="236">
        <f t="shared" si="180"/>
        <v>0.64208777683898</v>
      </c>
      <c r="J43" s="236">
        <f t="shared" si="180"/>
        <v>0.67066699129765006</v>
      </c>
      <c r="K43" s="236">
        <f t="shared" si="180"/>
        <v>0.65808855885510997</v>
      </c>
      <c r="L43" s="236">
        <f t="shared" si="181"/>
        <v>0.58965963081699002</v>
      </c>
      <c r="M43" s="236">
        <f t="shared" si="181"/>
        <v>0.57993560733102001</v>
      </c>
      <c r="N43" s="236"/>
      <c r="O43" s="236"/>
      <c r="P43" s="236">
        <f t="shared" si="171"/>
        <v>3.1404385651397502</v>
      </c>
      <c r="Q43" s="194">
        <f t="shared" ref="Q43" si="183">SUMIF(AO43:DQ43,"&lt;0")</f>
        <v>-0.50232379876964306</v>
      </c>
      <c r="R43" s="237">
        <f t="shared" ref="R43" si="184">-Q43/U43</f>
        <v>5.7612161342660895E-2</v>
      </c>
      <c r="S43" s="320" t="s">
        <v>2</v>
      </c>
      <c r="T43" s="210">
        <f>'web app'!$M$22-1</f>
        <v>2024</v>
      </c>
      <c r="U43" s="204">
        <f t="shared" ref="U43" si="185">G43-P43</f>
        <v>8.7190583908484651</v>
      </c>
      <c r="V43" s="193">
        <f t="shared" ref="V43" si="186">SUMIFS(AN43:DP43,$AN$6:$DP$6,"&gt;"&amp;T43)</f>
        <v>8.719058390839546</v>
      </c>
      <c r="W43" s="238">
        <f t="shared" ref="W43" si="187">ROUND(V43/U43-1,4)</f>
        <v>0</v>
      </c>
      <c r="X43" s="269">
        <f t="shared" si="148"/>
        <v>0.57993560733102001</v>
      </c>
      <c r="Y43" s="198">
        <f t="shared" ref="Y43" si="188">$Y$2*X43</f>
        <v>-1.15987121466204E-2</v>
      </c>
      <c r="Z43" s="199">
        <f t="shared" ref="Z43" si="189">X43-Y43</f>
        <v>0.59153431947764046</v>
      </c>
      <c r="AA43" s="199">
        <f t="shared" ref="AA43" si="190">-2*X43*(T43+1)+Y43*4202-2*U43</f>
        <v>-2414.9151149124268</v>
      </c>
      <c r="AB43" s="200">
        <f t="shared" ref="AB43" si="191">X43*(T43+1)*(T43+1)+Y43*(T43*(T43+1)-2101*(2*T43+1))+U43*(2*T43+1)</f>
        <v>2464533.0883291513</v>
      </c>
      <c r="AC43" s="199">
        <f t="shared" ref="AC43" si="192">(-AA43-SQRT(AA43^2-4*Z43*AB43))/(2*Z43)</f>
        <v>2024.5074733084191</v>
      </c>
      <c r="AD43" s="208">
        <f t="shared" ref="AD43" si="193">(-AA43+SQRT(AA43^2-4*Z43*AB43))/(2*Z43)</f>
        <v>2057.9523864084922</v>
      </c>
      <c r="AE43" s="201">
        <f t="shared" ref="AE43" si="194">AD43</f>
        <v>2057.9523864084922</v>
      </c>
      <c r="AF43" s="202">
        <f t="shared" ref="AF43" si="195">(Y43*(T43+0.5)-X43*AG43)/(Y43-X43)</f>
        <v>2057.2964572632277</v>
      </c>
      <c r="AG43" s="202">
        <f t="shared" ref="AG43" si="196">AD43</f>
        <v>2057.9523864084922</v>
      </c>
      <c r="AH43" s="202">
        <f t="shared" ref="AH43" si="197">ROUNDDOWN(AG43,0)</f>
        <v>2057</v>
      </c>
      <c r="AI43" s="177">
        <f t="shared" ref="AI43" si="198">IF($Y$2=0,ROUNDUP(AF43,0),ROUND(AF43,0))</f>
        <v>2057</v>
      </c>
      <c r="AJ43" s="178" cm="1">
        <f t="array" ref="AJ43">IFERROR(INDEX($AN$6:$DP$6,MATCH(_xlfn.AGGREGATE(14,6,(AN43:DP43)/(AN43:DP43&lt;=0),1),AN43:DP43,0)),"-")</f>
        <v>2057</v>
      </c>
      <c r="AL43" s="176" t="s">
        <v>302</v>
      </c>
      <c r="AM43" s="124">
        <f t="shared" ref="AM43" si="199">H43</f>
        <v>0.69650021406515994</v>
      </c>
      <c r="AN43" s="172">
        <f t="shared" ref="AN43" si="200">I43</f>
        <v>0.64208777683898</v>
      </c>
      <c r="AO43" s="172">
        <f t="shared" ref="AO43" si="201">J43</f>
        <v>0.67066699129765006</v>
      </c>
      <c r="AP43" s="172">
        <f t="shared" ref="AP43" si="202">K43</f>
        <v>0.65808855885510997</v>
      </c>
      <c r="AQ43" s="172">
        <f>L43</f>
        <v>0.58965963081699002</v>
      </c>
      <c r="AR43" s="172">
        <f>M43</f>
        <v>0.57993560733102001</v>
      </c>
      <c r="AS43" s="176">
        <f t="shared" si="161"/>
        <v>0.56225273376097562</v>
      </c>
      <c r="AT43" s="176">
        <f t="shared" si="161"/>
        <v>0.54456986019093112</v>
      </c>
      <c r="AU43" s="176">
        <f t="shared" si="161"/>
        <v>0.52688698662088673</v>
      </c>
      <c r="AV43" s="176">
        <f t="shared" si="161"/>
        <v>0.50920411305084223</v>
      </c>
      <c r="AW43" s="176">
        <f t="shared" si="161"/>
        <v>0.49152123948079784</v>
      </c>
      <c r="AX43" s="176">
        <f t="shared" si="161"/>
        <v>0.4738383659107534</v>
      </c>
      <c r="AY43" s="176">
        <f t="shared" si="161"/>
        <v>0.45615549234070896</v>
      </c>
      <c r="AZ43" s="176">
        <f t="shared" si="161"/>
        <v>0.43847261877066451</v>
      </c>
      <c r="BA43" s="176">
        <f t="shared" si="162"/>
        <v>0.42078974520062007</v>
      </c>
      <c r="BB43" s="176">
        <f t="shared" si="162"/>
        <v>0.40310687163057562</v>
      </c>
      <c r="BC43" s="176">
        <f t="shared" si="162"/>
        <v>0.38542399806053118</v>
      </c>
      <c r="BD43" s="176">
        <f t="shared" si="162"/>
        <v>0.36774112449048679</v>
      </c>
      <c r="BE43" s="176">
        <f t="shared" si="162"/>
        <v>0.35005825092044229</v>
      </c>
      <c r="BF43" s="176">
        <f t="shared" si="162"/>
        <v>0.3323753773503979</v>
      </c>
      <c r="BG43" s="176">
        <f t="shared" si="162"/>
        <v>0.31469250378035346</v>
      </c>
      <c r="BH43" s="176">
        <f t="shared" si="162"/>
        <v>0.29700963021030902</v>
      </c>
      <c r="BI43" s="176">
        <f t="shared" si="162"/>
        <v>0.27932675664026457</v>
      </c>
      <c r="BJ43" s="176">
        <f t="shared" si="162"/>
        <v>0.26164388307022013</v>
      </c>
      <c r="BK43" s="176">
        <f t="shared" si="163"/>
        <v>0.24396100950017569</v>
      </c>
      <c r="BL43" s="176">
        <f t="shared" si="163"/>
        <v>0.22627813593013124</v>
      </c>
      <c r="BM43" s="176">
        <f t="shared" si="163"/>
        <v>0.20859526236008685</v>
      </c>
      <c r="BN43" s="176">
        <f t="shared" si="163"/>
        <v>0.19091238879004241</v>
      </c>
      <c r="BO43" s="176">
        <f t="shared" si="163"/>
        <v>0.17322951521999796</v>
      </c>
      <c r="BP43" s="176">
        <f t="shared" si="163"/>
        <v>0.15554664164995352</v>
      </c>
      <c r="BQ43" s="176">
        <f t="shared" si="163"/>
        <v>0.13786376807990908</v>
      </c>
      <c r="BR43" s="176">
        <f t="shared" si="163"/>
        <v>0.12018089450986463</v>
      </c>
      <c r="BS43" s="176">
        <f t="shared" si="163"/>
        <v>0.10249802093982019</v>
      </c>
      <c r="BT43" s="176">
        <f t="shared" si="163"/>
        <v>8.4815147369775801E-2</v>
      </c>
      <c r="BU43" s="176">
        <f t="shared" si="164"/>
        <v>6.7132273799731301E-2</v>
      </c>
      <c r="BV43" s="176">
        <f t="shared" si="164"/>
        <v>4.9449400229686913E-2</v>
      </c>
      <c r="BW43" s="176">
        <f t="shared" si="164"/>
        <v>3.1766526659642413E-2</v>
      </c>
      <c r="BX43" s="176">
        <f t="shared" si="164"/>
        <v>1.4083653089598025E-2</v>
      </c>
      <c r="BY43" s="176">
        <f t="shared" si="164"/>
        <v>-3.5791764649660386E-3</v>
      </c>
      <c r="BZ43" s="176">
        <f t="shared" si="164"/>
        <v>-1.15987121466204E-2</v>
      </c>
      <c r="CA43" s="176">
        <f t="shared" si="164"/>
        <v>-1.15987121466204E-2</v>
      </c>
      <c r="CB43" s="176">
        <f t="shared" si="164"/>
        <v>-1.15987121466204E-2</v>
      </c>
      <c r="CC43" s="176">
        <f t="shared" si="164"/>
        <v>-1.15987121466204E-2</v>
      </c>
      <c r="CD43" s="176">
        <f t="shared" si="164"/>
        <v>-1.15987121466204E-2</v>
      </c>
      <c r="CE43" s="176">
        <f t="shared" si="165"/>
        <v>-1.15987121466204E-2</v>
      </c>
      <c r="CF43" s="176">
        <f t="shared" si="165"/>
        <v>-1.15987121466204E-2</v>
      </c>
      <c r="CG43" s="176">
        <f t="shared" si="165"/>
        <v>-1.15987121466204E-2</v>
      </c>
      <c r="CH43" s="176">
        <f t="shared" si="165"/>
        <v>-1.15987121466204E-2</v>
      </c>
      <c r="CI43" s="176">
        <f t="shared" si="165"/>
        <v>-1.15987121466204E-2</v>
      </c>
      <c r="CJ43" s="176">
        <f t="shared" si="165"/>
        <v>-1.15987121466204E-2</v>
      </c>
      <c r="CK43" s="176">
        <f t="shared" si="165"/>
        <v>-1.15987121466204E-2</v>
      </c>
      <c r="CL43" s="176">
        <f t="shared" si="165"/>
        <v>-1.15987121466204E-2</v>
      </c>
      <c r="CM43" s="176">
        <f t="shared" si="165"/>
        <v>-1.15987121466204E-2</v>
      </c>
      <c r="CN43" s="176">
        <f t="shared" si="165"/>
        <v>-1.15987121466204E-2</v>
      </c>
      <c r="CO43" s="176">
        <f t="shared" si="166"/>
        <v>-1.15987121466204E-2</v>
      </c>
      <c r="CP43" s="176">
        <f t="shared" si="166"/>
        <v>-1.15987121466204E-2</v>
      </c>
      <c r="CQ43" s="176">
        <f t="shared" si="166"/>
        <v>-1.15987121466204E-2</v>
      </c>
      <c r="CR43" s="176">
        <f t="shared" si="166"/>
        <v>-1.15987121466204E-2</v>
      </c>
      <c r="CS43" s="176">
        <f t="shared" si="166"/>
        <v>-1.15987121466204E-2</v>
      </c>
      <c r="CT43" s="176">
        <f t="shared" si="166"/>
        <v>-1.15987121466204E-2</v>
      </c>
      <c r="CU43" s="176">
        <f t="shared" si="166"/>
        <v>-1.15987121466204E-2</v>
      </c>
      <c r="CV43" s="176">
        <f t="shared" si="166"/>
        <v>-1.15987121466204E-2</v>
      </c>
      <c r="CW43" s="176">
        <f t="shared" si="166"/>
        <v>-1.15987121466204E-2</v>
      </c>
      <c r="CX43" s="176">
        <f t="shared" si="166"/>
        <v>-1.15987121466204E-2</v>
      </c>
      <c r="CY43" s="176">
        <f t="shared" si="167"/>
        <v>-1.15987121466204E-2</v>
      </c>
      <c r="CZ43" s="176">
        <f t="shared" si="167"/>
        <v>-1.15987121466204E-2</v>
      </c>
      <c r="DA43" s="176">
        <f t="shared" si="167"/>
        <v>-1.15987121466204E-2</v>
      </c>
      <c r="DB43" s="176">
        <f t="shared" si="167"/>
        <v>-1.15987121466204E-2</v>
      </c>
      <c r="DC43" s="176">
        <f t="shared" si="167"/>
        <v>-1.15987121466204E-2</v>
      </c>
      <c r="DD43" s="176">
        <f t="shared" si="167"/>
        <v>-1.15987121466204E-2</v>
      </c>
      <c r="DE43" s="176">
        <f t="shared" si="167"/>
        <v>-1.15987121466204E-2</v>
      </c>
      <c r="DF43" s="176">
        <f t="shared" si="167"/>
        <v>-1.15987121466204E-2</v>
      </c>
      <c r="DG43" s="176">
        <f t="shared" si="167"/>
        <v>-1.15987121466204E-2</v>
      </c>
      <c r="DH43" s="176">
        <f t="shared" si="167"/>
        <v>-1.15987121466204E-2</v>
      </c>
      <c r="DI43" s="176">
        <f t="shared" si="168"/>
        <v>-1.15987121466204E-2</v>
      </c>
      <c r="DJ43" s="176">
        <f t="shared" si="168"/>
        <v>-1.15987121466204E-2</v>
      </c>
      <c r="DK43" s="176">
        <f t="shared" si="168"/>
        <v>-1.15987121466204E-2</v>
      </c>
      <c r="DL43" s="176">
        <f t="shared" si="168"/>
        <v>-1.15987121466204E-2</v>
      </c>
      <c r="DM43" s="176">
        <f t="shared" si="168"/>
        <v>-1.15987121466204E-2</v>
      </c>
      <c r="DN43" s="176">
        <f t="shared" si="168"/>
        <v>-1.15987121466204E-2</v>
      </c>
      <c r="DO43" s="176">
        <f t="shared" si="168"/>
        <v>-1.15987121466204E-2</v>
      </c>
      <c r="DP43" s="176">
        <f t="shared" si="168"/>
        <v>-1.15987121466204E-2</v>
      </c>
    </row>
    <row r="44" spans="1:120" x14ac:dyDescent="0.25">
      <c r="Q44" s="194"/>
      <c r="R44" s="237"/>
      <c r="V44" s="193"/>
      <c r="W44" s="238"/>
    </row>
    <row r="45" spans="1:120" x14ac:dyDescent="0.25">
      <c r="C45" s="155" t="s">
        <v>309</v>
      </c>
      <c r="D45" s="175"/>
      <c r="E45" s="175"/>
      <c r="H45" s="177">
        <f t="shared" ref="H45:M45" si="203">H5</f>
        <v>2019</v>
      </c>
      <c r="I45" s="177">
        <f t="shared" si="203"/>
        <v>2020</v>
      </c>
      <c r="J45" s="177">
        <f t="shared" si="203"/>
        <v>2021</v>
      </c>
      <c r="K45" s="177">
        <f t="shared" si="203"/>
        <v>2022</v>
      </c>
      <c r="L45" s="177">
        <f t="shared" si="203"/>
        <v>2023</v>
      </c>
      <c r="M45" s="177">
        <f t="shared" si="203"/>
        <v>2024</v>
      </c>
      <c r="N45" s="177">
        <f t="shared" ref="N45" si="204">N5</f>
        <v>2025</v>
      </c>
      <c r="Q45" s="194"/>
      <c r="R45" s="237"/>
      <c r="T45" s="183"/>
      <c r="U45" s="183"/>
      <c r="V45" s="193"/>
      <c r="W45" s="241"/>
      <c r="X45" s="270"/>
      <c r="Y45" s="184"/>
      <c r="Z45" s="187" t="s">
        <v>295</v>
      </c>
      <c r="AA45" s="187" t="s">
        <v>296</v>
      </c>
      <c r="AB45" s="188" t="s">
        <v>297</v>
      </c>
      <c r="AC45" s="187" t="s">
        <v>298</v>
      </c>
      <c r="AD45" s="187" t="s">
        <v>299</v>
      </c>
      <c r="AE45" s="188" t="s">
        <v>300</v>
      </c>
      <c r="AF45" s="187" t="s">
        <v>281</v>
      </c>
      <c r="AG45" s="187" t="s">
        <v>300</v>
      </c>
      <c r="AH45" s="187" t="s">
        <v>301</v>
      </c>
      <c r="AI45" s="205"/>
      <c r="AJ45" s="206"/>
      <c r="AK45" s="189"/>
      <c r="AL45" s="189" t="s">
        <v>42</v>
      </c>
      <c r="AM45" s="189">
        <v>2019</v>
      </c>
      <c r="AN45" s="189">
        <f t="shared" ref="AN45:BS45" si="205">AM45+1</f>
        <v>2020</v>
      </c>
      <c r="AO45" s="189">
        <f t="shared" si="205"/>
        <v>2021</v>
      </c>
      <c r="AP45" s="189">
        <f t="shared" si="205"/>
        <v>2022</v>
      </c>
      <c r="AQ45" s="189">
        <f t="shared" si="205"/>
        <v>2023</v>
      </c>
      <c r="AR45" s="189">
        <f t="shared" si="205"/>
        <v>2024</v>
      </c>
      <c r="AS45" s="189">
        <f t="shared" si="205"/>
        <v>2025</v>
      </c>
      <c r="AT45" s="189">
        <f t="shared" si="205"/>
        <v>2026</v>
      </c>
      <c r="AU45" s="189">
        <f t="shared" si="205"/>
        <v>2027</v>
      </c>
      <c r="AV45" s="189">
        <f t="shared" si="205"/>
        <v>2028</v>
      </c>
      <c r="AW45" s="189">
        <f t="shared" si="205"/>
        <v>2029</v>
      </c>
      <c r="AX45" s="189">
        <f t="shared" si="205"/>
        <v>2030</v>
      </c>
      <c r="AY45" s="189">
        <f t="shared" si="205"/>
        <v>2031</v>
      </c>
      <c r="AZ45" s="189">
        <f t="shared" si="205"/>
        <v>2032</v>
      </c>
      <c r="BA45" s="189">
        <f t="shared" si="205"/>
        <v>2033</v>
      </c>
      <c r="BB45" s="189">
        <f t="shared" si="205"/>
        <v>2034</v>
      </c>
      <c r="BC45" s="189">
        <f t="shared" si="205"/>
        <v>2035</v>
      </c>
      <c r="BD45" s="189">
        <f t="shared" si="205"/>
        <v>2036</v>
      </c>
      <c r="BE45" s="189">
        <f t="shared" si="205"/>
        <v>2037</v>
      </c>
      <c r="BF45" s="189">
        <f t="shared" si="205"/>
        <v>2038</v>
      </c>
      <c r="BG45" s="189">
        <f t="shared" si="205"/>
        <v>2039</v>
      </c>
      <c r="BH45" s="189">
        <f t="shared" si="205"/>
        <v>2040</v>
      </c>
      <c r="BI45" s="189">
        <f t="shared" si="205"/>
        <v>2041</v>
      </c>
      <c r="BJ45" s="189">
        <f t="shared" si="205"/>
        <v>2042</v>
      </c>
      <c r="BK45" s="189">
        <f t="shared" si="205"/>
        <v>2043</v>
      </c>
      <c r="BL45" s="189">
        <f t="shared" si="205"/>
        <v>2044</v>
      </c>
      <c r="BM45" s="189">
        <f t="shared" si="205"/>
        <v>2045</v>
      </c>
      <c r="BN45" s="189">
        <f t="shared" si="205"/>
        <v>2046</v>
      </c>
      <c r="BO45" s="189">
        <f t="shared" si="205"/>
        <v>2047</v>
      </c>
      <c r="BP45" s="189">
        <f t="shared" si="205"/>
        <v>2048</v>
      </c>
      <c r="BQ45" s="189">
        <f t="shared" si="205"/>
        <v>2049</v>
      </c>
      <c r="BR45" s="189">
        <f t="shared" si="205"/>
        <v>2050</v>
      </c>
      <c r="BS45" s="189">
        <f t="shared" si="205"/>
        <v>2051</v>
      </c>
      <c r="BT45" s="189">
        <f t="shared" ref="BT45:CY45" si="206">BS45+1</f>
        <v>2052</v>
      </c>
      <c r="BU45" s="189">
        <f t="shared" si="206"/>
        <v>2053</v>
      </c>
      <c r="BV45" s="189">
        <f t="shared" si="206"/>
        <v>2054</v>
      </c>
      <c r="BW45" s="189">
        <f t="shared" si="206"/>
        <v>2055</v>
      </c>
      <c r="BX45" s="189">
        <f t="shared" si="206"/>
        <v>2056</v>
      </c>
      <c r="BY45" s="189">
        <f t="shared" si="206"/>
        <v>2057</v>
      </c>
      <c r="BZ45" s="189">
        <f t="shared" si="206"/>
        <v>2058</v>
      </c>
      <c r="CA45" s="189">
        <f t="shared" si="206"/>
        <v>2059</v>
      </c>
      <c r="CB45" s="189">
        <f t="shared" si="206"/>
        <v>2060</v>
      </c>
      <c r="CC45" s="189">
        <f t="shared" si="206"/>
        <v>2061</v>
      </c>
      <c r="CD45" s="189">
        <f t="shared" si="206"/>
        <v>2062</v>
      </c>
      <c r="CE45" s="189">
        <f t="shared" si="206"/>
        <v>2063</v>
      </c>
      <c r="CF45" s="189">
        <f t="shared" si="206"/>
        <v>2064</v>
      </c>
      <c r="CG45" s="189">
        <f t="shared" si="206"/>
        <v>2065</v>
      </c>
      <c r="CH45" s="189">
        <f t="shared" si="206"/>
        <v>2066</v>
      </c>
      <c r="CI45" s="189">
        <f t="shared" si="206"/>
        <v>2067</v>
      </c>
      <c r="CJ45" s="189">
        <f t="shared" si="206"/>
        <v>2068</v>
      </c>
      <c r="CK45" s="189">
        <f t="shared" si="206"/>
        <v>2069</v>
      </c>
      <c r="CL45" s="189">
        <f t="shared" si="206"/>
        <v>2070</v>
      </c>
      <c r="CM45" s="189">
        <f t="shared" si="206"/>
        <v>2071</v>
      </c>
      <c r="CN45" s="189">
        <f t="shared" si="206"/>
        <v>2072</v>
      </c>
      <c r="CO45" s="189">
        <f t="shared" si="206"/>
        <v>2073</v>
      </c>
      <c r="CP45" s="189">
        <f t="shared" si="206"/>
        <v>2074</v>
      </c>
      <c r="CQ45" s="189">
        <f t="shared" si="206"/>
        <v>2075</v>
      </c>
      <c r="CR45" s="189">
        <f t="shared" si="206"/>
        <v>2076</v>
      </c>
      <c r="CS45" s="189">
        <f t="shared" si="206"/>
        <v>2077</v>
      </c>
      <c r="CT45" s="189">
        <f t="shared" si="206"/>
        <v>2078</v>
      </c>
      <c r="CU45" s="189">
        <f t="shared" si="206"/>
        <v>2079</v>
      </c>
      <c r="CV45" s="189">
        <f t="shared" si="206"/>
        <v>2080</v>
      </c>
      <c r="CW45" s="189">
        <f t="shared" si="206"/>
        <v>2081</v>
      </c>
      <c r="CX45" s="189">
        <f t="shared" si="206"/>
        <v>2082</v>
      </c>
      <c r="CY45" s="189">
        <f t="shared" si="206"/>
        <v>2083</v>
      </c>
      <c r="CZ45" s="189">
        <f t="shared" ref="CZ45:DP45" si="207">CY45+1</f>
        <v>2084</v>
      </c>
      <c r="DA45" s="189">
        <f t="shared" si="207"/>
        <v>2085</v>
      </c>
      <c r="DB45" s="189">
        <f t="shared" si="207"/>
        <v>2086</v>
      </c>
      <c r="DC45" s="189">
        <f t="shared" si="207"/>
        <v>2087</v>
      </c>
      <c r="DD45" s="189">
        <f t="shared" si="207"/>
        <v>2088</v>
      </c>
      <c r="DE45" s="189">
        <f t="shared" si="207"/>
        <v>2089</v>
      </c>
      <c r="DF45" s="189">
        <f t="shared" si="207"/>
        <v>2090</v>
      </c>
      <c r="DG45" s="189">
        <f t="shared" si="207"/>
        <v>2091</v>
      </c>
      <c r="DH45" s="189">
        <f t="shared" si="207"/>
        <v>2092</v>
      </c>
      <c r="DI45" s="189">
        <f t="shared" si="207"/>
        <v>2093</v>
      </c>
      <c r="DJ45" s="189">
        <f t="shared" si="207"/>
        <v>2094</v>
      </c>
      <c r="DK45" s="189">
        <f t="shared" si="207"/>
        <v>2095</v>
      </c>
      <c r="DL45" s="189">
        <f t="shared" si="207"/>
        <v>2096</v>
      </c>
      <c r="DM45" s="189">
        <f t="shared" si="207"/>
        <v>2097</v>
      </c>
      <c r="DN45" s="189">
        <f t="shared" si="207"/>
        <v>2098</v>
      </c>
      <c r="DO45" s="189">
        <f t="shared" si="207"/>
        <v>2099</v>
      </c>
      <c r="DP45" s="189">
        <f t="shared" si="207"/>
        <v>2100</v>
      </c>
    </row>
    <row r="46" spans="1:120" x14ac:dyDescent="0.25">
      <c r="B46" s="174" t="str">
        <f>S46</f>
        <v>China</v>
      </c>
      <c r="C46" s="233">
        <f t="shared" ref="C46:K46" si="208">C9</f>
        <v>668.55</v>
      </c>
      <c r="D46" s="234">
        <f t="shared" si="208"/>
        <v>0.15</v>
      </c>
      <c r="E46" s="235">
        <f t="shared" si="208"/>
        <v>0.18414258767072317</v>
      </c>
      <c r="F46" s="235">
        <f t="shared" si="208"/>
        <v>0.32196461945746269</v>
      </c>
      <c r="G46" s="193">
        <f t="shared" si="208"/>
        <v>201.42830843563294</v>
      </c>
      <c r="H46" s="236">
        <f t="shared" si="208"/>
        <v>11.813058173650001</v>
      </c>
      <c r="I46" s="236">
        <f t="shared" si="208"/>
        <v>11.964128535505001</v>
      </c>
      <c r="J46" s="236">
        <f t="shared" si="208"/>
        <v>12.551864515963</v>
      </c>
      <c r="K46" s="236">
        <f t="shared" si="208"/>
        <v>12.518684441195001</v>
      </c>
      <c r="L46" s="236">
        <f t="shared" ref="L46:M46" si="209">L9</f>
        <v>13.021241978837001</v>
      </c>
      <c r="M46" s="236">
        <f t="shared" si="209"/>
        <v>13.124727993147001</v>
      </c>
      <c r="N46" s="236">
        <f t="shared" ref="N46" si="210">N9</f>
        <v>0</v>
      </c>
      <c r="O46" s="236"/>
      <c r="P46" s="236">
        <f>SUM(I46:O46)</f>
        <v>63.180647464647009</v>
      </c>
      <c r="Q46" s="194">
        <f>SUMIF(AO46:DQ46,"&lt;0")</f>
        <v>-13.645543273564753</v>
      </c>
      <c r="R46" s="237">
        <f>-Q46/U46</f>
        <v>9.8703610446100404E-2</v>
      </c>
      <c r="S46" s="175" t="str">
        <f>'web app'!$B$23</f>
        <v>China</v>
      </c>
      <c r="T46" s="210">
        <f>T34</f>
        <v>2024</v>
      </c>
      <c r="U46" s="196">
        <f>G46-P46</f>
        <v>138.24766097098592</v>
      </c>
      <c r="V46" s="193">
        <f t="shared" si="146"/>
        <v>138.24766097063139</v>
      </c>
      <c r="W46" s="241">
        <f>ROUND(V46/U46-1,4)</f>
        <v>0</v>
      </c>
      <c r="X46" s="269">
        <f>_xlfn.XLOOKUP(T46,$H$33:$O$33,H46:O46)</f>
        <v>13.124727993147001</v>
      </c>
      <c r="Y46" s="198">
        <f>IF(OR(AH34&gt;2100,Y21=0),0,Y34)</f>
        <v>-0.26249455986294001</v>
      </c>
      <c r="Z46" s="199">
        <f>X46-Y46</f>
        <v>13.387222553009941</v>
      </c>
      <c r="AA46" s="199">
        <f>-2*X46*(T46+1)+Y46*4202-2*U46</f>
        <v>-54534.645834731396</v>
      </c>
      <c r="AB46" s="200">
        <f>X46*(T46+1)*(T46+1)+Y46*(T46*(T46+1)-2101*(2*T46+1))+U46*(2*T46+1)</f>
        <v>55536520.13664718</v>
      </c>
      <c r="AC46" s="199">
        <f>(-AA46-SQRT(AA46^2-4*Z46*AB46))/(2*Z46)</f>
        <v>2024.5101527325646</v>
      </c>
      <c r="AD46" s="199">
        <f>(-AA46+SQRT(AA46^2-4*Z46*AB46))/(2*Z46)</f>
        <v>2049.1239127943431</v>
      </c>
      <c r="AE46" s="201">
        <f>AD46</f>
        <v>2049.1239127943431</v>
      </c>
      <c r="AF46" s="202">
        <f>(Y46*(T46+0.5)-X46*AG46)/(Y46-X46)</f>
        <v>2048.6410909748461</v>
      </c>
      <c r="AG46" s="202">
        <f>AD46</f>
        <v>2049.1239127943431</v>
      </c>
      <c r="AH46" s="202">
        <f>ROUNDDOWN(AG46,0)</f>
        <v>2049</v>
      </c>
      <c r="AI46" s="177">
        <f>IF($Y$2=0,ROUNDUP(AF46,0),ROUND(AF46,0))</f>
        <v>2049</v>
      </c>
      <c r="AJ46" s="178" cm="1">
        <f t="array" ref="AJ46">IFERROR(INDEX($AN$6:$DP$6,MATCH(_xlfn.AGGREGATE(14,6,(AN46:DP46)/(AN46:DP46&lt;=0),1),AN46:DP46,0)),"-")</f>
        <v>2049</v>
      </c>
      <c r="AL46" s="176" t="s">
        <v>302</v>
      </c>
      <c r="AM46" s="124">
        <f t="shared" ref="AM46:AR46" si="211">H46</f>
        <v>11.813058173650001</v>
      </c>
      <c r="AN46" s="172">
        <f t="shared" si="211"/>
        <v>11.964128535505001</v>
      </c>
      <c r="AO46" s="172">
        <f t="shared" si="211"/>
        <v>12.551864515963</v>
      </c>
      <c r="AP46" s="172">
        <f t="shared" si="211"/>
        <v>12.518684441195001</v>
      </c>
      <c r="AQ46" s="172">
        <f t="shared" si="211"/>
        <v>13.021241978837001</v>
      </c>
      <c r="AR46" s="172">
        <f t="shared" si="211"/>
        <v>13.124727993147001</v>
      </c>
      <c r="AS46" s="515">
        <f>IF(B46='data countries EDGAR'!$A$234,paths!N46,IF(AS$6&lt;=$T46,0,IF(AS$6&lt;$AH46,$X46+($Y46-$X46)/($AG46-($T46+0.5))*(AS$6+0.5-($T46+0.5)),
IF(AS$6=$AH46,($X46+($Y46-$X46)/($AG46-($T46+0.5))*(0.5*($AG46+$AH46)-($T46+0.5)))*($AG46-$AH46)+$Y46*($AH46+1-$AG46),
$Y46))))</f>
        <v>12.581060434509229</v>
      </c>
      <c r="AT46" s="176">
        <f t="shared" ref="AT46:BV46" si="212">IF(AT$6&lt;=$T46,0,IF(AT$6&lt;$AH46,$X46+($Y46-$X46)/($AG46-($T46+0.5))*(AT$6+0.5-($T46+0.5)),
IF(AT$6=$AH46,($X46+($Y46-$X46)/($AG46-($T46+0.5))*(0.5*($AG46+$AH46)-($T46+0.5)))*($AG46-$AH46)+$Y46*($AH46+1-$AG46),
$Y46)))</f>
        <v>12.037392875871456</v>
      </c>
      <c r="AU46" s="176">
        <f t="shared" si="212"/>
        <v>11.493725317233684</v>
      </c>
      <c r="AV46" s="176">
        <f t="shared" si="212"/>
        <v>10.950057758595912</v>
      </c>
      <c r="AW46" s="176">
        <f t="shared" si="212"/>
        <v>10.406390199958139</v>
      </c>
      <c r="AX46" s="176">
        <f t="shared" si="212"/>
        <v>9.8627226413203672</v>
      </c>
      <c r="AY46" s="176">
        <f t="shared" si="212"/>
        <v>9.3190550826825955</v>
      </c>
      <c r="AZ46" s="176">
        <f t="shared" si="212"/>
        <v>8.7753875240448238</v>
      </c>
      <c r="BA46" s="176">
        <f t="shared" si="212"/>
        <v>8.2317199654070503</v>
      </c>
      <c r="BB46" s="176">
        <f t="shared" si="212"/>
        <v>7.6880524067692786</v>
      </c>
      <c r="BC46" s="176">
        <f t="shared" si="212"/>
        <v>7.144384848131506</v>
      </c>
      <c r="BD46" s="176">
        <f t="shared" si="212"/>
        <v>6.6007172894937334</v>
      </c>
      <c r="BE46" s="176">
        <f t="shared" si="212"/>
        <v>6.0570497308559617</v>
      </c>
      <c r="BF46" s="176">
        <f t="shared" si="212"/>
        <v>5.513382172218189</v>
      </c>
      <c r="BG46" s="176">
        <f t="shared" si="212"/>
        <v>4.9697146135804164</v>
      </c>
      <c r="BH46" s="176">
        <f t="shared" si="212"/>
        <v>4.4260470549426447</v>
      </c>
      <c r="BI46" s="176">
        <f t="shared" si="212"/>
        <v>3.882379496304873</v>
      </c>
      <c r="BJ46" s="176">
        <f t="shared" si="212"/>
        <v>3.3387119376670995</v>
      </c>
      <c r="BK46" s="212">
        <f t="shared" si="212"/>
        <v>2.7950443790293278</v>
      </c>
      <c r="BL46" s="176">
        <f t="shared" si="212"/>
        <v>2.2513768203915561</v>
      </c>
      <c r="BM46" s="176">
        <f t="shared" si="212"/>
        <v>1.7077092617537826</v>
      </c>
      <c r="BN46" s="176">
        <f t="shared" si="212"/>
        <v>1.1640417031160109</v>
      </c>
      <c r="BO46" s="176">
        <f t="shared" si="212"/>
        <v>0.62037414447823913</v>
      </c>
      <c r="BP46" s="176">
        <f t="shared" si="212"/>
        <v>7.6706585840465635E-2</v>
      </c>
      <c r="BQ46" s="176">
        <f t="shared" si="212"/>
        <v>-0.2583207205548026</v>
      </c>
      <c r="BR46" s="176">
        <f t="shared" si="212"/>
        <v>-0.26249455986294001</v>
      </c>
      <c r="BS46" s="176">
        <f t="shared" si="212"/>
        <v>-0.26249455986294001</v>
      </c>
      <c r="BT46" s="176">
        <f t="shared" si="212"/>
        <v>-0.26249455986294001</v>
      </c>
      <c r="BU46" s="176">
        <f t="shared" si="212"/>
        <v>-0.26249455986294001</v>
      </c>
      <c r="BV46" s="176">
        <f t="shared" si="212"/>
        <v>-0.26249455986294001</v>
      </c>
      <c r="BW46" s="176">
        <f t="shared" ref="BW46:DB46" si="213">IF(BW$6&lt;=$T46,0,IF(BW$6&lt;$AH46,$X46+($Y46-$X46)/($AG46-($T46+0.5))*(BW$6+0.5-($T46+0.5)),
IF(BW$6=$AH46,($X46+($Y46-$X46)/($AG46-($T46+0.5))*(0.5*($AG46+$AH46)-($T46+0.5)))*($AG46-$AH46)+$Y46*($AH46+1-$AG46),
$Y46)))</f>
        <v>-0.26249455986294001</v>
      </c>
      <c r="BX46" s="176">
        <f t="shared" si="213"/>
        <v>-0.26249455986294001</v>
      </c>
      <c r="BY46" s="176">
        <f t="shared" si="213"/>
        <v>-0.26249455986294001</v>
      </c>
      <c r="BZ46" s="176">
        <f t="shared" si="213"/>
        <v>-0.26249455986294001</v>
      </c>
      <c r="CA46" s="176">
        <f t="shared" si="213"/>
        <v>-0.26249455986294001</v>
      </c>
      <c r="CB46" s="176">
        <f t="shared" si="213"/>
        <v>-0.26249455986294001</v>
      </c>
      <c r="CC46" s="176">
        <f t="shared" si="213"/>
        <v>-0.26249455986294001</v>
      </c>
      <c r="CD46" s="176">
        <f t="shared" si="213"/>
        <v>-0.26249455986294001</v>
      </c>
      <c r="CE46" s="176">
        <f t="shared" si="213"/>
        <v>-0.26249455986294001</v>
      </c>
      <c r="CF46" s="176">
        <f t="shared" si="213"/>
        <v>-0.26249455986294001</v>
      </c>
      <c r="CG46" s="176">
        <f t="shared" si="213"/>
        <v>-0.26249455986294001</v>
      </c>
      <c r="CH46" s="176">
        <f t="shared" si="213"/>
        <v>-0.26249455986294001</v>
      </c>
      <c r="CI46" s="176">
        <f t="shared" si="213"/>
        <v>-0.26249455986294001</v>
      </c>
      <c r="CJ46" s="176">
        <f t="shared" si="213"/>
        <v>-0.26249455986294001</v>
      </c>
      <c r="CK46" s="176">
        <f t="shared" si="213"/>
        <v>-0.26249455986294001</v>
      </c>
      <c r="CL46" s="176">
        <f t="shared" si="213"/>
        <v>-0.26249455986294001</v>
      </c>
      <c r="CM46" s="176">
        <f t="shared" si="213"/>
        <v>-0.26249455986294001</v>
      </c>
      <c r="CN46" s="176">
        <f t="shared" si="213"/>
        <v>-0.26249455986294001</v>
      </c>
      <c r="CO46" s="176">
        <f t="shared" si="213"/>
        <v>-0.26249455986294001</v>
      </c>
      <c r="CP46" s="176">
        <f t="shared" si="213"/>
        <v>-0.26249455986294001</v>
      </c>
      <c r="CQ46" s="176">
        <f t="shared" si="213"/>
        <v>-0.26249455986294001</v>
      </c>
      <c r="CR46" s="176">
        <f t="shared" si="213"/>
        <v>-0.26249455986294001</v>
      </c>
      <c r="CS46" s="176">
        <f t="shared" si="213"/>
        <v>-0.26249455986294001</v>
      </c>
      <c r="CT46" s="176">
        <f t="shared" si="213"/>
        <v>-0.26249455986294001</v>
      </c>
      <c r="CU46" s="176">
        <f t="shared" si="213"/>
        <v>-0.26249455986294001</v>
      </c>
      <c r="CV46" s="176">
        <f t="shared" si="213"/>
        <v>-0.26249455986294001</v>
      </c>
      <c r="CW46" s="176">
        <f t="shared" si="213"/>
        <v>-0.26249455986294001</v>
      </c>
      <c r="CX46" s="176">
        <f t="shared" si="213"/>
        <v>-0.26249455986294001</v>
      </c>
      <c r="CY46" s="176">
        <f t="shared" si="213"/>
        <v>-0.26249455986294001</v>
      </c>
      <c r="CZ46" s="176">
        <f t="shared" si="213"/>
        <v>-0.26249455986294001</v>
      </c>
      <c r="DA46" s="176">
        <f t="shared" si="213"/>
        <v>-0.26249455986294001</v>
      </c>
      <c r="DB46" s="176">
        <f t="shared" si="213"/>
        <v>-0.26249455986294001</v>
      </c>
      <c r="DC46" s="176">
        <f t="shared" ref="DC46:DP46" si="214">IF(DC$6&lt;=$T46,0,IF(DC$6&lt;$AH46,$X46+($Y46-$X46)/($AG46-($T46+0.5))*(DC$6+0.5-($T46+0.5)),
IF(DC$6=$AH46,($X46+($Y46-$X46)/($AG46-($T46+0.5))*(0.5*($AG46+$AH46)-($T46+0.5)))*($AG46-$AH46)+$Y46*($AH46+1-$AG46),
$Y46)))</f>
        <v>-0.26249455986294001</v>
      </c>
      <c r="DD46" s="176">
        <f t="shared" si="214"/>
        <v>-0.26249455986294001</v>
      </c>
      <c r="DE46" s="176">
        <f t="shared" si="214"/>
        <v>-0.26249455986294001</v>
      </c>
      <c r="DF46" s="176">
        <f t="shared" si="214"/>
        <v>-0.26249455986294001</v>
      </c>
      <c r="DG46" s="176">
        <f t="shared" si="214"/>
        <v>-0.26249455986294001</v>
      </c>
      <c r="DH46" s="176">
        <f t="shared" si="214"/>
        <v>-0.26249455986294001</v>
      </c>
      <c r="DI46" s="176">
        <f t="shared" si="214"/>
        <v>-0.26249455986294001</v>
      </c>
      <c r="DJ46" s="176">
        <f t="shared" si="214"/>
        <v>-0.26249455986294001</v>
      </c>
      <c r="DK46" s="176">
        <f t="shared" si="214"/>
        <v>-0.26249455986294001</v>
      </c>
      <c r="DL46" s="176">
        <f t="shared" si="214"/>
        <v>-0.26249455986294001</v>
      </c>
      <c r="DM46" s="176">
        <f t="shared" si="214"/>
        <v>-0.26249455986294001</v>
      </c>
      <c r="DN46" s="176">
        <f t="shared" si="214"/>
        <v>-0.26249455986294001</v>
      </c>
      <c r="DO46" s="176">
        <f t="shared" si="214"/>
        <v>-0.26249455986294001</v>
      </c>
      <c r="DP46" s="230">
        <f t="shared" si="214"/>
        <v>-0.26249455986294001</v>
      </c>
    </row>
    <row r="47" spans="1:120" x14ac:dyDescent="0.25">
      <c r="C47" s="231"/>
      <c r="D47" s="231"/>
      <c r="E47" s="231"/>
      <c r="F47" s="231"/>
      <c r="G47" s="231"/>
      <c r="P47" s="236"/>
      <c r="Q47" s="194"/>
      <c r="R47" s="237"/>
      <c r="T47" s="210"/>
      <c r="V47" s="193"/>
      <c r="W47" s="238"/>
      <c r="X47" s="269"/>
      <c r="Y47" s="207"/>
      <c r="AN47" s="211"/>
      <c r="AO47" s="211"/>
      <c r="AP47" s="211"/>
      <c r="AQ47" s="211"/>
      <c r="AR47" s="211"/>
    </row>
    <row r="48" spans="1:120" x14ac:dyDescent="0.25">
      <c r="A48" s="484"/>
      <c r="B48" s="174" t="str">
        <f t="shared" ref="B48:B54" si="215">S48</f>
        <v>China</v>
      </c>
      <c r="C48" s="233">
        <f t="shared" ref="C48:K48" si="216">C11</f>
        <v>668.55</v>
      </c>
      <c r="D48" s="234">
        <f t="shared" si="216"/>
        <v>0.15</v>
      </c>
      <c r="E48" s="235">
        <f t="shared" si="216"/>
        <v>0.18414258767072317</v>
      </c>
      <c r="F48" s="235">
        <f t="shared" si="216"/>
        <v>0.32196461945746269</v>
      </c>
      <c r="G48" s="193">
        <f t="shared" si="216"/>
        <v>201.42830843563294</v>
      </c>
      <c r="H48" s="236">
        <f t="shared" si="216"/>
        <v>11.813058173650001</v>
      </c>
      <c r="I48" s="236">
        <f t="shared" si="216"/>
        <v>11.964128535505001</v>
      </c>
      <c r="J48" s="236">
        <f t="shared" si="216"/>
        <v>12.551864515963</v>
      </c>
      <c r="K48" s="236">
        <f t="shared" si="216"/>
        <v>12.518684441195001</v>
      </c>
      <c r="L48" s="236">
        <f t="shared" ref="L48:M48" si="217">L11</f>
        <v>13.021241978837001</v>
      </c>
      <c r="M48" s="236">
        <f t="shared" si="217"/>
        <v>13.124727993147001</v>
      </c>
      <c r="N48" s="236"/>
      <c r="O48" s="236"/>
      <c r="P48" s="236">
        <f>SUM(I48:O48)</f>
        <v>63.180647464647009</v>
      </c>
      <c r="Q48" s="194">
        <f t="shared" ref="Q48:Q54" si="218">SUMIF(AO48:DQ48,"&lt;0")</f>
        <v>-13.645543273564753</v>
      </c>
      <c r="R48" s="237">
        <f t="shared" ref="R48:R54" si="219">-Q48/U48</f>
        <v>9.8703610446100404E-2</v>
      </c>
      <c r="S48" s="175" t="s">
        <v>23</v>
      </c>
      <c r="T48" s="210">
        <f t="shared" ref="T48:T55" si="220">T36</f>
        <v>2024</v>
      </c>
      <c r="U48" s="204">
        <f t="shared" ref="U48:U54" si="221">G48-P48</f>
        <v>138.24766097098592</v>
      </c>
      <c r="V48" s="193">
        <f t="shared" si="146"/>
        <v>138.24766097063139</v>
      </c>
      <c r="W48" s="238">
        <f t="shared" ref="W48:W54" si="222">ROUND(V48/U48-1,4)</f>
        <v>0</v>
      </c>
      <c r="X48" s="269">
        <f t="shared" ref="X48:X55" si="223">_xlfn.XLOOKUP(T48,$H$33:$O$33,H48:O48)</f>
        <v>13.124727993147001</v>
      </c>
      <c r="Y48" s="198">
        <f t="shared" ref="Y48:Y55" si="224">IF(OR(AH36&gt;2100,Y23=0),0,Y36)</f>
        <v>-0.26249455986294001</v>
      </c>
      <c r="Z48" s="199">
        <f t="shared" ref="Z48:Z54" si="225">X48-Y48</f>
        <v>13.387222553009941</v>
      </c>
      <c r="AA48" s="199">
        <f t="shared" ref="AA48:AA54" si="226">-2*X48*(T48+1)+Y48*4202-2*U48</f>
        <v>-54534.645834731396</v>
      </c>
      <c r="AB48" s="200">
        <f t="shared" ref="AB48:AB54" si="227">X48*(T48+1)*(T48+1)+Y48*(T48*(T48+1)-2101*(2*T48+1))+U48*(2*T48+1)</f>
        <v>55536520.13664718</v>
      </c>
      <c r="AC48" s="199">
        <f t="shared" ref="AC48:AC54" si="228">(-AA48-SQRT(AA48^2-4*Z48*AB48))/(2*Z48)</f>
        <v>2024.5101527325646</v>
      </c>
      <c r="AD48" s="199">
        <f t="shared" ref="AD48:AD54" si="229">(-AA48+SQRT(AA48^2-4*Z48*AB48))/(2*Z48)</f>
        <v>2049.1239127943431</v>
      </c>
      <c r="AE48" s="201">
        <f t="shared" ref="AE48:AE54" si="230">AD48</f>
        <v>2049.1239127943431</v>
      </c>
      <c r="AF48" s="202">
        <f t="shared" ref="AF48:AF54" si="231">(Y48*(T48+0.5)-X48*AG48)/(Y48-X48)</f>
        <v>2048.6410909748461</v>
      </c>
      <c r="AG48" s="202">
        <f t="shared" ref="AG48:AG54" si="232">AD48</f>
        <v>2049.1239127943431</v>
      </c>
      <c r="AH48" s="202">
        <f t="shared" ref="AH48:AH54" si="233">ROUNDDOWN(AG48,0)</f>
        <v>2049</v>
      </c>
      <c r="AI48" s="177">
        <f t="shared" ref="AI48:AI54" si="234">IF($Y$2=0,ROUNDUP(AF48,0),ROUND(AF48,0))</f>
        <v>2049</v>
      </c>
      <c r="AJ48" s="178" cm="1">
        <f t="array" ref="AJ48">IFERROR(INDEX($AN$6:$DP$6,MATCH(_xlfn.AGGREGATE(14,6,(AN48:DP48)/(AN48:DP48&lt;=0),1),AN48:DP48,0)),"-")</f>
        <v>2049</v>
      </c>
      <c r="AL48" s="176" t="s">
        <v>302</v>
      </c>
      <c r="AM48" s="124">
        <f t="shared" ref="AM48:AR54" si="235">H48</f>
        <v>11.813058173650001</v>
      </c>
      <c r="AN48" s="172">
        <f t="shared" si="235"/>
        <v>11.964128535505001</v>
      </c>
      <c r="AO48" s="172">
        <f t="shared" si="235"/>
        <v>12.551864515963</v>
      </c>
      <c r="AP48" s="172">
        <f t="shared" si="235"/>
        <v>12.518684441195001</v>
      </c>
      <c r="AQ48" s="172">
        <f t="shared" si="235"/>
        <v>13.021241978837001</v>
      </c>
      <c r="AR48" s="172">
        <f t="shared" si="235"/>
        <v>13.124727993147001</v>
      </c>
      <c r="AS48" s="176">
        <f t="shared" ref="AS48:AZ55" si="236">IF(AS$6&lt;=$T48,0,IF(AS$6&lt;$AH48,$X48+($Y48-$X48)/($AG48-($T48+0.5))*(AS$6+0.5-($T48+0.5)),
IF(AS$6=$AH48,($X48+($Y48-$X48)/($AG48-($T48+0.5))*(0.5*($AG48+$AH48)-($T48+0.5)))*($AG48-$AH48)+$Y48*($AH48+1-$AG48),
$Y48)))</f>
        <v>12.581060434509229</v>
      </c>
      <c r="AT48" s="176">
        <f t="shared" si="236"/>
        <v>12.037392875871456</v>
      </c>
      <c r="AU48" s="176">
        <f t="shared" si="236"/>
        <v>11.493725317233684</v>
      </c>
      <c r="AV48" s="176">
        <f t="shared" si="236"/>
        <v>10.950057758595912</v>
      </c>
      <c r="AW48" s="176">
        <f t="shared" si="236"/>
        <v>10.406390199958139</v>
      </c>
      <c r="AX48" s="176">
        <f t="shared" si="236"/>
        <v>9.8627226413203672</v>
      </c>
      <c r="AY48" s="176">
        <f t="shared" si="236"/>
        <v>9.3190550826825955</v>
      </c>
      <c r="AZ48" s="176">
        <f t="shared" si="236"/>
        <v>8.7753875240448238</v>
      </c>
      <c r="BA48" s="176">
        <f t="shared" ref="BA48:BJ55" si="237">IF(BA$6&lt;=$T48,0,IF(BA$6&lt;$AH48,$X48+($Y48-$X48)/($AG48-($T48+0.5))*(BA$6+0.5-($T48+0.5)),
IF(BA$6=$AH48,($X48+($Y48-$X48)/($AG48-($T48+0.5))*(0.5*($AG48+$AH48)-($T48+0.5)))*($AG48-$AH48)+$Y48*($AH48+1-$AG48),
$Y48)))</f>
        <v>8.2317199654070503</v>
      </c>
      <c r="BB48" s="176">
        <f t="shared" si="237"/>
        <v>7.6880524067692786</v>
      </c>
      <c r="BC48" s="176">
        <f t="shared" si="237"/>
        <v>7.144384848131506</v>
      </c>
      <c r="BD48" s="176">
        <f t="shared" si="237"/>
        <v>6.6007172894937334</v>
      </c>
      <c r="BE48" s="176">
        <f t="shared" si="237"/>
        <v>6.0570497308559617</v>
      </c>
      <c r="BF48" s="176">
        <f t="shared" si="237"/>
        <v>5.513382172218189</v>
      </c>
      <c r="BG48" s="176">
        <f t="shared" si="237"/>
        <v>4.9697146135804164</v>
      </c>
      <c r="BH48" s="176">
        <f t="shared" si="237"/>
        <v>4.4260470549426447</v>
      </c>
      <c r="BI48" s="176">
        <f t="shared" si="237"/>
        <v>3.882379496304873</v>
      </c>
      <c r="BJ48" s="176">
        <f t="shared" si="237"/>
        <v>3.3387119376670995</v>
      </c>
      <c r="BK48" s="176">
        <f t="shared" ref="BK48:BT55" si="238">IF(BK$6&lt;=$T48,0,IF(BK$6&lt;$AH48,$X48+($Y48-$X48)/($AG48-($T48+0.5))*(BK$6+0.5-($T48+0.5)),
IF(BK$6=$AH48,($X48+($Y48-$X48)/($AG48-($T48+0.5))*(0.5*($AG48+$AH48)-($T48+0.5)))*($AG48-$AH48)+$Y48*($AH48+1-$AG48),
$Y48)))</f>
        <v>2.7950443790293278</v>
      </c>
      <c r="BL48" s="176">
        <f t="shared" si="238"/>
        <v>2.2513768203915561</v>
      </c>
      <c r="BM48" s="176">
        <f t="shared" si="238"/>
        <v>1.7077092617537826</v>
      </c>
      <c r="BN48" s="176">
        <f t="shared" si="238"/>
        <v>1.1640417031160109</v>
      </c>
      <c r="BO48" s="176">
        <f t="shared" si="238"/>
        <v>0.62037414447823913</v>
      </c>
      <c r="BP48" s="176">
        <f t="shared" si="238"/>
        <v>7.6706585840465635E-2</v>
      </c>
      <c r="BQ48" s="176">
        <f t="shared" si="238"/>
        <v>-0.2583207205548026</v>
      </c>
      <c r="BR48" s="176">
        <f t="shared" si="238"/>
        <v>-0.26249455986294001</v>
      </c>
      <c r="BS48" s="176">
        <f t="shared" si="238"/>
        <v>-0.26249455986294001</v>
      </c>
      <c r="BT48" s="176">
        <f t="shared" si="238"/>
        <v>-0.26249455986294001</v>
      </c>
      <c r="BU48" s="176">
        <f t="shared" ref="BU48:CD55" si="239">IF(BU$6&lt;=$T48,0,IF(BU$6&lt;$AH48,$X48+($Y48-$X48)/($AG48-($T48+0.5))*(BU$6+0.5-($T48+0.5)),
IF(BU$6=$AH48,($X48+($Y48-$X48)/($AG48-($T48+0.5))*(0.5*($AG48+$AH48)-($T48+0.5)))*($AG48-$AH48)+$Y48*($AH48+1-$AG48),
$Y48)))</f>
        <v>-0.26249455986294001</v>
      </c>
      <c r="BV48" s="176">
        <f t="shared" si="239"/>
        <v>-0.26249455986294001</v>
      </c>
      <c r="BW48" s="176">
        <f t="shared" si="239"/>
        <v>-0.26249455986294001</v>
      </c>
      <c r="BX48" s="176">
        <f t="shared" si="239"/>
        <v>-0.26249455986294001</v>
      </c>
      <c r="BY48" s="176">
        <f t="shared" si="239"/>
        <v>-0.26249455986294001</v>
      </c>
      <c r="BZ48" s="176">
        <f t="shared" si="239"/>
        <v>-0.26249455986294001</v>
      </c>
      <c r="CA48" s="176">
        <f t="shared" si="239"/>
        <v>-0.26249455986294001</v>
      </c>
      <c r="CB48" s="176">
        <f t="shared" si="239"/>
        <v>-0.26249455986294001</v>
      </c>
      <c r="CC48" s="176">
        <f t="shared" si="239"/>
        <v>-0.26249455986294001</v>
      </c>
      <c r="CD48" s="176">
        <f t="shared" si="239"/>
        <v>-0.26249455986294001</v>
      </c>
      <c r="CE48" s="176">
        <f t="shared" ref="CE48:CN55" si="240">IF(CE$6&lt;=$T48,0,IF(CE$6&lt;$AH48,$X48+($Y48-$X48)/($AG48-($T48+0.5))*(CE$6+0.5-($T48+0.5)),
IF(CE$6=$AH48,($X48+($Y48-$X48)/($AG48-($T48+0.5))*(0.5*($AG48+$AH48)-($T48+0.5)))*($AG48-$AH48)+$Y48*($AH48+1-$AG48),
$Y48)))</f>
        <v>-0.26249455986294001</v>
      </c>
      <c r="CF48" s="176">
        <f t="shared" si="240"/>
        <v>-0.26249455986294001</v>
      </c>
      <c r="CG48" s="176">
        <f t="shared" si="240"/>
        <v>-0.26249455986294001</v>
      </c>
      <c r="CH48" s="176">
        <f t="shared" si="240"/>
        <v>-0.26249455986294001</v>
      </c>
      <c r="CI48" s="176">
        <f t="shared" si="240"/>
        <v>-0.26249455986294001</v>
      </c>
      <c r="CJ48" s="176">
        <f t="shared" si="240"/>
        <v>-0.26249455986294001</v>
      </c>
      <c r="CK48" s="176">
        <f t="shared" si="240"/>
        <v>-0.26249455986294001</v>
      </c>
      <c r="CL48" s="176">
        <f t="shared" si="240"/>
        <v>-0.26249455986294001</v>
      </c>
      <c r="CM48" s="176">
        <f t="shared" si="240"/>
        <v>-0.26249455986294001</v>
      </c>
      <c r="CN48" s="176">
        <f t="shared" si="240"/>
        <v>-0.26249455986294001</v>
      </c>
      <c r="CO48" s="176">
        <f t="shared" ref="CO48:CX55" si="241">IF(CO$6&lt;=$T48,0,IF(CO$6&lt;$AH48,$X48+($Y48-$X48)/($AG48-($T48+0.5))*(CO$6+0.5-($T48+0.5)),
IF(CO$6=$AH48,($X48+($Y48-$X48)/($AG48-($T48+0.5))*(0.5*($AG48+$AH48)-($T48+0.5)))*($AG48-$AH48)+$Y48*($AH48+1-$AG48),
$Y48)))</f>
        <v>-0.26249455986294001</v>
      </c>
      <c r="CP48" s="176">
        <f t="shared" si="241"/>
        <v>-0.26249455986294001</v>
      </c>
      <c r="CQ48" s="176">
        <f t="shared" si="241"/>
        <v>-0.26249455986294001</v>
      </c>
      <c r="CR48" s="176">
        <f t="shared" si="241"/>
        <v>-0.26249455986294001</v>
      </c>
      <c r="CS48" s="176">
        <f t="shared" si="241"/>
        <v>-0.26249455986294001</v>
      </c>
      <c r="CT48" s="176">
        <f t="shared" si="241"/>
        <v>-0.26249455986294001</v>
      </c>
      <c r="CU48" s="176">
        <f t="shared" si="241"/>
        <v>-0.26249455986294001</v>
      </c>
      <c r="CV48" s="176">
        <f t="shared" si="241"/>
        <v>-0.26249455986294001</v>
      </c>
      <c r="CW48" s="176">
        <f t="shared" si="241"/>
        <v>-0.26249455986294001</v>
      </c>
      <c r="CX48" s="176">
        <f t="shared" si="241"/>
        <v>-0.26249455986294001</v>
      </c>
      <c r="CY48" s="176">
        <f t="shared" ref="CY48:DH55" si="242">IF(CY$6&lt;=$T48,0,IF(CY$6&lt;$AH48,$X48+($Y48-$X48)/($AG48-($T48+0.5))*(CY$6+0.5-($T48+0.5)),
IF(CY$6=$AH48,($X48+($Y48-$X48)/($AG48-($T48+0.5))*(0.5*($AG48+$AH48)-($T48+0.5)))*($AG48-$AH48)+$Y48*($AH48+1-$AG48),
$Y48)))</f>
        <v>-0.26249455986294001</v>
      </c>
      <c r="CZ48" s="176">
        <f t="shared" si="242"/>
        <v>-0.26249455986294001</v>
      </c>
      <c r="DA48" s="176">
        <f t="shared" si="242"/>
        <v>-0.26249455986294001</v>
      </c>
      <c r="DB48" s="176">
        <f t="shared" si="242"/>
        <v>-0.26249455986294001</v>
      </c>
      <c r="DC48" s="176">
        <f t="shared" si="242"/>
        <v>-0.26249455986294001</v>
      </c>
      <c r="DD48" s="176">
        <f t="shared" si="242"/>
        <v>-0.26249455986294001</v>
      </c>
      <c r="DE48" s="176">
        <f t="shared" si="242"/>
        <v>-0.26249455986294001</v>
      </c>
      <c r="DF48" s="176">
        <f t="shared" si="242"/>
        <v>-0.26249455986294001</v>
      </c>
      <c r="DG48" s="176">
        <f t="shared" si="242"/>
        <v>-0.26249455986294001</v>
      </c>
      <c r="DH48" s="176">
        <f t="shared" si="242"/>
        <v>-0.26249455986294001</v>
      </c>
      <c r="DI48" s="176">
        <f t="shared" ref="DI48:DP55" si="243">IF(DI$6&lt;=$T48,0,IF(DI$6&lt;$AH48,$X48+($Y48-$X48)/($AG48-($T48+0.5))*(DI$6+0.5-($T48+0.5)),
IF(DI$6=$AH48,($X48+($Y48-$X48)/($AG48-($T48+0.5))*(0.5*($AG48+$AH48)-($T48+0.5)))*($AG48-$AH48)+$Y48*($AH48+1-$AG48),
$Y48)))</f>
        <v>-0.26249455986294001</v>
      </c>
      <c r="DJ48" s="176">
        <f t="shared" si="243"/>
        <v>-0.26249455986294001</v>
      </c>
      <c r="DK48" s="176">
        <f t="shared" si="243"/>
        <v>-0.26249455986294001</v>
      </c>
      <c r="DL48" s="176">
        <f t="shared" si="243"/>
        <v>-0.26249455986294001</v>
      </c>
      <c r="DM48" s="176">
        <f t="shared" si="243"/>
        <v>-0.26249455986294001</v>
      </c>
      <c r="DN48" s="176">
        <f t="shared" si="243"/>
        <v>-0.26249455986294001</v>
      </c>
      <c r="DO48" s="176">
        <f t="shared" si="243"/>
        <v>-0.26249455986294001</v>
      </c>
      <c r="DP48" s="176">
        <f t="shared" si="243"/>
        <v>-0.26249455986294001</v>
      </c>
    </row>
    <row r="49" spans="1:120" x14ac:dyDescent="0.25">
      <c r="A49" s="484"/>
      <c r="B49" s="174" t="str">
        <f t="shared" si="215"/>
        <v>United States</v>
      </c>
      <c r="C49" s="233">
        <f t="shared" ref="C49:K49" si="244">C12</f>
        <v>668.55</v>
      </c>
      <c r="D49" s="234">
        <f t="shared" si="244"/>
        <v>0.15</v>
      </c>
      <c r="E49" s="235">
        <f t="shared" si="244"/>
        <v>4.2674232477999396E-2</v>
      </c>
      <c r="F49" s="235">
        <f t="shared" si="244"/>
        <v>0.13540032748561581</v>
      </c>
      <c r="G49" s="193">
        <f t="shared" si="244"/>
        <v>81.223084317907151</v>
      </c>
      <c r="H49" s="236">
        <f t="shared" si="244"/>
        <v>4.9679121513851996</v>
      </c>
      <c r="I49" s="236">
        <f t="shared" si="244"/>
        <v>4.4668764767200004</v>
      </c>
      <c r="J49" s="236">
        <f t="shared" si="244"/>
        <v>4.7543784760790002</v>
      </c>
      <c r="K49" s="236">
        <f t="shared" si="244"/>
        <v>4.8157665315712999</v>
      </c>
      <c r="L49" s="236">
        <f t="shared" ref="L49:M49" si="245">L12</f>
        <v>4.6182675220375007</v>
      </c>
      <c r="M49" s="236">
        <f t="shared" si="245"/>
        <v>4.6321648758727996</v>
      </c>
      <c r="N49" s="236"/>
      <c r="O49" s="236"/>
      <c r="P49" s="236">
        <f t="shared" ref="P49:P55" si="246">SUM(I49:O49)</f>
        <v>23.287453882280598</v>
      </c>
      <c r="Q49" s="194">
        <f t="shared" si="218"/>
        <v>-4.457340057442007</v>
      </c>
      <c r="R49" s="237">
        <f t="shared" si="219"/>
        <v>7.6936075847049729E-2</v>
      </c>
      <c r="S49" s="175" t="s">
        <v>24</v>
      </c>
      <c r="T49" s="210">
        <f t="shared" si="220"/>
        <v>2024</v>
      </c>
      <c r="U49" s="204">
        <f t="shared" si="221"/>
        <v>57.93563043562655</v>
      </c>
      <c r="V49" s="193">
        <f t="shared" si="146"/>
        <v>57.935630435622372</v>
      </c>
      <c r="W49" s="238">
        <f t="shared" si="222"/>
        <v>0</v>
      </c>
      <c r="X49" s="269">
        <f t="shared" si="223"/>
        <v>4.6321648758727996</v>
      </c>
      <c r="Y49" s="198">
        <f t="shared" si="224"/>
        <v>-9.2643297517455994E-2</v>
      </c>
      <c r="Z49" s="199">
        <f t="shared" si="225"/>
        <v>4.7248081733902554</v>
      </c>
      <c r="AA49" s="199">
        <f t="shared" si="226"/>
        <v>-19265.42614432444</v>
      </c>
      <c r="AB49" s="200">
        <f t="shared" si="227"/>
        <v>19637756.449727528</v>
      </c>
      <c r="AC49" s="199">
        <f t="shared" si="228"/>
        <v>2024.508773274234</v>
      </c>
      <c r="AD49" s="199">
        <f t="shared" si="229"/>
        <v>2052.9956326878514</v>
      </c>
      <c r="AE49" s="201">
        <f t="shared" si="230"/>
        <v>2052.9956326878514</v>
      </c>
      <c r="AF49" s="202">
        <f t="shared" si="231"/>
        <v>2052.4368947920116</v>
      </c>
      <c r="AG49" s="202">
        <f t="shared" si="232"/>
        <v>2052.9956326878514</v>
      </c>
      <c r="AH49" s="202">
        <f t="shared" si="233"/>
        <v>2052</v>
      </c>
      <c r="AI49" s="177">
        <f t="shared" si="234"/>
        <v>2052</v>
      </c>
      <c r="AJ49" s="178" cm="1">
        <f t="array" ref="AJ49">IFERROR(INDEX($AN$6:$DP$6,MATCH(_xlfn.AGGREGATE(14,6,(AN49:DP49)/(AN49:DP49&lt;=0),1),AN49:DP49,0)),"-")</f>
        <v>2052</v>
      </c>
      <c r="AL49" s="176" t="s">
        <v>302</v>
      </c>
      <c r="AM49" s="124">
        <f t="shared" si="235"/>
        <v>4.9679121513851996</v>
      </c>
      <c r="AN49" s="172">
        <f t="shared" si="235"/>
        <v>4.4668764767200004</v>
      </c>
      <c r="AO49" s="172">
        <f t="shared" si="235"/>
        <v>4.7543784760790002</v>
      </c>
      <c r="AP49" s="172">
        <f t="shared" si="235"/>
        <v>4.8157665315712999</v>
      </c>
      <c r="AQ49" s="172">
        <f t="shared" si="235"/>
        <v>4.6182675220375007</v>
      </c>
      <c r="AR49" s="172">
        <f t="shared" si="235"/>
        <v>4.6321648758727996</v>
      </c>
      <c r="AS49" s="176">
        <f t="shared" si="236"/>
        <v>4.4663567246677696</v>
      </c>
      <c r="AT49" s="176">
        <f t="shared" si="236"/>
        <v>4.3005485734627404</v>
      </c>
      <c r="AU49" s="176">
        <f t="shared" si="236"/>
        <v>4.1347404222577104</v>
      </c>
      <c r="AV49" s="176">
        <f t="shared" si="236"/>
        <v>3.9689322710526804</v>
      </c>
      <c r="AW49" s="176">
        <f t="shared" si="236"/>
        <v>3.8031241198476509</v>
      </c>
      <c r="AX49" s="176">
        <f t="shared" si="236"/>
        <v>3.6373159686426213</v>
      </c>
      <c r="AY49" s="176">
        <f t="shared" si="236"/>
        <v>3.4715078174375913</v>
      </c>
      <c r="AZ49" s="176">
        <f t="shared" si="236"/>
        <v>3.3056996662325613</v>
      </c>
      <c r="BA49" s="176">
        <f t="shared" si="237"/>
        <v>3.1398915150275317</v>
      </c>
      <c r="BB49" s="176">
        <f t="shared" si="237"/>
        <v>2.9740833638225022</v>
      </c>
      <c r="BC49" s="176">
        <f t="shared" si="237"/>
        <v>2.8082752126174721</v>
      </c>
      <c r="BD49" s="176">
        <f t="shared" si="237"/>
        <v>2.6424670614124426</v>
      </c>
      <c r="BE49" s="176">
        <f t="shared" si="237"/>
        <v>2.4766589102074126</v>
      </c>
      <c r="BF49" s="176">
        <f t="shared" si="237"/>
        <v>2.310850759002383</v>
      </c>
      <c r="BG49" s="176">
        <f t="shared" si="237"/>
        <v>2.145042607797353</v>
      </c>
      <c r="BH49" s="176">
        <f t="shared" si="237"/>
        <v>1.9792344565923234</v>
      </c>
      <c r="BI49" s="176">
        <f t="shared" si="237"/>
        <v>1.8134263053872939</v>
      </c>
      <c r="BJ49" s="176">
        <f t="shared" si="237"/>
        <v>1.6476181541822639</v>
      </c>
      <c r="BK49" s="176">
        <f t="shared" si="238"/>
        <v>1.4818100029772343</v>
      </c>
      <c r="BL49" s="176">
        <f t="shared" si="238"/>
        <v>1.3160018517722043</v>
      </c>
      <c r="BM49" s="176">
        <f t="shared" si="238"/>
        <v>1.1501937005671747</v>
      </c>
      <c r="BN49" s="176">
        <f t="shared" si="238"/>
        <v>0.98438554936214473</v>
      </c>
      <c r="BO49" s="176">
        <f t="shared" si="238"/>
        <v>0.81857739815711517</v>
      </c>
      <c r="BP49" s="176">
        <f t="shared" si="238"/>
        <v>0.6527692469520856</v>
      </c>
      <c r="BQ49" s="176">
        <f t="shared" si="238"/>
        <v>0.48696109574705559</v>
      </c>
      <c r="BR49" s="176">
        <f t="shared" si="238"/>
        <v>0.32115294454202559</v>
      </c>
      <c r="BS49" s="176">
        <f t="shared" si="238"/>
        <v>0.15534479333699647</v>
      </c>
      <c r="BT49" s="176">
        <f t="shared" si="238"/>
        <v>-1.0461776604123117E-2</v>
      </c>
      <c r="BU49" s="176">
        <f t="shared" si="239"/>
        <v>-9.2643297517455994E-2</v>
      </c>
      <c r="BV49" s="176">
        <f t="shared" si="239"/>
        <v>-9.2643297517455994E-2</v>
      </c>
      <c r="BW49" s="176">
        <f t="shared" si="239"/>
        <v>-9.2643297517455994E-2</v>
      </c>
      <c r="BX49" s="176">
        <f t="shared" si="239"/>
        <v>-9.2643297517455994E-2</v>
      </c>
      <c r="BY49" s="176">
        <f t="shared" si="239"/>
        <v>-9.2643297517455994E-2</v>
      </c>
      <c r="BZ49" s="176">
        <f t="shared" si="239"/>
        <v>-9.2643297517455994E-2</v>
      </c>
      <c r="CA49" s="176">
        <f t="shared" si="239"/>
        <v>-9.2643297517455994E-2</v>
      </c>
      <c r="CB49" s="176">
        <f t="shared" si="239"/>
        <v>-9.2643297517455994E-2</v>
      </c>
      <c r="CC49" s="176">
        <f t="shared" si="239"/>
        <v>-9.2643297517455994E-2</v>
      </c>
      <c r="CD49" s="176">
        <f t="shared" si="239"/>
        <v>-9.2643297517455994E-2</v>
      </c>
      <c r="CE49" s="176">
        <f t="shared" si="240"/>
        <v>-9.2643297517455994E-2</v>
      </c>
      <c r="CF49" s="176">
        <f t="shared" si="240"/>
        <v>-9.2643297517455994E-2</v>
      </c>
      <c r="CG49" s="176">
        <f t="shared" si="240"/>
        <v>-9.2643297517455994E-2</v>
      </c>
      <c r="CH49" s="176">
        <f t="shared" si="240"/>
        <v>-9.2643297517455994E-2</v>
      </c>
      <c r="CI49" s="176">
        <f t="shared" si="240"/>
        <v>-9.2643297517455994E-2</v>
      </c>
      <c r="CJ49" s="176">
        <f t="shared" si="240"/>
        <v>-9.2643297517455994E-2</v>
      </c>
      <c r="CK49" s="176">
        <f t="shared" si="240"/>
        <v>-9.2643297517455994E-2</v>
      </c>
      <c r="CL49" s="176">
        <f t="shared" si="240"/>
        <v>-9.2643297517455994E-2</v>
      </c>
      <c r="CM49" s="176">
        <f t="shared" si="240"/>
        <v>-9.2643297517455994E-2</v>
      </c>
      <c r="CN49" s="176">
        <f t="shared" si="240"/>
        <v>-9.2643297517455994E-2</v>
      </c>
      <c r="CO49" s="176">
        <f t="shared" si="241"/>
        <v>-9.2643297517455994E-2</v>
      </c>
      <c r="CP49" s="176">
        <f t="shared" si="241"/>
        <v>-9.2643297517455994E-2</v>
      </c>
      <c r="CQ49" s="176">
        <f t="shared" si="241"/>
        <v>-9.2643297517455994E-2</v>
      </c>
      <c r="CR49" s="176">
        <f t="shared" si="241"/>
        <v>-9.2643297517455994E-2</v>
      </c>
      <c r="CS49" s="176">
        <f t="shared" si="241"/>
        <v>-9.2643297517455994E-2</v>
      </c>
      <c r="CT49" s="176">
        <f t="shared" si="241"/>
        <v>-9.2643297517455994E-2</v>
      </c>
      <c r="CU49" s="176">
        <f t="shared" si="241"/>
        <v>-9.2643297517455994E-2</v>
      </c>
      <c r="CV49" s="176">
        <f t="shared" si="241"/>
        <v>-9.2643297517455994E-2</v>
      </c>
      <c r="CW49" s="176">
        <f t="shared" si="241"/>
        <v>-9.2643297517455994E-2</v>
      </c>
      <c r="CX49" s="176">
        <f t="shared" si="241"/>
        <v>-9.2643297517455994E-2</v>
      </c>
      <c r="CY49" s="176">
        <f t="shared" si="242"/>
        <v>-9.2643297517455994E-2</v>
      </c>
      <c r="CZ49" s="176">
        <f t="shared" si="242"/>
        <v>-9.2643297517455994E-2</v>
      </c>
      <c r="DA49" s="176">
        <f t="shared" si="242"/>
        <v>-9.2643297517455994E-2</v>
      </c>
      <c r="DB49" s="176">
        <f t="shared" si="242"/>
        <v>-9.2643297517455994E-2</v>
      </c>
      <c r="DC49" s="176">
        <f t="shared" si="242"/>
        <v>-9.2643297517455994E-2</v>
      </c>
      <c r="DD49" s="176">
        <f t="shared" si="242"/>
        <v>-9.2643297517455994E-2</v>
      </c>
      <c r="DE49" s="176">
        <f t="shared" si="242"/>
        <v>-9.2643297517455994E-2</v>
      </c>
      <c r="DF49" s="176">
        <f t="shared" si="242"/>
        <v>-9.2643297517455994E-2</v>
      </c>
      <c r="DG49" s="176">
        <f t="shared" si="242"/>
        <v>-9.2643297517455994E-2</v>
      </c>
      <c r="DH49" s="176">
        <f t="shared" si="242"/>
        <v>-9.2643297517455994E-2</v>
      </c>
      <c r="DI49" s="176">
        <f t="shared" si="243"/>
        <v>-9.2643297517455994E-2</v>
      </c>
      <c r="DJ49" s="176">
        <f t="shared" si="243"/>
        <v>-9.2643297517455994E-2</v>
      </c>
      <c r="DK49" s="176">
        <f t="shared" si="243"/>
        <v>-9.2643297517455994E-2</v>
      </c>
      <c r="DL49" s="176">
        <f t="shared" si="243"/>
        <v>-9.2643297517455994E-2</v>
      </c>
      <c r="DM49" s="176">
        <f t="shared" si="243"/>
        <v>-9.2643297517455994E-2</v>
      </c>
      <c r="DN49" s="176">
        <f t="shared" si="243"/>
        <v>-9.2643297517455994E-2</v>
      </c>
      <c r="DO49" s="176">
        <f t="shared" si="243"/>
        <v>-9.2643297517455994E-2</v>
      </c>
      <c r="DP49" s="176">
        <f t="shared" si="243"/>
        <v>-9.2643297517455994E-2</v>
      </c>
    </row>
    <row r="50" spans="1:120" x14ac:dyDescent="0.25">
      <c r="A50" s="484"/>
      <c r="B50" s="174" t="str">
        <f t="shared" si="215"/>
        <v>EU27</v>
      </c>
      <c r="C50" s="233">
        <f t="shared" ref="C50:K50" si="247">C13</f>
        <v>668.55</v>
      </c>
      <c r="D50" s="234">
        <f t="shared" si="247"/>
        <v>0.15</v>
      </c>
      <c r="E50" s="235">
        <f t="shared" si="247"/>
        <v>5.7499559940305651E-2</v>
      </c>
      <c r="F50" s="235">
        <f t="shared" si="247"/>
        <v>7.9267911727058271E-2</v>
      </c>
      <c r="G50" s="193">
        <f t="shared" si="247"/>
        <v>50.811577647069782</v>
      </c>
      <c r="H50" s="236">
        <f t="shared" si="247"/>
        <v>2.9083830829406003</v>
      </c>
      <c r="I50" s="236">
        <f t="shared" si="247"/>
        <v>2.6384091729155998</v>
      </c>
      <c r="J50" s="236">
        <f t="shared" si="247"/>
        <v>2.8183078589462003</v>
      </c>
      <c r="K50" s="236">
        <f t="shared" si="247"/>
        <v>2.7486637787333996</v>
      </c>
      <c r="L50" s="236">
        <f t="shared" ref="L50:M50" si="248">L13</f>
        <v>2.5096953214149997</v>
      </c>
      <c r="M50" s="236">
        <f t="shared" si="248"/>
        <v>2.4623895552639001</v>
      </c>
      <c r="N50" s="236"/>
      <c r="O50" s="236"/>
      <c r="P50" s="236">
        <f t="shared" si="246"/>
        <v>13.177465687274101</v>
      </c>
      <c r="Q50" s="194">
        <f t="shared" si="218"/>
        <v>-2.1104651191397261</v>
      </c>
      <c r="R50" s="237">
        <f t="shared" si="219"/>
        <v>5.607851518841004E-2</v>
      </c>
      <c r="S50" s="175" t="s">
        <v>25</v>
      </c>
      <c r="T50" s="210">
        <f t="shared" si="220"/>
        <v>2024</v>
      </c>
      <c r="U50" s="204">
        <f t="shared" si="221"/>
        <v>37.634111959795682</v>
      </c>
      <c r="V50" s="193">
        <f t="shared" si="146"/>
        <v>37.634111959755948</v>
      </c>
      <c r="W50" s="238">
        <f t="shared" si="222"/>
        <v>0</v>
      </c>
      <c r="X50" s="269">
        <f t="shared" si="223"/>
        <v>2.4623895552639001</v>
      </c>
      <c r="Y50" s="198">
        <f t="shared" si="224"/>
        <v>-4.9247791105278001E-2</v>
      </c>
      <c r="Z50" s="199">
        <f t="shared" si="225"/>
        <v>2.5116373463691781</v>
      </c>
      <c r="AA50" s="199">
        <f t="shared" si="226"/>
        <v>-10254.885140962764</v>
      </c>
      <c r="AB50" s="200">
        <f t="shared" si="227"/>
        <v>10466818.140050406</v>
      </c>
      <c r="AC50" s="199">
        <f t="shared" si="228"/>
        <v>2024.5073657624578</v>
      </c>
      <c r="AD50" s="199">
        <f t="shared" si="229"/>
        <v>2058.4408177351406</v>
      </c>
      <c r="AE50" s="201">
        <f t="shared" si="230"/>
        <v>2058.4408177351406</v>
      </c>
      <c r="AF50" s="202">
        <f t="shared" si="231"/>
        <v>2057.77531150504</v>
      </c>
      <c r="AG50" s="202">
        <f t="shared" si="232"/>
        <v>2058.4408177351406</v>
      </c>
      <c r="AH50" s="202">
        <f t="shared" si="233"/>
        <v>2058</v>
      </c>
      <c r="AI50" s="177">
        <f t="shared" si="234"/>
        <v>2058</v>
      </c>
      <c r="AJ50" s="178" cm="1">
        <f t="array" ref="AJ50">IFERROR(INDEX($AN$6:$DP$6,MATCH(_xlfn.AGGREGATE(14,6,(AN50:DP50)/(AN50:DP50&lt;=0),1),AN50:DP50,0)),"-")</f>
        <v>2058</v>
      </c>
      <c r="AL50" s="176" t="s">
        <v>302</v>
      </c>
      <c r="AM50" s="124">
        <f t="shared" si="235"/>
        <v>2.9083830829406003</v>
      </c>
      <c r="AN50" s="172">
        <f t="shared" si="235"/>
        <v>2.6384091729155998</v>
      </c>
      <c r="AO50" s="172">
        <f t="shared" si="235"/>
        <v>2.8183078589462003</v>
      </c>
      <c r="AP50" s="172">
        <f t="shared" si="235"/>
        <v>2.7486637787333996</v>
      </c>
      <c r="AQ50" s="172">
        <f t="shared" si="235"/>
        <v>2.5096953214149997</v>
      </c>
      <c r="AR50" s="172">
        <f t="shared" si="235"/>
        <v>2.4623895552639001</v>
      </c>
      <c r="AS50" s="176">
        <f t="shared" si="236"/>
        <v>2.3883890592838415</v>
      </c>
      <c r="AT50" s="176">
        <f t="shared" si="236"/>
        <v>2.3143885633037828</v>
      </c>
      <c r="AU50" s="176">
        <f t="shared" si="236"/>
        <v>2.2403880673237242</v>
      </c>
      <c r="AV50" s="176">
        <f t="shared" si="236"/>
        <v>2.1663875713436656</v>
      </c>
      <c r="AW50" s="176">
        <f t="shared" si="236"/>
        <v>2.0923870753636069</v>
      </c>
      <c r="AX50" s="176">
        <f t="shared" si="236"/>
        <v>2.0183865793835483</v>
      </c>
      <c r="AY50" s="176">
        <f t="shared" si="236"/>
        <v>1.9443860834034894</v>
      </c>
      <c r="AZ50" s="176">
        <f t="shared" si="236"/>
        <v>1.8703855874234308</v>
      </c>
      <c r="BA50" s="176">
        <f t="shared" si="237"/>
        <v>1.7963850914433721</v>
      </c>
      <c r="BB50" s="176">
        <f t="shared" si="237"/>
        <v>1.7223845954633135</v>
      </c>
      <c r="BC50" s="176">
        <f t="shared" si="237"/>
        <v>1.6483840994832546</v>
      </c>
      <c r="BD50" s="176">
        <f t="shared" si="237"/>
        <v>1.5743836035031959</v>
      </c>
      <c r="BE50" s="176">
        <f t="shared" si="237"/>
        <v>1.5003831075231373</v>
      </c>
      <c r="BF50" s="176">
        <f t="shared" si="237"/>
        <v>1.4263826115430787</v>
      </c>
      <c r="BG50" s="176">
        <f t="shared" si="237"/>
        <v>1.35238211556302</v>
      </c>
      <c r="BH50" s="176">
        <f t="shared" si="237"/>
        <v>1.2783816195829614</v>
      </c>
      <c r="BI50" s="176">
        <f t="shared" si="237"/>
        <v>1.2043811236029027</v>
      </c>
      <c r="BJ50" s="176">
        <f t="shared" si="237"/>
        <v>1.1303806276228441</v>
      </c>
      <c r="BK50" s="176">
        <f t="shared" si="238"/>
        <v>1.0563801316427854</v>
      </c>
      <c r="BL50" s="176">
        <f t="shared" si="238"/>
        <v>0.98237963566272679</v>
      </c>
      <c r="BM50" s="176">
        <f t="shared" si="238"/>
        <v>0.90837913968266792</v>
      </c>
      <c r="BN50" s="176">
        <f t="shared" si="238"/>
        <v>0.83437864370260928</v>
      </c>
      <c r="BO50" s="176">
        <f t="shared" si="238"/>
        <v>0.76037814772255063</v>
      </c>
      <c r="BP50" s="176">
        <f t="shared" si="238"/>
        <v>0.68637765174249199</v>
      </c>
      <c r="BQ50" s="176">
        <f t="shared" si="238"/>
        <v>0.61237715576243335</v>
      </c>
      <c r="BR50" s="176">
        <f t="shared" si="238"/>
        <v>0.5383766597823747</v>
      </c>
      <c r="BS50" s="176">
        <f t="shared" si="238"/>
        <v>0.46437616380231606</v>
      </c>
      <c r="BT50" s="176">
        <f t="shared" si="238"/>
        <v>0.39037566782225719</v>
      </c>
      <c r="BU50" s="176">
        <f t="shared" si="239"/>
        <v>0.31637517184219854</v>
      </c>
      <c r="BV50" s="176">
        <f t="shared" si="239"/>
        <v>0.2423746758621399</v>
      </c>
      <c r="BW50" s="176">
        <f t="shared" si="239"/>
        <v>0.16837417988208125</v>
      </c>
      <c r="BX50" s="176">
        <f t="shared" si="239"/>
        <v>9.4373683902022609E-2</v>
      </c>
      <c r="BY50" s="176">
        <f t="shared" si="239"/>
        <v>2.0373187921963964E-2</v>
      </c>
      <c r="BZ50" s="176">
        <f t="shared" si="239"/>
        <v>-4.2057892718050188E-2</v>
      </c>
      <c r="CA50" s="176">
        <f t="shared" si="239"/>
        <v>-4.9247791105278001E-2</v>
      </c>
      <c r="CB50" s="176">
        <f t="shared" si="239"/>
        <v>-4.9247791105278001E-2</v>
      </c>
      <c r="CC50" s="176">
        <f t="shared" si="239"/>
        <v>-4.9247791105278001E-2</v>
      </c>
      <c r="CD50" s="176">
        <f t="shared" si="239"/>
        <v>-4.9247791105278001E-2</v>
      </c>
      <c r="CE50" s="176">
        <f t="shared" si="240"/>
        <v>-4.9247791105278001E-2</v>
      </c>
      <c r="CF50" s="176">
        <f t="shared" si="240"/>
        <v>-4.9247791105278001E-2</v>
      </c>
      <c r="CG50" s="176">
        <f t="shared" si="240"/>
        <v>-4.9247791105278001E-2</v>
      </c>
      <c r="CH50" s="176">
        <f t="shared" si="240"/>
        <v>-4.9247791105278001E-2</v>
      </c>
      <c r="CI50" s="176">
        <f t="shared" si="240"/>
        <v>-4.9247791105278001E-2</v>
      </c>
      <c r="CJ50" s="176">
        <f t="shared" si="240"/>
        <v>-4.9247791105278001E-2</v>
      </c>
      <c r="CK50" s="176">
        <f t="shared" si="240"/>
        <v>-4.9247791105278001E-2</v>
      </c>
      <c r="CL50" s="176">
        <f t="shared" si="240"/>
        <v>-4.9247791105278001E-2</v>
      </c>
      <c r="CM50" s="176">
        <f t="shared" si="240"/>
        <v>-4.9247791105278001E-2</v>
      </c>
      <c r="CN50" s="176">
        <f t="shared" si="240"/>
        <v>-4.9247791105278001E-2</v>
      </c>
      <c r="CO50" s="176">
        <f t="shared" si="241"/>
        <v>-4.9247791105278001E-2</v>
      </c>
      <c r="CP50" s="176">
        <f t="shared" si="241"/>
        <v>-4.9247791105278001E-2</v>
      </c>
      <c r="CQ50" s="176">
        <f t="shared" si="241"/>
        <v>-4.9247791105278001E-2</v>
      </c>
      <c r="CR50" s="176">
        <f t="shared" si="241"/>
        <v>-4.9247791105278001E-2</v>
      </c>
      <c r="CS50" s="176">
        <f t="shared" si="241"/>
        <v>-4.9247791105278001E-2</v>
      </c>
      <c r="CT50" s="176">
        <f t="shared" si="241"/>
        <v>-4.9247791105278001E-2</v>
      </c>
      <c r="CU50" s="176">
        <f t="shared" si="241"/>
        <v>-4.9247791105278001E-2</v>
      </c>
      <c r="CV50" s="176">
        <f t="shared" si="241"/>
        <v>-4.9247791105278001E-2</v>
      </c>
      <c r="CW50" s="176">
        <f t="shared" si="241"/>
        <v>-4.9247791105278001E-2</v>
      </c>
      <c r="CX50" s="176">
        <f t="shared" si="241"/>
        <v>-4.9247791105278001E-2</v>
      </c>
      <c r="CY50" s="176">
        <f t="shared" si="242"/>
        <v>-4.9247791105278001E-2</v>
      </c>
      <c r="CZ50" s="176">
        <f t="shared" si="242"/>
        <v>-4.9247791105278001E-2</v>
      </c>
      <c r="DA50" s="176">
        <f t="shared" si="242"/>
        <v>-4.9247791105278001E-2</v>
      </c>
      <c r="DB50" s="176">
        <f t="shared" si="242"/>
        <v>-4.9247791105278001E-2</v>
      </c>
      <c r="DC50" s="176">
        <f t="shared" si="242"/>
        <v>-4.9247791105278001E-2</v>
      </c>
      <c r="DD50" s="176">
        <f t="shared" si="242"/>
        <v>-4.9247791105278001E-2</v>
      </c>
      <c r="DE50" s="176">
        <f t="shared" si="242"/>
        <v>-4.9247791105278001E-2</v>
      </c>
      <c r="DF50" s="176">
        <f t="shared" si="242"/>
        <v>-4.9247791105278001E-2</v>
      </c>
      <c r="DG50" s="176">
        <f t="shared" si="242"/>
        <v>-4.9247791105278001E-2</v>
      </c>
      <c r="DH50" s="176">
        <f t="shared" si="242"/>
        <v>-4.9247791105278001E-2</v>
      </c>
      <c r="DI50" s="176">
        <f t="shared" si="243"/>
        <v>-4.9247791105278001E-2</v>
      </c>
      <c r="DJ50" s="176">
        <f t="shared" si="243"/>
        <v>-4.9247791105278001E-2</v>
      </c>
      <c r="DK50" s="176">
        <f t="shared" si="243"/>
        <v>-4.9247791105278001E-2</v>
      </c>
      <c r="DL50" s="176">
        <f t="shared" si="243"/>
        <v>-4.9247791105278001E-2</v>
      </c>
      <c r="DM50" s="176">
        <f t="shared" si="243"/>
        <v>-4.9247791105278001E-2</v>
      </c>
      <c r="DN50" s="176">
        <f t="shared" si="243"/>
        <v>-4.9247791105278001E-2</v>
      </c>
      <c r="DO50" s="176">
        <f t="shared" si="243"/>
        <v>-4.9247791105278001E-2</v>
      </c>
      <c r="DP50" s="176">
        <f t="shared" si="243"/>
        <v>-4.9247791105278001E-2</v>
      </c>
    </row>
    <row r="51" spans="1:120" x14ac:dyDescent="0.25">
      <c r="A51" s="484"/>
      <c r="B51" s="174" t="str">
        <f t="shared" si="215"/>
        <v>India</v>
      </c>
      <c r="C51" s="233">
        <f t="shared" ref="C51:K51" si="249">C14</f>
        <v>668.55</v>
      </c>
      <c r="D51" s="234">
        <f t="shared" si="249"/>
        <v>0.15</v>
      </c>
      <c r="E51" s="235">
        <f t="shared" si="249"/>
        <v>0.17748722491066207</v>
      </c>
      <c r="F51" s="235">
        <f t="shared" si="249"/>
        <v>6.9540665635062629E-2</v>
      </c>
      <c r="G51" s="193">
        <f t="shared" si="249"/>
        <v>57.316562840876415</v>
      </c>
      <c r="H51" s="236">
        <f t="shared" si="249"/>
        <v>2.5514850978520998</v>
      </c>
      <c r="I51" s="236">
        <f t="shared" si="249"/>
        <v>2.3569589913082001</v>
      </c>
      <c r="J51" s="236">
        <f t="shared" si="249"/>
        <v>2.5979343232088001</v>
      </c>
      <c r="K51" s="236">
        <f t="shared" si="249"/>
        <v>2.8070804751892</v>
      </c>
      <c r="L51" s="236">
        <f t="shared" ref="L51:M51" si="250">L14</f>
        <v>3.0145226251141</v>
      </c>
      <c r="M51" s="236">
        <f t="shared" si="250"/>
        <v>3.1538291299712</v>
      </c>
      <c r="N51" s="236"/>
      <c r="O51" s="236"/>
      <c r="P51" s="236">
        <f t="shared" si="246"/>
        <v>13.930325544791501</v>
      </c>
      <c r="Q51" s="194">
        <f t="shared" si="218"/>
        <v>-2.8911743471308502</v>
      </c>
      <c r="R51" s="237">
        <f t="shared" si="219"/>
        <v>6.6638052233023298E-2</v>
      </c>
      <c r="S51" s="175" t="s">
        <v>26</v>
      </c>
      <c r="T51" s="210">
        <f t="shared" si="220"/>
        <v>2024</v>
      </c>
      <c r="U51" s="204">
        <f t="shared" si="221"/>
        <v>43.386237296084914</v>
      </c>
      <c r="V51" s="193">
        <f t="shared" si="146"/>
        <v>43.386237296048897</v>
      </c>
      <c r="W51" s="238">
        <f t="shared" si="222"/>
        <v>0</v>
      </c>
      <c r="X51" s="269">
        <f t="shared" si="223"/>
        <v>3.1538291299712</v>
      </c>
      <c r="Y51" s="198">
        <f t="shared" si="224"/>
        <v>-6.3076582599424003E-2</v>
      </c>
      <c r="Z51" s="199">
        <f t="shared" si="225"/>
        <v>3.216905712570624</v>
      </c>
      <c r="AA51" s="199">
        <f t="shared" si="226"/>
        <v>-13124.828251058309</v>
      </c>
      <c r="AB51" s="200">
        <f t="shared" si="227"/>
        <v>13386405.040725589</v>
      </c>
      <c r="AC51" s="199">
        <f t="shared" si="228"/>
        <v>2024.5080785342584</v>
      </c>
      <c r="AD51" s="199">
        <f t="shared" si="229"/>
        <v>2055.4462079002919</v>
      </c>
      <c r="AE51" s="201">
        <f t="shared" si="230"/>
        <v>2055.4462079002919</v>
      </c>
      <c r="AF51" s="202">
        <f t="shared" si="231"/>
        <v>2054.8394195100905</v>
      </c>
      <c r="AG51" s="202">
        <f t="shared" si="232"/>
        <v>2055.4462079002919</v>
      </c>
      <c r="AH51" s="202">
        <f t="shared" si="233"/>
        <v>2055</v>
      </c>
      <c r="AI51" s="177">
        <f t="shared" si="234"/>
        <v>2055</v>
      </c>
      <c r="AJ51" s="178" cm="1">
        <f t="array" ref="AJ51">IFERROR(INDEX($AN$6:$DP$6,MATCH(_xlfn.AGGREGATE(14,6,(AN51:DP51)/(AN51:DP51&lt;=0),1),AN51:DP51,0)),"-")</f>
        <v>2055</v>
      </c>
      <c r="AL51" s="176" t="s">
        <v>302</v>
      </c>
      <c r="AM51" s="124">
        <f t="shared" si="235"/>
        <v>2.5514850978520998</v>
      </c>
      <c r="AN51" s="172">
        <f t="shared" si="235"/>
        <v>2.3569589913082001</v>
      </c>
      <c r="AO51" s="172">
        <f t="shared" si="235"/>
        <v>2.5979343232088001</v>
      </c>
      <c r="AP51" s="172">
        <f t="shared" si="235"/>
        <v>2.8070804751892</v>
      </c>
      <c r="AQ51" s="172">
        <f t="shared" si="235"/>
        <v>3.0145226251141</v>
      </c>
      <c r="AR51" s="172">
        <f t="shared" si="235"/>
        <v>3.1538291299712</v>
      </c>
      <c r="AS51" s="176">
        <f t="shared" si="236"/>
        <v>3.0498775982379605</v>
      </c>
      <c r="AT51" s="176">
        <f t="shared" si="236"/>
        <v>2.9459260665047209</v>
      </c>
      <c r="AU51" s="176">
        <f t="shared" si="236"/>
        <v>2.8419745347714818</v>
      </c>
      <c r="AV51" s="176">
        <f t="shared" si="236"/>
        <v>2.7380230030382422</v>
      </c>
      <c r="AW51" s="176">
        <f t="shared" si="236"/>
        <v>2.6340714713050026</v>
      </c>
      <c r="AX51" s="176">
        <f t="shared" si="236"/>
        <v>2.5301199395717631</v>
      </c>
      <c r="AY51" s="176">
        <f t="shared" si="236"/>
        <v>2.4261684078385235</v>
      </c>
      <c r="AZ51" s="176">
        <f t="shared" si="236"/>
        <v>2.3222168761052844</v>
      </c>
      <c r="BA51" s="176">
        <f t="shared" si="237"/>
        <v>2.2182653443720448</v>
      </c>
      <c r="BB51" s="176">
        <f t="shared" si="237"/>
        <v>2.1143138126388052</v>
      </c>
      <c r="BC51" s="176">
        <f t="shared" si="237"/>
        <v>2.0103622809055657</v>
      </c>
      <c r="BD51" s="176">
        <f t="shared" si="237"/>
        <v>1.9064107491723261</v>
      </c>
      <c r="BE51" s="176">
        <f t="shared" si="237"/>
        <v>1.8024592174390868</v>
      </c>
      <c r="BF51" s="176">
        <f t="shared" si="237"/>
        <v>1.6985076857058472</v>
      </c>
      <c r="BG51" s="176">
        <f t="shared" si="237"/>
        <v>1.5945561539726079</v>
      </c>
      <c r="BH51" s="176">
        <f t="shared" si="237"/>
        <v>1.4906046222393683</v>
      </c>
      <c r="BI51" s="176">
        <f t="shared" si="237"/>
        <v>1.3866530905061287</v>
      </c>
      <c r="BJ51" s="176">
        <f t="shared" si="237"/>
        <v>1.2827015587728894</v>
      </c>
      <c r="BK51" s="176">
        <f t="shared" si="238"/>
        <v>1.1787500270396498</v>
      </c>
      <c r="BL51" s="176">
        <f t="shared" si="238"/>
        <v>1.0747984953064105</v>
      </c>
      <c r="BM51" s="176">
        <f t="shared" si="238"/>
        <v>0.97084696357317091</v>
      </c>
      <c r="BN51" s="176">
        <f t="shared" si="238"/>
        <v>0.86689543183993134</v>
      </c>
      <c r="BO51" s="176">
        <f t="shared" si="238"/>
        <v>0.76294390010669177</v>
      </c>
      <c r="BP51" s="176">
        <f t="shared" si="238"/>
        <v>0.65899236837345221</v>
      </c>
      <c r="BQ51" s="176">
        <f t="shared" si="238"/>
        <v>0.55504083664021309</v>
      </c>
      <c r="BR51" s="176">
        <f t="shared" si="238"/>
        <v>0.45108930490697352</v>
      </c>
      <c r="BS51" s="176">
        <f t="shared" si="238"/>
        <v>0.34713777317373395</v>
      </c>
      <c r="BT51" s="176">
        <f t="shared" si="238"/>
        <v>0.24318624144049439</v>
      </c>
      <c r="BU51" s="176">
        <f t="shared" si="239"/>
        <v>0.13923470970725482</v>
      </c>
      <c r="BV51" s="176">
        <f t="shared" si="239"/>
        <v>3.52831779740157E-2</v>
      </c>
      <c r="BW51" s="176">
        <f t="shared" si="239"/>
        <v>-5.2728130156772093E-2</v>
      </c>
      <c r="BX51" s="176">
        <f t="shared" si="239"/>
        <v>-6.3076582599424003E-2</v>
      </c>
      <c r="BY51" s="176">
        <f t="shared" si="239"/>
        <v>-6.3076582599424003E-2</v>
      </c>
      <c r="BZ51" s="176">
        <f t="shared" si="239"/>
        <v>-6.3076582599424003E-2</v>
      </c>
      <c r="CA51" s="176">
        <f t="shared" si="239"/>
        <v>-6.3076582599424003E-2</v>
      </c>
      <c r="CB51" s="176">
        <f t="shared" si="239"/>
        <v>-6.3076582599424003E-2</v>
      </c>
      <c r="CC51" s="176">
        <f t="shared" si="239"/>
        <v>-6.3076582599424003E-2</v>
      </c>
      <c r="CD51" s="176">
        <f t="shared" si="239"/>
        <v>-6.3076582599424003E-2</v>
      </c>
      <c r="CE51" s="176">
        <f t="shared" si="240"/>
        <v>-6.3076582599424003E-2</v>
      </c>
      <c r="CF51" s="176">
        <f t="shared" si="240"/>
        <v>-6.3076582599424003E-2</v>
      </c>
      <c r="CG51" s="176">
        <f t="shared" si="240"/>
        <v>-6.3076582599424003E-2</v>
      </c>
      <c r="CH51" s="176">
        <f t="shared" si="240"/>
        <v>-6.3076582599424003E-2</v>
      </c>
      <c r="CI51" s="176">
        <f t="shared" si="240"/>
        <v>-6.3076582599424003E-2</v>
      </c>
      <c r="CJ51" s="176">
        <f t="shared" si="240"/>
        <v>-6.3076582599424003E-2</v>
      </c>
      <c r="CK51" s="176">
        <f t="shared" si="240"/>
        <v>-6.3076582599424003E-2</v>
      </c>
      <c r="CL51" s="176">
        <f t="shared" si="240"/>
        <v>-6.3076582599424003E-2</v>
      </c>
      <c r="CM51" s="176">
        <f t="shared" si="240"/>
        <v>-6.3076582599424003E-2</v>
      </c>
      <c r="CN51" s="176">
        <f t="shared" si="240"/>
        <v>-6.3076582599424003E-2</v>
      </c>
      <c r="CO51" s="176">
        <f t="shared" si="241"/>
        <v>-6.3076582599424003E-2</v>
      </c>
      <c r="CP51" s="176">
        <f t="shared" si="241"/>
        <v>-6.3076582599424003E-2</v>
      </c>
      <c r="CQ51" s="176">
        <f t="shared" si="241"/>
        <v>-6.3076582599424003E-2</v>
      </c>
      <c r="CR51" s="176">
        <f t="shared" si="241"/>
        <v>-6.3076582599424003E-2</v>
      </c>
      <c r="CS51" s="176">
        <f t="shared" si="241"/>
        <v>-6.3076582599424003E-2</v>
      </c>
      <c r="CT51" s="176">
        <f t="shared" si="241"/>
        <v>-6.3076582599424003E-2</v>
      </c>
      <c r="CU51" s="176">
        <f t="shared" si="241"/>
        <v>-6.3076582599424003E-2</v>
      </c>
      <c r="CV51" s="176">
        <f t="shared" si="241"/>
        <v>-6.3076582599424003E-2</v>
      </c>
      <c r="CW51" s="176">
        <f t="shared" si="241"/>
        <v>-6.3076582599424003E-2</v>
      </c>
      <c r="CX51" s="176">
        <f t="shared" si="241"/>
        <v>-6.3076582599424003E-2</v>
      </c>
      <c r="CY51" s="176">
        <f t="shared" si="242"/>
        <v>-6.3076582599424003E-2</v>
      </c>
      <c r="CZ51" s="176">
        <f t="shared" si="242"/>
        <v>-6.3076582599424003E-2</v>
      </c>
      <c r="DA51" s="176">
        <f t="shared" si="242"/>
        <v>-6.3076582599424003E-2</v>
      </c>
      <c r="DB51" s="176">
        <f t="shared" si="242"/>
        <v>-6.3076582599424003E-2</v>
      </c>
      <c r="DC51" s="176">
        <f t="shared" si="242"/>
        <v>-6.3076582599424003E-2</v>
      </c>
      <c r="DD51" s="176">
        <f t="shared" si="242"/>
        <v>-6.3076582599424003E-2</v>
      </c>
      <c r="DE51" s="176">
        <f t="shared" si="242"/>
        <v>-6.3076582599424003E-2</v>
      </c>
      <c r="DF51" s="176">
        <f t="shared" si="242"/>
        <v>-6.3076582599424003E-2</v>
      </c>
      <c r="DG51" s="176">
        <f t="shared" si="242"/>
        <v>-6.3076582599424003E-2</v>
      </c>
      <c r="DH51" s="176">
        <f t="shared" si="242"/>
        <v>-6.3076582599424003E-2</v>
      </c>
      <c r="DI51" s="176">
        <f t="shared" si="243"/>
        <v>-6.3076582599424003E-2</v>
      </c>
      <c r="DJ51" s="176">
        <f t="shared" si="243"/>
        <v>-6.3076582599424003E-2</v>
      </c>
      <c r="DK51" s="176">
        <f t="shared" si="243"/>
        <v>-6.3076582599424003E-2</v>
      </c>
      <c r="DL51" s="176">
        <f t="shared" si="243"/>
        <v>-6.3076582599424003E-2</v>
      </c>
      <c r="DM51" s="176">
        <f t="shared" si="243"/>
        <v>-6.3076582599424003E-2</v>
      </c>
      <c r="DN51" s="176">
        <f t="shared" si="243"/>
        <v>-6.3076582599424003E-2</v>
      </c>
      <c r="DO51" s="176">
        <f t="shared" si="243"/>
        <v>-6.3076582599424003E-2</v>
      </c>
      <c r="DP51" s="176">
        <f t="shared" si="243"/>
        <v>-6.3076582599424003E-2</v>
      </c>
    </row>
    <row r="52" spans="1:120" x14ac:dyDescent="0.25">
      <c r="A52" s="484"/>
      <c r="B52" s="174" t="str">
        <f t="shared" si="215"/>
        <v>Russia</v>
      </c>
      <c r="C52" s="233">
        <f t="shared" ref="C52:K52" si="251">C15</f>
        <v>668.55</v>
      </c>
      <c r="D52" s="234">
        <f t="shared" si="251"/>
        <v>0.15</v>
      </c>
      <c r="E52" s="235">
        <f t="shared" si="251"/>
        <v>1.865925481195959E-2</v>
      </c>
      <c r="F52" s="235">
        <f t="shared" si="251"/>
        <v>5.0639801151129177E-2</v>
      </c>
      <c r="G52" s="193">
        <f t="shared" si="251"/>
        <v>30.648149921329633</v>
      </c>
      <c r="H52" s="236">
        <f t="shared" si="251"/>
        <v>1.8580020311187999</v>
      </c>
      <c r="I52" s="236">
        <f t="shared" si="251"/>
        <v>1.7841991488506002</v>
      </c>
      <c r="J52" s="236">
        <f t="shared" si="251"/>
        <v>1.9384595531352</v>
      </c>
      <c r="K52" s="236">
        <f t="shared" si="251"/>
        <v>1.8954728805240999</v>
      </c>
      <c r="L52" s="236">
        <f t="shared" ref="L52:M52" si="252">L15</f>
        <v>1.9483023700441999</v>
      </c>
      <c r="M52" s="236">
        <f t="shared" si="252"/>
        <v>2.0091540965652999</v>
      </c>
      <c r="N52" s="236"/>
      <c r="O52" s="236"/>
      <c r="P52" s="236">
        <f t="shared" si="246"/>
        <v>9.5755880491193999</v>
      </c>
      <c r="Q52" s="194">
        <f t="shared" si="218"/>
        <v>-2.0894677797676331</v>
      </c>
      <c r="R52" s="237">
        <f t="shared" si="219"/>
        <v>9.9155849793619591E-2</v>
      </c>
      <c r="S52" s="175" t="s">
        <v>27</v>
      </c>
      <c r="T52" s="210">
        <f t="shared" si="220"/>
        <v>2024</v>
      </c>
      <c r="U52" s="204">
        <f t="shared" si="221"/>
        <v>21.072561872210233</v>
      </c>
      <c r="V52" s="193">
        <f t="shared" si="146"/>
        <v>21.072561872176898</v>
      </c>
      <c r="W52" s="238">
        <f t="shared" si="222"/>
        <v>0</v>
      </c>
      <c r="X52" s="269">
        <f t="shared" si="223"/>
        <v>2.0091540965652999</v>
      </c>
      <c r="Y52" s="198">
        <f t="shared" si="224"/>
        <v>-4.0183081931306E-2</v>
      </c>
      <c r="Z52" s="199">
        <f t="shared" si="225"/>
        <v>2.0493371784966059</v>
      </c>
      <c r="AA52" s="199">
        <f t="shared" si="226"/>
        <v>-8348.0685251092327</v>
      </c>
      <c r="AB52" s="200">
        <f t="shared" si="227"/>
        <v>8501251.3692974541</v>
      </c>
      <c r="AC52" s="199">
        <f t="shared" si="228"/>
        <v>2024.5101893386993</v>
      </c>
      <c r="AD52" s="199">
        <f t="shared" si="229"/>
        <v>2049.035449077609</v>
      </c>
      <c r="AE52" s="201">
        <f t="shared" si="230"/>
        <v>2049.035449077609</v>
      </c>
      <c r="AF52" s="202">
        <f t="shared" si="231"/>
        <v>2048.5543618407928</v>
      </c>
      <c r="AG52" s="202">
        <f t="shared" si="232"/>
        <v>2049.035449077609</v>
      </c>
      <c r="AH52" s="202">
        <f t="shared" si="233"/>
        <v>2049</v>
      </c>
      <c r="AI52" s="177">
        <f t="shared" si="234"/>
        <v>2049</v>
      </c>
      <c r="AJ52" s="178" cm="1">
        <f t="array" ref="AJ52">IFERROR(INDEX($AN$6:$DP$6,MATCH(_xlfn.AGGREGATE(14,6,(AN52:DP52)/(AN52:DP52&lt;=0),1),AN52:DP52,0)),"-")</f>
        <v>2049</v>
      </c>
      <c r="AL52" s="176" t="s">
        <v>302</v>
      </c>
      <c r="AM52" s="124">
        <f t="shared" si="235"/>
        <v>1.8580020311187999</v>
      </c>
      <c r="AN52" s="172">
        <f t="shared" si="235"/>
        <v>1.7841991488506002</v>
      </c>
      <c r="AO52" s="172">
        <f t="shared" si="235"/>
        <v>1.9384595531352</v>
      </c>
      <c r="AP52" s="172">
        <f t="shared" si="235"/>
        <v>1.8954728805240999</v>
      </c>
      <c r="AQ52" s="172">
        <f t="shared" si="235"/>
        <v>1.9483023700441999</v>
      </c>
      <c r="AR52" s="172">
        <f t="shared" si="235"/>
        <v>2.0091540965652999</v>
      </c>
      <c r="AS52" s="176">
        <f t="shared" si="236"/>
        <v>1.9256285343465578</v>
      </c>
      <c r="AT52" s="176">
        <f t="shared" si="236"/>
        <v>1.8421029721278157</v>
      </c>
      <c r="AU52" s="176">
        <f t="shared" si="236"/>
        <v>1.7585774099090736</v>
      </c>
      <c r="AV52" s="176">
        <f t="shared" si="236"/>
        <v>1.6750518476903316</v>
      </c>
      <c r="AW52" s="176">
        <f t="shared" si="236"/>
        <v>1.5915262854715895</v>
      </c>
      <c r="AX52" s="176">
        <f t="shared" si="236"/>
        <v>1.5080007232528474</v>
      </c>
      <c r="AY52" s="176">
        <f t="shared" si="236"/>
        <v>1.4244751610341053</v>
      </c>
      <c r="AZ52" s="176">
        <f t="shared" si="236"/>
        <v>1.3409495988153632</v>
      </c>
      <c r="BA52" s="176">
        <f t="shared" si="237"/>
        <v>1.2574240365966212</v>
      </c>
      <c r="BB52" s="176">
        <f t="shared" si="237"/>
        <v>1.1738984743778791</v>
      </c>
      <c r="BC52" s="176">
        <f t="shared" si="237"/>
        <v>1.090372912159137</v>
      </c>
      <c r="BD52" s="176">
        <f t="shared" si="237"/>
        <v>1.0068473499403952</v>
      </c>
      <c r="BE52" s="176">
        <f t="shared" si="237"/>
        <v>0.92332178772165308</v>
      </c>
      <c r="BF52" s="176">
        <f t="shared" si="237"/>
        <v>0.839796225502911</v>
      </c>
      <c r="BG52" s="176">
        <f t="shared" si="237"/>
        <v>0.75627066328416892</v>
      </c>
      <c r="BH52" s="176">
        <f t="shared" si="237"/>
        <v>0.67274510106542684</v>
      </c>
      <c r="BI52" s="176">
        <f t="shared" si="237"/>
        <v>0.58921953884668476</v>
      </c>
      <c r="BJ52" s="176">
        <f t="shared" si="237"/>
        <v>0.50569397662794269</v>
      </c>
      <c r="BK52" s="176">
        <f t="shared" si="238"/>
        <v>0.42216841440920061</v>
      </c>
      <c r="BL52" s="176">
        <f t="shared" si="238"/>
        <v>0.33864285219045853</v>
      </c>
      <c r="BM52" s="176">
        <f t="shared" si="238"/>
        <v>0.25511728997171645</v>
      </c>
      <c r="BN52" s="176">
        <f t="shared" si="238"/>
        <v>0.17159172775297438</v>
      </c>
      <c r="BO52" s="176">
        <f t="shared" si="238"/>
        <v>8.8066165534232299E-2</v>
      </c>
      <c r="BP52" s="176">
        <f t="shared" si="238"/>
        <v>4.5406033154904435E-3</v>
      </c>
      <c r="BQ52" s="176">
        <f t="shared" si="238"/>
        <v>-4.0130601271025843E-2</v>
      </c>
      <c r="BR52" s="176">
        <f t="shared" si="238"/>
        <v>-4.0183081931306E-2</v>
      </c>
      <c r="BS52" s="176">
        <f t="shared" si="238"/>
        <v>-4.0183081931306E-2</v>
      </c>
      <c r="BT52" s="176">
        <f t="shared" si="238"/>
        <v>-4.0183081931306E-2</v>
      </c>
      <c r="BU52" s="176">
        <f t="shared" si="239"/>
        <v>-4.0183081931306E-2</v>
      </c>
      <c r="BV52" s="176">
        <f t="shared" si="239"/>
        <v>-4.0183081931306E-2</v>
      </c>
      <c r="BW52" s="176">
        <f t="shared" si="239"/>
        <v>-4.0183081931306E-2</v>
      </c>
      <c r="BX52" s="176">
        <f t="shared" si="239"/>
        <v>-4.0183081931306E-2</v>
      </c>
      <c r="BY52" s="176">
        <f t="shared" si="239"/>
        <v>-4.0183081931306E-2</v>
      </c>
      <c r="BZ52" s="176">
        <f t="shared" si="239"/>
        <v>-4.0183081931306E-2</v>
      </c>
      <c r="CA52" s="176">
        <f t="shared" si="239"/>
        <v>-4.0183081931306E-2</v>
      </c>
      <c r="CB52" s="176">
        <f t="shared" si="239"/>
        <v>-4.0183081931306E-2</v>
      </c>
      <c r="CC52" s="176">
        <f t="shared" si="239"/>
        <v>-4.0183081931306E-2</v>
      </c>
      <c r="CD52" s="176">
        <f t="shared" si="239"/>
        <v>-4.0183081931306E-2</v>
      </c>
      <c r="CE52" s="176">
        <f t="shared" si="240"/>
        <v>-4.0183081931306E-2</v>
      </c>
      <c r="CF52" s="176">
        <f t="shared" si="240"/>
        <v>-4.0183081931306E-2</v>
      </c>
      <c r="CG52" s="176">
        <f t="shared" si="240"/>
        <v>-4.0183081931306E-2</v>
      </c>
      <c r="CH52" s="176">
        <f t="shared" si="240"/>
        <v>-4.0183081931306E-2</v>
      </c>
      <c r="CI52" s="176">
        <f t="shared" si="240"/>
        <v>-4.0183081931306E-2</v>
      </c>
      <c r="CJ52" s="176">
        <f t="shared" si="240"/>
        <v>-4.0183081931306E-2</v>
      </c>
      <c r="CK52" s="176">
        <f t="shared" si="240"/>
        <v>-4.0183081931306E-2</v>
      </c>
      <c r="CL52" s="176">
        <f t="shared" si="240"/>
        <v>-4.0183081931306E-2</v>
      </c>
      <c r="CM52" s="176">
        <f t="shared" si="240"/>
        <v>-4.0183081931306E-2</v>
      </c>
      <c r="CN52" s="176">
        <f t="shared" si="240"/>
        <v>-4.0183081931306E-2</v>
      </c>
      <c r="CO52" s="176">
        <f t="shared" si="241"/>
        <v>-4.0183081931306E-2</v>
      </c>
      <c r="CP52" s="176">
        <f t="shared" si="241"/>
        <v>-4.0183081931306E-2</v>
      </c>
      <c r="CQ52" s="176">
        <f t="shared" si="241"/>
        <v>-4.0183081931306E-2</v>
      </c>
      <c r="CR52" s="176">
        <f t="shared" si="241"/>
        <v>-4.0183081931306E-2</v>
      </c>
      <c r="CS52" s="176">
        <f t="shared" si="241"/>
        <v>-4.0183081931306E-2</v>
      </c>
      <c r="CT52" s="176">
        <f t="shared" si="241"/>
        <v>-4.0183081931306E-2</v>
      </c>
      <c r="CU52" s="176">
        <f t="shared" si="241"/>
        <v>-4.0183081931306E-2</v>
      </c>
      <c r="CV52" s="176">
        <f t="shared" si="241"/>
        <v>-4.0183081931306E-2</v>
      </c>
      <c r="CW52" s="176">
        <f t="shared" si="241"/>
        <v>-4.0183081931306E-2</v>
      </c>
      <c r="CX52" s="176">
        <f t="shared" si="241"/>
        <v>-4.0183081931306E-2</v>
      </c>
      <c r="CY52" s="176">
        <f t="shared" si="242"/>
        <v>-4.0183081931306E-2</v>
      </c>
      <c r="CZ52" s="176">
        <f t="shared" si="242"/>
        <v>-4.0183081931306E-2</v>
      </c>
      <c r="DA52" s="176">
        <f t="shared" si="242"/>
        <v>-4.0183081931306E-2</v>
      </c>
      <c r="DB52" s="176">
        <f t="shared" si="242"/>
        <v>-4.0183081931306E-2</v>
      </c>
      <c r="DC52" s="176">
        <f t="shared" si="242"/>
        <v>-4.0183081931306E-2</v>
      </c>
      <c r="DD52" s="176">
        <f t="shared" si="242"/>
        <v>-4.0183081931306E-2</v>
      </c>
      <c r="DE52" s="176">
        <f t="shared" si="242"/>
        <v>-4.0183081931306E-2</v>
      </c>
      <c r="DF52" s="176">
        <f t="shared" si="242"/>
        <v>-4.0183081931306E-2</v>
      </c>
      <c r="DG52" s="176">
        <f t="shared" si="242"/>
        <v>-4.0183081931306E-2</v>
      </c>
      <c r="DH52" s="176">
        <f t="shared" si="242"/>
        <v>-4.0183081931306E-2</v>
      </c>
      <c r="DI52" s="176">
        <f t="shared" si="243"/>
        <v>-4.0183081931306E-2</v>
      </c>
      <c r="DJ52" s="176">
        <f t="shared" si="243"/>
        <v>-4.0183081931306E-2</v>
      </c>
      <c r="DK52" s="176">
        <f t="shared" si="243"/>
        <v>-4.0183081931306E-2</v>
      </c>
      <c r="DL52" s="176">
        <f t="shared" si="243"/>
        <v>-4.0183081931306E-2</v>
      </c>
      <c r="DM52" s="176">
        <f t="shared" si="243"/>
        <v>-4.0183081931306E-2</v>
      </c>
      <c r="DN52" s="176">
        <f t="shared" si="243"/>
        <v>-4.0183081931306E-2</v>
      </c>
      <c r="DO52" s="176">
        <f t="shared" si="243"/>
        <v>-4.0183081931306E-2</v>
      </c>
      <c r="DP52" s="176">
        <f t="shared" si="243"/>
        <v>-4.0183081931306E-2</v>
      </c>
    </row>
    <row r="53" spans="1:120" x14ac:dyDescent="0.25">
      <c r="A53" s="484"/>
      <c r="B53" s="174" t="str">
        <f t="shared" si="215"/>
        <v>Japan</v>
      </c>
      <c r="C53" s="233">
        <f t="shared" ref="C53:K53" si="253">C16</f>
        <v>668.55</v>
      </c>
      <c r="D53" s="234">
        <f t="shared" si="253"/>
        <v>0.15</v>
      </c>
      <c r="E53" s="235">
        <f t="shared" si="253"/>
        <v>1.6449535758358166E-2</v>
      </c>
      <c r="F53" s="235">
        <f t="shared" si="253"/>
        <v>3.0629495644825977E-2</v>
      </c>
      <c r="G53" s="193">
        <f t="shared" si="253"/>
        <v>19.055347486033696</v>
      </c>
      <c r="H53" s="236">
        <f t="shared" si="253"/>
        <v>1.1238129658209</v>
      </c>
      <c r="I53" s="236">
        <f t="shared" si="253"/>
        <v>1.0602269233469999</v>
      </c>
      <c r="J53" s="236">
        <f t="shared" si="253"/>
        <v>1.0802059879512</v>
      </c>
      <c r="K53" s="236">
        <f t="shared" si="253"/>
        <v>1.0505032369554002</v>
      </c>
      <c r="L53" s="236">
        <f t="shared" ref="L53:M53" si="254">L16</f>
        <v>1.0024381936138</v>
      </c>
      <c r="M53" s="236">
        <f t="shared" si="254"/>
        <v>0.97226697290758002</v>
      </c>
      <c r="N53" s="236"/>
      <c r="O53" s="236"/>
      <c r="P53" s="236">
        <f t="shared" si="246"/>
        <v>5.1656413147749802</v>
      </c>
      <c r="Q53" s="194">
        <f t="shared" si="218"/>
        <v>-0.87140647108456315</v>
      </c>
      <c r="R53" s="237">
        <f t="shared" si="219"/>
        <v>6.2737574167531465E-2</v>
      </c>
      <c r="S53" s="175" t="s">
        <v>28</v>
      </c>
      <c r="T53" s="210">
        <f t="shared" si="220"/>
        <v>2024</v>
      </c>
      <c r="U53" s="204">
        <f t="shared" si="221"/>
        <v>13.889706171258716</v>
      </c>
      <c r="V53" s="193">
        <f t="shared" si="146"/>
        <v>13.88970617125698</v>
      </c>
      <c r="W53" s="238">
        <f t="shared" si="222"/>
        <v>0</v>
      </c>
      <c r="X53" s="269">
        <f t="shared" si="223"/>
        <v>0.97226697290758002</v>
      </c>
      <c r="Y53" s="198">
        <f t="shared" si="224"/>
        <v>-1.9445339458151602E-2</v>
      </c>
      <c r="Z53" s="199">
        <f t="shared" si="225"/>
        <v>0.99171231236573165</v>
      </c>
      <c r="AA53" s="199">
        <f t="shared" si="226"/>
        <v>-4047.1699690213695</v>
      </c>
      <c r="AB53" s="200">
        <f t="shared" si="227"/>
        <v>4128863.5188215752</v>
      </c>
      <c r="AC53" s="199">
        <f t="shared" si="228"/>
        <v>2024.5078163741859</v>
      </c>
      <c r="AD53" s="199">
        <f t="shared" si="229"/>
        <v>2056.4841392130525</v>
      </c>
      <c r="AE53" s="201">
        <f t="shared" si="230"/>
        <v>2056.4841392130525</v>
      </c>
      <c r="AF53" s="202">
        <f t="shared" si="231"/>
        <v>2055.8569992284829</v>
      </c>
      <c r="AG53" s="202">
        <f t="shared" si="232"/>
        <v>2056.4841392130525</v>
      </c>
      <c r="AH53" s="202">
        <f t="shared" si="233"/>
        <v>2056</v>
      </c>
      <c r="AI53" s="177">
        <f t="shared" si="234"/>
        <v>2056</v>
      </c>
      <c r="AJ53" s="178" cm="1">
        <f t="array" ref="AJ53">IFERROR(INDEX($AN$6:$DP$6,MATCH(_xlfn.AGGREGATE(14,6,(AN53:DP53)/(AN53:DP53&lt;=0),1),AN53:DP53,0)),"-")</f>
        <v>2056</v>
      </c>
      <c r="AL53" s="176" t="s">
        <v>302</v>
      </c>
      <c r="AM53" s="124">
        <f t="shared" si="235"/>
        <v>1.1238129658209</v>
      </c>
      <c r="AN53" s="172">
        <f t="shared" si="235"/>
        <v>1.0602269233469999</v>
      </c>
      <c r="AO53" s="172">
        <f t="shared" si="235"/>
        <v>1.0802059879512</v>
      </c>
      <c r="AP53" s="172">
        <f t="shared" si="235"/>
        <v>1.0505032369554002</v>
      </c>
      <c r="AQ53" s="172">
        <f t="shared" si="235"/>
        <v>1.0024381936138</v>
      </c>
      <c r="AR53" s="172">
        <f t="shared" si="235"/>
        <v>0.97226697290758002</v>
      </c>
      <c r="AS53" s="176">
        <f t="shared" si="236"/>
        <v>0.94126059484751257</v>
      </c>
      <c r="AT53" s="176">
        <f t="shared" si="236"/>
        <v>0.91025421678744523</v>
      </c>
      <c r="AU53" s="176">
        <f t="shared" si="236"/>
        <v>0.87924783872737777</v>
      </c>
      <c r="AV53" s="176">
        <f t="shared" si="236"/>
        <v>0.84824146066731032</v>
      </c>
      <c r="AW53" s="176">
        <f t="shared" si="236"/>
        <v>0.81723508260724298</v>
      </c>
      <c r="AX53" s="176">
        <f t="shared" si="236"/>
        <v>0.78622870454717553</v>
      </c>
      <c r="AY53" s="176">
        <f t="shared" si="236"/>
        <v>0.75522232648710808</v>
      </c>
      <c r="AZ53" s="176">
        <f t="shared" si="236"/>
        <v>0.72421594842704073</v>
      </c>
      <c r="BA53" s="176">
        <f t="shared" si="237"/>
        <v>0.69320957036697328</v>
      </c>
      <c r="BB53" s="176">
        <f t="shared" si="237"/>
        <v>0.66220319230690583</v>
      </c>
      <c r="BC53" s="176">
        <f t="shared" si="237"/>
        <v>0.63119681424683849</v>
      </c>
      <c r="BD53" s="176">
        <f t="shared" si="237"/>
        <v>0.60019043618677104</v>
      </c>
      <c r="BE53" s="176">
        <f t="shared" si="237"/>
        <v>0.56918405812670358</v>
      </c>
      <c r="BF53" s="176">
        <f t="shared" si="237"/>
        <v>0.53817768006663624</v>
      </c>
      <c r="BG53" s="176">
        <f t="shared" si="237"/>
        <v>0.50717130200656868</v>
      </c>
      <c r="BH53" s="176">
        <f t="shared" si="237"/>
        <v>0.47616492394650134</v>
      </c>
      <c r="BI53" s="176">
        <f t="shared" si="237"/>
        <v>0.44515854588643389</v>
      </c>
      <c r="BJ53" s="176">
        <f t="shared" si="237"/>
        <v>0.41415216782636655</v>
      </c>
      <c r="BK53" s="176">
        <f t="shared" si="238"/>
        <v>0.38314578976629909</v>
      </c>
      <c r="BL53" s="176">
        <f t="shared" si="238"/>
        <v>0.35213941170623164</v>
      </c>
      <c r="BM53" s="176">
        <f t="shared" si="238"/>
        <v>0.3211330336461643</v>
      </c>
      <c r="BN53" s="176">
        <f t="shared" si="238"/>
        <v>0.29012665558609685</v>
      </c>
      <c r="BO53" s="176">
        <f t="shared" si="238"/>
        <v>0.2591202775260294</v>
      </c>
      <c r="BP53" s="176">
        <f t="shared" si="238"/>
        <v>0.22811389946596206</v>
      </c>
      <c r="BQ53" s="176">
        <f t="shared" si="238"/>
        <v>0.1971075214058946</v>
      </c>
      <c r="BR53" s="176">
        <f t="shared" si="238"/>
        <v>0.16610114334582715</v>
      </c>
      <c r="BS53" s="176">
        <f t="shared" si="238"/>
        <v>0.1350947652857597</v>
      </c>
      <c r="BT53" s="176">
        <f t="shared" si="238"/>
        <v>0.10408838722569236</v>
      </c>
      <c r="BU53" s="176">
        <f t="shared" si="239"/>
        <v>7.3082009165624906E-2</v>
      </c>
      <c r="BV53" s="176">
        <f t="shared" si="239"/>
        <v>4.2075631105557454E-2</v>
      </c>
      <c r="BW53" s="176">
        <f t="shared" si="239"/>
        <v>1.1069253045490113E-2</v>
      </c>
      <c r="BX53" s="176">
        <f t="shared" si="239"/>
        <v>-1.5811534925892309E-2</v>
      </c>
      <c r="BY53" s="176">
        <f t="shared" si="239"/>
        <v>-1.9445339458151602E-2</v>
      </c>
      <c r="BZ53" s="176">
        <f t="shared" si="239"/>
        <v>-1.9445339458151602E-2</v>
      </c>
      <c r="CA53" s="176">
        <f t="shared" si="239"/>
        <v>-1.9445339458151602E-2</v>
      </c>
      <c r="CB53" s="176">
        <f t="shared" si="239"/>
        <v>-1.9445339458151602E-2</v>
      </c>
      <c r="CC53" s="176">
        <f t="shared" si="239"/>
        <v>-1.9445339458151602E-2</v>
      </c>
      <c r="CD53" s="176">
        <f t="shared" si="239"/>
        <v>-1.9445339458151602E-2</v>
      </c>
      <c r="CE53" s="176">
        <f t="shared" si="240"/>
        <v>-1.9445339458151602E-2</v>
      </c>
      <c r="CF53" s="176">
        <f t="shared" si="240"/>
        <v>-1.9445339458151602E-2</v>
      </c>
      <c r="CG53" s="176">
        <f t="shared" si="240"/>
        <v>-1.9445339458151602E-2</v>
      </c>
      <c r="CH53" s="176">
        <f t="shared" si="240"/>
        <v>-1.9445339458151602E-2</v>
      </c>
      <c r="CI53" s="176">
        <f t="shared" si="240"/>
        <v>-1.9445339458151602E-2</v>
      </c>
      <c r="CJ53" s="176">
        <f t="shared" si="240"/>
        <v>-1.9445339458151602E-2</v>
      </c>
      <c r="CK53" s="176">
        <f t="shared" si="240"/>
        <v>-1.9445339458151602E-2</v>
      </c>
      <c r="CL53" s="176">
        <f t="shared" si="240"/>
        <v>-1.9445339458151602E-2</v>
      </c>
      <c r="CM53" s="176">
        <f t="shared" si="240"/>
        <v>-1.9445339458151602E-2</v>
      </c>
      <c r="CN53" s="176">
        <f t="shared" si="240"/>
        <v>-1.9445339458151602E-2</v>
      </c>
      <c r="CO53" s="176">
        <f t="shared" si="241"/>
        <v>-1.9445339458151602E-2</v>
      </c>
      <c r="CP53" s="176">
        <f t="shared" si="241"/>
        <v>-1.9445339458151602E-2</v>
      </c>
      <c r="CQ53" s="176">
        <f t="shared" si="241"/>
        <v>-1.9445339458151602E-2</v>
      </c>
      <c r="CR53" s="176">
        <f t="shared" si="241"/>
        <v>-1.9445339458151602E-2</v>
      </c>
      <c r="CS53" s="176">
        <f t="shared" si="241"/>
        <v>-1.9445339458151602E-2</v>
      </c>
      <c r="CT53" s="176">
        <f t="shared" si="241"/>
        <v>-1.9445339458151602E-2</v>
      </c>
      <c r="CU53" s="176">
        <f t="shared" si="241"/>
        <v>-1.9445339458151602E-2</v>
      </c>
      <c r="CV53" s="176">
        <f t="shared" si="241"/>
        <v>-1.9445339458151602E-2</v>
      </c>
      <c r="CW53" s="176">
        <f t="shared" si="241"/>
        <v>-1.9445339458151602E-2</v>
      </c>
      <c r="CX53" s="176">
        <f t="shared" si="241"/>
        <v>-1.9445339458151602E-2</v>
      </c>
      <c r="CY53" s="176">
        <f t="shared" si="242"/>
        <v>-1.9445339458151602E-2</v>
      </c>
      <c r="CZ53" s="176">
        <f t="shared" si="242"/>
        <v>-1.9445339458151602E-2</v>
      </c>
      <c r="DA53" s="176">
        <f t="shared" si="242"/>
        <v>-1.9445339458151602E-2</v>
      </c>
      <c r="DB53" s="176">
        <f t="shared" si="242"/>
        <v>-1.9445339458151602E-2</v>
      </c>
      <c r="DC53" s="176">
        <f t="shared" si="242"/>
        <v>-1.9445339458151602E-2</v>
      </c>
      <c r="DD53" s="176">
        <f t="shared" si="242"/>
        <v>-1.9445339458151602E-2</v>
      </c>
      <c r="DE53" s="176">
        <f t="shared" si="242"/>
        <v>-1.9445339458151602E-2</v>
      </c>
      <c r="DF53" s="176">
        <f t="shared" si="242"/>
        <v>-1.9445339458151602E-2</v>
      </c>
      <c r="DG53" s="176">
        <f t="shared" si="242"/>
        <v>-1.9445339458151602E-2</v>
      </c>
      <c r="DH53" s="176">
        <f t="shared" si="242"/>
        <v>-1.9445339458151602E-2</v>
      </c>
      <c r="DI53" s="176">
        <f t="shared" si="243"/>
        <v>-1.9445339458151602E-2</v>
      </c>
      <c r="DJ53" s="176">
        <f t="shared" si="243"/>
        <v>-1.9445339458151602E-2</v>
      </c>
      <c r="DK53" s="176">
        <f t="shared" si="243"/>
        <v>-1.9445339458151602E-2</v>
      </c>
      <c r="DL53" s="176">
        <f t="shared" si="243"/>
        <v>-1.9445339458151602E-2</v>
      </c>
      <c r="DM53" s="176">
        <f t="shared" si="243"/>
        <v>-1.9445339458151602E-2</v>
      </c>
      <c r="DN53" s="176">
        <f t="shared" si="243"/>
        <v>-1.9445339458151602E-2</v>
      </c>
      <c r="DO53" s="176">
        <f t="shared" si="243"/>
        <v>-1.9445339458151602E-2</v>
      </c>
      <c r="DP53" s="176">
        <f t="shared" si="243"/>
        <v>-1.9445339458151602E-2</v>
      </c>
    </row>
    <row r="54" spans="1:120" x14ac:dyDescent="0.25">
      <c r="A54" s="484"/>
      <c r="B54" s="174" t="str">
        <f t="shared" si="215"/>
        <v>Global</v>
      </c>
      <c r="C54" s="233">
        <f t="shared" ref="C54:K55" si="255">C17</f>
        <v>668.55</v>
      </c>
      <c r="D54" s="234">
        <f t="shared" si="255"/>
        <v>0.15</v>
      </c>
      <c r="E54" s="235">
        <f t="shared" si="255"/>
        <v>1</v>
      </c>
      <c r="F54" s="235">
        <f t="shared" si="255"/>
        <v>1</v>
      </c>
      <c r="G54" s="193">
        <f t="shared" si="255"/>
        <v>668.55</v>
      </c>
      <c r="H54" s="236">
        <f t="shared" si="255"/>
        <v>36.690547531452346</v>
      </c>
      <c r="I54" s="236">
        <f t="shared" si="255"/>
        <v>35.278461058253875</v>
      </c>
      <c r="J54" s="236">
        <f t="shared" si="255"/>
        <v>37.236274558576156</v>
      </c>
      <c r="K54" s="236">
        <f t="shared" si="255"/>
        <v>37.417335703532409</v>
      </c>
      <c r="L54" s="236">
        <f t="shared" ref="L54:M55" si="256">L17</f>
        <v>37.829568014551128</v>
      </c>
      <c r="M54" s="236">
        <f t="shared" si="256"/>
        <v>38.320611097241546</v>
      </c>
      <c r="N54" s="236"/>
      <c r="O54" s="236"/>
      <c r="P54" s="236">
        <f t="shared" si="246"/>
        <v>186.08225043215512</v>
      </c>
      <c r="Q54" s="194">
        <f t="shared" si="218"/>
        <v>-36.770650530236729</v>
      </c>
      <c r="R54" s="237">
        <f t="shared" si="219"/>
        <v>7.6213696279539653E-2</v>
      </c>
      <c r="S54" s="175" t="s">
        <v>267</v>
      </c>
      <c r="T54" s="210">
        <f t="shared" si="220"/>
        <v>2024</v>
      </c>
      <c r="U54" s="204">
        <f t="shared" si="221"/>
        <v>482.46774956784486</v>
      </c>
      <c r="V54" s="193">
        <f t="shared" si="146"/>
        <v>482.46774956798333</v>
      </c>
      <c r="W54" s="238">
        <f t="shared" si="222"/>
        <v>0</v>
      </c>
      <c r="X54" s="269">
        <f t="shared" si="223"/>
        <v>38.320611097241546</v>
      </c>
      <c r="Y54" s="198">
        <f t="shared" si="224"/>
        <v>-0.76641222194483094</v>
      </c>
      <c r="Z54" s="199">
        <f t="shared" si="225"/>
        <v>39.087023319186379</v>
      </c>
      <c r="AA54" s="199">
        <f t="shared" si="226"/>
        <v>-159383.87459957614</v>
      </c>
      <c r="AB54" s="200">
        <f t="shared" si="227"/>
        <v>162470580.35082459</v>
      </c>
      <c r="AC54" s="199">
        <f t="shared" si="228"/>
        <v>2024.5087234095417</v>
      </c>
      <c r="AD54" s="208">
        <f t="shared" si="229"/>
        <v>2053.1585191952558</v>
      </c>
      <c r="AE54" s="201">
        <f t="shared" si="230"/>
        <v>2053.1585191952558</v>
      </c>
      <c r="AF54" s="202">
        <f t="shared" si="231"/>
        <v>2052.5965874463295</v>
      </c>
      <c r="AG54" s="202">
        <f t="shared" si="232"/>
        <v>2053.1585191952558</v>
      </c>
      <c r="AH54" s="202">
        <f t="shared" si="233"/>
        <v>2053</v>
      </c>
      <c r="AI54" s="177">
        <f t="shared" si="234"/>
        <v>2053</v>
      </c>
      <c r="AJ54" s="178" cm="1">
        <f t="array" ref="AJ54">IFERROR(INDEX($AN$6:$DP$6,MATCH(_xlfn.AGGREGATE(14,6,(AN54:DP54)/(AN54:DP54&lt;=0),1),AN54:DP54,0)),"-")</f>
        <v>2053</v>
      </c>
      <c r="AL54" s="176" t="s">
        <v>302</v>
      </c>
      <c r="AM54" s="124">
        <f t="shared" si="235"/>
        <v>36.690547531452346</v>
      </c>
      <c r="AN54" s="172">
        <f t="shared" si="235"/>
        <v>35.278461058253875</v>
      </c>
      <c r="AO54" s="172">
        <f t="shared" si="235"/>
        <v>37.236274558576156</v>
      </c>
      <c r="AP54" s="172">
        <f t="shared" si="235"/>
        <v>37.417335703532409</v>
      </c>
      <c r="AQ54" s="172">
        <f t="shared" si="235"/>
        <v>37.829568014551128</v>
      </c>
      <c r="AR54" s="172">
        <f t="shared" si="235"/>
        <v>38.320611097241546</v>
      </c>
      <c r="AS54" s="176">
        <f t="shared" si="236"/>
        <v>36.956722647427405</v>
      </c>
      <c r="AT54" s="176">
        <f t="shared" si="236"/>
        <v>35.592834197613257</v>
      </c>
      <c r="AU54" s="176">
        <f t="shared" si="236"/>
        <v>34.228945747799116</v>
      </c>
      <c r="AV54" s="176">
        <f t="shared" si="236"/>
        <v>32.865057297984968</v>
      </c>
      <c r="AW54" s="176">
        <f t="shared" si="236"/>
        <v>31.501168848170828</v>
      </c>
      <c r="AX54" s="176">
        <f t="shared" si="236"/>
        <v>30.137280398356683</v>
      </c>
      <c r="AY54" s="176">
        <f t="shared" si="236"/>
        <v>28.773391948542539</v>
      </c>
      <c r="AZ54" s="176">
        <f t="shared" si="236"/>
        <v>27.409503498728398</v>
      </c>
      <c r="BA54" s="176">
        <f t="shared" si="237"/>
        <v>26.04561504891425</v>
      </c>
      <c r="BB54" s="176">
        <f t="shared" si="237"/>
        <v>24.681726599100109</v>
      </c>
      <c r="BC54" s="176">
        <f t="shared" si="237"/>
        <v>23.317838149285965</v>
      </c>
      <c r="BD54" s="176">
        <f t="shared" si="237"/>
        <v>21.953949699471821</v>
      </c>
      <c r="BE54" s="176">
        <f t="shared" si="237"/>
        <v>20.590061249657676</v>
      </c>
      <c r="BF54" s="176">
        <f t="shared" si="237"/>
        <v>19.226172799843535</v>
      </c>
      <c r="BG54" s="176">
        <f t="shared" si="237"/>
        <v>17.862284350029391</v>
      </c>
      <c r="BH54" s="176">
        <f t="shared" si="237"/>
        <v>16.498395900215247</v>
      </c>
      <c r="BI54" s="176">
        <f t="shared" si="237"/>
        <v>15.134507450401102</v>
      </c>
      <c r="BJ54" s="176">
        <f t="shared" si="237"/>
        <v>13.770619000586958</v>
      </c>
      <c r="BK54" s="176">
        <f t="shared" si="238"/>
        <v>12.406730550772817</v>
      </c>
      <c r="BL54" s="176">
        <f t="shared" si="238"/>
        <v>11.042842100958673</v>
      </c>
      <c r="BM54" s="176">
        <f t="shared" si="238"/>
        <v>9.6789536511445284</v>
      </c>
      <c r="BN54" s="176">
        <f t="shared" si="238"/>
        <v>8.3150652013303841</v>
      </c>
      <c r="BO54" s="176">
        <f t="shared" si="238"/>
        <v>6.9511767515162397</v>
      </c>
      <c r="BP54" s="176">
        <f t="shared" si="238"/>
        <v>5.5872883017020953</v>
      </c>
      <c r="BQ54" s="176">
        <f t="shared" si="238"/>
        <v>4.2233998518879545</v>
      </c>
      <c r="BR54" s="176">
        <f t="shared" si="238"/>
        <v>2.8595114020738066</v>
      </c>
      <c r="BS54" s="176">
        <f t="shared" si="238"/>
        <v>1.4956229522596658</v>
      </c>
      <c r="BT54" s="176">
        <f t="shared" si="238"/>
        <v>0.13173450244552498</v>
      </c>
      <c r="BU54" s="176">
        <f t="shared" si="239"/>
        <v>-0.74927609882968382</v>
      </c>
      <c r="BV54" s="176">
        <f t="shared" si="239"/>
        <v>-0.76641222194483094</v>
      </c>
      <c r="BW54" s="176">
        <f t="shared" si="239"/>
        <v>-0.76641222194483094</v>
      </c>
      <c r="BX54" s="176">
        <f t="shared" si="239"/>
        <v>-0.76641222194483094</v>
      </c>
      <c r="BY54" s="176">
        <f t="shared" si="239"/>
        <v>-0.76641222194483094</v>
      </c>
      <c r="BZ54" s="176">
        <f t="shared" si="239"/>
        <v>-0.76641222194483094</v>
      </c>
      <c r="CA54" s="176">
        <f t="shared" si="239"/>
        <v>-0.76641222194483094</v>
      </c>
      <c r="CB54" s="176">
        <f t="shared" si="239"/>
        <v>-0.76641222194483094</v>
      </c>
      <c r="CC54" s="176">
        <f t="shared" si="239"/>
        <v>-0.76641222194483094</v>
      </c>
      <c r="CD54" s="176">
        <f t="shared" si="239"/>
        <v>-0.76641222194483094</v>
      </c>
      <c r="CE54" s="176">
        <f t="shared" si="240"/>
        <v>-0.76641222194483094</v>
      </c>
      <c r="CF54" s="176">
        <f t="shared" si="240"/>
        <v>-0.76641222194483094</v>
      </c>
      <c r="CG54" s="176">
        <f t="shared" si="240"/>
        <v>-0.76641222194483094</v>
      </c>
      <c r="CH54" s="176">
        <f t="shared" si="240"/>
        <v>-0.76641222194483094</v>
      </c>
      <c r="CI54" s="176">
        <f t="shared" si="240"/>
        <v>-0.76641222194483094</v>
      </c>
      <c r="CJ54" s="176">
        <f t="shared" si="240"/>
        <v>-0.76641222194483094</v>
      </c>
      <c r="CK54" s="176">
        <f t="shared" si="240"/>
        <v>-0.76641222194483094</v>
      </c>
      <c r="CL54" s="176">
        <f t="shared" si="240"/>
        <v>-0.76641222194483094</v>
      </c>
      <c r="CM54" s="176">
        <f t="shared" si="240"/>
        <v>-0.76641222194483094</v>
      </c>
      <c r="CN54" s="176">
        <f t="shared" si="240"/>
        <v>-0.76641222194483094</v>
      </c>
      <c r="CO54" s="176">
        <f t="shared" si="241"/>
        <v>-0.76641222194483094</v>
      </c>
      <c r="CP54" s="176">
        <f t="shared" si="241"/>
        <v>-0.76641222194483094</v>
      </c>
      <c r="CQ54" s="176">
        <f t="shared" si="241"/>
        <v>-0.76641222194483094</v>
      </c>
      <c r="CR54" s="176">
        <f t="shared" si="241"/>
        <v>-0.76641222194483094</v>
      </c>
      <c r="CS54" s="176">
        <f t="shared" si="241"/>
        <v>-0.76641222194483094</v>
      </c>
      <c r="CT54" s="176">
        <f t="shared" si="241"/>
        <v>-0.76641222194483094</v>
      </c>
      <c r="CU54" s="176">
        <f t="shared" si="241"/>
        <v>-0.76641222194483094</v>
      </c>
      <c r="CV54" s="176">
        <f t="shared" si="241"/>
        <v>-0.76641222194483094</v>
      </c>
      <c r="CW54" s="176">
        <f t="shared" si="241"/>
        <v>-0.76641222194483094</v>
      </c>
      <c r="CX54" s="176">
        <f t="shared" si="241"/>
        <v>-0.76641222194483094</v>
      </c>
      <c r="CY54" s="176">
        <f t="shared" si="242"/>
        <v>-0.76641222194483094</v>
      </c>
      <c r="CZ54" s="176">
        <f t="shared" si="242"/>
        <v>-0.76641222194483094</v>
      </c>
      <c r="DA54" s="176">
        <f t="shared" si="242"/>
        <v>-0.76641222194483094</v>
      </c>
      <c r="DB54" s="176">
        <f t="shared" si="242"/>
        <v>-0.76641222194483094</v>
      </c>
      <c r="DC54" s="176">
        <f t="shared" si="242"/>
        <v>-0.76641222194483094</v>
      </c>
      <c r="DD54" s="176">
        <f t="shared" si="242"/>
        <v>-0.76641222194483094</v>
      </c>
      <c r="DE54" s="176">
        <f t="shared" si="242"/>
        <v>-0.76641222194483094</v>
      </c>
      <c r="DF54" s="176">
        <f t="shared" si="242"/>
        <v>-0.76641222194483094</v>
      </c>
      <c r="DG54" s="176">
        <f t="shared" si="242"/>
        <v>-0.76641222194483094</v>
      </c>
      <c r="DH54" s="176">
        <f t="shared" si="242"/>
        <v>-0.76641222194483094</v>
      </c>
      <c r="DI54" s="176">
        <f t="shared" si="243"/>
        <v>-0.76641222194483094</v>
      </c>
      <c r="DJ54" s="176">
        <f t="shared" si="243"/>
        <v>-0.76641222194483094</v>
      </c>
      <c r="DK54" s="176">
        <f t="shared" si="243"/>
        <v>-0.76641222194483094</v>
      </c>
      <c r="DL54" s="176">
        <f t="shared" si="243"/>
        <v>-0.76641222194483094</v>
      </c>
      <c r="DM54" s="176">
        <f t="shared" si="243"/>
        <v>-0.76641222194483094</v>
      </c>
      <c r="DN54" s="176">
        <f t="shared" si="243"/>
        <v>-0.76641222194483094</v>
      </c>
      <c r="DO54" s="176">
        <f t="shared" si="243"/>
        <v>-0.76641222194483094</v>
      </c>
      <c r="DP54" s="176">
        <f t="shared" si="243"/>
        <v>-0.76641222194483094</v>
      </c>
    </row>
    <row r="55" spans="1:120" x14ac:dyDescent="0.25">
      <c r="A55" s="318"/>
      <c r="B55" s="174" t="str">
        <f t="shared" ref="B55" si="257">S55</f>
        <v>Germany</v>
      </c>
      <c r="C55" s="233">
        <f t="shared" si="255"/>
        <v>668.55</v>
      </c>
      <c r="D55" s="234">
        <f t="shared" si="255"/>
        <v>0.15</v>
      </c>
      <c r="E55" s="235">
        <f t="shared" si="255"/>
        <v>1.0690000911461727E-2</v>
      </c>
      <c r="F55" s="235">
        <f t="shared" si="255"/>
        <v>1.898309676267701E-2</v>
      </c>
      <c r="G55" s="193">
        <f t="shared" si="255"/>
        <v>11.859496955988215</v>
      </c>
      <c r="H55" s="236">
        <f t="shared" si="255"/>
        <v>0.69650021406515994</v>
      </c>
      <c r="I55" s="236">
        <f t="shared" si="255"/>
        <v>0.64208777683898</v>
      </c>
      <c r="J55" s="236">
        <f t="shared" si="255"/>
        <v>0.67066699129765006</v>
      </c>
      <c r="K55" s="236">
        <f t="shared" si="255"/>
        <v>0.65808855885510997</v>
      </c>
      <c r="L55" s="236">
        <f t="shared" si="256"/>
        <v>0.58965963081699002</v>
      </c>
      <c r="M55" s="236">
        <f t="shared" si="256"/>
        <v>0.57993560733102001</v>
      </c>
      <c r="N55" s="236"/>
      <c r="O55" s="236"/>
      <c r="P55" s="236">
        <f t="shared" si="246"/>
        <v>3.1404385651397502</v>
      </c>
      <c r="Q55" s="194">
        <f t="shared" ref="Q55" si="258">SUMIF(AO55:DQ55,"&lt;0")</f>
        <v>-0.50232379876964306</v>
      </c>
      <c r="R55" s="237">
        <f t="shared" ref="R55" si="259">-Q55/U55</f>
        <v>5.7612161342660895E-2</v>
      </c>
      <c r="S55" s="321" t="s">
        <v>2</v>
      </c>
      <c r="T55" s="210">
        <f t="shared" si="220"/>
        <v>2024</v>
      </c>
      <c r="U55" s="204">
        <f t="shared" ref="U55" si="260">G55-P55</f>
        <v>8.7190583908484651</v>
      </c>
      <c r="V55" s="193">
        <f t="shared" ref="V55" si="261">SUMIFS(AN55:DP55,$AN$6:$DP$6,"&gt;"&amp;T55)</f>
        <v>8.719058390839546</v>
      </c>
      <c r="W55" s="238">
        <f t="shared" ref="W55" si="262">ROUND(V55/U55-1,4)</f>
        <v>0</v>
      </c>
      <c r="X55" s="269">
        <f t="shared" si="223"/>
        <v>0.57993560733102001</v>
      </c>
      <c r="Y55" s="198">
        <f t="shared" si="224"/>
        <v>-1.15987121466204E-2</v>
      </c>
      <c r="Z55" s="199">
        <f t="shared" ref="Z55" si="263">X55-Y55</f>
        <v>0.59153431947764046</v>
      </c>
      <c r="AA55" s="199">
        <f t="shared" ref="AA55" si="264">-2*X55*(T55+1)+Y55*4202-2*U55</f>
        <v>-2414.9151149124268</v>
      </c>
      <c r="AB55" s="200">
        <f t="shared" ref="AB55" si="265">X55*(T55+1)*(T55+1)+Y55*(T55*(T55+1)-2101*(2*T55+1))+U55*(2*T55+1)</f>
        <v>2464533.0883291513</v>
      </c>
      <c r="AC55" s="199">
        <f t="shared" ref="AC55" si="266">(-AA55-SQRT(AA55^2-4*Z55*AB55))/(2*Z55)</f>
        <v>2024.5074733084191</v>
      </c>
      <c r="AD55" s="208">
        <f t="shared" ref="AD55" si="267">(-AA55+SQRT(AA55^2-4*Z55*AB55))/(2*Z55)</f>
        <v>2057.9523864084922</v>
      </c>
      <c r="AE55" s="201">
        <f t="shared" ref="AE55" si="268">AD55</f>
        <v>2057.9523864084922</v>
      </c>
      <c r="AF55" s="202">
        <f t="shared" ref="AF55" si="269">(Y55*(T55+0.5)-X55*AG55)/(Y55-X55)</f>
        <v>2057.2964572632277</v>
      </c>
      <c r="AG55" s="202">
        <f t="shared" ref="AG55" si="270">AD55</f>
        <v>2057.9523864084922</v>
      </c>
      <c r="AH55" s="202">
        <f t="shared" ref="AH55" si="271">ROUNDDOWN(AG55,0)</f>
        <v>2057</v>
      </c>
      <c r="AI55" s="177">
        <f t="shared" ref="AI55" si="272">IF($Y$2=0,ROUNDUP(AF55,0),ROUND(AF55,0))</f>
        <v>2057</v>
      </c>
      <c r="AJ55" s="178" cm="1">
        <f t="array" ref="AJ55">IFERROR(INDEX($AN$6:$DP$6,MATCH(_xlfn.AGGREGATE(14,6,(AN55:DP55)/(AN55:DP55&lt;=0),1),AN55:DP55,0)),"-")</f>
        <v>2057</v>
      </c>
      <c r="AL55" s="176" t="s">
        <v>302</v>
      </c>
      <c r="AM55" s="124">
        <f t="shared" ref="AM55" si="273">H55</f>
        <v>0.69650021406515994</v>
      </c>
      <c r="AN55" s="172">
        <f t="shared" ref="AN55" si="274">I55</f>
        <v>0.64208777683898</v>
      </c>
      <c r="AO55" s="172">
        <f t="shared" ref="AO55" si="275">J55</f>
        <v>0.67066699129765006</v>
      </c>
      <c r="AP55" s="172">
        <f t="shared" ref="AP55" si="276">K55</f>
        <v>0.65808855885510997</v>
      </c>
      <c r="AQ55" s="172">
        <f>L55</f>
        <v>0.58965963081699002</v>
      </c>
      <c r="AR55" s="172">
        <f>M55</f>
        <v>0.57993560733102001</v>
      </c>
      <c r="AS55" s="176">
        <f t="shared" si="236"/>
        <v>0.56225273376097562</v>
      </c>
      <c r="AT55" s="176">
        <f t="shared" si="236"/>
        <v>0.54456986019093112</v>
      </c>
      <c r="AU55" s="176">
        <f t="shared" si="236"/>
        <v>0.52688698662088673</v>
      </c>
      <c r="AV55" s="176">
        <f t="shared" si="236"/>
        <v>0.50920411305084223</v>
      </c>
      <c r="AW55" s="176">
        <f t="shared" si="236"/>
        <v>0.49152123948079784</v>
      </c>
      <c r="AX55" s="176">
        <f t="shared" si="236"/>
        <v>0.4738383659107534</v>
      </c>
      <c r="AY55" s="176">
        <f t="shared" si="236"/>
        <v>0.45615549234070896</v>
      </c>
      <c r="AZ55" s="176">
        <f t="shared" si="236"/>
        <v>0.43847261877066451</v>
      </c>
      <c r="BA55" s="176">
        <f t="shared" si="237"/>
        <v>0.42078974520062007</v>
      </c>
      <c r="BB55" s="176">
        <f t="shared" si="237"/>
        <v>0.40310687163057562</v>
      </c>
      <c r="BC55" s="176">
        <f t="shared" si="237"/>
        <v>0.38542399806053118</v>
      </c>
      <c r="BD55" s="176">
        <f t="shared" si="237"/>
        <v>0.36774112449048679</v>
      </c>
      <c r="BE55" s="176">
        <f t="shared" si="237"/>
        <v>0.35005825092044229</v>
      </c>
      <c r="BF55" s="176">
        <f t="shared" si="237"/>
        <v>0.3323753773503979</v>
      </c>
      <c r="BG55" s="176">
        <f t="shared" si="237"/>
        <v>0.31469250378035346</v>
      </c>
      <c r="BH55" s="176">
        <f t="shared" si="237"/>
        <v>0.29700963021030902</v>
      </c>
      <c r="BI55" s="176">
        <f t="shared" si="237"/>
        <v>0.27932675664026457</v>
      </c>
      <c r="BJ55" s="176">
        <f t="shared" si="237"/>
        <v>0.26164388307022013</v>
      </c>
      <c r="BK55" s="176">
        <f t="shared" si="238"/>
        <v>0.24396100950017569</v>
      </c>
      <c r="BL55" s="176">
        <f t="shared" si="238"/>
        <v>0.22627813593013124</v>
      </c>
      <c r="BM55" s="176">
        <f t="shared" si="238"/>
        <v>0.20859526236008685</v>
      </c>
      <c r="BN55" s="176">
        <f t="shared" si="238"/>
        <v>0.19091238879004241</v>
      </c>
      <c r="BO55" s="176">
        <f t="shared" si="238"/>
        <v>0.17322951521999796</v>
      </c>
      <c r="BP55" s="176">
        <f t="shared" si="238"/>
        <v>0.15554664164995352</v>
      </c>
      <c r="BQ55" s="176">
        <f t="shared" si="238"/>
        <v>0.13786376807990908</v>
      </c>
      <c r="BR55" s="176">
        <f t="shared" si="238"/>
        <v>0.12018089450986463</v>
      </c>
      <c r="BS55" s="176">
        <f t="shared" si="238"/>
        <v>0.10249802093982019</v>
      </c>
      <c r="BT55" s="176">
        <f t="shared" si="238"/>
        <v>8.4815147369775801E-2</v>
      </c>
      <c r="BU55" s="176">
        <f t="shared" si="239"/>
        <v>6.7132273799731301E-2</v>
      </c>
      <c r="BV55" s="176">
        <f t="shared" si="239"/>
        <v>4.9449400229686913E-2</v>
      </c>
      <c r="BW55" s="176">
        <f t="shared" si="239"/>
        <v>3.1766526659642413E-2</v>
      </c>
      <c r="BX55" s="176">
        <f t="shared" si="239"/>
        <v>1.4083653089598025E-2</v>
      </c>
      <c r="BY55" s="176">
        <f t="shared" si="239"/>
        <v>-3.5791764649660386E-3</v>
      </c>
      <c r="BZ55" s="176">
        <f t="shared" si="239"/>
        <v>-1.15987121466204E-2</v>
      </c>
      <c r="CA55" s="176">
        <f t="shared" si="239"/>
        <v>-1.15987121466204E-2</v>
      </c>
      <c r="CB55" s="176">
        <f t="shared" si="239"/>
        <v>-1.15987121466204E-2</v>
      </c>
      <c r="CC55" s="176">
        <f t="shared" si="239"/>
        <v>-1.15987121466204E-2</v>
      </c>
      <c r="CD55" s="176">
        <f t="shared" si="239"/>
        <v>-1.15987121466204E-2</v>
      </c>
      <c r="CE55" s="176">
        <f t="shared" si="240"/>
        <v>-1.15987121466204E-2</v>
      </c>
      <c r="CF55" s="176">
        <f t="shared" si="240"/>
        <v>-1.15987121466204E-2</v>
      </c>
      <c r="CG55" s="176">
        <f t="shared" si="240"/>
        <v>-1.15987121466204E-2</v>
      </c>
      <c r="CH55" s="176">
        <f t="shared" si="240"/>
        <v>-1.15987121466204E-2</v>
      </c>
      <c r="CI55" s="176">
        <f t="shared" si="240"/>
        <v>-1.15987121466204E-2</v>
      </c>
      <c r="CJ55" s="176">
        <f t="shared" si="240"/>
        <v>-1.15987121466204E-2</v>
      </c>
      <c r="CK55" s="176">
        <f t="shared" si="240"/>
        <v>-1.15987121466204E-2</v>
      </c>
      <c r="CL55" s="176">
        <f t="shared" si="240"/>
        <v>-1.15987121466204E-2</v>
      </c>
      <c r="CM55" s="176">
        <f t="shared" si="240"/>
        <v>-1.15987121466204E-2</v>
      </c>
      <c r="CN55" s="176">
        <f t="shared" si="240"/>
        <v>-1.15987121466204E-2</v>
      </c>
      <c r="CO55" s="176">
        <f t="shared" si="241"/>
        <v>-1.15987121466204E-2</v>
      </c>
      <c r="CP55" s="176">
        <f t="shared" si="241"/>
        <v>-1.15987121466204E-2</v>
      </c>
      <c r="CQ55" s="176">
        <f t="shared" si="241"/>
        <v>-1.15987121466204E-2</v>
      </c>
      <c r="CR55" s="176">
        <f t="shared" si="241"/>
        <v>-1.15987121466204E-2</v>
      </c>
      <c r="CS55" s="176">
        <f t="shared" si="241"/>
        <v>-1.15987121466204E-2</v>
      </c>
      <c r="CT55" s="176">
        <f t="shared" si="241"/>
        <v>-1.15987121466204E-2</v>
      </c>
      <c r="CU55" s="176">
        <f t="shared" si="241"/>
        <v>-1.15987121466204E-2</v>
      </c>
      <c r="CV55" s="176">
        <f t="shared" si="241"/>
        <v>-1.15987121466204E-2</v>
      </c>
      <c r="CW55" s="176">
        <f t="shared" si="241"/>
        <v>-1.15987121466204E-2</v>
      </c>
      <c r="CX55" s="176">
        <f t="shared" si="241"/>
        <v>-1.15987121466204E-2</v>
      </c>
      <c r="CY55" s="176">
        <f t="shared" si="242"/>
        <v>-1.15987121466204E-2</v>
      </c>
      <c r="CZ55" s="176">
        <f t="shared" si="242"/>
        <v>-1.15987121466204E-2</v>
      </c>
      <c r="DA55" s="176">
        <f t="shared" si="242"/>
        <v>-1.15987121466204E-2</v>
      </c>
      <c r="DB55" s="176">
        <f t="shared" si="242"/>
        <v>-1.15987121466204E-2</v>
      </c>
      <c r="DC55" s="176">
        <f t="shared" si="242"/>
        <v>-1.15987121466204E-2</v>
      </c>
      <c r="DD55" s="176">
        <f t="shared" si="242"/>
        <v>-1.15987121466204E-2</v>
      </c>
      <c r="DE55" s="176">
        <f t="shared" si="242"/>
        <v>-1.15987121466204E-2</v>
      </c>
      <c r="DF55" s="176">
        <f t="shared" si="242"/>
        <v>-1.15987121466204E-2</v>
      </c>
      <c r="DG55" s="176">
        <f t="shared" si="242"/>
        <v>-1.15987121466204E-2</v>
      </c>
      <c r="DH55" s="176">
        <f t="shared" si="242"/>
        <v>-1.15987121466204E-2</v>
      </c>
      <c r="DI55" s="176">
        <f t="shared" si="243"/>
        <v>-1.15987121466204E-2</v>
      </c>
      <c r="DJ55" s="176">
        <f t="shared" si="243"/>
        <v>-1.15987121466204E-2</v>
      </c>
      <c r="DK55" s="176">
        <f t="shared" si="243"/>
        <v>-1.15987121466204E-2</v>
      </c>
      <c r="DL55" s="176">
        <f t="shared" si="243"/>
        <v>-1.15987121466204E-2</v>
      </c>
      <c r="DM55" s="176">
        <f t="shared" si="243"/>
        <v>-1.15987121466204E-2</v>
      </c>
      <c r="DN55" s="176">
        <f t="shared" si="243"/>
        <v>-1.15987121466204E-2</v>
      </c>
      <c r="DO55" s="176">
        <f t="shared" si="243"/>
        <v>-1.15987121466204E-2</v>
      </c>
      <c r="DP55" s="176">
        <f t="shared" si="243"/>
        <v>-1.15987121466204E-2</v>
      </c>
    </row>
    <row r="57" spans="1:120" x14ac:dyDescent="0.25">
      <c r="C57" s="120" t="s">
        <v>328</v>
      </c>
      <c r="H57" s="174"/>
      <c r="I57" s="174"/>
      <c r="J57" s="174"/>
      <c r="K57" s="174"/>
      <c r="L57" s="174"/>
      <c r="M57" s="174"/>
      <c r="N57" s="174"/>
      <c r="O57" s="174"/>
      <c r="P57" s="174"/>
    </row>
    <row r="58" spans="1:120" x14ac:dyDescent="0.25">
      <c r="C58" s="120"/>
      <c r="H58" s="174"/>
      <c r="I58" s="174"/>
      <c r="J58" s="174"/>
      <c r="K58" s="174"/>
      <c r="L58" s="174"/>
      <c r="M58" s="174"/>
      <c r="N58" s="174"/>
      <c r="O58" s="174"/>
      <c r="P58" s="174"/>
    </row>
    <row r="59" spans="1:120" x14ac:dyDescent="0.25">
      <c r="B59" s="129" t="s">
        <v>460</v>
      </c>
      <c r="C59" s="129"/>
      <c r="D59" s="129"/>
      <c r="E59" s="129"/>
      <c r="F59" s="129"/>
      <c r="H59" s="174"/>
      <c r="I59" s="174"/>
      <c r="J59" s="174"/>
      <c r="K59" s="174"/>
      <c r="L59" s="174"/>
      <c r="M59" s="174"/>
      <c r="N59" s="174"/>
      <c r="O59" s="174"/>
      <c r="P59" s="174"/>
    </row>
    <row r="60" spans="1:120" x14ac:dyDescent="0.25">
      <c r="B60" s="194" t="str">
        <f>S60</f>
        <v>Afghanistan</v>
      </c>
      <c r="C60" s="233">
        <f>'web app'!$C$29</f>
        <v>668.55</v>
      </c>
      <c r="D60" s="234">
        <f>'web app'!$C$17</f>
        <v>0.15</v>
      </c>
      <c r="E60" s="235">
        <f>VLOOKUP($S60,'data countries EDGAR'!$A$15:$AA$223,'data countries EDGAR'!$AA$12,FALSE)</f>
        <v>4.8249743510748091E-3</v>
      </c>
      <c r="F60" s="235">
        <f>VLOOKUP($S60,'data countries EDGAR'!$A$15:$AA$223,'data countries EDGAR'!$Z$12,FALSE)</f>
        <v>3.2991161337125066E-4</v>
      </c>
      <c r="G60" s="193">
        <f>C60*(D60*E60+(1-D60)*F60)</f>
        <v>0.67133853811310662</v>
      </c>
      <c r="H60" s="262">
        <f>VLOOKUP($S60,'data countries EDGAR'!$A$15:$AA$223,'data countries EDGAR'!M$12,FALSE)/1000</f>
        <v>1.2104637731576001E-2</v>
      </c>
      <c r="I60" s="236">
        <f>VLOOKUP($S60,'data countries EDGAR'!$A$15:$AA$223,'data countries EDGAR'!N$12,FALSE)/1000</f>
        <v>1.2143567552881001E-2</v>
      </c>
      <c r="J60" s="236">
        <f>VLOOKUP($S60,'data countries EDGAR'!$A$15:$AA$223,'data countries EDGAR'!O$12,FALSE)/1000</f>
        <v>1.2486391316371E-2</v>
      </c>
      <c r="K60" s="236">
        <f>VLOOKUP($S60,'data countries EDGAR'!$A$15:$AA$223,'data countries EDGAR'!P$12,FALSE)/1000</f>
        <v>1.1297963865540999E-2</v>
      </c>
      <c r="L60" s="236">
        <f>VLOOKUP($S60,'data countries EDGAR'!$A$15:$AA$223,'data countries EDGAR'!Q$12,FALSE)/1000</f>
        <v>1.1648639184379E-2</v>
      </c>
      <c r="M60" s="236">
        <f>VLOOKUP($S60,'data countries EDGAR'!$A$15:$AA$223,'data countries EDGAR'!R$12,FALSE)/1000</f>
        <v>1.206841517213E-2</v>
      </c>
      <c r="N60" s="236"/>
      <c r="O60" s="236"/>
      <c r="P60" s="262">
        <f>SUM(I60:O60)</f>
        <v>5.9644977091301996E-2</v>
      </c>
      <c r="Q60" s="194">
        <f t="shared" ref="Q60:Q123" si="277">SUMIF(AO60:DQ60,"&lt;0")</f>
        <v>0</v>
      </c>
      <c r="R60" s="237">
        <f t="shared" ref="R60:R123" si="278">-Q60/U60</f>
        <v>0</v>
      </c>
      <c r="S60" s="194" t="str">
        <f>'data countries EDGAR'!A15</f>
        <v>Afghanistan</v>
      </c>
      <c r="T60" s="195">
        <v>2019</v>
      </c>
      <c r="U60" s="485">
        <f>G60</f>
        <v>0.67133853811310662</v>
      </c>
      <c r="V60" s="193">
        <f t="shared" ref="V60:V123" si="279">SUMIFS(AN60:DP60,$AN$6:$DP$6,"&gt;"&amp;T60)</f>
        <v>0.62129593435555086</v>
      </c>
      <c r="W60" s="254">
        <f>SUM(AN60:DP60)/U60-1</f>
        <v>-7.4541532947308031E-2</v>
      </c>
      <c r="X60" s="197">
        <f t="shared" ref="X60:X123" si="280">_xlfn.XLOOKUP(T60,$H$33:$O$33,H60:O60)</f>
        <v>1.2104637731576001E-2</v>
      </c>
      <c r="Y60" s="229">
        <v>0</v>
      </c>
      <c r="Z60" s="199">
        <f>X60-Y60</f>
        <v>1.2104637731576001E-2</v>
      </c>
      <c r="AA60" s="199">
        <f t="shared" ref="AA60:AA123" si="281">-2*X60*(T60+1)+Y60*4202-2*U60</f>
        <v>-50.245413511793259</v>
      </c>
      <c r="AB60" s="200">
        <f t="shared" ref="AB60:AB123" si="282">X60*(T60+1)*(T60+1)+Y60*(T60*(T60+1)-2101*(2*T60+1))+U60*(2*T60+1)</f>
        <v>52103.300155361554</v>
      </c>
      <c r="AC60" s="199">
        <f>(-AA60-SQRT(AA60^2-4*Z60*AB60))/(2*Z60)</f>
        <v>2019.5022337324074</v>
      </c>
      <c r="AD60" s="199">
        <f>(-AA60+SQRT(AA60^2-4*Z60*AB60))/(2*Z60)</f>
        <v>2131.4202991017414</v>
      </c>
      <c r="AE60" s="201">
        <f>AD60</f>
        <v>2131.4202991017414</v>
      </c>
      <c r="AF60" s="202">
        <f t="shared" ref="AF60:AF123" si="283">(Y60*(T60+0.5)-X60*AG60)/(Y60-X60)</f>
        <v>2131.4202991017414</v>
      </c>
      <c r="AG60" s="202">
        <f>AD60</f>
        <v>2131.4202991017414</v>
      </c>
      <c r="AH60" s="202">
        <f>ROUNDDOWN(AG60,0)</f>
        <v>2131</v>
      </c>
      <c r="AI60" s="177">
        <f t="shared" ref="AI60:AI123" si="284">IF($Y$2=0,ROUNDUP(AF60,0),ROUND(AF60,0))</f>
        <v>2131</v>
      </c>
      <c r="AJ60" s="178" t="str" cm="1">
        <f t="array" ref="AJ60">IFERROR(INDEX($AN$6:$DP$6,MATCH(_xlfn.AGGREGATE(14,6,(AN60:DP60)/(AN60:DP60&lt;=0),1),AN60:DP60,0)),"-")</f>
        <v>-</v>
      </c>
      <c r="AL60" s="176" t="s">
        <v>302</v>
      </c>
      <c r="AM60" s="154">
        <f t="shared" ref="AM60:AM123" si="285">H60</f>
        <v>1.2104637731576001E-2</v>
      </c>
      <c r="AN60" s="176">
        <f t="shared" ref="AN60:AQ75" si="286">IF(AN$6&lt;=$T60,0,IF(AN$6&lt;$AH60,$X60+($Y60-$X60)/($AG60-($T60+0.5))*(AN$6+0.5-($T60+0.5)),
IF(AN$6=$AH60,($X60+($Y60-$X60)/($AG60-($T60+0.5))*(0.5*($AG60+$AH60)-($T60+0.5)))*($AG60-$AH60)+$Y60*($AH60+1-$AG60),
$Y60)))</f>
        <v>1.1996483644884611E-2</v>
      </c>
      <c r="AO60" s="176">
        <f t="shared" si="286"/>
        <v>1.1888329558193222E-2</v>
      </c>
      <c r="AP60" s="176">
        <f t="shared" si="286"/>
        <v>1.1780175471501831E-2</v>
      </c>
      <c r="AQ60" s="176">
        <f t="shared" si="286"/>
        <v>1.1672021384810442E-2</v>
      </c>
      <c r="AR60" s="230">
        <f t="shared" ref="AR60:BG75" si="287">IF(AR$6&lt;=$T60,0,IF(AR$6&lt;$AH60,$X60+($Y60-$X60)/($AG60-($T60+0.5))*(AR$6+0.5-($T60+0.5)),
IF(AR$6=$AH60,($X60+($Y60-$X60)/($AG60-($T60+0.5))*(0.5*($AG60+$AH60)-($T60+0.5)))*($AG60-$AH60)+$Y60*($AH60+1-$AG60),
$Y60)))</f>
        <v>1.1563867298119052E-2</v>
      </c>
      <c r="AS60" s="230">
        <f t="shared" si="287"/>
        <v>1.1455713211427663E-2</v>
      </c>
      <c r="AT60" s="230">
        <f t="shared" si="287"/>
        <v>1.1347559124736274E-2</v>
      </c>
      <c r="AU60" s="230">
        <f t="shared" si="287"/>
        <v>1.1239405038044884E-2</v>
      </c>
      <c r="AV60" s="230">
        <f t="shared" si="287"/>
        <v>1.1131250951353495E-2</v>
      </c>
      <c r="AW60" s="230">
        <f t="shared" si="287"/>
        <v>1.1023096864662104E-2</v>
      </c>
      <c r="AX60" s="230">
        <f t="shared" si="287"/>
        <v>1.0914942777970714E-2</v>
      </c>
      <c r="AY60" s="230">
        <f t="shared" si="287"/>
        <v>1.0806788691279325E-2</v>
      </c>
      <c r="AZ60" s="230">
        <f t="shared" si="287"/>
        <v>1.0698634604587936E-2</v>
      </c>
      <c r="BA60" s="230">
        <f t="shared" si="287"/>
        <v>1.0590480517896546E-2</v>
      </c>
      <c r="BB60" s="230">
        <f t="shared" si="287"/>
        <v>1.0482326431205155E-2</v>
      </c>
      <c r="BC60" s="230">
        <f t="shared" si="287"/>
        <v>1.0374172344513766E-2</v>
      </c>
      <c r="BD60" s="230">
        <f t="shared" si="287"/>
        <v>1.0266018257822376E-2</v>
      </c>
      <c r="BE60" s="230">
        <f t="shared" si="287"/>
        <v>1.0157864171130987E-2</v>
      </c>
      <c r="BF60" s="230">
        <f t="shared" si="287"/>
        <v>1.0049710084439598E-2</v>
      </c>
      <c r="BG60" s="230">
        <f t="shared" si="287"/>
        <v>9.9415559977482082E-3</v>
      </c>
      <c r="BH60" s="230">
        <f t="shared" ref="BH60:BW75" si="288">IF(BH$6&lt;=$T60,0,IF(BH$6&lt;$AH60,$X60+($Y60-$X60)/($AG60-($T60+0.5))*(BH$6+0.5-($T60+0.5)),
IF(BH$6=$AH60,($X60+($Y60-$X60)/($AG60-($T60+0.5))*(0.5*($AG60+$AH60)-($T60+0.5)))*($AG60-$AH60)+$Y60*($AH60+1-$AG60),
$Y60)))</f>
        <v>9.8334019110568188E-3</v>
      </c>
      <c r="BI60" s="230">
        <f t="shared" si="288"/>
        <v>9.7252478243654294E-3</v>
      </c>
      <c r="BJ60" s="230">
        <f t="shared" si="288"/>
        <v>9.6170937376740383E-3</v>
      </c>
      <c r="BK60" s="230">
        <f t="shared" si="288"/>
        <v>9.508939650982649E-3</v>
      </c>
      <c r="BL60" s="230">
        <f t="shared" si="288"/>
        <v>9.4007855642912596E-3</v>
      </c>
      <c r="BM60" s="230">
        <f t="shared" si="288"/>
        <v>9.2926314775998702E-3</v>
      </c>
      <c r="BN60" s="230">
        <f t="shared" si="288"/>
        <v>9.1844773909084791E-3</v>
      </c>
      <c r="BO60" s="230">
        <f t="shared" si="288"/>
        <v>9.0763233042170897E-3</v>
      </c>
      <c r="BP60" s="230">
        <f t="shared" si="288"/>
        <v>8.9681692175257004E-3</v>
      </c>
      <c r="BQ60" s="230">
        <f t="shared" si="288"/>
        <v>8.860015130834311E-3</v>
      </c>
      <c r="BR60" s="230">
        <f t="shared" si="288"/>
        <v>8.7518610441429216E-3</v>
      </c>
      <c r="BS60" s="230">
        <f t="shared" si="288"/>
        <v>8.6437069574515323E-3</v>
      </c>
      <c r="BT60" s="230">
        <f t="shared" si="288"/>
        <v>8.5355528707601429E-3</v>
      </c>
      <c r="BU60" s="230">
        <f t="shared" si="288"/>
        <v>8.4273987840687535E-3</v>
      </c>
      <c r="BV60" s="230">
        <f t="shared" si="288"/>
        <v>8.3192446973773624E-3</v>
      </c>
      <c r="BW60" s="230">
        <f t="shared" si="288"/>
        <v>8.211090610685973E-3</v>
      </c>
      <c r="BX60" s="230">
        <f t="shared" ref="BX60:CM75" si="289">IF(BX$6&lt;=$T60,0,IF(BX$6&lt;$AH60,$X60+($Y60-$X60)/($AG60-($T60+0.5))*(BX$6+0.5-($T60+0.5)),
IF(BX$6=$AH60,($X60+($Y60-$X60)/($AG60-($T60+0.5))*(0.5*($AG60+$AH60)-($T60+0.5)))*($AG60-$AH60)+$Y60*($AH60+1-$AG60),
$Y60)))</f>
        <v>8.1029365239945837E-3</v>
      </c>
      <c r="BY60" s="230">
        <f t="shared" si="289"/>
        <v>7.9947824373031943E-3</v>
      </c>
      <c r="BZ60" s="230">
        <f t="shared" si="289"/>
        <v>7.8866283506118032E-3</v>
      </c>
      <c r="CA60" s="230">
        <f t="shared" si="289"/>
        <v>7.7784742639204147E-3</v>
      </c>
      <c r="CB60" s="230">
        <f t="shared" si="289"/>
        <v>7.6703201772290253E-3</v>
      </c>
      <c r="CC60" s="230">
        <f t="shared" si="289"/>
        <v>7.5621660905376351E-3</v>
      </c>
      <c r="CD60" s="230">
        <f t="shared" si="289"/>
        <v>7.4540120038462457E-3</v>
      </c>
      <c r="CE60" s="230">
        <f t="shared" si="289"/>
        <v>7.3458579171548563E-3</v>
      </c>
      <c r="CF60" s="230">
        <f t="shared" si="289"/>
        <v>7.2377038304634661E-3</v>
      </c>
      <c r="CG60" s="230">
        <f t="shared" si="289"/>
        <v>7.1295497437720767E-3</v>
      </c>
      <c r="CH60" s="230">
        <f t="shared" si="289"/>
        <v>7.0213956570806873E-3</v>
      </c>
      <c r="CI60" s="230">
        <f t="shared" si="289"/>
        <v>6.9132415703892971E-3</v>
      </c>
      <c r="CJ60" s="230">
        <f t="shared" si="289"/>
        <v>6.8050874836979077E-3</v>
      </c>
      <c r="CK60" s="230">
        <f t="shared" si="289"/>
        <v>6.6969333970065183E-3</v>
      </c>
      <c r="CL60" s="230">
        <f t="shared" si="289"/>
        <v>6.5887793103151281E-3</v>
      </c>
      <c r="CM60" s="230">
        <f t="shared" si="289"/>
        <v>6.4806252236237387E-3</v>
      </c>
      <c r="CN60" s="230">
        <f t="shared" ref="CN60:DC75" si="290">IF(CN$6&lt;=$T60,0,IF(CN$6&lt;$AH60,$X60+($Y60-$X60)/($AG60-($T60+0.5))*(CN$6+0.5-($T60+0.5)),
IF(CN$6=$AH60,($X60+($Y60-$X60)/($AG60-($T60+0.5))*(0.5*($AG60+$AH60)-($T60+0.5)))*($AG60-$AH60)+$Y60*($AH60+1-$AG60),
$Y60)))</f>
        <v>6.3724711369323494E-3</v>
      </c>
      <c r="CO60" s="230">
        <f t="shared" si="290"/>
        <v>6.2643170502409591E-3</v>
      </c>
      <c r="CP60" s="230">
        <f t="shared" si="290"/>
        <v>6.1561629635495697E-3</v>
      </c>
      <c r="CQ60" s="230">
        <f t="shared" si="290"/>
        <v>6.0480088768581804E-3</v>
      </c>
      <c r="CR60" s="230">
        <f t="shared" si="290"/>
        <v>5.9398547901667901E-3</v>
      </c>
      <c r="CS60" s="230">
        <f t="shared" si="290"/>
        <v>5.8317007034754008E-3</v>
      </c>
      <c r="CT60" s="230">
        <f t="shared" si="290"/>
        <v>5.7235466167840114E-3</v>
      </c>
      <c r="CU60" s="230">
        <f t="shared" si="290"/>
        <v>5.6153925300926211E-3</v>
      </c>
      <c r="CV60" s="230">
        <f t="shared" si="290"/>
        <v>5.5072384434012318E-3</v>
      </c>
      <c r="CW60" s="230">
        <f t="shared" si="290"/>
        <v>5.3990843567098424E-3</v>
      </c>
      <c r="CX60" s="230">
        <f t="shared" si="290"/>
        <v>5.2909302700184522E-3</v>
      </c>
      <c r="CY60" s="230">
        <f t="shared" si="290"/>
        <v>5.1827761833270628E-3</v>
      </c>
      <c r="CZ60" s="230">
        <f t="shared" si="290"/>
        <v>5.0746220966356734E-3</v>
      </c>
      <c r="DA60" s="230">
        <f t="shared" si="290"/>
        <v>4.9664680099442832E-3</v>
      </c>
      <c r="DB60" s="230">
        <f t="shared" si="290"/>
        <v>4.8583139232528938E-3</v>
      </c>
      <c r="DC60" s="230">
        <f t="shared" si="290"/>
        <v>4.7501598365615044E-3</v>
      </c>
      <c r="DD60" s="230">
        <f t="shared" ref="DD60:DP75" si="291">IF(DD$6&lt;=$T60,0,IF(DD$6&lt;$AH60,$X60+($Y60-$X60)/($AG60-($T60+0.5))*(DD$6+0.5-($T60+0.5)),
IF(DD$6=$AH60,($X60+($Y60-$X60)/($AG60-($T60+0.5))*(0.5*($AG60+$AH60)-($T60+0.5)))*($AG60-$AH60)+$Y60*($AH60+1-$AG60),
$Y60)))</f>
        <v>4.6420057498701142E-3</v>
      </c>
      <c r="DE60" s="230">
        <f t="shared" si="291"/>
        <v>4.5338516631787248E-3</v>
      </c>
      <c r="DF60" s="230">
        <f t="shared" si="291"/>
        <v>4.4256975764873354E-3</v>
      </c>
      <c r="DG60" s="230">
        <f t="shared" si="291"/>
        <v>4.3175434897959452E-3</v>
      </c>
      <c r="DH60" s="230">
        <f t="shared" si="291"/>
        <v>4.2093894031045558E-3</v>
      </c>
      <c r="DI60" s="230">
        <f t="shared" si="291"/>
        <v>4.1012353164131665E-3</v>
      </c>
      <c r="DJ60" s="230">
        <f t="shared" si="291"/>
        <v>3.9930812297217771E-3</v>
      </c>
      <c r="DK60" s="230">
        <f t="shared" si="291"/>
        <v>3.8849271430303877E-3</v>
      </c>
      <c r="DL60" s="230">
        <f t="shared" si="291"/>
        <v>3.7767730563389966E-3</v>
      </c>
      <c r="DM60" s="230">
        <f t="shared" si="291"/>
        <v>3.6686189696476072E-3</v>
      </c>
      <c r="DN60" s="230">
        <f t="shared" si="291"/>
        <v>3.5604648829562179E-3</v>
      </c>
      <c r="DO60" s="230">
        <f t="shared" si="291"/>
        <v>3.4523107962648285E-3</v>
      </c>
      <c r="DP60" s="230">
        <f t="shared" si="291"/>
        <v>3.3441567095734391E-3</v>
      </c>
    </row>
    <row r="61" spans="1:120" x14ac:dyDescent="0.25">
      <c r="B61" s="194" t="str">
        <f t="shared" ref="B61:B124" si="292">S61</f>
        <v>Albania</v>
      </c>
      <c r="C61" s="233">
        <f>'web app'!$C$29</f>
        <v>668.55</v>
      </c>
      <c r="D61" s="234">
        <f>'web app'!$C$17</f>
        <v>0.15</v>
      </c>
      <c r="E61" s="235">
        <f>VLOOKUP($S61,'data countries EDGAR'!$A$15:$AA$223,'data countries EDGAR'!$AA$12,FALSE)</f>
        <v>3.8103246704817277E-4</v>
      </c>
      <c r="F61" s="235">
        <f>VLOOKUP($S61,'data countries EDGAR'!$A$15:$AA$223,'data countries EDGAR'!$Z$12,FALSE)</f>
        <v>1.3583852202793268E-4</v>
      </c>
      <c r="G61" s="193">
        <f t="shared" ref="G61:G124" si="293">C61*(D61*E61+(1-D61)*F61)</f>
        <v>0.11540350569326661</v>
      </c>
      <c r="H61" s="262">
        <f>VLOOKUP($S61,'data countries EDGAR'!$A$15:$AA$223,'data countries EDGAR'!M$12,FALSE)/1000</f>
        <v>4.9839897490681004E-3</v>
      </c>
      <c r="I61" s="236">
        <f>VLOOKUP($S61,'data countries EDGAR'!$A$15:$AA$223,'data countries EDGAR'!N$12,FALSE)/1000</f>
        <v>4.5676478970816999E-3</v>
      </c>
      <c r="J61" s="236">
        <f>VLOOKUP($S61,'data countries EDGAR'!$A$15:$AA$223,'data countries EDGAR'!O$12,FALSE)/1000</f>
        <v>5.1122437194883004E-3</v>
      </c>
      <c r="K61" s="236">
        <f>VLOOKUP($S61,'data countries EDGAR'!$A$15:$AA$223,'data countries EDGAR'!P$12,FALSE)/1000</f>
        <v>4.5238828085816998E-3</v>
      </c>
      <c r="L61" s="236">
        <f>VLOOKUP($S61,'data countries EDGAR'!$A$15:$AA$223,'data countries EDGAR'!Q$12,FALSE)/1000</f>
        <v>4.2225661621921994E-3</v>
      </c>
      <c r="M61" s="236">
        <f>VLOOKUP($S61,'data countries EDGAR'!$A$15:$AA$223,'data countries EDGAR'!R$12,FALSE)/1000</f>
        <v>4.2437061926643002E-3</v>
      </c>
      <c r="N61" s="236"/>
      <c r="O61" s="236"/>
      <c r="P61" s="262">
        <f t="shared" ref="P61:P124" si="294">SUM(I61:O61)</f>
        <v>2.26700467800082E-2</v>
      </c>
      <c r="Q61" s="194">
        <f t="shared" si="277"/>
        <v>0</v>
      </c>
      <c r="R61" s="237">
        <f t="shared" si="278"/>
        <v>0</v>
      </c>
      <c r="S61" s="194" t="str">
        <f>'data countries EDGAR'!A16</f>
        <v>Albania</v>
      </c>
      <c r="T61" s="195">
        <v>2019</v>
      </c>
      <c r="U61" s="485">
        <f t="shared" ref="U61:U124" si="295">G61</f>
        <v>0.11540350569326661</v>
      </c>
      <c r="V61" s="193">
        <f t="shared" si="279"/>
        <v>0.11540350569332886</v>
      </c>
      <c r="W61" s="254">
        <f t="shared" ref="W61:W124" si="296">SUM(AN61:DP61)/U61-1</f>
        <v>5.3934634536290105E-13</v>
      </c>
      <c r="X61" s="197">
        <f t="shared" si="280"/>
        <v>4.9839897490681004E-3</v>
      </c>
      <c r="Y61" s="229">
        <v>0</v>
      </c>
      <c r="Z61" s="199">
        <f t="shared" ref="Z61:Z124" si="297">X61-Y61</f>
        <v>4.9839897490681004E-3</v>
      </c>
      <c r="AA61" s="199">
        <f t="shared" si="281"/>
        <v>-20.366125597621661</v>
      </c>
      <c r="AB61" s="200">
        <f t="shared" si="282"/>
        <v>20802.786531592581</v>
      </c>
      <c r="AC61" s="199">
        <f t="shared" ref="AC61:AC124" si="298">(-AA61-SQRT(AA61^2-4*Z61*AB61))/(2*Z61)</f>
        <v>2019.505284920248</v>
      </c>
      <c r="AD61" s="199">
        <f t="shared" ref="AD61:AD124" si="299">(-AA61+SQRT(AA61^2-4*Z61*AB61))/(2*Z61)</f>
        <v>2066.804403302865</v>
      </c>
      <c r="AE61" s="201">
        <f t="shared" ref="AE61:AE124" si="300">AD61</f>
        <v>2066.804403302865</v>
      </c>
      <c r="AF61" s="202">
        <f t="shared" si="283"/>
        <v>2066.804403302865</v>
      </c>
      <c r="AG61" s="202">
        <f t="shared" ref="AG61:AG124" si="301">AD61</f>
        <v>2066.804403302865</v>
      </c>
      <c r="AH61" s="202">
        <f t="shared" ref="AH61:AH124" si="302">ROUNDDOWN(AG61,0)</f>
        <v>2066</v>
      </c>
      <c r="AI61" s="177">
        <f t="shared" si="284"/>
        <v>2067</v>
      </c>
      <c r="AJ61" s="178" cm="1">
        <f t="array" ref="AJ61">IFERROR(INDEX($AN$6:$DP$6,MATCH(_xlfn.AGGREGATE(14,6,(AN61:DP61)/(AN61:DP61&lt;=0),1),AN61:DP61,0)),"-")</f>
        <v>2067</v>
      </c>
      <c r="AL61" s="176" t="s">
        <v>302</v>
      </c>
      <c r="AM61" s="154">
        <f t="shared" si="285"/>
        <v>4.9839897490681004E-3</v>
      </c>
      <c r="AN61" s="176">
        <f t="shared" si="286"/>
        <v>4.8786297952143698E-3</v>
      </c>
      <c r="AO61" s="176">
        <f t="shared" si="286"/>
        <v>4.7732698413606401E-3</v>
      </c>
      <c r="AP61" s="176">
        <f t="shared" si="286"/>
        <v>4.6679098875069096E-3</v>
      </c>
      <c r="AQ61" s="176">
        <f t="shared" si="286"/>
        <v>4.5625499336531799E-3</v>
      </c>
      <c r="AR61" s="230">
        <f t="shared" si="287"/>
        <v>4.4571899797994493E-3</v>
      </c>
      <c r="AS61" s="230">
        <f t="shared" si="287"/>
        <v>4.3518300259457188E-3</v>
      </c>
      <c r="AT61" s="230">
        <f t="shared" si="287"/>
        <v>4.2464700720919891E-3</v>
      </c>
      <c r="AU61" s="230">
        <f t="shared" si="287"/>
        <v>4.1411101182382585E-3</v>
      </c>
      <c r="AV61" s="230">
        <f t="shared" si="287"/>
        <v>4.0357501643845288E-3</v>
      </c>
      <c r="AW61" s="230">
        <f t="shared" si="287"/>
        <v>3.9303902105307983E-3</v>
      </c>
      <c r="AX61" s="230">
        <f t="shared" si="287"/>
        <v>3.8250302566770682E-3</v>
      </c>
      <c r="AY61" s="230">
        <f t="shared" si="287"/>
        <v>3.719670302823338E-3</v>
      </c>
      <c r="AZ61" s="230">
        <f t="shared" si="287"/>
        <v>3.6143103489696075E-3</v>
      </c>
      <c r="BA61" s="230">
        <f t="shared" si="287"/>
        <v>3.5089503951158778E-3</v>
      </c>
      <c r="BB61" s="230">
        <f t="shared" si="287"/>
        <v>3.4035904412621472E-3</v>
      </c>
      <c r="BC61" s="230">
        <f t="shared" si="287"/>
        <v>3.2982304874084171E-3</v>
      </c>
      <c r="BD61" s="230">
        <f t="shared" si="287"/>
        <v>3.192870533554687E-3</v>
      </c>
      <c r="BE61" s="230">
        <f t="shared" si="287"/>
        <v>3.0875105797009564E-3</v>
      </c>
      <c r="BF61" s="230">
        <f t="shared" si="287"/>
        <v>2.9821506258472263E-3</v>
      </c>
      <c r="BG61" s="230">
        <f t="shared" si="287"/>
        <v>2.8767906719934962E-3</v>
      </c>
      <c r="BH61" s="230">
        <f t="shared" si="288"/>
        <v>2.771430718139766E-3</v>
      </c>
      <c r="BI61" s="230">
        <f t="shared" si="288"/>
        <v>2.6660707642860359E-3</v>
      </c>
      <c r="BJ61" s="230">
        <f t="shared" si="288"/>
        <v>2.5607108104323058E-3</v>
      </c>
      <c r="BK61" s="230">
        <f t="shared" si="288"/>
        <v>2.4553508565785757E-3</v>
      </c>
      <c r="BL61" s="230">
        <f t="shared" si="288"/>
        <v>2.3499909027248451E-3</v>
      </c>
      <c r="BM61" s="230">
        <f t="shared" si="288"/>
        <v>2.244630948871115E-3</v>
      </c>
      <c r="BN61" s="230">
        <f t="shared" si="288"/>
        <v>2.1392709950173849E-3</v>
      </c>
      <c r="BO61" s="230">
        <f t="shared" si="288"/>
        <v>2.0339110411636547E-3</v>
      </c>
      <c r="BP61" s="230">
        <f t="shared" si="288"/>
        <v>1.9285510873099246E-3</v>
      </c>
      <c r="BQ61" s="230">
        <f t="shared" si="288"/>
        <v>1.8231911334561941E-3</v>
      </c>
      <c r="BR61" s="230">
        <f t="shared" si="288"/>
        <v>1.7178311796024639E-3</v>
      </c>
      <c r="BS61" s="230">
        <f t="shared" si="288"/>
        <v>1.6124712257487338E-3</v>
      </c>
      <c r="BT61" s="230">
        <f t="shared" si="288"/>
        <v>1.5071112718950037E-3</v>
      </c>
      <c r="BU61" s="230">
        <f t="shared" si="288"/>
        <v>1.4017513180412736E-3</v>
      </c>
      <c r="BV61" s="230">
        <f t="shared" si="288"/>
        <v>1.296391364187543E-3</v>
      </c>
      <c r="BW61" s="230">
        <f t="shared" si="288"/>
        <v>1.1910314103338129E-3</v>
      </c>
      <c r="BX61" s="230">
        <f t="shared" si="289"/>
        <v>1.0856714564800828E-3</v>
      </c>
      <c r="BY61" s="230">
        <f t="shared" si="289"/>
        <v>9.803115026263522E-4</v>
      </c>
      <c r="BZ61" s="230">
        <f t="shared" si="289"/>
        <v>8.7495154877262251E-4</v>
      </c>
      <c r="CA61" s="230">
        <f t="shared" si="289"/>
        <v>7.6959159491889195E-4</v>
      </c>
      <c r="CB61" s="230">
        <f t="shared" si="289"/>
        <v>6.6423164106516226E-4</v>
      </c>
      <c r="CC61" s="230">
        <f t="shared" si="289"/>
        <v>5.588716872114317E-4</v>
      </c>
      <c r="CD61" s="230">
        <f t="shared" si="289"/>
        <v>4.5351173335770115E-4</v>
      </c>
      <c r="CE61" s="230">
        <f t="shared" si="289"/>
        <v>3.4815177950397146E-4</v>
      </c>
      <c r="CF61" s="230">
        <f t="shared" si="289"/>
        <v>2.427918256502409E-4</v>
      </c>
      <c r="CG61" s="230">
        <f t="shared" si="289"/>
        <v>1.3743187179651121E-4</v>
      </c>
      <c r="CH61" s="230">
        <f t="shared" si="289"/>
        <v>3.4087352078586359E-5</v>
      </c>
      <c r="CI61" s="230">
        <f t="shared" si="289"/>
        <v>0</v>
      </c>
      <c r="CJ61" s="230">
        <f t="shared" si="289"/>
        <v>0</v>
      </c>
      <c r="CK61" s="230">
        <f t="shared" si="289"/>
        <v>0</v>
      </c>
      <c r="CL61" s="230">
        <f t="shared" si="289"/>
        <v>0</v>
      </c>
      <c r="CM61" s="230">
        <f t="shared" si="289"/>
        <v>0</v>
      </c>
      <c r="CN61" s="230">
        <f t="shared" si="290"/>
        <v>0</v>
      </c>
      <c r="CO61" s="230">
        <f t="shared" si="290"/>
        <v>0</v>
      </c>
      <c r="CP61" s="230">
        <f t="shared" si="290"/>
        <v>0</v>
      </c>
      <c r="CQ61" s="230">
        <f t="shared" si="290"/>
        <v>0</v>
      </c>
      <c r="CR61" s="230">
        <f t="shared" si="290"/>
        <v>0</v>
      </c>
      <c r="CS61" s="230">
        <f t="shared" si="290"/>
        <v>0</v>
      </c>
      <c r="CT61" s="230">
        <f t="shared" si="290"/>
        <v>0</v>
      </c>
      <c r="CU61" s="230">
        <f t="shared" si="290"/>
        <v>0</v>
      </c>
      <c r="CV61" s="230">
        <f t="shared" si="290"/>
        <v>0</v>
      </c>
      <c r="CW61" s="230">
        <f t="shared" si="290"/>
        <v>0</v>
      </c>
      <c r="CX61" s="230">
        <f t="shared" si="290"/>
        <v>0</v>
      </c>
      <c r="CY61" s="230">
        <f t="shared" si="290"/>
        <v>0</v>
      </c>
      <c r="CZ61" s="230">
        <f t="shared" si="290"/>
        <v>0</v>
      </c>
      <c r="DA61" s="230">
        <f t="shared" si="290"/>
        <v>0</v>
      </c>
      <c r="DB61" s="230">
        <f t="shared" si="290"/>
        <v>0</v>
      </c>
      <c r="DC61" s="230">
        <f t="shared" si="290"/>
        <v>0</v>
      </c>
      <c r="DD61" s="230">
        <f t="shared" si="291"/>
        <v>0</v>
      </c>
      <c r="DE61" s="230">
        <f t="shared" si="291"/>
        <v>0</v>
      </c>
      <c r="DF61" s="230">
        <f t="shared" si="291"/>
        <v>0</v>
      </c>
      <c r="DG61" s="230">
        <f t="shared" si="291"/>
        <v>0</v>
      </c>
      <c r="DH61" s="230">
        <f t="shared" si="291"/>
        <v>0</v>
      </c>
      <c r="DI61" s="230">
        <f t="shared" si="291"/>
        <v>0</v>
      </c>
      <c r="DJ61" s="230">
        <f t="shared" si="291"/>
        <v>0</v>
      </c>
      <c r="DK61" s="230">
        <f t="shared" si="291"/>
        <v>0</v>
      </c>
      <c r="DL61" s="230">
        <f t="shared" si="291"/>
        <v>0</v>
      </c>
      <c r="DM61" s="230">
        <f t="shared" si="291"/>
        <v>0</v>
      </c>
      <c r="DN61" s="230">
        <f t="shared" si="291"/>
        <v>0</v>
      </c>
      <c r="DO61" s="230">
        <f t="shared" si="291"/>
        <v>0</v>
      </c>
      <c r="DP61" s="230">
        <f t="shared" si="291"/>
        <v>0</v>
      </c>
    </row>
    <row r="62" spans="1:120" x14ac:dyDescent="0.25">
      <c r="B62" s="194" t="str">
        <f t="shared" si="292"/>
        <v>Algeria</v>
      </c>
      <c r="C62" s="233">
        <f>'web app'!$C$29</f>
        <v>668.55</v>
      </c>
      <c r="D62" s="234">
        <f>'web app'!$C$17</f>
        <v>0.15</v>
      </c>
      <c r="E62" s="235">
        <f>VLOOKUP($S62,'data countries EDGAR'!$A$15:$AA$223,'data countries EDGAR'!$AA$12,FALSE)</f>
        <v>5.5342827932942417E-3</v>
      </c>
      <c r="F62" s="235">
        <f>VLOOKUP($S62,'data countries EDGAR'!$A$15:$AA$223,'data countries EDGAR'!$Z$12,FALSE)</f>
        <v>4.95185728811576E-3</v>
      </c>
      <c r="G62" s="193">
        <f t="shared" si="293"/>
        <v>3.3689712756928518</v>
      </c>
      <c r="H62" s="262">
        <f>VLOOKUP($S62,'data countries EDGAR'!$A$15:$AA$223,'data countries EDGAR'!M$12,FALSE)/1000</f>
        <v>0.18168635519858001</v>
      </c>
      <c r="I62" s="236">
        <f>VLOOKUP($S62,'data countries EDGAR'!$A$15:$AA$223,'data countries EDGAR'!N$12,FALSE)/1000</f>
        <v>0.17195049810577001</v>
      </c>
      <c r="J62" s="236">
        <f>VLOOKUP($S62,'data countries EDGAR'!$A$15:$AA$223,'data countries EDGAR'!O$12,FALSE)/1000</f>
        <v>0.18132147228388001</v>
      </c>
      <c r="K62" s="236">
        <f>VLOOKUP($S62,'data countries EDGAR'!$A$15:$AA$223,'data countries EDGAR'!P$12,FALSE)/1000</f>
        <v>0.18918863992269999</v>
      </c>
      <c r="L62" s="236">
        <f>VLOOKUP($S62,'data countries EDGAR'!$A$15:$AA$223,'data countries EDGAR'!Q$12,FALSE)/1000</f>
        <v>0.19057858855601001</v>
      </c>
      <c r="M62" s="236">
        <f>VLOOKUP($S62,'data countries EDGAR'!$A$15:$AA$223,'data countries EDGAR'!R$12,FALSE)/1000</f>
        <v>0.18635838216755998</v>
      </c>
      <c r="N62" s="236"/>
      <c r="O62" s="236"/>
      <c r="P62" s="262">
        <f t="shared" si="294"/>
        <v>0.91939758103591995</v>
      </c>
      <c r="Q62" s="194">
        <f t="shared" si="277"/>
        <v>0</v>
      </c>
      <c r="R62" s="237">
        <f t="shared" si="278"/>
        <v>0</v>
      </c>
      <c r="S62" s="194" t="str">
        <f>'data countries EDGAR'!A17</f>
        <v>Algeria</v>
      </c>
      <c r="T62" s="195">
        <v>2019</v>
      </c>
      <c r="U62" s="485">
        <f t="shared" si="295"/>
        <v>3.3689712756928518</v>
      </c>
      <c r="V62" s="193">
        <f t="shared" si="279"/>
        <v>3.3689712756930184</v>
      </c>
      <c r="W62" s="254">
        <f t="shared" si="296"/>
        <v>4.9515946898281982E-14</v>
      </c>
      <c r="X62" s="197">
        <f t="shared" si="280"/>
        <v>0.18168635519858001</v>
      </c>
      <c r="Y62" s="229">
        <v>0</v>
      </c>
      <c r="Z62" s="199">
        <f t="shared" si="297"/>
        <v>0.18168635519858001</v>
      </c>
      <c r="AA62" s="199">
        <f t="shared" si="281"/>
        <v>-740.75081755364897</v>
      </c>
      <c r="AB62" s="200">
        <f t="shared" si="282"/>
        <v>754960.27873480937</v>
      </c>
      <c r="AC62" s="199">
        <f t="shared" si="298"/>
        <v>2019.5065652971646</v>
      </c>
      <c r="AD62" s="199">
        <f t="shared" si="299"/>
        <v>2057.5790074967931</v>
      </c>
      <c r="AE62" s="201">
        <f t="shared" si="300"/>
        <v>2057.5790074967931</v>
      </c>
      <c r="AF62" s="202">
        <f t="shared" si="283"/>
        <v>2057.5790074967931</v>
      </c>
      <c r="AG62" s="202">
        <f t="shared" si="301"/>
        <v>2057.5790074967931</v>
      </c>
      <c r="AH62" s="202">
        <f t="shared" si="302"/>
        <v>2057</v>
      </c>
      <c r="AI62" s="177">
        <f t="shared" si="284"/>
        <v>2058</v>
      </c>
      <c r="AJ62" s="178" cm="1">
        <f t="array" ref="AJ62">IFERROR(INDEX($AN$6:$DP$6,MATCH(_xlfn.AGGREGATE(14,6,(AN62:DP62)/(AN62:DP62&lt;=0),1),AN62:DP62,0)),"-")</f>
        <v>2058</v>
      </c>
      <c r="AL62" s="176" t="s">
        <v>302</v>
      </c>
      <c r="AM62" s="154">
        <f t="shared" si="285"/>
        <v>0.18168635519858001</v>
      </c>
      <c r="AN62" s="176">
        <f t="shared" si="286"/>
        <v>0.17691505554708881</v>
      </c>
      <c r="AO62" s="176">
        <f t="shared" si="286"/>
        <v>0.17214375589559761</v>
      </c>
      <c r="AP62" s="176">
        <f t="shared" si="286"/>
        <v>0.16737245624410638</v>
      </c>
      <c r="AQ62" s="176">
        <f t="shared" si="286"/>
        <v>0.16260115659261518</v>
      </c>
      <c r="AR62" s="230">
        <f t="shared" si="287"/>
        <v>0.15782985694112397</v>
      </c>
      <c r="AS62" s="230">
        <f t="shared" si="287"/>
        <v>0.15305855728963277</v>
      </c>
      <c r="AT62" s="230">
        <f t="shared" si="287"/>
        <v>0.14828725763814157</v>
      </c>
      <c r="AU62" s="230">
        <f t="shared" si="287"/>
        <v>0.14351595798665034</v>
      </c>
      <c r="AV62" s="230">
        <f t="shared" si="287"/>
        <v>0.13874465833515914</v>
      </c>
      <c r="AW62" s="230">
        <f t="shared" si="287"/>
        <v>0.13397335868366794</v>
      </c>
      <c r="AX62" s="230">
        <f t="shared" si="287"/>
        <v>0.12920205903217674</v>
      </c>
      <c r="AY62" s="230">
        <f t="shared" si="287"/>
        <v>0.12443075938068554</v>
      </c>
      <c r="AZ62" s="230">
        <f t="shared" si="287"/>
        <v>0.11965945972919433</v>
      </c>
      <c r="BA62" s="230">
        <f t="shared" si="287"/>
        <v>0.11488816007770312</v>
      </c>
      <c r="BB62" s="230">
        <f t="shared" si="287"/>
        <v>0.11011686042621191</v>
      </c>
      <c r="BC62" s="230">
        <f t="shared" si="287"/>
        <v>0.10534556077472071</v>
      </c>
      <c r="BD62" s="230">
        <f t="shared" si="287"/>
        <v>0.10057426112322951</v>
      </c>
      <c r="BE62" s="230">
        <f t="shared" si="287"/>
        <v>9.5802961471738293E-2</v>
      </c>
      <c r="BF62" s="230">
        <f t="shared" si="287"/>
        <v>9.1031661820247092E-2</v>
      </c>
      <c r="BG62" s="230">
        <f t="shared" si="287"/>
        <v>8.6260362168755877E-2</v>
      </c>
      <c r="BH62" s="230">
        <f t="shared" si="288"/>
        <v>8.1489062517264677E-2</v>
      </c>
      <c r="BI62" s="230">
        <f t="shared" si="288"/>
        <v>7.6717762865773476E-2</v>
      </c>
      <c r="BJ62" s="230">
        <f t="shared" si="288"/>
        <v>7.1946463214282261E-2</v>
      </c>
      <c r="BK62" s="230">
        <f t="shared" si="288"/>
        <v>6.717516356279106E-2</v>
      </c>
      <c r="BL62" s="230">
        <f t="shared" si="288"/>
        <v>6.2403863911299859E-2</v>
      </c>
      <c r="BM62" s="230">
        <f t="shared" si="288"/>
        <v>5.7632564259808644E-2</v>
      </c>
      <c r="BN62" s="230">
        <f t="shared" si="288"/>
        <v>5.2861264608317443E-2</v>
      </c>
      <c r="BO62" s="230">
        <f t="shared" si="288"/>
        <v>4.8089964956826242E-2</v>
      </c>
      <c r="BP62" s="230">
        <f t="shared" si="288"/>
        <v>4.3318665305335041E-2</v>
      </c>
      <c r="BQ62" s="230">
        <f t="shared" si="288"/>
        <v>3.8547365653843813E-2</v>
      </c>
      <c r="BR62" s="230">
        <f t="shared" si="288"/>
        <v>3.3776066002352612E-2</v>
      </c>
      <c r="BS62" s="230">
        <f t="shared" si="288"/>
        <v>2.9004766350861411E-2</v>
      </c>
      <c r="BT62" s="230">
        <f t="shared" si="288"/>
        <v>2.423346669937021E-2</v>
      </c>
      <c r="BU62" s="230">
        <f t="shared" si="288"/>
        <v>1.9462167047879009E-2</v>
      </c>
      <c r="BV62" s="230">
        <f t="shared" si="288"/>
        <v>1.469086739638778E-2</v>
      </c>
      <c r="BW62" s="230">
        <f t="shared" si="288"/>
        <v>9.9195677448965791E-3</v>
      </c>
      <c r="BX62" s="230">
        <f t="shared" si="289"/>
        <v>5.1482680934053782E-3</v>
      </c>
      <c r="BY62" s="230">
        <f t="shared" si="289"/>
        <v>7.997883438756768E-4</v>
      </c>
      <c r="BZ62" s="230">
        <f t="shared" si="289"/>
        <v>0</v>
      </c>
      <c r="CA62" s="230">
        <f t="shared" si="289"/>
        <v>0</v>
      </c>
      <c r="CB62" s="230">
        <f t="shared" si="289"/>
        <v>0</v>
      </c>
      <c r="CC62" s="230">
        <f t="shared" si="289"/>
        <v>0</v>
      </c>
      <c r="CD62" s="230">
        <f t="shared" si="289"/>
        <v>0</v>
      </c>
      <c r="CE62" s="230">
        <f t="shared" si="289"/>
        <v>0</v>
      </c>
      <c r="CF62" s="230">
        <f t="shared" si="289"/>
        <v>0</v>
      </c>
      <c r="CG62" s="230">
        <f t="shared" si="289"/>
        <v>0</v>
      </c>
      <c r="CH62" s="230">
        <f t="shared" si="289"/>
        <v>0</v>
      </c>
      <c r="CI62" s="230">
        <f t="shared" si="289"/>
        <v>0</v>
      </c>
      <c r="CJ62" s="230">
        <f t="shared" si="289"/>
        <v>0</v>
      </c>
      <c r="CK62" s="230">
        <f t="shared" si="289"/>
        <v>0</v>
      </c>
      <c r="CL62" s="230">
        <f t="shared" si="289"/>
        <v>0</v>
      </c>
      <c r="CM62" s="230">
        <f t="shared" si="289"/>
        <v>0</v>
      </c>
      <c r="CN62" s="230">
        <f t="shared" si="290"/>
        <v>0</v>
      </c>
      <c r="CO62" s="230">
        <f t="shared" si="290"/>
        <v>0</v>
      </c>
      <c r="CP62" s="230">
        <f t="shared" si="290"/>
        <v>0</v>
      </c>
      <c r="CQ62" s="230">
        <f t="shared" si="290"/>
        <v>0</v>
      </c>
      <c r="CR62" s="230">
        <f t="shared" si="290"/>
        <v>0</v>
      </c>
      <c r="CS62" s="230">
        <f t="shared" si="290"/>
        <v>0</v>
      </c>
      <c r="CT62" s="230">
        <f t="shared" si="290"/>
        <v>0</v>
      </c>
      <c r="CU62" s="230">
        <f t="shared" si="290"/>
        <v>0</v>
      </c>
      <c r="CV62" s="230">
        <f t="shared" si="290"/>
        <v>0</v>
      </c>
      <c r="CW62" s="230">
        <f t="shared" si="290"/>
        <v>0</v>
      </c>
      <c r="CX62" s="230">
        <f t="shared" si="290"/>
        <v>0</v>
      </c>
      <c r="CY62" s="230">
        <f t="shared" si="290"/>
        <v>0</v>
      </c>
      <c r="CZ62" s="230">
        <f t="shared" si="290"/>
        <v>0</v>
      </c>
      <c r="DA62" s="230">
        <f t="shared" si="290"/>
        <v>0</v>
      </c>
      <c r="DB62" s="230">
        <f t="shared" si="290"/>
        <v>0</v>
      </c>
      <c r="DC62" s="230">
        <f t="shared" si="290"/>
        <v>0</v>
      </c>
      <c r="DD62" s="230">
        <f t="shared" si="291"/>
        <v>0</v>
      </c>
      <c r="DE62" s="230">
        <f t="shared" si="291"/>
        <v>0</v>
      </c>
      <c r="DF62" s="230">
        <f t="shared" si="291"/>
        <v>0</v>
      </c>
      <c r="DG62" s="230">
        <f t="shared" si="291"/>
        <v>0</v>
      </c>
      <c r="DH62" s="230">
        <f t="shared" si="291"/>
        <v>0</v>
      </c>
      <c r="DI62" s="230">
        <f t="shared" si="291"/>
        <v>0</v>
      </c>
      <c r="DJ62" s="230">
        <f t="shared" si="291"/>
        <v>0</v>
      </c>
      <c r="DK62" s="230">
        <f t="shared" si="291"/>
        <v>0</v>
      </c>
      <c r="DL62" s="230">
        <f t="shared" si="291"/>
        <v>0</v>
      </c>
      <c r="DM62" s="230">
        <f t="shared" si="291"/>
        <v>0</v>
      </c>
      <c r="DN62" s="230">
        <f t="shared" si="291"/>
        <v>0</v>
      </c>
      <c r="DO62" s="230">
        <f t="shared" si="291"/>
        <v>0</v>
      </c>
      <c r="DP62" s="230">
        <f t="shared" si="291"/>
        <v>0</v>
      </c>
    </row>
    <row r="63" spans="1:120" x14ac:dyDescent="0.25">
      <c r="B63" s="194" t="str">
        <f t="shared" si="292"/>
        <v>Angola</v>
      </c>
      <c r="C63" s="233">
        <f>'web app'!$C$29</f>
        <v>668.55</v>
      </c>
      <c r="D63" s="234">
        <f>'web app'!$C$17</f>
        <v>0.15</v>
      </c>
      <c r="E63" s="235">
        <f>VLOOKUP($S63,'data countries EDGAR'!$A$15:$AA$223,'data countries EDGAR'!$AA$12,FALSE)</f>
        <v>4.1219640891106213E-3</v>
      </c>
      <c r="F63" s="235">
        <f>VLOOKUP($S63,'data countries EDGAR'!$A$15:$AA$223,'data countries EDGAR'!$Z$12,FALSE)</f>
        <v>7.3578241720660936E-4</v>
      </c>
      <c r="G63" s="193">
        <f t="shared" si="293"/>
        <v>0.8314820985361927</v>
      </c>
      <c r="H63" s="262">
        <f>VLOOKUP($S63,'data countries EDGAR'!$A$15:$AA$223,'data countries EDGAR'!M$12,FALSE)/1000</f>
        <v>2.6996259751326E-2</v>
      </c>
      <c r="I63" s="236">
        <f>VLOOKUP($S63,'data countries EDGAR'!$A$15:$AA$223,'data countries EDGAR'!N$12,FALSE)/1000</f>
        <v>2.053803880272E-2</v>
      </c>
      <c r="J63" s="236">
        <f>VLOOKUP($S63,'data countries EDGAR'!$A$15:$AA$223,'data countries EDGAR'!O$12,FALSE)/1000</f>
        <v>2.5564111021774999E-2</v>
      </c>
      <c r="K63" s="236">
        <f>VLOOKUP($S63,'data countries EDGAR'!$A$15:$AA$223,'data countries EDGAR'!P$12,FALSE)/1000</f>
        <v>2.6683913659592003E-2</v>
      </c>
      <c r="L63" s="236">
        <f>VLOOKUP($S63,'data countries EDGAR'!$A$15:$AA$223,'data countries EDGAR'!Q$12,FALSE)/1000</f>
        <v>2.7336005252405E-2</v>
      </c>
      <c r="M63" s="236">
        <f>VLOOKUP($S63,'data countries EDGAR'!$A$15:$AA$223,'data countries EDGAR'!R$12,FALSE)/1000</f>
        <v>2.8100363831408001E-2</v>
      </c>
      <c r="N63" s="236"/>
      <c r="O63" s="236"/>
      <c r="P63" s="262">
        <f t="shared" si="294"/>
        <v>0.1282224325679</v>
      </c>
      <c r="Q63" s="194">
        <f t="shared" si="277"/>
        <v>0</v>
      </c>
      <c r="R63" s="237">
        <f t="shared" si="278"/>
        <v>0</v>
      </c>
      <c r="S63" s="194" t="str">
        <f>'data countries EDGAR'!A18</f>
        <v>Angola</v>
      </c>
      <c r="T63" s="195">
        <v>2019</v>
      </c>
      <c r="U63" s="485">
        <f t="shared" si="295"/>
        <v>0.8314820985361927</v>
      </c>
      <c r="V63" s="193">
        <f t="shared" si="279"/>
        <v>0.83148209853614052</v>
      </c>
      <c r="W63" s="254">
        <f t="shared" si="296"/>
        <v>-6.2727600891321345E-14</v>
      </c>
      <c r="X63" s="197">
        <f t="shared" si="280"/>
        <v>2.6996259751326E-2</v>
      </c>
      <c r="Y63" s="229">
        <v>0</v>
      </c>
      <c r="Z63" s="199">
        <f t="shared" si="297"/>
        <v>2.6996259751326E-2</v>
      </c>
      <c r="AA63" s="199">
        <f t="shared" si="281"/>
        <v>-110.72785359242943</v>
      </c>
      <c r="AB63" s="200">
        <f t="shared" si="282"/>
        <v>113513.8944852983</v>
      </c>
      <c r="AC63" s="199">
        <f t="shared" si="298"/>
        <v>2019.5039938778073</v>
      </c>
      <c r="AD63" s="199">
        <f t="shared" si="299"/>
        <v>2082.0958059607874</v>
      </c>
      <c r="AE63" s="201">
        <f t="shared" si="300"/>
        <v>2082.0958059607874</v>
      </c>
      <c r="AF63" s="202">
        <f t="shared" si="283"/>
        <v>2082.0958059607874</v>
      </c>
      <c r="AG63" s="202">
        <f t="shared" si="301"/>
        <v>2082.0958059607874</v>
      </c>
      <c r="AH63" s="202">
        <f t="shared" si="302"/>
        <v>2082</v>
      </c>
      <c r="AI63" s="177">
        <f t="shared" si="284"/>
        <v>2082</v>
      </c>
      <c r="AJ63" s="178" cm="1">
        <f t="array" ref="AJ63">IFERROR(INDEX($AN$6:$DP$6,MATCH(_xlfn.AGGREGATE(14,6,(AN63:DP63)/(AN63:DP63&lt;=0),1),AN63:DP63,0)),"-")</f>
        <v>2083</v>
      </c>
      <c r="AL63" s="176" t="s">
        <v>302</v>
      </c>
      <c r="AM63" s="154">
        <f t="shared" si="285"/>
        <v>2.6996259751326E-2</v>
      </c>
      <c r="AN63" s="176">
        <f t="shared" si="286"/>
        <v>2.6564980700965381E-2</v>
      </c>
      <c r="AO63" s="176">
        <f t="shared" si="286"/>
        <v>2.613370165060476E-2</v>
      </c>
      <c r="AP63" s="176">
        <f t="shared" si="286"/>
        <v>2.5702422600244142E-2</v>
      </c>
      <c r="AQ63" s="176">
        <f t="shared" si="286"/>
        <v>2.527114354988352E-2</v>
      </c>
      <c r="AR63" s="230">
        <f t="shared" si="287"/>
        <v>2.4839864499522902E-2</v>
      </c>
      <c r="AS63" s="230">
        <f t="shared" si="287"/>
        <v>2.440858544916228E-2</v>
      </c>
      <c r="AT63" s="230">
        <f t="shared" si="287"/>
        <v>2.3977306398801662E-2</v>
      </c>
      <c r="AU63" s="230">
        <f t="shared" si="287"/>
        <v>2.3546027348441044E-2</v>
      </c>
      <c r="AV63" s="230">
        <f t="shared" si="287"/>
        <v>2.3114748298080422E-2</v>
      </c>
      <c r="AW63" s="230">
        <f t="shared" si="287"/>
        <v>2.2683469247719804E-2</v>
      </c>
      <c r="AX63" s="230">
        <f t="shared" si="287"/>
        <v>2.2252190197359183E-2</v>
      </c>
      <c r="AY63" s="230">
        <f t="shared" si="287"/>
        <v>2.1820911146998564E-2</v>
      </c>
      <c r="AZ63" s="230">
        <f t="shared" si="287"/>
        <v>2.1389632096637946E-2</v>
      </c>
      <c r="BA63" s="230">
        <f t="shared" si="287"/>
        <v>2.0958353046277325E-2</v>
      </c>
      <c r="BB63" s="230">
        <f t="shared" si="287"/>
        <v>2.0527073995916707E-2</v>
      </c>
      <c r="BC63" s="230">
        <f t="shared" si="287"/>
        <v>2.0095794945556085E-2</v>
      </c>
      <c r="BD63" s="230">
        <f t="shared" si="287"/>
        <v>1.9664515895195467E-2</v>
      </c>
      <c r="BE63" s="230">
        <f t="shared" si="287"/>
        <v>1.9233236844834849E-2</v>
      </c>
      <c r="BF63" s="230">
        <f t="shared" si="287"/>
        <v>1.8801957794474231E-2</v>
      </c>
      <c r="BG63" s="230">
        <f t="shared" si="287"/>
        <v>1.8370678744113609E-2</v>
      </c>
      <c r="BH63" s="230">
        <f t="shared" si="288"/>
        <v>1.7939399693752987E-2</v>
      </c>
      <c r="BI63" s="230">
        <f t="shared" si="288"/>
        <v>1.7508120643392369E-2</v>
      </c>
      <c r="BJ63" s="230">
        <f t="shared" si="288"/>
        <v>1.7076841593031751E-2</v>
      </c>
      <c r="BK63" s="230">
        <f t="shared" si="288"/>
        <v>1.6645562542671129E-2</v>
      </c>
      <c r="BL63" s="230">
        <f t="shared" si="288"/>
        <v>1.6214283492310511E-2</v>
      </c>
      <c r="BM63" s="230">
        <f t="shared" si="288"/>
        <v>1.578300444194989E-2</v>
      </c>
      <c r="BN63" s="230">
        <f t="shared" si="288"/>
        <v>1.5351725391589272E-2</v>
      </c>
      <c r="BO63" s="230">
        <f t="shared" si="288"/>
        <v>1.4920446341228652E-2</v>
      </c>
      <c r="BP63" s="230">
        <f t="shared" si="288"/>
        <v>1.4489167290868032E-2</v>
      </c>
      <c r="BQ63" s="230">
        <f t="shared" si="288"/>
        <v>1.4057888240507414E-2</v>
      </c>
      <c r="BR63" s="230">
        <f t="shared" si="288"/>
        <v>1.3626609190146794E-2</v>
      </c>
      <c r="BS63" s="230">
        <f t="shared" si="288"/>
        <v>1.3195330139786174E-2</v>
      </c>
      <c r="BT63" s="230">
        <f t="shared" si="288"/>
        <v>1.2764051089425554E-2</v>
      </c>
      <c r="BU63" s="230">
        <f t="shared" si="288"/>
        <v>1.2332772039064934E-2</v>
      </c>
      <c r="BV63" s="230">
        <f t="shared" si="288"/>
        <v>1.1901492988704316E-2</v>
      </c>
      <c r="BW63" s="230">
        <f t="shared" si="288"/>
        <v>1.1470213938343696E-2</v>
      </c>
      <c r="BX63" s="230">
        <f t="shared" si="289"/>
        <v>1.1038934887983076E-2</v>
      </c>
      <c r="BY63" s="230">
        <f t="shared" si="289"/>
        <v>1.0607655837622458E-2</v>
      </c>
      <c r="BZ63" s="230">
        <f t="shared" si="289"/>
        <v>1.0176376787261836E-2</v>
      </c>
      <c r="CA63" s="230">
        <f t="shared" si="289"/>
        <v>9.7450977369012183E-3</v>
      </c>
      <c r="CB63" s="230">
        <f t="shared" si="289"/>
        <v>9.3138186865405967E-3</v>
      </c>
      <c r="CC63" s="230">
        <f t="shared" si="289"/>
        <v>8.8825396361799785E-3</v>
      </c>
      <c r="CD63" s="230">
        <f t="shared" si="289"/>
        <v>8.4512605858193604E-3</v>
      </c>
      <c r="CE63" s="230">
        <f t="shared" si="289"/>
        <v>8.0199815354587388E-3</v>
      </c>
      <c r="CF63" s="230">
        <f t="shared" si="289"/>
        <v>7.5887024850981206E-3</v>
      </c>
      <c r="CG63" s="230">
        <f t="shared" si="289"/>
        <v>7.157423434737499E-3</v>
      </c>
      <c r="CH63" s="230">
        <f t="shared" si="289"/>
        <v>6.7261443843768809E-3</v>
      </c>
      <c r="CI63" s="230">
        <f t="shared" si="289"/>
        <v>6.2948653340162593E-3</v>
      </c>
      <c r="CJ63" s="230">
        <f t="shared" si="289"/>
        <v>5.8635862836556411E-3</v>
      </c>
      <c r="CK63" s="230">
        <f t="shared" si="289"/>
        <v>5.432307233295023E-3</v>
      </c>
      <c r="CL63" s="230">
        <f t="shared" si="289"/>
        <v>5.0010281829344014E-3</v>
      </c>
      <c r="CM63" s="230">
        <f t="shared" si="289"/>
        <v>4.5697491325737832E-3</v>
      </c>
      <c r="CN63" s="230">
        <f t="shared" si="290"/>
        <v>4.1384700822131616E-3</v>
      </c>
      <c r="CO63" s="230">
        <f t="shared" si="290"/>
        <v>3.7071910318525435E-3</v>
      </c>
      <c r="CP63" s="230">
        <f t="shared" si="290"/>
        <v>3.2759119814919253E-3</v>
      </c>
      <c r="CQ63" s="230">
        <f t="shared" si="290"/>
        <v>2.8446329311313037E-3</v>
      </c>
      <c r="CR63" s="230">
        <f t="shared" si="290"/>
        <v>2.4133538807706856E-3</v>
      </c>
      <c r="CS63" s="230">
        <f t="shared" si="290"/>
        <v>1.982074830410064E-3</v>
      </c>
      <c r="CT63" s="230">
        <f t="shared" si="290"/>
        <v>1.5507957800494458E-3</v>
      </c>
      <c r="CU63" s="230">
        <f t="shared" si="290"/>
        <v>1.1195167296888277E-3</v>
      </c>
      <c r="CV63" s="230">
        <f t="shared" si="290"/>
        <v>6.8823767932820606E-4</v>
      </c>
      <c r="CW63" s="230">
        <f t="shared" si="290"/>
        <v>2.5695862896758792E-4</v>
      </c>
      <c r="CX63" s="230">
        <f t="shared" si="290"/>
        <v>1.9793082186071492E-6</v>
      </c>
      <c r="CY63" s="230">
        <f t="shared" si="290"/>
        <v>0</v>
      </c>
      <c r="CZ63" s="230">
        <f t="shared" si="290"/>
        <v>0</v>
      </c>
      <c r="DA63" s="230">
        <f t="shared" si="290"/>
        <v>0</v>
      </c>
      <c r="DB63" s="230">
        <f t="shared" si="290"/>
        <v>0</v>
      </c>
      <c r="DC63" s="230">
        <f t="shared" si="290"/>
        <v>0</v>
      </c>
      <c r="DD63" s="230">
        <f t="shared" si="291"/>
        <v>0</v>
      </c>
      <c r="DE63" s="230">
        <f t="shared" si="291"/>
        <v>0</v>
      </c>
      <c r="DF63" s="230">
        <f t="shared" si="291"/>
        <v>0</v>
      </c>
      <c r="DG63" s="230">
        <f t="shared" si="291"/>
        <v>0</v>
      </c>
      <c r="DH63" s="230">
        <f t="shared" si="291"/>
        <v>0</v>
      </c>
      <c r="DI63" s="230">
        <f t="shared" si="291"/>
        <v>0</v>
      </c>
      <c r="DJ63" s="230">
        <f t="shared" si="291"/>
        <v>0</v>
      </c>
      <c r="DK63" s="230">
        <f t="shared" si="291"/>
        <v>0</v>
      </c>
      <c r="DL63" s="230">
        <f t="shared" si="291"/>
        <v>0</v>
      </c>
      <c r="DM63" s="230">
        <f t="shared" si="291"/>
        <v>0</v>
      </c>
      <c r="DN63" s="230">
        <f t="shared" si="291"/>
        <v>0</v>
      </c>
      <c r="DO63" s="230">
        <f t="shared" si="291"/>
        <v>0</v>
      </c>
      <c r="DP63" s="230">
        <f t="shared" si="291"/>
        <v>0</v>
      </c>
    </row>
    <row r="64" spans="1:120" x14ac:dyDescent="0.25">
      <c r="B64" s="194" t="str">
        <f t="shared" si="292"/>
        <v>Anguilla</v>
      </c>
      <c r="C64" s="233">
        <f>'web app'!$C$29</f>
        <v>668.55</v>
      </c>
      <c r="D64" s="234">
        <f>'web app'!$C$17</f>
        <v>0.15</v>
      </c>
      <c r="E64" s="235">
        <f>VLOOKUP($S64,'data countries EDGAR'!$A$15:$AA$223,'data countries EDGAR'!$AA$12,FALSE)</f>
        <v>1.9676461887066947E-6</v>
      </c>
      <c r="F64" s="235">
        <f>VLOOKUP($S64,'data countries EDGAR'!$A$15:$AA$223,'data countries EDGAR'!$Z$12,FALSE)</f>
        <v>7.5433388699632877E-7</v>
      </c>
      <c r="G64" s="193">
        <f t="shared" si="293"/>
        <v>6.2598391104766525E-4</v>
      </c>
      <c r="H64" s="262">
        <f>VLOOKUP($S64,'data countries EDGAR'!$A$15:$AA$223,'data countries EDGAR'!M$12,FALSE)/1000</f>
        <v>2.7676923335423999E-5</v>
      </c>
      <c r="I64" s="236">
        <f>VLOOKUP($S64,'data countries EDGAR'!$A$15:$AA$223,'data countries EDGAR'!N$12,FALSE)/1000</f>
        <v>2.2876156463911999E-5</v>
      </c>
      <c r="J64" s="236">
        <f>VLOOKUP($S64,'data countries EDGAR'!$A$15:$AA$223,'data countries EDGAR'!O$12,FALSE)/1000</f>
        <v>2.2090327529958E-5</v>
      </c>
      <c r="K64" s="236">
        <f>VLOOKUP($S64,'data countries EDGAR'!$A$15:$AA$223,'data countries EDGAR'!P$12,FALSE)/1000</f>
        <v>2.1933840664167E-5</v>
      </c>
      <c r="L64" s="236">
        <f>VLOOKUP($S64,'data countries EDGAR'!$A$15:$AA$223,'data countries EDGAR'!Q$12,FALSE)/1000</f>
        <v>2.1917944118600001E-5</v>
      </c>
      <c r="M64" s="236">
        <f>VLOOKUP($S64,'data countries EDGAR'!$A$15:$AA$223,'data countries EDGAR'!R$12,FALSE)/1000</f>
        <v>2.2768633837108999E-5</v>
      </c>
      <c r="N64" s="236"/>
      <c r="O64" s="236"/>
      <c r="P64" s="262">
        <f t="shared" si="294"/>
        <v>1.1158690261374601E-4</v>
      </c>
      <c r="Q64" s="194">
        <f t="shared" si="277"/>
        <v>0</v>
      </c>
      <c r="R64" s="237">
        <f t="shared" si="278"/>
        <v>0</v>
      </c>
      <c r="S64" s="194" t="str">
        <f>'data countries EDGAR'!A19</f>
        <v>Anguilla</v>
      </c>
      <c r="T64" s="195">
        <v>2019</v>
      </c>
      <c r="U64" s="485">
        <f t="shared" si="295"/>
        <v>6.2598391104766525E-4</v>
      </c>
      <c r="V64" s="193">
        <f t="shared" si="279"/>
        <v>6.2598391104765267E-4</v>
      </c>
      <c r="W64" s="254">
        <f t="shared" si="296"/>
        <v>-2.0095036745715333E-14</v>
      </c>
      <c r="X64" s="197">
        <f t="shared" si="280"/>
        <v>2.7676923335423999E-5</v>
      </c>
      <c r="Y64" s="229">
        <v>0</v>
      </c>
      <c r="Z64" s="199">
        <f t="shared" si="297"/>
        <v>2.7676923335423999E-5</v>
      </c>
      <c r="AA64" s="199">
        <f t="shared" si="281"/>
        <v>-0.11306673809720828</v>
      </c>
      <c r="AB64" s="200">
        <f t="shared" si="282"/>
        <v>115.4612669945856</v>
      </c>
      <c r="AC64" s="199">
        <f t="shared" si="298"/>
        <v>2019.5054077823133</v>
      </c>
      <c r="AD64" s="199">
        <f t="shared" si="299"/>
        <v>2065.7296715262642</v>
      </c>
      <c r="AE64" s="201">
        <f t="shared" si="300"/>
        <v>2065.7296715262642</v>
      </c>
      <c r="AF64" s="202">
        <f t="shared" si="283"/>
        <v>2065.7296715262642</v>
      </c>
      <c r="AG64" s="202">
        <f t="shared" si="301"/>
        <v>2065.7296715262642</v>
      </c>
      <c r="AH64" s="202">
        <f t="shared" si="302"/>
        <v>2065</v>
      </c>
      <c r="AI64" s="177">
        <f t="shared" si="284"/>
        <v>2066</v>
      </c>
      <c r="AJ64" s="178" cm="1">
        <f t="array" ref="AJ64">IFERROR(INDEX($AN$6:$DP$6,MATCH(_xlfn.AGGREGATE(14,6,(AN64:DP64)/(AN64:DP64&lt;=0),1),AN64:DP64,0)),"-")</f>
        <v>2066</v>
      </c>
      <c r="AL64" s="176" t="s">
        <v>302</v>
      </c>
      <c r="AM64" s="154">
        <f t="shared" si="285"/>
        <v>2.7676923335423999E-5</v>
      </c>
      <c r="AN64" s="176">
        <f t="shared" si="286"/>
        <v>2.7078240229494941E-5</v>
      </c>
      <c r="AO64" s="176">
        <f t="shared" si="286"/>
        <v>2.647955712356588E-5</v>
      </c>
      <c r="AP64" s="176">
        <f t="shared" si="286"/>
        <v>2.5880874017636822E-5</v>
      </c>
      <c r="AQ64" s="176">
        <f t="shared" si="286"/>
        <v>2.5282190911707764E-5</v>
      </c>
      <c r="AR64" s="230">
        <f t="shared" si="287"/>
        <v>2.4683507805778703E-5</v>
      </c>
      <c r="AS64" s="230">
        <f t="shared" si="287"/>
        <v>2.4084824699849645E-5</v>
      </c>
      <c r="AT64" s="230">
        <f t="shared" si="287"/>
        <v>2.3486141593920587E-5</v>
      </c>
      <c r="AU64" s="230">
        <f t="shared" si="287"/>
        <v>2.288745848799153E-5</v>
      </c>
      <c r="AV64" s="230">
        <f t="shared" si="287"/>
        <v>2.2288775382062468E-5</v>
      </c>
      <c r="AW64" s="230">
        <f t="shared" si="287"/>
        <v>2.1690092276133411E-5</v>
      </c>
      <c r="AX64" s="230">
        <f t="shared" si="287"/>
        <v>2.1091409170204349E-5</v>
      </c>
      <c r="AY64" s="230">
        <f t="shared" si="287"/>
        <v>2.0492726064275292E-5</v>
      </c>
      <c r="AZ64" s="230">
        <f t="shared" si="287"/>
        <v>1.9894042958346234E-5</v>
      </c>
      <c r="BA64" s="230">
        <f t="shared" si="287"/>
        <v>1.9295359852417176E-5</v>
      </c>
      <c r="BB64" s="230">
        <f t="shared" si="287"/>
        <v>1.8696676746488118E-5</v>
      </c>
      <c r="BC64" s="230">
        <f t="shared" si="287"/>
        <v>1.8097993640559057E-5</v>
      </c>
      <c r="BD64" s="230">
        <f t="shared" si="287"/>
        <v>1.7499310534629996E-5</v>
      </c>
      <c r="BE64" s="230">
        <f t="shared" si="287"/>
        <v>1.6900627428700938E-5</v>
      </c>
      <c r="BF64" s="230">
        <f t="shared" si="287"/>
        <v>1.630194432277188E-5</v>
      </c>
      <c r="BG64" s="230">
        <f t="shared" si="287"/>
        <v>1.5703261216842822E-5</v>
      </c>
      <c r="BH64" s="230">
        <f t="shared" si="288"/>
        <v>1.5104578110913763E-5</v>
      </c>
      <c r="BI64" s="230">
        <f t="shared" si="288"/>
        <v>1.4505895004984703E-5</v>
      </c>
      <c r="BJ64" s="230">
        <f t="shared" si="288"/>
        <v>1.3907211899055645E-5</v>
      </c>
      <c r="BK64" s="230">
        <f t="shared" si="288"/>
        <v>1.3308528793126586E-5</v>
      </c>
      <c r="BL64" s="230">
        <f t="shared" si="288"/>
        <v>1.2709845687197526E-5</v>
      </c>
      <c r="BM64" s="230">
        <f t="shared" si="288"/>
        <v>1.2111162581268469E-5</v>
      </c>
      <c r="BN64" s="230">
        <f t="shared" si="288"/>
        <v>1.1512479475339411E-5</v>
      </c>
      <c r="BO64" s="230">
        <f t="shared" si="288"/>
        <v>1.091379636941035E-5</v>
      </c>
      <c r="BP64" s="230">
        <f t="shared" si="288"/>
        <v>1.0315113263481292E-5</v>
      </c>
      <c r="BQ64" s="230">
        <f t="shared" si="288"/>
        <v>9.716430157552234E-6</v>
      </c>
      <c r="BR64" s="230">
        <f t="shared" si="288"/>
        <v>9.1177470516231728E-6</v>
      </c>
      <c r="BS64" s="230">
        <f t="shared" si="288"/>
        <v>8.519063945694115E-6</v>
      </c>
      <c r="BT64" s="230">
        <f t="shared" si="288"/>
        <v>7.9203808397650572E-6</v>
      </c>
      <c r="BU64" s="230">
        <f t="shared" si="288"/>
        <v>7.321697733835996E-6</v>
      </c>
      <c r="BV64" s="230">
        <f t="shared" si="288"/>
        <v>6.7230146279069381E-6</v>
      </c>
      <c r="BW64" s="230">
        <f t="shared" si="288"/>
        <v>6.1243315219778803E-6</v>
      </c>
      <c r="BX64" s="230">
        <f t="shared" si="289"/>
        <v>5.5256484160488191E-6</v>
      </c>
      <c r="BY64" s="230">
        <f t="shared" si="289"/>
        <v>4.9269653101197613E-6</v>
      </c>
      <c r="BZ64" s="230">
        <f t="shared" si="289"/>
        <v>4.3282822041907035E-6</v>
      </c>
      <c r="CA64" s="230">
        <f t="shared" si="289"/>
        <v>3.7295990982616457E-6</v>
      </c>
      <c r="CB64" s="230">
        <f t="shared" si="289"/>
        <v>3.1309159923325845E-6</v>
      </c>
      <c r="CC64" s="230">
        <f t="shared" si="289"/>
        <v>2.5322328864035267E-6</v>
      </c>
      <c r="CD64" s="230">
        <f t="shared" si="289"/>
        <v>1.9335497804744688E-6</v>
      </c>
      <c r="CE64" s="230">
        <f t="shared" si="289"/>
        <v>1.3348666745454076E-6</v>
      </c>
      <c r="CF64" s="230">
        <f t="shared" si="289"/>
        <v>7.3618356861634981E-7</v>
      </c>
      <c r="CG64" s="230">
        <f t="shared" si="289"/>
        <v>1.593755901485848E-7</v>
      </c>
      <c r="CH64" s="230">
        <f t="shared" si="289"/>
        <v>0</v>
      </c>
      <c r="CI64" s="230">
        <f t="shared" si="289"/>
        <v>0</v>
      </c>
      <c r="CJ64" s="230">
        <f t="shared" si="289"/>
        <v>0</v>
      </c>
      <c r="CK64" s="230">
        <f t="shared" si="289"/>
        <v>0</v>
      </c>
      <c r="CL64" s="230">
        <f t="shared" si="289"/>
        <v>0</v>
      </c>
      <c r="CM64" s="230">
        <f t="shared" si="289"/>
        <v>0</v>
      </c>
      <c r="CN64" s="230">
        <f t="shared" si="290"/>
        <v>0</v>
      </c>
      <c r="CO64" s="230">
        <f t="shared" si="290"/>
        <v>0</v>
      </c>
      <c r="CP64" s="230">
        <f t="shared" si="290"/>
        <v>0</v>
      </c>
      <c r="CQ64" s="230">
        <f t="shared" si="290"/>
        <v>0</v>
      </c>
      <c r="CR64" s="230">
        <f t="shared" si="290"/>
        <v>0</v>
      </c>
      <c r="CS64" s="230">
        <f t="shared" si="290"/>
        <v>0</v>
      </c>
      <c r="CT64" s="230">
        <f t="shared" si="290"/>
        <v>0</v>
      </c>
      <c r="CU64" s="230">
        <f t="shared" si="290"/>
        <v>0</v>
      </c>
      <c r="CV64" s="230">
        <f t="shared" si="290"/>
        <v>0</v>
      </c>
      <c r="CW64" s="230">
        <f t="shared" si="290"/>
        <v>0</v>
      </c>
      <c r="CX64" s="230">
        <f t="shared" si="290"/>
        <v>0</v>
      </c>
      <c r="CY64" s="230">
        <f t="shared" si="290"/>
        <v>0</v>
      </c>
      <c r="CZ64" s="230">
        <f t="shared" si="290"/>
        <v>0</v>
      </c>
      <c r="DA64" s="230">
        <f t="shared" si="290"/>
        <v>0</v>
      </c>
      <c r="DB64" s="230">
        <f t="shared" si="290"/>
        <v>0</v>
      </c>
      <c r="DC64" s="230">
        <f t="shared" si="290"/>
        <v>0</v>
      </c>
      <c r="DD64" s="230">
        <f t="shared" si="291"/>
        <v>0</v>
      </c>
      <c r="DE64" s="230">
        <f t="shared" si="291"/>
        <v>0</v>
      </c>
      <c r="DF64" s="230">
        <f t="shared" si="291"/>
        <v>0</v>
      </c>
      <c r="DG64" s="230">
        <f t="shared" si="291"/>
        <v>0</v>
      </c>
      <c r="DH64" s="230">
        <f t="shared" si="291"/>
        <v>0</v>
      </c>
      <c r="DI64" s="230">
        <f t="shared" si="291"/>
        <v>0</v>
      </c>
      <c r="DJ64" s="230">
        <f t="shared" si="291"/>
        <v>0</v>
      </c>
      <c r="DK64" s="230">
        <f t="shared" si="291"/>
        <v>0</v>
      </c>
      <c r="DL64" s="230">
        <f t="shared" si="291"/>
        <v>0</v>
      </c>
      <c r="DM64" s="230">
        <f t="shared" si="291"/>
        <v>0</v>
      </c>
      <c r="DN64" s="230">
        <f t="shared" si="291"/>
        <v>0</v>
      </c>
      <c r="DO64" s="230">
        <f t="shared" si="291"/>
        <v>0</v>
      </c>
      <c r="DP64" s="230">
        <f t="shared" si="291"/>
        <v>0</v>
      </c>
    </row>
    <row r="65" spans="2:120" x14ac:dyDescent="0.25">
      <c r="B65" s="194" t="str">
        <f t="shared" si="292"/>
        <v>Antigua and Barbuda</v>
      </c>
      <c r="C65" s="233">
        <f>'web app'!$C$29</f>
        <v>668.55</v>
      </c>
      <c r="D65" s="234">
        <f>'web app'!$C$17</f>
        <v>0.15</v>
      </c>
      <c r="E65" s="235">
        <f>VLOOKUP($S65,'data countries EDGAR'!$A$15:$AA$223,'data countries EDGAR'!$AA$12,FALSE)</f>
        <v>1.3496802814376588E-5</v>
      </c>
      <c r="F65" s="235">
        <f>VLOOKUP($S65,'data countries EDGAR'!$A$15:$AA$223,'data countries EDGAR'!$Z$12,FALSE)</f>
        <v>9.3380381064566238E-6</v>
      </c>
      <c r="G65" s="193">
        <f t="shared" si="293"/>
        <v>6.6599966978935594E-3</v>
      </c>
      <c r="H65" s="262">
        <f>VLOOKUP($S65,'data countries EDGAR'!$A$15:$AA$223,'data countries EDGAR'!M$12,FALSE)/1000</f>
        <v>3.4261773099545999E-4</v>
      </c>
      <c r="I65" s="236">
        <f>VLOOKUP($S65,'data countries EDGAR'!$A$15:$AA$223,'data countries EDGAR'!N$12,FALSE)/1000</f>
        <v>3.2601815801742003E-4</v>
      </c>
      <c r="J65" s="236">
        <f>VLOOKUP($S65,'data countries EDGAR'!$A$15:$AA$223,'data countries EDGAR'!O$12,FALSE)/1000</f>
        <v>3.3153928407181999E-4</v>
      </c>
      <c r="K65" s="236">
        <f>VLOOKUP($S65,'data countries EDGAR'!$A$15:$AA$223,'data countries EDGAR'!P$12,FALSE)/1000</f>
        <v>3.4301060639117998E-4</v>
      </c>
      <c r="L65" s="236">
        <f>VLOOKUP($S65,'data countries EDGAR'!$A$15:$AA$223,'data countries EDGAR'!Q$12,FALSE)/1000</f>
        <v>3.4409457960214002E-4</v>
      </c>
      <c r="M65" s="236">
        <f>VLOOKUP($S65,'data countries EDGAR'!$A$15:$AA$223,'data countries EDGAR'!R$12,FALSE)/1000</f>
        <v>3.5618734528828998E-4</v>
      </c>
      <c r="N65" s="236"/>
      <c r="O65" s="236"/>
      <c r="P65" s="262">
        <f t="shared" si="294"/>
        <v>1.70084997337085E-3</v>
      </c>
      <c r="Q65" s="194">
        <f t="shared" si="277"/>
        <v>0</v>
      </c>
      <c r="R65" s="237">
        <f t="shared" si="278"/>
        <v>0</v>
      </c>
      <c r="S65" s="194" t="str">
        <f>'data countries EDGAR'!A20</f>
        <v>Antigua and Barbuda</v>
      </c>
      <c r="T65" s="195">
        <v>2019</v>
      </c>
      <c r="U65" s="485">
        <f t="shared" si="295"/>
        <v>6.6599966978935594E-3</v>
      </c>
      <c r="V65" s="193">
        <f t="shared" si="279"/>
        <v>6.6599966978920467E-3</v>
      </c>
      <c r="W65" s="254">
        <f t="shared" si="296"/>
        <v>-2.2715163083830703E-13</v>
      </c>
      <c r="X65" s="197">
        <f t="shared" si="280"/>
        <v>3.4261773099545999E-4</v>
      </c>
      <c r="Y65" s="229">
        <v>0</v>
      </c>
      <c r="Z65" s="199">
        <f t="shared" si="297"/>
        <v>3.4261773099545999E-4</v>
      </c>
      <c r="AA65" s="199">
        <f t="shared" si="281"/>
        <v>-1.3974956266174454</v>
      </c>
      <c r="AB65" s="200">
        <f t="shared" si="282"/>
        <v>1424.917116216667</v>
      </c>
      <c r="AC65" s="199">
        <f t="shared" si="298"/>
        <v>2019.5062702438368</v>
      </c>
      <c r="AD65" s="199">
        <f t="shared" si="299"/>
        <v>2059.3708577935431</v>
      </c>
      <c r="AE65" s="201">
        <f t="shared" si="300"/>
        <v>2059.3708577935431</v>
      </c>
      <c r="AF65" s="202">
        <f t="shared" si="283"/>
        <v>2059.3708577935431</v>
      </c>
      <c r="AG65" s="202">
        <f t="shared" si="301"/>
        <v>2059.3708577935431</v>
      </c>
      <c r="AH65" s="202">
        <f t="shared" si="302"/>
        <v>2059</v>
      </c>
      <c r="AI65" s="177">
        <f t="shared" si="284"/>
        <v>2059</v>
      </c>
      <c r="AJ65" s="178" cm="1">
        <f t="array" ref="AJ65">IFERROR(INDEX($AN$6:$DP$6,MATCH(_xlfn.AGGREGATE(14,6,(AN65:DP65)/(AN65:DP65&lt;=0),1),AN65:DP65,0)),"-")</f>
        <v>2060</v>
      </c>
      <c r="AL65" s="176" t="s">
        <v>302</v>
      </c>
      <c r="AM65" s="154">
        <f t="shared" si="285"/>
        <v>3.4261773099545999E-4</v>
      </c>
      <c r="AN65" s="176">
        <f t="shared" si="286"/>
        <v>3.340245441428073E-4</v>
      </c>
      <c r="AO65" s="176">
        <f t="shared" si="286"/>
        <v>3.254313572901546E-4</v>
      </c>
      <c r="AP65" s="176">
        <f t="shared" si="286"/>
        <v>3.168381704375019E-4</v>
      </c>
      <c r="AQ65" s="176">
        <f t="shared" si="286"/>
        <v>3.082449835848492E-4</v>
      </c>
      <c r="AR65" s="230">
        <f t="shared" si="287"/>
        <v>2.996517967321965E-4</v>
      </c>
      <c r="AS65" s="230">
        <f t="shared" si="287"/>
        <v>2.910586098795438E-4</v>
      </c>
      <c r="AT65" s="230">
        <f t="shared" si="287"/>
        <v>2.824654230268911E-4</v>
      </c>
      <c r="AU65" s="230">
        <f t="shared" si="287"/>
        <v>2.7387223617423841E-4</v>
      </c>
      <c r="AV65" s="230">
        <f t="shared" si="287"/>
        <v>2.6527904932158571E-4</v>
      </c>
      <c r="AW65" s="230">
        <f t="shared" si="287"/>
        <v>2.5668586246893301E-4</v>
      </c>
      <c r="AX65" s="230">
        <f t="shared" si="287"/>
        <v>2.4809267561628031E-4</v>
      </c>
      <c r="AY65" s="230">
        <f t="shared" si="287"/>
        <v>2.3949948876362761E-4</v>
      </c>
      <c r="AZ65" s="230">
        <f t="shared" si="287"/>
        <v>2.3090630191097491E-4</v>
      </c>
      <c r="BA65" s="230">
        <f t="shared" si="287"/>
        <v>2.2231311505832222E-4</v>
      </c>
      <c r="BB65" s="230">
        <f t="shared" si="287"/>
        <v>2.1371992820566952E-4</v>
      </c>
      <c r="BC65" s="230">
        <f t="shared" si="287"/>
        <v>2.0512674135301682E-4</v>
      </c>
      <c r="BD65" s="230">
        <f t="shared" si="287"/>
        <v>1.9653355450036412E-4</v>
      </c>
      <c r="BE65" s="230">
        <f t="shared" si="287"/>
        <v>1.8794036764771142E-4</v>
      </c>
      <c r="BF65" s="230">
        <f t="shared" si="287"/>
        <v>1.7934718079505872E-4</v>
      </c>
      <c r="BG65" s="230">
        <f t="shared" si="287"/>
        <v>1.7075399394240602E-4</v>
      </c>
      <c r="BH65" s="230">
        <f t="shared" si="288"/>
        <v>1.6216080708975333E-4</v>
      </c>
      <c r="BI65" s="230">
        <f t="shared" si="288"/>
        <v>1.5356762023710063E-4</v>
      </c>
      <c r="BJ65" s="230">
        <f t="shared" si="288"/>
        <v>1.4497443338444793E-4</v>
      </c>
      <c r="BK65" s="230">
        <f t="shared" si="288"/>
        <v>1.3638124653179523E-4</v>
      </c>
      <c r="BL65" s="230">
        <f t="shared" si="288"/>
        <v>1.2778805967914253E-4</v>
      </c>
      <c r="BM65" s="230">
        <f t="shared" si="288"/>
        <v>1.1919487282648983E-4</v>
      </c>
      <c r="BN65" s="230">
        <f t="shared" si="288"/>
        <v>1.1060168597383713E-4</v>
      </c>
      <c r="BO65" s="230">
        <f t="shared" si="288"/>
        <v>1.0200849912118444E-4</v>
      </c>
      <c r="BP65" s="230">
        <f t="shared" si="288"/>
        <v>9.3415312268531738E-5</v>
      </c>
      <c r="BQ65" s="230">
        <f t="shared" si="288"/>
        <v>8.4822125415879039E-5</v>
      </c>
      <c r="BR65" s="230">
        <f t="shared" si="288"/>
        <v>7.6228938563226341E-5</v>
      </c>
      <c r="BS65" s="230">
        <f t="shared" si="288"/>
        <v>6.7635751710573642E-5</v>
      </c>
      <c r="BT65" s="230">
        <f t="shared" si="288"/>
        <v>5.9042564857920944E-5</v>
      </c>
      <c r="BU65" s="230">
        <f t="shared" si="288"/>
        <v>5.0449378005268245E-5</v>
      </c>
      <c r="BV65" s="230">
        <f t="shared" si="288"/>
        <v>4.1856191152615547E-5</v>
      </c>
      <c r="BW65" s="230">
        <f t="shared" si="288"/>
        <v>3.3263004299962848E-5</v>
      </c>
      <c r="BX65" s="230">
        <f t="shared" si="289"/>
        <v>2.466981744731015E-5</v>
      </c>
      <c r="BY65" s="230">
        <f t="shared" si="289"/>
        <v>1.6076630594657451E-5</v>
      </c>
      <c r="BZ65" s="230">
        <f t="shared" si="289"/>
        <v>7.4834437420047526E-6</v>
      </c>
      <c r="CA65" s="230">
        <f t="shared" si="289"/>
        <v>5.9093413821232722E-7</v>
      </c>
      <c r="CB65" s="230">
        <f t="shared" si="289"/>
        <v>0</v>
      </c>
      <c r="CC65" s="230">
        <f t="shared" si="289"/>
        <v>0</v>
      </c>
      <c r="CD65" s="230">
        <f t="shared" si="289"/>
        <v>0</v>
      </c>
      <c r="CE65" s="230">
        <f t="shared" si="289"/>
        <v>0</v>
      </c>
      <c r="CF65" s="230">
        <f t="shared" si="289"/>
        <v>0</v>
      </c>
      <c r="CG65" s="230">
        <f t="shared" si="289"/>
        <v>0</v>
      </c>
      <c r="CH65" s="230">
        <f t="shared" si="289"/>
        <v>0</v>
      </c>
      <c r="CI65" s="230">
        <f t="shared" si="289"/>
        <v>0</v>
      </c>
      <c r="CJ65" s="230">
        <f t="shared" si="289"/>
        <v>0</v>
      </c>
      <c r="CK65" s="230">
        <f t="shared" si="289"/>
        <v>0</v>
      </c>
      <c r="CL65" s="230">
        <f t="shared" si="289"/>
        <v>0</v>
      </c>
      <c r="CM65" s="230">
        <f t="shared" si="289"/>
        <v>0</v>
      </c>
      <c r="CN65" s="230">
        <f t="shared" si="290"/>
        <v>0</v>
      </c>
      <c r="CO65" s="230">
        <f t="shared" si="290"/>
        <v>0</v>
      </c>
      <c r="CP65" s="230">
        <f t="shared" si="290"/>
        <v>0</v>
      </c>
      <c r="CQ65" s="230">
        <f t="shared" si="290"/>
        <v>0</v>
      </c>
      <c r="CR65" s="230">
        <f t="shared" si="290"/>
        <v>0</v>
      </c>
      <c r="CS65" s="230">
        <f t="shared" si="290"/>
        <v>0</v>
      </c>
      <c r="CT65" s="230">
        <f t="shared" si="290"/>
        <v>0</v>
      </c>
      <c r="CU65" s="230">
        <f t="shared" si="290"/>
        <v>0</v>
      </c>
      <c r="CV65" s="230">
        <f t="shared" si="290"/>
        <v>0</v>
      </c>
      <c r="CW65" s="230">
        <f t="shared" si="290"/>
        <v>0</v>
      </c>
      <c r="CX65" s="230">
        <f t="shared" si="290"/>
        <v>0</v>
      </c>
      <c r="CY65" s="230">
        <f t="shared" si="290"/>
        <v>0</v>
      </c>
      <c r="CZ65" s="230">
        <f t="shared" si="290"/>
        <v>0</v>
      </c>
      <c r="DA65" s="230">
        <f t="shared" si="290"/>
        <v>0</v>
      </c>
      <c r="DB65" s="230">
        <f t="shared" si="290"/>
        <v>0</v>
      </c>
      <c r="DC65" s="230">
        <f t="shared" si="290"/>
        <v>0</v>
      </c>
      <c r="DD65" s="230">
        <f t="shared" si="291"/>
        <v>0</v>
      </c>
      <c r="DE65" s="230">
        <f t="shared" si="291"/>
        <v>0</v>
      </c>
      <c r="DF65" s="230">
        <f t="shared" si="291"/>
        <v>0</v>
      </c>
      <c r="DG65" s="230">
        <f t="shared" si="291"/>
        <v>0</v>
      </c>
      <c r="DH65" s="230">
        <f t="shared" si="291"/>
        <v>0</v>
      </c>
      <c r="DI65" s="230">
        <f t="shared" si="291"/>
        <v>0</v>
      </c>
      <c r="DJ65" s="230">
        <f t="shared" si="291"/>
        <v>0</v>
      </c>
      <c r="DK65" s="230">
        <f t="shared" si="291"/>
        <v>0</v>
      </c>
      <c r="DL65" s="230">
        <f t="shared" si="291"/>
        <v>0</v>
      </c>
      <c r="DM65" s="230">
        <f t="shared" si="291"/>
        <v>0</v>
      </c>
      <c r="DN65" s="230">
        <f t="shared" si="291"/>
        <v>0</v>
      </c>
      <c r="DO65" s="230">
        <f t="shared" si="291"/>
        <v>0</v>
      </c>
      <c r="DP65" s="230">
        <f t="shared" si="291"/>
        <v>0</v>
      </c>
    </row>
    <row r="66" spans="2:120" x14ac:dyDescent="0.25">
      <c r="B66" s="194" t="str">
        <f t="shared" si="292"/>
        <v>Argentina</v>
      </c>
      <c r="C66" s="233">
        <f>'web app'!$C$29</f>
        <v>668.55</v>
      </c>
      <c r="D66" s="234">
        <f>'web app'!$C$17</f>
        <v>0.15</v>
      </c>
      <c r="E66" s="235">
        <f>VLOOKUP($S66,'data countries EDGAR'!$A$15:$AA$223,'data countries EDGAR'!$AA$12,FALSE)</f>
        <v>5.8484478375226663E-3</v>
      </c>
      <c r="F66" s="235">
        <f>VLOOKUP($S66,'data countries EDGAR'!$A$15:$AA$223,'data countries EDGAR'!$Z$12,FALSE)</f>
        <v>4.9949844810853817E-3</v>
      </c>
      <c r="G66" s="193">
        <f t="shared" si="293"/>
        <v>3.4249843138715539</v>
      </c>
      <c r="H66" s="262">
        <f>VLOOKUP($S66,'data countries EDGAR'!$A$15:$AA$223,'data countries EDGAR'!M$12,FALSE)/1000</f>
        <v>0.18326871552213</v>
      </c>
      <c r="I66" s="236">
        <f>VLOOKUP($S66,'data countries EDGAR'!$A$15:$AA$223,'data countries EDGAR'!N$12,FALSE)/1000</f>
        <v>0.1681154334263</v>
      </c>
      <c r="J66" s="236">
        <f>VLOOKUP($S66,'data countries EDGAR'!$A$15:$AA$223,'data countries EDGAR'!O$12,FALSE)/1000</f>
        <v>0.18567595629442998</v>
      </c>
      <c r="K66" s="236">
        <f>VLOOKUP($S66,'data countries EDGAR'!$A$15:$AA$223,'data countries EDGAR'!P$12,FALSE)/1000</f>
        <v>0.19504105582581999</v>
      </c>
      <c r="L66" s="236">
        <f>VLOOKUP($S66,'data countries EDGAR'!$A$15:$AA$223,'data countries EDGAR'!Q$12,FALSE)/1000</f>
        <v>0.18989078663033998</v>
      </c>
      <c r="M66" s="236">
        <f>VLOOKUP($S66,'data countries EDGAR'!$A$15:$AA$223,'data countries EDGAR'!R$12,FALSE)/1000</f>
        <v>0.18327199143651002</v>
      </c>
      <c r="N66" s="236"/>
      <c r="O66" s="236"/>
      <c r="P66" s="262">
        <f t="shared" si="294"/>
        <v>0.92199522361339992</v>
      </c>
      <c r="Q66" s="194">
        <f t="shared" si="277"/>
        <v>0</v>
      </c>
      <c r="R66" s="237">
        <f t="shared" si="278"/>
        <v>0</v>
      </c>
      <c r="S66" s="194" t="str">
        <f>'data countries EDGAR'!A21</f>
        <v>Argentina</v>
      </c>
      <c r="T66" s="195">
        <v>2019</v>
      </c>
      <c r="U66" s="485">
        <f t="shared" si="295"/>
        <v>3.4249843138715539</v>
      </c>
      <c r="V66" s="193">
        <f t="shared" si="279"/>
        <v>3.4249843138707008</v>
      </c>
      <c r="W66" s="254">
        <f t="shared" si="296"/>
        <v>-2.4913404672588513E-13</v>
      </c>
      <c r="X66" s="197">
        <f t="shared" si="280"/>
        <v>0.18326871552213</v>
      </c>
      <c r="Y66" s="229">
        <v>0</v>
      </c>
      <c r="Z66" s="199">
        <f t="shared" si="297"/>
        <v>0.18326871552213</v>
      </c>
      <c r="AA66" s="199">
        <f t="shared" si="281"/>
        <v>-747.25557933714833</v>
      </c>
      <c r="AB66" s="200">
        <f t="shared" si="282"/>
        <v>761643.17846022651</v>
      </c>
      <c r="AC66" s="199">
        <f t="shared" si="298"/>
        <v>2019.5065154859351</v>
      </c>
      <c r="AD66" s="199">
        <f t="shared" si="299"/>
        <v>2057.8701235559638</v>
      </c>
      <c r="AE66" s="201">
        <f t="shared" si="300"/>
        <v>2057.8701235559638</v>
      </c>
      <c r="AF66" s="202">
        <f t="shared" si="283"/>
        <v>2057.8701235559638</v>
      </c>
      <c r="AG66" s="202">
        <f t="shared" si="301"/>
        <v>2057.8701235559638</v>
      </c>
      <c r="AH66" s="202">
        <f t="shared" si="302"/>
        <v>2057</v>
      </c>
      <c r="AI66" s="177">
        <f t="shared" si="284"/>
        <v>2058</v>
      </c>
      <c r="AJ66" s="178" cm="1">
        <f t="array" ref="AJ66">IFERROR(INDEX($AN$6:$DP$6,MATCH(_xlfn.AGGREGATE(14,6,(AN66:DP66)/(AN66:DP66&lt;=0),1),AN66:DP66,0)),"-")</f>
        <v>2058</v>
      </c>
      <c r="AL66" s="176" t="s">
        <v>302</v>
      </c>
      <c r="AM66" s="154">
        <f t="shared" si="285"/>
        <v>0.18326871552213</v>
      </c>
      <c r="AN66" s="176">
        <f t="shared" si="286"/>
        <v>0.17849237657563619</v>
      </c>
      <c r="AO66" s="176">
        <f t="shared" si="286"/>
        <v>0.17371603762914237</v>
      </c>
      <c r="AP66" s="176">
        <f t="shared" si="286"/>
        <v>0.16893969868264852</v>
      </c>
      <c r="AQ66" s="176">
        <f t="shared" si="286"/>
        <v>0.1641633597361547</v>
      </c>
      <c r="AR66" s="230">
        <f t="shared" si="287"/>
        <v>0.15938702078966088</v>
      </c>
      <c r="AS66" s="230">
        <f t="shared" si="287"/>
        <v>0.15461068184316706</v>
      </c>
      <c r="AT66" s="230">
        <f t="shared" si="287"/>
        <v>0.14983434289667324</v>
      </c>
      <c r="AU66" s="230">
        <f t="shared" si="287"/>
        <v>0.14505800395017943</v>
      </c>
      <c r="AV66" s="230">
        <f t="shared" si="287"/>
        <v>0.14028166500368558</v>
      </c>
      <c r="AW66" s="230">
        <f t="shared" si="287"/>
        <v>0.13550532605719176</v>
      </c>
      <c r="AX66" s="230">
        <f t="shared" si="287"/>
        <v>0.13072898711069794</v>
      </c>
      <c r="AY66" s="230">
        <f t="shared" si="287"/>
        <v>0.12595264816420412</v>
      </c>
      <c r="AZ66" s="230">
        <f t="shared" si="287"/>
        <v>0.12117630921771029</v>
      </c>
      <c r="BA66" s="230">
        <f t="shared" si="287"/>
        <v>0.11639997027121647</v>
      </c>
      <c r="BB66" s="230">
        <f t="shared" si="287"/>
        <v>0.11162363132472264</v>
      </c>
      <c r="BC66" s="230">
        <f t="shared" si="287"/>
        <v>0.10684729237822882</v>
      </c>
      <c r="BD66" s="230">
        <f t="shared" si="287"/>
        <v>0.102070953431735</v>
      </c>
      <c r="BE66" s="230">
        <f t="shared" si="287"/>
        <v>9.7294614485241168E-2</v>
      </c>
      <c r="BF66" s="230">
        <f t="shared" si="287"/>
        <v>9.2518275538747349E-2</v>
      </c>
      <c r="BG66" s="230">
        <f t="shared" si="287"/>
        <v>8.7741936592253517E-2</v>
      </c>
      <c r="BH66" s="230">
        <f t="shared" si="288"/>
        <v>8.2965597645759698E-2</v>
      </c>
      <c r="BI66" s="230">
        <f t="shared" si="288"/>
        <v>7.8189258699265879E-2</v>
      </c>
      <c r="BJ66" s="230">
        <f t="shared" si="288"/>
        <v>7.3412919752772046E-2</v>
      </c>
      <c r="BK66" s="230">
        <f t="shared" si="288"/>
        <v>6.8636580806278227E-2</v>
      </c>
      <c r="BL66" s="230">
        <f t="shared" si="288"/>
        <v>6.3860241859784408E-2</v>
      </c>
      <c r="BM66" s="230">
        <f t="shared" si="288"/>
        <v>5.9083902913290576E-2</v>
      </c>
      <c r="BN66" s="230">
        <f t="shared" si="288"/>
        <v>5.4307563966796757E-2</v>
      </c>
      <c r="BO66" s="230">
        <f t="shared" si="288"/>
        <v>4.9531225020302938E-2</v>
      </c>
      <c r="BP66" s="230">
        <f t="shared" si="288"/>
        <v>4.4754886073809119E-2</v>
      </c>
      <c r="BQ66" s="230">
        <f t="shared" si="288"/>
        <v>3.9978547127315273E-2</v>
      </c>
      <c r="BR66" s="230">
        <f t="shared" si="288"/>
        <v>3.5202208180821454E-2</v>
      </c>
      <c r="BS66" s="230">
        <f t="shared" si="288"/>
        <v>3.0425869234327635E-2</v>
      </c>
      <c r="BT66" s="230">
        <f t="shared" si="288"/>
        <v>2.5649530287833816E-2</v>
      </c>
      <c r="BU66" s="230">
        <f t="shared" si="288"/>
        <v>2.0873191341339997E-2</v>
      </c>
      <c r="BV66" s="230">
        <f t="shared" si="288"/>
        <v>1.6096852394846151E-2</v>
      </c>
      <c r="BW66" s="230">
        <f t="shared" si="288"/>
        <v>1.1320513448352332E-2</v>
      </c>
      <c r="BX66" s="230">
        <f t="shared" si="289"/>
        <v>6.5441745018585129E-3</v>
      </c>
      <c r="BY66" s="230">
        <f t="shared" si="289"/>
        <v>1.8081189370494951E-3</v>
      </c>
      <c r="BZ66" s="230">
        <f t="shared" si="289"/>
        <v>0</v>
      </c>
      <c r="CA66" s="230">
        <f t="shared" si="289"/>
        <v>0</v>
      </c>
      <c r="CB66" s="230">
        <f t="shared" si="289"/>
        <v>0</v>
      </c>
      <c r="CC66" s="230">
        <f t="shared" si="289"/>
        <v>0</v>
      </c>
      <c r="CD66" s="230">
        <f t="shared" si="289"/>
        <v>0</v>
      </c>
      <c r="CE66" s="230">
        <f t="shared" si="289"/>
        <v>0</v>
      </c>
      <c r="CF66" s="230">
        <f t="shared" si="289"/>
        <v>0</v>
      </c>
      <c r="CG66" s="230">
        <f t="shared" si="289"/>
        <v>0</v>
      </c>
      <c r="CH66" s="230">
        <f t="shared" si="289"/>
        <v>0</v>
      </c>
      <c r="CI66" s="230">
        <f t="shared" si="289"/>
        <v>0</v>
      </c>
      <c r="CJ66" s="230">
        <f t="shared" si="289"/>
        <v>0</v>
      </c>
      <c r="CK66" s="230">
        <f t="shared" si="289"/>
        <v>0</v>
      </c>
      <c r="CL66" s="230">
        <f t="shared" si="289"/>
        <v>0</v>
      </c>
      <c r="CM66" s="230">
        <f t="shared" si="289"/>
        <v>0</v>
      </c>
      <c r="CN66" s="230">
        <f t="shared" si="290"/>
        <v>0</v>
      </c>
      <c r="CO66" s="230">
        <f t="shared" si="290"/>
        <v>0</v>
      </c>
      <c r="CP66" s="230">
        <f t="shared" si="290"/>
        <v>0</v>
      </c>
      <c r="CQ66" s="230">
        <f t="shared" si="290"/>
        <v>0</v>
      </c>
      <c r="CR66" s="230">
        <f t="shared" si="290"/>
        <v>0</v>
      </c>
      <c r="CS66" s="230">
        <f t="shared" si="290"/>
        <v>0</v>
      </c>
      <c r="CT66" s="230">
        <f t="shared" si="290"/>
        <v>0</v>
      </c>
      <c r="CU66" s="230">
        <f t="shared" si="290"/>
        <v>0</v>
      </c>
      <c r="CV66" s="230">
        <f t="shared" si="290"/>
        <v>0</v>
      </c>
      <c r="CW66" s="230">
        <f t="shared" si="290"/>
        <v>0</v>
      </c>
      <c r="CX66" s="230">
        <f t="shared" si="290"/>
        <v>0</v>
      </c>
      <c r="CY66" s="230">
        <f t="shared" si="290"/>
        <v>0</v>
      </c>
      <c r="CZ66" s="230">
        <f t="shared" si="290"/>
        <v>0</v>
      </c>
      <c r="DA66" s="230">
        <f t="shared" si="290"/>
        <v>0</v>
      </c>
      <c r="DB66" s="230">
        <f t="shared" si="290"/>
        <v>0</v>
      </c>
      <c r="DC66" s="230">
        <f t="shared" si="290"/>
        <v>0</v>
      </c>
      <c r="DD66" s="230">
        <f t="shared" si="291"/>
        <v>0</v>
      </c>
      <c r="DE66" s="230">
        <f t="shared" si="291"/>
        <v>0</v>
      </c>
      <c r="DF66" s="230">
        <f t="shared" si="291"/>
        <v>0</v>
      </c>
      <c r="DG66" s="230">
        <f t="shared" si="291"/>
        <v>0</v>
      </c>
      <c r="DH66" s="230">
        <f t="shared" si="291"/>
        <v>0</v>
      </c>
      <c r="DI66" s="230">
        <f t="shared" si="291"/>
        <v>0</v>
      </c>
      <c r="DJ66" s="230">
        <f t="shared" si="291"/>
        <v>0</v>
      </c>
      <c r="DK66" s="230">
        <f t="shared" si="291"/>
        <v>0</v>
      </c>
      <c r="DL66" s="230">
        <f t="shared" si="291"/>
        <v>0</v>
      </c>
      <c r="DM66" s="230">
        <f t="shared" si="291"/>
        <v>0</v>
      </c>
      <c r="DN66" s="230">
        <f t="shared" si="291"/>
        <v>0</v>
      </c>
      <c r="DO66" s="230">
        <f t="shared" si="291"/>
        <v>0</v>
      </c>
      <c r="DP66" s="230">
        <f t="shared" si="291"/>
        <v>0</v>
      </c>
    </row>
    <row r="67" spans="2:120" x14ac:dyDescent="0.25">
      <c r="B67" s="194" t="str">
        <f t="shared" si="292"/>
        <v>Armenia</v>
      </c>
      <c r="C67" s="233">
        <f>'web app'!$C$29</f>
        <v>668.55</v>
      </c>
      <c r="D67" s="234">
        <f>'web app'!$C$17</f>
        <v>0.15</v>
      </c>
      <c r="E67" s="235">
        <f>VLOOKUP($S67,'data countries EDGAR'!$A$15:$AA$223,'data countries EDGAR'!$AA$12,FALSE)</f>
        <v>3.8080917149415218E-4</v>
      </c>
      <c r="F67" s="235">
        <f>VLOOKUP($S67,'data countries EDGAR'!$A$15:$AA$223,'data countries EDGAR'!$Z$12,FALSE)</f>
        <v>1.7510384590124675E-4</v>
      </c>
      <c r="G67" s="193">
        <f t="shared" si="293"/>
        <v>0.13769432049104904</v>
      </c>
      <c r="H67" s="262">
        <f>VLOOKUP($S67,'data countries EDGAR'!$A$15:$AA$223,'data countries EDGAR'!M$12,FALSE)/1000</f>
        <v>6.4246559809798005E-3</v>
      </c>
      <c r="I67" s="236">
        <f>VLOOKUP($S67,'data countries EDGAR'!$A$15:$AA$223,'data countries EDGAR'!N$12,FALSE)/1000</f>
        <v>6.9145278578360992E-3</v>
      </c>
      <c r="J67" s="236">
        <f>VLOOKUP($S67,'data countries EDGAR'!$A$15:$AA$223,'data countries EDGAR'!O$12,FALSE)/1000</f>
        <v>7.4634303130175E-3</v>
      </c>
      <c r="K67" s="236">
        <f>VLOOKUP($S67,'data countries EDGAR'!$A$15:$AA$223,'data countries EDGAR'!P$12,FALSE)/1000</f>
        <v>7.7741888898575995E-3</v>
      </c>
      <c r="L67" s="236">
        <f>VLOOKUP($S67,'data countries EDGAR'!$A$15:$AA$223,'data countries EDGAR'!Q$12,FALSE)/1000</f>
        <v>7.4987034203827995E-3</v>
      </c>
      <c r="M67" s="236">
        <f>VLOOKUP($S67,'data countries EDGAR'!$A$15:$AA$223,'data countries EDGAR'!R$12,FALSE)/1000</f>
        <v>7.4935903651149006E-3</v>
      </c>
      <c r="N67" s="236"/>
      <c r="O67" s="236"/>
      <c r="P67" s="262">
        <f t="shared" si="294"/>
        <v>3.7144440846208895E-2</v>
      </c>
      <c r="Q67" s="194">
        <f t="shared" si="277"/>
        <v>0</v>
      </c>
      <c r="R67" s="237">
        <f t="shared" si="278"/>
        <v>0</v>
      </c>
      <c r="S67" s="194" t="str">
        <f>'data countries EDGAR'!A22</f>
        <v>Armenia</v>
      </c>
      <c r="T67" s="195">
        <v>2019</v>
      </c>
      <c r="U67" s="485">
        <f t="shared" si="295"/>
        <v>0.13769432049104904</v>
      </c>
      <c r="V67" s="193">
        <f t="shared" si="279"/>
        <v>0.13769432049103658</v>
      </c>
      <c r="W67" s="254">
        <f t="shared" si="296"/>
        <v>-9.0483176506950258E-14</v>
      </c>
      <c r="X67" s="197">
        <f t="shared" si="280"/>
        <v>6.4246559809798005E-3</v>
      </c>
      <c r="Y67" s="229">
        <v>0</v>
      </c>
      <c r="Z67" s="199">
        <f t="shared" si="297"/>
        <v>6.4246559809798005E-3</v>
      </c>
      <c r="AA67" s="199">
        <f t="shared" si="281"/>
        <v>-26.230998804140491</v>
      </c>
      <c r="AB67" s="200">
        <f t="shared" si="282"/>
        <v>26771.313625253322</v>
      </c>
      <c r="AC67" s="199">
        <f t="shared" si="298"/>
        <v>2019.5057001311163</v>
      </c>
      <c r="AD67" s="199">
        <f t="shared" si="299"/>
        <v>2063.358640278298</v>
      </c>
      <c r="AE67" s="201">
        <f t="shared" si="300"/>
        <v>2063.358640278298</v>
      </c>
      <c r="AF67" s="202">
        <f t="shared" si="283"/>
        <v>2063.358640278298</v>
      </c>
      <c r="AG67" s="202">
        <f t="shared" si="301"/>
        <v>2063.358640278298</v>
      </c>
      <c r="AH67" s="202">
        <f t="shared" si="302"/>
        <v>2063</v>
      </c>
      <c r="AI67" s="177">
        <f t="shared" si="284"/>
        <v>2063</v>
      </c>
      <c r="AJ67" s="178" cm="1">
        <f t="array" ref="AJ67">IFERROR(INDEX($AN$6:$DP$6,MATCH(_xlfn.AGGREGATE(14,6,(AN67:DP67)/(AN67:DP67&lt;=0),1),AN67:DP67,0)),"-")</f>
        <v>2064</v>
      </c>
      <c r="AL67" s="176" t="s">
        <v>302</v>
      </c>
      <c r="AM67" s="154">
        <f t="shared" si="285"/>
        <v>6.4246559809798005E-3</v>
      </c>
      <c r="AN67" s="176">
        <f t="shared" si="286"/>
        <v>6.2781704552039635E-3</v>
      </c>
      <c r="AO67" s="176">
        <f t="shared" si="286"/>
        <v>6.1316849294281257E-3</v>
      </c>
      <c r="AP67" s="176">
        <f t="shared" si="286"/>
        <v>5.9851994036522888E-3</v>
      </c>
      <c r="AQ67" s="176">
        <f t="shared" si="286"/>
        <v>5.8387138778764509E-3</v>
      </c>
      <c r="AR67" s="230">
        <f t="shared" si="287"/>
        <v>5.692228352100614E-3</v>
      </c>
      <c r="AS67" s="230">
        <f t="shared" si="287"/>
        <v>5.545742826324777E-3</v>
      </c>
      <c r="AT67" s="230">
        <f t="shared" si="287"/>
        <v>5.3992573005489392E-3</v>
      </c>
      <c r="AU67" s="230">
        <f t="shared" si="287"/>
        <v>5.2527717747731023E-3</v>
      </c>
      <c r="AV67" s="230">
        <f t="shared" si="287"/>
        <v>5.1062862489972653E-3</v>
      </c>
      <c r="AW67" s="230">
        <f t="shared" si="287"/>
        <v>4.9598007232214275E-3</v>
      </c>
      <c r="AX67" s="230">
        <f t="shared" si="287"/>
        <v>4.8133151974455906E-3</v>
      </c>
      <c r="AY67" s="230">
        <f t="shared" si="287"/>
        <v>4.6668296716697536E-3</v>
      </c>
      <c r="AZ67" s="230">
        <f t="shared" si="287"/>
        <v>4.5203441458939158E-3</v>
      </c>
      <c r="BA67" s="230">
        <f t="shared" si="287"/>
        <v>4.3738586201180788E-3</v>
      </c>
      <c r="BB67" s="230">
        <f t="shared" si="287"/>
        <v>4.2273730943422419E-3</v>
      </c>
      <c r="BC67" s="230">
        <f t="shared" si="287"/>
        <v>4.0808875685664041E-3</v>
      </c>
      <c r="BD67" s="230">
        <f t="shared" si="287"/>
        <v>3.9344020427905663E-3</v>
      </c>
      <c r="BE67" s="230">
        <f t="shared" si="287"/>
        <v>3.7879165170147293E-3</v>
      </c>
      <c r="BF67" s="230">
        <f t="shared" si="287"/>
        <v>3.6414309912388924E-3</v>
      </c>
      <c r="BG67" s="230">
        <f t="shared" si="287"/>
        <v>3.494945465463055E-3</v>
      </c>
      <c r="BH67" s="230">
        <f t="shared" si="288"/>
        <v>3.3484599396872176E-3</v>
      </c>
      <c r="BI67" s="230">
        <f t="shared" si="288"/>
        <v>3.2019744139113807E-3</v>
      </c>
      <c r="BJ67" s="230">
        <f t="shared" si="288"/>
        <v>3.0554888881355433E-3</v>
      </c>
      <c r="BK67" s="230">
        <f t="shared" si="288"/>
        <v>2.9090033623597059E-3</v>
      </c>
      <c r="BL67" s="230">
        <f t="shared" si="288"/>
        <v>2.7625178365838685E-3</v>
      </c>
      <c r="BM67" s="230">
        <f t="shared" si="288"/>
        <v>2.6160323108080311E-3</v>
      </c>
      <c r="BN67" s="230">
        <f t="shared" si="288"/>
        <v>2.4695467850321942E-3</v>
      </c>
      <c r="BO67" s="230">
        <f t="shared" si="288"/>
        <v>2.3230612592563572E-3</v>
      </c>
      <c r="BP67" s="230">
        <f t="shared" si="288"/>
        <v>2.1765757334805194E-3</v>
      </c>
      <c r="BQ67" s="230">
        <f t="shared" si="288"/>
        <v>2.0300902077046825E-3</v>
      </c>
      <c r="BR67" s="230">
        <f t="shared" si="288"/>
        <v>1.8836046819288446E-3</v>
      </c>
      <c r="BS67" s="230">
        <f t="shared" si="288"/>
        <v>1.7371191561530077E-3</v>
      </c>
      <c r="BT67" s="230">
        <f t="shared" si="288"/>
        <v>1.5906336303771708E-3</v>
      </c>
      <c r="BU67" s="230">
        <f t="shared" si="288"/>
        <v>1.4441481046013329E-3</v>
      </c>
      <c r="BV67" s="230">
        <f t="shared" si="288"/>
        <v>1.297662578825496E-3</v>
      </c>
      <c r="BW67" s="230">
        <f t="shared" si="288"/>
        <v>1.1511770530496582E-3</v>
      </c>
      <c r="BX67" s="230">
        <f t="shared" si="289"/>
        <v>1.0046915272738212E-3</v>
      </c>
      <c r="BY67" s="230">
        <f t="shared" si="289"/>
        <v>8.5820600149798427E-4</v>
      </c>
      <c r="BZ67" s="230">
        <f t="shared" si="289"/>
        <v>7.1172047572214646E-4</v>
      </c>
      <c r="CA67" s="230">
        <f t="shared" si="289"/>
        <v>5.6523494994630951E-4</v>
      </c>
      <c r="CB67" s="230">
        <f t="shared" si="289"/>
        <v>4.1874942417047256E-4</v>
      </c>
      <c r="CC67" s="230">
        <f t="shared" si="289"/>
        <v>2.7226389839463475E-4</v>
      </c>
      <c r="CD67" s="230">
        <f t="shared" si="289"/>
        <v>1.257783726187978E-4</v>
      </c>
      <c r="CE67" s="230">
        <f t="shared" si="289"/>
        <v>9.4206928472074624E-6</v>
      </c>
      <c r="CF67" s="230">
        <f t="shared" si="289"/>
        <v>0</v>
      </c>
      <c r="CG67" s="230">
        <f t="shared" si="289"/>
        <v>0</v>
      </c>
      <c r="CH67" s="230">
        <f t="shared" si="289"/>
        <v>0</v>
      </c>
      <c r="CI67" s="230">
        <f t="shared" si="289"/>
        <v>0</v>
      </c>
      <c r="CJ67" s="230">
        <f t="shared" si="289"/>
        <v>0</v>
      </c>
      <c r="CK67" s="230">
        <f t="shared" si="289"/>
        <v>0</v>
      </c>
      <c r="CL67" s="230">
        <f t="shared" si="289"/>
        <v>0</v>
      </c>
      <c r="CM67" s="230">
        <f t="shared" si="289"/>
        <v>0</v>
      </c>
      <c r="CN67" s="230">
        <f t="shared" si="290"/>
        <v>0</v>
      </c>
      <c r="CO67" s="230">
        <f t="shared" si="290"/>
        <v>0</v>
      </c>
      <c r="CP67" s="230">
        <f t="shared" si="290"/>
        <v>0</v>
      </c>
      <c r="CQ67" s="230">
        <f t="shared" si="290"/>
        <v>0</v>
      </c>
      <c r="CR67" s="230">
        <f t="shared" si="290"/>
        <v>0</v>
      </c>
      <c r="CS67" s="230">
        <f t="shared" si="290"/>
        <v>0</v>
      </c>
      <c r="CT67" s="230">
        <f t="shared" si="290"/>
        <v>0</v>
      </c>
      <c r="CU67" s="230">
        <f t="shared" si="290"/>
        <v>0</v>
      </c>
      <c r="CV67" s="230">
        <f t="shared" si="290"/>
        <v>0</v>
      </c>
      <c r="CW67" s="230">
        <f t="shared" si="290"/>
        <v>0</v>
      </c>
      <c r="CX67" s="230">
        <f t="shared" si="290"/>
        <v>0</v>
      </c>
      <c r="CY67" s="230">
        <f t="shared" si="290"/>
        <v>0</v>
      </c>
      <c r="CZ67" s="230">
        <f t="shared" si="290"/>
        <v>0</v>
      </c>
      <c r="DA67" s="230">
        <f t="shared" si="290"/>
        <v>0</v>
      </c>
      <c r="DB67" s="230">
        <f t="shared" si="290"/>
        <v>0</v>
      </c>
      <c r="DC67" s="230">
        <f t="shared" si="290"/>
        <v>0</v>
      </c>
      <c r="DD67" s="230">
        <f t="shared" si="291"/>
        <v>0</v>
      </c>
      <c r="DE67" s="230">
        <f t="shared" si="291"/>
        <v>0</v>
      </c>
      <c r="DF67" s="230">
        <f t="shared" si="291"/>
        <v>0</v>
      </c>
      <c r="DG67" s="230">
        <f t="shared" si="291"/>
        <v>0</v>
      </c>
      <c r="DH67" s="230">
        <f t="shared" si="291"/>
        <v>0</v>
      </c>
      <c r="DI67" s="230">
        <f t="shared" si="291"/>
        <v>0</v>
      </c>
      <c r="DJ67" s="230">
        <f t="shared" si="291"/>
        <v>0</v>
      </c>
      <c r="DK67" s="230">
        <f t="shared" si="291"/>
        <v>0</v>
      </c>
      <c r="DL67" s="230">
        <f t="shared" si="291"/>
        <v>0</v>
      </c>
      <c r="DM67" s="230">
        <f t="shared" si="291"/>
        <v>0</v>
      </c>
      <c r="DN67" s="230">
        <f t="shared" si="291"/>
        <v>0</v>
      </c>
      <c r="DO67" s="230">
        <f t="shared" si="291"/>
        <v>0</v>
      </c>
      <c r="DP67" s="230">
        <f t="shared" si="291"/>
        <v>0</v>
      </c>
    </row>
    <row r="68" spans="2:120" x14ac:dyDescent="0.25">
      <c r="B68" s="194" t="str">
        <f t="shared" si="292"/>
        <v>Aruba</v>
      </c>
      <c r="C68" s="233">
        <f>'web app'!$C$29</f>
        <v>668.55</v>
      </c>
      <c r="D68" s="234">
        <f>'web app'!$C$17</f>
        <v>0.15</v>
      </c>
      <c r="E68" s="235">
        <f>VLOOKUP($S68,'data countries EDGAR'!$A$15:$AA$223,'data countries EDGAR'!$AA$12,FALSE)</f>
        <v>1.3752127405490729E-5</v>
      </c>
      <c r="F68" s="235">
        <f>VLOOKUP($S68,'data countries EDGAR'!$A$15:$AA$223,'data countries EDGAR'!$Z$12,FALSE)</f>
        <v>1.3887682356057506E-5</v>
      </c>
      <c r="G68" s="193">
        <f t="shared" si="293"/>
        <v>9.2710162498120322E-3</v>
      </c>
      <c r="H68" s="262">
        <f>VLOOKUP($S68,'data countries EDGAR'!$A$15:$AA$223,'data countries EDGAR'!M$12,FALSE)/1000</f>
        <v>5.0954666958663998E-4</v>
      </c>
      <c r="I68" s="236">
        <f>VLOOKUP($S68,'data countries EDGAR'!$A$15:$AA$223,'data countries EDGAR'!N$12,FALSE)/1000</f>
        <v>4.8873489720798998E-4</v>
      </c>
      <c r="J68" s="236">
        <f>VLOOKUP($S68,'data countries EDGAR'!$A$15:$AA$223,'data countries EDGAR'!O$12,FALSE)/1000</f>
        <v>5.0735051766377008E-4</v>
      </c>
      <c r="K68" s="236">
        <f>VLOOKUP($S68,'data countries EDGAR'!$A$15:$AA$223,'data countries EDGAR'!P$12,FALSE)/1000</f>
        <v>5.3546506395850998E-4</v>
      </c>
      <c r="L68" s="236">
        <f>VLOOKUP($S68,'data countries EDGAR'!$A$15:$AA$223,'data countries EDGAR'!Q$12,FALSE)/1000</f>
        <v>5.3712384217061008E-4</v>
      </c>
      <c r="M68" s="236">
        <f>VLOOKUP($S68,'data countries EDGAR'!$A$15:$AA$223,'data countries EDGAR'!R$12,FALSE)/1000</f>
        <v>5.5596098786621991E-4</v>
      </c>
      <c r="N68" s="236"/>
      <c r="O68" s="236"/>
      <c r="P68" s="262">
        <f t="shared" si="294"/>
        <v>2.6246353088671005E-3</v>
      </c>
      <c r="Q68" s="194">
        <f t="shared" si="277"/>
        <v>0</v>
      </c>
      <c r="R68" s="237">
        <f t="shared" si="278"/>
        <v>0</v>
      </c>
      <c r="S68" s="194" t="str">
        <f>'data countries EDGAR'!A23</f>
        <v>Aruba</v>
      </c>
      <c r="T68" s="195">
        <v>2019</v>
      </c>
      <c r="U68" s="485">
        <f t="shared" si="295"/>
        <v>9.2710162498120322E-3</v>
      </c>
      <c r="V68" s="193">
        <f t="shared" si="279"/>
        <v>9.2710162498078185E-3</v>
      </c>
      <c r="W68" s="254">
        <f t="shared" si="296"/>
        <v>-4.5452530628153909E-13</v>
      </c>
      <c r="X68" s="197">
        <f t="shared" si="280"/>
        <v>5.0954666958663998E-4</v>
      </c>
      <c r="Y68" s="229">
        <v>0</v>
      </c>
      <c r="Z68" s="199">
        <f t="shared" si="297"/>
        <v>5.0954666958663998E-4</v>
      </c>
      <c r="AA68" s="199">
        <f t="shared" si="281"/>
        <v>-2.0771105776296492</v>
      </c>
      <c r="AB68" s="200">
        <f t="shared" si="282"/>
        <v>2116.5998652143162</v>
      </c>
      <c r="AC68" s="199">
        <f t="shared" si="298"/>
        <v>2019.5066876060807</v>
      </c>
      <c r="AD68" s="199">
        <f t="shared" si="299"/>
        <v>2056.8825846752306</v>
      </c>
      <c r="AE68" s="201">
        <f t="shared" si="300"/>
        <v>2056.8825846752306</v>
      </c>
      <c r="AF68" s="202">
        <f t="shared" si="283"/>
        <v>2056.8825846752306</v>
      </c>
      <c r="AG68" s="202">
        <f t="shared" si="301"/>
        <v>2056.8825846752306</v>
      </c>
      <c r="AH68" s="202">
        <f t="shared" si="302"/>
        <v>2056</v>
      </c>
      <c r="AI68" s="177">
        <f t="shared" si="284"/>
        <v>2057</v>
      </c>
      <c r="AJ68" s="178" cm="1">
        <f t="array" ref="AJ68">IFERROR(INDEX($AN$6:$DP$6,MATCH(_xlfn.AGGREGATE(14,6,(AN68:DP68)/(AN68:DP68&lt;=0),1),AN68:DP68,0)),"-")</f>
        <v>2057</v>
      </c>
      <c r="AL68" s="176" t="s">
        <v>302</v>
      </c>
      <c r="AM68" s="154">
        <f t="shared" si="285"/>
        <v>5.0954666958663998E-4</v>
      </c>
      <c r="AN68" s="176">
        <f t="shared" si="286"/>
        <v>4.9591607999489721E-4</v>
      </c>
      <c r="AO68" s="176">
        <f t="shared" si="286"/>
        <v>4.8228549040315455E-4</v>
      </c>
      <c r="AP68" s="176">
        <f t="shared" si="286"/>
        <v>4.6865490081141178E-4</v>
      </c>
      <c r="AQ68" s="176">
        <f t="shared" si="286"/>
        <v>4.5502431121966907E-4</v>
      </c>
      <c r="AR68" s="230">
        <f t="shared" si="287"/>
        <v>4.4139372162792635E-4</v>
      </c>
      <c r="AS68" s="230">
        <f t="shared" si="287"/>
        <v>4.2776313203618364E-4</v>
      </c>
      <c r="AT68" s="230">
        <f t="shared" si="287"/>
        <v>4.1413254244444093E-4</v>
      </c>
      <c r="AU68" s="230">
        <f t="shared" si="287"/>
        <v>4.0050195285269816E-4</v>
      </c>
      <c r="AV68" s="230">
        <f t="shared" si="287"/>
        <v>3.8687136326095544E-4</v>
      </c>
      <c r="AW68" s="230">
        <f t="shared" si="287"/>
        <v>3.7324077366921273E-4</v>
      </c>
      <c r="AX68" s="230">
        <f t="shared" si="287"/>
        <v>3.5961018407746996E-4</v>
      </c>
      <c r="AY68" s="230">
        <f t="shared" si="287"/>
        <v>3.459795944857273E-4</v>
      </c>
      <c r="AZ68" s="230">
        <f t="shared" si="287"/>
        <v>3.3234900489398454E-4</v>
      </c>
      <c r="BA68" s="230">
        <f t="shared" si="287"/>
        <v>3.1871841530224182E-4</v>
      </c>
      <c r="BB68" s="230">
        <f t="shared" si="287"/>
        <v>3.0508782571049911E-4</v>
      </c>
      <c r="BC68" s="230">
        <f t="shared" si="287"/>
        <v>2.9145723611875634E-4</v>
      </c>
      <c r="BD68" s="230">
        <f t="shared" si="287"/>
        <v>2.7782664652701368E-4</v>
      </c>
      <c r="BE68" s="230">
        <f t="shared" si="287"/>
        <v>2.6419605693527091E-4</v>
      </c>
      <c r="BF68" s="230">
        <f t="shared" si="287"/>
        <v>2.505654673435282E-4</v>
      </c>
      <c r="BG68" s="230">
        <f t="shared" si="287"/>
        <v>2.3693487775178549E-4</v>
      </c>
      <c r="BH68" s="230">
        <f t="shared" si="288"/>
        <v>2.2330428816004272E-4</v>
      </c>
      <c r="BI68" s="230">
        <f t="shared" si="288"/>
        <v>2.096736985683E-4</v>
      </c>
      <c r="BJ68" s="230">
        <f t="shared" si="288"/>
        <v>1.9604310897655729E-4</v>
      </c>
      <c r="BK68" s="230">
        <f t="shared" si="288"/>
        <v>1.8241251938481458E-4</v>
      </c>
      <c r="BL68" s="230">
        <f t="shared" si="288"/>
        <v>1.6878192979307186E-4</v>
      </c>
      <c r="BM68" s="230">
        <f t="shared" si="288"/>
        <v>1.551513402013291E-4</v>
      </c>
      <c r="BN68" s="230">
        <f t="shared" si="288"/>
        <v>1.4152075060958638E-4</v>
      </c>
      <c r="BO68" s="230">
        <f t="shared" si="288"/>
        <v>1.2789016101784367E-4</v>
      </c>
      <c r="BP68" s="230">
        <f t="shared" si="288"/>
        <v>1.1425957142610095E-4</v>
      </c>
      <c r="BQ68" s="230">
        <f t="shared" si="288"/>
        <v>1.0062898183435819E-4</v>
      </c>
      <c r="BR68" s="230">
        <f t="shared" si="288"/>
        <v>8.6998392242615473E-5</v>
      </c>
      <c r="BS68" s="230">
        <f t="shared" si="288"/>
        <v>7.3367802650872759E-5</v>
      </c>
      <c r="BT68" s="230">
        <f t="shared" si="288"/>
        <v>5.9737213059130045E-5</v>
      </c>
      <c r="BU68" s="230">
        <f t="shared" si="288"/>
        <v>4.6106623467387332E-5</v>
      </c>
      <c r="BV68" s="230">
        <f t="shared" si="288"/>
        <v>3.2476033875644564E-5</v>
      </c>
      <c r="BW68" s="230">
        <f t="shared" si="288"/>
        <v>1.884544428390185E-5</v>
      </c>
      <c r="BX68" s="230">
        <f t="shared" si="289"/>
        <v>5.3088127894347943E-6</v>
      </c>
      <c r="BY68" s="230">
        <f t="shared" si="289"/>
        <v>0</v>
      </c>
      <c r="BZ68" s="230">
        <f t="shared" si="289"/>
        <v>0</v>
      </c>
      <c r="CA68" s="230">
        <f t="shared" si="289"/>
        <v>0</v>
      </c>
      <c r="CB68" s="230">
        <f t="shared" si="289"/>
        <v>0</v>
      </c>
      <c r="CC68" s="230">
        <f t="shared" si="289"/>
        <v>0</v>
      </c>
      <c r="CD68" s="230">
        <f t="shared" si="289"/>
        <v>0</v>
      </c>
      <c r="CE68" s="230">
        <f t="shared" si="289"/>
        <v>0</v>
      </c>
      <c r="CF68" s="230">
        <f t="shared" si="289"/>
        <v>0</v>
      </c>
      <c r="CG68" s="230">
        <f t="shared" si="289"/>
        <v>0</v>
      </c>
      <c r="CH68" s="230">
        <f t="shared" si="289"/>
        <v>0</v>
      </c>
      <c r="CI68" s="230">
        <f t="shared" si="289"/>
        <v>0</v>
      </c>
      <c r="CJ68" s="230">
        <f t="shared" si="289"/>
        <v>0</v>
      </c>
      <c r="CK68" s="230">
        <f t="shared" si="289"/>
        <v>0</v>
      </c>
      <c r="CL68" s="230">
        <f t="shared" si="289"/>
        <v>0</v>
      </c>
      <c r="CM68" s="230">
        <f t="shared" si="289"/>
        <v>0</v>
      </c>
      <c r="CN68" s="230">
        <f t="shared" si="290"/>
        <v>0</v>
      </c>
      <c r="CO68" s="230">
        <f t="shared" si="290"/>
        <v>0</v>
      </c>
      <c r="CP68" s="230">
        <f t="shared" si="290"/>
        <v>0</v>
      </c>
      <c r="CQ68" s="230">
        <f t="shared" si="290"/>
        <v>0</v>
      </c>
      <c r="CR68" s="230">
        <f t="shared" si="290"/>
        <v>0</v>
      </c>
      <c r="CS68" s="230">
        <f t="shared" si="290"/>
        <v>0</v>
      </c>
      <c r="CT68" s="230">
        <f t="shared" si="290"/>
        <v>0</v>
      </c>
      <c r="CU68" s="230">
        <f t="shared" si="290"/>
        <v>0</v>
      </c>
      <c r="CV68" s="230">
        <f t="shared" si="290"/>
        <v>0</v>
      </c>
      <c r="CW68" s="230">
        <f t="shared" si="290"/>
        <v>0</v>
      </c>
      <c r="CX68" s="230">
        <f t="shared" si="290"/>
        <v>0</v>
      </c>
      <c r="CY68" s="230">
        <f t="shared" si="290"/>
        <v>0</v>
      </c>
      <c r="CZ68" s="230">
        <f t="shared" si="290"/>
        <v>0</v>
      </c>
      <c r="DA68" s="230">
        <f t="shared" si="290"/>
        <v>0</v>
      </c>
      <c r="DB68" s="230">
        <f t="shared" si="290"/>
        <v>0</v>
      </c>
      <c r="DC68" s="230">
        <f t="shared" si="290"/>
        <v>0</v>
      </c>
      <c r="DD68" s="230">
        <f t="shared" si="291"/>
        <v>0</v>
      </c>
      <c r="DE68" s="230">
        <f t="shared" si="291"/>
        <v>0</v>
      </c>
      <c r="DF68" s="230">
        <f t="shared" si="291"/>
        <v>0</v>
      </c>
      <c r="DG68" s="230">
        <f t="shared" si="291"/>
        <v>0</v>
      </c>
      <c r="DH68" s="230">
        <f t="shared" si="291"/>
        <v>0</v>
      </c>
      <c r="DI68" s="230">
        <f t="shared" si="291"/>
        <v>0</v>
      </c>
      <c r="DJ68" s="230">
        <f t="shared" si="291"/>
        <v>0</v>
      </c>
      <c r="DK68" s="230">
        <f t="shared" si="291"/>
        <v>0</v>
      </c>
      <c r="DL68" s="230">
        <f t="shared" si="291"/>
        <v>0</v>
      </c>
      <c r="DM68" s="230">
        <f t="shared" si="291"/>
        <v>0</v>
      </c>
      <c r="DN68" s="230">
        <f t="shared" si="291"/>
        <v>0</v>
      </c>
      <c r="DO68" s="230">
        <f t="shared" si="291"/>
        <v>0</v>
      </c>
      <c r="DP68" s="230">
        <f t="shared" si="291"/>
        <v>0</v>
      </c>
    </row>
    <row r="69" spans="2:120" x14ac:dyDescent="0.25">
      <c r="B69" s="194" t="str">
        <f t="shared" si="292"/>
        <v>Australia</v>
      </c>
      <c r="C69" s="233">
        <f>'web app'!$C$29</f>
        <v>668.55</v>
      </c>
      <c r="D69" s="234">
        <f>'web app'!$C$17</f>
        <v>0.15</v>
      </c>
      <c r="E69" s="235">
        <f>VLOOKUP($S69,'data countries EDGAR'!$A$15:$AA$223,'data countries EDGAR'!$AA$12,FALSE)</f>
        <v>3.2532989988919539E-3</v>
      </c>
      <c r="F69" s="235">
        <f>VLOOKUP($S69,'data countries EDGAR'!$A$15:$AA$223,'data countries EDGAR'!$Z$12,FALSE)</f>
        <v>1.1117539341935613E-2</v>
      </c>
      <c r="G69" s="193">
        <f t="shared" si="293"/>
        <v>6.6439852448497776</v>
      </c>
      <c r="H69" s="262">
        <f>VLOOKUP($S69,'data countries EDGAR'!$A$15:$AA$223,'data countries EDGAR'!M$12,FALSE)/1000</f>
        <v>0.40790860565807996</v>
      </c>
      <c r="I69" s="236">
        <f>VLOOKUP($S69,'data countries EDGAR'!$A$15:$AA$223,'data countries EDGAR'!N$12,FALSE)/1000</f>
        <v>0.39254578214968</v>
      </c>
      <c r="J69" s="236">
        <f>VLOOKUP($S69,'data countries EDGAR'!$A$15:$AA$223,'data countries EDGAR'!O$12,FALSE)/1000</f>
        <v>0.38473474752950998</v>
      </c>
      <c r="K69" s="236">
        <f>VLOOKUP($S69,'data countries EDGAR'!$A$15:$AA$223,'data countries EDGAR'!P$12,FALSE)/1000</f>
        <v>0.37806508962997998</v>
      </c>
      <c r="L69" s="236">
        <f>VLOOKUP($S69,'data countries EDGAR'!$A$15:$AA$223,'data countries EDGAR'!Q$12,FALSE)/1000</f>
        <v>0.37749569400646998</v>
      </c>
      <c r="M69" s="236">
        <f>VLOOKUP($S69,'data countries EDGAR'!$A$15:$AA$223,'data countries EDGAR'!R$12,FALSE)/1000</f>
        <v>0.38340311084883999</v>
      </c>
      <c r="N69" s="236"/>
      <c r="O69" s="236"/>
      <c r="P69" s="262">
        <f t="shared" si="294"/>
        <v>1.91624442416448</v>
      </c>
      <c r="Q69" s="194">
        <f t="shared" si="277"/>
        <v>0</v>
      </c>
      <c r="R69" s="237">
        <f t="shared" si="278"/>
        <v>0</v>
      </c>
      <c r="S69" s="194" t="str">
        <f>'data countries EDGAR'!A24</f>
        <v>Australia</v>
      </c>
      <c r="T69" s="195">
        <v>2019</v>
      </c>
      <c r="U69" s="485">
        <f t="shared" si="295"/>
        <v>6.6439852448497776</v>
      </c>
      <c r="V69" s="193">
        <f t="shared" si="279"/>
        <v>6.6439852448503673</v>
      </c>
      <c r="W69" s="254">
        <f t="shared" si="296"/>
        <v>8.8817841970012523E-14</v>
      </c>
      <c r="X69" s="197">
        <f t="shared" si="280"/>
        <v>0.40790860565807996</v>
      </c>
      <c r="Y69" s="229">
        <v>0</v>
      </c>
      <c r="Z69" s="199">
        <f t="shared" si="297"/>
        <v>0.40790860565807996</v>
      </c>
      <c r="AA69" s="199">
        <f t="shared" si="281"/>
        <v>-1661.2387373483425</v>
      </c>
      <c r="AB69" s="200">
        <f t="shared" si="282"/>
        <v>1691265.3309311776</v>
      </c>
      <c r="AC69" s="199">
        <f t="shared" si="298"/>
        <v>2019.5074474792959</v>
      </c>
      <c r="AD69" s="199">
        <f t="shared" si="299"/>
        <v>2053.0684048204171</v>
      </c>
      <c r="AE69" s="201">
        <f t="shared" si="300"/>
        <v>2053.0684048204171</v>
      </c>
      <c r="AF69" s="202">
        <f t="shared" si="283"/>
        <v>2053.0684048204171</v>
      </c>
      <c r="AG69" s="202">
        <f t="shared" si="301"/>
        <v>2053.0684048204171</v>
      </c>
      <c r="AH69" s="202">
        <f t="shared" si="302"/>
        <v>2053</v>
      </c>
      <c r="AI69" s="177">
        <f t="shared" si="284"/>
        <v>2053</v>
      </c>
      <c r="AJ69" s="178" cm="1">
        <f t="array" ref="AJ69">IFERROR(INDEX($AN$6:$DP$6,MATCH(_xlfn.AGGREGATE(14,6,(AN69:DP69)/(AN69:DP69&lt;=0),1),AN69:DP69,0)),"-")</f>
        <v>2054</v>
      </c>
      <c r="AL69" s="176" t="s">
        <v>302</v>
      </c>
      <c r="AM69" s="154">
        <f t="shared" si="285"/>
        <v>0.40790860565807996</v>
      </c>
      <c r="AN69" s="176">
        <f t="shared" si="286"/>
        <v>0.39575704207201462</v>
      </c>
      <c r="AO69" s="176">
        <f t="shared" si="286"/>
        <v>0.38360547848594928</v>
      </c>
      <c r="AP69" s="176">
        <f t="shared" si="286"/>
        <v>0.371453914899884</v>
      </c>
      <c r="AQ69" s="176">
        <f t="shared" si="286"/>
        <v>0.35930235131381866</v>
      </c>
      <c r="AR69" s="230">
        <f t="shared" si="287"/>
        <v>0.34715078772775332</v>
      </c>
      <c r="AS69" s="230">
        <f t="shared" si="287"/>
        <v>0.33499922414168798</v>
      </c>
      <c r="AT69" s="230">
        <f t="shared" si="287"/>
        <v>0.32284766055562264</v>
      </c>
      <c r="AU69" s="230">
        <f t="shared" si="287"/>
        <v>0.31069609696955736</v>
      </c>
      <c r="AV69" s="230">
        <f t="shared" si="287"/>
        <v>0.29854453338349202</v>
      </c>
      <c r="AW69" s="230">
        <f t="shared" si="287"/>
        <v>0.28639296979742668</v>
      </c>
      <c r="AX69" s="230">
        <f t="shared" si="287"/>
        <v>0.27424140621136134</v>
      </c>
      <c r="AY69" s="230">
        <f t="shared" si="287"/>
        <v>0.262089842625296</v>
      </c>
      <c r="AZ69" s="230">
        <f t="shared" si="287"/>
        <v>0.24993827903923069</v>
      </c>
      <c r="BA69" s="230">
        <f t="shared" si="287"/>
        <v>0.23778671545316535</v>
      </c>
      <c r="BB69" s="230">
        <f t="shared" si="287"/>
        <v>0.22563515186710004</v>
      </c>
      <c r="BC69" s="230">
        <f t="shared" si="287"/>
        <v>0.2134835882810347</v>
      </c>
      <c r="BD69" s="230">
        <f t="shared" si="287"/>
        <v>0.20133202469496936</v>
      </c>
      <c r="BE69" s="230">
        <f t="shared" si="287"/>
        <v>0.18918046110890405</v>
      </c>
      <c r="BF69" s="230">
        <f t="shared" si="287"/>
        <v>0.17702889752283871</v>
      </c>
      <c r="BG69" s="230">
        <f t="shared" si="287"/>
        <v>0.1648773339367734</v>
      </c>
      <c r="BH69" s="230">
        <f t="shared" si="288"/>
        <v>0.15272577035070806</v>
      </c>
      <c r="BI69" s="230">
        <f t="shared" si="288"/>
        <v>0.14057420676464272</v>
      </c>
      <c r="BJ69" s="230">
        <f t="shared" si="288"/>
        <v>0.12842264317857738</v>
      </c>
      <c r="BK69" s="230">
        <f t="shared" si="288"/>
        <v>0.11627107959251204</v>
      </c>
      <c r="BL69" s="230">
        <f t="shared" si="288"/>
        <v>0.10411951600644676</v>
      </c>
      <c r="BM69" s="230">
        <f t="shared" si="288"/>
        <v>9.1967952420381416E-2</v>
      </c>
      <c r="BN69" s="230">
        <f t="shared" si="288"/>
        <v>7.9816388834316077E-2</v>
      </c>
      <c r="BO69" s="230">
        <f t="shared" si="288"/>
        <v>6.7664825248250737E-2</v>
      </c>
      <c r="BP69" s="230">
        <f t="shared" si="288"/>
        <v>5.5513261662185398E-2</v>
      </c>
      <c r="BQ69" s="230">
        <f t="shared" si="288"/>
        <v>4.3361698076120114E-2</v>
      </c>
      <c r="BR69" s="230">
        <f t="shared" si="288"/>
        <v>3.1210134490054775E-2</v>
      </c>
      <c r="BS69" s="230">
        <f t="shared" si="288"/>
        <v>1.9058570903989436E-2</v>
      </c>
      <c r="BT69" s="230">
        <f t="shared" si="288"/>
        <v>6.9070073179240965E-3</v>
      </c>
      <c r="BU69" s="230">
        <f t="shared" si="288"/>
        <v>2.8429916378333121E-5</v>
      </c>
      <c r="BV69" s="230">
        <f t="shared" si="288"/>
        <v>0</v>
      </c>
      <c r="BW69" s="230">
        <f t="shared" si="288"/>
        <v>0</v>
      </c>
      <c r="BX69" s="230">
        <f t="shared" si="289"/>
        <v>0</v>
      </c>
      <c r="BY69" s="230">
        <f t="shared" si="289"/>
        <v>0</v>
      </c>
      <c r="BZ69" s="230">
        <f t="shared" si="289"/>
        <v>0</v>
      </c>
      <c r="CA69" s="230">
        <f t="shared" si="289"/>
        <v>0</v>
      </c>
      <c r="CB69" s="230">
        <f t="shared" si="289"/>
        <v>0</v>
      </c>
      <c r="CC69" s="230">
        <f t="shared" si="289"/>
        <v>0</v>
      </c>
      <c r="CD69" s="230">
        <f t="shared" si="289"/>
        <v>0</v>
      </c>
      <c r="CE69" s="230">
        <f t="shared" si="289"/>
        <v>0</v>
      </c>
      <c r="CF69" s="230">
        <f t="shared" si="289"/>
        <v>0</v>
      </c>
      <c r="CG69" s="230">
        <f t="shared" si="289"/>
        <v>0</v>
      </c>
      <c r="CH69" s="230">
        <f t="shared" si="289"/>
        <v>0</v>
      </c>
      <c r="CI69" s="230">
        <f t="shared" si="289"/>
        <v>0</v>
      </c>
      <c r="CJ69" s="230">
        <f t="shared" si="289"/>
        <v>0</v>
      </c>
      <c r="CK69" s="230">
        <f t="shared" si="289"/>
        <v>0</v>
      </c>
      <c r="CL69" s="230">
        <f t="shared" si="289"/>
        <v>0</v>
      </c>
      <c r="CM69" s="230">
        <f t="shared" si="289"/>
        <v>0</v>
      </c>
      <c r="CN69" s="230">
        <f t="shared" si="290"/>
        <v>0</v>
      </c>
      <c r="CO69" s="230">
        <f t="shared" si="290"/>
        <v>0</v>
      </c>
      <c r="CP69" s="230">
        <f t="shared" si="290"/>
        <v>0</v>
      </c>
      <c r="CQ69" s="230">
        <f t="shared" si="290"/>
        <v>0</v>
      </c>
      <c r="CR69" s="230">
        <f t="shared" si="290"/>
        <v>0</v>
      </c>
      <c r="CS69" s="230">
        <f t="shared" si="290"/>
        <v>0</v>
      </c>
      <c r="CT69" s="230">
        <f t="shared" si="290"/>
        <v>0</v>
      </c>
      <c r="CU69" s="230">
        <f t="shared" si="290"/>
        <v>0</v>
      </c>
      <c r="CV69" s="230">
        <f t="shared" si="290"/>
        <v>0</v>
      </c>
      <c r="CW69" s="230">
        <f t="shared" si="290"/>
        <v>0</v>
      </c>
      <c r="CX69" s="230">
        <f t="shared" si="290"/>
        <v>0</v>
      </c>
      <c r="CY69" s="230">
        <f t="shared" si="290"/>
        <v>0</v>
      </c>
      <c r="CZ69" s="230">
        <f t="shared" si="290"/>
        <v>0</v>
      </c>
      <c r="DA69" s="230">
        <f t="shared" si="290"/>
        <v>0</v>
      </c>
      <c r="DB69" s="230">
        <f t="shared" si="290"/>
        <v>0</v>
      </c>
      <c r="DC69" s="230">
        <f t="shared" si="290"/>
        <v>0</v>
      </c>
      <c r="DD69" s="230">
        <f t="shared" si="291"/>
        <v>0</v>
      </c>
      <c r="DE69" s="230">
        <f t="shared" si="291"/>
        <v>0</v>
      </c>
      <c r="DF69" s="230">
        <f t="shared" si="291"/>
        <v>0</v>
      </c>
      <c r="DG69" s="230">
        <f t="shared" si="291"/>
        <v>0</v>
      </c>
      <c r="DH69" s="230">
        <f t="shared" si="291"/>
        <v>0</v>
      </c>
      <c r="DI69" s="230">
        <f t="shared" si="291"/>
        <v>0</v>
      </c>
      <c r="DJ69" s="230">
        <f t="shared" si="291"/>
        <v>0</v>
      </c>
      <c r="DK69" s="230">
        <f t="shared" si="291"/>
        <v>0</v>
      </c>
      <c r="DL69" s="230">
        <f t="shared" si="291"/>
        <v>0</v>
      </c>
      <c r="DM69" s="230">
        <f t="shared" si="291"/>
        <v>0</v>
      </c>
      <c r="DN69" s="230">
        <f t="shared" si="291"/>
        <v>0</v>
      </c>
      <c r="DO69" s="230">
        <f t="shared" si="291"/>
        <v>0</v>
      </c>
      <c r="DP69" s="230">
        <f t="shared" si="291"/>
        <v>0</v>
      </c>
    </row>
    <row r="70" spans="2:120" x14ac:dyDescent="0.25">
      <c r="B70" s="194" t="str">
        <f t="shared" si="292"/>
        <v>Austria</v>
      </c>
      <c r="C70" s="233">
        <f>'web app'!$C$29</f>
        <v>668.55</v>
      </c>
      <c r="D70" s="234">
        <f>'web app'!$C$17</f>
        <v>0.15</v>
      </c>
      <c r="E70" s="235">
        <f>VLOOKUP($S70,'data countries EDGAR'!$A$15:$AA$223,'data countries EDGAR'!$AA$12,FALSE)</f>
        <v>1.1367326998212161E-3</v>
      </c>
      <c r="F70" s="235">
        <f>VLOOKUP($S70,'data countries EDGAR'!$A$15:$AA$223,'data countries EDGAR'!$Z$12,FALSE)</f>
        <v>1.8745068678633471E-3</v>
      </c>
      <c r="G70" s="193">
        <f t="shared" si="293"/>
        <v>1.1792157285033555</v>
      </c>
      <c r="H70" s="262">
        <f>VLOOKUP($S70,'data countries EDGAR'!$A$15:$AA$223,'data countries EDGAR'!M$12,FALSE)/1000</f>
        <v>6.8776683333374E-2</v>
      </c>
      <c r="I70" s="236">
        <f>VLOOKUP($S70,'data countries EDGAR'!$A$15:$AA$223,'data countries EDGAR'!N$12,FALSE)/1000</f>
        <v>6.2916153054574001E-2</v>
      </c>
      <c r="J70" s="236">
        <f>VLOOKUP($S70,'data countries EDGAR'!$A$15:$AA$223,'data countries EDGAR'!O$12,FALSE)/1000</f>
        <v>6.6203360484650003E-2</v>
      </c>
      <c r="K70" s="236">
        <f>VLOOKUP($S70,'data countries EDGAR'!$A$15:$AA$223,'data countries EDGAR'!P$12,FALSE)/1000</f>
        <v>6.2647180523680998E-2</v>
      </c>
      <c r="L70" s="236">
        <f>VLOOKUP($S70,'data countries EDGAR'!$A$15:$AA$223,'data countries EDGAR'!Q$12,FALSE)/1000</f>
        <v>5.8476120923908997E-2</v>
      </c>
      <c r="M70" s="236">
        <f>VLOOKUP($S70,'data countries EDGAR'!$A$15:$AA$223,'data countries EDGAR'!R$12,FALSE)/1000</f>
        <v>5.8030403747188999E-2</v>
      </c>
      <c r="N70" s="236"/>
      <c r="O70" s="236"/>
      <c r="P70" s="262">
        <f t="shared" si="294"/>
        <v>0.30827321873400299</v>
      </c>
      <c r="Q70" s="194">
        <f t="shared" si="277"/>
        <v>0</v>
      </c>
      <c r="R70" s="237">
        <f t="shared" si="278"/>
        <v>0</v>
      </c>
      <c r="S70" s="194" t="str">
        <f>'data countries EDGAR'!A25</f>
        <v>Austria</v>
      </c>
      <c r="T70" s="195">
        <v>2019</v>
      </c>
      <c r="U70" s="485">
        <f t="shared" si="295"/>
        <v>1.1792157285033555</v>
      </c>
      <c r="V70" s="193">
        <f t="shared" si="279"/>
        <v>1.1792157285029237</v>
      </c>
      <c r="W70" s="254">
        <f t="shared" si="296"/>
        <v>-3.6626257582383914E-13</v>
      </c>
      <c r="X70" s="197">
        <f t="shared" si="280"/>
        <v>6.8776683333374E-2</v>
      </c>
      <c r="Y70" s="229">
        <v>0</v>
      </c>
      <c r="Z70" s="199">
        <f t="shared" si="297"/>
        <v>6.8776683333374E-2</v>
      </c>
      <c r="AA70" s="199">
        <f t="shared" si="281"/>
        <v>-280.21623212383764</v>
      </c>
      <c r="AB70" s="200">
        <f t="shared" si="282"/>
        <v>285399.23100092431</v>
      </c>
      <c r="AC70" s="199">
        <f t="shared" si="298"/>
        <v>2019.5070853518159</v>
      </c>
      <c r="AD70" s="199">
        <f t="shared" si="299"/>
        <v>2054.7840630825294</v>
      </c>
      <c r="AE70" s="201">
        <f t="shared" si="300"/>
        <v>2054.7840630825294</v>
      </c>
      <c r="AF70" s="202">
        <f t="shared" si="283"/>
        <v>2054.7840630825294</v>
      </c>
      <c r="AG70" s="202">
        <f t="shared" si="301"/>
        <v>2054.7840630825294</v>
      </c>
      <c r="AH70" s="202">
        <f t="shared" si="302"/>
        <v>2054</v>
      </c>
      <c r="AI70" s="177">
        <f t="shared" si="284"/>
        <v>2055</v>
      </c>
      <c r="AJ70" s="178" cm="1">
        <f t="array" ref="AJ70">IFERROR(INDEX($AN$6:$DP$6,MATCH(_xlfn.AGGREGATE(14,6,(AN70:DP70)/(AN70:DP70&lt;=0),1),AN70:DP70,0)),"-")</f>
        <v>2055</v>
      </c>
      <c r="AL70" s="176" t="s">
        <v>302</v>
      </c>
      <c r="AM70" s="154">
        <f t="shared" si="285"/>
        <v>6.8776683333374E-2</v>
      </c>
      <c r="AN70" s="176">
        <f t="shared" si="286"/>
        <v>6.6827455344168077E-2</v>
      </c>
      <c r="AO70" s="176">
        <f t="shared" si="286"/>
        <v>6.487822735496214E-2</v>
      </c>
      <c r="AP70" s="176">
        <f t="shared" si="286"/>
        <v>6.2928999365756216E-2</v>
      </c>
      <c r="AQ70" s="176">
        <f t="shared" si="286"/>
        <v>6.0979771376550286E-2</v>
      </c>
      <c r="AR70" s="230">
        <f t="shared" si="287"/>
        <v>5.9030543387344356E-2</v>
      </c>
      <c r="AS70" s="230">
        <f t="shared" si="287"/>
        <v>5.7081315398138426E-2</v>
      </c>
      <c r="AT70" s="230">
        <f t="shared" si="287"/>
        <v>5.5132087408932495E-2</v>
      </c>
      <c r="AU70" s="230">
        <f t="shared" si="287"/>
        <v>5.3182859419726565E-2</v>
      </c>
      <c r="AV70" s="230">
        <f t="shared" si="287"/>
        <v>5.1233631430520635E-2</v>
      </c>
      <c r="AW70" s="230">
        <f t="shared" si="287"/>
        <v>4.9284403441314711E-2</v>
      </c>
      <c r="AX70" s="230">
        <f t="shared" si="287"/>
        <v>4.7335175452108774E-2</v>
      </c>
      <c r="AY70" s="230">
        <f t="shared" si="287"/>
        <v>4.5385947462902851E-2</v>
      </c>
      <c r="AZ70" s="230">
        <f t="shared" si="287"/>
        <v>4.3436719473696921E-2</v>
      </c>
      <c r="BA70" s="230">
        <f t="shared" si="287"/>
        <v>4.148749148449099E-2</v>
      </c>
      <c r="BB70" s="230">
        <f t="shared" si="287"/>
        <v>3.9538263495285067E-2</v>
      </c>
      <c r="BC70" s="230">
        <f t="shared" si="287"/>
        <v>3.758903550607913E-2</v>
      </c>
      <c r="BD70" s="230">
        <f t="shared" si="287"/>
        <v>3.5639807516873206E-2</v>
      </c>
      <c r="BE70" s="230">
        <f t="shared" si="287"/>
        <v>3.3690579527667276E-2</v>
      </c>
      <c r="BF70" s="230">
        <f t="shared" si="287"/>
        <v>3.1741351538461346E-2</v>
      </c>
      <c r="BG70" s="230">
        <f t="shared" si="287"/>
        <v>2.9792123549255416E-2</v>
      </c>
      <c r="BH70" s="230">
        <f t="shared" si="288"/>
        <v>2.7842895560049485E-2</v>
      </c>
      <c r="BI70" s="230">
        <f t="shared" si="288"/>
        <v>2.5893667570843555E-2</v>
      </c>
      <c r="BJ70" s="230">
        <f t="shared" si="288"/>
        <v>2.3944439581637632E-2</v>
      </c>
      <c r="BK70" s="230">
        <f t="shared" si="288"/>
        <v>2.1995211592431702E-2</v>
      </c>
      <c r="BL70" s="230">
        <f t="shared" si="288"/>
        <v>2.0045983603225771E-2</v>
      </c>
      <c r="BM70" s="230">
        <f t="shared" si="288"/>
        <v>1.8096755614019841E-2</v>
      </c>
      <c r="BN70" s="230">
        <f t="shared" si="288"/>
        <v>1.6147527624813911E-2</v>
      </c>
      <c r="BO70" s="230">
        <f t="shared" si="288"/>
        <v>1.419829963560798E-2</v>
      </c>
      <c r="BP70" s="230">
        <f t="shared" si="288"/>
        <v>1.2249071646402057E-2</v>
      </c>
      <c r="BQ70" s="230">
        <f t="shared" si="288"/>
        <v>1.0299843657196127E-2</v>
      </c>
      <c r="BR70" s="230">
        <f t="shared" si="288"/>
        <v>8.3506156679901966E-3</v>
      </c>
      <c r="BS70" s="230">
        <f t="shared" si="288"/>
        <v>6.4013876787842663E-3</v>
      </c>
      <c r="BT70" s="230">
        <f t="shared" si="288"/>
        <v>4.4521596895783361E-3</v>
      </c>
      <c r="BU70" s="230">
        <f t="shared" si="288"/>
        <v>2.5029317003724127E-3</v>
      </c>
      <c r="BV70" s="230">
        <f t="shared" si="288"/>
        <v>5.9914874573494719E-4</v>
      </c>
      <c r="BW70" s="230">
        <f t="shared" si="288"/>
        <v>0</v>
      </c>
      <c r="BX70" s="230">
        <f t="shared" si="289"/>
        <v>0</v>
      </c>
      <c r="BY70" s="230">
        <f t="shared" si="289"/>
        <v>0</v>
      </c>
      <c r="BZ70" s="230">
        <f t="shared" si="289"/>
        <v>0</v>
      </c>
      <c r="CA70" s="230">
        <f t="shared" si="289"/>
        <v>0</v>
      </c>
      <c r="CB70" s="230">
        <f t="shared" si="289"/>
        <v>0</v>
      </c>
      <c r="CC70" s="230">
        <f t="shared" si="289"/>
        <v>0</v>
      </c>
      <c r="CD70" s="230">
        <f t="shared" si="289"/>
        <v>0</v>
      </c>
      <c r="CE70" s="230">
        <f t="shared" si="289"/>
        <v>0</v>
      </c>
      <c r="CF70" s="230">
        <f t="shared" si="289"/>
        <v>0</v>
      </c>
      <c r="CG70" s="230">
        <f t="shared" si="289"/>
        <v>0</v>
      </c>
      <c r="CH70" s="230">
        <f t="shared" si="289"/>
        <v>0</v>
      </c>
      <c r="CI70" s="230">
        <f t="shared" si="289"/>
        <v>0</v>
      </c>
      <c r="CJ70" s="230">
        <f t="shared" si="289"/>
        <v>0</v>
      </c>
      <c r="CK70" s="230">
        <f t="shared" si="289"/>
        <v>0</v>
      </c>
      <c r="CL70" s="230">
        <f t="shared" si="289"/>
        <v>0</v>
      </c>
      <c r="CM70" s="230">
        <f t="shared" si="289"/>
        <v>0</v>
      </c>
      <c r="CN70" s="230">
        <f t="shared" si="290"/>
        <v>0</v>
      </c>
      <c r="CO70" s="230">
        <f t="shared" si="290"/>
        <v>0</v>
      </c>
      <c r="CP70" s="230">
        <f t="shared" si="290"/>
        <v>0</v>
      </c>
      <c r="CQ70" s="230">
        <f t="shared" si="290"/>
        <v>0</v>
      </c>
      <c r="CR70" s="230">
        <f t="shared" si="290"/>
        <v>0</v>
      </c>
      <c r="CS70" s="230">
        <f t="shared" si="290"/>
        <v>0</v>
      </c>
      <c r="CT70" s="230">
        <f t="shared" si="290"/>
        <v>0</v>
      </c>
      <c r="CU70" s="230">
        <f t="shared" si="290"/>
        <v>0</v>
      </c>
      <c r="CV70" s="230">
        <f t="shared" si="290"/>
        <v>0</v>
      </c>
      <c r="CW70" s="230">
        <f t="shared" si="290"/>
        <v>0</v>
      </c>
      <c r="CX70" s="230">
        <f t="shared" si="290"/>
        <v>0</v>
      </c>
      <c r="CY70" s="230">
        <f t="shared" si="290"/>
        <v>0</v>
      </c>
      <c r="CZ70" s="230">
        <f t="shared" si="290"/>
        <v>0</v>
      </c>
      <c r="DA70" s="230">
        <f t="shared" si="290"/>
        <v>0</v>
      </c>
      <c r="DB70" s="230">
        <f t="shared" si="290"/>
        <v>0</v>
      </c>
      <c r="DC70" s="230">
        <f t="shared" si="290"/>
        <v>0</v>
      </c>
      <c r="DD70" s="230">
        <f t="shared" si="291"/>
        <v>0</v>
      </c>
      <c r="DE70" s="230">
        <f t="shared" si="291"/>
        <v>0</v>
      </c>
      <c r="DF70" s="230">
        <f t="shared" si="291"/>
        <v>0</v>
      </c>
      <c r="DG70" s="230">
        <f t="shared" si="291"/>
        <v>0</v>
      </c>
      <c r="DH70" s="230">
        <f t="shared" si="291"/>
        <v>0</v>
      </c>
      <c r="DI70" s="230">
        <f t="shared" si="291"/>
        <v>0</v>
      </c>
      <c r="DJ70" s="230">
        <f t="shared" si="291"/>
        <v>0</v>
      </c>
      <c r="DK70" s="230">
        <f t="shared" si="291"/>
        <v>0</v>
      </c>
      <c r="DL70" s="230">
        <f t="shared" si="291"/>
        <v>0</v>
      </c>
      <c r="DM70" s="230">
        <f t="shared" si="291"/>
        <v>0</v>
      </c>
      <c r="DN70" s="230">
        <f t="shared" si="291"/>
        <v>0</v>
      </c>
      <c r="DO70" s="230">
        <f t="shared" si="291"/>
        <v>0</v>
      </c>
      <c r="DP70" s="230">
        <f t="shared" si="291"/>
        <v>0</v>
      </c>
    </row>
    <row r="71" spans="2:120" x14ac:dyDescent="0.25">
      <c r="B71" s="194" t="str">
        <f t="shared" si="292"/>
        <v>Azerbaijan</v>
      </c>
      <c r="C71" s="233">
        <f>'web app'!$C$29</f>
        <v>668.55</v>
      </c>
      <c r="D71" s="234">
        <f>'web app'!$C$17</f>
        <v>0.15</v>
      </c>
      <c r="E71" s="235">
        <f>VLOOKUP($S71,'data countries EDGAR'!$A$15:$AA$223,'data countries EDGAR'!$AA$12,FALSE)</f>
        <v>1.2986121214094942E-3</v>
      </c>
      <c r="F71" s="235">
        <f>VLOOKUP($S71,'data countries EDGAR'!$A$15:$AA$223,'data countries EDGAR'!$Z$12,FALSE)</f>
        <v>1.0079417567674853E-3</v>
      </c>
      <c r="G71" s="193">
        <f t="shared" si="293"/>
        <v>0.70300861232911449</v>
      </c>
      <c r="H71" s="262">
        <f>VLOOKUP($S71,'data countries EDGAR'!$A$15:$AA$223,'data countries EDGAR'!M$12,FALSE)/1000</f>
        <v>3.6981934935612998E-2</v>
      </c>
      <c r="I71" s="236">
        <f>VLOOKUP($S71,'data countries EDGAR'!$A$15:$AA$223,'data countries EDGAR'!N$12,FALSE)/1000</f>
        <v>3.5406738128780001E-2</v>
      </c>
      <c r="J71" s="236">
        <f>VLOOKUP($S71,'data countries EDGAR'!$A$15:$AA$223,'data countries EDGAR'!O$12,FALSE)/1000</f>
        <v>3.7424224290825002E-2</v>
      </c>
      <c r="K71" s="236">
        <f>VLOOKUP($S71,'data countries EDGAR'!$A$15:$AA$223,'data countries EDGAR'!P$12,FALSE)/1000</f>
        <v>3.9683608947177998E-2</v>
      </c>
      <c r="L71" s="236">
        <f>VLOOKUP($S71,'data countries EDGAR'!$A$15:$AA$223,'data countries EDGAR'!Q$12,FALSE)/1000</f>
        <v>4.1745758982030999E-2</v>
      </c>
      <c r="M71" s="236">
        <f>VLOOKUP($S71,'data countries EDGAR'!$A$15:$AA$223,'data countries EDGAR'!R$12,FALSE)/1000</f>
        <v>3.8887498623476E-2</v>
      </c>
      <c r="N71" s="236"/>
      <c r="O71" s="236"/>
      <c r="P71" s="262">
        <f t="shared" si="294"/>
        <v>0.19314782897228999</v>
      </c>
      <c r="Q71" s="194">
        <f t="shared" si="277"/>
        <v>0</v>
      </c>
      <c r="R71" s="237">
        <f t="shared" si="278"/>
        <v>0</v>
      </c>
      <c r="S71" s="194" t="str">
        <f>'data countries EDGAR'!A26</f>
        <v>Azerbaijan</v>
      </c>
      <c r="T71" s="195">
        <v>2019</v>
      </c>
      <c r="U71" s="485">
        <f t="shared" si="295"/>
        <v>0.70300861232911449</v>
      </c>
      <c r="V71" s="193">
        <f t="shared" si="279"/>
        <v>0.70300861232856937</v>
      </c>
      <c r="W71" s="254">
        <f t="shared" si="296"/>
        <v>-7.7537976039820933E-13</v>
      </c>
      <c r="X71" s="197">
        <f t="shared" si="280"/>
        <v>3.6981934935612998E-2</v>
      </c>
      <c r="Y71" s="229">
        <v>0</v>
      </c>
      <c r="Z71" s="199">
        <f t="shared" si="297"/>
        <v>3.6981934935612998E-2</v>
      </c>
      <c r="AA71" s="199">
        <f t="shared" si="281"/>
        <v>-150.81303436453473</v>
      </c>
      <c r="AB71" s="200">
        <f t="shared" si="282"/>
        <v>153740.53909647258</v>
      </c>
      <c r="AC71" s="199">
        <f t="shared" si="298"/>
        <v>2019.5064081828259</v>
      </c>
      <c r="AD71" s="199">
        <f t="shared" si="299"/>
        <v>2058.5126199482374</v>
      </c>
      <c r="AE71" s="201">
        <f t="shared" si="300"/>
        <v>2058.5126199482374</v>
      </c>
      <c r="AF71" s="202">
        <f t="shared" si="283"/>
        <v>2058.5126199482374</v>
      </c>
      <c r="AG71" s="202">
        <f t="shared" si="301"/>
        <v>2058.5126199482374</v>
      </c>
      <c r="AH71" s="202">
        <f t="shared" si="302"/>
        <v>2058</v>
      </c>
      <c r="AI71" s="177">
        <f t="shared" si="284"/>
        <v>2059</v>
      </c>
      <c r="AJ71" s="178" cm="1">
        <f t="array" ref="AJ71">IFERROR(INDEX($AN$6:$DP$6,MATCH(_xlfn.AGGREGATE(14,6,(AN71:DP71)/(AN71:DP71&lt;=0),1),AN71:DP71,0)),"-")</f>
        <v>2059</v>
      </c>
      <c r="AL71" s="176" t="s">
        <v>302</v>
      </c>
      <c r="AM71" s="154">
        <f t="shared" si="285"/>
        <v>3.6981934935612998E-2</v>
      </c>
      <c r="AN71" s="176">
        <f t="shared" si="286"/>
        <v>3.6033986938665309E-2</v>
      </c>
      <c r="AO71" s="176">
        <f t="shared" si="286"/>
        <v>3.5086038941717627E-2</v>
      </c>
      <c r="AP71" s="176">
        <f t="shared" si="286"/>
        <v>3.4138090944769939E-2</v>
      </c>
      <c r="AQ71" s="176">
        <f t="shared" si="286"/>
        <v>3.3190142947822257E-2</v>
      </c>
      <c r="AR71" s="230">
        <f t="shared" si="287"/>
        <v>3.2242194950874568E-2</v>
      </c>
      <c r="AS71" s="230">
        <f t="shared" si="287"/>
        <v>3.1294246953926887E-2</v>
      </c>
      <c r="AT71" s="230">
        <f t="shared" si="287"/>
        <v>3.0346298956979198E-2</v>
      </c>
      <c r="AU71" s="230">
        <f t="shared" si="287"/>
        <v>2.9398350960031516E-2</v>
      </c>
      <c r="AV71" s="230">
        <f t="shared" si="287"/>
        <v>2.8450402963083828E-2</v>
      </c>
      <c r="AW71" s="230">
        <f t="shared" si="287"/>
        <v>2.7502454966136146E-2</v>
      </c>
      <c r="AX71" s="230">
        <f t="shared" si="287"/>
        <v>2.6554506969188457E-2</v>
      </c>
      <c r="AY71" s="230">
        <f t="shared" si="287"/>
        <v>2.5606558972240772E-2</v>
      </c>
      <c r="AZ71" s="230">
        <f t="shared" si="287"/>
        <v>2.4658610975293087E-2</v>
      </c>
      <c r="BA71" s="230">
        <f t="shared" si="287"/>
        <v>2.3710662978345402E-2</v>
      </c>
      <c r="BB71" s="230">
        <f t="shared" si="287"/>
        <v>2.2762714981397716E-2</v>
      </c>
      <c r="BC71" s="230">
        <f t="shared" si="287"/>
        <v>2.1814766984450031E-2</v>
      </c>
      <c r="BD71" s="230">
        <f t="shared" si="287"/>
        <v>2.0866818987502346E-2</v>
      </c>
      <c r="BE71" s="230">
        <f t="shared" si="287"/>
        <v>1.9918870990554661E-2</v>
      </c>
      <c r="BF71" s="230">
        <f t="shared" si="287"/>
        <v>1.8970922993606976E-2</v>
      </c>
      <c r="BG71" s="230">
        <f t="shared" si="287"/>
        <v>1.802297499665929E-2</v>
      </c>
      <c r="BH71" s="230">
        <f t="shared" si="288"/>
        <v>1.7075026999711605E-2</v>
      </c>
      <c r="BI71" s="230">
        <f t="shared" si="288"/>
        <v>1.612707900276392E-2</v>
      </c>
      <c r="BJ71" s="230">
        <f t="shared" si="288"/>
        <v>1.5179131005816235E-2</v>
      </c>
      <c r="BK71" s="230">
        <f t="shared" si="288"/>
        <v>1.4231183008868546E-2</v>
      </c>
      <c r="BL71" s="230">
        <f t="shared" si="288"/>
        <v>1.3283235011920861E-2</v>
      </c>
      <c r="BM71" s="230">
        <f t="shared" si="288"/>
        <v>1.2335287014973176E-2</v>
      </c>
      <c r="BN71" s="230">
        <f t="shared" si="288"/>
        <v>1.1387339018025491E-2</v>
      </c>
      <c r="BO71" s="230">
        <f t="shared" si="288"/>
        <v>1.0439391021077805E-2</v>
      </c>
      <c r="BP71" s="230">
        <f t="shared" si="288"/>
        <v>9.4914430241301202E-3</v>
      </c>
      <c r="BQ71" s="230">
        <f t="shared" si="288"/>
        <v>8.543495027182435E-3</v>
      </c>
      <c r="BR71" s="230">
        <f t="shared" si="288"/>
        <v>7.5955470302347498E-3</v>
      </c>
      <c r="BS71" s="230">
        <f t="shared" si="288"/>
        <v>6.6475990332870646E-3</v>
      </c>
      <c r="BT71" s="230">
        <f t="shared" si="288"/>
        <v>5.699651036339376E-3</v>
      </c>
      <c r="BU71" s="230">
        <f t="shared" si="288"/>
        <v>4.7517030393916942E-3</v>
      </c>
      <c r="BV71" s="230">
        <f t="shared" si="288"/>
        <v>3.8037550424440056E-3</v>
      </c>
      <c r="BW71" s="230">
        <f t="shared" si="288"/>
        <v>2.8558070454963239E-3</v>
      </c>
      <c r="BX71" s="230">
        <f t="shared" si="289"/>
        <v>1.9078590485486352E-3</v>
      </c>
      <c r="BY71" s="230">
        <f t="shared" si="289"/>
        <v>9.5991105160095347E-4</v>
      </c>
      <c r="BZ71" s="230">
        <f t="shared" si="289"/>
        <v>1.245505135103363E-4</v>
      </c>
      <c r="CA71" s="230">
        <f t="shared" si="289"/>
        <v>0</v>
      </c>
      <c r="CB71" s="230">
        <f t="shared" si="289"/>
        <v>0</v>
      </c>
      <c r="CC71" s="230">
        <f t="shared" si="289"/>
        <v>0</v>
      </c>
      <c r="CD71" s="230">
        <f t="shared" si="289"/>
        <v>0</v>
      </c>
      <c r="CE71" s="230">
        <f t="shared" si="289"/>
        <v>0</v>
      </c>
      <c r="CF71" s="230">
        <f t="shared" si="289"/>
        <v>0</v>
      </c>
      <c r="CG71" s="230">
        <f t="shared" si="289"/>
        <v>0</v>
      </c>
      <c r="CH71" s="230">
        <f t="shared" si="289"/>
        <v>0</v>
      </c>
      <c r="CI71" s="230">
        <f t="shared" si="289"/>
        <v>0</v>
      </c>
      <c r="CJ71" s="230">
        <f t="shared" si="289"/>
        <v>0</v>
      </c>
      <c r="CK71" s="230">
        <f t="shared" si="289"/>
        <v>0</v>
      </c>
      <c r="CL71" s="230">
        <f t="shared" si="289"/>
        <v>0</v>
      </c>
      <c r="CM71" s="230">
        <f t="shared" si="289"/>
        <v>0</v>
      </c>
      <c r="CN71" s="230">
        <f t="shared" si="290"/>
        <v>0</v>
      </c>
      <c r="CO71" s="230">
        <f t="shared" si="290"/>
        <v>0</v>
      </c>
      <c r="CP71" s="230">
        <f t="shared" si="290"/>
        <v>0</v>
      </c>
      <c r="CQ71" s="230">
        <f t="shared" si="290"/>
        <v>0</v>
      </c>
      <c r="CR71" s="230">
        <f t="shared" si="290"/>
        <v>0</v>
      </c>
      <c r="CS71" s="230">
        <f t="shared" si="290"/>
        <v>0</v>
      </c>
      <c r="CT71" s="230">
        <f t="shared" si="290"/>
        <v>0</v>
      </c>
      <c r="CU71" s="230">
        <f t="shared" si="290"/>
        <v>0</v>
      </c>
      <c r="CV71" s="230">
        <f t="shared" si="290"/>
        <v>0</v>
      </c>
      <c r="CW71" s="230">
        <f t="shared" si="290"/>
        <v>0</v>
      </c>
      <c r="CX71" s="230">
        <f t="shared" si="290"/>
        <v>0</v>
      </c>
      <c r="CY71" s="230">
        <f t="shared" si="290"/>
        <v>0</v>
      </c>
      <c r="CZ71" s="230">
        <f t="shared" si="290"/>
        <v>0</v>
      </c>
      <c r="DA71" s="230">
        <f t="shared" si="290"/>
        <v>0</v>
      </c>
      <c r="DB71" s="230">
        <f t="shared" si="290"/>
        <v>0</v>
      </c>
      <c r="DC71" s="230">
        <f t="shared" si="290"/>
        <v>0</v>
      </c>
      <c r="DD71" s="230">
        <f t="shared" si="291"/>
        <v>0</v>
      </c>
      <c r="DE71" s="230">
        <f t="shared" si="291"/>
        <v>0</v>
      </c>
      <c r="DF71" s="230">
        <f t="shared" si="291"/>
        <v>0</v>
      </c>
      <c r="DG71" s="230">
        <f t="shared" si="291"/>
        <v>0</v>
      </c>
      <c r="DH71" s="230">
        <f t="shared" si="291"/>
        <v>0</v>
      </c>
      <c r="DI71" s="230">
        <f t="shared" si="291"/>
        <v>0</v>
      </c>
      <c r="DJ71" s="230">
        <f t="shared" si="291"/>
        <v>0</v>
      </c>
      <c r="DK71" s="230">
        <f t="shared" si="291"/>
        <v>0</v>
      </c>
      <c r="DL71" s="230">
        <f t="shared" si="291"/>
        <v>0</v>
      </c>
      <c r="DM71" s="230">
        <f t="shared" si="291"/>
        <v>0</v>
      </c>
      <c r="DN71" s="230">
        <f t="shared" si="291"/>
        <v>0</v>
      </c>
      <c r="DO71" s="230">
        <f t="shared" si="291"/>
        <v>0</v>
      </c>
      <c r="DP71" s="230">
        <f t="shared" si="291"/>
        <v>0</v>
      </c>
    </row>
    <row r="72" spans="2:120" x14ac:dyDescent="0.25">
      <c r="B72" s="194" t="str">
        <f t="shared" si="292"/>
        <v>Bahamas</v>
      </c>
      <c r="C72" s="233">
        <f>'web app'!$C$29</f>
        <v>668.55</v>
      </c>
      <c r="D72" s="234">
        <f>'web app'!$C$17</f>
        <v>0.15</v>
      </c>
      <c r="E72" s="235">
        <f>VLOOKUP($S72,'data countries EDGAR'!$A$15:$AA$223,'data countries EDGAR'!$AA$12,FALSE)</f>
        <v>5.2270221458880916E-5</v>
      </c>
      <c r="F72" s="235">
        <f>VLOOKUP($S72,'data countries EDGAR'!$A$15:$AA$223,'data countries EDGAR'!$Z$12,FALSE)</f>
        <v>3.9533588154784989E-5</v>
      </c>
      <c r="G72" s="193">
        <f t="shared" si="293"/>
        <v>2.7707441790199502E-2</v>
      </c>
      <c r="H72" s="262">
        <f>VLOOKUP($S72,'data countries EDGAR'!$A$15:$AA$223,'data countries EDGAR'!M$12,FALSE)/1000</f>
        <v>1.4505089952820001E-3</v>
      </c>
      <c r="I72" s="236">
        <f>VLOOKUP($S72,'data countries EDGAR'!$A$15:$AA$223,'data countries EDGAR'!N$12,FALSE)/1000</f>
        <v>1.1733284296066E-3</v>
      </c>
      <c r="J72" s="236">
        <f>VLOOKUP($S72,'data countries EDGAR'!$A$15:$AA$223,'data countries EDGAR'!O$12,FALSE)/1000</f>
        <v>1.4488191082976001E-3</v>
      </c>
      <c r="K72" s="236">
        <f>VLOOKUP($S72,'data countries EDGAR'!$A$15:$AA$223,'data countries EDGAR'!P$12,FALSE)/1000</f>
        <v>1.40552614488E-3</v>
      </c>
      <c r="L72" s="236">
        <f>VLOOKUP($S72,'data countries EDGAR'!$A$15:$AA$223,'data countries EDGAR'!Q$12,FALSE)/1000</f>
        <v>1.4098367143696999E-3</v>
      </c>
      <c r="M72" s="236">
        <f>VLOOKUP($S72,'data countries EDGAR'!$A$15:$AA$223,'data countries EDGAR'!R$12,FALSE)/1000</f>
        <v>1.4592246163565E-3</v>
      </c>
      <c r="N72" s="236"/>
      <c r="O72" s="236"/>
      <c r="P72" s="262">
        <f t="shared" si="294"/>
        <v>6.8967350135104005E-3</v>
      </c>
      <c r="Q72" s="194">
        <f t="shared" si="277"/>
        <v>0</v>
      </c>
      <c r="R72" s="237">
        <f t="shared" si="278"/>
        <v>0</v>
      </c>
      <c r="S72" s="194" t="str">
        <f>'data countries EDGAR'!A27</f>
        <v>Bahamas</v>
      </c>
      <c r="T72" s="195">
        <v>2019</v>
      </c>
      <c r="U72" s="485">
        <f t="shared" si="295"/>
        <v>2.7707441790199502E-2</v>
      </c>
      <c r="V72" s="193">
        <f t="shared" si="279"/>
        <v>2.7707441790194728E-2</v>
      </c>
      <c r="W72" s="254">
        <f t="shared" si="296"/>
        <v>-1.723066134218243E-13</v>
      </c>
      <c r="X72" s="197">
        <f t="shared" si="280"/>
        <v>1.4505089952820001E-3</v>
      </c>
      <c r="Y72" s="229">
        <v>0</v>
      </c>
      <c r="Z72" s="199">
        <f t="shared" si="297"/>
        <v>1.4505089952820001E-3</v>
      </c>
      <c r="AA72" s="199">
        <f t="shared" si="281"/>
        <v>-5.9154712245196794</v>
      </c>
      <c r="AB72" s="200">
        <f t="shared" si="282"/>
        <v>6030.5672617392893</v>
      </c>
      <c r="AC72" s="199">
        <f t="shared" si="298"/>
        <v>2019.5063779785462</v>
      </c>
      <c r="AD72" s="199">
        <f t="shared" si="299"/>
        <v>2058.6973724019367</v>
      </c>
      <c r="AE72" s="201">
        <f t="shared" si="300"/>
        <v>2058.6973724019367</v>
      </c>
      <c r="AF72" s="202">
        <f t="shared" si="283"/>
        <v>2058.6973724019367</v>
      </c>
      <c r="AG72" s="202">
        <f t="shared" si="301"/>
        <v>2058.6973724019367</v>
      </c>
      <c r="AH72" s="202">
        <f t="shared" si="302"/>
        <v>2058</v>
      </c>
      <c r="AI72" s="177">
        <f t="shared" si="284"/>
        <v>2059</v>
      </c>
      <c r="AJ72" s="178" cm="1">
        <f t="array" ref="AJ72">IFERROR(INDEX($AN$6:$DP$6,MATCH(_xlfn.AGGREGATE(14,6,(AN72:DP72)/(AN72:DP72&lt;=0),1),AN72:DP72,0)),"-")</f>
        <v>2059</v>
      </c>
      <c r="AL72" s="176" t="s">
        <v>302</v>
      </c>
      <c r="AM72" s="154">
        <f t="shared" si="285"/>
        <v>1.4505089952820001E-3</v>
      </c>
      <c r="AN72" s="176">
        <f t="shared" si="286"/>
        <v>1.4135037343066413E-3</v>
      </c>
      <c r="AO72" s="176">
        <f t="shared" si="286"/>
        <v>1.3764984733312822E-3</v>
      </c>
      <c r="AP72" s="176">
        <f t="shared" si="286"/>
        <v>1.3394932123559234E-3</v>
      </c>
      <c r="AQ72" s="176">
        <f t="shared" si="286"/>
        <v>1.3024879513805643E-3</v>
      </c>
      <c r="AR72" s="230">
        <f t="shared" si="287"/>
        <v>1.2654826904052055E-3</v>
      </c>
      <c r="AS72" s="230">
        <f t="shared" si="287"/>
        <v>1.2284774294298465E-3</v>
      </c>
      <c r="AT72" s="230">
        <f t="shared" si="287"/>
        <v>1.1914721684544876E-3</v>
      </c>
      <c r="AU72" s="230">
        <f t="shared" si="287"/>
        <v>1.1544669074791286E-3</v>
      </c>
      <c r="AV72" s="230">
        <f t="shared" si="287"/>
        <v>1.1174616465037697E-3</v>
      </c>
      <c r="AW72" s="230">
        <f t="shared" si="287"/>
        <v>1.0804563855284109E-3</v>
      </c>
      <c r="AX72" s="230">
        <f t="shared" si="287"/>
        <v>1.0434511245530518E-3</v>
      </c>
      <c r="AY72" s="230">
        <f t="shared" si="287"/>
        <v>1.006445863577693E-3</v>
      </c>
      <c r="AZ72" s="230">
        <f t="shared" si="287"/>
        <v>9.6944060260233393E-4</v>
      </c>
      <c r="BA72" s="230">
        <f t="shared" si="287"/>
        <v>9.3243534162697509E-4</v>
      </c>
      <c r="BB72" s="230">
        <f t="shared" si="287"/>
        <v>8.9543008065161615E-4</v>
      </c>
      <c r="BC72" s="230">
        <f t="shared" si="287"/>
        <v>8.584248196762572E-4</v>
      </c>
      <c r="BD72" s="230">
        <f t="shared" si="287"/>
        <v>8.2141955870089825E-4</v>
      </c>
      <c r="BE72" s="230">
        <f t="shared" si="287"/>
        <v>7.8441429772553931E-4</v>
      </c>
      <c r="BF72" s="230">
        <f t="shared" si="287"/>
        <v>7.4740903675018036E-4</v>
      </c>
      <c r="BG72" s="230">
        <f t="shared" si="287"/>
        <v>7.1040377577482141E-4</v>
      </c>
      <c r="BH72" s="230">
        <f t="shared" si="288"/>
        <v>6.7339851479946257E-4</v>
      </c>
      <c r="BI72" s="230">
        <f t="shared" si="288"/>
        <v>6.3639325382410363E-4</v>
      </c>
      <c r="BJ72" s="230">
        <f t="shared" si="288"/>
        <v>5.9938799284874468E-4</v>
      </c>
      <c r="BK72" s="230">
        <f t="shared" si="288"/>
        <v>5.6238273187338573E-4</v>
      </c>
      <c r="BL72" s="230">
        <f t="shared" si="288"/>
        <v>5.2537747089802678E-4</v>
      </c>
      <c r="BM72" s="230">
        <f t="shared" si="288"/>
        <v>4.8837220992266784E-4</v>
      </c>
      <c r="BN72" s="230">
        <f t="shared" si="288"/>
        <v>4.5136694894730889E-4</v>
      </c>
      <c r="BO72" s="230">
        <f t="shared" si="288"/>
        <v>4.1436168797195005E-4</v>
      </c>
      <c r="BP72" s="230">
        <f t="shared" si="288"/>
        <v>3.77356426996591E-4</v>
      </c>
      <c r="BQ72" s="230">
        <f t="shared" si="288"/>
        <v>3.4035116602123216E-4</v>
      </c>
      <c r="BR72" s="230">
        <f t="shared" si="288"/>
        <v>3.033459050458731E-4</v>
      </c>
      <c r="BS72" s="230">
        <f t="shared" si="288"/>
        <v>2.6634064407051426E-4</v>
      </c>
      <c r="BT72" s="230">
        <f t="shared" si="288"/>
        <v>2.2933538309515542E-4</v>
      </c>
      <c r="BU72" s="230">
        <f t="shared" si="288"/>
        <v>1.9233012211979637E-4</v>
      </c>
      <c r="BV72" s="230">
        <f t="shared" si="288"/>
        <v>1.5532486114443753E-4</v>
      </c>
      <c r="BW72" s="230">
        <f t="shared" si="288"/>
        <v>1.1831960016907847E-4</v>
      </c>
      <c r="BX72" s="230">
        <f t="shared" si="289"/>
        <v>8.1314339193719635E-5</v>
      </c>
      <c r="BY72" s="230">
        <f t="shared" si="289"/>
        <v>4.430907821836058E-5</v>
      </c>
      <c r="BZ72" s="230">
        <f t="shared" si="289"/>
        <v>8.9983522196938857E-6</v>
      </c>
      <c r="CA72" s="230">
        <f t="shared" si="289"/>
        <v>0</v>
      </c>
      <c r="CB72" s="230">
        <f t="shared" si="289"/>
        <v>0</v>
      </c>
      <c r="CC72" s="230">
        <f t="shared" si="289"/>
        <v>0</v>
      </c>
      <c r="CD72" s="230">
        <f t="shared" si="289"/>
        <v>0</v>
      </c>
      <c r="CE72" s="230">
        <f t="shared" si="289"/>
        <v>0</v>
      </c>
      <c r="CF72" s="230">
        <f t="shared" si="289"/>
        <v>0</v>
      </c>
      <c r="CG72" s="230">
        <f t="shared" si="289"/>
        <v>0</v>
      </c>
      <c r="CH72" s="230">
        <f t="shared" si="289"/>
        <v>0</v>
      </c>
      <c r="CI72" s="230">
        <f t="shared" si="289"/>
        <v>0</v>
      </c>
      <c r="CJ72" s="230">
        <f t="shared" si="289"/>
        <v>0</v>
      </c>
      <c r="CK72" s="230">
        <f t="shared" si="289"/>
        <v>0</v>
      </c>
      <c r="CL72" s="230">
        <f t="shared" si="289"/>
        <v>0</v>
      </c>
      <c r="CM72" s="230">
        <f t="shared" si="289"/>
        <v>0</v>
      </c>
      <c r="CN72" s="230">
        <f t="shared" si="290"/>
        <v>0</v>
      </c>
      <c r="CO72" s="230">
        <f t="shared" si="290"/>
        <v>0</v>
      </c>
      <c r="CP72" s="230">
        <f t="shared" si="290"/>
        <v>0</v>
      </c>
      <c r="CQ72" s="230">
        <f t="shared" si="290"/>
        <v>0</v>
      </c>
      <c r="CR72" s="230">
        <f t="shared" si="290"/>
        <v>0</v>
      </c>
      <c r="CS72" s="230">
        <f t="shared" si="290"/>
        <v>0</v>
      </c>
      <c r="CT72" s="230">
        <f t="shared" si="290"/>
        <v>0</v>
      </c>
      <c r="CU72" s="230">
        <f t="shared" si="290"/>
        <v>0</v>
      </c>
      <c r="CV72" s="230">
        <f t="shared" si="290"/>
        <v>0</v>
      </c>
      <c r="CW72" s="230">
        <f t="shared" si="290"/>
        <v>0</v>
      </c>
      <c r="CX72" s="230">
        <f t="shared" si="290"/>
        <v>0</v>
      </c>
      <c r="CY72" s="230">
        <f t="shared" si="290"/>
        <v>0</v>
      </c>
      <c r="CZ72" s="230">
        <f t="shared" si="290"/>
        <v>0</v>
      </c>
      <c r="DA72" s="230">
        <f t="shared" si="290"/>
        <v>0</v>
      </c>
      <c r="DB72" s="230">
        <f t="shared" si="290"/>
        <v>0</v>
      </c>
      <c r="DC72" s="230">
        <f t="shared" si="290"/>
        <v>0</v>
      </c>
      <c r="DD72" s="230">
        <f t="shared" si="291"/>
        <v>0</v>
      </c>
      <c r="DE72" s="230">
        <f t="shared" si="291"/>
        <v>0</v>
      </c>
      <c r="DF72" s="230">
        <f t="shared" si="291"/>
        <v>0</v>
      </c>
      <c r="DG72" s="230">
        <f t="shared" si="291"/>
        <v>0</v>
      </c>
      <c r="DH72" s="230">
        <f t="shared" si="291"/>
        <v>0</v>
      </c>
      <c r="DI72" s="230">
        <f t="shared" si="291"/>
        <v>0</v>
      </c>
      <c r="DJ72" s="230">
        <f t="shared" si="291"/>
        <v>0</v>
      </c>
      <c r="DK72" s="230">
        <f t="shared" si="291"/>
        <v>0</v>
      </c>
      <c r="DL72" s="230">
        <f t="shared" si="291"/>
        <v>0</v>
      </c>
      <c r="DM72" s="230">
        <f t="shared" si="291"/>
        <v>0</v>
      </c>
      <c r="DN72" s="230">
        <f t="shared" si="291"/>
        <v>0</v>
      </c>
      <c r="DO72" s="230">
        <f t="shared" si="291"/>
        <v>0</v>
      </c>
      <c r="DP72" s="230">
        <f t="shared" si="291"/>
        <v>0</v>
      </c>
    </row>
    <row r="73" spans="2:120" x14ac:dyDescent="0.25">
      <c r="B73" s="194" t="str">
        <f t="shared" si="292"/>
        <v>Bahrain</v>
      </c>
      <c r="C73" s="233">
        <f>'web app'!$C$29</f>
        <v>668.55</v>
      </c>
      <c r="D73" s="234">
        <f>'web app'!$C$17</f>
        <v>0.15</v>
      </c>
      <c r="E73" s="235">
        <f>VLOOKUP($S73,'data countries EDGAR'!$A$15:$AA$223,'data countries EDGAR'!$AA$12,FALSE)</f>
        <v>2.123896020109553E-4</v>
      </c>
      <c r="F73" s="235">
        <f>VLOOKUP($S73,'data countries EDGAR'!$A$15:$AA$223,'data countries EDGAR'!$Z$12,FALSE)</f>
        <v>1.004275538371843E-3</v>
      </c>
      <c r="G73" s="193">
        <f t="shared" si="293"/>
        <v>0.59199610976538486</v>
      </c>
      <c r="H73" s="262">
        <f>VLOOKUP($S73,'data countries EDGAR'!$A$15:$AA$223,'data countries EDGAR'!M$12,FALSE)/1000</f>
        <v>3.6847419375307E-2</v>
      </c>
      <c r="I73" s="236">
        <f>VLOOKUP($S73,'data countries EDGAR'!$A$15:$AA$223,'data countries EDGAR'!N$12,FALSE)/1000</f>
        <v>3.6840156614514001E-2</v>
      </c>
      <c r="J73" s="236">
        <f>VLOOKUP($S73,'data countries EDGAR'!$A$15:$AA$223,'data countries EDGAR'!O$12,FALSE)/1000</f>
        <v>3.7357848056942998E-2</v>
      </c>
      <c r="K73" s="236">
        <f>VLOOKUP($S73,'data countries EDGAR'!$A$15:$AA$223,'data countries EDGAR'!P$12,FALSE)/1000</f>
        <v>3.8830683375005004E-2</v>
      </c>
      <c r="L73" s="236">
        <f>VLOOKUP($S73,'data countries EDGAR'!$A$15:$AA$223,'data countries EDGAR'!Q$12,FALSE)/1000</f>
        <v>3.8688962781679999E-2</v>
      </c>
      <c r="M73" s="236">
        <f>VLOOKUP($S73,'data countries EDGAR'!$A$15:$AA$223,'data countries EDGAR'!R$12,FALSE)/1000</f>
        <v>3.7969166409121E-2</v>
      </c>
      <c r="N73" s="236"/>
      <c r="O73" s="236"/>
      <c r="P73" s="262">
        <f t="shared" si="294"/>
        <v>0.18968681723726299</v>
      </c>
      <c r="Q73" s="194">
        <f t="shared" si="277"/>
        <v>0</v>
      </c>
      <c r="R73" s="237">
        <f t="shared" si="278"/>
        <v>0</v>
      </c>
      <c r="S73" s="194" t="str">
        <f>'data countries EDGAR'!A28</f>
        <v>Bahrain</v>
      </c>
      <c r="T73" s="195">
        <v>2019</v>
      </c>
      <c r="U73" s="485">
        <f t="shared" si="295"/>
        <v>0.59199610976538486</v>
      </c>
      <c r="V73" s="193">
        <f t="shared" si="279"/>
        <v>0.59199610976561812</v>
      </c>
      <c r="W73" s="254">
        <f t="shared" si="296"/>
        <v>3.9412917374193057E-13</v>
      </c>
      <c r="X73" s="197">
        <f t="shared" si="280"/>
        <v>3.6847419375307E-2</v>
      </c>
      <c r="Y73" s="229">
        <v>0</v>
      </c>
      <c r="Z73" s="199">
        <f t="shared" si="297"/>
        <v>3.6847419375307E-2</v>
      </c>
      <c r="AA73" s="199">
        <f t="shared" si="281"/>
        <v>-150.04756649577106</v>
      </c>
      <c r="AB73" s="200">
        <f t="shared" si="282"/>
        <v>152743.28230634509</v>
      </c>
      <c r="AC73" s="199">
        <f t="shared" si="298"/>
        <v>2019.5075472268325</v>
      </c>
      <c r="AD73" s="199">
        <f t="shared" si="299"/>
        <v>2052.6247496776346</v>
      </c>
      <c r="AE73" s="201">
        <f t="shared" si="300"/>
        <v>2052.6247496776346</v>
      </c>
      <c r="AF73" s="202">
        <f t="shared" si="283"/>
        <v>2052.6247496776346</v>
      </c>
      <c r="AG73" s="202">
        <f t="shared" si="301"/>
        <v>2052.6247496776346</v>
      </c>
      <c r="AH73" s="202">
        <f t="shared" si="302"/>
        <v>2052</v>
      </c>
      <c r="AI73" s="177">
        <f t="shared" si="284"/>
        <v>2053</v>
      </c>
      <c r="AJ73" s="178" cm="1">
        <f t="array" ref="AJ73">IFERROR(INDEX($AN$6:$DP$6,MATCH(_xlfn.AGGREGATE(14,6,(AN73:DP73)/(AN73:DP73&lt;=0),1),AN73:DP73,0)),"-")</f>
        <v>2053</v>
      </c>
      <c r="AL73" s="176" t="s">
        <v>302</v>
      </c>
      <c r="AM73" s="154">
        <f t="shared" si="285"/>
        <v>3.6847419375307E-2</v>
      </c>
      <c r="AN73" s="176">
        <f t="shared" si="286"/>
        <v>3.5735036044598059E-2</v>
      </c>
      <c r="AO73" s="176">
        <f t="shared" si="286"/>
        <v>3.4622652713889118E-2</v>
      </c>
      <c r="AP73" s="176">
        <f t="shared" si="286"/>
        <v>3.3510269383180184E-2</v>
      </c>
      <c r="AQ73" s="176">
        <f t="shared" si="286"/>
        <v>3.2397886052471243E-2</v>
      </c>
      <c r="AR73" s="230">
        <f t="shared" si="287"/>
        <v>3.1285502721762302E-2</v>
      </c>
      <c r="AS73" s="230">
        <f t="shared" si="287"/>
        <v>3.0173119391053362E-2</v>
      </c>
      <c r="AT73" s="230">
        <f t="shared" si="287"/>
        <v>2.9060736060344421E-2</v>
      </c>
      <c r="AU73" s="230">
        <f t="shared" si="287"/>
        <v>2.7948352729635483E-2</v>
      </c>
      <c r="AV73" s="230">
        <f t="shared" si="287"/>
        <v>2.6835969398926546E-2</v>
      </c>
      <c r="AW73" s="230">
        <f t="shared" si="287"/>
        <v>2.5723586068217605E-2</v>
      </c>
      <c r="AX73" s="230">
        <f t="shared" si="287"/>
        <v>2.4611202737508664E-2</v>
      </c>
      <c r="AY73" s="230">
        <f t="shared" si="287"/>
        <v>2.3498819406799723E-2</v>
      </c>
      <c r="AZ73" s="230">
        <f t="shared" si="287"/>
        <v>2.2386436076090786E-2</v>
      </c>
      <c r="BA73" s="230">
        <f t="shared" si="287"/>
        <v>2.1274052745381845E-2</v>
      </c>
      <c r="BB73" s="230">
        <f t="shared" si="287"/>
        <v>2.0161669414672907E-2</v>
      </c>
      <c r="BC73" s="230">
        <f t="shared" si="287"/>
        <v>1.9049286083963966E-2</v>
      </c>
      <c r="BD73" s="230">
        <f t="shared" si="287"/>
        <v>1.7936902753255025E-2</v>
      </c>
      <c r="BE73" s="230">
        <f t="shared" si="287"/>
        <v>1.6824519422546088E-2</v>
      </c>
      <c r="BF73" s="230">
        <f t="shared" si="287"/>
        <v>1.5712136091837147E-2</v>
      </c>
      <c r="BG73" s="230">
        <f t="shared" si="287"/>
        <v>1.459975276112821E-2</v>
      </c>
      <c r="BH73" s="230">
        <f t="shared" si="288"/>
        <v>1.3487369430419269E-2</v>
      </c>
      <c r="BI73" s="230">
        <f t="shared" si="288"/>
        <v>1.2374986099710328E-2</v>
      </c>
      <c r="BJ73" s="230">
        <f t="shared" si="288"/>
        <v>1.126260276900139E-2</v>
      </c>
      <c r="BK73" s="230">
        <f t="shared" si="288"/>
        <v>1.0150219438292449E-2</v>
      </c>
      <c r="BL73" s="230">
        <f t="shared" si="288"/>
        <v>9.0378361075835086E-3</v>
      </c>
      <c r="BM73" s="230">
        <f t="shared" si="288"/>
        <v>7.9254527768745711E-3</v>
      </c>
      <c r="BN73" s="230">
        <f t="shared" si="288"/>
        <v>6.8130694461656302E-3</v>
      </c>
      <c r="BO73" s="230">
        <f t="shared" si="288"/>
        <v>5.7006861154566893E-3</v>
      </c>
      <c r="BP73" s="230">
        <f t="shared" si="288"/>
        <v>4.5883027847477484E-3</v>
      </c>
      <c r="BQ73" s="230">
        <f t="shared" si="288"/>
        <v>3.4759194540388144E-3</v>
      </c>
      <c r="BR73" s="230">
        <f t="shared" si="288"/>
        <v>2.3635361233298735E-3</v>
      </c>
      <c r="BS73" s="230">
        <f t="shared" si="288"/>
        <v>1.2511527926209326E-3</v>
      </c>
      <c r="BT73" s="230">
        <f t="shared" si="288"/>
        <v>2.1708837011429256E-4</v>
      </c>
      <c r="BU73" s="230">
        <f t="shared" si="288"/>
        <v>0</v>
      </c>
      <c r="BV73" s="230">
        <f t="shared" si="288"/>
        <v>0</v>
      </c>
      <c r="BW73" s="230">
        <f t="shared" si="288"/>
        <v>0</v>
      </c>
      <c r="BX73" s="230">
        <f t="shared" si="289"/>
        <v>0</v>
      </c>
      <c r="BY73" s="230">
        <f t="shared" si="289"/>
        <v>0</v>
      </c>
      <c r="BZ73" s="230">
        <f t="shared" si="289"/>
        <v>0</v>
      </c>
      <c r="CA73" s="230">
        <f t="shared" si="289"/>
        <v>0</v>
      </c>
      <c r="CB73" s="230">
        <f t="shared" si="289"/>
        <v>0</v>
      </c>
      <c r="CC73" s="230">
        <f t="shared" si="289"/>
        <v>0</v>
      </c>
      <c r="CD73" s="230">
        <f t="shared" si="289"/>
        <v>0</v>
      </c>
      <c r="CE73" s="230">
        <f t="shared" si="289"/>
        <v>0</v>
      </c>
      <c r="CF73" s="230">
        <f t="shared" si="289"/>
        <v>0</v>
      </c>
      <c r="CG73" s="230">
        <f t="shared" si="289"/>
        <v>0</v>
      </c>
      <c r="CH73" s="230">
        <f t="shared" si="289"/>
        <v>0</v>
      </c>
      <c r="CI73" s="230">
        <f t="shared" si="289"/>
        <v>0</v>
      </c>
      <c r="CJ73" s="230">
        <f t="shared" si="289"/>
        <v>0</v>
      </c>
      <c r="CK73" s="230">
        <f t="shared" si="289"/>
        <v>0</v>
      </c>
      <c r="CL73" s="230">
        <f t="shared" si="289"/>
        <v>0</v>
      </c>
      <c r="CM73" s="230">
        <f t="shared" si="289"/>
        <v>0</v>
      </c>
      <c r="CN73" s="230">
        <f t="shared" si="290"/>
        <v>0</v>
      </c>
      <c r="CO73" s="230">
        <f t="shared" si="290"/>
        <v>0</v>
      </c>
      <c r="CP73" s="230">
        <f t="shared" si="290"/>
        <v>0</v>
      </c>
      <c r="CQ73" s="230">
        <f t="shared" si="290"/>
        <v>0</v>
      </c>
      <c r="CR73" s="230">
        <f t="shared" si="290"/>
        <v>0</v>
      </c>
      <c r="CS73" s="230">
        <f t="shared" si="290"/>
        <v>0</v>
      </c>
      <c r="CT73" s="230">
        <f t="shared" si="290"/>
        <v>0</v>
      </c>
      <c r="CU73" s="230">
        <f t="shared" si="290"/>
        <v>0</v>
      </c>
      <c r="CV73" s="230">
        <f t="shared" si="290"/>
        <v>0</v>
      </c>
      <c r="CW73" s="230">
        <f t="shared" si="290"/>
        <v>0</v>
      </c>
      <c r="CX73" s="230">
        <f t="shared" si="290"/>
        <v>0</v>
      </c>
      <c r="CY73" s="230">
        <f t="shared" si="290"/>
        <v>0</v>
      </c>
      <c r="CZ73" s="230">
        <f t="shared" si="290"/>
        <v>0</v>
      </c>
      <c r="DA73" s="230">
        <f t="shared" si="290"/>
        <v>0</v>
      </c>
      <c r="DB73" s="230">
        <f t="shared" si="290"/>
        <v>0</v>
      </c>
      <c r="DC73" s="230">
        <f t="shared" si="290"/>
        <v>0</v>
      </c>
      <c r="DD73" s="230">
        <f t="shared" si="291"/>
        <v>0</v>
      </c>
      <c r="DE73" s="230">
        <f t="shared" si="291"/>
        <v>0</v>
      </c>
      <c r="DF73" s="230">
        <f t="shared" si="291"/>
        <v>0</v>
      </c>
      <c r="DG73" s="230">
        <f t="shared" si="291"/>
        <v>0</v>
      </c>
      <c r="DH73" s="230">
        <f t="shared" si="291"/>
        <v>0</v>
      </c>
      <c r="DI73" s="230">
        <f t="shared" si="291"/>
        <v>0</v>
      </c>
      <c r="DJ73" s="230">
        <f t="shared" si="291"/>
        <v>0</v>
      </c>
      <c r="DK73" s="230">
        <f t="shared" si="291"/>
        <v>0</v>
      </c>
      <c r="DL73" s="230">
        <f t="shared" si="291"/>
        <v>0</v>
      </c>
      <c r="DM73" s="230">
        <f t="shared" si="291"/>
        <v>0</v>
      </c>
      <c r="DN73" s="230">
        <f t="shared" si="291"/>
        <v>0</v>
      </c>
      <c r="DO73" s="230">
        <f t="shared" si="291"/>
        <v>0</v>
      </c>
      <c r="DP73" s="230">
        <f t="shared" si="291"/>
        <v>0</v>
      </c>
    </row>
    <row r="74" spans="2:120" x14ac:dyDescent="0.25">
      <c r="B74" s="194" t="str">
        <f t="shared" si="292"/>
        <v>Bangladesh</v>
      </c>
      <c r="C74" s="233">
        <f>'web app'!$C$29</f>
        <v>668.55</v>
      </c>
      <c r="D74" s="234">
        <f>'web app'!$C$17</f>
        <v>0.15</v>
      </c>
      <c r="E74" s="235">
        <f>VLOOKUP($S74,'data countries EDGAR'!$A$15:$AA$223,'data countries EDGAR'!$AA$12,FALSE)</f>
        <v>2.1793480092250524E-2</v>
      </c>
      <c r="F74" s="235">
        <f>VLOOKUP($S74,'data countries EDGAR'!$A$15:$AA$223,'data countries EDGAR'!$Z$12,FALSE)</f>
        <v>2.9795750670710318E-3</v>
      </c>
      <c r="G74" s="193">
        <f t="shared" si="293"/>
        <v>3.8787003417779005</v>
      </c>
      <c r="H74" s="262">
        <f>VLOOKUP($S74,'data countries EDGAR'!$A$15:$AA$223,'data countries EDGAR'!M$12,FALSE)/1000</f>
        <v>0.10932224062189999</v>
      </c>
      <c r="I74" s="236">
        <f>VLOOKUP($S74,'data countries EDGAR'!$A$15:$AA$223,'data countries EDGAR'!N$12,FALSE)/1000</f>
        <v>0.1041228779269</v>
      </c>
      <c r="J74" s="236">
        <f>VLOOKUP($S74,'data countries EDGAR'!$A$15:$AA$223,'data countries EDGAR'!O$12,FALSE)/1000</f>
        <v>0.11776827129919999</v>
      </c>
      <c r="K74" s="236">
        <f>VLOOKUP($S74,'data countries EDGAR'!$A$15:$AA$223,'data countries EDGAR'!P$12,FALSE)/1000</f>
        <v>0.12086565095962</v>
      </c>
      <c r="L74" s="236">
        <f>VLOOKUP($S74,'data countries EDGAR'!$A$15:$AA$223,'data countries EDGAR'!Q$12,FALSE)/1000</f>
        <v>0.11898910227122</v>
      </c>
      <c r="M74" s="236">
        <f>VLOOKUP($S74,'data countries EDGAR'!$A$15:$AA$223,'data countries EDGAR'!R$12,FALSE)/1000</f>
        <v>0.12419073273336</v>
      </c>
      <c r="N74" s="236"/>
      <c r="O74" s="236"/>
      <c r="P74" s="262">
        <f t="shared" si="294"/>
        <v>0.58593663519029993</v>
      </c>
      <c r="Q74" s="194">
        <f t="shared" si="277"/>
        <v>0</v>
      </c>
      <c r="R74" s="237">
        <f t="shared" si="278"/>
        <v>0</v>
      </c>
      <c r="S74" s="194" t="str">
        <f>'data countries EDGAR'!A29</f>
        <v>Bangladesh</v>
      </c>
      <c r="T74" s="195">
        <v>2019</v>
      </c>
      <c r="U74" s="485">
        <f t="shared" si="295"/>
        <v>3.8787003417779005</v>
      </c>
      <c r="V74" s="193">
        <f t="shared" si="279"/>
        <v>3.8787003417775314</v>
      </c>
      <c r="W74" s="254">
        <f t="shared" si="296"/>
        <v>-9.5146113210375916E-14</v>
      </c>
      <c r="X74" s="197">
        <f t="shared" si="280"/>
        <v>0.10932224062189999</v>
      </c>
      <c r="Y74" s="229">
        <v>0</v>
      </c>
      <c r="Z74" s="199">
        <f t="shared" si="297"/>
        <v>0.10932224062189999</v>
      </c>
      <c r="AA74" s="199">
        <f t="shared" si="281"/>
        <v>-449.41925279603174</v>
      </c>
      <c r="AB74" s="200">
        <f t="shared" si="282"/>
        <v>461744.54131404165</v>
      </c>
      <c r="AC74" s="199">
        <f t="shared" si="298"/>
        <v>2019.5034743666611</v>
      </c>
      <c r="AD74" s="199">
        <f t="shared" si="299"/>
        <v>2091.4555604960196</v>
      </c>
      <c r="AE74" s="201">
        <f t="shared" si="300"/>
        <v>2091.4555604960196</v>
      </c>
      <c r="AF74" s="202">
        <f t="shared" si="283"/>
        <v>2091.4555604960196</v>
      </c>
      <c r="AG74" s="202">
        <f t="shared" si="301"/>
        <v>2091.4555604960196</v>
      </c>
      <c r="AH74" s="202">
        <f t="shared" si="302"/>
        <v>2091</v>
      </c>
      <c r="AI74" s="177">
        <f t="shared" si="284"/>
        <v>2091</v>
      </c>
      <c r="AJ74" s="178" cm="1">
        <f t="array" ref="AJ74">IFERROR(INDEX($AN$6:$DP$6,MATCH(_xlfn.AGGREGATE(14,6,(AN74:DP74)/(AN74:DP74&lt;=0),1),AN74:DP74,0)),"-")</f>
        <v>2092</v>
      </c>
      <c r="AL74" s="176" t="s">
        <v>302</v>
      </c>
      <c r="AM74" s="154">
        <f t="shared" si="285"/>
        <v>0.10932224062189999</v>
      </c>
      <c r="AN74" s="176">
        <f t="shared" si="286"/>
        <v>0.10780293843221102</v>
      </c>
      <c r="AO74" s="176">
        <f t="shared" si="286"/>
        <v>0.10628363624252204</v>
      </c>
      <c r="AP74" s="176">
        <f t="shared" si="286"/>
        <v>0.10476433405283307</v>
      </c>
      <c r="AQ74" s="176">
        <f t="shared" si="286"/>
        <v>0.1032450318631441</v>
      </c>
      <c r="AR74" s="230">
        <f t="shared" si="287"/>
        <v>0.10172572967345513</v>
      </c>
      <c r="AS74" s="230">
        <f t="shared" si="287"/>
        <v>0.10020642748376615</v>
      </c>
      <c r="AT74" s="230">
        <f t="shared" si="287"/>
        <v>9.868712529407718E-2</v>
      </c>
      <c r="AU74" s="230">
        <f t="shared" si="287"/>
        <v>9.7167823104388207E-2</v>
      </c>
      <c r="AV74" s="230">
        <f t="shared" si="287"/>
        <v>9.5648520914699234E-2</v>
      </c>
      <c r="AW74" s="230">
        <f t="shared" si="287"/>
        <v>9.4129218725010261E-2</v>
      </c>
      <c r="AX74" s="230">
        <f t="shared" si="287"/>
        <v>9.2609916535321288E-2</v>
      </c>
      <c r="AY74" s="230">
        <f t="shared" si="287"/>
        <v>9.1090614345632315E-2</v>
      </c>
      <c r="AZ74" s="230">
        <f t="shared" si="287"/>
        <v>8.9571312155943342E-2</v>
      </c>
      <c r="BA74" s="230">
        <f t="shared" si="287"/>
        <v>8.8052009966254369E-2</v>
      </c>
      <c r="BB74" s="230">
        <f t="shared" si="287"/>
        <v>8.6532707776565396E-2</v>
      </c>
      <c r="BC74" s="230">
        <f t="shared" si="287"/>
        <v>8.5013405586876423E-2</v>
      </c>
      <c r="BD74" s="230">
        <f t="shared" si="287"/>
        <v>8.349410339718745E-2</v>
      </c>
      <c r="BE74" s="230">
        <f t="shared" si="287"/>
        <v>8.1974801207498477E-2</v>
      </c>
      <c r="BF74" s="230">
        <f t="shared" si="287"/>
        <v>8.0455499017809504E-2</v>
      </c>
      <c r="BG74" s="230">
        <f t="shared" si="287"/>
        <v>7.8936196828120531E-2</v>
      </c>
      <c r="BH74" s="230">
        <f t="shared" si="288"/>
        <v>7.7416894638431571E-2</v>
      </c>
      <c r="BI74" s="230">
        <f t="shared" si="288"/>
        <v>7.5897592448742585E-2</v>
      </c>
      <c r="BJ74" s="230">
        <f t="shared" si="288"/>
        <v>7.4378290259053625E-2</v>
      </c>
      <c r="BK74" s="230">
        <f t="shared" si="288"/>
        <v>7.2858988069364639E-2</v>
      </c>
      <c r="BL74" s="230">
        <f t="shared" si="288"/>
        <v>7.1339685879675679E-2</v>
      </c>
      <c r="BM74" s="230">
        <f t="shared" si="288"/>
        <v>6.9820383689986693E-2</v>
      </c>
      <c r="BN74" s="230">
        <f t="shared" si="288"/>
        <v>6.8301081500297733E-2</v>
      </c>
      <c r="BO74" s="230">
        <f t="shared" si="288"/>
        <v>6.6781779310608747E-2</v>
      </c>
      <c r="BP74" s="230">
        <f t="shared" si="288"/>
        <v>6.5262477120919787E-2</v>
      </c>
      <c r="BQ74" s="230">
        <f t="shared" si="288"/>
        <v>6.37431749312308E-2</v>
      </c>
      <c r="BR74" s="230">
        <f t="shared" si="288"/>
        <v>6.2223872741541834E-2</v>
      </c>
      <c r="BS74" s="230">
        <f t="shared" si="288"/>
        <v>6.0704570551852861E-2</v>
      </c>
      <c r="BT74" s="230">
        <f t="shared" si="288"/>
        <v>5.9185268362163888E-2</v>
      </c>
      <c r="BU74" s="230">
        <f t="shared" si="288"/>
        <v>5.7665966172474915E-2</v>
      </c>
      <c r="BV74" s="230">
        <f t="shared" si="288"/>
        <v>5.6146663982785942E-2</v>
      </c>
      <c r="BW74" s="230">
        <f t="shared" si="288"/>
        <v>5.4627361793096969E-2</v>
      </c>
      <c r="BX74" s="230">
        <f t="shared" si="289"/>
        <v>5.3108059603407996E-2</v>
      </c>
      <c r="BY74" s="230">
        <f t="shared" si="289"/>
        <v>5.1588757413719023E-2</v>
      </c>
      <c r="BZ74" s="230">
        <f t="shared" si="289"/>
        <v>5.006945522403005E-2</v>
      </c>
      <c r="CA74" s="230">
        <f t="shared" si="289"/>
        <v>4.8550153034341077E-2</v>
      </c>
      <c r="CB74" s="230">
        <f t="shared" si="289"/>
        <v>4.7030850844652104E-2</v>
      </c>
      <c r="CC74" s="230">
        <f t="shared" si="289"/>
        <v>4.5511548654963138E-2</v>
      </c>
      <c r="CD74" s="230">
        <f t="shared" si="289"/>
        <v>4.3992246465274165E-2</v>
      </c>
      <c r="CE74" s="230">
        <f t="shared" si="289"/>
        <v>4.2472944275585192E-2</v>
      </c>
      <c r="CF74" s="230">
        <f t="shared" si="289"/>
        <v>4.0953642085896219E-2</v>
      </c>
      <c r="CG74" s="230">
        <f t="shared" si="289"/>
        <v>3.9434339896207246E-2</v>
      </c>
      <c r="CH74" s="230">
        <f t="shared" si="289"/>
        <v>3.7915037706518273E-2</v>
      </c>
      <c r="CI74" s="230">
        <f t="shared" si="289"/>
        <v>3.63957355168293E-2</v>
      </c>
      <c r="CJ74" s="230">
        <f t="shared" si="289"/>
        <v>3.4876433327140327E-2</v>
      </c>
      <c r="CK74" s="230">
        <f t="shared" si="289"/>
        <v>3.3357131137451354E-2</v>
      </c>
      <c r="CL74" s="230">
        <f t="shared" si="289"/>
        <v>3.1837828947762381E-2</v>
      </c>
      <c r="CM74" s="230">
        <f t="shared" si="289"/>
        <v>3.0318526758073408E-2</v>
      </c>
      <c r="CN74" s="230">
        <f t="shared" si="290"/>
        <v>2.8799224568384435E-2</v>
      </c>
      <c r="CO74" s="230">
        <f t="shared" si="290"/>
        <v>2.7279922378695462E-2</v>
      </c>
      <c r="CP74" s="230">
        <f t="shared" si="290"/>
        <v>2.5760620189006489E-2</v>
      </c>
      <c r="CQ74" s="230">
        <f t="shared" si="290"/>
        <v>2.4241317999317516E-2</v>
      </c>
      <c r="CR74" s="230">
        <f t="shared" si="290"/>
        <v>2.2722015809628543E-2</v>
      </c>
      <c r="CS74" s="230">
        <f t="shared" si="290"/>
        <v>2.120271361993957E-2</v>
      </c>
      <c r="CT74" s="230">
        <f t="shared" si="290"/>
        <v>1.9683411430250597E-2</v>
      </c>
      <c r="CU74" s="230">
        <f t="shared" si="290"/>
        <v>1.8164109240561624E-2</v>
      </c>
      <c r="CV74" s="230">
        <f t="shared" si="290"/>
        <v>1.6644807050872651E-2</v>
      </c>
      <c r="CW74" s="230">
        <f t="shared" si="290"/>
        <v>1.5125504861183678E-2</v>
      </c>
      <c r="CX74" s="230">
        <f t="shared" si="290"/>
        <v>1.3606202671494705E-2</v>
      </c>
      <c r="CY74" s="230">
        <f t="shared" si="290"/>
        <v>1.2086900481805732E-2</v>
      </c>
      <c r="CZ74" s="230">
        <f t="shared" si="290"/>
        <v>1.0567598292116759E-2</v>
      </c>
      <c r="DA74" s="230">
        <f t="shared" si="290"/>
        <v>9.0482961024277858E-3</v>
      </c>
      <c r="DB74" s="230">
        <f t="shared" si="290"/>
        <v>7.5289939127388128E-3</v>
      </c>
      <c r="DC74" s="230">
        <f t="shared" si="290"/>
        <v>6.0096917230498398E-3</v>
      </c>
      <c r="DD74" s="230">
        <f t="shared" si="291"/>
        <v>4.4903895333608668E-3</v>
      </c>
      <c r="DE74" s="230">
        <f t="shared" si="291"/>
        <v>2.9710873436718938E-3</v>
      </c>
      <c r="DF74" s="230">
        <f t="shared" si="291"/>
        <v>1.4517851539829207E-3</v>
      </c>
      <c r="DG74" s="230">
        <f t="shared" si="291"/>
        <v>1.5765446764659554E-4</v>
      </c>
      <c r="DH74" s="230">
        <f t="shared" si="291"/>
        <v>0</v>
      </c>
      <c r="DI74" s="230">
        <f t="shared" si="291"/>
        <v>0</v>
      </c>
      <c r="DJ74" s="230">
        <f t="shared" si="291"/>
        <v>0</v>
      </c>
      <c r="DK74" s="230">
        <f t="shared" si="291"/>
        <v>0</v>
      </c>
      <c r="DL74" s="230">
        <f t="shared" si="291"/>
        <v>0</v>
      </c>
      <c r="DM74" s="230">
        <f t="shared" si="291"/>
        <v>0</v>
      </c>
      <c r="DN74" s="230">
        <f t="shared" si="291"/>
        <v>0</v>
      </c>
      <c r="DO74" s="230">
        <f t="shared" si="291"/>
        <v>0</v>
      </c>
      <c r="DP74" s="230">
        <f t="shared" si="291"/>
        <v>0</v>
      </c>
    </row>
    <row r="75" spans="2:120" x14ac:dyDescent="0.25">
      <c r="B75" s="194" t="str">
        <f t="shared" si="292"/>
        <v>Barbados</v>
      </c>
      <c r="C75" s="233">
        <f>'web app'!$C$29</f>
        <v>668.55</v>
      </c>
      <c r="D75" s="234">
        <f>'web app'!$C$17</f>
        <v>0.15</v>
      </c>
      <c r="E75" s="235">
        <f>VLOOKUP($S75,'data countries EDGAR'!$A$15:$AA$223,'data countries EDGAR'!$AA$12,FALSE)</f>
        <v>3.7217222391042593E-5</v>
      </c>
      <c r="F75" s="235">
        <f>VLOOKUP($S75,'data countries EDGAR'!$A$15:$AA$223,'data countries EDGAR'!$Z$12,FALSE)</f>
        <v>2.3674529142233448E-5</v>
      </c>
      <c r="G75" s="193">
        <f t="shared" si="293"/>
        <v>1.7185701593763873E-2</v>
      </c>
      <c r="H75" s="262">
        <f>VLOOKUP($S75,'data countries EDGAR'!$A$15:$AA$223,'data countries EDGAR'!M$12,FALSE)/1000</f>
        <v>8.6863143677786997E-4</v>
      </c>
      <c r="I75" s="236">
        <f>VLOOKUP($S75,'data countries EDGAR'!$A$15:$AA$223,'data countries EDGAR'!N$12,FALSE)/1000</f>
        <v>6.7259725086209004E-4</v>
      </c>
      <c r="J75" s="236">
        <f>VLOOKUP($S75,'data countries EDGAR'!$A$15:$AA$223,'data countries EDGAR'!O$12,FALSE)/1000</f>
        <v>6.5146022212868001E-4</v>
      </c>
      <c r="K75" s="236">
        <f>VLOOKUP($S75,'data countries EDGAR'!$A$15:$AA$223,'data countries EDGAR'!P$12,FALSE)/1000</f>
        <v>6.8887141598468005E-4</v>
      </c>
      <c r="L75" s="236">
        <f>VLOOKUP($S75,'data countries EDGAR'!$A$15:$AA$223,'data countries EDGAR'!Q$12,FALSE)/1000</f>
        <v>6.9062871650739995E-4</v>
      </c>
      <c r="M75" s="236">
        <f>VLOOKUP($S75,'data countries EDGAR'!$A$15:$AA$223,'data countries EDGAR'!R$12,FALSE)/1000</f>
        <v>7.1278572509298995E-4</v>
      </c>
      <c r="N75" s="236"/>
      <c r="O75" s="236"/>
      <c r="P75" s="262">
        <f t="shared" si="294"/>
        <v>3.4163433305758402E-3</v>
      </c>
      <c r="Q75" s="194">
        <f t="shared" si="277"/>
        <v>0</v>
      </c>
      <c r="R75" s="237">
        <f t="shared" si="278"/>
        <v>0</v>
      </c>
      <c r="S75" s="194" t="str">
        <f>'data countries EDGAR'!A30</f>
        <v>Barbados</v>
      </c>
      <c r="T75" s="195">
        <v>2019</v>
      </c>
      <c r="U75" s="485">
        <f t="shared" si="295"/>
        <v>1.7185701593763873E-2</v>
      </c>
      <c r="V75" s="193">
        <f t="shared" si="279"/>
        <v>1.7185701593765167E-2</v>
      </c>
      <c r="W75" s="254">
        <f t="shared" si="296"/>
        <v>7.5273121069585613E-14</v>
      </c>
      <c r="X75" s="197">
        <f t="shared" si="280"/>
        <v>8.6863143677786997E-4</v>
      </c>
      <c r="Y75" s="229">
        <v>0</v>
      </c>
      <c r="Z75" s="199">
        <f t="shared" si="297"/>
        <v>8.6863143677786997E-4</v>
      </c>
      <c r="AA75" s="199">
        <f t="shared" si="281"/>
        <v>-3.5436424077701227</v>
      </c>
      <c r="AB75" s="200">
        <f t="shared" si="282"/>
        <v>3613.7767633656331</v>
      </c>
      <c r="AC75" s="199">
        <f t="shared" si="298"/>
        <v>2019.5061631850324</v>
      </c>
      <c r="AD75" s="199">
        <f t="shared" si="299"/>
        <v>2060.0634422105845</v>
      </c>
      <c r="AE75" s="201">
        <f t="shared" si="300"/>
        <v>2060.0634422105845</v>
      </c>
      <c r="AF75" s="202">
        <f t="shared" si="283"/>
        <v>2060.0634422105845</v>
      </c>
      <c r="AG75" s="202">
        <f t="shared" si="301"/>
        <v>2060.0634422105845</v>
      </c>
      <c r="AH75" s="202">
        <f t="shared" si="302"/>
        <v>2060</v>
      </c>
      <c r="AI75" s="177">
        <f t="shared" si="284"/>
        <v>2060</v>
      </c>
      <c r="AJ75" s="178" cm="1">
        <f t="array" ref="AJ75">IFERROR(INDEX($AN$6:$DP$6,MATCH(_xlfn.AGGREGATE(14,6,(AN75:DP75)/(AN75:DP75&lt;=0),1),AN75:DP75,0)),"-")</f>
        <v>2061</v>
      </c>
      <c r="AL75" s="176" t="s">
        <v>302</v>
      </c>
      <c r="AM75" s="154">
        <f t="shared" si="285"/>
        <v>8.6863143677786997E-4</v>
      </c>
      <c r="AN75" s="176">
        <f t="shared" si="286"/>
        <v>8.4721729168958128E-4</v>
      </c>
      <c r="AO75" s="176">
        <f t="shared" si="286"/>
        <v>8.2580314660129258E-4</v>
      </c>
      <c r="AP75" s="176">
        <f t="shared" si="286"/>
        <v>8.04389001513004E-4</v>
      </c>
      <c r="AQ75" s="176">
        <f t="shared" si="286"/>
        <v>7.829748564247153E-4</v>
      </c>
      <c r="AR75" s="230">
        <f t="shared" si="287"/>
        <v>7.615607113364266E-4</v>
      </c>
      <c r="AS75" s="230">
        <f t="shared" si="287"/>
        <v>7.4014656624813791E-4</v>
      </c>
      <c r="AT75" s="230">
        <f t="shared" si="287"/>
        <v>7.1873242115984932E-4</v>
      </c>
      <c r="AU75" s="230">
        <f t="shared" si="287"/>
        <v>6.9731827607156063E-4</v>
      </c>
      <c r="AV75" s="230">
        <f t="shared" si="287"/>
        <v>6.7590413098327193E-4</v>
      </c>
      <c r="AW75" s="230">
        <f t="shared" si="287"/>
        <v>6.5448998589498323E-4</v>
      </c>
      <c r="AX75" s="230">
        <f t="shared" si="287"/>
        <v>6.3307584080669454E-4</v>
      </c>
      <c r="AY75" s="230">
        <f t="shared" si="287"/>
        <v>6.1166169571840595E-4</v>
      </c>
      <c r="AZ75" s="230">
        <f t="shared" si="287"/>
        <v>5.9024755063011726E-4</v>
      </c>
      <c r="BA75" s="230">
        <f t="shared" si="287"/>
        <v>5.6883340554182856E-4</v>
      </c>
      <c r="BB75" s="230">
        <f t="shared" si="287"/>
        <v>5.4741926045353997E-4</v>
      </c>
      <c r="BC75" s="230">
        <f t="shared" si="287"/>
        <v>5.2600511536525117E-4</v>
      </c>
      <c r="BD75" s="230">
        <f t="shared" si="287"/>
        <v>5.0459097027696258E-4</v>
      </c>
      <c r="BE75" s="230">
        <f t="shared" si="287"/>
        <v>4.8317682518867389E-4</v>
      </c>
      <c r="BF75" s="230">
        <f t="shared" si="287"/>
        <v>4.6176268010038519E-4</v>
      </c>
      <c r="BG75" s="230">
        <f t="shared" ref="BG75:BV90" si="303">IF(BG$6&lt;=$T75,0,IF(BG$6&lt;$AH75,$X75+($Y75-$X75)/($AG75-($T75+0.5))*(BG$6+0.5-($T75+0.5)),
IF(BG$6=$AH75,($X75+($Y75-$X75)/($AG75-($T75+0.5))*(0.5*($AG75+$AH75)-($T75+0.5)))*($AG75-$AH75)+$Y75*($AH75+1-$AG75),
$Y75)))</f>
        <v>4.4034853501209655E-4</v>
      </c>
      <c r="BH75" s="230">
        <f t="shared" si="303"/>
        <v>4.1893438992380785E-4</v>
      </c>
      <c r="BI75" s="230">
        <f t="shared" si="303"/>
        <v>3.9752024483551921E-4</v>
      </c>
      <c r="BJ75" s="230">
        <f t="shared" si="303"/>
        <v>3.7610609974723052E-4</v>
      </c>
      <c r="BK75" s="230">
        <f t="shared" si="288"/>
        <v>3.5469195465894182E-4</v>
      </c>
      <c r="BL75" s="230">
        <f t="shared" si="288"/>
        <v>3.3327780957065312E-4</v>
      </c>
      <c r="BM75" s="230">
        <f t="shared" si="288"/>
        <v>3.1186366448236454E-4</v>
      </c>
      <c r="BN75" s="230">
        <f t="shared" si="288"/>
        <v>2.9044951939407584E-4</v>
      </c>
      <c r="BO75" s="230">
        <f t="shared" si="288"/>
        <v>2.6903537430578715E-4</v>
      </c>
      <c r="BP75" s="230">
        <f t="shared" si="288"/>
        <v>2.4762122921749845E-4</v>
      </c>
      <c r="BQ75" s="230">
        <f t="shared" si="288"/>
        <v>2.2620708412920986E-4</v>
      </c>
      <c r="BR75" s="230">
        <f t="shared" si="288"/>
        <v>2.0479293904092117E-4</v>
      </c>
      <c r="BS75" s="230">
        <f t="shared" si="288"/>
        <v>1.8337879395263247E-4</v>
      </c>
      <c r="BT75" s="230">
        <f t="shared" si="288"/>
        <v>1.6196464886434378E-4</v>
      </c>
      <c r="BU75" s="230">
        <f t="shared" si="288"/>
        <v>1.4055050377605508E-4</v>
      </c>
      <c r="BV75" s="230">
        <f t="shared" si="288"/>
        <v>1.1913635868776649E-4</v>
      </c>
      <c r="BW75" s="230">
        <f t="shared" si="288"/>
        <v>9.7722213599477797E-5</v>
      </c>
      <c r="BX75" s="230">
        <f t="shared" si="289"/>
        <v>7.6308068511189101E-5</v>
      </c>
      <c r="BY75" s="230">
        <f t="shared" si="289"/>
        <v>5.4893923422900406E-5</v>
      </c>
      <c r="BZ75" s="230">
        <f t="shared" si="289"/>
        <v>3.3479778334611818E-5</v>
      </c>
      <c r="CA75" s="230">
        <f t="shared" si="289"/>
        <v>1.2065633246323123E-5</v>
      </c>
      <c r="CB75" s="230">
        <f t="shared" si="289"/>
        <v>4.3095047079435883E-8</v>
      </c>
      <c r="CC75" s="230">
        <f t="shared" si="289"/>
        <v>0</v>
      </c>
      <c r="CD75" s="230">
        <f t="shared" si="289"/>
        <v>0</v>
      </c>
      <c r="CE75" s="230">
        <f t="shared" si="289"/>
        <v>0</v>
      </c>
      <c r="CF75" s="230">
        <f t="shared" si="289"/>
        <v>0</v>
      </c>
      <c r="CG75" s="230">
        <f t="shared" si="289"/>
        <v>0</v>
      </c>
      <c r="CH75" s="230">
        <f t="shared" si="289"/>
        <v>0</v>
      </c>
      <c r="CI75" s="230">
        <f t="shared" si="289"/>
        <v>0</v>
      </c>
      <c r="CJ75" s="230">
        <f t="shared" si="289"/>
        <v>0</v>
      </c>
      <c r="CK75" s="230">
        <f t="shared" si="289"/>
        <v>0</v>
      </c>
      <c r="CL75" s="230">
        <f t="shared" si="289"/>
        <v>0</v>
      </c>
      <c r="CM75" s="230">
        <f t="shared" ref="CM75:DB90" si="304">IF(CM$6&lt;=$T75,0,IF(CM$6&lt;$AH75,$X75+($Y75-$X75)/($AG75-($T75+0.5))*(CM$6+0.5-($T75+0.5)),
IF(CM$6=$AH75,($X75+($Y75-$X75)/($AG75-($T75+0.5))*(0.5*($AG75+$AH75)-($T75+0.5)))*($AG75-$AH75)+$Y75*($AH75+1-$AG75),
$Y75)))</f>
        <v>0</v>
      </c>
      <c r="CN75" s="230">
        <f t="shared" si="304"/>
        <v>0</v>
      </c>
      <c r="CO75" s="230">
        <f t="shared" si="290"/>
        <v>0</v>
      </c>
      <c r="CP75" s="230">
        <f t="shared" si="290"/>
        <v>0</v>
      </c>
      <c r="CQ75" s="230">
        <f t="shared" si="290"/>
        <v>0</v>
      </c>
      <c r="CR75" s="230">
        <f t="shared" si="290"/>
        <v>0</v>
      </c>
      <c r="CS75" s="230">
        <f t="shared" si="290"/>
        <v>0</v>
      </c>
      <c r="CT75" s="230">
        <f t="shared" si="290"/>
        <v>0</v>
      </c>
      <c r="CU75" s="230">
        <f t="shared" si="290"/>
        <v>0</v>
      </c>
      <c r="CV75" s="230">
        <f t="shared" si="290"/>
        <v>0</v>
      </c>
      <c r="CW75" s="230">
        <f t="shared" si="290"/>
        <v>0</v>
      </c>
      <c r="CX75" s="230">
        <f t="shared" si="290"/>
        <v>0</v>
      </c>
      <c r="CY75" s="230">
        <f t="shared" si="290"/>
        <v>0</v>
      </c>
      <c r="CZ75" s="230">
        <f t="shared" si="290"/>
        <v>0</v>
      </c>
      <c r="DA75" s="230">
        <f t="shared" si="290"/>
        <v>0</v>
      </c>
      <c r="DB75" s="230">
        <f t="shared" si="290"/>
        <v>0</v>
      </c>
      <c r="DC75" s="230">
        <f t="shared" si="290"/>
        <v>0</v>
      </c>
      <c r="DD75" s="230">
        <f t="shared" si="291"/>
        <v>0</v>
      </c>
      <c r="DE75" s="230">
        <f t="shared" si="291"/>
        <v>0</v>
      </c>
      <c r="DF75" s="230">
        <f t="shared" si="291"/>
        <v>0</v>
      </c>
      <c r="DG75" s="230">
        <f t="shared" si="291"/>
        <v>0</v>
      </c>
      <c r="DH75" s="230">
        <f t="shared" si="291"/>
        <v>0</v>
      </c>
      <c r="DI75" s="230">
        <f t="shared" si="291"/>
        <v>0</v>
      </c>
      <c r="DJ75" s="230">
        <f t="shared" si="291"/>
        <v>0</v>
      </c>
      <c r="DK75" s="230">
        <f t="shared" si="291"/>
        <v>0</v>
      </c>
      <c r="DL75" s="230">
        <f t="shared" si="291"/>
        <v>0</v>
      </c>
      <c r="DM75" s="230">
        <f t="shared" si="291"/>
        <v>0</v>
      </c>
      <c r="DN75" s="230">
        <f t="shared" si="291"/>
        <v>0</v>
      </c>
      <c r="DO75" s="230">
        <f t="shared" si="291"/>
        <v>0</v>
      </c>
      <c r="DP75" s="230">
        <f t="shared" si="291"/>
        <v>0</v>
      </c>
    </row>
    <row r="76" spans="2:120" x14ac:dyDescent="0.25">
      <c r="B76" s="194" t="str">
        <f t="shared" si="292"/>
        <v>Belarus</v>
      </c>
      <c r="C76" s="233">
        <f>'web app'!$C$29</f>
        <v>668.55</v>
      </c>
      <c r="D76" s="234">
        <f>'web app'!$C$17</f>
        <v>0.15</v>
      </c>
      <c r="E76" s="235">
        <f>VLOOKUP($S76,'data countries EDGAR'!$A$15:$AA$223,'data countries EDGAR'!$AA$12,FALSE)</f>
        <v>1.2233113365519642E-3</v>
      </c>
      <c r="F76" s="235">
        <f>VLOOKUP($S76,'data countries EDGAR'!$A$15:$AA$223,'data countries EDGAR'!$Z$12,FALSE)</f>
        <v>1.6692987656565944E-3</v>
      </c>
      <c r="G76" s="193">
        <f t="shared" si="293"/>
        <v>1.071284955420531</v>
      </c>
      <c r="H76" s="262">
        <f>VLOOKUP($S76,'data countries EDGAR'!$A$15:$AA$223,'data countries EDGAR'!M$12,FALSE)/1000</f>
        <v>6.1247485705518002E-2</v>
      </c>
      <c r="I76" s="236">
        <f>VLOOKUP($S76,'data countries EDGAR'!$A$15:$AA$223,'data countries EDGAR'!N$12,FALSE)/1000</f>
        <v>5.8160051180279997E-2</v>
      </c>
      <c r="J76" s="236">
        <f>VLOOKUP($S76,'data countries EDGAR'!$A$15:$AA$223,'data countries EDGAR'!O$12,FALSE)/1000</f>
        <v>5.8642280714872E-2</v>
      </c>
      <c r="K76" s="236">
        <f>VLOOKUP($S76,'data countries EDGAR'!$A$15:$AA$223,'data countries EDGAR'!P$12,FALSE)/1000</f>
        <v>5.5894496521193E-2</v>
      </c>
      <c r="L76" s="236">
        <f>VLOOKUP($S76,'data countries EDGAR'!$A$15:$AA$223,'data countries EDGAR'!Q$12,FALSE)/1000</f>
        <v>5.3820355655724003E-2</v>
      </c>
      <c r="M76" s="236">
        <f>VLOOKUP($S76,'data countries EDGAR'!$A$15:$AA$223,'data countries EDGAR'!R$12,FALSE)/1000</f>
        <v>5.4215797812273002E-2</v>
      </c>
      <c r="N76" s="236"/>
      <c r="O76" s="236"/>
      <c r="P76" s="262">
        <f t="shared" si="294"/>
        <v>0.28073298188434198</v>
      </c>
      <c r="Q76" s="194">
        <f t="shared" si="277"/>
        <v>0</v>
      </c>
      <c r="R76" s="237">
        <f t="shared" si="278"/>
        <v>0</v>
      </c>
      <c r="S76" s="194" t="str">
        <f>'data countries EDGAR'!A31</f>
        <v>Belarus</v>
      </c>
      <c r="T76" s="195">
        <v>2019</v>
      </c>
      <c r="U76" s="485">
        <f t="shared" si="295"/>
        <v>1.071284955420531</v>
      </c>
      <c r="V76" s="193">
        <f t="shared" si="279"/>
        <v>1.0712849554211945</v>
      </c>
      <c r="W76" s="254">
        <f t="shared" si="296"/>
        <v>6.1928240313591232E-13</v>
      </c>
      <c r="X76" s="197">
        <f t="shared" si="280"/>
        <v>6.1247485705518002E-2</v>
      </c>
      <c r="Y76" s="229">
        <v>0</v>
      </c>
      <c r="Z76" s="199">
        <f t="shared" si="297"/>
        <v>6.1247485705518002E-2</v>
      </c>
      <c r="AA76" s="199">
        <f t="shared" si="281"/>
        <v>-249.58241216113382</v>
      </c>
      <c r="AB76" s="200">
        <f t="shared" si="282"/>
        <v>254241.16060773918</v>
      </c>
      <c r="AC76" s="199">
        <f t="shared" si="298"/>
        <v>2019.5069492278049</v>
      </c>
      <c r="AD76" s="199">
        <f t="shared" si="299"/>
        <v>2055.4752200181738</v>
      </c>
      <c r="AE76" s="201">
        <f t="shared" si="300"/>
        <v>2055.4752200181738</v>
      </c>
      <c r="AF76" s="202">
        <f t="shared" si="283"/>
        <v>2055.4752200181738</v>
      </c>
      <c r="AG76" s="202">
        <f t="shared" si="301"/>
        <v>2055.4752200181738</v>
      </c>
      <c r="AH76" s="202">
        <f t="shared" si="302"/>
        <v>2055</v>
      </c>
      <c r="AI76" s="177">
        <f t="shared" si="284"/>
        <v>2055</v>
      </c>
      <c r="AJ76" s="178" cm="1">
        <f t="array" ref="AJ76">IFERROR(INDEX($AN$6:$DP$6,MATCH(_xlfn.AGGREGATE(14,6,(AN76:DP76)/(AN76:DP76&lt;=0),1),AN76:DP76,0)),"-")</f>
        <v>2056</v>
      </c>
      <c r="AL76" s="176" t="s">
        <v>302</v>
      </c>
      <c r="AM76" s="154">
        <f t="shared" si="285"/>
        <v>6.1247485705518002E-2</v>
      </c>
      <c r="AN76" s="176">
        <f t="shared" ref="AN76:AQ139" si="305">IF(AN$6&lt;=$T76,0,IF(AN$6&lt;$AH76,$X76+($Y76-$X76)/($AG76-($T76+0.5))*(AN$6+0.5-($T76+0.5)),
IF(AN$6=$AH76,($X76+($Y76-$X76)/($AG76-($T76+0.5))*(0.5*($AG76+$AH76)-($T76+0.5)))*($AG76-$AH76)+$Y76*($AH76+1-$AG76),
$Y76)))</f>
        <v>5.9544994777746683E-2</v>
      </c>
      <c r="AO76" s="176">
        <f t="shared" si="305"/>
        <v>5.7842503849975364E-2</v>
      </c>
      <c r="AP76" s="176">
        <f t="shared" si="305"/>
        <v>5.6140012922204045E-2</v>
      </c>
      <c r="AQ76" s="176">
        <f t="shared" si="305"/>
        <v>5.4437521994432726E-2</v>
      </c>
      <c r="AR76" s="230">
        <f t="shared" ref="AR76:BG91" si="306">IF(AR$6&lt;=$T76,0,IF(AR$6&lt;$AH76,$X76+($Y76-$X76)/($AG76-($T76+0.5))*(AR$6+0.5-($T76+0.5)),
IF(AR$6=$AH76,($X76+($Y76-$X76)/($AG76-($T76+0.5))*(0.5*($AG76+$AH76)-($T76+0.5)))*($AG76-$AH76)+$Y76*($AH76+1-$AG76),
$Y76)))</f>
        <v>5.2735031066661407E-2</v>
      </c>
      <c r="AS76" s="230">
        <f t="shared" si="306"/>
        <v>5.1032540138890095E-2</v>
      </c>
      <c r="AT76" s="230">
        <f t="shared" si="306"/>
        <v>4.9330049211118776E-2</v>
      </c>
      <c r="AU76" s="230">
        <f t="shared" si="306"/>
        <v>4.7627558283347457E-2</v>
      </c>
      <c r="AV76" s="230">
        <f t="shared" si="306"/>
        <v>4.5925067355576138E-2</v>
      </c>
      <c r="AW76" s="230">
        <f t="shared" si="306"/>
        <v>4.4222576427804819E-2</v>
      </c>
      <c r="AX76" s="230">
        <f t="shared" si="306"/>
        <v>4.25200855000335E-2</v>
      </c>
      <c r="AY76" s="230">
        <f t="shared" si="306"/>
        <v>4.0817594572262181E-2</v>
      </c>
      <c r="AZ76" s="230">
        <f t="shared" si="306"/>
        <v>3.9115103644490862E-2</v>
      </c>
      <c r="BA76" s="230">
        <f t="shared" si="306"/>
        <v>3.7412612716719543E-2</v>
      </c>
      <c r="BB76" s="230">
        <f t="shared" si="306"/>
        <v>3.5710121788948224E-2</v>
      </c>
      <c r="BC76" s="230">
        <f t="shared" si="306"/>
        <v>3.4007630861176905E-2</v>
      </c>
      <c r="BD76" s="230">
        <f t="shared" si="306"/>
        <v>3.2305139933405586E-2</v>
      </c>
      <c r="BE76" s="230">
        <f t="shared" si="306"/>
        <v>3.0602649005634266E-2</v>
      </c>
      <c r="BF76" s="230">
        <f t="shared" si="306"/>
        <v>2.8900158077862947E-2</v>
      </c>
      <c r="BG76" s="230">
        <f t="shared" si="306"/>
        <v>2.7197667150091628E-2</v>
      </c>
      <c r="BH76" s="230">
        <f t="shared" si="303"/>
        <v>2.5495176222320309E-2</v>
      </c>
      <c r="BI76" s="230">
        <f t="shared" si="303"/>
        <v>2.379268529454899E-2</v>
      </c>
      <c r="BJ76" s="230">
        <f t="shared" si="303"/>
        <v>2.2090194366777671E-2</v>
      </c>
      <c r="BK76" s="230">
        <f t="shared" si="303"/>
        <v>2.0387703439006359E-2</v>
      </c>
      <c r="BL76" s="230">
        <f t="shared" si="303"/>
        <v>1.868521251123504E-2</v>
      </c>
      <c r="BM76" s="230">
        <f t="shared" si="303"/>
        <v>1.6982721583463721E-2</v>
      </c>
      <c r="BN76" s="230">
        <f t="shared" si="303"/>
        <v>1.5280230655692402E-2</v>
      </c>
      <c r="BO76" s="230">
        <f t="shared" si="303"/>
        <v>1.3577739727921083E-2</v>
      </c>
      <c r="BP76" s="230">
        <f t="shared" si="303"/>
        <v>1.1875248800149764E-2</v>
      </c>
      <c r="BQ76" s="230">
        <f t="shared" si="303"/>
        <v>1.0172757872378445E-2</v>
      </c>
      <c r="BR76" s="230">
        <f t="shared" si="303"/>
        <v>8.4702669446071258E-3</v>
      </c>
      <c r="BS76" s="230">
        <f t="shared" si="303"/>
        <v>6.7677760168358067E-3</v>
      </c>
      <c r="BT76" s="230">
        <f t="shared" si="303"/>
        <v>5.0652850890644877E-3</v>
      </c>
      <c r="BU76" s="230">
        <f t="shared" si="303"/>
        <v>3.3627941612931686E-3</v>
      </c>
      <c r="BV76" s="230">
        <f t="shared" si="303"/>
        <v>1.6603032335218496E-3</v>
      </c>
      <c r="BW76" s="230">
        <f t="shared" ref="BW76:CL91" si="307">IF(BW$6&lt;=$T76,0,IF(BW$6&lt;$AH76,$X76+($Y76-$X76)/($AG76-($T76+0.5))*(BW$6+0.5-($T76+0.5)),
IF(BW$6=$AH76,($X76+($Y76-$X76)/($AG76-($T76+0.5))*(0.5*($AG76+$AH76)-($T76+0.5)))*($AG76-$AH76)+$Y76*($AH76+1-$AG76),
$Y76)))</f>
        <v>1.922402239950766E-4</v>
      </c>
      <c r="BX76" s="230">
        <f t="shared" si="307"/>
        <v>0</v>
      </c>
      <c r="BY76" s="230">
        <f t="shared" si="307"/>
        <v>0</v>
      </c>
      <c r="BZ76" s="230">
        <f t="shared" si="307"/>
        <v>0</v>
      </c>
      <c r="CA76" s="230">
        <f t="shared" si="307"/>
        <v>0</v>
      </c>
      <c r="CB76" s="230">
        <f t="shared" si="307"/>
        <v>0</v>
      </c>
      <c r="CC76" s="230">
        <f t="shared" si="307"/>
        <v>0</v>
      </c>
      <c r="CD76" s="230">
        <f t="shared" si="307"/>
        <v>0</v>
      </c>
      <c r="CE76" s="230">
        <f t="shared" si="307"/>
        <v>0</v>
      </c>
      <c r="CF76" s="230">
        <f t="shared" si="307"/>
        <v>0</v>
      </c>
      <c r="CG76" s="230">
        <f t="shared" si="307"/>
        <v>0</v>
      </c>
      <c r="CH76" s="230">
        <f t="shared" si="307"/>
        <v>0</v>
      </c>
      <c r="CI76" s="230">
        <f t="shared" si="307"/>
        <v>0</v>
      </c>
      <c r="CJ76" s="230">
        <f t="shared" si="307"/>
        <v>0</v>
      </c>
      <c r="CK76" s="230">
        <f t="shared" si="307"/>
        <v>0</v>
      </c>
      <c r="CL76" s="230">
        <f t="shared" si="307"/>
        <v>0</v>
      </c>
      <c r="CM76" s="230">
        <f t="shared" si="304"/>
        <v>0</v>
      </c>
      <c r="CN76" s="230">
        <f t="shared" si="304"/>
        <v>0</v>
      </c>
      <c r="CO76" s="230">
        <f t="shared" si="304"/>
        <v>0</v>
      </c>
      <c r="CP76" s="230">
        <f t="shared" si="304"/>
        <v>0</v>
      </c>
      <c r="CQ76" s="230">
        <f t="shared" si="304"/>
        <v>0</v>
      </c>
      <c r="CR76" s="230">
        <f t="shared" si="304"/>
        <v>0</v>
      </c>
      <c r="CS76" s="230">
        <f t="shared" si="304"/>
        <v>0</v>
      </c>
      <c r="CT76" s="230">
        <f t="shared" si="304"/>
        <v>0</v>
      </c>
      <c r="CU76" s="230">
        <f t="shared" si="304"/>
        <v>0</v>
      </c>
      <c r="CV76" s="230">
        <f t="shared" si="304"/>
        <v>0</v>
      </c>
      <c r="CW76" s="230">
        <f t="shared" si="304"/>
        <v>0</v>
      </c>
      <c r="CX76" s="230">
        <f t="shared" si="304"/>
        <v>0</v>
      </c>
      <c r="CY76" s="230">
        <f t="shared" si="304"/>
        <v>0</v>
      </c>
      <c r="CZ76" s="230">
        <f t="shared" si="304"/>
        <v>0</v>
      </c>
      <c r="DA76" s="230">
        <f t="shared" si="304"/>
        <v>0</v>
      </c>
      <c r="DB76" s="230">
        <f t="shared" si="304"/>
        <v>0</v>
      </c>
      <c r="DC76" s="230">
        <f t="shared" ref="DC76:DP91" si="308">IF(DC$6&lt;=$T76,0,IF(DC$6&lt;$AH76,$X76+($Y76-$X76)/($AG76-($T76+0.5))*(DC$6+0.5-($T76+0.5)),
IF(DC$6=$AH76,($X76+($Y76-$X76)/($AG76-($T76+0.5))*(0.5*($AG76+$AH76)-($T76+0.5)))*($AG76-$AH76)+$Y76*($AH76+1-$AG76),
$Y76)))</f>
        <v>0</v>
      </c>
      <c r="DD76" s="230">
        <f t="shared" si="308"/>
        <v>0</v>
      </c>
      <c r="DE76" s="230">
        <f t="shared" si="308"/>
        <v>0</v>
      </c>
      <c r="DF76" s="230">
        <f t="shared" si="308"/>
        <v>0</v>
      </c>
      <c r="DG76" s="230">
        <f t="shared" si="308"/>
        <v>0</v>
      </c>
      <c r="DH76" s="230">
        <f t="shared" si="308"/>
        <v>0</v>
      </c>
      <c r="DI76" s="230">
        <f t="shared" si="308"/>
        <v>0</v>
      </c>
      <c r="DJ76" s="230">
        <f t="shared" si="308"/>
        <v>0</v>
      </c>
      <c r="DK76" s="230">
        <f t="shared" si="308"/>
        <v>0</v>
      </c>
      <c r="DL76" s="230">
        <f t="shared" si="308"/>
        <v>0</v>
      </c>
      <c r="DM76" s="230">
        <f t="shared" si="308"/>
        <v>0</v>
      </c>
      <c r="DN76" s="230">
        <f t="shared" si="308"/>
        <v>0</v>
      </c>
      <c r="DO76" s="230">
        <f t="shared" si="308"/>
        <v>0</v>
      </c>
      <c r="DP76" s="230">
        <f t="shared" si="308"/>
        <v>0</v>
      </c>
    </row>
    <row r="77" spans="2:120" x14ac:dyDescent="0.25">
      <c r="B77" s="194" t="str">
        <f t="shared" si="292"/>
        <v>Belgium</v>
      </c>
      <c r="C77" s="233">
        <f>'web app'!$C$29</f>
        <v>668.55</v>
      </c>
      <c r="D77" s="234">
        <f>'web app'!$C$17</f>
        <v>0.15</v>
      </c>
      <c r="E77" s="235">
        <f>VLOOKUP($S77,'data countries EDGAR'!$A$15:$AA$223,'data countries EDGAR'!$AA$12,FALSE)</f>
        <v>1.4993718120673073E-3</v>
      </c>
      <c r="F77" s="235">
        <f>VLOOKUP($S77,'data countries EDGAR'!$A$15:$AA$223,'data countries EDGAR'!$Z$12,FALSE)</f>
        <v>2.7340423678127988E-3</v>
      </c>
      <c r="G77" s="193">
        <f t="shared" si="293"/>
        <v>1.7040281749946991</v>
      </c>
      <c r="H77" s="262">
        <f>VLOOKUP($S77,'data countries EDGAR'!$A$15:$AA$223,'data countries EDGAR'!M$12,FALSE)/1000</f>
        <v>0.10031351144924</v>
      </c>
      <c r="I77" s="236">
        <f>VLOOKUP($S77,'data countries EDGAR'!$A$15:$AA$223,'data countries EDGAR'!N$12,FALSE)/1000</f>
        <v>9.1927396052015997E-2</v>
      </c>
      <c r="J77" s="236">
        <f>VLOOKUP($S77,'data countries EDGAR'!$A$15:$AA$223,'data countries EDGAR'!O$12,FALSE)/1000</f>
        <v>9.6021362771156998E-2</v>
      </c>
      <c r="K77" s="236">
        <f>VLOOKUP($S77,'data countries EDGAR'!$A$15:$AA$223,'data countries EDGAR'!P$12,FALSE)/1000</f>
        <v>8.9676669486519006E-2</v>
      </c>
      <c r="L77" s="236">
        <f>VLOOKUP($S77,'data countries EDGAR'!$A$15:$AA$223,'data countries EDGAR'!Q$12,FALSE)/1000</f>
        <v>8.5730063191382003E-2</v>
      </c>
      <c r="M77" s="236">
        <f>VLOOKUP($S77,'data countries EDGAR'!$A$15:$AA$223,'data countries EDGAR'!R$12,FALSE)/1000</f>
        <v>8.6646316283922997E-2</v>
      </c>
      <c r="N77" s="236"/>
      <c r="O77" s="236"/>
      <c r="P77" s="262">
        <f t="shared" si="294"/>
        <v>0.45000180778499699</v>
      </c>
      <c r="Q77" s="194">
        <f t="shared" si="277"/>
        <v>0</v>
      </c>
      <c r="R77" s="237">
        <f t="shared" si="278"/>
        <v>0</v>
      </c>
      <c r="S77" s="194" t="str">
        <f>'data countries EDGAR'!A32</f>
        <v>Belgium</v>
      </c>
      <c r="T77" s="195">
        <v>2019</v>
      </c>
      <c r="U77" s="485">
        <f t="shared" si="295"/>
        <v>1.7040281749946991</v>
      </c>
      <c r="V77" s="193">
        <f t="shared" si="279"/>
        <v>1.7040281749953536</v>
      </c>
      <c r="W77" s="254">
        <f t="shared" si="296"/>
        <v>3.8413716652030416E-13</v>
      </c>
      <c r="X77" s="197">
        <f t="shared" si="280"/>
        <v>0.10031351144924</v>
      </c>
      <c r="Y77" s="229">
        <v>0</v>
      </c>
      <c r="Z77" s="199">
        <f t="shared" si="297"/>
        <v>0.10031351144924</v>
      </c>
      <c r="AA77" s="199">
        <f t="shared" si="281"/>
        <v>-408.67464260491903</v>
      </c>
      <c r="AB77" s="200">
        <f t="shared" si="282"/>
        <v>416201.82191628253</v>
      </c>
      <c r="AC77" s="199">
        <f t="shared" si="298"/>
        <v>2019.5071496183521</v>
      </c>
      <c r="AD77" s="199">
        <f t="shared" si="299"/>
        <v>2054.4669013420107</v>
      </c>
      <c r="AE77" s="201">
        <f t="shared" si="300"/>
        <v>2054.4669013420107</v>
      </c>
      <c r="AF77" s="202">
        <f t="shared" si="283"/>
        <v>2054.4669013420107</v>
      </c>
      <c r="AG77" s="202">
        <f t="shared" si="301"/>
        <v>2054.4669013420107</v>
      </c>
      <c r="AH77" s="202">
        <f t="shared" si="302"/>
        <v>2054</v>
      </c>
      <c r="AI77" s="177">
        <f t="shared" si="284"/>
        <v>2054</v>
      </c>
      <c r="AJ77" s="178" cm="1">
        <f t="array" ref="AJ77">IFERROR(INDEX($AN$6:$DP$6,MATCH(_xlfn.AGGREGATE(14,6,(AN77:DP77)/(AN77:DP77&lt;=0),1),AN77:DP77,0)),"-")</f>
        <v>2055</v>
      </c>
      <c r="AL77" s="176" t="s">
        <v>302</v>
      </c>
      <c r="AM77" s="154">
        <f t="shared" si="285"/>
        <v>0.10031351144924</v>
      </c>
      <c r="AN77" s="176">
        <f t="shared" si="305"/>
        <v>9.7444698154402265E-2</v>
      </c>
      <c r="AO77" s="176">
        <f t="shared" si="305"/>
        <v>9.4575884859564516E-2</v>
      </c>
      <c r="AP77" s="176">
        <f t="shared" si="305"/>
        <v>9.170707156472678E-2</v>
      </c>
      <c r="AQ77" s="176">
        <f t="shared" si="305"/>
        <v>8.8838258269889031E-2</v>
      </c>
      <c r="AR77" s="230">
        <f t="shared" si="306"/>
        <v>8.5969444975051296E-2</v>
      </c>
      <c r="AS77" s="230">
        <f t="shared" si="306"/>
        <v>8.310063168021356E-2</v>
      </c>
      <c r="AT77" s="230">
        <f t="shared" si="306"/>
        <v>8.0231818385375811E-2</v>
      </c>
      <c r="AU77" s="230">
        <f t="shared" si="306"/>
        <v>7.7363005090538062E-2</v>
      </c>
      <c r="AV77" s="230">
        <f t="shared" si="306"/>
        <v>7.4494191795700326E-2</v>
      </c>
      <c r="AW77" s="230">
        <f t="shared" si="306"/>
        <v>7.1625378500862591E-2</v>
      </c>
      <c r="AX77" s="230">
        <f t="shared" si="306"/>
        <v>6.8756565206024842E-2</v>
      </c>
      <c r="AY77" s="230">
        <f t="shared" si="306"/>
        <v>6.5887751911187106E-2</v>
      </c>
      <c r="AZ77" s="230">
        <f t="shared" si="306"/>
        <v>6.3018938616349357E-2</v>
      </c>
      <c r="BA77" s="230">
        <f t="shared" si="306"/>
        <v>6.0150125321511622E-2</v>
      </c>
      <c r="BB77" s="230">
        <f t="shared" si="306"/>
        <v>5.7281312026673879E-2</v>
      </c>
      <c r="BC77" s="230">
        <f t="shared" si="306"/>
        <v>5.4412498731836137E-2</v>
      </c>
      <c r="BD77" s="230">
        <f t="shared" si="306"/>
        <v>5.1543685436998395E-2</v>
      </c>
      <c r="BE77" s="230">
        <f t="shared" si="306"/>
        <v>4.8674872142160652E-2</v>
      </c>
      <c r="BF77" s="230">
        <f t="shared" si="306"/>
        <v>4.580605884732291E-2</v>
      </c>
      <c r="BG77" s="230">
        <f t="shared" si="306"/>
        <v>4.2937245552485168E-2</v>
      </c>
      <c r="BH77" s="230">
        <f t="shared" si="303"/>
        <v>4.0068432257647432E-2</v>
      </c>
      <c r="BI77" s="230">
        <f t="shared" si="303"/>
        <v>3.7199618962809683E-2</v>
      </c>
      <c r="BJ77" s="230">
        <f t="shared" si="303"/>
        <v>3.4330805667971948E-2</v>
      </c>
      <c r="BK77" s="230">
        <f t="shared" si="303"/>
        <v>3.1461992373134212E-2</v>
      </c>
      <c r="BL77" s="230">
        <f t="shared" si="303"/>
        <v>2.8593179078296463E-2</v>
      </c>
      <c r="BM77" s="230">
        <f t="shared" si="303"/>
        <v>2.5724365783458727E-2</v>
      </c>
      <c r="BN77" s="230">
        <f t="shared" si="303"/>
        <v>2.2855552488620978E-2</v>
      </c>
      <c r="BO77" s="230">
        <f t="shared" si="303"/>
        <v>1.9986739193783243E-2</v>
      </c>
      <c r="BP77" s="230">
        <f t="shared" si="303"/>
        <v>1.7117925898945494E-2</v>
      </c>
      <c r="BQ77" s="230">
        <f t="shared" si="303"/>
        <v>1.4249112604107758E-2</v>
      </c>
      <c r="BR77" s="230">
        <f t="shared" si="303"/>
        <v>1.1380299309270009E-2</v>
      </c>
      <c r="BS77" s="230">
        <f t="shared" si="303"/>
        <v>8.5114860144322735E-3</v>
      </c>
      <c r="BT77" s="230">
        <f t="shared" si="303"/>
        <v>5.6426727195945381E-3</v>
      </c>
      <c r="BU77" s="230">
        <f t="shared" si="303"/>
        <v>2.7738594247567888E-3</v>
      </c>
      <c r="BV77" s="230">
        <f t="shared" si="303"/>
        <v>3.1269614964952406E-4</v>
      </c>
      <c r="BW77" s="230">
        <f t="shared" si="307"/>
        <v>0</v>
      </c>
      <c r="BX77" s="230">
        <f t="shared" si="307"/>
        <v>0</v>
      </c>
      <c r="BY77" s="230">
        <f t="shared" si="307"/>
        <v>0</v>
      </c>
      <c r="BZ77" s="230">
        <f t="shared" si="307"/>
        <v>0</v>
      </c>
      <c r="CA77" s="230">
        <f t="shared" si="307"/>
        <v>0</v>
      </c>
      <c r="CB77" s="230">
        <f t="shared" si="307"/>
        <v>0</v>
      </c>
      <c r="CC77" s="230">
        <f t="shared" si="307"/>
        <v>0</v>
      </c>
      <c r="CD77" s="230">
        <f t="shared" si="307"/>
        <v>0</v>
      </c>
      <c r="CE77" s="230">
        <f t="shared" si="307"/>
        <v>0</v>
      </c>
      <c r="CF77" s="230">
        <f t="shared" si="307"/>
        <v>0</v>
      </c>
      <c r="CG77" s="230">
        <f t="shared" si="307"/>
        <v>0</v>
      </c>
      <c r="CH77" s="230">
        <f t="shared" si="307"/>
        <v>0</v>
      </c>
      <c r="CI77" s="230">
        <f t="shared" si="307"/>
        <v>0</v>
      </c>
      <c r="CJ77" s="230">
        <f t="shared" si="307"/>
        <v>0</v>
      </c>
      <c r="CK77" s="230">
        <f t="shared" si="307"/>
        <v>0</v>
      </c>
      <c r="CL77" s="230">
        <f t="shared" si="307"/>
        <v>0</v>
      </c>
      <c r="CM77" s="230">
        <f t="shared" si="304"/>
        <v>0</v>
      </c>
      <c r="CN77" s="230">
        <f t="shared" si="304"/>
        <v>0</v>
      </c>
      <c r="CO77" s="230">
        <f t="shared" si="304"/>
        <v>0</v>
      </c>
      <c r="CP77" s="230">
        <f t="shared" si="304"/>
        <v>0</v>
      </c>
      <c r="CQ77" s="230">
        <f t="shared" si="304"/>
        <v>0</v>
      </c>
      <c r="CR77" s="230">
        <f t="shared" si="304"/>
        <v>0</v>
      </c>
      <c r="CS77" s="230">
        <f t="shared" si="304"/>
        <v>0</v>
      </c>
      <c r="CT77" s="230">
        <f t="shared" si="304"/>
        <v>0</v>
      </c>
      <c r="CU77" s="230">
        <f t="shared" si="304"/>
        <v>0</v>
      </c>
      <c r="CV77" s="230">
        <f t="shared" si="304"/>
        <v>0</v>
      </c>
      <c r="CW77" s="230">
        <f t="shared" si="304"/>
        <v>0</v>
      </c>
      <c r="CX77" s="230">
        <f t="shared" si="304"/>
        <v>0</v>
      </c>
      <c r="CY77" s="230">
        <f t="shared" si="304"/>
        <v>0</v>
      </c>
      <c r="CZ77" s="230">
        <f t="shared" si="304"/>
        <v>0</v>
      </c>
      <c r="DA77" s="230">
        <f t="shared" si="304"/>
        <v>0</v>
      </c>
      <c r="DB77" s="230">
        <f t="shared" si="304"/>
        <v>0</v>
      </c>
      <c r="DC77" s="230">
        <f t="shared" si="308"/>
        <v>0</v>
      </c>
      <c r="DD77" s="230">
        <f t="shared" si="308"/>
        <v>0</v>
      </c>
      <c r="DE77" s="230">
        <f t="shared" si="308"/>
        <v>0</v>
      </c>
      <c r="DF77" s="230">
        <f t="shared" si="308"/>
        <v>0</v>
      </c>
      <c r="DG77" s="230">
        <f t="shared" si="308"/>
        <v>0</v>
      </c>
      <c r="DH77" s="230">
        <f t="shared" si="308"/>
        <v>0</v>
      </c>
      <c r="DI77" s="230">
        <f t="shared" si="308"/>
        <v>0</v>
      </c>
      <c r="DJ77" s="230">
        <f t="shared" si="308"/>
        <v>0</v>
      </c>
      <c r="DK77" s="230">
        <f t="shared" si="308"/>
        <v>0</v>
      </c>
      <c r="DL77" s="230">
        <f t="shared" si="308"/>
        <v>0</v>
      </c>
      <c r="DM77" s="230">
        <f t="shared" si="308"/>
        <v>0</v>
      </c>
      <c r="DN77" s="230">
        <f t="shared" si="308"/>
        <v>0</v>
      </c>
      <c r="DO77" s="230">
        <f t="shared" si="308"/>
        <v>0</v>
      </c>
      <c r="DP77" s="230">
        <f t="shared" si="308"/>
        <v>0</v>
      </c>
    </row>
    <row r="78" spans="2:120" x14ac:dyDescent="0.25">
      <c r="B78" s="194" t="str">
        <f t="shared" si="292"/>
        <v>Belize</v>
      </c>
      <c r="C78" s="233">
        <f>'web app'!$C$29</f>
        <v>668.55</v>
      </c>
      <c r="D78" s="234">
        <f>'web app'!$C$17</f>
        <v>0.15</v>
      </c>
      <c r="E78" s="235">
        <f>VLOOKUP($S78,'data countries EDGAR'!$A$15:$AA$223,'data countries EDGAR'!$AA$12,FALSE)</f>
        <v>5.0602118087863416E-5</v>
      </c>
      <c r="F78" s="235">
        <f>VLOOKUP($S78,'data countries EDGAR'!$A$15:$AA$223,'data countries EDGAR'!$Z$12,FALSE)</f>
        <v>1.0852000314702014E-5</v>
      </c>
      <c r="G78" s="193">
        <f t="shared" si="293"/>
        <v>1.1241345995981087E-2</v>
      </c>
      <c r="H78" s="262">
        <f>VLOOKUP($S78,'data countries EDGAR'!$A$15:$AA$223,'data countries EDGAR'!M$12,FALSE)/1000</f>
        <v>3.9816583335790999E-4</v>
      </c>
      <c r="I78" s="236">
        <f>VLOOKUP($S78,'data countries EDGAR'!$A$15:$AA$223,'data countries EDGAR'!N$12,FALSE)/1000</f>
        <v>3.1863512517022E-4</v>
      </c>
      <c r="J78" s="236">
        <f>VLOOKUP($S78,'data countries EDGAR'!$A$15:$AA$223,'data countries EDGAR'!O$12,FALSE)/1000</f>
        <v>3.3609877675368997E-4</v>
      </c>
      <c r="K78" s="236">
        <f>VLOOKUP($S78,'data countries EDGAR'!$A$15:$AA$223,'data countries EDGAR'!P$12,FALSE)/1000</f>
        <v>3.5452761013300997E-4</v>
      </c>
      <c r="L78" s="236">
        <f>VLOOKUP($S78,'data countries EDGAR'!$A$15:$AA$223,'data countries EDGAR'!Q$12,FALSE)/1000</f>
        <v>3.7563146707825999E-4</v>
      </c>
      <c r="M78" s="236">
        <f>VLOOKUP($S78,'data countries EDGAR'!$A$15:$AA$223,'data countries EDGAR'!R$12,FALSE)/1000</f>
        <v>3.8894262163545999E-4</v>
      </c>
      <c r="N78" s="236"/>
      <c r="O78" s="236"/>
      <c r="P78" s="262">
        <f t="shared" si="294"/>
        <v>1.7738356007706399E-3</v>
      </c>
      <c r="Q78" s="194">
        <f t="shared" si="277"/>
        <v>0</v>
      </c>
      <c r="R78" s="237">
        <f t="shared" si="278"/>
        <v>0</v>
      </c>
      <c r="S78" s="194" t="str">
        <f>'data countries EDGAR'!A33</f>
        <v>Belize</v>
      </c>
      <c r="T78" s="195">
        <v>2019</v>
      </c>
      <c r="U78" s="485">
        <f t="shared" si="295"/>
        <v>1.1241345995981087E-2</v>
      </c>
      <c r="V78" s="193">
        <f t="shared" si="279"/>
        <v>1.1241345995982156E-2</v>
      </c>
      <c r="W78" s="254">
        <f t="shared" si="296"/>
        <v>9.50350909079134E-14</v>
      </c>
      <c r="X78" s="197">
        <f t="shared" si="280"/>
        <v>3.9816583335790999E-4</v>
      </c>
      <c r="Y78" s="229">
        <v>0</v>
      </c>
      <c r="Z78" s="199">
        <f t="shared" si="297"/>
        <v>3.9816583335790999E-4</v>
      </c>
      <c r="AA78" s="199">
        <f t="shared" si="281"/>
        <v>-1.6310726587579185</v>
      </c>
      <c r="AB78" s="200">
        <f t="shared" si="282"/>
        <v>1670.0796629113836</v>
      </c>
      <c r="AC78" s="199">
        <f t="shared" si="298"/>
        <v>2019.5043507544988</v>
      </c>
      <c r="AD78" s="199">
        <f t="shared" si="299"/>
        <v>2076.9612977476731</v>
      </c>
      <c r="AE78" s="201">
        <f t="shared" si="300"/>
        <v>2076.9612977476731</v>
      </c>
      <c r="AF78" s="202">
        <f t="shared" si="283"/>
        <v>2076.9612977476731</v>
      </c>
      <c r="AG78" s="202">
        <f t="shared" si="301"/>
        <v>2076.9612977476731</v>
      </c>
      <c r="AH78" s="202">
        <f t="shared" si="302"/>
        <v>2076</v>
      </c>
      <c r="AI78" s="177">
        <f t="shared" si="284"/>
        <v>2077</v>
      </c>
      <c r="AJ78" s="178" cm="1">
        <f t="array" ref="AJ78">IFERROR(INDEX($AN$6:$DP$6,MATCH(_xlfn.AGGREGATE(14,6,(AN78:DP78)/(AN78:DP78&lt;=0),1),AN78:DP78,0)),"-")</f>
        <v>2077</v>
      </c>
      <c r="AL78" s="176" t="s">
        <v>302</v>
      </c>
      <c r="AM78" s="154">
        <f t="shared" si="285"/>
        <v>3.9816583335790999E-4</v>
      </c>
      <c r="AN78" s="176">
        <f t="shared" si="305"/>
        <v>3.9123654618611038E-4</v>
      </c>
      <c r="AO78" s="176">
        <f t="shared" si="305"/>
        <v>3.8430725901431072E-4</v>
      </c>
      <c r="AP78" s="176">
        <f t="shared" si="305"/>
        <v>3.7737797184251112E-4</v>
      </c>
      <c r="AQ78" s="176">
        <f t="shared" si="305"/>
        <v>3.7044868467071151E-4</v>
      </c>
      <c r="AR78" s="230">
        <f t="shared" si="306"/>
        <v>3.6351939749891191E-4</v>
      </c>
      <c r="AS78" s="230">
        <f t="shared" si="306"/>
        <v>3.5659011032711225E-4</v>
      </c>
      <c r="AT78" s="230">
        <f t="shared" si="306"/>
        <v>3.4966082315531264E-4</v>
      </c>
      <c r="AU78" s="230">
        <f t="shared" si="306"/>
        <v>3.4273153598351303E-4</v>
      </c>
      <c r="AV78" s="230">
        <f t="shared" si="306"/>
        <v>3.3580224881171337E-4</v>
      </c>
      <c r="AW78" s="230">
        <f t="shared" si="306"/>
        <v>3.2887296163991377E-4</v>
      </c>
      <c r="AX78" s="230">
        <f t="shared" si="306"/>
        <v>3.2194367446811416E-4</v>
      </c>
      <c r="AY78" s="230">
        <f t="shared" si="306"/>
        <v>3.1501438729631456E-4</v>
      </c>
      <c r="AZ78" s="230">
        <f t="shared" si="306"/>
        <v>3.080851001245149E-4</v>
      </c>
      <c r="BA78" s="230">
        <f t="shared" si="306"/>
        <v>3.0115581295271529E-4</v>
      </c>
      <c r="BB78" s="230">
        <f t="shared" si="306"/>
        <v>2.9422652578091568E-4</v>
      </c>
      <c r="BC78" s="230">
        <f t="shared" si="306"/>
        <v>2.8729723860911602E-4</v>
      </c>
      <c r="BD78" s="230">
        <f t="shared" si="306"/>
        <v>2.8036795143731642E-4</v>
      </c>
      <c r="BE78" s="230">
        <f t="shared" si="306"/>
        <v>2.7343866426551681E-4</v>
      </c>
      <c r="BF78" s="230">
        <f t="shared" si="306"/>
        <v>2.6650937709371721E-4</v>
      </c>
      <c r="BG78" s="230">
        <f t="shared" si="306"/>
        <v>2.595800899219176E-4</v>
      </c>
      <c r="BH78" s="230">
        <f t="shared" si="303"/>
        <v>2.5265080275011794E-4</v>
      </c>
      <c r="BI78" s="230">
        <f t="shared" si="303"/>
        <v>2.4572151557831833E-4</v>
      </c>
      <c r="BJ78" s="230">
        <f t="shared" si="303"/>
        <v>2.387922284065187E-4</v>
      </c>
      <c r="BK78" s="230">
        <f t="shared" si="303"/>
        <v>2.3186294123471907E-4</v>
      </c>
      <c r="BL78" s="230">
        <f t="shared" si="303"/>
        <v>2.2493365406291946E-4</v>
      </c>
      <c r="BM78" s="230">
        <f t="shared" si="303"/>
        <v>2.1800436689111983E-4</v>
      </c>
      <c r="BN78" s="230">
        <f t="shared" si="303"/>
        <v>2.1107507971932022E-4</v>
      </c>
      <c r="BO78" s="230">
        <f t="shared" si="303"/>
        <v>2.0414579254752059E-4</v>
      </c>
      <c r="BP78" s="230">
        <f t="shared" si="303"/>
        <v>1.9721650537572098E-4</v>
      </c>
      <c r="BQ78" s="230">
        <f t="shared" si="303"/>
        <v>1.9028721820392135E-4</v>
      </c>
      <c r="BR78" s="230">
        <f t="shared" si="303"/>
        <v>1.8335793103212175E-4</v>
      </c>
      <c r="BS78" s="230">
        <f t="shared" si="303"/>
        <v>1.7642864386032211E-4</v>
      </c>
      <c r="BT78" s="230">
        <f t="shared" si="303"/>
        <v>1.6949935668852248E-4</v>
      </c>
      <c r="BU78" s="230">
        <f t="shared" si="303"/>
        <v>1.6257006951672287E-4</v>
      </c>
      <c r="BV78" s="230">
        <f t="shared" si="303"/>
        <v>1.5564078234492324E-4</v>
      </c>
      <c r="BW78" s="230">
        <f t="shared" si="307"/>
        <v>1.4871149517312363E-4</v>
      </c>
      <c r="BX78" s="230">
        <f t="shared" si="307"/>
        <v>1.4178220800132403E-4</v>
      </c>
      <c r="BY78" s="230">
        <f t="shared" si="307"/>
        <v>1.3485292082952437E-4</v>
      </c>
      <c r="BZ78" s="230">
        <f t="shared" si="307"/>
        <v>1.2792363365772476E-4</v>
      </c>
      <c r="CA78" s="230">
        <f t="shared" si="307"/>
        <v>1.2099434648592516E-4</v>
      </c>
      <c r="CB78" s="230">
        <f t="shared" si="307"/>
        <v>1.140650593141255E-4</v>
      </c>
      <c r="CC78" s="230">
        <f t="shared" si="307"/>
        <v>1.0713577214232589E-4</v>
      </c>
      <c r="CD78" s="230">
        <f t="shared" si="307"/>
        <v>1.0020648497052628E-4</v>
      </c>
      <c r="CE78" s="230">
        <f t="shared" si="307"/>
        <v>9.3277197798726679E-5</v>
      </c>
      <c r="CF78" s="230">
        <f t="shared" si="307"/>
        <v>8.6347910626927019E-5</v>
      </c>
      <c r="CG78" s="230">
        <f t="shared" si="307"/>
        <v>7.9418623455127413E-5</v>
      </c>
      <c r="CH78" s="230">
        <f t="shared" si="307"/>
        <v>7.2489336283327807E-5</v>
      </c>
      <c r="CI78" s="230">
        <f t="shared" si="307"/>
        <v>6.5560049111528147E-5</v>
      </c>
      <c r="CJ78" s="230">
        <f t="shared" si="307"/>
        <v>5.8630761939728541E-5</v>
      </c>
      <c r="CK78" s="230">
        <f t="shared" si="307"/>
        <v>5.1701474767928935E-5</v>
      </c>
      <c r="CL78" s="230">
        <f t="shared" si="307"/>
        <v>4.4772187596129329E-5</v>
      </c>
      <c r="CM78" s="230">
        <f t="shared" si="304"/>
        <v>3.7842900424329669E-5</v>
      </c>
      <c r="CN78" s="230">
        <f t="shared" si="304"/>
        <v>3.0913613252530063E-5</v>
      </c>
      <c r="CO78" s="230">
        <f t="shared" si="304"/>
        <v>2.3984326080730457E-5</v>
      </c>
      <c r="CP78" s="230">
        <f t="shared" si="304"/>
        <v>1.7055038908930851E-5</v>
      </c>
      <c r="CQ78" s="230">
        <f t="shared" si="304"/>
        <v>1.0125751737131191E-5</v>
      </c>
      <c r="CR78" s="230">
        <f t="shared" si="304"/>
        <v>3.2016541313914626E-6</v>
      </c>
      <c r="CS78" s="230">
        <f t="shared" si="304"/>
        <v>0</v>
      </c>
      <c r="CT78" s="230">
        <f t="shared" si="304"/>
        <v>0</v>
      </c>
      <c r="CU78" s="230">
        <f t="shared" si="304"/>
        <v>0</v>
      </c>
      <c r="CV78" s="230">
        <f t="shared" si="304"/>
        <v>0</v>
      </c>
      <c r="CW78" s="230">
        <f t="shared" si="304"/>
        <v>0</v>
      </c>
      <c r="CX78" s="230">
        <f t="shared" si="304"/>
        <v>0</v>
      </c>
      <c r="CY78" s="230">
        <f t="shared" si="304"/>
        <v>0</v>
      </c>
      <c r="CZ78" s="230">
        <f t="shared" si="304"/>
        <v>0</v>
      </c>
      <c r="DA78" s="230">
        <f t="shared" si="304"/>
        <v>0</v>
      </c>
      <c r="DB78" s="230">
        <f t="shared" si="304"/>
        <v>0</v>
      </c>
      <c r="DC78" s="230">
        <f t="shared" si="308"/>
        <v>0</v>
      </c>
      <c r="DD78" s="230">
        <f t="shared" si="308"/>
        <v>0</v>
      </c>
      <c r="DE78" s="230">
        <f t="shared" si="308"/>
        <v>0</v>
      </c>
      <c r="DF78" s="230">
        <f t="shared" si="308"/>
        <v>0</v>
      </c>
      <c r="DG78" s="230">
        <f t="shared" si="308"/>
        <v>0</v>
      </c>
      <c r="DH78" s="230">
        <f t="shared" si="308"/>
        <v>0</v>
      </c>
      <c r="DI78" s="230">
        <f t="shared" si="308"/>
        <v>0</v>
      </c>
      <c r="DJ78" s="230">
        <f t="shared" si="308"/>
        <v>0</v>
      </c>
      <c r="DK78" s="230">
        <f t="shared" si="308"/>
        <v>0</v>
      </c>
      <c r="DL78" s="230">
        <f t="shared" si="308"/>
        <v>0</v>
      </c>
      <c r="DM78" s="230">
        <f t="shared" si="308"/>
        <v>0</v>
      </c>
      <c r="DN78" s="230">
        <f t="shared" si="308"/>
        <v>0</v>
      </c>
      <c r="DO78" s="230">
        <f t="shared" si="308"/>
        <v>0</v>
      </c>
      <c r="DP78" s="230">
        <f t="shared" si="308"/>
        <v>0</v>
      </c>
    </row>
    <row r="79" spans="2:120" x14ac:dyDescent="0.25">
      <c r="B79" s="194" t="str">
        <f t="shared" si="292"/>
        <v>Benin</v>
      </c>
      <c r="C79" s="233">
        <f>'web app'!$C$29</f>
        <v>668.55</v>
      </c>
      <c r="D79" s="234">
        <f>'web app'!$C$17</f>
        <v>0.15</v>
      </c>
      <c r="E79" s="235">
        <f>VLOOKUP($S79,'data countries EDGAR'!$A$15:$AA$223,'data countries EDGAR'!$AA$12,FALSE)</f>
        <v>1.530338962858202E-3</v>
      </c>
      <c r="F79" s="235">
        <f>VLOOKUP($S79,'data countries EDGAR'!$A$15:$AA$223,'data countries EDGAR'!$Z$12,FALSE)</f>
        <v>2.2195154678374053E-4</v>
      </c>
      <c r="G79" s="193">
        <f t="shared" si="293"/>
        <v>0.27959406765475692</v>
      </c>
      <c r="H79" s="262">
        <f>VLOOKUP($S79,'data countries EDGAR'!$A$15:$AA$223,'data countries EDGAR'!M$12,FALSE)/1000</f>
        <v>8.1435237769482E-3</v>
      </c>
      <c r="I79" s="236">
        <f>VLOOKUP($S79,'data countries EDGAR'!$A$15:$AA$223,'data countries EDGAR'!N$12,FALSE)/1000</f>
        <v>8.7059173714617005E-3</v>
      </c>
      <c r="J79" s="236">
        <f>VLOOKUP($S79,'data countries EDGAR'!$A$15:$AA$223,'data countries EDGAR'!O$12,FALSE)/1000</f>
        <v>6.7467245558617004E-3</v>
      </c>
      <c r="K79" s="236">
        <f>VLOOKUP($S79,'data countries EDGAR'!$A$15:$AA$223,'data countries EDGAR'!P$12,FALSE)/1000</f>
        <v>7.0594404066966999E-3</v>
      </c>
      <c r="L79" s="236">
        <f>VLOOKUP($S79,'data countries EDGAR'!$A$15:$AA$223,'data countries EDGAR'!Q$12,FALSE)/1000</f>
        <v>6.8922204090673001E-3</v>
      </c>
      <c r="M79" s="236">
        <f>VLOOKUP($S79,'data countries EDGAR'!$A$15:$AA$223,'data countries EDGAR'!R$12,FALSE)/1000</f>
        <v>7.0480757643777E-3</v>
      </c>
      <c r="N79" s="236"/>
      <c r="O79" s="236"/>
      <c r="P79" s="262">
        <f t="shared" si="294"/>
        <v>3.6452378507465105E-2</v>
      </c>
      <c r="Q79" s="194">
        <f t="shared" si="277"/>
        <v>0</v>
      </c>
      <c r="R79" s="237">
        <f t="shared" si="278"/>
        <v>0</v>
      </c>
      <c r="S79" s="194" t="str">
        <f>'data countries EDGAR'!A34</f>
        <v>Benin</v>
      </c>
      <c r="T79" s="195">
        <v>2019</v>
      </c>
      <c r="U79" s="485">
        <f t="shared" si="295"/>
        <v>0.27959406765475692</v>
      </c>
      <c r="V79" s="193">
        <f t="shared" si="279"/>
        <v>0.27959406765470218</v>
      </c>
      <c r="W79" s="254">
        <f t="shared" si="296"/>
        <v>-1.957323192414151E-13</v>
      </c>
      <c r="X79" s="197">
        <f t="shared" si="280"/>
        <v>8.1435237769482E-3</v>
      </c>
      <c r="Y79" s="229">
        <v>0</v>
      </c>
      <c r="Z79" s="199">
        <f t="shared" si="297"/>
        <v>8.1435237769482E-3</v>
      </c>
      <c r="AA79" s="199">
        <f t="shared" si="281"/>
        <v>-33.459024194180238</v>
      </c>
      <c r="AB79" s="200">
        <f t="shared" si="282"/>
        <v>34358.114858716996</v>
      </c>
      <c r="AC79" s="199">
        <f t="shared" si="298"/>
        <v>2019.5035887047688</v>
      </c>
      <c r="AD79" s="199">
        <f t="shared" si="299"/>
        <v>2089.1630168858478</v>
      </c>
      <c r="AE79" s="201">
        <f t="shared" si="300"/>
        <v>2089.1630168858478</v>
      </c>
      <c r="AF79" s="202">
        <f t="shared" si="283"/>
        <v>2089.1630168858478</v>
      </c>
      <c r="AG79" s="202">
        <f t="shared" si="301"/>
        <v>2089.1630168858478</v>
      </c>
      <c r="AH79" s="202">
        <f t="shared" si="302"/>
        <v>2089</v>
      </c>
      <c r="AI79" s="177">
        <f t="shared" si="284"/>
        <v>2089</v>
      </c>
      <c r="AJ79" s="178" cm="1">
        <f t="array" ref="AJ79">IFERROR(INDEX($AN$6:$DP$6,MATCH(_xlfn.AGGREGATE(14,6,(AN79:DP79)/(AN79:DP79&lt;=0),1),AN79:DP79,0)),"-")</f>
        <v>2090</v>
      </c>
      <c r="AL79" s="176" t="s">
        <v>302</v>
      </c>
      <c r="AM79" s="154">
        <f t="shared" si="285"/>
        <v>8.1435237769482E-3</v>
      </c>
      <c r="AN79" s="176">
        <f t="shared" si="305"/>
        <v>8.0266249669197383E-3</v>
      </c>
      <c r="AO79" s="176">
        <f t="shared" si="305"/>
        <v>7.9097261568912784E-3</v>
      </c>
      <c r="AP79" s="176">
        <f t="shared" si="305"/>
        <v>7.7928273468628167E-3</v>
      </c>
      <c r="AQ79" s="176">
        <f t="shared" si="305"/>
        <v>7.6759285368343559E-3</v>
      </c>
      <c r="AR79" s="230">
        <f t="shared" si="306"/>
        <v>7.5590297268058942E-3</v>
      </c>
      <c r="AS79" s="230">
        <f t="shared" si="306"/>
        <v>7.4421309167774334E-3</v>
      </c>
      <c r="AT79" s="230">
        <f t="shared" si="306"/>
        <v>7.3252321067489726E-3</v>
      </c>
      <c r="AU79" s="230">
        <f t="shared" si="306"/>
        <v>7.2083332967205109E-3</v>
      </c>
      <c r="AV79" s="230">
        <f t="shared" si="306"/>
        <v>7.0914344866920501E-3</v>
      </c>
      <c r="AW79" s="230">
        <f t="shared" si="306"/>
        <v>6.9745356766635893E-3</v>
      </c>
      <c r="AX79" s="230">
        <f t="shared" si="306"/>
        <v>6.8576368666351285E-3</v>
      </c>
      <c r="AY79" s="230">
        <f t="shared" si="306"/>
        <v>6.7407380566066669E-3</v>
      </c>
      <c r="AZ79" s="230">
        <f t="shared" si="306"/>
        <v>6.6238392465782061E-3</v>
      </c>
      <c r="BA79" s="230">
        <f t="shared" si="306"/>
        <v>6.5069404365497453E-3</v>
      </c>
      <c r="BB79" s="230">
        <f t="shared" si="306"/>
        <v>6.3900416265212836E-3</v>
      </c>
      <c r="BC79" s="230">
        <f t="shared" si="306"/>
        <v>6.2731428164928228E-3</v>
      </c>
      <c r="BD79" s="230">
        <f t="shared" si="306"/>
        <v>6.156244006464362E-3</v>
      </c>
      <c r="BE79" s="230">
        <f t="shared" si="306"/>
        <v>6.0393451964359003E-3</v>
      </c>
      <c r="BF79" s="230">
        <f t="shared" si="306"/>
        <v>5.9224463864074395E-3</v>
      </c>
      <c r="BG79" s="230">
        <f t="shared" si="306"/>
        <v>5.8055475763789787E-3</v>
      </c>
      <c r="BH79" s="230">
        <f t="shared" si="303"/>
        <v>5.688648766350517E-3</v>
      </c>
      <c r="BI79" s="230">
        <f t="shared" si="303"/>
        <v>5.5717499563220562E-3</v>
      </c>
      <c r="BJ79" s="230">
        <f t="shared" si="303"/>
        <v>5.4548511462935954E-3</v>
      </c>
      <c r="BK79" s="230">
        <f t="shared" si="303"/>
        <v>5.3379523362651338E-3</v>
      </c>
      <c r="BL79" s="230">
        <f t="shared" si="303"/>
        <v>5.221053526236673E-3</v>
      </c>
      <c r="BM79" s="230">
        <f t="shared" si="303"/>
        <v>5.1041547162082122E-3</v>
      </c>
      <c r="BN79" s="230">
        <f t="shared" si="303"/>
        <v>4.9872559061797505E-3</v>
      </c>
      <c r="BO79" s="230">
        <f t="shared" si="303"/>
        <v>4.8703570961512897E-3</v>
      </c>
      <c r="BP79" s="230">
        <f t="shared" si="303"/>
        <v>4.7534582861228289E-3</v>
      </c>
      <c r="BQ79" s="230">
        <f t="shared" si="303"/>
        <v>4.6365594760943672E-3</v>
      </c>
      <c r="BR79" s="230">
        <f t="shared" si="303"/>
        <v>4.5196606660659064E-3</v>
      </c>
      <c r="BS79" s="230">
        <f t="shared" si="303"/>
        <v>4.4027618560374456E-3</v>
      </c>
      <c r="BT79" s="230">
        <f t="shared" si="303"/>
        <v>4.2858630460089839E-3</v>
      </c>
      <c r="BU79" s="230">
        <f t="shared" si="303"/>
        <v>4.1689642359805231E-3</v>
      </c>
      <c r="BV79" s="230">
        <f t="shared" si="303"/>
        <v>4.0520654259520623E-3</v>
      </c>
      <c r="BW79" s="230">
        <f t="shared" si="307"/>
        <v>3.9351666159236007E-3</v>
      </c>
      <c r="BX79" s="230">
        <f t="shared" si="307"/>
        <v>3.8182678058951399E-3</v>
      </c>
      <c r="BY79" s="230">
        <f t="shared" si="307"/>
        <v>3.7013689958666791E-3</v>
      </c>
      <c r="BZ79" s="230">
        <f t="shared" si="307"/>
        <v>3.5844701858382174E-3</v>
      </c>
      <c r="CA79" s="230">
        <f t="shared" si="307"/>
        <v>3.4675713758097566E-3</v>
      </c>
      <c r="CB79" s="230">
        <f t="shared" si="307"/>
        <v>3.3506725657812958E-3</v>
      </c>
      <c r="CC79" s="230">
        <f t="shared" si="307"/>
        <v>3.2337737557528341E-3</v>
      </c>
      <c r="CD79" s="230">
        <f t="shared" si="307"/>
        <v>3.1168749457243733E-3</v>
      </c>
      <c r="CE79" s="230">
        <f t="shared" si="307"/>
        <v>2.9999761356959125E-3</v>
      </c>
      <c r="CF79" s="230">
        <f t="shared" si="307"/>
        <v>2.8830773256674509E-3</v>
      </c>
      <c r="CG79" s="230">
        <f t="shared" si="307"/>
        <v>2.7661785156389901E-3</v>
      </c>
      <c r="CH79" s="230">
        <f t="shared" si="307"/>
        <v>2.6492797056105293E-3</v>
      </c>
      <c r="CI79" s="230">
        <f t="shared" si="307"/>
        <v>2.5323808955820676E-3</v>
      </c>
      <c r="CJ79" s="230">
        <f t="shared" si="307"/>
        <v>2.4154820855536068E-3</v>
      </c>
      <c r="CK79" s="230">
        <f t="shared" si="307"/>
        <v>2.298583275525146E-3</v>
      </c>
      <c r="CL79" s="230">
        <f t="shared" si="307"/>
        <v>2.1816844654966843E-3</v>
      </c>
      <c r="CM79" s="230">
        <f t="shared" si="304"/>
        <v>2.0647856554682235E-3</v>
      </c>
      <c r="CN79" s="230">
        <f t="shared" si="304"/>
        <v>1.9478868454397627E-3</v>
      </c>
      <c r="CO79" s="230">
        <f t="shared" si="304"/>
        <v>1.830988035411301E-3</v>
      </c>
      <c r="CP79" s="230">
        <f t="shared" si="304"/>
        <v>1.7140892253828402E-3</v>
      </c>
      <c r="CQ79" s="230">
        <f t="shared" si="304"/>
        <v>1.5971904153543794E-3</v>
      </c>
      <c r="CR79" s="230">
        <f t="shared" si="304"/>
        <v>1.4802916053259178E-3</v>
      </c>
      <c r="CS79" s="230">
        <f t="shared" si="304"/>
        <v>1.363392795297457E-3</v>
      </c>
      <c r="CT79" s="230">
        <f t="shared" si="304"/>
        <v>1.2464939852689962E-3</v>
      </c>
      <c r="CU79" s="230">
        <f t="shared" si="304"/>
        <v>1.1295951752405345E-3</v>
      </c>
      <c r="CV79" s="230">
        <f t="shared" si="304"/>
        <v>1.0126963652120737E-3</v>
      </c>
      <c r="CW79" s="230">
        <f t="shared" si="304"/>
        <v>8.9579755518361288E-4</v>
      </c>
      <c r="CX79" s="230">
        <f t="shared" si="304"/>
        <v>7.7889874515515121E-4</v>
      </c>
      <c r="CY79" s="230">
        <f t="shared" si="304"/>
        <v>6.6199993512669041E-4</v>
      </c>
      <c r="CZ79" s="230">
        <f t="shared" si="304"/>
        <v>5.4510112509822961E-4</v>
      </c>
      <c r="DA79" s="230">
        <f t="shared" si="304"/>
        <v>4.2820231506976794E-4</v>
      </c>
      <c r="DB79" s="230">
        <f t="shared" si="304"/>
        <v>3.1130350504130801E-4</v>
      </c>
      <c r="DC79" s="230">
        <f t="shared" si="308"/>
        <v>1.9440469501284634E-4</v>
      </c>
      <c r="DD79" s="230">
        <f t="shared" si="308"/>
        <v>7.7505884984384668E-5</v>
      </c>
      <c r="DE79" s="230">
        <f t="shared" si="308"/>
        <v>1.5532640099735812E-6</v>
      </c>
      <c r="DF79" s="230">
        <f t="shared" si="308"/>
        <v>0</v>
      </c>
      <c r="DG79" s="230">
        <f t="shared" si="308"/>
        <v>0</v>
      </c>
      <c r="DH79" s="230">
        <f t="shared" si="308"/>
        <v>0</v>
      </c>
      <c r="DI79" s="230">
        <f t="shared" si="308"/>
        <v>0</v>
      </c>
      <c r="DJ79" s="230">
        <f t="shared" si="308"/>
        <v>0</v>
      </c>
      <c r="DK79" s="230">
        <f t="shared" si="308"/>
        <v>0</v>
      </c>
      <c r="DL79" s="230">
        <f t="shared" si="308"/>
        <v>0</v>
      </c>
      <c r="DM79" s="230">
        <f t="shared" si="308"/>
        <v>0</v>
      </c>
      <c r="DN79" s="230">
        <f t="shared" si="308"/>
        <v>0</v>
      </c>
      <c r="DO79" s="230">
        <f t="shared" si="308"/>
        <v>0</v>
      </c>
      <c r="DP79" s="230">
        <f t="shared" si="308"/>
        <v>0</v>
      </c>
    </row>
    <row r="80" spans="2:120" x14ac:dyDescent="0.25">
      <c r="B80" s="194" t="str">
        <f t="shared" si="292"/>
        <v>Bermuda</v>
      </c>
      <c r="C80" s="233">
        <f>'web app'!$C$29</f>
        <v>668.55</v>
      </c>
      <c r="D80" s="234">
        <f>'web app'!$C$17</f>
        <v>0.15</v>
      </c>
      <c r="E80" s="235">
        <f>VLOOKUP($S80,'data countries EDGAR'!$A$15:$AA$223,'data countries EDGAR'!$AA$12,FALSE)</f>
        <v>7.8883498482666484E-6</v>
      </c>
      <c r="F80" s="235">
        <f>VLOOKUP($S80,'data countries EDGAR'!$A$15:$AA$223,'data countries EDGAR'!$Z$12,FALSE)</f>
        <v>8.2457078372221937E-6</v>
      </c>
      <c r="G80" s="193">
        <f t="shared" si="293"/>
        <v>5.4768312220474626E-3</v>
      </c>
      <c r="H80" s="262">
        <f>VLOOKUP($S80,'data countries EDGAR'!$A$15:$AA$223,'data countries EDGAR'!M$12,FALSE)/1000</f>
        <v>3.0253953533207001E-4</v>
      </c>
      <c r="I80" s="236">
        <f>VLOOKUP($S80,'data countries EDGAR'!$A$15:$AA$223,'data countries EDGAR'!N$12,FALSE)/1000</f>
        <v>2.1424332945013999E-4</v>
      </c>
      <c r="J80" s="236">
        <f>VLOOKUP($S80,'data countries EDGAR'!$A$15:$AA$223,'data countries EDGAR'!O$12,FALSE)/1000</f>
        <v>2.4471291043505998E-4</v>
      </c>
      <c r="K80" s="236">
        <f>VLOOKUP($S80,'data countries EDGAR'!$A$15:$AA$223,'data countries EDGAR'!P$12,FALSE)/1000</f>
        <v>2.5752930863591998E-4</v>
      </c>
      <c r="L80" s="236">
        <f>VLOOKUP($S80,'data countries EDGAR'!$A$15:$AA$223,'data countries EDGAR'!Q$12,FALSE)/1000</f>
        <v>2.5829001678069001E-4</v>
      </c>
      <c r="M80" s="236">
        <f>VLOOKUP($S80,'data countries EDGAR'!$A$15:$AA$223,'data countries EDGAR'!R$12,FALSE)/1000</f>
        <v>2.6731630452723999E-4</v>
      </c>
      <c r="N80" s="236"/>
      <c r="O80" s="236"/>
      <c r="P80" s="262">
        <f t="shared" si="294"/>
        <v>1.24209186982905E-3</v>
      </c>
      <c r="Q80" s="194">
        <f t="shared" si="277"/>
        <v>0</v>
      </c>
      <c r="R80" s="237">
        <f t="shared" si="278"/>
        <v>0</v>
      </c>
      <c r="S80" s="194" t="str">
        <f>'data countries EDGAR'!A35</f>
        <v>Bermuda</v>
      </c>
      <c r="T80" s="195">
        <v>2019</v>
      </c>
      <c r="U80" s="485">
        <f t="shared" si="295"/>
        <v>5.4768312220474626E-3</v>
      </c>
      <c r="V80" s="193">
        <f t="shared" si="279"/>
        <v>5.4768312220478442E-3</v>
      </c>
      <c r="W80" s="254">
        <f t="shared" si="296"/>
        <v>6.9722005946459831E-14</v>
      </c>
      <c r="X80" s="197">
        <f t="shared" si="280"/>
        <v>3.0253953533207001E-4</v>
      </c>
      <c r="Y80" s="229">
        <v>0</v>
      </c>
      <c r="Z80" s="199">
        <f t="shared" si="297"/>
        <v>3.0253953533207001E-4</v>
      </c>
      <c r="AA80" s="199">
        <f t="shared" si="281"/>
        <v>-1.2332133851856577</v>
      </c>
      <c r="AB80" s="200">
        <f t="shared" si="282"/>
        <v>1256.603241274828</v>
      </c>
      <c r="AC80" s="199">
        <f t="shared" si="298"/>
        <v>2019.5067206104357</v>
      </c>
      <c r="AD80" s="199">
        <f t="shared" si="299"/>
        <v>2056.6990018319952</v>
      </c>
      <c r="AE80" s="201">
        <f t="shared" si="300"/>
        <v>2056.6990018319952</v>
      </c>
      <c r="AF80" s="202">
        <f t="shared" si="283"/>
        <v>2056.6990018319952</v>
      </c>
      <c r="AG80" s="202">
        <f t="shared" si="301"/>
        <v>2056.6990018319952</v>
      </c>
      <c r="AH80" s="202">
        <f t="shared" si="302"/>
        <v>2056</v>
      </c>
      <c r="AI80" s="177">
        <f t="shared" si="284"/>
        <v>2057</v>
      </c>
      <c r="AJ80" s="178" cm="1">
        <f t="array" ref="AJ80">IFERROR(INDEX($AN$6:$DP$6,MATCH(_xlfn.AGGREGATE(14,6,(AN80:DP80)/(AN80:DP80&lt;=0),1),AN80:DP80,0)),"-")</f>
        <v>2057</v>
      </c>
      <c r="AL80" s="176" t="s">
        <v>302</v>
      </c>
      <c r="AM80" s="154">
        <f t="shared" si="285"/>
        <v>3.0253953533207001E-4</v>
      </c>
      <c r="AN80" s="176">
        <f t="shared" si="305"/>
        <v>2.9440653389567521E-4</v>
      </c>
      <c r="AO80" s="176">
        <f t="shared" si="305"/>
        <v>2.8627353245928042E-4</v>
      </c>
      <c r="AP80" s="176">
        <f t="shared" si="305"/>
        <v>2.7814053102288562E-4</v>
      </c>
      <c r="AQ80" s="176">
        <f t="shared" si="305"/>
        <v>2.7000752958649082E-4</v>
      </c>
      <c r="AR80" s="230">
        <f t="shared" si="306"/>
        <v>2.6187452815009603E-4</v>
      </c>
      <c r="AS80" s="230">
        <f t="shared" si="306"/>
        <v>2.5374152671370123E-4</v>
      </c>
      <c r="AT80" s="230">
        <f t="shared" si="306"/>
        <v>2.4560852527730643E-4</v>
      </c>
      <c r="AU80" s="230">
        <f t="shared" si="306"/>
        <v>2.3747552384091163E-4</v>
      </c>
      <c r="AV80" s="230">
        <f t="shared" si="306"/>
        <v>2.2934252240451684E-4</v>
      </c>
      <c r="AW80" s="230">
        <f t="shared" si="306"/>
        <v>2.2120952096812204E-4</v>
      </c>
      <c r="AX80" s="230">
        <f t="shared" si="306"/>
        <v>2.1307651953172724E-4</v>
      </c>
      <c r="AY80" s="230">
        <f t="shared" si="306"/>
        <v>2.0494351809533244E-4</v>
      </c>
      <c r="AZ80" s="230">
        <f t="shared" si="306"/>
        <v>1.9681051665893765E-4</v>
      </c>
      <c r="BA80" s="230">
        <f t="shared" si="306"/>
        <v>1.8867751522254285E-4</v>
      </c>
      <c r="BB80" s="230">
        <f t="shared" si="306"/>
        <v>1.8054451378614805E-4</v>
      </c>
      <c r="BC80" s="230">
        <f t="shared" si="306"/>
        <v>1.7241151234975325E-4</v>
      </c>
      <c r="BD80" s="230">
        <f t="shared" si="306"/>
        <v>1.6427851091335846E-4</v>
      </c>
      <c r="BE80" s="230">
        <f t="shared" si="306"/>
        <v>1.5614550947696366E-4</v>
      </c>
      <c r="BF80" s="230">
        <f t="shared" si="306"/>
        <v>1.4801250804056886E-4</v>
      </c>
      <c r="BG80" s="230">
        <f t="shared" si="306"/>
        <v>1.3987950660417406E-4</v>
      </c>
      <c r="BH80" s="230">
        <f t="shared" si="303"/>
        <v>1.3174650516777927E-4</v>
      </c>
      <c r="BI80" s="230">
        <f t="shared" si="303"/>
        <v>1.2361350373138447E-4</v>
      </c>
      <c r="BJ80" s="230">
        <f t="shared" si="303"/>
        <v>1.1548050229498967E-4</v>
      </c>
      <c r="BK80" s="230">
        <f t="shared" si="303"/>
        <v>1.0734750085859487E-4</v>
      </c>
      <c r="BL80" s="230">
        <f t="shared" si="303"/>
        <v>9.9214499422200077E-5</v>
      </c>
      <c r="BM80" s="230">
        <f t="shared" si="303"/>
        <v>9.1081497985805279E-5</v>
      </c>
      <c r="BN80" s="230">
        <f t="shared" si="303"/>
        <v>8.2948496549410482E-5</v>
      </c>
      <c r="BO80" s="230">
        <f t="shared" si="303"/>
        <v>7.4815495113015685E-5</v>
      </c>
      <c r="BP80" s="230">
        <f t="shared" si="303"/>
        <v>6.6682493676620887E-5</v>
      </c>
      <c r="BQ80" s="230">
        <f t="shared" si="303"/>
        <v>5.854949224022609E-5</v>
      </c>
      <c r="BR80" s="230">
        <f t="shared" si="303"/>
        <v>5.0416490803831292E-5</v>
      </c>
      <c r="BS80" s="230">
        <f t="shared" si="303"/>
        <v>4.2283489367436495E-5</v>
      </c>
      <c r="BT80" s="230">
        <f t="shared" si="303"/>
        <v>3.4150487931041698E-5</v>
      </c>
      <c r="BU80" s="230">
        <f t="shared" si="303"/>
        <v>2.60174864946469E-5</v>
      </c>
      <c r="BV80" s="230">
        <f t="shared" si="303"/>
        <v>1.7884485058252103E-5</v>
      </c>
      <c r="BW80" s="230">
        <f t="shared" si="307"/>
        <v>9.7514836218573053E-6</v>
      </c>
      <c r="BX80" s="230">
        <f t="shared" si="307"/>
        <v>1.9869067322586685E-6</v>
      </c>
      <c r="BY80" s="230">
        <f t="shared" si="307"/>
        <v>0</v>
      </c>
      <c r="BZ80" s="230">
        <f t="shared" si="307"/>
        <v>0</v>
      </c>
      <c r="CA80" s="230">
        <f t="shared" si="307"/>
        <v>0</v>
      </c>
      <c r="CB80" s="230">
        <f t="shared" si="307"/>
        <v>0</v>
      </c>
      <c r="CC80" s="230">
        <f t="shared" si="307"/>
        <v>0</v>
      </c>
      <c r="CD80" s="230">
        <f t="shared" si="307"/>
        <v>0</v>
      </c>
      <c r="CE80" s="230">
        <f t="shared" si="307"/>
        <v>0</v>
      </c>
      <c r="CF80" s="230">
        <f t="shared" si="307"/>
        <v>0</v>
      </c>
      <c r="CG80" s="230">
        <f t="shared" si="307"/>
        <v>0</v>
      </c>
      <c r="CH80" s="230">
        <f t="shared" si="307"/>
        <v>0</v>
      </c>
      <c r="CI80" s="230">
        <f t="shared" si="307"/>
        <v>0</v>
      </c>
      <c r="CJ80" s="230">
        <f t="shared" si="307"/>
        <v>0</v>
      </c>
      <c r="CK80" s="230">
        <f t="shared" si="307"/>
        <v>0</v>
      </c>
      <c r="CL80" s="230">
        <f t="shared" si="307"/>
        <v>0</v>
      </c>
      <c r="CM80" s="230">
        <f t="shared" si="304"/>
        <v>0</v>
      </c>
      <c r="CN80" s="230">
        <f t="shared" si="304"/>
        <v>0</v>
      </c>
      <c r="CO80" s="230">
        <f t="shared" si="304"/>
        <v>0</v>
      </c>
      <c r="CP80" s="230">
        <f t="shared" si="304"/>
        <v>0</v>
      </c>
      <c r="CQ80" s="230">
        <f t="shared" si="304"/>
        <v>0</v>
      </c>
      <c r="CR80" s="230">
        <f t="shared" si="304"/>
        <v>0</v>
      </c>
      <c r="CS80" s="230">
        <f t="shared" si="304"/>
        <v>0</v>
      </c>
      <c r="CT80" s="230">
        <f t="shared" si="304"/>
        <v>0</v>
      </c>
      <c r="CU80" s="230">
        <f t="shared" si="304"/>
        <v>0</v>
      </c>
      <c r="CV80" s="230">
        <f t="shared" si="304"/>
        <v>0</v>
      </c>
      <c r="CW80" s="230">
        <f t="shared" si="304"/>
        <v>0</v>
      </c>
      <c r="CX80" s="230">
        <f t="shared" si="304"/>
        <v>0</v>
      </c>
      <c r="CY80" s="230">
        <f t="shared" si="304"/>
        <v>0</v>
      </c>
      <c r="CZ80" s="230">
        <f t="shared" si="304"/>
        <v>0</v>
      </c>
      <c r="DA80" s="230">
        <f t="shared" si="304"/>
        <v>0</v>
      </c>
      <c r="DB80" s="230">
        <f t="shared" si="304"/>
        <v>0</v>
      </c>
      <c r="DC80" s="230">
        <f t="shared" si="308"/>
        <v>0</v>
      </c>
      <c r="DD80" s="230">
        <f t="shared" si="308"/>
        <v>0</v>
      </c>
      <c r="DE80" s="230">
        <f t="shared" si="308"/>
        <v>0</v>
      </c>
      <c r="DF80" s="230">
        <f t="shared" si="308"/>
        <v>0</v>
      </c>
      <c r="DG80" s="230">
        <f t="shared" si="308"/>
        <v>0</v>
      </c>
      <c r="DH80" s="230">
        <f t="shared" si="308"/>
        <v>0</v>
      </c>
      <c r="DI80" s="230">
        <f t="shared" si="308"/>
        <v>0</v>
      </c>
      <c r="DJ80" s="230">
        <f t="shared" si="308"/>
        <v>0</v>
      </c>
      <c r="DK80" s="230">
        <f t="shared" si="308"/>
        <v>0</v>
      </c>
      <c r="DL80" s="230">
        <f t="shared" si="308"/>
        <v>0</v>
      </c>
      <c r="DM80" s="230">
        <f t="shared" si="308"/>
        <v>0</v>
      </c>
      <c r="DN80" s="230">
        <f t="shared" si="308"/>
        <v>0</v>
      </c>
      <c r="DO80" s="230">
        <f t="shared" si="308"/>
        <v>0</v>
      </c>
      <c r="DP80" s="230">
        <f t="shared" si="308"/>
        <v>0</v>
      </c>
    </row>
    <row r="81" spans="2:120" x14ac:dyDescent="0.25">
      <c r="B81" s="194" t="str">
        <f t="shared" si="292"/>
        <v>Bhutan</v>
      </c>
      <c r="C81" s="233">
        <f>'web app'!$C$29</f>
        <v>668.55</v>
      </c>
      <c r="D81" s="234">
        <f>'web app'!$C$17</f>
        <v>0.15</v>
      </c>
      <c r="E81" s="235">
        <f>VLOOKUP($S81,'data countries EDGAR'!$A$15:$AA$223,'data countries EDGAR'!$AA$12,FALSE)</f>
        <v>1.0713894443449349E-4</v>
      </c>
      <c r="F81" s="235">
        <f>VLOOKUP($S81,'data countries EDGAR'!$A$15:$AA$223,'data countries EDGAR'!$Z$12,FALSE)</f>
        <v>4.9230196682521433E-5</v>
      </c>
      <c r="G81" s="193">
        <f t="shared" si="293"/>
        <v>3.8720081988536832E-2</v>
      </c>
      <c r="H81" s="262">
        <f>VLOOKUP($S81,'data countries EDGAR'!$A$15:$AA$223,'data countries EDGAR'!M$12,FALSE)/1000</f>
        <v>1.8062828713628E-3</v>
      </c>
      <c r="I81" s="236">
        <f>VLOOKUP($S81,'data countries EDGAR'!$A$15:$AA$223,'data countries EDGAR'!N$12,FALSE)/1000</f>
        <v>1.4131173163068E-3</v>
      </c>
      <c r="J81" s="236">
        <f>VLOOKUP($S81,'data countries EDGAR'!$A$15:$AA$223,'data countries EDGAR'!O$12,FALSE)/1000</f>
        <v>1.5445145939219E-3</v>
      </c>
      <c r="K81" s="236">
        <f>VLOOKUP($S81,'data countries EDGAR'!$A$15:$AA$223,'data countries EDGAR'!P$12,FALSE)/1000</f>
        <v>1.5171799960451999E-3</v>
      </c>
      <c r="L81" s="236">
        <f>VLOOKUP($S81,'data countries EDGAR'!$A$15:$AA$223,'data countries EDGAR'!Q$12,FALSE)/1000</f>
        <v>1.5607361726754001E-3</v>
      </c>
      <c r="M81" s="236">
        <f>VLOOKUP($S81,'data countries EDGAR'!$A$15:$AA$223,'data countries EDGAR'!R$12,FALSE)/1000</f>
        <v>1.5918962070766E-3</v>
      </c>
      <c r="N81" s="236"/>
      <c r="O81" s="236"/>
      <c r="P81" s="262">
        <f t="shared" si="294"/>
        <v>7.6274442860258997E-3</v>
      </c>
      <c r="Q81" s="194">
        <f t="shared" si="277"/>
        <v>0</v>
      </c>
      <c r="R81" s="237">
        <f t="shared" si="278"/>
        <v>0</v>
      </c>
      <c r="S81" s="194" t="str">
        <f>'data countries EDGAR'!A36</f>
        <v>Bhutan</v>
      </c>
      <c r="T81" s="195">
        <v>2019</v>
      </c>
      <c r="U81" s="485">
        <f t="shared" si="295"/>
        <v>3.8720081988536832E-2</v>
      </c>
      <c r="V81" s="193">
        <f t="shared" si="279"/>
        <v>3.8720081988538192E-2</v>
      </c>
      <c r="W81" s="254">
        <f t="shared" si="296"/>
        <v>3.5083047578154947E-14</v>
      </c>
      <c r="X81" s="197">
        <f t="shared" si="280"/>
        <v>1.8062828713628E-3</v>
      </c>
      <c r="Y81" s="229">
        <v>0</v>
      </c>
      <c r="Z81" s="199">
        <f t="shared" si="297"/>
        <v>1.8062828713628E-3</v>
      </c>
      <c r="AA81" s="199">
        <f t="shared" si="281"/>
        <v>-7.3748229642827861</v>
      </c>
      <c r="AB81" s="200">
        <f t="shared" si="282"/>
        <v>7526.7470394604698</v>
      </c>
      <c r="AC81" s="199">
        <f t="shared" si="298"/>
        <v>2019.5056990490077</v>
      </c>
      <c r="AD81" s="199">
        <f t="shared" si="299"/>
        <v>2063.3669679096547</v>
      </c>
      <c r="AE81" s="201">
        <f t="shared" si="300"/>
        <v>2063.3669679096547</v>
      </c>
      <c r="AF81" s="202">
        <f t="shared" si="283"/>
        <v>2063.3669679096547</v>
      </c>
      <c r="AG81" s="202">
        <f t="shared" si="301"/>
        <v>2063.3669679096547</v>
      </c>
      <c r="AH81" s="202">
        <f t="shared" si="302"/>
        <v>2063</v>
      </c>
      <c r="AI81" s="177">
        <f t="shared" si="284"/>
        <v>2063</v>
      </c>
      <c r="AJ81" s="178" cm="1">
        <f t="array" ref="AJ81">IFERROR(INDEX($AN$6:$DP$6,MATCH(_xlfn.AGGREGATE(14,6,(AN81:DP81)/(AN81:DP81&lt;=0),1),AN81:DP81,0)),"-")</f>
        <v>2064</v>
      </c>
      <c r="AL81" s="176" t="s">
        <v>302</v>
      </c>
      <c r="AM81" s="154">
        <f t="shared" si="285"/>
        <v>1.8062828713628E-3</v>
      </c>
      <c r="AN81" s="176">
        <f t="shared" si="305"/>
        <v>1.7651064929296498E-3</v>
      </c>
      <c r="AO81" s="176">
        <f t="shared" si="305"/>
        <v>1.7239301144964996E-3</v>
      </c>
      <c r="AP81" s="176">
        <f t="shared" si="305"/>
        <v>1.6827537360633493E-3</v>
      </c>
      <c r="AQ81" s="176">
        <f t="shared" si="305"/>
        <v>1.6415773576301991E-3</v>
      </c>
      <c r="AR81" s="230">
        <f t="shared" si="306"/>
        <v>1.6004009791970488E-3</v>
      </c>
      <c r="AS81" s="230">
        <f t="shared" si="306"/>
        <v>1.5592246007638986E-3</v>
      </c>
      <c r="AT81" s="230">
        <f t="shared" si="306"/>
        <v>1.5180482223307484E-3</v>
      </c>
      <c r="AU81" s="230">
        <f t="shared" si="306"/>
        <v>1.4768718438975981E-3</v>
      </c>
      <c r="AV81" s="230">
        <f t="shared" si="306"/>
        <v>1.4356954654644479E-3</v>
      </c>
      <c r="AW81" s="230">
        <f t="shared" si="306"/>
        <v>1.3945190870312976E-3</v>
      </c>
      <c r="AX81" s="230">
        <f t="shared" si="306"/>
        <v>1.3533427085981474E-3</v>
      </c>
      <c r="AY81" s="230">
        <f t="shared" si="306"/>
        <v>1.3121663301649969E-3</v>
      </c>
      <c r="AZ81" s="230">
        <f t="shared" si="306"/>
        <v>1.2709899517318467E-3</v>
      </c>
      <c r="BA81" s="230">
        <f t="shared" si="306"/>
        <v>1.2298135732986964E-3</v>
      </c>
      <c r="BB81" s="230">
        <f t="shared" si="306"/>
        <v>1.1886371948655462E-3</v>
      </c>
      <c r="BC81" s="230">
        <f t="shared" si="306"/>
        <v>1.147460816432396E-3</v>
      </c>
      <c r="BD81" s="230">
        <f t="shared" si="306"/>
        <v>1.1062844379992457E-3</v>
      </c>
      <c r="BE81" s="230">
        <f t="shared" si="306"/>
        <v>1.0651080595660955E-3</v>
      </c>
      <c r="BF81" s="230">
        <f t="shared" si="306"/>
        <v>1.0239316811329452E-3</v>
      </c>
      <c r="BG81" s="230">
        <f t="shared" si="306"/>
        <v>9.82755302699795E-4</v>
      </c>
      <c r="BH81" s="230">
        <f t="shared" si="303"/>
        <v>9.4157892426664487E-4</v>
      </c>
      <c r="BI81" s="230">
        <f t="shared" si="303"/>
        <v>9.0040254583349463E-4</v>
      </c>
      <c r="BJ81" s="230">
        <f t="shared" si="303"/>
        <v>8.5922616740034439E-4</v>
      </c>
      <c r="BK81" s="230">
        <f t="shared" si="303"/>
        <v>8.1804978896719404E-4</v>
      </c>
      <c r="BL81" s="230">
        <f t="shared" si="303"/>
        <v>7.768734105340438E-4</v>
      </c>
      <c r="BM81" s="230">
        <f t="shared" si="303"/>
        <v>7.3569703210089356E-4</v>
      </c>
      <c r="BN81" s="230">
        <f t="shared" si="303"/>
        <v>6.9452065366774332E-4</v>
      </c>
      <c r="BO81" s="230">
        <f t="shared" si="303"/>
        <v>6.5334427523459308E-4</v>
      </c>
      <c r="BP81" s="230">
        <f t="shared" si="303"/>
        <v>6.1216789680144284E-4</v>
      </c>
      <c r="BQ81" s="230">
        <f t="shared" si="303"/>
        <v>5.7099151836829259E-4</v>
      </c>
      <c r="BR81" s="230">
        <f t="shared" si="303"/>
        <v>5.2981513993514235E-4</v>
      </c>
      <c r="BS81" s="230">
        <f t="shared" si="303"/>
        <v>4.8863876150199211E-4</v>
      </c>
      <c r="BT81" s="230">
        <f t="shared" si="303"/>
        <v>4.4746238306884187E-4</v>
      </c>
      <c r="BU81" s="230">
        <f t="shared" si="303"/>
        <v>4.0628600463569163E-4</v>
      </c>
      <c r="BV81" s="230">
        <f t="shared" si="303"/>
        <v>3.6510962620254139E-4</v>
      </c>
      <c r="BW81" s="230">
        <f t="shared" si="307"/>
        <v>3.2393324776939115E-4</v>
      </c>
      <c r="BX81" s="230">
        <f t="shared" si="307"/>
        <v>2.8275686933624091E-4</v>
      </c>
      <c r="BY81" s="230">
        <f t="shared" si="307"/>
        <v>2.4158049090309067E-4</v>
      </c>
      <c r="BZ81" s="230">
        <f t="shared" si="307"/>
        <v>2.0040411246994043E-4</v>
      </c>
      <c r="CA81" s="230">
        <f t="shared" si="307"/>
        <v>1.5922773403679018E-4</v>
      </c>
      <c r="CB81" s="230">
        <f t="shared" si="307"/>
        <v>1.1805135560363994E-4</v>
      </c>
      <c r="CC81" s="230">
        <f t="shared" si="307"/>
        <v>7.6874977170489703E-5</v>
      </c>
      <c r="CD81" s="230">
        <f t="shared" si="307"/>
        <v>3.5698598737339462E-5</v>
      </c>
      <c r="CE81" s="230">
        <f t="shared" si="307"/>
        <v>2.7725176979306765E-6</v>
      </c>
      <c r="CF81" s="230">
        <f t="shared" si="307"/>
        <v>0</v>
      </c>
      <c r="CG81" s="230">
        <f t="shared" si="307"/>
        <v>0</v>
      </c>
      <c r="CH81" s="230">
        <f t="shared" si="307"/>
        <v>0</v>
      </c>
      <c r="CI81" s="230">
        <f t="shared" si="307"/>
        <v>0</v>
      </c>
      <c r="CJ81" s="230">
        <f t="shared" si="307"/>
        <v>0</v>
      </c>
      <c r="CK81" s="230">
        <f t="shared" si="307"/>
        <v>0</v>
      </c>
      <c r="CL81" s="230">
        <f t="shared" si="307"/>
        <v>0</v>
      </c>
      <c r="CM81" s="230">
        <f t="shared" si="304"/>
        <v>0</v>
      </c>
      <c r="CN81" s="230">
        <f t="shared" si="304"/>
        <v>0</v>
      </c>
      <c r="CO81" s="230">
        <f t="shared" si="304"/>
        <v>0</v>
      </c>
      <c r="CP81" s="230">
        <f t="shared" si="304"/>
        <v>0</v>
      </c>
      <c r="CQ81" s="230">
        <f t="shared" si="304"/>
        <v>0</v>
      </c>
      <c r="CR81" s="230">
        <f t="shared" si="304"/>
        <v>0</v>
      </c>
      <c r="CS81" s="230">
        <f t="shared" si="304"/>
        <v>0</v>
      </c>
      <c r="CT81" s="230">
        <f t="shared" si="304"/>
        <v>0</v>
      </c>
      <c r="CU81" s="230">
        <f t="shared" si="304"/>
        <v>0</v>
      </c>
      <c r="CV81" s="230">
        <f t="shared" si="304"/>
        <v>0</v>
      </c>
      <c r="CW81" s="230">
        <f t="shared" si="304"/>
        <v>0</v>
      </c>
      <c r="CX81" s="230">
        <f t="shared" si="304"/>
        <v>0</v>
      </c>
      <c r="CY81" s="230">
        <f t="shared" si="304"/>
        <v>0</v>
      </c>
      <c r="CZ81" s="230">
        <f t="shared" si="304"/>
        <v>0</v>
      </c>
      <c r="DA81" s="230">
        <f t="shared" si="304"/>
        <v>0</v>
      </c>
      <c r="DB81" s="230">
        <f t="shared" si="304"/>
        <v>0</v>
      </c>
      <c r="DC81" s="230">
        <f t="shared" si="308"/>
        <v>0</v>
      </c>
      <c r="DD81" s="230">
        <f t="shared" si="308"/>
        <v>0</v>
      </c>
      <c r="DE81" s="230">
        <f t="shared" si="308"/>
        <v>0</v>
      </c>
      <c r="DF81" s="230">
        <f t="shared" si="308"/>
        <v>0</v>
      </c>
      <c r="DG81" s="230">
        <f t="shared" si="308"/>
        <v>0</v>
      </c>
      <c r="DH81" s="230">
        <f t="shared" si="308"/>
        <v>0</v>
      </c>
      <c r="DI81" s="230">
        <f t="shared" si="308"/>
        <v>0</v>
      </c>
      <c r="DJ81" s="230">
        <f t="shared" si="308"/>
        <v>0</v>
      </c>
      <c r="DK81" s="230">
        <f t="shared" si="308"/>
        <v>0</v>
      </c>
      <c r="DL81" s="230">
        <f t="shared" si="308"/>
        <v>0</v>
      </c>
      <c r="DM81" s="230">
        <f t="shared" si="308"/>
        <v>0</v>
      </c>
      <c r="DN81" s="230">
        <f t="shared" si="308"/>
        <v>0</v>
      </c>
      <c r="DO81" s="230">
        <f t="shared" si="308"/>
        <v>0</v>
      </c>
      <c r="DP81" s="230">
        <f t="shared" si="308"/>
        <v>0</v>
      </c>
    </row>
    <row r="82" spans="2:120" x14ac:dyDescent="0.25">
      <c r="B82" s="194" t="str">
        <f t="shared" si="292"/>
        <v>Bolivia</v>
      </c>
      <c r="C82" s="233">
        <f>'web app'!$C$29</f>
        <v>668.55</v>
      </c>
      <c r="D82" s="234">
        <f>'web app'!$C$17</f>
        <v>0.15</v>
      </c>
      <c r="E82" s="235">
        <f>VLOOKUP($S82,'data countries EDGAR'!$A$15:$AA$223,'data countries EDGAR'!$AA$12,FALSE)</f>
        <v>1.475651780984736E-3</v>
      </c>
      <c r="F82" s="235">
        <f>VLOOKUP($S82,'data countries EDGAR'!$A$15:$AA$223,'data countries EDGAR'!$Z$12,FALSE)</f>
        <v>5.9960220664600616E-4</v>
      </c>
      <c r="G82" s="193">
        <f t="shared" si="293"/>
        <v>0.488716496691811</v>
      </c>
      <c r="H82" s="262">
        <f>VLOOKUP($S82,'data countries EDGAR'!$A$15:$AA$223,'data countries EDGAR'!M$12,FALSE)/1000</f>
        <v>2.1999733262909001E-2</v>
      </c>
      <c r="I82" s="236">
        <f>VLOOKUP($S82,'data countries EDGAR'!$A$15:$AA$223,'data countries EDGAR'!N$12,FALSE)/1000</f>
        <v>1.8565868198221001E-2</v>
      </c>
      <c r="J82" s="236">
        <f>VLOOKUP($S82,'data countries EDGAR'!$A$15:$AA$223,'data countries EDGAR'!O$12,FALSE)/1000</f>
        <v>2.1869588856425998E-2</v>
      </c>
      <c r="K82" s="236">
        <f>VLOOKUP($S82,'data countries EDGAR'!$A$15:$AA$223,'data countries EDGAR'!P$12,FALSE)/1000</f>
        <v>2.3382280312171003E-2</v>
      </c>
      <c r="L82" s="236">
        <f>VLOOKUP($S82,'data countries EDGAR'!$A$15:$AA$223,'data countries EDGAR'!Q$12,FALSE)/1000</f>
        <v>2.4424107620352999E-2</v>
      </c>
      <c r="M82" s="236">
        <f>VLOOKUP($S82,'data countries EDGAR'!$A$15:$AA$223,'data countries EDGAR'!R$12,FALSE)/1000</f>
        <v>2.8435621579984999E-2</v>
      </c>
      <c r="N82" s="236"/>
      <c r="O82" s="236"/>
      <c r="P82" s="262">
        <f t="shared" si="294"/>
        <v>0.116677466567156</v>
      </c>
      <c r="Q82" s="194">
        <f t="shared" si="277"/>
        <v>0</v>
      </c>
      <c r="R82" s="237">
        <f t="shared" si="278"/>
        <v>0</v>
      </c>
      <c r="S82" s="194" t="str">
        <f>'data countries EDGAR'!A37</f>
        <v>Bolivia</v>
      </c>
      <c r="T82" s="195">
        <v>2019</v>
      </c>
      <c r="U82" s="485">
        <f t="shared" si="295"/>
        <v>0.488716496691811</v>
      </c>
      <c r="V82" s="193">
        <f t="shared" si="279"/>
        <v>0.48871649669161898</v>
      </c>
      <c r="W82" s="254">
        <f t="shared" si="296"/>
        <v>-3.929079284148429E-13</v>
      </c>
      <c r="X82" s="197">
        <f t="shared" si="280"/>
        <v>2.1999733262909001E-2</v>
      </c>
      <c r="Y82" s="229">
        <v>0</v>
      </c>
      <c r="Z82" s="199">
        <f t="shared" si="297"/>
        <v>2.1999733262909001E-2</v>
      </c>
      <c r="AA82" s="199">
        <f t="shared" si="281"/>
        <v>-89.856355375535983</v>
      </c>
      <c r="AB82" s="200">
        <f t="shared" si="282"/>
        <v>91741.637536112117</v>
      </c>
      <c r="AC82" s="199">
        <f t="shared" si="298"/>
        <v>2019.505503721841</v>
      </c>
      <c r="AD82" s="199">
        <f t="shared" si="299"/>
        <v>2064.9238073840147</v>
      </c>
      <c r="AE82" s="201">
        <f t="shared" si="300"/>
        <v>2064.9238073840147</v>
      </c>
      <c r="AF82" s="202">
        <f t="shared" si="283"/>
        <v>2064.9238073840147</v>
      </c>
      <c r="AG82" s="202">
        <f t="shared" si="301"/>
        <v>2064.9238073840147</v>
      </c>
      <c r="AH82" s="202">
        <f t="shared" si="302"/>
        <v>2064</v>
      </c>
      <c r="AI82" s="177">
        <f t="shared" si="284"/>
        <v>2065</v>
      </c>
      <c r="AJ82" s="178" cm="1">
        <f t="array" ref="AJ82">IFERROR(INDEX($AN$6:$DP$6,MATCH(_xlfn.AGGREGATE(14,6,(AN82:DP82)/(AN82:DP82&lt;=0),1),AN82:DP82,0)),"-")</f>
        <v>2065</v>
      </c>
      <c r="AL82" s="176" t="s">
        <v>302</v>
      </c>
      <c r="AM82" s="154">
        <f t="shared" si="285"/>
        <v>2.1999733262909001E-2</v>
      </c>
      <c r="AN82" s="176">
        <f t="shared" si="305"/>
        <v>2.1515411614639351E-2</v>
      </c>
      <c r="AO82" s="176">
        <f t="shared" si="305"/>
        <v>2.1031089966369706E-2</v>
      </c>
      <c r="AP82" s="176">
        <f t="shared" si="305"/>
        <v>2.0546768318100057E-2</v>
      </c>
      <c r="AQ82" s="176">
        <f t="shared" si="305"/>
        <v>2.0062446669830411E-2</v>
      </c>
      <c r="AR82" s="230">
        <f t="shared" si="306"/>
        <v>1.9578125021560762E-2</v>
      </c>
      <c r="AS82" s="230">
        <f t="shared" si="306"/>
        <v>1.9093803373291113E-2</v>
      </c>
      <c r="AT82" s="230">
        <f t="shared" si="306"/>
        <v>1.8609481725021467E-2</v>
      </c>
      <c r="AU82" s="230">
        <f t="shared" si="306"/>
        <v>1.8125160076751818E-2</v>
      </c>
      <c r="AV82" s="230">
        <f t="shared" si="306"/>
        <v>1.7640838428482172E-2</v>
      </c>
      <c r="AW82" s="230">
        <f t="shared" si="306"/>
        <v>1.7156516780212523E-2</v>
      </c>
      <c r="AX82" s="230">
        <f t="shared" si="306"/>
        <v>1.6672195131942874E-2</v>
      </c>
      <c r="AY82" s="230">
        <f t="shared" si="306"/>
        <v>1.6187873483673228E-2</v>
      </c>
      <c r="AZ82" s="230">
        <f t="shared" si="306"/>
        <v>1.5703551835403579E-2</v>
      </c>
      <c r="BA82" s="230">
        <f t="shared" si="306"/>
        <v>1.5219230187133932E-2</v>
      </c>
      <c r="BB82" s="230">
        <f t="shared" si="306"/>
        <v>1.4734908538864284E-2</v>
      </c>
      <c r="BC82" s="230">
        <f t="shared" si="306"/>
        <v>1.4250586890594635E-2</v>
      </c>
      <c r="BD82" s="230">
        <f t="shared" si="306"/>
        <v>1.3766265242324988E-2</v>
      </c>
      <c r="BE82" s="230">
        <f t="shared" si="306"/>
        <v>1.3281943594055341E-2</v>
      </c>
      <c r="BF82" s="230">
        <f t="shared" si="306"/>
        <v>1.2797621945785693E-2</v>
      </c>
      <c r="BG82" s="230">
        <f t="shared" si="306"/>
        <v>1.2313300297516046E-2</v>
      </c>
      <c r="BH82" s="230">
        <f t="shared" si="303"/>
        <v>1.1828978649246397E-2</v>
      </c>
      <c r="BI82" s="230">
        <f t="shared" si="303"/>
        <v>1.1344657000976749E-2</v>
      </c>
      <c r="BJ82" s="230">
        <f t="shared" si="303"/>
        <v>1.0860335352707102E-2</v>
      </c>
      <c r="BK82" s="230">
        <f t="shared" si="303"/>
        <v>1.0376013704437454E-2</v>
      </c>
      <c r="BL82" s="230">
        <f t="shared" si="303"/>
        <v>9.8916920561678071E-3</v>
      </c>
      <c r="BM82" s="230">
        <f t="shared" si="303"/>
        <v>9.4073704078981579E-3</v>
      </c>
      <c r="BN82" s="230">
        <f t="shared" si="303"/>
        <v>8.9230487596285105E-3</v>
      </c>
      <c r="BO82" s="230">
        <f t="shared" si="303"/>
        <v>8.4387271113588631E-3</v>
      </c>
      <c r="BP82" s="230">
        <f t="shared" si="303"/>
        <v>7.9544054630892157E-3</v>
      </c>
      <c r="BQ82" s="230">
        <f t="shared" si="303"/>
        <v>7.4700838148195666E-3</v>
      </c>
      <c r="BR82" s="230">
        <f t="shared" si="303"/>
        <v>6.9857621665499192E-3</v>
      </c>
      <c r="BS82" s="230">
        <f t="shared" si="303"/>
        <v>6.5014405182802718E-3</v>
      </c>
      <c r="BT82" s="230">
        <f t="shared" si="303"/>
        <v>6.0171188700106244E-3</v>
      </c>
      <c r="BU82" s="230">
        <f t="shared" si="303"/>
        <v>5.5327972217409753E-3</v>
      </c>
      <c r="BV82" s="230">
        <f t="shared" si="303"/>
        <v>5.0484755734713296E-3</v>
      </c>
      <c r="BW82" s="230">
        <f t="shared" si="307"/>
        <v>4.5641539252016805E-3</v>
      </c>
      <c r="BX82" s="230">
        <f t="shared" si="307"/>
        <v>4.0798322769320314E-3</v>
      </c>
      <c r="BY82" s="230">
        <f t="shared" si="307"/>
        <v>3.5955106286623857E-3</v>
      </c>
      <c r="BZ82" s="230">
        <f t="shared" si="307"/>
        <v>3.1111889803927366E-3</v>
      </c>
      <c r="CA82" s="230">
        <f t="shared" si="307"/>
        <v>2.6268673321230909E-3</v>
      </c>
      <c r="CB82" s="230">
        <f t="shared" si="307"/>
        <v>2.1425456838534418E-3</v>
      </c>
      <c r="CC82" s="230">
        <f t="shared" si="307"/>
        <v>1.6582240355837927E-3</v>
      </c>
      <c r="CD82" s="230">
        <f t="shared" si="307"/>
        <v>1.173902387314147E-3</v>
      </c>
      <c r="CE82" s="230">
        <f t="shared" si="307"/>
        <v>6.8958073904449788E-4</v>
      </c>
      <c r="CF82" s="230">
        <f t="shared" si="307"/>
        <v>2.0666491057429173E-4</v>
      </c>
      <c r="CG82" s="230">
        <f t="shared" si="307"/>
        <v>0</v>
      </c>
      <c r="CH82" s="230">
        <f t="shared" si="307"/>
        <v>0</v>
      </c>
      <c r="CI82" s="230">
        <f t="shared" si="307"/>
        <v>0</v>
      </c>
      <c r="CJ82" s="230">
        <f t="shared" si="307"/>
        <v>0</v>
      </c>
      <c r="CK82" s="230">
        <f t="shared" si="307"/>
        <v>0</v>
      </c>
      <c r="CL82" s="230">
        <f t="shared" si="307"/>
        <v>0</v>
      </c>
      <c r="CM82" s="230">
        <f t="shared" si="304"/>
        <v>0</v>
      </c>
      <c r="CN82" s="230">
        <f t="shared" si="304"/>
        <v>0</v>
      </c>
      <c r="CO82" s="230">
        <f t="shared" si="304"/>
        <v>0</v>
      </c>
      <c r="CP82" s="230">
        <f t="shared" si="304"/>
        <v>0</v>
      </c>
      <c r="CQ82" s="230">
        <f t="shared" si="304"/>
        <v>0</v>
      </c>
      <c r="CR82" s="230">
        <f t="shared" si="304"/>
        <v>0</v>
      </c>
      <c r="CS82" s="230">
        <f t="shared" si="304"/>
        <v>0</v>
      </c>
      <c r="CT82" s="230">
        <f t="shared" si="304"/>
        <v>0</v>
      </c>
      <c r="CU82" s="230">
        <f t="shared" si="304"/>
        <v>0</v>
      </c>
      <c r="CV82" s="230">
        <f t="shared" si="304"/>
        <v>0</v>
      </c>
      <c r="CW82" s="230">
        <f t="shared" si="304"/>
        <v>0</v>
      </c>
      <c r="CX82" s="230">
        <f t="shared" si="304"/>
        <v>0</v>
      </c>
      <c r="CY82" s="230">
        <f t="shared" si="304"/>
        <v>0</v>
      </c>
      <c r="CZ82" s="230">
        <f t="shared" si="304"/>
        <v>0</v>
      </c>
      <c r="DA82" s="230">
        <f t="shared" si="304"/>
        <v>0</v>
      </c>
      <c r="DB82" s="230">
        <f t="shared" si="304"/>
        <v>0</v>
      </c>
      <c r="DC82" s="230">
        <f t="shared" si="308"/>
        <v>0</v>
      </c>
      <c r="DD82" s="230">
        <f t="shared" si="308"/>
        <v>0</v>
      </c>
      <c r="DE82" s="230">
        <f t="shared" si="308"/>
        <v>0</v>
      </c>
      <c r="DF82" s="230">
        <f t="shared" si="308"/>
        <v>0</v>
      </c>
      <c r="DG82" s="230">
        <f t="shared" si="308"/>
        <v>0</v>
      </c>
      <c r="DH82" s="230">
        <f t="shared" si="308"/>
        <v>0</v>
      </c>
      <c r="DI82" s="230">
        <f t="shared" si="308"/>
        <v>0</v>
      </c>
      <c r="DJ82" s="230">
        <f t="shared" si="308"/>
        <v>0</v>
      </c>
      <c r="DK82" s="230">
        <f t="shared" si="308"/>
        <v>0</v>
      </c>
      <c r="DL82" s="230">
        <f t="shared" si="308"/>
        <v>0</v>
      </c>
      <c r="DM82" s="230">
        <f t="shared" si="308"/>
        <v>0</v>
      </c>
      <c r="DN82" s="230">
        <f t="shared" si="308"/>
        <v>0</v>
      </c>
      <c r="DO82" s="230">
        <f t="shared" si="308"/>
        <v>0</v>
      </c>
      <c r="DP82" s="230">
        <f t="shared" si="308"/>
        <v>0</v>
      </c>
    </row>
    <row r="83" spans="2:120" x14ac:dyDescent="0.25">
      <c r="B83" s="194" t="str">
        <f t="shared" si="292"/>
        <v>Bosnia and Herzegovina</v>
      </c>
      <c r="C83" s="233">
        <f>'web app'!$C$29</f>
        <v>668.55</v>
      </c>
      <c r="D83" s="234">
        <f>'web app'!$C$17</f>
        <v>0.15</v>
      </c>
      <c r="E83" s="235">
        <f>VLOOKUP($S83,'data countries EDGAR'!$A$15:$AA$223,'data countries EDGAR'!$AA$12,FALSE)</f>
        <v>4.5408279061635051E-4</v>
      </c>
      <c r="F83" s="235">
        <f>VLOOKUP($S83,'data countries EDGAR'!$A$15:$AA$223,'data countries EDGAR'!$Z$12,FALSE)</f>
        <v>6.1589447383680158E-4</v>
      </c>
      <c r="G83" s="193">
        <f t="shared" si="293"/>
        <v>0.39552937036103875</v>
      </c>
      <c r="H83" s="262">
        <f>VLOOKUP($S83,'data countries EDGAR'!$A$15:$AA$223,'data countries EDGAR'!M$12,FALSE)/1000</f>
        <v>2.2597505466668E-2</v>
      </c>
      <c r="I83" s="236">
        <f>VLOOKUP($S83,'data countries EDGAR'!$A$15:$AA$223,'data countries EDGAR'!N$12,FALSE)/1000</f>
        <v>2.2536390660647998E-2</v>
      </c>
      <c r="J83" s="236">
        <f>VLOOKUP($S83,'data countries EDGAR'!$A$15:$AA$223,'data countries EDGAR'!O$12,FALSE)/1000</f>
        <v>2.3009666280076998E-2</v>
      </c>
      <c r="K83" s="236">
        <f>VLOOKUP($S83,'data countries EDGAR'!$A$15:$AA$223,'data countries EDGAR'!P$12,FALSE)/1000</f>
        <v>2.2398557194225E-2</v>
      </c>
      <c r="L83" s="236">
        <f>VLOOKUP($S83,'data countries EDGAR'!$A$15:$AA$223,'data countries EDGAR'!Q$12,FALSE)/1000</f>
        <v>2.0828848716711999E-2</v>
      </c>
      <c r="M83" s="236">
        <f>VLOOKUP($S83,'data countries EDGAR'!$A$15:$AA$223,'data countries EDGAR'!R$12,FALSE)/1000</f>
        <v>2.0407390229726E-2</v>
      </c>
      <c r="N83" s="236"/>
      <c r="O83" s="236"/>
      <c r="P83" s="262">
        <f t="shared" si="294"/>
        <v>0.10918085308138799</v>
      </c>
      <c r="Q83" s="194">
        <f t="shared" si="277"/>
        <v>0</v>
      </c>
      <c r="R83" s="237">
        <f t="shared" si="278"/>
        <v>0</v>
      </c>
      <c r="S83" s="194" t="str">
        <f>'data countries EDGAR'!A38</f>
        <v>Bosnia and Herzegovina</v>
      </c>
      <c r="T83" s="195">
        <v>2019</v>
      </c>
      <c r="U83" s="485">
        <f t="shared" si="295"/>
        <v>0.39552937036103875</v>
      </c>
      <c r="V83" s="193">
        <f t="shared" si="279"/>
        <v>0.39552937036104729</v>
      </c>
      <c r="W83" s="254">
        <f t="shared" si="296"/>
        <v>2.1538326677728037E-14</v>
      </c>
      <c r="X83" s="197">
        <f t="shared" si="280"/>
        <v>2.2597505466668E-2</v>
      </c>
      <c r="Y83" s="229">
        <v>0</v>
      </c>
      <c r="Z83" s="199">
        <f t="shared" si="297"/>
        <v>2.2597505466668E-2</v>
      </c>
      <c r="AA83" s="199">
        <f t="shared" si="281"/>
        <v>-92.0849808260608</v>
      </c>
      <c r="AB83" s="200">
        <f t="shared" si="282"/>
        <v>93804.404433080344</v>
      </c>
      <c r="AC83" s="199">
        <f t="shared" si="298"/>
        <v>2019.5069445373197</v>
      </c>
      <c r="AD83" s="199">
        <f t="shared" si="299"/>
        <v>2055.4995185383909</v>
      </c>
      <c r="AE83" s="201">
        <f t="shared" si="300"/>
        <v>2055.4995185383909</v>
      </c>
      <c r="AF83" s="202">
        <f t="shared" si="283"/>
        <v>2055.4995185383909</v>
      </c>
      <c r="AG83" s="202">
        <f t="shared" si="301"/>
        <v>2055.4995185383909</v>
      </c>
      <c r="AH83" s="202">
        <f t="shared" si="302"/>
        <v>2055</v>
      </c>
      <c r="AI83" s="177">
        <f t="shared" si="284"/>
        <v>2055</v>
      </c>
      <c r="AJ83" s="178" cm="1">
        <f t="array" ref="AJ83">IFERROR(INDEX($AN$6:$DP$6,MATCH(_xlfn.AGGREGATE(14,6,(AN83:DP83)/(AN83:DP83&lt;=0),1),AN83:DP83,0)),"-")</f>
        <v>2056</v>
      </c>
      <c r="AL83" s="176" t="s">
        <v>302</v>
      </c>
      <c r="AM83" s="154">
        <f t="shared" si="285"/>
        <v>2.2597505466668E-2</v>
      </c>
      <c r="AN83" s="176">
        <f t="shared" si="305"/>
        <v>2.1969788586438912E-2</v>
      </c>
      <c r="AO83" s="176">
        <f t="shared" si="305"/>
        <v>2.1342071706209824E-2</v>
      </c>
      <c r="AP83" s="176">
        <f t="shared" si="305"/>
        <v>2.0714354825980733E-2</v>
      </c>
      <c r="AQ83" s="176">
        <f t="shared" si="305"/>
        <v>2.0086637945751645E-2</v>
      </c>
      <c r="AR83" s="230">
        <f t="shared" si="306"/>
        <v>1.9458921065522557E-2</v>
      </c>
      <c r="AS83" s="230">
        <f t="shared" si="306"/>
        <v>1.8831204185293465E-2</v>
      </c>
      <c r="AT83" s="230">
        <f t="shared" si="306"/>
        <v>1.8203487305064377E-2</v>
      </c>
      <c r="AU83" s="230">
        <f t="shared" si="306"/>
        <v>1.7575770424835289E-2</v>
      </c>
      <c r="AV83" s="230">
        <f t="shared" si="306"/>
        <v>1.6948053544606202E-2</v>
      </c>
      <c r="AW83" s="230">
        <f t="shared" si="306"/>
        <v>1.6320336664377114E-2</v>
      </c>
      <c r="AX83" s="230">
        <f t="shared" si="306"/>
        <v>1.5692619784148022E-2</v>
      </c>
      <c r="AY83" s="230">
        <f t="shared" si="306"/>
        <v>1.5064902903918934E-2</v>
      </c>
      <c r="AZ83" s="230">
        <f t="shared" si="306"/>
        <v>1.4437186023689846E-2</v>
      </c>
      <c r="BA83" s="230">
        <f t="shared" si="306"/>
        <v>1.3809469143460757E-2</v>
      </c>
      <c r="BB83" s="230">
        <f t="shared" si="306"/>
        <v>1.3181752263231667E-2</v>
      </c>
      <c r="BC83" s="230">
        <f t="shared" si="306"/>
        <v>1.2554035383002579E-2</v>
      </c>
      <c r="BD83" s="230">
        <f t="shared" si="306"/>
        <v>1.1926318502773491E-2</v>
      </c>
      <c r="BE83" s="230">
        <f t="shared" si="306"/>
        <v>1.1298601622544402E-2</v>
      </c>
      <c r="BF83" s="230">
        <f t="shared" si="306"/>
        <v>1.0670884742315312E-2</v>
      </c>
      <c r="BG83" s="230">
        <f t="shared" si="306"/>
        <v>1.0043167862086224E-2</v>
      </c>
      <c r="BH83" s="230">
        <f t="shared" si="303"/>
        <v>9.4154509818571361E-3</v>
      </c>
      <c r="BI83" s="230">
        <f t="shared" si="303"/>
        <v>8.7877341016280464E-3</v>
      </c>
      <c r="BJ83" s="230">
        <f t="shared" si="303"/>
        <v>8.1600172213989568E-3</v>
      </c>
      <c r="BK83" s="230">
        <f t="shared" si="303"/>
        <v>7.5323003411698689E-3</v>
      </c>
      <c r="BL83" s="230">
        <f t="shared" si="303"/>
        <v>6.9045834609407809E-3</v>
      </c>
      <c r="BM83" s="230">
        <f t="shared" si="303"/>
        <v>6.276866580711693E-3</v>
      </c>
      <c r="BN83" s="230">
        <f t="shared" si="303"/>
        <v>5.6491497004826016E-3</v>
      </c>
      <c r="BO83" s="230">
        <f t="shared" si="303"/>
        <v>5.0214328202535137E-3</v>
      </c>
      <c r="BP83" s="230">
        <f t="shared" si="303"/>
        <v>4.3937159400244258E-3</v>
      </c>
      <c r="BQ83" s="230">
        <f t="shared" si="303"/>
        <v>3.7659990597953344E-3</v>
      </c>
      <c r="BR83" s="230">
        <f t="shared" si="303"/>
        <v>3.1382821795662465E-3</v>
      </c>
      <c r="BS83" s="230">
        <f t="shared" si="303"/>
        <v>2.5105652993371586E-3</v>
      </c>
      <c r="BT83" s="230">
        <f t="shared" si="303"/>
        <v>1.8828484191080706E-3</v>
      </c>
      <c r="BU83" s="230">
        <f t="shared" si="303"/>
        <v>1.2551315388789827E-3</v>
      </c>
      <c r="BV83" s="230">
        <f t="shared" si="303"/>
        <v>6.2741465864989132E-4</v>
      </c>
      <c r="BW83" s="230">
        <f t="shared" si="307"/>
        <v>7.8313571993153397E-5</v>
      </c>
      <c r="BX83" s="230">
        <f t="shared" si="307"/>
        <v>0</v>
      </c>
      <c r="BY83" s="230">
        <f t="shared" si="307"/>
        <v>0</v>
      </c>
      <c r="BZ83" s="230">
        <f t="shared" si="307"/>
        <v>0</v>
      </c>
      <c r="CA83" s="230">
        <f t="shared" si="307"/>
        <v>0</v>
      </c>
      <c r="CB83" s="230">
        <f t="shared" si="307"/>
        <v>0</v>
      </c>
      <c r="CC83" s="230">
        <f t="shared" si="307"/>
        <v>0</v>
      </c>
      <c r="CD83" s="230">
        <f t="shared" si="307"/>
        <v>0</v>
      </c>
      <c r="CE83" s="230">
        <f t="shared" si="307"/>
        <v>0</v>
      </c>
      <c r="CF83" s="230">
        <f t="shared" si="307"/>
        <v>0</v>
      </c>
      <c r="CG83" s="230">
        <f t="shared" si="307"/>
        <v>0</v>
      </c>
      <c r="CH83" s="230">
        <f t="shared" si="307"/>
        <v>0</v>
      </c>
      <c r="CI83" s="230">
        <f t="shared" si="307"/>
        <v>0</v>
      </c>
      <c r="CJ83" s="230">
        <f t="shared" si="307"/>
        <v>0</v>
      </c>
      <c r="CK83" s="230">
        <f t="shared" si="307"/>
        <v>0</v>
      </c>
      <c r="CL83" s="230">
        <f t="shared" si="307"/>
        <v>0</v>
      </c>
      <c r="CM83" s="230">
        <f t="shared" si="304"/>
        <v>0</v>
      </c>
      <c r="CN83" s="230">
        <f t="shared" si="304"/>
        <v>0</v>
      </c>
      <c r="CO83" s="230">
        <f t="shared" si="304"/>
        <v>0</v>
      </c>
      <c r="CP83" s="230">
        <f t="shared" si="304"/>
        <v>0</v>
      </c>
      <c r="CQ83" s="230">
        <f t="shared" si="304"/>
        <v>0</v>
      </c>
      <c r="CR83" s="230">
        <f t="shared" si="304"/>
        <v>0</v>
      </c>
      <c r="CS83" s="230">
        <f t="shared" si="304"/>
        <v>0</v>
      </c>
      <c r="CT83" s="230">
        <f t="shared" si="304"/>
        <v>0</v>
      </c>
      <c r="CU83" s="230">
        <f t="shared" si="304"/>
        <v>0</v>
      </c>
      <c r="CV83" s="230">
        <f t="shared" si="304"/>
        <v>0</v>
      </c>
      <c r="CW83" s="230">
        <f t="shared" si="304"/>
        <v>0</v>
      </c>
      <c r="CX83" s="230">
        <f t="shared" si="304"/>
        <v>0</v>
      </c>
      <c r="CY83" s="230">
        <f t="shared" si="304"/>
        <v>0</v>
      </c>
      <c r="CZ83" s="230">
        <f t="shared" si="304"/>
        <v>0</v>
      </c>
      <c r="DA83" s="230">
        <f t="shared" si="304"/>
        <v>0</v>
      </c>
      <c r="DB83" s="230">
        <f t="shared" si="304"/>
        <v>0</v>
      </c>
      <c r="DC83" s="230">
        <f t="shared" si="308"/>
        <v>0</v>
      </c>
      <c r="DD83" s="230">
        <f t="shared" si="308"/>
        <v>0</v>
      </c>
      <c r="DE83" s="230">
        <f t="shared" si="308"/>
        <v>0</v>
      </c>
      <c r="DF83" s="230">
        <f t="shared" si="308"/>
        <v>0</v>
      </c>
      <c r="DG83" s="230">
        <f t="shared" si="308"/>
        <v>0</v>
      </c>
      <c r="DH83" s="230">
        <f t="shared" si="308"/>
        <v>0</v>
      </c>
      <c r="DI83" s="230">
        <f t="shared" si="308"/>
        <v>0</v>
      </c>
      <c r="DJ83" s="230">
        <f t="shared" si="308"/>
        <v>0</v>
      </c>
      <c r="DK83" s="230">
        <f t="shared" si="308"/>
        <v>0</v>
      </c>
      <c r="DL83" s="230">
        <f t="shared" si="308"/>
        <v>0</v>
      </c>
      <c r="DM83" s="230">
        <f t="shared" si="308"/>
        <v>0</v>
      </c>
      <c r="DN83" s="230">
        <f t="shared" si="308"/>
        <v>0</v>
      </c>
      <c r="DO83" s="230">
        <f t="shared" si="308"/>
        <v>0</v>
      </c>
      <c r="DP83" s="230">
        <f t="shared" si="308"/>
        <v>0</v>
      </c>
    </row>
    <row r="84" spans="2:120" x14ac:dyDescent="0.25">
      <c r="B84" s="194" t="str">
        <f t="shared" si="292"/>
        <v>Botswana</v>
      </c>
      <c r="C84" s="233">
        <f>'web app'!$C$29</f>
        <v>668.55</v>
      </c>
      <c r="D84" s="234">
        <f>'web app'!$C$17</f>
        <v>0.15</v>
      </c>
      <c r="E84" s="235">
        <f>VLOOKUP($S84,'data countries EDGAR'!$A$15:$AA$223,'data countries EDGAR'!$AA$12,FALSE)</f>
        <v>3.0792430968515805E-4</v>
      </c>
      <c r="F84" s="235">
        <f>VLOOKUP($S84,'data countries EDGAR'!$A$15:$AA$223,'data countries EDGAR'!$Z$12,FALSE)</f>
        <v>2.0010559576436984E-4</v>
      </c>
      <c r="G84" s="193">
        <f t="shared" si="293"/>
        <v>0.14459292622703088</v>
      </c>
      <c r="H84" s="262">
        <f>VLOOKUP($S84,'data countries EDGAR'!$A$15:$AA$223,'data countries EDGAR'!M$12,FALSE)/1000</f>
        <v>7.3419838727022003E-3</v>
      </c>
      <c r="I84" s="236">
        <f>VLOOKUP($S84,'data countries EDGAR'!$A$15:$AA$223,'data countries EDGAR'!N$12,FALSE)/1000</f>
        <v>6.0919163740744998E-3</v>
      </c>
      <c r="J84" s="236">
        <f>VLOOKUP($S84,'data countries EDGAR'!$A$15:$AA$223,'data countries EDGAR'!O$12,FALSE)/1000</f>
        <v>6.5464261366625E-3</v>
      </c>
      <c r="K84" s="236">
        <f>VLOOKUP($S84,'data countries EDGAR'!$A$15:$AA$223,'data countries EDGAR'!P$12,FALSE)/1000</f>
        <v>6.8376840075796003E-3</v>
      </c>
      <c r="L84" s="236">
        <f>VLOOKUP($S84,'data countries EDGAR'!$A$15:$AA$223,'data countries EDGAR'!Q$12,FALSE)/1000</f>
        <v>6.7206685786345994E-3</v>
      </c>
      <c r="M84" s="236">
        <f>VLOOKUP($S84,'data countries EDGAR'!$A$15:$AA$223,'data countries EDGAR'!R$12,FALSE)/1000</f>
        <v>6.9016007604520997E-3</v>
      </c>
      <c r="N84" s="236"/>
      <c r="O84" s="236"/>
      <c r="P84" s="262">
        <f t="shared" si="294"/>
        <v>3.3098295857403294E-2</v>
      </c>
      <c r="Q84" s="194">
        <f t="shared" si="277"/>
        <v>0</v>
      </c>
      <c r="R84" s="237">
        <f t="shared" si="278"/>
        <v>0</v>
      </c>
      <c r="S84" s="194" t="str">
        <f>'data countries EDGAR'!A39</f>
        <v>Botswana</v>
      </c>
      <c r="T84" s="195">
        <v>2019</v>
      </c>
      <c r="U84" s="485">
        <f t="shared" si="295"/>
        <v>0.14459292622703088</v>
      </c>
      <c r="V84" s="193">
        <f t="shared" si="279"/>
        <v>0.14459292622702968</v>
      </c>
      <c r="W84" s="254">
        <f t="shared" si="296"/>
        <v>-8.2156503822261584E-15</v>
      </c>
      <c r="X84" s="197">
        <f t="shared" si="280"/>
        <v>7.3419838727022003E-3</v>
      </c>
      <c r="Y84" s="229">
        <v>0</v>
      </c>
      <c r="Z84" s="199">
        <f t="shared" si="297"/>
        <v>7.3419838727022003E-3</v>
      </c>
      <c r="AA84" s="199">
        <f t="shared" si="281"/>
        <v>-29.950800698170951</v>
      </c>
      <c r="AB84" s="200">
        <f t="shared" si="282"/>
        <v>30542.241823205037</v>
      </c>
      <c r="AC84" s="199">
        <f t="shared" si="298"/>
        <v>2019.5061909107421</v>
      </c>
      <c r="AD84" s="199">
        <f t="shared" si="299"/>
        <v>2059.8817807149198</v>
      </c>
      <c r="AE84" s="201">
        <f t="shared" si="300"/>
        <v>2059.8817807149198</v>
      </c>
      <c r="AF84" s="202">
        <f t="shared" si="283"/>
        <v>2059.8817807149198</v>
      </c>
      <c r="AG84" s="202">
        <f t="shared" si="301"/>
        <v>2059.8817807149198</v>
      </c>
      <c r="AH84" s="202">
        <f t="shared" si="302"/>
        <v>2059</v>
      </c>
      <c r="AI84" s="177">
        <f t="shared" si="284"/>
        <v>2060</v>
      </c>
      <c r="AJ84" s="178" cm="1">
        <f t="array" ref="AJ84">IFERROR(INDEX($AN$6:$DP$6,MATCH(_xlfn.AGGREGATE(14,6,(AN84:DP84)/(AN84:DP84&lt;=0),1),AN84:DP84,0)),"-")</f>
        <v>2060</v>
      </c>
      <c r="AL84" s="176" t="s">
        <v>302</v>
      </c>
      <c r="AM84" s="154">
        <f t="shared" si="285"/>
        <v>7.3419838727022003E-3</v>
      </c>
      <c r="AN84" s="176">
        <f t="shared" si="305"/>
        <v>7.1601696054083962E-3</v>
      </c>
      <c r="AO84" s="176">
        <f t="shared" si="305"/>
        <v>6.9783553381145931E-3</v>
      </c>
      <c r="AP84" s="176">
        <f t="shared" si="305"/>
        <v>6.796541070820789E-3</v>
      </c>
      <c r="AQ84" s="176">
        <f t="shared" si="305"/>
        <v>6.6147268035269859E-3</v>
      </c>
      <c r="AR84" s="230">
        <f t="shared" si="306"/>
        <v>6.4329125362331818E-3</v>
      </c>
      <c r="AS84" s="230">
        <f t="shared" si="306"/>
        <v>6.2510982689393787E-3</v>
      </c>
      <c r="AT84" s="230">
        <f t="shared" si="306"/>
        <v>6.0692840016455746E-3</v>
      </c>
      <c r="AU84" s="230">
        <f t="shared" si="306"/>
        <v>5.8874697343517714E-3</v>
      </c>
      <c r="AV84" s="230">
        <f t="shared" si="306"/>
        <v>5.7056554670579674E-3</v>
      </c>
      <c r="AW84" s="230">
        <f t="shared" si="306"/>
        <v>5.5238411997641642E-3</v>
      </c>
      <c r="AX84" s="230">
        <f t="shared" si="306"/>
        <v>5.3420269324703602E-3</v>
      </c>
      <c r="AY84" s="230">
        <f t="shared" si="306"/>
        <v>5.160212665176557E-3</v>
      </c>
      <c r="AZ84" s="230">
        <f t="shared" si="306"/>
        <v>4.978398397882753E-3</v>
      </c>
      <c r="BA84" s="230">
        <f t="shared" si="306"/>
        <v>4.7965841305889489E-3</v>
      </c>
      <c r="BB84" s="230">
        <f t="shared" si="306"/>
        <v>4.6147698632951458E-3</v>
      </c>
      <c r="BC84" s="230">
        <f t="shared" si="306"/>
        <v>4.4329555960013426E-3</v>
      </c>
      <c r="BD84" s="230">
        <f t="shared" si="306"/>
        <v>4.2511413287075386E-3</v>
      </c>
      <c r="BE84" s="230">
        <f t="shared" si="306"/>
        <v>4.0693270614137345E-3</v>
      </c>
      <c r="BF84" s="230">
        <f t="shared" si="306"/>
        <v>3.8875127941199314E-3</v>
      </c>
      <c r="BG84" s="230">
        <f t="shared" si="306"/>
        <v>3.7056985268261278E-3</v>
      </c>
      <c r="BH84" s="230">
        <f t="shared" si="303"/>
        <v>3.5238842595323241E-3</v>
      </c>
      <c r="BI84" s="230">
        <f t="shared" si="303"/>
        <v>3.3420699922385201E-3</v>
      </c>
      <c r="BJ84" s="230">
        <f t="shared" si="303"/>
        <v>3.1602557249447169E-3</v>
      </c>
      <c r="BK84" s="230">
        <f t="shared" si="303"/>
        <v>2.9784414576509129E-3</v>
      </c>
      <c r="BL84" s="230">
        <f t="shared" si="303"/>
        <v>2.7966271903571097E-3</v>
      </c>
      <c r="BM84" s="230">
        <f t="shared" si="303"/>
        <v>2.6148129230633057E-3</v>
      </c>
      <c r="BN84" s="230">
        <f t="shared" si="303"/>
        <v>2.4329986557695025E-3</v>
      </c>
      <c r="BO84" s="230">
        <f t="shared" si="303"/>
        <v>2.2511843884756985E-3</v>
      </c>
      <c r="BP84" s="230">
        <f t="shared" si="303"/>
        <v>2.0693701211818953E-3</v>
      </c>
      <c r="BQ84" s="230">
        <f t="shared" si="303"/>
        <v>1.8875558538880913E-3</v>
      </c>
      <c r="BR84" s="230">
        <f t="shared" si="303"/>
        <v>1.7057415865942881E-3</v>
      </c>
      <c r="BS84" s="230">
        <f t="shared" si="303"/>
        <v>1.5239273193004841E-3</v>
      </c>
      <c r="BT84" s="230">
        <f t="shared" si="303"/>
        <v>1.34211305200668E-3</v>
      </c>
      <c r="BU84" s="230">
        <f t="shared" si="303"/>
        <v>1.1602987847128769E-3</v>
      </c>
      <c r="BV84" s="230">
        <f t="shared" si="303"/>
        <v>9.7848451741907282E-4</v>
      </c>
      <c r="BW84" s="230">
        <f t="shared" si="307"/>
        <v>7.9667025012526965E-4</v>
      </c>
      <c r="BX84" s="230">
        <f t="shared" si="307"/>
        <v>6.1485598283146561E-4</v>
      </c>
      <c r="BY84" s="230">
        <f t="shared" si="307"/>
        <v>4.3304171553766244E-4</v>
      </c>
      <c r="BZ84" s="230">
        <f t="shared" si="307"/>
        <v>2.512274482438584E-4</v>
      </c>
      <c r="CA84" s="230">
        <f t="shared" si="307"/>
        <v>7.0683680810739057E-5</v>
      </c>
      <c r="CB84" s="230">
        <f t="shared" si="307"/>
        <v>0</v>
      </c>
      <c r="CC84" s="230">
        <f t="shared" si="307"/>
        <v>0</v>
      </c>
      <c r="CD84" s="230">
        <f t="shared" si="307"/>
        <v>0</v>
      </c>
      <c r="CE84" s="230">
        <f t="shared" si="307"/>
        <v>0</v>
      </c>
      <c r="CF84" s="230">
        <f t="shared" si="307"/>
        <v>0</v>
      </c>
      <c r="CG84" s="230">
        <f t="shared" si="307"/>
        <v>0</v>
      </c>
      <c r="CH84" s="230">
        <f t="shared" si="307"/>
        <v>0</v>
      </c>
      <c r="CI84" s="230">
        <f t="shared" si="307"/>
        <v>0</v>
      </c>
      <c r="CJ84" s="230">
        <f t="shared" si="307"/>
        <v>0</v>
      </c>
      <c r="CK84" s="230">
        <f t="shared" si="307"/>
        <v>0</v>
      </c>
      <c r="CL84" s="230">
        <f t="shared" si="307"/>
        <v>0</v>
      </c>
      <c r="CM84" s="230">
        <f t="shared" si="304"/>
        <v>0</v>
      </c>
      <c r="CN84" s="230">
        <f t="shared" si="304"/>
        <v>0</v>
      </c>
      <c r="CO84" s="230">
        <f t="shared" si="304"/>
        <v>0</v>
      </c>
      <c r="CP84" s="230">
        <f t="shared" si="304"/>
        <v>0</v>
      </c>
      <c r="CQ84" s="230">
        <f t="shared" si="304"/>
        <v>0</v>
      </c>
      <c r="CR84" s="230">
        <f t="shared" si="304"/>
        <v>0</v>
      </c>
      <c r="CS84" s="230">
        <f t="shared" si="304"/>
        <v>0</v>
      </c>
      <c r="CT84" s="230">
        <f t="shared" si="304"/>
        <v>0</v>
      </c>
      <c r="CU84" s="230">
        <f t="shared" si="304"/>
        <v>0</v>
      </c>
      <c r="CV84" s="230">
        <f t="shared" si="304"/>
        <v>0</v>
      </c>
      <c r="CW84" s="230">
        <f t="shared" si="304"/>
        <v>0</v>
      </c>
      <c r="CX84" s="230">
        <f t="shared" si="304"/>
        <v>0</v>
      </c>
      <c r="CY84" s="230">
        <f t="shared" si="304"/>
        <v>0</v>
      </c>
      <c r="CZ84" s="230">
        <f t="shared" si="304"/>
        <v>0</v>
      </c>
      <c r="DA84" s="230">
        <f t="shared" si="304"/>
        <v>0</v>
      </c>
      <c r="DB84" s="230">
        <f t="shared" si="304"/>
        <v>0</v>
      </c>
      <c r="DC84" s="230">
        <f t="shared" si="308"/>
        <v>0</v>
      </c>
      <c r="DD84" s="230">
        <f t="shared" si="308"/>
        <v>0</v>
      </c>
      <c r="DE84" s="230">
        <f t="shared" si="308"/>
        <v>0</v>
      </c>
      <c r="DF84" s="230">
        <f t="shared" si="308"/>
        <v>0</v>
      </c>
      <c r="DG84" s="230">
        <f t="shared" si="308"/>
        <v>0</v>
      </c>
      <c r="DH84" s="230">
        <f t="shared" si="308"/>
        <v>0</v>
      </c>
      <c r="DI84" s="230">
        <f t="shared" si="308"/>
        <v>0</v>
      </c>
      <c r="DJ84" s="230">
        <f t="shared" si="308"/>
        <v>0</v>
      </c>
      <c r="DK84" s="230">
        <f t="shared" si="308"/>
        <v>0</v>
      </c>
      <c r="DL84" s="230">
        <f t="shared" si="308"/>
        <v>0</v>
      </c>
      <c r="DM84" s="230">
        <f t="shared" si="308"/>
        <v>0</v>
      </c>
      <c r="DN84" s="230">
        <f t="shared" si="308"/>
        <v>0</v>
      </c>
      <c r="DO84" s="230">
        <f t="shared" si="308"/>
        <v>0</v>
      </c>
      <c r="DP84" s="230">
        <f t="shared" si="308"/>
        <v>0</v>
      </c>
    </row>
    <row r="85" spans="2:120" x14ac:dyDescent="0.25">
      <c r="B85" s="194" t="str">
        <f t="shared" si="292"/>
        <v>Brazil</v>
      </c>
      <c r="C85" s="233">
        <f>'web app'!$C$29</f>
        <v>668.55</v>
      </c>
      <c r="D85" s="234">
        <f>'web app'!$C$17</f>
        <v>0.15</v>
      </c>
      <c r="E85" s="235">
        <f>VLOOKUP($S85,'data countries EDGAR'!$A$15:$AA$223,'data countries EDGAR'!$AA$12,FALSE)</f>
        <v>2.7541434044603939E-2</v>
      </c>
      <c r="F85" s="235">
        <f>VLOOKUP($S85,'data countries EDGAR'!$A$15:$AA$223,'data countries EDGAR'!$Z$12,FALSE)</f>
        <v>1.2771119821288531E-2</v>
      </c>
      <c r="G85" s="193">
        <f t="shared" si="293"/>
        <v>10.019336192622074</v>
      </c>
      <c r="H85" s="262">
        <f>VLOOKUP($S85,'data countries EDGAR'!$A$15:$AA$223,'data countries EDGAR'!M$12,FALSE)/1000</f>
        <v>0.46857937883285999</v>
      </c>
      <c r="I85" s="236">
        <f>VLOOKUP($S85,'data countries EDGAR'!$A$15:$AA$223,'data countries EDGAR'!N$12,FALSE)/1000</f>
        <v>0.44792102254105998</v>
      </c>
      <c r="J85" s="236">
        <f>VLOOKUP($S85,'data countries EDGAR'!$A$15:$AA$223,'data countries EDGAR'!O$12,FALSE)/1000</f>
        <v>0.5062333745691</v>
      </c>
      <c r="K85" s="236">
        <f>VLOOKUP($S85,'data countries EDGAR'!$A$15:$AA$223,'data countries EDGAR'!P$12,FALSE)/1000</f>
        <v>0.47926639523659997</v>
      </c>
      <c r="L85" s="236">
        <f>VLOOKUP($S85,'data countries EDGAR'!$A$15:$AA$223,'data countries EDGAR'!Q$12,FALSE)/1000</f>
        <v>0.48023496508329999</v>
      </c>
      <c r="M85" s="236">
        <f>VLOOKUP($S85,'data countries EDGAR'!$A$15:$AA$223,'data countries EDGAR'!R$12,FALSE)/1000</f>
        <v>0.49146878065337002</v>
      </c>
      <c r="N85" s="236"/>
      <c r="O85" s="236"/>
      <c r="P85" s="262">
        <f t="shared" si="294"/>
        <v>2.4051245380834301</v>
      </c>
      <c r="Q85" s="194">
        <f t="shared" si="277"/>
        <v>0</v>
      </c>
      <c r="R85" s="237">
        <f t="shared" si="278"/>
        <v>0</v>
      </c>
      <c r="S85" s="194" t="str">
        <f>'data countries EDGAR'!A40</f>
        <v>Brazil</v>
      </c>
      <c r="T85" s="195">
        <v>2019</v>
      </c>
      <c r="U85" s="485">
        <f t="shared" si="295"/>
        <v>10.019336192622074</v>
      </c>
      <c r="V85" s="193">
        <f t="shared" si="279"/>
        <v>10.01933619261904</v>
      </c>
      <c r="W85" s="254">
        <f t="shared" si="296"/>
        <v>-3.028688411177427E-13</v>
      </c>
      <c r="X85" s="197">
        <f t="shared" si="280"/>
        <v>0.46857937883285999</v>
      </c>
      <c r="Y85" s="229">
        <v>0</v>
      </c>
      <c r="Z85" s="199">
        <f t="shared" si="297"/>
        <v>0.46857937883285999</v>
      </c>
      <c r="AA85" s="199">
        <f t="shared" si="281"/>
        <v>-1913.0993628699985</v>
      </c>
      <c r="AB85" s="200">
        <f t="shared" si="282"/>
        <v>1952459.3962716025</v>
      </c>
      <c r="AC85" s="199">
        <f t="shared" si="298"/>
        <v>2019.5057131077613</v>
      </c>
      <c r="AD85" s="199">
        <f t="shared" si="299"/>
        <v>2063.2590206608406</v>
      </c>
      <c r="AE85" s="201">
        <f t="shared" si="300"/>
        <v>2063.2590206608406</v>
      </c>
      <c r="AF85" s="202">
        <f t="shared" si="283"/>
        <v>2063.2590206608406</v>
      </c>
      <c r="AG85" s="202">
        <f t="shared" si="301"/>
        <v>2063.2590206608406</v>
      </c>
      <c r="AH85" s="202">
        <f t="shared" si="302"/>
        <v>2063</v>
      </c>
      <c r="AI85" s="177">
        <f t="shared" si="284"/>
        <v>2063</v>
      </c>
      <c r="AJ85" s="178" cm="1">
        <f t="array" ref="AJ85">IFERROR(INDEX($AN$6:$DP$6,MATCH(_xlfn.AGGREGATE(14,6,(AN85:DP85)/(AN85:DP85&lt;=0),1),AN85:DP85,0)),"-")</f>
        <v>2064</v>
      </c>
      <c r="AL85" s="176" t="s">
        <v>302</v>
      </c>
      <c r="AM85" s="154">
        <f t="shared" si="285"/>
        <v>0.46857937883285999</v>
      </c>
      <c r="AN85" s="176">
        <f t="shared" si="305"/>
        <v>0.45787120091305145</v>
      </c>
      <c r="AO85" s="176">
        <f t="shared" si="305"/>
        <v>0.4471630229932429</v>
      </c>
      <c r="AP85" s="176">
        <f t="shared" si="305"/>
        <v>0.43645484507343435</v>
      </c>
      <c r="AQ85" s="176">
        <f t="shared" si="305"/>
        <v>0.4257466671536258</v>
      </c>
      <c r="AR85" s="230">
        <f t="shared" si="306"/>
        <v>0.41503848923381725</v>
      </c>
      <c r="AS85" s="230">
        <f t="shared" si="306"/>
        <v>0.40433031131400865</v>
      </c>
      <c r="AT85" s="230">
        <f t="shared" si="306"/>
        <v>0.3936221333942001</v>
      </c>
      <c r="AU85" s="230">
        <f t="shared" si="306"/>
        <v>0.38291395547439155</v>
      </c>
      <c r="AV85" s="230">
        <f t="shared" si="306"/>
        <v>0.37220577755458301</v>
      </c>
      <c r="AW85" s="230">
        <f t="shared" si="306"/>
        <v>0.36149759963477446</v>
      </c>
      <c r="AX85" s="230">
        <f t="shared" si="306"/>
        <v>0.35078942171496591</v>
      </c>
      <c r="AY85" s="230">
        <f t="shared" si="306"/>
        <v>0.34008124379515736</v>
      </c>
      <c r="AZ85" s="230">
        <f t="shared" si="306"/>
        <v>0.32937306587534881</v>
      </c>
      <c r="BA85" s="230">
        <f t="shared" si="306"/>
        <v>0.31866488795554027</v>
      </c>
      <c r="BB85" s="230">
        <f t="shared" si="306"/>
        <v>0.30795671003573166</v>
      </c>
      <c r="BC85" s="230">
        <f t="shared" si="306"/>
        <v>0.29724853211592317</v>
      </c>
      <c r="BD85" s="230">
        <f t="shared" si="306"/>
        <v>0.28654035419611457</v>
      </c>
      <c r="BE85" s="230">
        <f t="shared" si="306"/>
        <v>0.27583217627630607</v>
      </c>
      <c r="BF85" s="230">
        <f t="shared" si="306"/>
        <v>0.26512399835649747</v>
      </c>
      <c r="BG85" s="230">
        <f t="shared" si="306"/>
        <v>0.25441582043668892</v>
      </c>
      <c r="BH85" s="230">
        <f t="shared" si="303"/>
        <v>0.24370764251688037</v>
      </c>
      <c r="BI85" s="230">
        <f t="shared" si="303"/>
        <v>0.23299946459707183</v>
      </c>
      <c r="BJ85" s="230">
        <f t="shared" si="303"/>
        <v>0.22229128667726328</v>
      </c>
      <c r="BK85" s="230">
        <f t="shared" si="303"/>
        <v>0.21158310875745473</v>
      </c>
      <c r="BL85" s="230">
        <f t="shared" si="303"/>
        <v>0.20087493083764618</v>
      </c>
      <c r="BM85" s="230">
        <f t="shared" si="303"/>
        <v>0.19016675291783763</v>
      </c>
      <c r="BN85" s="230">
        <f t="shared" si="303"/>
        <v>0.17945857499802903</v>
      </c>
      <c r="BO85" s="230">
        <f t="shared" si="303"/>
        <v>0.16875039707822048</v>
      </c>
      <c r="BP85" s="230">
        <f t="shared" si="303"/>
        <v>0.15804221915841193</v>
      </c>
      <c r="BQ85" s="230">
        <f t="shared" si="303"/>
        <v>0.14733404123860339</v>
      </c>
      <c r="BR85" s="230">
        <f t="shared" si="303"/>
        <v>0.13662586331879484</v>
      </c>
      <c r="BS85" s="230">
        <f t="shared" si="303"/>
        <v>0.12591768539898629</v>
      </c>
      <c r="BT85" s="230">
        <f t="shared" si="303"/>
        <v>0.11520950747917774</v>
      </c>
      <c r="BU85" s="230">
        <f t="shared" si="303"/>
        <v>0.10450132955936919</v>
      </c>
      <c r="BV85" s="230">
        <f t="shared" si="303"/>
        <v>9.3793151639560646E-2</v>
      </c>
      <c r="BW85" s="230">
        <f t="shared" si="307"/>
        <v>8.3084973719752098E-2</v>
      </c>
      <c r="BX85" s="230">
        <f t="shared" si="307"/>
        <v>7.237679579994355E-2</v>
      </c>
      <c r="BY85" s="230">
        <f t="shared" si="307"/>
        <v>6.1668617880134946E-2</v>
      </c>
      <c r="BZ85" s="230">
        <f t="shared" si="307"/>
        <v>5.0960439960326398E-2</v>
      </c>
      <c r="CA85" s="230">
        <f t="shared" si="307"/>
        <v>4.025226204051785E-2</v>
      </c>
      <c r="CB85" s="230">
        <f t="shared" si="307"/>
        <v>2.9544084120709302E-2</v>
      </c>
      <c r="CC85" s="230">
        <f t="shared" si="307"/>
        <v>1.8835906200900754E-2</v>
      </c>
      <c r="CD85" s="230">
        <f t="shared" si="307"/>
        <v>8.1277282810922058E-3</v>
      </c>
      <c r="CE85" s="230">
        <f t="shared" si="307"/>
        <v>3.5921494495446099E-4</v>
      </c>
      <c r="CF85" s="230">
        <f t="shared" si="307"/>
        <v>0</v>
      </c>
      <c r="CG85" s="230">
        <f t="shared" si="307"/>
        <v>0</v>
      </c>
      <c r="CH85" s="230">
        <f t="shared" si="307"/>
        <v>0</v>
      </c>
      <c r="CI85" s="230">
        <f t="shared" si="307"/>
        <v>0</v>
      </c>
      <c r="CJ85" s="230">
        <f t="shared" si="307"/>
        <v>0</v>
      </c>
      <c r="CK85" s="230">
        <f t="shared" si="307"/>
        <v>0</v>
      </c>
      <c r="CL85" s="230">
        <f t="shared" si="307"/>
        <v>0</v>
      </c>
      <c r="CM85" s="230">
        <f t="shared" si="304"/>
        <v>0</v>
      </c>
      <c r="CN85" s="230">
        <f t="shared" si="304"/>
        <v>0</v>
      </c>
      <c r="CO85" s="230">
        <f t="shared" si="304"/>
        <v>0</v>
      </c>
      <c r="CP85" s="230">
        <f t="shared" si="304"/>
        <v>0</v>
      </c>
      <c r="CQ85" s="230">
        <f t="shared" si="304"/>
        <v>0</v>
      </c>
      <c r="CR85" s="230">
        <f t="shared" si="304"/>
        <v>0</v>
      </c>
      <c r="CS85" s="230">
        <f t="shared" si="304"/>
        <v>0</v>
      </c>
      <c r="CT85" s="230">
        <f t="shared" si="304"/>
        <v>0</v>
      </c>
      <c r="CU85" s="230">
        <f t="shared" si="304"/>
        <v>0</v>
      </c>
      <c r="CV85" s="230">
        <f t="shared" si="304"/>
        <v>0</v>
      </c>
      <c r="CW85" s="230">
        <f t="shared" si="304"/>
        <v>0</v>
      </c>
      <c r="CX85" s="230">
        <f t="shared" si="304"/>
        <v>0</v>
      </c>
      <c r="CY85" s="230">
        <f t="shared" si="304"/>
        <v>0</v>
      </c>
      <c r="CZ85" s="230">
        <f t="shared" si="304"/>
        <v>0</v>
      </c>
      <c r="DA85" s="230">
        <f t="shared" si="304"/>
        <v>0</v>
      </c>
      <c r="DB85" s="230">
        <f t="shared" si="304"/>
        <v>0</v>
      </c>
      <c r="DC85" s="230">
        <f t="shared" si="308"/>
        <v>0</v>
      </c>
      <c r="DD85" s="230">
        <f t="shared" si="308"/>
        <v>0</v>
      </c>
      <c r="DE85" s="230">
        <f t="shared" si="308"/>
        <v>0</v>
      </c>
      <c r="DF85" s="230">
        <f t="shared" si="308"/>
        <v>0</v>
      </c>
      <c r="DG85" s="230">
        <f t="shared" si="308"/>
        <v>0</v>
      </c>
      <c r="DH85" s="230">
        <f t="shared" si="308"/>
        <v>0</v>
      </c>
      <c r="DI85" s="230">
        <f t="shared" si="308"/>
        <v>0</v>
      </c>
      <c r="DJ85" s="230">
        <f t="shared" si="308"/>
        <v>0</v>
      </c>
      <c r="DK85" s="230">
        <f t="shared" si="308"/>
        <v>0</v>
      </c>
      <c r="DL85" s="230">
        <f t="shared" si="308"/>
        <v>0</v>
      </c>
      <c r="DM85" s="230">
        <f t="shared" si="308"/>
        <v>0</v>
      </c>
      <c r="DN85" s="230">
        <f t="shared" si="308"/>
        <v>0</v>
      </c>
      <c r="DO85" s="230">
        <f t="shared" si="308"/>
        <v>0</v>
      </c>
      <c r="DP85" s="230">
        <f t="shared" si="308"/>
        <v>0</v>
      </c>
    </row>
    <row r="86" spans="2:120" x14ac:dyDescent="0.25">
      <c r="B86" s="194" t="str">
        <f t="shared" si="292"/>
        <v>British Virgin Islands</v>
      </c>
      <c r="C86" s="233">
        <f>'web app'!$C$29</f>
        <v>668.55</v>
      </c>
      <c r="D86" s="234">
        <f>'web app'!$C$17</f>
        <v>0.15</v>
      </c>
      <c r="E86" s="235">
        <f>VLOOKUP($S86,'data countries EDGAR'!$A$15:$AA$223,'data countries EDGAR'!$AA$12,FALSE)</f>
        <v>4.1762233526749116E-6</v>
      </c>
      <c r="F86" s="235">
        <f>VLOOKUP($S86,'data countries EDGAR'!$A$15:$AA$223,'data countries EDGAR'!$Z$12,FALSE)</f>
        <v>2.3812419290904387E-6</v>
      </c>
      <c r="G86" s="193">
        <f t="shared" si="293"/>
        <v>1.7719845163040226E-3</v>
      </c>
      <c r="H86" s="262">
        <f>VLOOKUP($S86,'data countries EDGAR'!$A$15:$AA$223,'data countries EDGAR'!M$12,FALSE)/1000</f>
        <v>8.7369070183180011E-5</v>
      </c>
      <c r="I86" s="236">
        <f>VLOOKUP($S86,'data countries EDGAR'!$A$15:$AA$223,'data countries EDGAR'!N$12,FALSE)/1000</f>
        <v>8.4555771574264E-5</v>
      </c>
      <c r="J86" s="236">
        <f>VLOOKUP($S86,'data countries EDGAR'!$A$15:$AA$223,'data countries EDGAR'!O$12,FALSE)/1000</f>
        <v>8.4484816641685007E-5</v>
      </c>
      <c r="K86" s="236">
        <f>VLOOKUP($S86,'data countries EDGAR'!$A$15:$AA$223,'data countries EDGAR'!P$12,FALSE)/1000</f>
        <v>8.8415526545313996E-5</v>
      </c>
      <c r="L86" s="236">
        <f>VLOOKUP($S86,'data countries EDGAR'!$A$15:$AA$223,'data countries EDGAR'!Q$12,FALSE)/1000</f>
        <v>8.8694309938328991E-5</v>
      </c>
      <c r="M86" s="236">
        <f>VLOOKUP($S86,'data countries EDGAR'!$A$15:$AA$223,'data countries EDGAR'!R$12,FALSE)/1000</f>
        <v>9.1810282048847009E-5</v>
      </c>
      <c r="N86" s="236"/>
      <c r="O86" s="236"/>
      <c r="P86" s="262">
        <f t="shared" si="294"/>
        <v>4.3796070674843895E-4</v>
      </c>
      <c r="Q86" s="194">
        <f t="shared" si="277"/>
        <v>0</v>
      </c>
      <c r="R86" s="237">
        <f t="shared" si="278"/>
        <v>0</v>
      </c>
      <c r="S86" s="194" t="str">
        <f>'data countries EDGAR'!A41</f>
        <v>British Virgin Islands</v>
      </c>
      <c r="T86" s="195">
        <v>2019</v>
      </c>
      <c r="U86" s="485">
        <f t="shared" si="295"/>
        <v>1.7719845163040226E-3</v>
      </c>
      <c r="V86" s="193">
        <f t="shared" si="279"/>
        <v>1.7719845163039621E-3</v>
      </c>
      <c r="W86" s="254">
        <f t="shared" si="296"/>
        <v>-3.4194869158454821E-14</v>
      </c>
      <c r="X86" s="197">
        <f t="shared" si="280"/>
        <v>8.7369070183180011E-5</v>
      </c>
      <c r="Y86" s="229">
        <v>0</v>
      </c>
      <c r="Z86" s="199">
        <f t="shared" si="297"/>
        <v>8.7369070183180011E-5</v>
      </c>
      <c r="AA86" s="199">
        <f t="shared" si="281"/>
        <v>-0.35651501257265533</v>
      </c>
      <c r="AB86" s="200">
        <f t="shared" si="282"/>
        <v>363.65779943679973</v>
      </c>
      <c r="AC86" s="199">
        <f t="shared" si="298"/>
        <v>2019.5060158070705</v>
      </c>
      <c r="AD86" s="199">
        <f t="shared" si="299"/>
        <v>2061.0571837918005</v>
      </c>
      <c r="AE86" s="201">
        <f t="shared" si="300"/>
        <v>2061.0571837918005</v>
      </c>
      <c r="AF86" s="202">
        <f t="shared" si="283"/>
        <v>2061.0571837918005</v>
      </c>
      <c r="AG86" s="202">
        <f t="shared" si="301"/>
        <v>2061.0571837918005</v>
      </c>
      <c r="AH86" s="202">
        <f t="shared" si="302"/>
        <v>2061</v>
      </c>
      <c r="AI86" s="177">
        <f t="shared" si="284"/>
        <v>2061</v>
      </c>
      <c r="AJ86" s="178" cm="1">
        <f t="array" ref="AJ86">IFERROR(INDEX($AN$6:$DP$6,MATCH(_xlfn.AGGREGATE(14,6,(AN86:DP86)/(AN86:DP86&lt;=0),1),AN86:DP86,0)),"-")</f>
        <v>2062</v>
      </c>
      <c r="AL86" s="176" t="s">
        <v>302</v>
      </c>
      <c r="AM86" s="154">
        <f t="shared" si="285"/>
        <v>8.7369070183180011E-5</v>
      </c>
      <c r="AN86" s="176">
        <f t="shared" si="305"/>
        <v>8.5266688303289046E-5</v>
      </c>
      <c r="AO86" s="176">
        <f t="shared" si="305"/>
        <v>8.3164306423398081E-5</v>
      </c>
      <c r="AP86" s="176">
        <f t="shared" si="305"/>
        <v>8.1061924543507103E-5</v>
      </c>
      <c r="AQ86" s="176">
        <f t="shared" si="305"/>
        <v>7.8959542663616138E-5</v>
      </c>
      <c r="AR86" s="230">
        <f t="shared" si="306"/>
        <v>7.6857160783725173E-5</v>
      </c>
      <c r="AS86" s="230">
        <f t="shared" si="306"/>
        <v>7.4754778903834209E-5</v>
      </c>
      <c r="AT86" s="230">
        <f t="shared" si="306"/>
        <v>7.2652397023943244E-5</v>
      </c>
      <c r="AU86" s="230">
        <f t="shared" si="306"/>
        <v>7.0550015144052279E-5</v>
      </c>
      <c r="AV86" s="230">
        <f t="shared" si="306"/>
        <v>6.8447633264161314E-5</v>
      </c>
      <c r="AW86" s="230">
        <f t="shared" si="306"/>
        <v>6.634525138427035E-5</v>
      </c>
      <c r="AX86" s="230">
        <f t="shared" si="306"/>
        <v>6.4242869504379371E-5</v>
      </c>
      <c r="AY86" s="230">
        <f t="shared" si="306"/>
        <v>6.2140487624488407E-5</v>
      </c>
      <c r="AZ86" s="230">
        <f t="shared" si="306"/>
        <v>6.0038105744597442E-5</v>
      </c>
      <c r="BA86" s="230">
        <f t="shared" si="306"/>
        <v>5.7935723864706477E-5</v>
      </c>
      <c r="BB86" s="230">
        <f t="shared" si="306"/>
        <v>5.5833341984815506E-5</v>
      </c>
      <c r="BC86" s="230">
        <f t="shared" si="306"/>
        <v>5.3730960104924541E-5</v>
      </c>
      <c r="BD86" s="230">
        <f t="shared" si="306"/>
        <v>5.1628578225033576E-5</v>
      </c>
      <c r="BE86" s="230">
        <f t="shared" si="306"/>
        <v>4.9526196345142605E-5</v>
      </c>
      <c r="BF86" s="230">
        <f t="shared" si="306"/>
        <v>4.742381446525164E-5</v>
      </c>
      <c r="BG86" s="230">
        <f t="shared" si="306"/>
        <v>4.5321432585360675E-5</v>
      </c>
      <c r="BH86" s="230">
        <f t="shared" si="303"/>
        <v>4.3219050705469704E-5</v>
      </c>
      <c r="BI86" s="230">
        <f t="shared" si="303"/>
        <v>4.1116668825578739E-5</v>
      </c>
      <c r="BJ86" s="230">
        <f t="shared" si="303"/>
        <v>3.9014286945687774E-5</v>
      </c>
      <c r="BK86" s="230">
        <f t="shared" si="303"/>
        <v>3.6911905065796803E-5</v>
      </c>
      <c r="BL86" s="230">
        <f t="shared" si="303"/>
        <v>3.4809523185905838E-5</v>
      </c>
      <c r="BM86" s="230">
        <f t="shared" si="303"/>
        <v>3.2707141306014873E-5</v>
      </c>
      <c r="BN86" s="230">
        <f t="shared" si="303"/>
        <v>3.0604759426123909E-5</v>
      </c>
      <c r="BO86" s="230">
        <f t="shared" si="303"/>
        <v>2.8502377546232937E-5</v>
      </c>
      <c r="BP86" s="230">
        <f t="shared" si="303"/>
        <v>2.6399995666341972E-5</v>
      </c>
      <c r="BQ86" s="230">
        <f t="shared" si="303"/>
        <v>2.4297613786451001E-5</v>
      </c>
      <c r="BR86" s="230">
        <f t="shared" si="303"/>
        <v>2.2195231906560036E-5</v>
      </c>
      <c r="BS86" s="230">
        <f t="shared" si="303"/>
        <v>2.0092850026669071E-5</v>
      </c>
      <c r="BT86" s="230">
        <f t="shared" si="303"/>
        <v>1.7990468146778107E-5</v>
      </c>
      <c r="BU86" s="230">
        <f t="shared" si="303"/>
        <v>1.5888086266887142E-5</v>
      </c>
      <c r="BV86" s="230">
        <f t="shared" si="303"/>
        <v>1.3785704386996177E-5</v>
      </c>
      <c r="BW86" s="230">
        <f t="shared" si="307"/>
        <v>1.1683322507105199E-5</v>
      </c>
      <c r="BX86" s="230">
        <f t="shared" si="307"/>
        <v>9.5809406272142342E-6</v>
      </c>
      <c r="BY86" s="230">
        <f t="shared" si="307"/>
        <v>7.4785587473232695E-6</v>
      </c>
      <c r="BZ86" s="230">
        <f t="shared" si="307"/>
        <v>5.3761768674323048E-6</v>
      </c>
      <c r="CA86" s="230">
        <f t="shared" si="307"/>
        <v>3.2737949875413401E-6</v>
      </c>
      <c r="CB86" s="230">
        <f t="shared" si="307"/>
        <v>1.1714131076503753E-6</v>
      </c>
      <c r="CC86" s="230">
        <f t="shared" si="307"/>
        <v>3.43737970392186E-9</v>
      </c>
      <c r="CD86" s="230">
        <f t="shared" si="307"/>
        <v>0</v>
      </c>
      <c r="CE86" s="230">
        <f t="shared" si="307"/>
        <v>0</v>
      </c>
      <c r="CF86" s="230">
        <f t="shared" si="307"/>
        <v>0</v>
      </c>
      <c r="CG86" s="230">
        <f t="shared" si="307"/>
        <v>0</v>
      </c>
      <c r="CH86" s="230">
        <f t="shared" si="307"/>
        <v>0</v>
      </c>
      <c r="CI86" s="230">
        <f t="shared" si="307"/>
        <v>0</v>
      </c>
      <c r="CJ86" s="230">
        <f t="shared" si="307"/>
        <v>0</v>
      </c>
      <c r="CK86" s="230">
        <f t="shared" si="307"/>
        <v>0</v>
      </c>
      <c r="CL86" s="230">
        <f t="shared" si="307"/>
        <v>0</v>
      </c>
      <c r="CM86" s="230">
        <f t="shared" si="304"/>
        <v>0</v>
      </c>
      <c r="CN86" s="230">
        <f t="shared" si="304"/>
        <v>0</v>
      </c>
      <c r="CO86" s="230">
        <f t="shared" si="304"/>
        <v>0</v>
      </c>
      <c r="CP86" s="230">
        <f t="shared" si="304"/>
        <v>0</v>
      </c>
      <c r="CQ86" s="230">
        <f t="shared" si="304"/>
        <v>0</v>
      </c>
      <c r="CR86" s="230">
        <f t="shared" si="304"/>
        <v>0</v>
      </c>
      <c r="CS86" s="230">
        <f t="shared" si="304"/>
        <v>0</v>
      </c>
      <c r="CT86" s="230">
        <f t="shared" si="304"/>
        <v>0</v>
      </c>
      <c r="CU86" s="230">
        <f t="shared" si="304"/>
        <v>0</v>
      </c>
      <c r="CV86" s="230">
        <f t="shared" si="304"/>
        <v>0</v>
      </c>
      <c r="CW86" s="230">
        <f t="shared" si="304"/>
        <v>0</v>
      </c>
      <c r="CX86" s="230">
        <f t="shared" si="304"/>
        <v>0</v>
      </c>
      <c r="CY86" s="230">
        <f t="shared" si="304"/>
        <v>0</v>
      </c>
      <c r="CZ86" s="230">
        <f t="shared" si="304"/>
        <v>0</v>
      </c>
      <c r="DA86" s="230">
        <f t="shared" si="304"/>
        <v>0</v>
      </c>
      <c r="DB86" s="230">
        <f t="shared" si="304"/>
        <v>0</v>
      </c>
      <c r="DC86" s="230">
        <f t="shared" si="308"/>
        <v>0</v>
      </c>
      <c r="DD86" s="230">
        <f t="shared" si="308"/>
        <v>0</v>
      </c>
      <c r="DE86" s="230">
        <f t="shared" si="308"/>
        <v>0</v>
      </c>
      <c r="DF86" s="230">
        <f t="shared" si="308"/>
        <v>0</v>
      </c>
      <c r="DG86" s="230">
        <f t="shared" si="308"/>
        <v>0</v>
      </c>
      <c r="DH86" s="230">
        <f t="shared" si="308"/>
        <v>0</v>
      </c>
      <c r="DI86" s="230">
        <f t="shared" si="308"/>
        <v>0</v>
      </c>
      <c r="DJ86" s="230">
        <f t="shared" si="308"/>
        <v>0</v>
      </c>
      <c r="DK86" s="230">
        <f t="shared" si="308"/>
        <v>0</v>
      </c>
      <c r="DL86" s="230">
        <f t="shared" si="308"/>
        <v>0</v>
      </c>
      <c r="DM86" s="230">
        <f t="shared" si="308"/>
        <v>0</v>
      </c>
      <c r="DN86" s="230">
        <f t="shared" si="308"/>
        <v>0</v>
      </c>
      <c r="DO86" s="230">
        <f t="shared" si="308"/>
        <v>0</v>
      </c>
      <c r="DP86" s="230">
        <f t="shared" si="308"/>
        <v>0</v>
      </c>
    </row>
    <row r="87" spans="2:120" x14ac:dyDescent="0.25">
      <c r="B87" s="194" t="str">
        <f t="shared" si="292"/>
        <v>Brunei</v>
      </c>
      <c r="C87" s="233">
        <f>'web app'!$C$29</f>
        <v>668.55</v>
      </c>
      <c r="D87" s="234">
        <f>'web app'!$C$17</f>
        <v>0.15</v>
      </c>
      <c r="E87" s="235">
        <f>VLOOKUP($S87,'data countries EDGAR'!$A$15:$AA$223,'data countries EDGAR'!$AA$12,FALSE)</f>
        <v>5.6969672196034549E-5</v>
      </c>
      <c r="F87" s="235">
        <f>VLOOKUP($S87,'data countries EDGAR'!$A$15:$AA$223,'data countries EDGAR'!$Z$12,FALSE)</f>
        <v>2.0723450983722413E-4</v>
      </c>
      <c r="G87" s="193">
        <f t="shared" si="293"/>
        <v>0.12347769797092358</v>
      </c>
      <c r="H87" s="262">
        <f>VLOOKUP($S87,'data countries EDGAR'!$A$15:$AA$223,'data countries EDGAR'!M$12,FALSE)/1000</f>
        <v>7.6035476333399001E-3</v>
      </c>
      <c r="I87" s="236">
        <f>VLOOKUP($S87,'data countries EDGAR'!$A$15:$AA$223,'data countries EDGAR'!N$12,FALSE)/1000</f>
        <v>1.0127928119354E-2</v>
      </c>
      <c r="J87" s="236">
        <f>VLOOKUP($S87,'data countries EDGAR'!$A$15:$AA$223,'data countries EDGAR'!O$12,FALSE)/1000</f>
        <v>9.9862092708814E-3</v>
      </c>
      <c r="K87" s="236">
        <f>VLOOKUP($S87,'data countries EDGAR'!$A$15:$AA$223,'data countries EDGAR'!P$12,FALSE)/1000</f>
        <v>9.5371271096972993E-3</v>
      </c>
      <c r="L87" s="236">
        <f>VLOOKUP($S87,'data countries EDGAR'!$A$15:$AA$223,'data countries EDGAR'!Q$12,FALSE)/1000</f>
        <v>9.7035693494279991E-3</v>
      </c>
      <c r="M87" s="236">
        <f>VLOOKUP($S87,'data countries EDGAR'!$A$15:$AA$223,'data countries EDGAR'!R$12,FALSE)/1000</f>
        <v>9.3666890493237995E-3</v>
      </c>
      <c r="N87" s="236"/>
      <c r="O87" s="236"/>
      <c r="P87" s="262">
        <f t="shared" si="294"/>
        <v>4.8721522898684498E-2</v>
      </c>
      <c r="Q87" s="194">
        <f t="shared" si="277"/>
        <v>0</v>
      </c>
      <c r="R87" s="237">
        <f t="shared" si="278"/>
        <v>0</v>
      </c>
      <c r="S87" s="194" t="str">
        <f>'data countries EDGAR'!A42</f>
        <v>Brunei</v>
      </c>
      <c r="T87" s="195">
        <v>2019</v>
      </c>
      <c r="U87" s="485">
        <f t="shared" si="295"/>
        <v>0.12347769797092358</v>
      </c>
      <c r="V87" s="193">
        <f t="shared" si="279"/>
        <v>0.12347769797094384</v>
      </c>
      <c r="W87" s="254">
        <f t="shared" si="296"/>
        <v>1.6409096303959814E-13</v>
      </c>
      <c r="X87" s="197">
        <f t="shared" si="280"/>
        <v>7.6035476333399001E-3</v>
      </c>
      <c r="Y87" s="229">
        <v>0</v>
      </c>
      <c r="Z87" s="199">
        <f t="shared" si="297"/>
        <v>7.6035476333399001E-3</v>
      </c>
      <c r="AA87" s="199">
        <f t="shared" si="281"/>
        <v>-30.965287834635042</v>
      </c>
      <c r="AB87" s="200">
        <f t="shared" si="282"/>
        <v>31524.242185184685</v>
      </c>
      <c r="AC87" s="199">
        <f t="shared" si="298"/>
        <v>2019.5074690405927</v>
      </c>
      <c r="AD87" s="199">
        <f t="shared" si="299"/>
        <v>2052.9715010205668</v>
      </c>
      <c r="AE87" s="201">
        <f t="shared" si="300"/>
        <v>2052.9715010205668</v>
      </c>
      <c r="AF87" s="202">
        <f t="shared" si="283"/>
        <v>2052.9715010205668</v>
      </c>
      <c r="AG87" s="202">
        <f t="shared" si="301"/>
        <v>2052.9715010205668</v>
      </c>
      <c r="AH87" s="202">
        <f t="shared" si="302"/>
        <v>2052</v>
      </c>
      <c r="AI87" s="177">
        <f t="shared" si="284"/>
        <v>2053</v>
      </c>
      <c r="AJ87" s="178" cm="1">
        <f t="array" ref="AJ87">IFERROR(INDEX($AN$6:$DP$6,MATCH(_xlfn.AGGREGATE(14,6,(AN87:DP87)/(AN87:DP87&lt;=0),1),AN87:DP87,0)),"-")</f>
        <v>2053</v>
      </c>
      <c r="AL87" s="176" t="s">
        <v>302</v>
      </c>
      <c r="AM87" s="154">
        <f t="shared" si="285"/>
        <v>7.6035476333399001E-3</v>
      </c>
      <c r="AN87" s="176">
        <f t="shared" si="305"/>
        <v>7.3763828094896688E-3</v>
      </c>
      <c r="AO87" s="176">
        <f t="shared" si="305"/>
        <v>7.1492179856394375E-3</v>
      </c>
      <c r="AP87" s="176">
        <f t="shared" si="305"/>
        <v>6.9220531617892062E-3</v>
      </c>
      <c r="AQ87" s="176">
        <f t="shared" si="305"/>
        <v>6.6948883379389758E-3</v>
      </c>
      <c r="AR87" s="230">
        <f t="shared" si="306"/>
        <v>6.4677235140887445E-3</v>
      </c>
      <c r="AS87" s="230">
        <f t="shared" si="306"/>
        <v>6.2405586902385133E-3</v>
      </c>
      <c r="AT87" s="230">
        <f t="shared" si="306"/>
        <v>6.013393866388282E-3</v>
      </c>
      <c r="AU87" s="230">
        <f t="shared" si="306"/>
        <v>5.7862290425380507E-3</v>
      </c>
      <c r="AV87" s="230">
        <f t="shared" si="306"/>
        <v>5.5590642186878203E-3</v>
      </c>
      <c r="AW87" s="230">
        <f t="shared" si="306"/>
        <v>5.331899394837589E-3</v>
      </c>
      <c r="AX87" s="230">
        <f t="shared" si="306"/>
        <v>5.1047345709873578E-3</v>
      </c>
      <c r="AY87" s="230">
        <f t="shared" si="306"/>
        <v>4.8775697471371265E-3</v>
      </c>
      <c r="AZ87" s="230">
        <f t="shared" si="306"/>
        <v>4.6504049232868952E-3</v>
      </c>
      <c r="BA87" s="230">
        <f t="shared" si="306"/>
        <v>4.4232400994366639E-3</v>
      </c>
      <c r="BB87" s="230">
        <f t="shared" si="306"/>
        <v>4.1960752755864326E-3</v>
      </c>
      <c r="BC87" s="230">
        <f t="shared" si="306"/>
        <v>3.9689104517362014E-3</v>
      </c>
      <c r="BD87" s="230">
        <f t="shared" si="306"/>
        <v>3.7417456278859705E-3</v>
      </c>
      <c r="BE87" s="230">
        <f t="shared" si="306"/>
        <v>3.5145808040357397E-3</v>
      </c>
      <c r="BF87" s="230">
        <f t="shared" si="306"/>
        <v>3.2874159801855084E-3</v>
      </c>
      <c r="BG87" s="230">
        <f t="shared" si="306"/>
        <v>3.0602511563352771E-3</v>
      </c>
      <c r="BH87" s="230">
        <f t="shared" si="303"/>
        <v>2.8330863324850459E-3</v>
      </c>
      <c r="BI87" s="230">
        <f t="shared" si="303"/>
        <v>2.6059215086348146E-3</v>
      </c>
      <c r="BJ87" s="230">
        <f t="shared" si="303"/>
        <v>2.3787566847845842E-3</v>
      </c>
      <c r="BK87" s="230">
        <f t="shared" si="303"/>
        <v>2.1515918609343529E-3</v>
      </c>
      <c r="BL87" s="230">
        <f t="shared" si="303"/>
        <v>1.9244270370841216E-3</v>
      </c>
      <c r="BM87" s="230">
        <f t="shared" si="303"/>
        <v>1.6972622132338903E-3</v>
      </c>
      <c r="BN87" s="230">
        <f t="shared" si="303"/>
        <v>1.4700973893836591E-3</v>
      </c>
      <c r="BO87" s="230">
        <f t="shared" si="303"/>
        <v>1.2429325655334278E-3</v>
      </c>
      <c r="BP87" s="230">
        <f t="shared" si="303"/>
        <v>1.0157677416831974E-3</v>
      </c>
      <c r="BQ87" s="230">
        <f t="shared" si="303"/>
        <v>7.8860291783296611E-4</v>
      </c>
      <c r="BR87" s="230">
        <f t="shared" si="303"/>
        <v>5.6143809398273483E-4</v>
      </c>
      <c r="BS87" s="230">
        <f t="shared" si="303"/>
        <v>3.3427327013250355E-4</v>
      </c>
      <c r="BT87" s="230">
        <f t="shared" si="303"/>
        <v>1.0720069698907571E-4</v>
      </c>
      <c r="BU87" s="230">
        <f t="shared" si="303"/>
        <v>0</v>
      </c>
      <c r="BV87" s="230">
        <f t="shared" si="303"/>
        <v>0</v>
      </c>
      <c r="BW87" s="230">
        <f t="shared" si="307"/>
        <v>0</v>
      </c>
      <c r="BX87" s="230">
        <f t="shared" si="307"/>
        <v>0</v>
      </c>
      <c r="BY87" s="230">
        <f t="shared" si="307"/>
        <v>0</v>
      </c>
      <c r="BZ87" s="230">
        <f t="shared" si="307"/>
        <v>0</v>
      </c>
      <c r="CA87" s="230">
        <f t="shared" si="307"/>
        <v>0</v>
      </c>
      <c r="CB87" s="230">
        <f t="shared" si="307"/>
        <v>0</v>
      </c>
      <c r="CC87" s="230">
        <f t="shared" si="307"/>
        <v>0</v>
      </c>
      <c r="CD87" s="230">
        <f t="shared" si="307"/>
        <v>0</v>
      </c>
      <c r="CE87" s="230">
        <f t="shared" si="307"/>
        <v>0</v>
      </c>
      <c r="CF87" s="230">
        <f t="shared" si="307"/>
        <v>0</v>
      </c>
      <c r="CG87" s="230">
        <f t="shared" si="307"/>
        <v>0</v>
      </c>
      <c r="CH87" s="230">
        <f t="shared" si="307"/>
        <v>0</v>
      </c>
      <c r="CI87" s="230">
        <f t="shared" si="307"/>
        <v>0</v>
      </c>
      <c r="CJ87" s="230">
        <f t="shared" si="307"/>
        <v>0</v>
      </c>
      <c r="CK87" s="230">
        <f t="shared" si="307"/>
        <v>0</v>
      </c>
      <c r="CL87" s="230">
        <f t="shared" si="307"/>
        <v>0</v>
      </c>
      <c r="CM87" s="230">
        <f t="shared" si="304"/>
        <v>0</v>
      </c>
      <c r="CN87" s="230">
        <f t="shared" si="304"/>
        <v>0</v>
      </c>
      <c r="CO87" s="230">
        <f t="shared" si="304"/>
        <v>0</v>
      </c>
      <c r="CP87" s="230">
        <f t="shared" si="304"/>
        <v>0</v>
      </c>
      <c r="CQ87" s="230">
        <f t="shared" si="304"/>
        <v>0</v>
      </c>
      <c r="CR87" s="230">
        <f t="shared" si="304"/>
        <v>0</v>
      </c>
      <c r="CS87" s="230">
        <f t="shared" si="304"/>
        <v>0</v>
      </c>
      <c r="CT87" s="230">
        <f t="shared" si="304"/>
        <v>0</v>
      </c>
      <c r="CU87" s="230">
        <f t="shared" si="304"/>
        <v>0</v>
      </c>
      <c r="CV87" s="230">
        <f t="shared" si="304"/>
        <v>0</v>
      </c>
      <c r="CW87" s="230">
        <f t="shared" si="304"/>
        <v>0</v>
      </c>
      <c r="CX87" s="230">
        <f t="shared" si="304"/>
        <v>0</v>
      </c>
      <c r="CY87" s="230">
        <f t="shared" si="304"/>
        <v>0</v>
      </c>
      <c r="CZ87" s="230">
        <f t="shared" si="304"/>
        <v>0</v>
      </c>
      <c r="DA87" s="230">
        <f t="shared" si="304"/>
        <v>0</v>
      </c>
      <c r="DB87" s="230">
        <f t="shared" si="304"/>
        <v>0</v>
      </c>
      <c r="DC87" s="230">
        <f t="shared" si="308"/>
        <v>0</v>
      </c>
      <c r="DD87" s="230">
        <f t="shared" si="308"/>
        <v>0</v>
      </c>
      <c r="DE87" s="230">
        <f t="shared" si="308"/>
        <v>0</v>
      </c>
      <c r="DF87" s="230">
        <f t="shared" si="308"/>
        <v>0</v>
      </c>
      <c r="DG87" s="230">
        <f t="shared" si="308"/>
        <v>0</v>
      </c>
      <c r="DH87" s="230">
        <f t="shared" si="308"/>
        <v>0</v>
      </c>
      <c r="DI87" s="230">
        <f t="shared" si="308"/>
        <v>0</v>
      </c>
      <c r="DJ87" s="230">
        <f t="shared" si="308"/>
        <v>0</v>
      </c>
      <c r="DK87" s="230">
        <f t="shared" si="308"/>
        <v>0</v>
      </c>
      <c r="DL87" s="230">
        <f t="shared" si="308"/>
        <v>0</v>
      </c>
      <c r="DM87" s="230">
        <f t="shared" si="308"/>
        <v>0</v>
      </c>
      <c r="DN87" s="230">
        <f t="shared" si="308"/>
        <v>0</v>
      </c>
      <c r="DO87" s="230">
        <f t="shared" si="308"/>
        <v>0</v>
      </c>
      <c r="DP87" s="230">
        <f t="shared" si="308"/>
        <v>0</v>
      </c>
    </row>
    <row r="88" spans="2:120" x14ac:dyDescent="0.25">
      <c r="B88" s="194" t="str">
        <f t="shared" si="292"/>
        <v>Bulgaria</v>
      </c>
      <c r="C88" s="233">
        <f>'web app'!$C$29</f>
        <v>668.55</v>
      </c>
      <c r="D88" s="234">
        <f>'web app'!$C$17</f>
        <v>0.15</v>
      </c>
      <c r="E88" s="235">
        <f>VLOOKUP($S88,'data countries EDGAR'!$A$15:$AA$223,'data countries EDGAR'!$AA$12,FALSE)</f>
        <v>9.06245265402409E-4</v>
      </c>
      <c r="F88" s="235">
        <f>VLOOKUP($S88,'data countries EDGAR'!$A$15:$AA$223,'data countries EDGAR'!$Z$12,FALSE)</f>
        <v>1.2165481071367962E-3</v>
      </c>
      <c r="G88" s="193">
        <f t="shared" si="293"/>
        <v>0.7822052923000764</v>
      </c>
      <c r="H88" s="262">
        <f>VLOOKUP($S88,'data countries EDGAR'!$A$15:$AA$223,'data countries EDGAR'!M$12,FALSE)/1000</f>
        <v>4.4635816149201001E-2</v>
      </c>
      <c r="I88" s="236">
        <f>VLOOKUP($S88,'data countries EDGAR'!$A$15:$AA$223,'data countries EDGAR'!N$12,FALSE)/1000</f>
        <v>3.9415079498224995E-2</v>
      </c>
      <c r="J88" s="236">
        <f>VLOOKUP($S88,'data countries EDGAR'!$A$15:$AA$223,'data countries EDGAR'!O$12,FALSE)/1000</f>
        <v>4.5871092104963998E-2</v>
      </c>
      <c r="K88" s="236">
        <f>VLOOKUP($S88,'data countries EDGAR'!$A$15:$AA$223,'data countries EDGAR'!P$12,FALSE)/1000</f>
        <v>4.9443077448864003E-2</v>
      </c>
      <c r="L88" s="236">
        <f>VLOOKUP($S88,'data countries EDGAR'!$A$15:$AA$223,'data countries EDGAR'!Q$12,FALSE)/1000</f>
        <v>3.6970581109129999E-2</v>
      </c>
      <c r="M88" s="236">
        <f>VLOOKUP($S88,'data countries EDGAR'!$A$15:$AA$223,'data countries EDGAR'!R$12,FALSE)/1000</f>
        <v>3.4188471741050004E-2</v>
      </c>
      <c r="N88" s="236"/>
      <c r="O88" s="236"/>
      <c r="P88" s="262">
        <f t="shared" si="294"/>
        <v>0.20588830190223301</v>
      </c>
      <c r="Q88" s="194">
        <f t="shared" si="277"/>
        <v>0</v>
      </c>
      <c r="R88" s="237">
        <f t="shared" si="278"/>
        <v>0</v>
      </c>
      <c r="S88" s="194" t="str">
        <f>'data countries EDGAR'!A43</f>
        <v>Bulgaria</v>
      </c>
      <c r="T88" s="195">
        <v>2019</v>
      </c>
      <c r="U88" s="485">
        <f t="shared" si="295"/>
        <v>0.7822052923000764</v>
      </c>
      <c r="V88" s="193">
        <f t="shared" si="279"/>
        <v>0.78220529230026437</v>
      </c>
      <c r="W88" s="254">
        <f t="shared" si="296"/>
        <v>2.4025226252888388E-13</v>
      </c>
      <c r="X88" s="197">
        <f t="shared" si="280"/>
        <v>4.4635816149201001E-2</v>
      </c>
      <c r="Y88" s="229">
        <v>0</v>
      </c>
      <c r="Z88" s="199">
        <f t="shared" si="297"/>
        <v>4.4635816149201001E-2</v>
      </c>
      <c r="AA88" s="199">
        <f t="shared" si="281"/>
        <v>-181.89310782737221</v>
      </c>
      <c r="AB88" s="200">
        <f t="shared" si="282"/>
        <v>185291.31139079979</v>
      </c>
      <c r="AC88" s="199">
        <f t="shared" si="298"/>
        <v>2019.5069364697338</v>
      </c>
      <c r="AD88" s="199">
        <f t="shared" si="299"/>
        <v>2055.5413883860483</v>
      </c>
      <c r="AE88" s="201">
        <f t="shared" si="300"/>
        <v>2055.5413883860483</v>
      </c>
      <c r="AF88" s="202">
        <f t="shared" si="283"/>
        <v>2055.5413883860483</v>
      </c>
      <c r="AG88" s="202">
        <f t="shared" si="301"/>
        <v>2055.5413883860483</v>
      </c>
      <c r="AH88" s="202">
        <f t="shared" si="302"/>
        <v>2055</v>
      </c>
      <c r="AI88" s="177">
        <f t="shared" si="284"/>
        <v>2056</v>
      </c>
      <c r="AJ88" s="178" cm="1">
        <f t="array" ref="AJ88">IFERROR(INDEX($AN$6:$DP$6,MATCH(_xlfn.AGGREGATE(14,6,(AN88:DP88)/(AN88:DP88&lt;=0),1),AN88:DP88,0)),"-")</f>
        <v>2056</v>
      </c>
      <c r="AL88" s="176" t="s">
        <v>302</v>
      </c>
      <c r="AM88" s="154">
        <f t="shared" si="285"/>
        <v>4.4635816149201001E-2</v>
      </c>
      <c r="AN88" s="176">
        <f t="shared" si="305"/>
        <v>4.3397356196684868E-2</v>
      </c>
      <c r="AO88" s="176">
        <f t="shared" si="305"/>
        <v>4.2158896244168728E-2</v>
      </c>
      <c r="AP88" s="176">
        <f t="shared" si="305"/>
        <v>4.0920436291652595E-2</v>
      </c>
      <c r="AQ88" s="176">
        <f t="shared" si="305"/>
        <v>3.9681976339136456E-2</v>
      </c>
      <c r="AR88" s="230">
        <f t="shared" si="306"/>
        <v>3.8443516386620323E-2</v>
      </c>
      <c r="AS88" s="230">
        <f t="shared" si="306"/>
        <v>3.7205056434104183E-2</v>
      </c>
      <c r="AT88" s="230">
        <f t="shared" si="306"/>
        <v>3.5966596481588051E-2</v>
      </c>
      <c r="AU88" s="230">
        <f t="shared" si="306"/>
        <v>3.4728136529071918E-2</v>
      </c>
      <c r="AV88" s="230">
        <f t="shared" si="306"/>
        <v>3.3489676576555778E-2</v>
      </c>
      <c r="AW88" s="230">
        <f t="shared" si="306"/>
        <v>3.2251216624039639E-2</v>
      </c>
      <c r="AX88" s="230">
        <f t="shared" si="306"/>
        <v>3.1012756671523506E-2</v>
      </c>
      <c r="AY88" s="230">
        <f t="shared" si="306"/>
        <v>2.9774296719007373E-2</v>
      </c>
      <c r="AZ88" s="230">
        <f t="shared" si="306"/>
        <v>2.8535836766491237E-2</v>
      </c>
      <c r="BA88" s="230">
        <f t="shared" si="306"/>
        <v>2.7297376813975101E-2</v>
      </c>
      <c r="BB88" s="230">
        <f t="shared" si="306"/>
        <v>2.6058916861458965E-2</v>
      </c>
      <c r="BC88" s="230">
        <f t="shared" si="306"/>
        <v>2.4820456908942828E-2</v>
      </c>
      <c r="BD88" s="230">
        <f t="shared" si="306"/>
        <v>2.3581996956426692E-2</v>
      </c>
      <c r="BE88" s="230">
        <f t="shared" si="306"/>
        <v>2.2343537003910556E-2</v>
      </c>
      <c r="BF88" s="230">
        <f t="shared" si="306"/>
        <v>2.110507705139442E-2</v>
      </c>
      <c r="BG88" s="230">
        <f t="shared" si="306"/>
        <v>1.9866617098878284E-2</v>
      </c>
      <c r="BH88" s="230">
        <f t="shared" si="303"/>
        <v>1.8628157146362151E-2</v>
      </c>
      <c r="BI88" s="230">
        <f t="shared" si="303"/>
        <v>1.7389697193846015E-2</v>
      </c>
      <c r="BJ88" s="230">
        <f t="shared" si="303"/>
        <v>1.6151237241329879E-2</v>
      </c>
      <c r="BK88" s="230">
        <f t="shared" si="303"/>
        <v>1.4912777288813742E-2</v>
      </c>
      <c r="BL88" s="230">
        <f t="shared" si="303"/>
        <v>1.3674317336297606E-2</v>
      </c>
      <c r="BM88" s="230">
        <f t="shared" si="303"/>
        <v>1.2435857383781473E-2</v>
      </c>
      <c r="BN88" s="230">
        <f t="shared" si="303"/>
        <v>1.1197397431265334E-2</v>
      </c>
      <c r="BO88" s="230">
        <f t="shared" si="303"/>
        <v>9.958937478749201E-3</v>
      </c>
      <c r="BP88" s="230">
        <f t="shared" si="303"/>
        <v>8.7204775262330614E-3</v>
      </c>
      <c r="BQ88" s="230">
        <f t="shared" si="303"/>
        <v>7.4820175737169287E-3</v>
      </c>
      <c r="BR88" s="230">
        <f t="shared" si="303"/>
        <v>6.243557621200789E-3</v>
      </c>
      <c r="BS88" s="230">
        <f t="shared" si="303"/>
        <v>5.0050976686846563E-3</v>
      </c>
      <c r="BT88" s="230">
        <f t="shared" si="303"/>
        <v>3.7666377161685236E-3</v>
      </c>
      <c r="BU88" s="230">
        <f t="shared" si="303"/>
        <v>2.5281777636523839E-3</v>
      </c>
      <c r="BV88" s="230">
        <f t="shared" si="303"/>
        <v>1.2897178111362512E-3</v>
      </c>
      <c r="BW88" s="230">
        <f t="shared" si="307"/>
        <v>1.8149716339486161E-4</v>
      </c>
      <c r="BX88" s="230">
        <f t="shared" si="307"/>
        <v>0</v>
      </c>
      <c r="BY88" s="230">
        <f t="shared" si="307"/>
        <v>0</v>
      </c>
      <c r="BZ88" s="230">
        <f t="shared" si="307"/>
        <v>0</v>
      </c>
      <c r="CA88" s="230">
        <f t="shared" si="307"/>
        <v>0</v>
      </c>
      <c r="CB88" s="230">
        <f t="shared" si="307"/>
        <v>0</v>
      </c>
      <c r="CC88" s="230">
        <f t="shared" si="307"/>
        <v>0</v>
      </c>
      <c r="CD88" s="230">
        <f t="shared" si="307"/>
        <v>0</v>
      </c>
      <c r="CE88" s="230">
        <f t="shared" si="307"/>
        <v>0</v>
      </c>
      <c r="CF88" s="230">
        <f t="shared" si="307"/>
        <v>0</v>
      </c>
      <c r="CG88" s="230">
        <f t="shared" si="307"/>
        <v>0</v>
      </c>
      <c r="CH88" s="230">
        <f t="shared" si="307"/>
        <v>0</v>
      </c>
      <c r="CI88" s="230">
        <f t="shared" si="307"/>
        <v>0</v>
      </c>
      <c r="CJ88" s="230">
        <f t="shared" si="307"/>
        <v>0</v>
      </c>
      <c r="CK88" s="230">
        <f t="shared" si="307"/>
        <v>0</v>
      </c>
      <c r="CL88" s="230">
        <f t="shared" si="307"/>
        <v>0</v>
      </c>
      <c r="CM88" s="230">
        <f t="shared" si="304"/>
        <v>0</v>
      </c>
      <c r="CN88" s="230">
        <f t="shared" si="304"/>
        <v>0</v>
      </c>
      <c r="CO88" s="230">
        <f t="shared" si="304"/>
        <v>0</v>
      </c>
      <c r="CP88" s="230">
        <f t="shared" si="304"/>
        <v>0</v>
      </c>
      <c r="CQ88" s="230">
        <f t="shared" si="304"/>
        <v>0</v>
      </c>
      <c r="CR88" s="230">
        <f t="shared" si="304"/>
        <v>0</v>
      </c>
      <c r="CS88" s="230">
        <f t="shared" si="304"/>
        <v>0</v>
      </c>
      <c r="CT88" s="230">
        <f t="shared" si="304"/>
        <v>0</v>
      </c>
      <c r="CU88" s="230">
        <f t="shared" si="304"/>
        <v>0</v>
      </c>
      <c r="CV88" s="230">
        <f t="shared" si="304"/>
        <v>0</v>
      </c>
      <c r="CW88" s="230">
        <f t="shared" si="304"/>
        <v>0</v>
      </c>
      <c r="CX88" s="230">
        <f t="shared" si="304"/>
        <v>0</v>
      </c>
      <c r="CY88" s="230">
        <f t="shared" si="304"/>
        <v>0</v>
      </c>
      <c r="CZ88" s="230">
        <f t="shared" si="304"/>
        <v>0</v>
      </c>
      <c r="DA88" s="230">
        <f t="shared" si="304"/>
        <v>0</v>
      </c>
      <c r="DB88" s="230">
        <f t="shared" si="304"/>
        <v>0</v>
      </c>
      <c r="DC88" s="230">
        <f t="shared" si="308"/>
        <v>0</v>
      </c>
      <c r="DD88" s="230">
        <f t="shared" si="308"/>
        <v>0</v>
      </c>
      <c r="DE88" s="230">
        <f t="shared" si="308"/>
        <v>0</v>
      </c>
      <c r="DF88" s="230">
        <f t="shared" si="308"/>
        <v>0</v>
      </c>
      <c r="DG88" s="230">
        <f t="shared" si="308"/>
        <v>0</v>
      </c>
      <c r="DH88" s="230">
        <f t="shared" si="308"/>
        <v>0</v>
      </c>
      <c r="DI88" s="230">
        <f t="shared" si="308"/>
        <v>0</v>
      </c>
      <c r="DJ88" s="230">
        <f t="shared" si="308"/>
        <v>0</v>
      </c>
      <c r="DK88" s="230">
        <f t="shared" si="308"/>
        <v>0</v>
      </c>
      <c r="DL88" s="230">
        <f t="shared" si="308"/>
        <v>0</v>
      </c>
      <c r="DM88" s="230">
        <f t="shared" si="308"/>
        <v>0</v>
      </c>
      <c r="DN88" s="230">
        <f t="shared" si="308"/>
        <v>0</v>
      </c>
      <c r="DO88" s="230">
        <f t="shared" si="308"/>
        <v>0</v>
      </c>
      <c r="DP88" s="230">
        <f t="shared" si="308"/>
        <v>0</v>
      </c>
    </row>
    <row r="89" spans="2:120" x14ac:dyDescent="0.25">
      <c r="B89" s="194" t="str">
        <f t="shared" si="292"/>
        <v>Burkina Faso</v>
      </c>
      <c r="C89" s="233">
        <f>'web app'!$C$29</f>
        <v>668.55</v>
      </c>
      <c r="D89" s="234">
        <f>'web app'!$C$17</f>
        <v>0.15</v>
      </c>
      <c r="E89" s="235">
        <f>VLOOKUP($S89,'data countries EDGAR'!$A$15:$AA$223,'data countries EDGAR'!$AA$12,FALSE)</f>
        <v>2.6351416958226613E-3</v>
      </c>
      <c r="F89" s="235">
        <f>VLOOKUP($S89,'data countries EDGAR'!$A$15:$AA$223,'data countries EDGAR'!$Z$12,FALSE)</f>
        <v>1.5533316040134337E-4</v>
      </c>
      <c r="G89" s="193">
        <f t="shared" si="293"/>
        <v>0.35252938383970639</v>
      </c>
      <c r="H89" s="262">
        <f>VLOOKUP($S89,'data countries EDGAR'!$A$15:$AA$223,'data countries EDGAR'!M$12,FALSE)/1000</f>
        <v>5.6992587049161996E-3</v>
      </c>
      <c r="I89" s="236">
        <f>VLOOKUP($S89,'data countries EDGAR'!$A$15:$AA$223,'data countries EDGAR'!N$12,FALSE)/1000</f>
        <v>5.7010894614945001E-3</v>
      </c>
      <c r="J89" s="236">
        <f>VLOOKUP($S89,'data countries EDGAR'!$A$15:$AA$223,'data countries EDGAR'!O$12,FALSE)/1000</f>
        <v>6.4371472084143004E-3</v>
      </c>
      <c r="K89" s="236">
        <f>VLOOKUP($S89,'data countries EDGAR'!$A$15:$AA$223,'data countries EDGAR'!P$12,FALSE)/1000</f>
        <v>6.4884832985618E-3</v>
      </c>
      <c r="L89" s="236">
        <f>VLOOKUP($S89,'data countries EDGAR'!$A$15:$AA$223,'data countries EDGAR'!Q$12,FALSE)/1000</f>
        <v>6.2636671461087992E-3</v>
      </c>
      <c r="M89" s="236">
        <f>VLOOKUP($S89,'data countries EDGAR'!$A$15:$AA$223,'data countries EDGAR'!R$12,FALSE)/1000</f>
        <v>6.4756865311723002E-3</v>
      </c>
      <c r="N89" s="236"/>
      <c r="O89" s="236"/>
      <c r="P89" s="262">
        <f t="shared" si="294"/>
        <v>3.1366073645751703E-2</v>
      </c>
      <c r="Q89" s="194">
        <f t="shared" si="277"/>
        <v>0</v>
      </c>
      <c r="R89" s="237">
        <f t="shared" si="278"/>
        <v>0</v>
      </c>
      <c r="S89" s="194" t="str">
        <f>'data countries EDGAR'!A44</f>
        <v>Burkina Faso</v>
      </c>
      <c r="T89" s="195">
        <v>2019</v>
      </c>
      <c r="U89" s="485">
        <f t="shared" si="295"/>
        <v>0.35252938383970639</v>
      </c>
      <c r="V89" s="193">
        <f t="shared" si="279"/>
        <v>0.30986824539083635</v>
      </c>
      <c r="W89" s="254">
        <f t="shared" si="296"/>
        <v>-0.12101441866833962</v>
      </c>
      <c r="X89" s="197">
        <f t="shared" si="280"/>
        <v>5.6992587049161996E-3</v>
      </c>
      <c r="Y89" s="229">
        <v>0</v>
      </c>
      <c r="Z89" s="199">
        <f t="shared" si="297"/>
        <v>5.6992587049161996E-3</v>
      </c>
      <c r="AA89" s="199">
        <f t="shared" si="281"/>
        <v>-23.730063935540862</v>
      </c>
      <c r="AB89" s="200">
        <f t="shared" si="282"/>
        <v>24679.121400868633</v>
      </c>
      <c r="AC89" s="199">
        <f t="shared" si="298"/>
        <v>2019.502004673207</v>
      </c>
      <c r="AD89" s="199">
        <f t="shared" si="299"/>
        <v>2144.2086047559155</v>
      </c>
      <c r="AE89" s="201">
        <f t="shared" si="300"/>
        <v>2144.2086047559155</v>
      </c>
      <c r="AF89" s="202">
        <f t="shared" si="283"/>
        <v>2144.2086047559155</v>
      </c>
      <c r="AG89" s="202">
        <f t="shared" si="301"/>
        <v>2144.2086047559155</v>
      </c>
      <c r="AH89" s="202">
        <f t="shared" si="302"/>
        <v>2144</v>
      </c>
      <c r="AI89" s="177">
        <f t="shared" si="284"/>
        <v>2144</v>
      </c>
      <c r="AJ89" s="178" t="str" cm="1">
        <f t="array" ref="AJ89">IFERROR(INDEX($AN$6:$DP$6,MATCH(_xlfn.AGGREGATE(14,6,(AN89:DP89)/(AN89:DP89&lt;=0),1),AN89:DP89,0)),"-")</f>
        <v>-</v>
      </c>
      <c r="AL89" s="176" t="s">
        <v>302</v>
      </c>
      <c r="AM89" s="154">
        <f t="shared" si="285"/>
        <v>5.6992587049161996E-3</v>
      </c>
      <c r="AN89" s="176">
        <f t="shared" si="305"/>
        <v>5.6535580997649267E-3</v>
      </c>
      <c r="AO89" s="176">
        <f t="shared" si="305"/>
        <v>5.6078574946136547E-3</v>
      </c>
      <c r="AP89" s="176">
        <f t="shared" si="305"/>
        <v>5.5621568894623817E-3</v>
      </c>
      <c r="AQ89" s="176">
        <f t="shared" si="305"/>
        <v>5.5164562843111097E-3</v>
      </c>
      <c r="AR89" s="230">
        <f t="shared" si="306"/>
        <v>5.4707556791598368E-3</v>
      </c>
      <c r="AS89" s="230">
        <f t="shared" si="306"/>
        <v>5.4250550740085647E-3</v>
      </c>
      <c r="AT89" s="230">
        <f t="shared" si="306"/>
        <v>5.3793544688572918E-3</v>
      </c>
      <c r="AU89" s="230">
        <f t="shared" si="306"/>
        <v>5.3336538637060197E-3</v>
      </c>
      <c r="AV89" s="230">
        <f t="shared" si="306"/>
        <v>5.2879532585547468E-3</v>
      </c>
      <c r="AW89" s="230">
        <f t="shared" si="306"/>
        <v>5.2422526534034748E-3</v>
      </c>
      <c r="AX89" s="230">
        <f t="shared" si="306"/>
        <v>5.1965520482522018E-3</v>
      </c>
      <c r="AY89" s="230">
        <f t="shared" si="306"/>
        <v>5.1508514431009298E-3</v>
      </c>
      <c r="AZ89" s="230">
        <f t="shared" si="306"/>
        <v>5.1051508379496569E-3</v>
      </c>
      <c r="BA89" s="230">
        <f t="shared" si="306"/>
        <v>5.0594502327983848E-3</v>
      </c>
      <c r="BB89" s="230">
        <f t="shared" si="306"/>
        <v>5.0137496276471119E-3</v>
      </c>
      <c r="BC89" s="230">
        <f t="shared" si="306"/>
        <v>4.9680490224958398E-3</v>
      </c>
      <c r="BD89" s="230">
        <f t="shared" si="306"/>
        <v>4.9223484173445669E-3</v>
      </c>
      <c r="BE89" s="230">
        <f t="shared" si="306"/>
        <v>4.8766478121932948E-3</v>
      </c>
      <c r="BF89" s="230">
        <f t="shared" si="306"/>
        <v>4.8309472070420219E-3</v>
      </c>
      <c r="BG89" s="230">
        <f t="shared" si="306"/>
        <v>4.7852466018907499E-3</v>
      </c>
      <c r="BH89" s="230">
        <f t="shared" si="303"/>
        <v>4.7395459967394769E-3</v>
      </c>
      <c r="BI89" s="230">
        <f t="shared" si="303"/>
        <v>4.6938453915882049E-3</v>
      </c>
      <c r="BJ89" s="230">
        <f t="shared" si="303"/>
        <v>4.648144786436932E-3</v>
      </c>
      <c r="BK89" s="230">
        <f t="shared" si="303"/>
        <v>4.602444181285659E-3</v>
      </c>
      <c r="BL89" s="230">
        <f t="shared" si="303"/>
        <v>4.556743576134387E-3</v>
      </c>
      <c r="BM89" s="230">
        <f t="shared" si="303"/>
        <v>4.5110429709831149E-3</v>
      </c>
      <c r="BN89" s="230">
        <f t="shared" si="303"/>
        <v>4.465342365831842E-3</v>
      </c>
      <c r="BO89" s="230">
        <f t="shared" si="303"/>
        <v>4.4196417606805691E-3</v>
      </c>
      <c r="BP89" s="230">
        <f t="shared" si="303"/>
        <v>4.373941155529297E-3</v>
      </c>
      <c r="BQ89" s="230">
        <f t="shared" si="303"/>
        <v>4.328240550378025E-3</v>
      </c>
      <c r="BR89" s="230">
        <f t="shared" si="303"/>
        <v>4.282539945226752E-3</v>
      </c>
      <c r="BS89" s="230">
        <f t="shared" si="303"/>
        <v>4.2368393400754791E-3</v>
      </c>
      <c r="BT89" s="230">
        <f t="shared" si="303"/>
        <v>4.1911387349242071E-3</v>
      </c>
      <c r="BU89" s="230">
        <f t="shared" si="303"/>
        <v>4.145438129772935E-3</v>
      </c>
      <c r="BV89" s="230">
        <f t="shared" si="303"/>
        <v>4.0997375246216621E-3</v>
      </c>
      <c r="BW89" s="230">
        <f t="shared" si="307"/>
        <v>4.0540369194703892E-3</v>
      </c>
      <c r="BX89" s="230">
        <f t="shared" si="307"/>
        <v>4.0083363143191171E-3</v>
      </c>
      <c r="BY89" s="230">
        <f t="shared" si="307"/>
        <v>3.962635709167845E-3</v>
      </c>
      <c r="BZ89" s="230">
        <f t="shared" si="307"/>
        <v>3.9169351040165721E-3</v>
      </c>
      <c r="CA89" s="230">
        <f t="shared" si="307"/>
        <v>3.8712344988652996E-3</v>
      </c>
      <c r="CB89" s="230">
        <f t="shared" si="307"/>
        <v>3.8255338937140271E-3</v>
      </c>
      <c r="CC89" s="230">
        <f t="shared" si="307"/>
        <v>3.7798332885627542E-3</v>
      </c>
      <c r="CD89" s="230">
        <f t="shared" si="307"/>
        <v>3.7341326834114822E-3</v>
      </c>
      <c r="CE89" s="230">
        <f t="shared" si="307"/>
        <v>3.6884320782602097E-3</v>
      </c>
      <c r="CF89" s="230">
        <f t="shared" si="307"/>
        <v>3.6427314731089372E-3</v>
      </c>
      <c r="CG89" s="230">
        <f t="shared" si="307"/>
        <v>3.5970308679576647E-3</v>
      </c>
      <c r="CH89" s="230">
        <f t="shared" si="307"/>
        <v>3.5513302628063922E-3</v>
      </c>
      <c r="CI89" s="230">
        <f t="shared" si="307"/>
        <v>3.5056296576551193E-3</v>
      </c>
      <c r="CJ89" s="230">
        <f t="shared" si="307"/>
        <v>3.4599290525038468E-3</v>
      </c>
      <c r="CK89" s="230">
        <f t="shared" si="307"/>
        <v>3.4142284473525743E-3</v>
      </c>
      <c r="CL89" s="230">
        <f t="shared" si="307"/>
        <v>3.3685278422013018E-3</v>
      </c>
      <c r="CM89" s="230">
        <f t="shared" si="304"/>
        <v>3.3228272370500293E-3</v>
      </c>
      <c r="CN89" s="230">
        <f t="shared" si="304"/>
        <v>3.2771266318987568E-3</v>
      </c>
      <c r="CO89" s="230">
        <f t="shared" si="304"/>
        <v>3.2314260267474844E-3</v>
      </c>
      <c r="CP89" s="230">
        <f t="shared" si="304"/>
        <v>3.1857254215962119E-3</v>
      </c>
      <c r="CQ89" s="230">
        <f t="shared" si="304"/>
        <v>3.1400248164449394E-3</v>
      </c>
      <c r="CR89" s="230">
        <f t="shared" si="304"/>
        <v>3.0943242112936669E-3</v>
      </c>
      <c r="CS89" s="230">
        <f t="shared" si="304"/>
        <v>3.0486236061423944E-3</v>
      </c>
      <c r="CT89" s="230">
        <f t="shared" si="304"/>
        <v>3.0029230009911219E-3</v>
      </c>
      <c r="CU89" s="230">
        <f t="shared" si="304"/>
        <v>2.9572223958398494E-3</v>
      </c>
      <c r="CV89" s="230">
        <f t="shared" si="304"/>
        <v>2.9115217906885769E-3</v>
      </c>
      <c r="CW89" s="230">
        <f t="shared" si="304"/>
        <v>2.8658211855373044E-3</v>
      </c>
      <c r="CX89" s="230">
        <f t="shared" si="304"/>
        <v>2.8201205803860319E-3</v>
      </c>
      <c r="CY89" s="230">
        <f t="shared" si="304"/>
        <v>2.7744199752347595E-3</v>
      </c>
      <c r="CZ89" s="230">
        <f t="shared" si="304"/>
        <v>2.728719370083487E-3</v>
      </c>
      <c r="DA89" s="230">
        <f t="shared" si="304"/>
        <v>2.6830187649322145E-3</v>
      </c>
      <c r="DB89" s="230">
        <f t="shared" si="304"/>
        <v>2.637318159780942E-3</v>
      </c>
      <c r="DC89" s="230">
        <f t="shared" si="308"/>
        <v>2.5916175546296695E-3</v>
      </c>
      <c r="DD89" s="230">
        <f t="shared" si="308"/>
        <v>2.545916949478397E-3</v>
      </c>
      <c r="DE89" s="230">
        <f t="shared" si="308"/>
        <v>2.5002163443271245E-3</v>
      </c>
      <c r="DF89" s="230">
        <f t="shared" si="308"/>
        <v>2.454515739175852E-3</v>
      </c>
      <c r="DG89" s="230">
        <f t="shared" si="308"/>
        <v>2.4088151340245795E-3</v>
      </c>
      <c r="DH89" s="230">
        <f t="shared" si="308"/>
        <v>2.3631145288733071E-3</v>
      </c>
      <c r="DI89" s="230">
        <f t="shared" si="308"/>
        <v>2.3174139237220346E-3</v>
      </c>
      <c r="DJ89" s="230">
        <f t="shared" si="308"/>
        <v>2.2717133185707621E-3</v>
      </c>
      <c r="DK89" s="230">
        <f t="shared" si="308"/>
        <v>2.2260127134194896E-3</v>
      </c>
      <c r="DL89" s="230">
        <f t="shared" si="308"/>
        <v>2.1803121082682171E-3</v>
      </c>
      <c r="DM89" s="230">
        <f t="shared" si="308"/>
        <v>2.1346115031169446E-3</v>
      </c>
      <c r="DN89" s="230">
        <f t="shared" si="308"/>
        <v>2.0889108979656721E-3</v>
      </c>
      <c r="DO89" s="230">
        <f t="shared" si="308"/>
        <v>2.0432102928143996E-3</v>
      </c>
      <c r="DP89" s="230">
        <f t="shared" si="308"/>
        <v>1.9975096876631267E-3</v>
      </c>
    </row>
    <row r="90" spans="2:120" x14ac:dyDescent="0.25">
      <c r="B90" s="194" t="str">
        <f t="shared" si="292"/>
        <v>Burundi</v>
      </c>
      <c r="C90" s="233">
        <f>'web app'!$C$29</f>
        <v>668.55</v>
      </c>
      <c r="D90" s="234">
        <f>'web app'!$C$17</f>
        <v>0.15</v>
      </c>
      <c r="E90" s="235">
        <f>VLOOKUP($S90,'data countries EDGAR'!$A$15:$AA$223,'data countries EDGAR'!$AA$12,FALSE)</f>
        <v>1.5010808918595536E-3</v>
      </c>
      <c r="F90" s="235">
        <f>VLOOKUP($S90,'data countries EDGAR'!$A$15:$AA$223,'data countries EDGAR'!$Z$12,FALSE)</f>
        <v>2.0856317199615513E-5</v>
      </c>
      <c r="G90" s="193">
        <f t="shared" si="293"/>
        <v>0.16238411177213818</v>
      </c>
      <c r="H90" s="262">
        <f>VLOOKUP($S90,'data countries EDGAR'!$A$15:$AA$223,'data countries EDGAR'!M$12,FALSE)/1000</f>
        <v>7.6522969754353994E-4</v>
      </c>
      <c r="I90" s="236">
        <f>VLOOKUP($S90,'data countries EDGAR'!$A$15:$AA$223,'data countries EDGAR'!N$12,FALSE)/1000</f>
        <v>9.2584793672620001E-4</v>
      </c>
      <c r="J90" s="236">
        <f>VLOOKUP($S90,'data countries EDGAR'!$A$15:$AA$223,'data countries EDGAR'!O$12,FALSE)/1000</f>
        <v>8.9736925557984003E-4</v>
      </c>
      <c r="K90" s="236">
        <f>VLOOKUP($S90,'data countries EDGAR'!$A$15:$AA$223,'data countries EDGAR'!P$12,FALSE)/1000</f>
        <v>9.3007329717987002E-4</v>
      </c>
      <c r="L90" s="236">
        <f>VLOOKUP($S90,'data countries EDGAR'!$A$15:$AA$223,'data countries EDGAR'!Q$12,FALSE)/1000</f>
        <v>9.4954764547448996E-4</v>
      </c>
      <c r="M90" s="236">
        <f>VLOOKUP($S90,'data countries EDGAR'!$A$15:$AA$223,'data countries EDGAR'!R$12,FALSE)/1000</f>
        <v>9.6873911696132001E-4</v>
      </c>
      <c r="N90" s="236"/>
      <c r="O90" s="236"/>
      <c r="P90" s="262">
        <f t="shared" si="294"/>
        <v>4.6715772519217201E-3</v>
      </c>
      <c r="Q90" s="194">
        <f t="shared" si="277"/>
        <v>0</v>
      </c>
      <c r="R90" s="237">
        <f t="shared" si="278"/>
        <v>0</v>
      </c>
      <c r="S90" s="194" t="str">
        <f>'data countries EDGAR'!A45</f>
        <v>Burundi</v>
      </c>
      <c r="T90" s="195">
        <v>2019</v>
      </c>
      <c r="U90" s="485">
        <f t="shared" si="295"/>
        <v>0.16238411177213818</v>
      </c>
      <c r="V90" s="193">
        <f t="shared" si="279"/>
        <v>5.6009711910590315E-2</v>
      </c>
      <c r="W90" s="254">
        <f t="shared" si="296"/>
        <v>-0.65507886640298485</v>
      </c>
      <c r="X90" s="197">
        <f t="shared" si="280"/>
        <v>7.6522969754353994E-4</v>
      </c>
      <c r="Y90" s="229">
        <v>0</v>
      </c>
      <c r="Z90" s="199">
        <f t="shared" si="297"/>
        <v>7.6522969754353994E-4</v>
      </c>
      <c r="AA90" s="199">
        <f t="shared" si="281"/>
        <v>-3.4162962016201774</v>
      </c>
      <c r="AB90" s="200">
        <f t="shared" si="282"/>
        <v>3778.3126853043264</v>
      </c>
      <c r="AC90" s="199">
        <f t="shared" si="298"/>
        <v>2019.5005876744372</v>
      </c>
      <c r="AD90" s="199">
        <f t="shared" si="299"/>
        <v>2444.9056064223328</v>
      </c>
      <c r="AE90" s="201">
        <f t="shared" si="300"/>
        <v>2444.9056064223328</v>
      </c>
      <c r="AF90" s="202">
        <f t="shared" si="283"/>
        <v>2444.9056064223328</v>
      </c>
      <c r="AG90" s="202">
        <f t="shared" si="301"/>
        <v>2444.9056064223328</v>
      </c>
      <c r="AH90" s="202">
        <f t="shared" si="302"/>
        <v>2444</v>
      </c>
      <c r="AI90" s="177">
        <f t="shared" si="284"/>
        <v>2445</v>
      </c>
      <c r="AJ90" s="178" t="str" cm="1">
        <f t="array" ref="AJ90">IFERROR(INDEX($AN$6:$DP$6,MATCH(_xlfn.AGGREGATE(14,6,(AN90:DP90)/(AN90:DP90&lt;=0),1),AN90:DP90,0)),"-")</f>
        <v>-</v>
      </c>
      <c r="AL90" s="176" t="s">
        <v>302</v>
      </c>
      <c r="AM90" s="154">
        <f t="shared" si="285"/>
        <v>7.6522969754353994E-4</v>
      </c>
      <c r="AN90" s="176">
        <f t="shared" si="305"/>
        <v>7.6343087381862678E-4</v>
      </c>
      <c r="AO90" s="176">
        <f t="shared" si="305"/>
        <v>7.6163205009371372E-4</v>
      </c>
      <c r="AP90" s="176">
        <f t="shared" si="305"/>
        <v>7.5983322636880056E-4</v>
      </c>
      <c r="AQ90" s="176">
        <f t="shared" si="305"/>
        <v>7.5803440264388751E-4</v>
      </c>
      <c r="AR90" s="230">
        <f t="shared" si="306"/>
        <v>7.5623557891897435E-4</v>
      </c>
      <c r="AS90" s="230">
        <f t="shared" si="306"/>
        <v>7.544367551940613E-4</v>
      </c>
      <c r="AT90" s="230">
        <f t="shared" si="306"/>
        <v>7.5263793146914813E-4</v>
      </c>
      <c r="AU90" s="230">
        <f t="shared" si="306"/>
        <v>7.5083910774423508E-4</v>
      </c>
      <c r="AV90" s="230">
        <f t="shared" si="306"/>
        <v>7.4904028401932192E-4</v>
      </c>
      <c r="AW90" s="230">
        <f t="shared" si="306"/>
        <v>7.4724146029440887E-4</v>
      </c>
      <c r="AX90" s="230">
        <f t="shared" si="306"/>
        <v>7.4544263656949571E-4</v>
      </c>
      <c r="AY90" s="230">
        <f t="shared" si="306"/>
        <v>7.4364381284458265E-4</v>
      </c>
      <c r="AZ90" s="230">
        <f t="shared" si="306"/>
        <v>7.4184498911966949E-4</v>
      </c>
      <c r="BA90" s="230">
        <f t="shared" si="306"/>
        <v>7.4004616539475644E-4</v>
      </c>
      <c r="BB90" s="230">
        <f t="shared" si="306"/>
        <v>7.3824734166984328E-4</v>
      </c>
      <c r="BC90" s="230">
        <f t="shared" si="306"/>
        <v>7.3644851794493022E-4</v>
      </c>
      <c r="BD90" s="230">
        <f t="shared" si="306"/>
        <v>7.3464969422001706E-4</v>
      </c>
      <c r="BE90" s="230">
        <f t="shared" si="306"/>
        <v>7.3285087049510401E-4</v>
      </c>
      <c r="BF90" s="230">
        <f t="shared" si="306"/>
        <v>7.3105204677019085E-4</v>
      </c>
      <c r="BG90" s="230">
        <f t="shared" si="306"/>
        <v>7.292532230452778E-4</v>
      </c>
      <c r="BH90" s="230">
        <f t="shared" si="303"/>
        <v>7.2745439932036463E-4</v>
      </c>
      <c r="BI90" s="230">
        <f t="shared" si="303"/>
        <v>7.2565557559545158E-4</v>
      </c>
      <c r="BJ90" s="230">
        <f t="shared" si="303"/>
        <v>7.2385675187053842E-4</v>
      </c>
      <c r="BK90" s="230">
        <f t="shared" si="303"/>
        <v>7.2205792814562537E-4</v>
      </c>
      <c r="BL90" s="230">
        <f t="shared" si="303"/>
        <v>7.2025910442071221E-4</v>
      </c>
      <c r="BM90" s="230">
        <f t="shared" si="303"/>
        <v>7.1846028069579915E-4</v>
      </c>
      <c r="BN90" s="230">
        <f t="shared" si="303"/>
        <v>7.1666145697088599E-4</v>
      </c>
      <c r="BO90" s="230">
        <f t="shared" si="303"/>
        <v>7.1486263324597294E-4</v>
      </c>
      <c r="BP90" s="230">
        <f t="shared" si="303"/>
        <v>7.1306380952105978E-4</v>
      </c>
      <c r="BQ90" s="230">
        <f t="shared" si="303"/>
        <v>7.1126498579614672E-4</v>
      </c>
      <c r="BR90" s="230">
        <f t="shared" si="303"/>
        <v>7.0946616207123356E-4</v>
      </c>
      <c r="BS90" s="230">
        <f t="shared" si="303"/>
        <v>7.0766733834632051E-4</v>
      </c>
      <c r="BT90" s="230">
        <f t="shared" si="303"/>
        <v>7.0586851462140735E-4</v>
      </c>
      <c r="BU90" s="230">
        <f t="shared" si="303"/>
        <v>7.040696908964943E-4</v>
      </c>
      <c r="BV90" s="230">
        <f t="shared" si="303"/>
        <v>7.0227086717158113E-4</v>
      </c>
      <c r="BW90" s="230">
        <f t="shared" si="307"/>
        <v>7.0047204344666808E-4</v>
      </c>
      <c r="BX90" s="230">
        <f t="shared" si="307"/>
        <v>6.9867321972175492E-4</v>
      </c>
      <c r="BY90" s="230">
        <f t="shared" si="307"/>
        <v>6.9687439599684187E-4</v>
      </c>
      <c r="BZ90" s="230">
        <f t="shared" si="307"/>
        <v>6.9507557227192871E-4</v>
      </c>
      <c r="CA90" s="230">
        <f t="shared" si="307"/>
        <v>6.9327674854701565E-4</v>
      </c>
      <c r="CB90" s="230">
        <f t="shared" si="307"/>
        <v>6.9147792482210249E-4</v>
      </c>
      <c r="CC90" s="230">
        <f t="shared" si="307"/>
        <v>6.8967910109718944E-4</v>
      </c>
      <c r="CD90" s="230">
        <f t="shared" si="307"/>
        <v>6.8788027737227628E-4</v>
      </c>
      <c r="CE90" s="230">
        <f t="shared" si="307"/>
        <v>6.8608145364736322E-4</v>
      </c>
      <c r="CF90" s="230">
        <f t="shared" si="307"/>
        <v>6.8428262992245006E-4</v>
      </c>
      <c r="CG90" s="230">
        <f t="shared" si="307"/>
        <v>6.8248380619753701E-4</v>
      </c>
      <c r="CH90" s="230">
        <f t="shared" si="307"/>
        <v>6.8068498247262385E-4</v>
      </c>
      <c r="CI90" s="230">
        <f t="shared" si="307"/>
        <v>6.788861587477108E-4</v>
      </c>
      <c r="CJ90" s="230">
        <f t="shared" si="307"/>
        <v>6.7708733502279763E-4</v>
      </c>
      <c r="CK90" s="230">
        <f t="shared" si="307"/>
        <v>6.7528851129788458E-4</v>
      </c>
      <c r="CL90" s="230">
        <f t="shared" si="307"/>
        <v>6.7348968757297142E-4</v>
      </c>
      <c r="CM90" s="230">
        <f t="shared" si="304"/>
        <v>6.7169086384805837E-4</v>
      </c>
      <c r="CN90" s="230">
        <f t="shared" si="304"/>
        <v>6.6989204012314521E-4</v>
      </c>
      <c r="CO90" s="230">
        <f t="shared" si="304"/>
        <v>6.6809321639823215E-4</v>
      </c>
      <c r="CP90" s="230">
        <f t="shared" si="304"/>
        <v>6.6629439267331899E-4</v>
      </c>
      <c r="CQ90" s="230">
        <f t="shared" si="304"/>
        <v>6.6449556894840594E-4</v>
      </c>
      <c r="CR90" s="230">
        <f t="shared" si="304"/>
        <v>6.6269674522349278E-4</v>
      </c>
      <c r="CS90" s="230">
        <f t="shared" si="304"/>
        <v>6.6089792149857972E-4</v>
      </c>
      <c r="CT90" s="230">
        <f t="shared" si="304"/>
        <v>6.5909909777366656E-4</v>
      </c>
      <c r="CU90" s="230">
        <f t="shared" si="304"/>
        <v>6.5730027404875351E-4</v>
      </c>
      <c r="CV90" s="230">
        <f t="shared" si="304"/>
        <v>6.5550145032384035E-4</v>
      </c>
      <c r="CW90" s="230">
        <f t="shared" si="304"/>
        <v>6.537026265989273E-4</v>
      </c>
      <c r="CX90" s="230">
        <f t="shared" si="304"/>
        <v>6.5190380287401413E-4</v>
      </c>
      <c r="CY90" s="230">
        <f t="shared" si="304"/>
        <v>6.5010497914910108E-4</v>
      </c>
      <c r="CZ90" s="230">
        <f t="shared" si="304"/>
        <v>6.4830615542418792E-4</v>
      </c>
      <c r="DA90" s="230">
        <f t="shared" si="304"/>
        <v>6.4650733169927487E-4</v>
      </c>
      <c r="DB90" s="230">
        <f t="shared" si="304"/>
        <v>6.4470850797436171E-4</v>
      </c>
      <c r="DC90" s="230">
        <f t="shared" si="308"/>
        <v>6.4290968424944865E-4</v>
      </c>
      <c r="DD90" s="230">
        <f t="shared" si="308"/>
        <v>6.4111086052453549E-4</v>
      </c>
      <c r="DE90" s="230">
        <f t="shared" si="308"/>
        <v>6.3931203679962244E-4</v>
      </c>
      <c r="DF90" s="230">
        <f t="shared" si="308"/>
        <v>6.3751321307470928E-4</v>
      </c>
      <c r="DG90" s="230">
        <f t="shared" si="308"/>
        <v>6.3571438934979622E-4</v>
      </c>
      <c r="DH90" s="230">
        <f t="shared" si="308"/>
        <v>6.3391556562488306E-4</v>
      </c>
      <c r="DI90" s="230">
        <f t="shared" si="308"/>
        <v>6.3211674189997001E-4</v>
      </c>
      <c r="DJ90" s="230">
        <f t="shared" si="308"/>
        <v>6.3031791817505685E-4</v>
      </c>
      <c r="DK90" s="230">
        <f t="shared" si="308"/>
        <v>6.285190944501438E-4</v>
      </c>
      <c r="DL90" s="230">
        <f t="shared" si="308"/>
        <v>6.2672027072523063E-4</v>
      </c>
      <c r="DM90" s="230">
        <f t="shared" si="308"/>
        <v>6.2492144700031758E-4</v>
      </c>
      <c r="DN90" s="230">
        <f t="shared" si="308"/>
        <v>6.2312262327540442E-4</v>
      </c>
      <c r="DO90" s="230">
        <f t="shared" si="308"/>
        <v>6.2132379955049137E-4</v>
      </c>
      <c r="DP90" s="230">
        <f t="shared" si="308"/>
        <v>6.1952497582557821E-4</v>
      </c>
    </row>
    <row r="91" spans="2:120" x14ac:dyDescent="0.25">
      <c r="B91" s="194" t="str">
        <f t="shared" si="292"/>
        <v>Cabo Verde</v>
      </c>
      <c r="C91" s="233">
        <f>'web app'!$C$29</f>
        <v>668.55</v>
      </c>
      <c r="D91" s="234">
        <f>'web app'!$C$17</f>
        <v>0.15</v>
      </c>
      <c r="E91" s="235">
        <f>VLOOKUP($S91,'data countries EDGAR'!$A$15:$AA$223,'data countries EDGAR'!$AA$12,FALSE)</f>
        <v>7.2661695940134637E-5</v>
      </c>
      <c r="F91" s="235">
        <f>VLOOKUP($S91,'data countries EDGAR'!$A$15:$AA$223,'data countries EDGAR'!$Z$12,FALSE)</f>
        <v>2.2835671537132133E-5</v>
      </c>
      <c r="G91" s="193">
        <f t="shared" si="293"/>
        <v>2.0263466498343784E-2</v>
      </c>
      <c r="H91" s="262">
        <f>VLOOKUP($S91,'data countries EDGAR'!$A$15:$AA$223,'data countries EDGAR'!M$12,FALSE)/1000</f>
        <v>8.3785329194578E-4</v>
      </c>
      <c r="I91" s="236">
        <f>VLOOKUP($S91,'data countries EDGAR'!$A$15:$AA$223,'data countries EDGAR'!N$12,FALSE)/1000</f>
        <v>6.2828621433306999E-4</v>
      </c>
      <c r="J91" s="236">
        <f>VLOOKUP($S91,'data countries EDGAR'!$A$15:$AA$223,'data countries EDGAR'!O$12,FALSE)/1000</f>
        <v>6.4793296212935008E-4</v>
      </c>
      <c r="K91" s="236">
        <f>VLOOKUP($S91,'data countries EDGAR'!$A$15:$AA$223,'data countries EDGAR'!P$12,FALSE)/1000</f>
        <v>6.8012198077633005E-4</v>
      </c>
      <c r="L91" s="236">
        <f>VLOOKUP($S91,'data countries EDGAR'!$A$15:$AA$223,'data countries EDGAR'!Q$12,FALSE)/1000</f>
        <v>6.5081612056882004E-4</v>
      </c>
      <c r="M91" s="236">
        <f>VLOOKUP($S91,'data countries EDGAR'!$A$15:$AA$223,'data countries EDGAR'!R$12,FALSE)/1000</f>
        <v>6.7621804087769004E-4</v>
      </c>
      <c r="N91" s="236"/>
      <c r="O91" s="236"/>
      <c r="P91" s="262">
        <f t="shared" si="294"/>
        <v>3.2833753186852603E-3</v>
      </c>
      <c r="Q91" s="194">
        <f t="shared" si="277"/>
        <v>0</v>
      </c>
      <c r="R91" s="237">
        <f t="shared" si="278"/>
        <v>0</v>
      </c>
      <c r="S91" s="194" t="str">
        <f>'data countries EDGAR'!A46</f>
        <v>Cabo Verde</v>
      </c>
      <c r="T91" s="195">
        <v>2019</v>
      </c>
      <c r="U91" s="485">
        <f t="shared" si="295"/>
        <v>2.0263466498343784E-2</v>
      </c>
      <c r="V91" s="193">
        <f t="shared" si="279"/>
        <v>2.0263466498346559E-2</v>
      </c>
      <c r="W91" s="254">
        <f t="shared" si="296"/>
        <v>1.3700152123874432E-13</v>
      </c>
      <c r="X91" s="197">
        <f t="shared" si="280"/>
        <v>8.3785329194578E-4</v>
      </c>
      <c r="Y91" s="229">
        <v>0</v>
      </c>
      <c r="Z91" s="199">
        <f t="shared" si="297"/>
        <v>8.3785329194578E-4</v>
      </c>
      <c r="AA91" s="199">
        <f t="shared" si="281"/>
        <v>-3.4254542324576391</v>
      </c>
      <c r="AB91" s="200">
        <f t="shared" si="282"/>
        <v>3500.6207136423718</v>
      </c>
      <c r="AC91" s="199">
        <f t="shared" si="298"/>
        <v>2019.5050643271798</v>
      </c>
      <c r="AD91" s="199">
        <f t="shared" si="299"/>
        <v>2068.8648989901099</v>
      </c>
      <c r="AE91" s="201">
        <f t="shared" si="300"/>
        <v>2068.8648989901099</v>
      </c>
      <c r="AF91" s="202">
        <f t="shared" si="283"/>
        <v>2068.8648989901099</v>
      </c>
      <c r="AG91" s="202">
        <f t="shared" si="301"/>
        <v>2068.8648989901099</v>
      </c>
      <c r="AH91" s="202">
        <f t="shared" si="302"/>
        <v>2068</v>
      </c>
      <c r="AI91" s="177">
        <f t="shared" si="284"/>
        <v>2069</v>
      </c>
      <c r="AJ91" s="178" cm="1">
        <f t="array" ref="AJ91">IFERROR(INDEX($AN$6:$DP$6,MATCH(_xlfn.AGGREGATE(14,6,(AN91:DP91)/(AN91:DP91&lt;=0),1),AN91:DP91,0)),"-")</f>
        <v>2069</v>
      </c>
      <c r="AL91" s="176" t="s">
        <v>302</v>
      </c>
      <c r="AM91" s="154">
        <f t="shared" si="285"/>
        <v>8.3785329194578E-4</v>
      </c>
      <c r="AN91" s="176">
        <f t="shared" si="305"/>
        <v>8.2088063912796221E-4</v>
      </c>
      <c r="AO91" s="176">
        <f t="shared" si="305"/>
        <v>8.0390798631014432E-4</v>
      </c>
      <c r="AP91" s="176">
        <f t="shared" si="305"/>
        <v>7.8693533349232653E-4</v>
      </c>
      <c r="AQ91" s="176">
        <f t="shared" si="305"/>
        <v>7.6996268067450874E-4</v>
      </c>
      <c r="AR91" s="230">
        <f t="shared" si="306"/>
        <v>7.5299002785669095E-4</v>
      </c>
      <c r="AS91" s="230">
        <f t="shared" si="306"/>
        <v>7.3601737503887306E-4</v>
      </c>
      <c r="AT91" s="230">
        <f t="shared" si="306"/>
        <v>7.1904472222105527E-4</v>
      </c>
      <c r="AU91" s="230">
        <f t="shared" si="306"/>
        <v>7.0207206940323748E-4</v>
      </c>
      <c r="AV91" s="230">
        <f t="shared" si="306"/>
        <v>6.8509941658541958E-4</v>
      </c>
      <c r="AW91" s="230">
        <f t="shared" si="306"/>
        <v>6.681267637676018E-4</v>
      </c>
      <c r="AX91" s="230">
        <f t="shared" si="306"/>
        <v>6.5115411094978401E-4</v>
      </c>
      <c r="AY91" s="230">
        <f t="shared" si="306"/>
        <v>6.3418145813196611E-4</v>
      </c>
      <c r="AZ91" s="230">
        <f t="shared" si="306"/>
        <v>6.1720880531414832E-4</v>
      </c>
      <c r="BA91" s="230">
        <f t="shared" si="306"/>
        <v>6.0023615249633054E-4</v>
      </c>
      <c r="BB91" s="230">
        <f t="shared" si="306"/>
        <v>5.8326349967851275E-4</v>
      </c>
      <c r="BC91" s="230">
        <f t="shared" si="306"/>
        <v>5.6629084686069496E-4</v>
      </c>
      <c r="BD91" s="230">
        <f t="shared" si="306"/>
        <v>5.4931819404287706E-4</v>
      </c>
      <c r="BE91" s="230">
        <f t="shared" si="306"/>
        <v>5.3234554122505928E-4</v>
      </c>
      <c r="BF91" s="230">
        <f t="shared" si="306"/>
        <v>5.1537288840724149E-4</v>
      </c>
      <c r="BG91" s="230">
        <f t="shared" ref="BG91:BV106" si="309">IF(BG$6&lt;=$T91,0,IF(BG$6&lt;$AH91,$X91+($Y91-$X91)/($AG91-($T91+0.5))*(BG$6+0.5-($T91+0.5)),
IF(BG$6=$AH91,($X91+($Y91-$X91)/($AG91-($T91+0.5))*(0.5*($AG91+$AH91)-($T91+0.5)))*($AG91-$AH91)+$Y91*($AH91+1-$AG91),
$Y91)))</f>
        <v>4.9840023558942359E-4</v>
      </c>
      <c r="BH91" s="230">
        <f t="shared" si="309"/>
        <v>4.814275827716058E-4</v>
      </c>
      <c r="BI91" s="230">
        <f t="shared" si="309"/>
        <v>4.6445492995378802E-4</v>
      </c>
      <c r="BJ91" s="230">
        <f t="shared" si="309"/>
        <v>4.4748227713597017E-4</v>
      </c>
      <c r="BK91" s="230">
        <f t="shared" si="309"/>
        <v>4.3050962431815233E-4</v>
      </c>
      <c r="BL91" s="230">
        <f t="shared" si="309"/>
        <v>4.1353697150033454E-4</v>
      </c>
      <c r="BM91" s="230">
        <f t="shared" si="309"/>
        <v>3.965643186825167E-4</v>
      </c>
      <c r="BN91" s="230">
        <f t="shared" si="309"/>
        <v>3.7959166586469891E-4</v>
      </c>
      <c r="BO91" s="230">
        <f t="shared" si="309"/>
        <v>3.6261901304688107E-4</v>
      </c>
      <c r="BP91" s="230">
        <f t="shared" si="309"/>
        <v>3.4564636022906328E-4</v>
      </c>
      <c r="BQ91" s="230">
        <f t="shared" si="309"/>
        <v>3.286737074112455E-4</v>
      </c>
      <c r="BR91" s="230">
        <f t="shared" si="309"/>
        <v>3.117010545934276E-4</v>
      </c>
      <c r="BS91" s="230">
        <f t="shared" si="309"/>
        <v>2.9472840177560981E-4</v>
      </c>
      <c r="BT91" s="230">
        <f t="shared" si="309"/>
        <v>2.7775574895779202E-4</v>
      </c>
      <c r="BU91" s="230">
        <f t="shared" si="309"/>
        <v>2.6078309613997413E-4</v>
      </c>
      <c r="BV91" s="230">
        <f t="shared" si="309"/>
        <v>2.4381044332215634E-4</v>
      </c>
      <c r="BW91" s="230">
        <f t="shared" si="307"/>
        <v>2.2683779050433855E-4</v>
      </c>
      <c r="BX91" s="230">
        <f t="shared" si="307"/>
        <v>2.0986513768652076E-4</v>
      </c>
      <c r="BY91" s="230">
        <f t="shared" si="307"/>
        <v>1.9289248486870287E-4</v>
      </c>
      <c r="BZ91" s="230">
        <f t="shared" si="307"/>
        <v>1.7591983205088508E-4</v>
      </c>
      <c r="CA91" s="230">
        <f t="shared" si="307"/>
        <v>1.5894717923306729E-4</v>
      </c>
      <c r="CB91" s="230">
        <f t="shared" si="307"/>
        <v>1.419745264152494E-4</v>
      </c>
      <c r="CC91" s="230">
        <f t="shared" si="307"/>
        <v>1.2500187359743161E-4</v>
      </c>
      <c r="CD91" s="230">
        <f t="shared" si="307"/>
        <v>1.0802922077961382E-4</v>
      </c>
      <c r="CE91" s="230">
        <f t="shared" si="307"/>
        <v>9.1056567961796033E-5</v>
      </c>
      <c r="CF91" s="230">
        <f t="shared" si="307"/>
        <v>7.4083915143978137E-5</v>
      </c>
      <c r="CG91" s="230">
        <f t="shared" si="307"/>
        <v>5.7111262326160349E-5</v>
      </c>
      <c r="CH91" s="230">
        <f t="shared" si="307"/>
        <v>4.0138609508342561E-5</v>
      </c>
      <c r="CI91" s="230">
        <f t="shared" si="307"/>
        <v>2.3165956690524665E-5</v>
      </c>
      <c r="CJ91" s="230">
        <f t="shared" si="307"/>
        <v>6.3481987028744703E-6</v>
      </c>
      <c r="CK91" s="230">
        <f t="shared" si="307"/>
        <v>0</v>
      </c>
      <c r="CL91" s="230">
        <f t="shared" ref="CL91:DA106" si="310">IF(CL$6&lt;=$T91,0,IF(CL$6&lt;$AH91,$X91+($Y91-$X91)/($AG91-($T91+0.5))*(CL$6+0.5-($T91+0.5)),
IF(CL$6=$AH91,($X91+($Y91-$X91)/($AG91-($T91+0.5))*(0.5*($AG91+$AH91)-($T91+0.5)))*($AG91-$AH91)+$Y91*($AH91+1-$AG91),
$Y91)))</f>
        <v>0</v>
      </c>
      <c r="CM91" s="230">
        <f t="shared" si="310"/>
        <v>0</v>
      </c>
      <c r="CN91" s="230">
        <f t="shared" si="310"/>
        <v>0</v>
      </c>
      <c r="CO91" s="230">
        <f t="shared" si="310"/>
        <v>0</v>
      </c>
      <c r="CP91" s="230">
        <f t="shared" si="310"/>
        <v>0</v>
      </c>
      <c r="CQ91" s="230">
        <f t="shared" si="310"/>
        <v>0</v>
      </c>
      <c r="CR91" s="230">
        <f t="shared" si="310"/>
        <v>0</v>
      </c>
      <c r="CS91" s="230">
        <f t="shared" si="310"/>
        <v>0</v>
      </c>
      <c r="CT91" s="230">
        <f t="shared" si="310"/>
        <v>0</v>
      </c>
      <c r="CU91" s="230">
        <f t="shared" si="310"/>
        <v>0</v>
      </c>
      <c r="CV91" s="230">
        <f t="shared" si="310"/>
        <v>0</v>
      </c>
      <c r="CW91" s="230">
        <f t="shared" si="310"/>
        <v>0</v>
      </c>
      <c r="CX91" s="230">
        <f t="shared" si="310"/>
        <v>0</v>
      </c>
      <c r="CY91" s="230">
        <f t="shared" si="310"/>
        <v>0</v>
      </c>
      <c r="CZ91" s="230">
        <f t="shared" si="310"/>
        <v>0</v>
      </c>
      <c r="DA91" s="230">
        <f t="shared" si="310"/>
        <v>0</v>
      </c>
      <c r="DB91" s="230">
        <f t="shared" ref="DB91:DP106" si="311">IF(DB$6&lt;=$T91,0,IF(DB$6&lt;$AH91,$X91+($Y91-$X91)/($AG91-($T91+0.5))*(DB$6+0.5-($T91+0.5)),
IF(DB$6=$AH91,($X91+($Y91-$X91)/($AG91-($T91+0.5))*(0.5*($AG91+$AH91)-($T91+0.5)))*($AG91-$AH91)+$Y91*($AH91+1-$AG91),
$Y91)))</f>
        <v>0</v>
      </c>
      <c r="DC91" s="230">
        <f t="shared" si="311"/>
        <v>0</v>
      </c>
      <c r="DD91" s="230">
        <f t="shared" si="311"/>
        <v>0</v>
      </c>
      <c r="DE91" s="230">
        <f t="shared" si="311"/>
        <v>0</v>
      </c>
      <c r="DF91" s="230">
        <f t="shared" si="311"/>
        <v>0</v>
      </c>
      <c r="DG91" s="230">
        <f t="shared" si="311"/>
        <v>0</v>
      </c>
      <c r="DH91" s="230">
        <f t="shared" si="311"/>
        <v>0</v>
      </c>
      <c r="DI91" s="230">
        <f t="shared" si="308"/>
        <v>0</v>
      </c>
      <c r="DJ91" s="230">
        <f t="shared" si="308"/>
        <v>0</v>
      </c>
      <c r="DK91" s="230">
        <f t="shared" si="308"/>
        <v>0</v>
      </c>
      <c r="DL91" s="230">
        <f t="shared" si="308"/>
        <v>0</v>
      </c>
      <c r="DM91" s="230">
        <f t="shared" si="308"/>
        <v>0</v>
      </c>
      <c r="DN91" s="230">
        <f t="shared" si="308"/>
        <v>0</v>
      </c>
      <c r="DO91" s="230">
        <f t="shared" si="308"/>
        <v>0</v>
      </c>
      <c r="DP91" s="230">
        <f t="shared" si="308"/>
        <v>0</v>
      </c>
    </row>
    <row r="92" spans="2:120" x14ac:dyDescent="0.25">
      <c r="B92" s="194" t="str">
        <f t="shared" si="292"/>
        <v>Cambodia</v>
      </c>
      <c r="C92" s="233">
        <f>'web app'!$C$29</f>
        <v>668.55</v>
      </c>
      <c r="D92" s="234">
        <f>'web app'!$C$17</f>
        <v>0.15</v>
      </c>
      <c r="E92" s="235">
        <f>VLOOKUP($S92,'data countries EDGAR'!$A$15:$AA$223,'data countries EDGAR'!$AA$12,FALSE)</f>
        <v>2.1373412141603835E-3</v>
      </c>
      <c r="F92" s="235">
        <f>VLOOKUP($S92,'data countries EDGAR'!$A$15:$AA$223,'data countries EDGAR'!$Z$12,FALSE)</f>
        <v>4.2819709119129931E-4</v>
      </c>
      <c r="G92" s="193">
        <f t="shared" si="293"/>
        <v>0.4576684108275903</v>
      </c>
      <c r="H92" s="262">
        <f>VLOOKUP($S92,'data countries EDGAR'!$A$15:$AA$223,'data countries EDGAR'!M$12,FALSE)/1000</f>
        <v>1.5710785727183998E-2</v>
      </c>
      <c r="I92" s="236">
        <f>VLOOKUP($S92,'data countries EDGAR'!$A$15:$AA$223,'data countries EDGAR'!N$12,FALSE)/1000</f>
        <v>1.8633215447722999E-2</v>
      </c>
      <c r="J92" s="236">
        <f>VLOOKUP($S92,'data countries EDGAR'!$A$15:$AA$223,'data countries EDGAR'!O$12,FALSE)/1000</f>
        <v>1.8482608848535E-2</v>
      </c>
      <c r="K92" s="236">
        <f>VLOOKUP($S92,'data countries EDGAR'!$A$15:$AA$223,'data countries EDGAR'!P$12,FALSE)/1000</f>
        <v>1.8384886137023999E-2</v>
      </c>
      <c r="L92" s="236">
        <f>VLOOKUP($S92,'data countries EDGAR'!$A$15:$AA$223,'data countries EDGAR'!Q$12,FALSE)/1000</f>
        <v>1.8916160964463E-2</v>
      </c>
      <c r="M92" s="236">
        <f>VLOOKUP($S92,'data countries EDGAR'!$A$15:$AA$223,'data countries EDGAR'!R$12,FALSE)/1000</f>
        <v>1.9439220149309003E-2</v>
      </c>
      <c r="N92" s="236"/>
      <c r="O92" s="236"/>
      <c r="P92" s="262">
        <f t="shared" si="294"/>
        <v>9.3856091547054002E-2</v>
      </c>
      <c r="Q92" s="194">
        <f t="shared" si="277"/>
        <v>0</v>
      </c>
      <c r="R92" s="237">
        <f t="shared" si="278"/>
        <v>0</v>
      </c>
      <c r="S92" s="194" t="str">
        <f>'data countries EDGAR'!A47</f>
        <v>Cambodia</v>
      </c>
      <c r="T92" s="195">
        <v>2019</v>
      </c>
      <c r="U92" s="485">
        <f t="shared" si="295"/>
        <v>0.4576684108275903</v>
      </c>
      <c r="V92" s="193">
        <f t="shared" si="279"/>
        <v>0.45766841082747883</v>
      </c>
      <c r="W92" s="254">
        <f t="shared" si="296"/>
        <v>-2.4358293160275934E-13</v>
      </c>
      <c r="X92" s="197">
        <f t="shared" si="280"/>
        <v>1.5710785727183998E-2</v>
      </c>
      <c r="Y92" s="229">
        <v>0</v>
      </c>
      <c r="Z92" s="199">
        <f t="shared" si="297"/>
        <v>1.5710785727183998E-2</v>
      </c>
      <c r="AA92" s="199">
        <f t="shared" si="281"/>
        <v>-64.386911159478529</v>
      </c>
      <c r="AB92" s="200">
        <f t="shared" si="282"/>
        <v>65954.812792534227</v>
      </c>
      <c r="AC92" s="199">
        <f t="shared" si="298"/>
        <v>2019.5042188777986</v>
      </c>
      <c r="AD92" s="199">
        <f t="shared" si="299"/>
        <v>2078.7574643727976</v>
      </c>
      <c r="AE92" s="201">
        <f t="shared" si="300"/>
        <v>2078.7574643727976</v>
      </c>
      <c r="AF92" s="202">
        <f t="shared" si="283"/>
        <v>2078.7574643727976</v>
      </c>
      <c r="AG92" s="202">
        <f t="shared" si="301"/>
        <v>2078.7574643727976</v>
      </c>
      <c r="AH92" s="202">
        <f t="shared" si="302"/>
        <v>2078</v>
      </c>
      <c r="AI92" s="177">
        <f t="shared" si="284"/>
        <v>2079</v>
      </c>
      <c r="AJ92" s="178" cm="1">
        <f t="array" ref="AJ92">IFERROR(INDEX($AN$6:$DP$6,MATCH(_xlfn.AGGREGATE(14,6,(AN92:DP92)/(AN92:DP92&lt;=0),1),AN92:DP92,0)),"-")</f>
        <v>2079</v>
      </c>
      <c r="AL92" s="176" t="s">
        <v>302</v>
      </c>
      <c r="AM92" s="154">
        <f t="shared" si="285"/>
        <v>1.5710785727183998E-2</v>
      </c>
      <c r="AN92" s="176">
        <f t="shared" si="305"/>
        <v>1.5445658187666866E-2</v>
      </c>
      <c r="AO92" s="176">
        <f t="shared" si="305"/>
        <v>1.5180530648149733E-2</v>
      </c>
      <c r="AP92" s="176">
        <f t="shared" si="305"/>
        <v>1.4915403108632598E-2</v>
      </c>
      <c r="AQ92" s="176">
        <f t="shared" si="305"/>
        <v>1.4650275569115466E-2</v>
      </c>
      <c r="AR92" s="230">
        <f t="shared" ref="AR92:BG107" si="312">IF(AR$6&lt;=$T92,0,IF(AR$6&lt;$AH92,$X92+($Y92-$X92)/($AG92-($T92+0.5))*(AR$6+0.5-($T92+0.5)),
IF(AR$6=$AH92,($X92+($Y92-$X92)/($AG92-($T92+0.5))*(0.5*($AG92+$AH92)-($T92+0.5)))*($AG92-$AH92)+$Y92*($AH92+1-$AG92),
$Y92)))</f>
        <v>1.4385148029598333E-2</v>
      </c>
      <c r="AS92" s="230">
        <f t="shared" si="312"/>
        <v>1.41200204900812E-2</v>
      </c>
      <c r="AT92" s="230">
        <f t="shared" si="312"/>
        <v>1.3854892950564067E-2</v>
      </c>
      <c r="AU92" s="230">
        <f t="shared" si="312"/>
        <v>1.3589765411046933E-2</v>
      </c>
      <c r="AV92" s="230">
        <f t="shared" si="312"/>
        <v>1.33246378715298E-2</v>
      </c>
      <c r="AW92" s="230">
        <f t="shared" si="312"/>
        <v>1.3059510332012667E-2</v>
      </c>
      <c r="AX92" s="230">
        <f t="shared" si="312"/>
        <v>1.2794382792495534E-2</v>
      </c>
      <c r="AY92" s="230">
        <f t="shared" si="312"/>
        <v>1.2529255252978402E-2</v>
      </c>
      <c r="AZ92" s="230">
        <f t="shared" si="312"/>
        <v>1.2264127713461269E-2</v>
      </c>
      <c r="BA92" s="230">
        <f t="shared" si="312"/>
        <v>1.1999000173944136E-2</v>
      </c>
      <c r="BB92" s="230">
        <f t="shared" si="312"/>
        <v>1.1733872634427002E-2</v>
      </c>
      <c r="BC92" s="230">
        <f t="shared" si="312"/>
        <v>1.1468745094909869E-2</v>
      </c>
      <c r="BD92" s="230">
        <f t="shared" si="312"/>
        <v>1.1203617555392736E-2</v>
      </c>
      <c r="BE92" s="230">
        <f t="shared" si="312"/>
        <v>1.0938490015875602E-2</v>
      </c>
      <c r="BF92" s="230">
        <f t="shared" si="312"/>
        <v>1.0673362476358469E-2</v>
      </c>
      <c r="BG92" s="230">
        <f t="shared" si="312"/>
        <v>1.0408234936841336E-2</v>
      </c>
      <c r="BH92" s="230">
        <f t="shared" si="309"/>
        <v>1.0143107397324203E-2</v>
      </c>
      <c r="BI92" s="230">
        <f t="shared" si="309"/>
        <v>9.8779798578070704E-3</v>
      </c>
      <c r="BJ92" s="230">
        <f t="shared" si="309"/>
        <v>9.6128523182899377E-3</v>
      </c>
      <c r="BK92" s="230">
        <f t="shared" si="309"/>
        <v>9.3477247787728049E-3</v>
      </c>
      <c r="BL92" s="230">
        <f t="shared" si="309"/>
        <v>9.0825972392556721E-3</v>
      </c>
      <c r="BM92" s="230">
        <f t="shared" si="309"/>
        <v>8.8174696997385376E-3</v>
      </c>
      <c r="BN92" s="230">
        <f t="shared" si="309"/>
        <v>8.5523421602214048E-3</v>
      </c>
      <c r="BO92" s="230">
        <f t="shared" si="309"/>
        <v>8.287214620704272E-3</v>
      </c>
      <c r="BP92" s="230">
        <f t="shared" si="309"/>
        <v>8.0220870811871375E-3</v>
      </c>
      <c r="BQ92" s="230">
        <f t="shared" si="309"/>
        <v>7.7569595416700048E-3</v>
      </c>
      <c r="BR92" s="230">
        <f t="shared" si="309"/>
        <v>7.491832002152872E-3</v>
      </c>
      <c r="BS92" s="230">
        <f t="shared" si="309"/>
        <v>7.2267044626357392E-3</v>
      </c>
      <c r="BT92" s="230">
        <f t="shared" si="309"/>
        <v>6.9615769231186064E-3</v>
      </c>
      <c r="BU92" s="230">
        <f t="shared" si="309"/>
        <v>6.6964493836014737E-3</v>
      </c>
      <c r="BV92" s="230">
        <f t="shared" si="309"/>
        <v>6.4313218440843391E-3</v>
      </c>
      <c r="BW92" s="230">
        <f t="shared" ref="BW92:CL107" si="313">IF(BW$6&lt;=$T92,0,IF(BW$6&lt;$AH92,$X92+($Y92-$X92)/($AG92-($T92+0.5))*(BW$6+0.5-($T92+0.5)),
IF(BW$6=$AH92,($X92+($Y92-$X92)/($AG92-($T92+0.5))*(0.5*($AG92+$AH92)-($T92+0.5)))*($AG92-$AH92)+$Y92*($AH92+1-$AG92),
$Y92)))</f>
        <v>6.1661943045672064E-3</v>
      </c>
      <c r="BX92" s="230">
        <f t="shared" si="313"/>
        <v>5.9010667650500736E-3</v>
      </c>
      <c r="BY92" s="230">
        <f t="shared" si="313"/>
        <v>5.6359392255329408E-3</v>
      </c>
      <c r="BZ92" s="230">
        <f t="shared" si="313"/>
        <v>5.370811686015808E-3</v>
      </c>
      <c r="CA92" s="230">
        <f t="shared" si="313"/>
        <v>5.1056841464986735E-3</v>
      </c>
      <c r="CB92" s="230">
        <f t="shared" si="313"/>
        <v>4.8405566069815407E-3</v>
      </c>
      <c r="CC92" s="230">
        <f t="shared" si="313"/>
        <v>4.575429067464408E-3</v>
      </c>
      <c r="CD92" s="230">
        <f t="shared" si="313"/>
        <v>4.3103015279472752E-3</v>
      </c>
      <c r="CE92" s="230">
        <f t="shared" si="313"/>
        <v>4.0451739884301424E-3</v>
      </c>
      <c r="CF92" s="230">
        <f t="shared" si="313"/>
        <v>3.7800464489130096E-3</v>
      </c>
      <c r="CG92" s="230">
        <f t="shared" si="313"/>
        <v>3.5149189093958751E-3</v>
      </c>
      <c r="CH92" s="230">
        <f t="shared" si="313"/>
        <v>3.2497913698787424E-3</v>
      </c>
      <c r="CI92" s="230">
        <f t="shared" si="313"/>
        <v>2.9846638303616096E-3</v>
      </c>
      <c r="CJ92" s="230">
        <f t="shared" si="313"/>
        <v>2.7195362908444768E-3</v>
      </c>
      <c r="CK92" s="230">
        <f t="shared" si="313"/>
        <v>2.454408751327344E-3</v>
      </c>
      <c r="CL92" s="230">
        <f t="shared" si="313"/>
        <v>2.1892812118102095E-3</v>
      </c>
      <c r="CM92" s="230">
        <f t="shared" si="310"/>
        <v>1.9241536722930767E-3</v>
      </c>
      <c r="CN92" s="230">
        <f t="shared" si="310"/>
        <v>1.659026132775944E-3</v>
      </c>
      <c r="CO92" s="230">
        <f t="shared" si="310"/>
        <v>1.3938985932588112E-3</v>
      </c>
      <c r="CP92" s="230">
        <f t="shared" si="310"/>
        <v>1.1287710537416784E-3</v>
      </c>
      <c r="CQ92" s="230">
        <f t="shared" si="310"/>
        <v>8.6364351422454563E-4</v>
      </c>
      <c r="CR92" s="230">
        <f t="shared" si="310"/>
        <v>5.9851597470741112E-4</v>
      </c>
      <c r="CS92" s="230">
        <f t="shared" si="310"/>
        <v>3.3338843519027835E-4</v>
      </c>
      <c r="CT92" s="230">
        <f t="shared" si="310"/>
        <v>7.6058764621758307E-5</v>
      </c>
      <c r="CU92" s="230">
        <f t="shared" si="310"/>
        <v>0</v>
      </c>
      <c r="CV92" s="230">
        <f t="shared" si="310"/>
        <v>0</v>
      </c>
      <c r="CW92" s="230">
        <f t="shared" si="310"/>
        <v>0</v>
      </c>
      <c r="CX92" s="230">
        <f t="shared" si="310"/>
        <v>0</v>
      </c>
      <c r="CY92" s="230">
        <f t="shared" si="310"/>
        <v>0</v>
      </c>
      <c r="CZ92" s="230">
        <f t="shared" si="310"/>
        <v>0</v>
      </c>
      <c r="DA92" s="230">
        <f t="shared" si="310"/>
        <v>0</v>
      </c>
      <c r="DB92" s="230">
        <f t="shared" si="311"/>
        <v>0</v>
      </c>
      <c r="DC92" s="230">
        <f t="shared" si="311"/>
        <v>0</v>
      </c>
      <c r="DD92" s="230">
        <f t="shared" si="311"/>
        <v>0</v>
      </c>
      <c r="DE92" s="230">
        <f t="shared" si="311"/>
        <v>0</v>
      </c>
      <c r="DF92" s="230">
        <f t="shared" si="311"/>
        <v>0</v>
      </c>
      <c r="DG92" s="230">
        <f t="shared" si="311"/>
        <v>0</v>
      </c>
      <c r="DH92" s="230">
        <f t="shared" si="311"/>
        <v>0</v>
      </c>
      <c r="DI92" s="230">
        <f t="shared" si="311"/>
        <v>0</v>
      </c>
      <c r="DJ92" s="230">
        <f t="shared" si="311"/>
        <v>0</v>
      </c>
      <c r="DK92" s="230">
        <f t="shared" si="311"/>
        <v>0</v>
      </c>
      <c r="DL92" s="230">
        <f t="shared" si="311"/>
        <v>0</v>
      </c>
      <c r="DM92" s="230">
        <f t="shared" si="311"/>
        <v>0</v>
      </c>
      <c r="DN92" s="230">
        <f t="shared" si="311"/>
        <v>0</v>
      </c>
      <c r="DO92" s="230">
        <f t="shared" si="311"/>
        <v>0</v>
      </c>
      <c r="DP92" s="230">
        <f t="shared" si="311"/>
        <v>0</v>
      </c>
    </row>
    <row r="93" spans="2:120" x14ac:dyDescent="0.25">
      <c r="B93" s="194" t="str">
        <f t="shared" si="292"/>
        <v>Cameroon</v>
      </c>
      <c r="C93" s="233">
        <f>'web app'!$C$29</f>
        <v>668.55</v>
      </c>
      <c r="D93" s="234">
        <f>'web app'!$C$17</f>
        <v>0.15</v>
      </c>
      <c r="E93" s="235">
        <f>VLOOKUP($S93,'data countries EDGAR'!$A$15:$AA$223,'data countries EDGAR'!$AA$12,FALSE)</f>
        <v>3.282391867748148E-3</v>
      </c>
      <c r="F93" s="235">
        <f>VLOOKUP($S93,'data countries EDGAR'!$A$15:$AA$223,'data countries EDGAR'!$Z$12,FALSE)</f>
        <v>2.7993966432529366E-4</v>
      </c>
      <c r="G93" s="193">
        <f t="shared" si="293"/>
        <v>0.48824707567442743</v>
      </c>
      <c r="H93" s="262">
        <f>VLOOKUP($S93,'data countries EDGAR'!$A$15:$AA$223,'data countries EDGAR'!M$12,FALSE)/1000</f>
        <v>1.0271139559866001E-2</v>
      </c>
      <c r="I93" s="236">
        <f>VLOOKUP($S93,'data countries EDGAR'!$A$15:$AA$223,'data countries EDGAR'!N$12,FALSE)/1000</f>
        <v>1.0388038843714E-2</v>
      </c>
      <c r="J93" s="236">
        <f>VLOOKUP($S93,'data countries EDGAR'!$A$15:$AA$223,'data countries EDGAR'!O$12,FALSE)/1000</f>
        <v>1.0349085140429001E-2</v>
      </c>
      <c r="K93" s="236">
        <f>VLOOKUP($S93,'data countries EDGAR'!$A$15:$AA$223,'data countries EDGAR'!P$12,FALSE)/1000</f>
        <v>1.0433870460084999E-2</v>
      </c>
      <c r="L93" s="236">
        <f>VLOOKUP($S93,'data countries EDGAR'!$A$15:$AA$223,'data countries EDGAR'!Q$12,FALSE)/1000</f>
        <v>1.0332853153498E-2</v>
      </c>
      <c r="M93" s="236">
        <f>VLOOKUP($S93,'data countries EDGAR'!$A$15:$AA$223,'data countries EDGAR'!R$12,FALSE)/1000</f>
        <v>1.0292889135120999E-2</v>
      </c>
      <c r="N93" s="236"/>
      <c r="O93" s="236"/>
      <c r="P93" s="262">
        <f t="shared" si="294"/>
        <v>5.1796736732846994E-2</v>
      </c>
      <c r="Q93" s="194">
        <f t="shared" si="277"/>
        <v>0</v>
      </c>
      <c r="R93" s="237">
        <f t="shared" si="278"/>
        <v>0</v>
      </c>
      <c r="S93" s="194" t="str">
        <f>'data countries EDGAR'!A48</f>
        <v>Cameroon</v>
      </c>
      <c r="T93" s="195">
        <v>2019</v>
      </c>
      <c r="U93" s="485">
        <f t="shared" si="295"/>
        <v>0.48824707567442743</v>
      </c>
      <c r="V93" s="193">
        <f t="shared" si="279"/>
        <v>0.47690043511933838</v>
      </c>
      <c r="W93" s="254">
        <f t="shared" si="296"/>
        <v>-2.3239546369869468E-2</v>
      </c>
      <c r="X93" s="197">
        <f t="shared" si="280"/>
        <v>1.0271139559866001E-2</v>
      </c>
      <c r="Y93" s="229">
        <v>0</v>
      </c>
      <c r="Z93" s="199">
        <f t="shared" si="297"/>
        <v>1.0271139559866001E-2</v>
      </c>
      <c r="AA93" s="199">
        <f t="shared" si="281"/>
        <v>-42.471897973207497</v>
      </c>
      <c r="AB93" s="200">
        <f t="shared" si="282"/>
        <v>43882.387798726246</v>
      </c>
      <c r="AC93" s="199">
        <f t="shared" si="298"/>
        <v>2019.5026022950751</v>
      </c>
      <c r="AD93" s="199">
        <f t="shared" si="299"/>
        <v>2115.5690443958588</v>
      </c>
      <c r="AE93" s="201">
        <f t="shared" si="300"/>
        <v>2115.5690443958588</v>
      </c>
      <c r="AF93" s="202">
        <f t="shared" si="283"/>
        <v>2115.5690443958588</v>
      </c>
      <c r="AG93" s="202">
        <f t="shared" si="301"/>
        <v>2115.5690443958588</v>
      </c>
      <c r="AH93" s="202">
        <f t="shared" si="302"/>
        <v>2115</v>
      </c>
      <c r="AI93" s="177">
        <f t="shared" si="284"/>
        <v>2116</v>
      </c>
      <c r="AJ93" s="178" t="str" cm="1">
        <f t="array" ref="AJ93">IFERROR(INDEX($AN$6:$DP$6,MATCH(_xlfn.AGGREGATE(14,6,(AN93:DP93)/(AN93:DP93&lt;=0),1),AN93:DP93,0)),"-")</f>
        <v>-</v>
      </c>
      <c r="AL93" s="176" t="s">
        <v>302</v>
      </c>
      <c r="AM93" s="154">
        <f t="shared" si="285"/>
        <v>1.0271139559866001E-2</v>
      </c>
      <c r="AN93" s="176">
        <f t="shared" si="305"/>
        <v>1.0164225416767595E-2</v>
      </c>
      <c r="AO93" s="176">
        <f t="shared" si="305"/>
        <v>1.0057311273669189E-2</v>
      </c>
      <c r="AP93" s="176">
        <f t="shared" si="305"/>
        <v>9.9503971305707813E-3</v>
      </c>
      <c r="AQ93" s="176">
        <f t="shared" si="305"/>
        <v>9.8434829874723753E-3</v>
      </c>
      <c r="AR93" s="230">
        <f t="shared" si="312"/>
        <v>9.7365688443739693E-3</v>
      </c>
      <c r="AS93" s="230">
        <f t="shared" si="312"/>
        <v>9.6296547012755633E-3</v>
      </c>
      <c r="AT93" s="230">
        <f t="shared" si="312"/>
        <v>9.5227405581771556E-3</v>
      </c>
      <c r="AU93" s="230">
        <f t="shared" si="312"/>
        <v>9.4158264150787496E-3</v>
      </c>
      <c r="AV93" s="230">
        <f t="shared" si="312"/>
        <v>9.3089122719803435E-3</v>
      </c>
      <c r="AW93" s="230">
        <f t="shared" si="312"/>
        <v>9.2019981288819375E-3</v>
      </c>
      <c r="AX93" s="230">
        <f t="shared" si="312"/>
        <v>9.0950839857835315E-3</v>
      </c>
      <c r="AY93" s="230">
        <f t="shared" si="312"/>
        <v>8.9881698426851238E-3</v>
      </c>
      <c r="AZ93" s="230">
        <f t="shared" si="312"/>
        <v>8.8812556995867178E-3</v>
      </c>
      <c r="BA93" s="230">
        <f t="shared" si="312"/>
        <v>8.7743415564883118E-3</v>
      </c>
      <c r="BB93" s="230">
        <f t="shared" si="312"/>
        <v>8.6674274133899058E-3</v>
      </c>
      <c r="BC93" s="230">
        <f t="shared" si="312"/>
        <v>8.5605132702914997E-3</v>
      </c>
      <c r="BD93" s="230">
        <f t="shared" si="312"/>
        <v>8.453599127193092E-3</v>
      </c>
      <c r="BE93" s="230">
        <f t="shared" si="312"/>
        <v>8.346684984094686E-3</v>
      </c>
      <c r="BF93" s="230">
        <f t="shared" si="312"/>
        <v>8.23977084099628E-3</v>
      </c>
      <c r="BG93" s="230">
        <f t="shared" si="312"/>
        <v>8.132856697897874E-3</v>
      </c>
      <c r="BH93" s="230">
        <f t="shared" si="309"/>
        <v>8.025942554799468E-3</v>
      </c>
      <c r="BI93" s="230">
        <f t="shared" si="309"/>
        <v>7.9190284117010602E-3</v>
      </c>
      <c r="BJ93" s="230">
        <f t="shared" si="309"/>
        <v>7.8121142686026542E-3</v>
      </c>
      <c r="BK93" s="230">
        <f t="shared" si="309"/>
        <v>7.7052001255042482E-3</v>
      </c>
      <c r="BL93" s="230">
        <f t="shared" si="309"/>
        <v>7.5982859824058422E-3</v>
      </c>
      <c r="BM93" s="230">
        <f t="shared" si="309"/>
        <v>7.4913718393074353E-3</v>
      </c>
      <c r="BN93" s="230">
        <f t="shared" si="309"/>
        <v>7.3844576962090284E-3</v>
      </c>
      <c r="BO93" s="230">
        <f t="shared" si="309"/>
        <v>7.2775435531106224E-3</v>
      </c>
      <c r="BP93" s="230">
        <f t="shared" si="309"/>
        <v>7.1706294100122164E-3</v>
      </c>
      <c r="BQ93" s="230">
        <f t="shared" si="309"/>
        <v>7.0637152669138104E-3</v>
      </c>
      <c r="BR93" s="230">
        <f t="shared" si="309"/>
        <v>6.9568011238154035E-3</v>
      </c>
      <c r="BS93" s="230">
        <f t="shared" si="309"/>
        <v>6.8498869807169967E-3</v>
      </c>
      <c r="BT93" s="230">
        <f t="shared" si="309"/>
        <v>6.7429728376185907E-3</v>
      </c>
      <c r="BU93" s="230">
        <f t="shared" si="309"/>
        <v>6.6360586945201847E-3</v>
      </c>
      <c r="BV93" s="230">
        <f t="shared" si="309"/>
        <v>6.5291445514217778E-3</v>
      </c>
      <c r="BW93" s="230">
        <f t="shared" si="313"/>
        <v>6.4222304083233718E-3</v>
      </c>
      <c r="BX93" s="230">
        <f t="shared" si="313"/>
        <v>6.3153162652249649E-3</v>
      </c>
      <c r="BY93" s="230">
        <f t="shared" si="313"/>
        <v>6.2084021221265589E-3</v>
      </c>
      <c r="BZ93" s="230">
        <f t="shared" si="313"/>
        <v>6.1014879790281529E-3</v>
      </c>
      <c r="CA93" s="230">
        <f t="shared" si="313"/>
        <v>5.994573835929746E-3</v>
      </c>
      <c r="CB93" s="230">
        <f t="shared" si="313"/>
        <v>5.88765969283134E-3</v>
      </c>
      <c r="CC93" s="230">
        <f t="shared" si="313"/>
        <v>5.7807455497329331E-3</v>
      </c>
      <c r="CD93" s="230">
        <f t="shared" si="313"/>
        <v>5.6738314066345271E-3</v>
      </c>
      <c r="CE93" s="230">
        <f t="shared" si="313"/>
        <v>5.5669172635361202E-3</v>
      </c>
      <c r="CF93" s="230">
        <f t="shared" si="313"/>
        <v>5.4600031204377142E-3</v>
      </c>
      <c r="CG93" s="230">
        <f t="shared" si="313"/>
        <v>5.3530889773393082E-3</v>
      </c>
      <c r="CH93" s="230">
        <f t="shared" si="313"/>
        <v>5.2461748342409013E-3</v>
      </c>
      <c r="CI93" s="230">
        <f t="shared" si="313"/>
        <v>5.1392606911424953E-3</v>
      </c>
      <c r="CJ93" s="230">
        <f t="shared" si="313"/>
        <v>5.0323465480440885E-3</v>
      </c>
      <c r="CK93" s="230">
        <f t="shared" si="313"/>
        <v>4.9254324049456824E-3</v>
      </c>
      <c r="CL93" s="230">
        <f t="shared" si="313"/>
        <v>4.8185182618472756E-3</v>
      </c>
      <c r="CM93" s="230">
        <f t="shared" si="310"/>
        <v>4.7116041187488696E-3</v>
      </c>
      <c r="CN93" s="230">
        <f t="shared" si="310"/>
        <v>4.6046899756504635E-3</v>
      </c>
      <c r="CO93" s="230">
        <f t="shared" si="310"/>
        <v>4.4977758325520567E-3</v>
      </c>
      <c r="CP93" s="230">
        <f t="shared" si="310"/>
        <v>4.3908616894536507E-3</v>
      </c>
      <c r="CQ93" s="230">
        <f t="shared" si="310"/>
        <v>4.2839475463552438E-3</v>
      </c>
      <c r="CR93" s="230">
        <f t="shared" si="310"/>
        <v>4.1770334032568378E-3</v>
      </c>
      <c r="CS93" s="230">
        <f t="shared" si="310"/>
        <v>4.0701192601584318E-3</v>
      </c>
      <c r="CT93" s="230">
        <f t="shared" si="310"/>
        <v>3.9632051170600249E-3</v>
      </c>
      <c r="CU93" s="230">
        <f t="shared" si="310"/>
        <v>3.8562909739616189E-3</v>
      </c>
      <c r="CV93" s="230">
        <f t="shared" si="310"/>
        <v>3.749376830863212E-3</v>
      </c>
      <c r="CW93" s="230">
        <f t="shared" si="310"/>
        <v>3.642462687764806E-3</v>
      </c>
      <c r="CX93" s="230">
        <f t="shared" si="310"/>
        <v>3.5355485446663991E-3</v>
      </c>
      <c r="CY93" s="230">
        <f t="shared" si="310"/>
        <v>3.4286344015679931E-3</v>
      </c>
      <c r="CZ93" s="230">
        <f t="shared" si="310"/>
        <v>3.3217202584695871E-3</v>
      </c>
      <c r="DA93" s="230">
        <f t="shared" si="310"/>
        <v>3.2148061153711802E-3</v>
      </c>
      <c r="DB93" s="230">
        <f t="shared" si="311"/>
        <v>3.1078919722727742E-3</v>
      </c>
      <c r="DC93" s="230">
        <f t="shared" si="311"/>
        <v>3.0009778291743673E-3</v>
      </c>
      <c r="DD93" s="230">
        <f t="shared" si="311"/>
        <v>2.8940636860759613E-3</v>
      </c>
      <c r="DE93" s="230">
        <f t="shared" si="311"/>
        <v>2.7871495429775545E-3</v>
      </c>
      <c r="DF93" s="230">
        <f t="shared" si="311"/>
        <v>2.6802353998791485E-3</v>
      </c>
      <c r="DG93" s="230">
        <f t="shared" si="311"/>
        <v>2.5733212567807424E-3</v>
      </c>
      <c r="DH93" s="230">
        <f t="shared" si="311"/>
        <v>2.4664071136823356E-3</v>
      </c>
      <c r="DI93" s="230">
        <f t="shared" si="311"/>
        <v>2.3594929705839287E-3</v>
      </c>
      <c r="DJ93" s="230">
        <f t="shared" si="311"/>
        <v>2.2525788274855227E-3</v>
      </c>
      <c r="DK93" s="230">
        <f t="shared" si="311"/>
        <v>2.1456646843871167E-3</v>
      </c>
      <c r="DL93" s="230">
        <f t="shared" si="311"/>
        <v>2.0387505412887107E-3</v>
      </c>
      <c r="DM93" s="230">
        <f t="shared" si="311"/>
        <v>1.9318363981903047E-3</v>
      </c>
      <c r="DN93" s="230">
        <f t="shared" si="311"/>
        <v>1.8249222550918969E-3</v>
      </c>
      <c r="DO93" s="230">
        <f t="shared" si="311"/>
        <v>1.7180081119934909E-3</v>
      </c>
      <c r="DP93" s="230">
        <f t="shared" si="311"/>
        <v>1.6110939688950849E-3</v>
      </c>
    </row>
    <row r="94" spans="2:120" x14ac:dyDescent="0.25">
      <c r="B94" s="194" t="str">
        <f t="shared" si="292"/>
        <v>Canada</v>
      </c>
      <c r="C94" s="233">
        <f>'web app'!$C$29</f>
        <v>668.55</v>
      </c>
      <c r="D94" s="234">
        <f>'web app'!$C$17</f>
        <v>0.15</v>
      </c>
      <c r="E94" s="235">
        <f>VLOOKUP($S94,'data countries EDGAR'!$A$15:$AA$223,'data countries EDGAR'!$AA$12,FALSE)</f>
        <v>4.8341556634853749E-3</v>
      </c>
      <c r="F94" s="235">
        <f>VLOOKUP($S94,'data countries EDGAR'!$A$15:$AA$223,'data countries EDGAR'!$Z$12,FALSE)</f>
        <v>1.6600347398754139E-2</v>
      </c>
      <c r="G94" s="193">
        <f t="shared" si="293"/>
        <v>9.9182191307449887</v>
      </c>
      <c r="H94" s="262">
        <f>VLOOKUP($S94,'data countries EDGAR'!$A$15:$AA$223,'data countries EDGAR'!M$12,FALSE)/1000</f>
        <v>0.60907583527261</v>
      </c>
      <c r="I94" s="236">
        <f>VLOOKUP($S94,'data countries EDGAR'!$A$15:$AA$223,'data countries EDGAR'!N$12,FALSE)/1000</f>
        <v>0.54844538744219995</v>
      </c>
      <c r="J94" s="236">
        <f>VLOOKUP($S94,'data countries EDGAR'!$A$15:$AA$223,'data countries EDGAR'!O$12,FALSE)/1000</f>
        <v>0.56173440306124001</v>
      </c>
      <c r="K94" s="236">
        <f>VLOOKUP($S94,'data countries EDGAR'!$A$15:$AA$223,'data countries EDGAR'!P$12,FALSE)/1000</f>
        <v>0.57583518419231994</v>
      </c>
      <c r="L94" s="236">
        <f>VLOOKUP($S94,'data countries EDGAR'!$A$15:$AA$223,'data countries EDGAR'!Q$12,FALSE)/1000</f>
        <v>0.56709689449434997</v>
      </c>
      <c r="M94" s="236">
        <f>VLOOKUP($S94,'data countries EDGAR'!$A$15:$AA$223,'data countries EDGAR'!R$12,FALSE)/1000</f>
        <v>0.57797262406243</v>
      </c>
      <c r="N94" s="236"/>
      <c r="O94" s="236"/>
      <c r="P94" s="262">
        <f t="shared" si="294"/>
        <v>2.8310844932525399</v>
      </c>
      <c r="Q94" s="194">
        <f t="shared" si="277"/>
        <v>0</v>
      </c>
      <c r="R94" s="237">
        <f t="shared" si="278"/>
        <v>0</v>
      </c>
      <c r="S94" s="194" t="str">
        <f>'data countries EDGAR'!A49</f>
        <v>Canada</v>
      </c>
      <c r="T94" s="195">
        <v>2019</v>
      </c>
      <c r="U94" s="485">
        <f t="shared" si="295"/>
        <v>9.9182191307449887</v>
      </c>
      <c r="V94" s="193">
        <f t="shared" si="279"/>
        <v>9.918219130741587</v>
      </c>
      <c r="W94" s="254">
        <f t="shared" si="296"/>
        <v>-3.4294789230671086E-13</v>
      </c>
      <c r="X94" s="197">
        <f t="shared" si="280"/>
        <v>0.60907583527261</v>
      </c>
      <c r="Y94" s="229">
        <v>0</v>
      </c>
      <c r="Z94" s="199">
        <f t="shared" si="297"/>
        <v>0.60907583527261</v>
      </c>
      <c r="AA94" s="199">
        <f t="shared" si="281"/>
        <v>-2480.5028127628343</v>
      </c>
      <c r="AB94" s="200">
        <f t="shared" si="282"/>
        <v>2525332.7253154367</v>
      </c>
      <c r="AC94" s="199">
        <f t="shared" si="298"/>
        <v>2019.5074492016349</v>
      </c>
      <c r="AD94" s="199">
        <f t="shared" si="299"/>
        <v>2053.0606434934425</v>
      </c>
      <c r="AE94" s="201">
        <f t="shared" si="300"/>
        <v>2053.0606434934425</v>
      </c>
      <c r="AF94" s="202">
        <f t="shared" si="283"/>
        <v>2053.0606434934425</v>
      </c>
      <c r="AG94" s="202">
        <f t="shared" si="301"/>
        <v>2053.0606434934425</v>
      </c>
      <c r="AH94" s="202">
        <f t="shared" si="302"/>
        <v>2053</v>
      </c>
      <c r="AI94" s="177">
        <f t="shared" si="284"/>
        <v>2053</v>
      </c>
      <c r="AJ94" s="178" cm="1">
        <f t="array" ref="AJ94">IFERROR(INDEX($AN$6:$DP$6,MATCH(_xlfn.AGGREGATE(14,6,(AN94:DP94)/(AN94:DP94&lt;=0),1),AN94:DP94,0)),"-")</f>
        <v>2054</v>
      </c>
      <c r="AL94" s="176" t="s">
        <v>302</v>
      </c>
      <c r="AM94" s="154">
        <f t="shared" si="285"/>
        <v>0.60907583527261</v>
      </c>
      <c r="AN94" s="176">
        <f t="shared" si="305"/>
        <v>0.59092732046860696</v>
      </c>
      <c r="AO94" s="176">
        <f t="shared" si="305"/>
        <v>0.57277880566460393</v>
      </c>
      <c r="AP94" s="176">
        <f t="shared" si="305"/>
        <v>0.55463029086060089</v>
      </c>
      <c r="AQ94" s="176">
        <f t="shared" si="305"/>
        <v>0.53648177605659786</v>
      </c>
      <c r="AR94" s="230">
        <f t="shared" si="312"/>
        <v>0.51833326125259471</v>
      </c>
      <c r="AS94" s="230">
        <f t="shared" si="312"/>
        <v>0.50018474644859168</v>
      </c>
      <c r="AT94" s="230">
        <f t="shared" si="312"/>
        <v>0.48203623164458864</v>
      </c>
      <c r="AU94" s="230">
        <f t="shared" si="312"/>
        <v>0.46388771684058561</v>
      </c>
      <c r="AV94" s="230">
        <f t="shared" si="312"/>
        <v>0.44573920203658257</v>
      </c>
      <c r="AW94" s="230">
        <f t="shared" si="312"/>
        <v>0.42759068723257954</v>
      </c>
      <c r="AX94" s="230">
        <f t="shared" si="312"/>
        <v>0.40944217242857645</v>
      </c>
      <c r="AY94" s="230">
        <f t="shared" si="312"/>
        <v>0.39129365762457341</v>
      </c>
      <c r="AZ94" s="230">
        <f t="shared" si="312"/>
        <v>0.37314514282057037</v>
      </c>
      <c r="BA94" s="230">
        <f t="shared" si="312"/>
        <v>0.35499662801656728</v>
      </c>
      <c r="BB94" s="230">
        <f t="shared" si="312"/>
        <v>0.33684811321256425</v>
      </c>
      <c r="BC94" s="230">
        <f t="shared" si="312"/>
        <v>0.31869959840856121</v>
      </c>
      <c r="BD94" s="230">
        <f t="shared" si="312"/>
        <v>0.30055108360455818</v>
      </c>
      <c r="BE94" s="230">
        <f t="shared" si="312"/>
        <v>0.28240256880055514</v>
      </c>
      <c r="BF94" s="230">
        <f t="shared" si="312"/>
        <v>0.26425405399655205</v>
      </c>
      <c r="BG94" s="230">
        <f t="shared" si="312"/>
        <v>0.24610553919254902</v>
      </c>
      <c r="BH94" s="230">
        <f t="shared" si="309"/>
        <v>0.22795702438854598</v>
      </c>
      <c r="BI94" s="230">
        <f t="shared" si="309"/>
        <v>0.20980850958454289</v>
      </c>
      <c r="BJ94" s="230">
        <f t="shared" si="309"/>
        <v>0.19165999478053986</v>
      </c>
      <c r="BK94" s="230">
        <f t="shared" si="309"/>
        <v>0.17351147997653682</v>
      </c>
      <c r="BL94" s="230">
        <f t="shared" si="309"/>
        <v>0.15536296517253378</v>
      </c>
      <c r="BM94" s="230">
        <f t="shared" si="309"/>
        <v>0.13721445036853075</v>
      </c>
      <c r="BN94" s="230">
        <f t="shared" si="309"/>
        <v>0.11906593556452766</v>
      </c>
      <c r="BO94" s="230">
        <f t="shared" si="309"/>
        <v>0.10091742076052457</v>
      </c>
      <c r="BP94" s="230">
        <f t="shared" si="309"/>
        <v>8.2768905956521532E-2</v>
      </c>
      <c r="BQ94" s="230">
        <f t="shared" si="309"/>
        <v>6.4620391152518497E-2</v>
      </c>
      <c r="BR94" s="230">
        <f t="shared" si="309"/>
        <v>4.6471876348515462E-2</v>
      </c>
      <c r="BS94" s="230">
        <f t="shared" si="309"/>
        <v>2.8323361544512426E-2</v>
      </c>
      <c r="BT94" s="230">
        <f t="shared" si="309"/>
        <v>1.0174846740509391E-2</v>
      </c>
      <c r="BU94" s="230">
        <f t="shared" si="309"/>
        <v>3.337179116635065E-5</v>
      </c>
      <c r="BV94" s="230">
        <f t="shared" si="309"/>
        <v>0</v>
      </c>
      <c r="BW94" s="230">
        <f t="shared" si="313"/>
        <v>0</v>
      </c>
      <c r="BX94" s="230">
        <f t="shared" si="313"/>
        <v>0</v>
      </c>
      <c r="BY94" s="230">
        <f t="shared" si="313"/>
        <v>0</v>
      </c>
      <c r="BZ94" s="230">
        <f t="shared" si="313"/>
        <v>0</v>
      </c>
      <c r="CA94" s="230">
        <f t="shared" si="313"/>
        <v>0</v>
      </c>
      <c r="CB94" s="230">
        <f t="shared" si="313"/>
        <v>0</v>
      </c>
      <c r="CC94" s="230">
        <f t="shared" si="313"/>
        <v>0</v>
      </c>
      <c r="CD94" s="230">
        <f t="shared" si="313"/>
        <v>0</v>
      </c>
      <c r="CE94" s="230">
        <f t="shared" si="313"/>
        <v>0</v>
      </c>
      <c r="CF94" s="230">
        <f t="shared" si="313"/>
        <v>0</v>
      </c>
      <c r="CG94" s="230">
        <f t="shared" si="313"/>
        <v>0</v>
      </c>
      <c r="CH94" s="230">
        <f t="shared" si="313"/>
        <v>0</v>
      </c>
      <c r="CI94" s="230">
        <f t="shared" si="313"/>
        <v>0</v>
      </c>
      <c r="CJ94" s="230">
        <f t="shared" si="313"/>
        <v>0</v>
      </c>
      <c r="CK94" s="230">
        <f t="shared" si="313"/>
        <v>0</v>
      </c>
      <c r="CL94" s="230">
        <f t="shared" si="313"/>
        <v>0</v>
      </c>
      <c r="CM94" s="230">
        <f t="shared" si="310"/>
        <v>0</v>
      </c>
      <c r="CN94" s="230">
        <f t="shared" si="310"/>
        <v>0</v>
      </c>
      <c r="CO94" s="230">
        <f t="shared" si="310"/>
        <v>0</v>
      </c>
      <c r="CP94" s="230">
        <f t="shared" si="310"/>
        <v>0</v>
      </c>
      <c r="CQ94" s="230">
        <f t="shared" si="310"/>
        <v>0</v>
      </c>
      <c r="CR94" s="230">
        <f t="shared" si="310"/>
        <v>0</v>
      </c>
      <c r="CS94" s="230">
        <f t="shared" si="310"/>
        <v>0</v>
      </c>
      <c r="CT94" s="230">
        <f t="shared" si="310"/>
        <v>0</v>
      </c>
      <c r="CU94" s="230">
        <f t="shared" si="310"/>
        <v>0</v>
      </c>
      <c r="CV94" s="230">
        <f t="shared" si="310"/>
        <v>0</v>
      </c>
      <c r="CW94" s="230">
        <f t="shared" si="310"/>
        <v>0</v>
      </c>
      <c r="CX94" s="230">
        <f t="shared" si="310"/>
        <v>0</v>
      </c>
      <c r="CY94" s="230">
        <f t="shared" si="310"/>
        <v>0</v>
      </c>
      <c r="CZ94" s="230">
        <f t="shared" si="310"/>
        <v>0</v>
      </c>
      <c r="DA94" s="230">
        <f t="shared" si="310"/>
        <v>0</v>
      </c>
      <c r="DB94" s="230">
        <f t="shared" si="311"/>
        <v>0</v>
      </c>
      <c r="DC94" s="230">
        <f t="shared" si="311"/>
        <v>0</v>
      </c>
      <c r="DD94" s="230">
        <f t="shared" si="311"/>
        <v>0</v>
      </c>
      <c r="DE94" s="230">
        <f t="shared" si="311"/>
        <v>0</v>
      </c>
      <c r="DF94" s="230">
        <f t="shared" si="311"/>
        <v>0</v>
      </c>
      <c r="DG94" s="230">
        <f t="shared" si="311"/>
        <v>0</v>
      </c>
      <c r="DH94" s="230">
        <f t="shared" si="311"/>
        <v>0</v>
      </c>
      <c r="DI94" s="230">
        <f t="shared" si="311"/>
        <v>0</v>
      </c>
      <c r="DJ94" s="230">
        <f t="shared" si="311"/>
        <v>0</v>
      </c>
      <c r="DK94" s="230">
        <f t="shared" si="311"/>
        <v>0</v>
      </c>
      <c r="DL94" s="230">
        <f t="shared" si="311"/>
        <v>0</v>
      </c>
      <c r="DM94" s="230">
        <f t="shared" si="311"/>
        <v>0</v>
      </c>
      <c r="DN94" s="230">
        <f t="shared" si="311"/>
        <v>0</v>
      </c>
      <c r="DO94" s="230">
        <f t="shared" si="311"/>
        <v>0</v>
      </c>
      <c r="DP94" s="230">
        <f t="shared" si="311"/>
        <v>0</v>
      </c>
    </row>
    <row r="95" spans="2:120" x14ac:dyDescent="0.25">
      <c r="B95" s="194" t="str">
        <f t="shared" si="292"/>
        <v>Cayman Islands</v>
      </c>
      <c r="C95" s="233">
        <f>'web app'!$C$29</f>
        <v>668.55</v>
      </c>
      <c r="D95" s="234">
        <f>'web app'!$C$17</f>
        <v>0.15</v>
      </c>
      <c r="E95" s="235">
        <f>VLOOKUP($S95,'data countries EDGAR'!$A$15:$AA$223,'data countries EDGAR'!$AA$12,FALSE)</f>
        <v>8.1860772536488288E-6</v>
      </c>
      <c r="F95" s="235">
        <f>VLOOKUP($S95,'data countries EDGAR'!$A$15:$AA$223,'data countries EDGAR'!$Z$12,FALSE)</f>
        <v>1.0725751926211784E-5</v>
      </c>
      <c r="G95" s="193">
        <f t="shared" si="293"/>
        <v>6.9160165249175926E-3</v>
      </c>
      <c r="H95" s="262">
        <f>VLOOKUP($S95,'data countries EDGAR'!$A$15:$AA$223,'data countries EDGAR'!M$12,FALSE)/1000</f>
        <v>3.9353371085924002E-4</v>
      </c>
      <c r="I95" s="236">
        <f>VLOOKUP($S95,'data countries EDGAR'!$A$15:$AA$223,'data countries EDGAR'!N$12,FALSE)/1000</f>
        <v>3.3188120525642E-4</v>
      </c>
      <c r="J95" s="236">
        <f>VLOOKUP($S95,'data countries EDGAR'!$A$15:$AA$223,'data countries EDGAR'!O$12,FALSE)/1000</f>
        <v>3.1408240343242997E-4</v>
      </c>
      <c r="K95" s="236">
        <f>VLOOKUP($S95,'data countries EDGAR'!$A$15:$AA$223,'data countries EDGAR'!P$12,FALSE)/1000</f>
        <v>3.5823190019567005E-4</v>
      </c>
      <c r="L95" s="236">
        <f>VLOOKUP($S95,'data countries EDGAR'!$A$15:$AA$223,'data countries EDGAR'!Q$12,FALSE)/1000</f>
        <v>3.5938338691722001E-4</v>
      </c>
      <c r="M95" s="236">
        <f>VLOOKUP($S95,'data countries EDGAR'!$A$15:$AA$223,'data countries EDGAR'!R$12,FALSE)/1000</f>
        <v>3.7201774551007E-4</v>
      </c>
      <c r="N95" s="236"/>
      <c r="O95" s="236"/>
      <c r="P95" s="262">
        <f t="shared" si="294"/>
        <v>1.7355966413118101E-3</v>
      </c>
      <c r="Q95" s="194">
        <f t="shared" si="277"/>
        <v>0</v>
      </c>
      <c r="R95" s="237">
        <f t="shared" si="278"/>
        <v>0</v>
      </c>
      <c r="S95" s="194" t="str">
        <f>'data countries EDGAR'!A50</f>
        <v>Cayman Islands</v>
      </c>
      <c r="T95" s="195">
        <v>2019</v>
      </c>
      <c r="U95" s="485">
        <f t="shared" si="295"/>
        <v>6.9160165249175926E-3</v>
      </c>
      <c r="V95" s="193">
        <f t="shared" si="279"/>
        <v>6.9160165249111038E-3</v>
      </c>
      <c r="W95" s="254">
        <f t="shared" si="296"/>
        <v>-9.3824947811071979E-13</v>
      </c>
      <c r="X95" s="197">
        <f t="shared" si="280"/>
        <v>3.9353371085924002E-4</v>
      </c>
      <c r="Y95" s="229">
        <v>0</v>
      </c>
      <c r="Z95" s="199">
        <f t="shared" si="297"/>
        <v>3.9353371085924002E-4</v>
      </c>
      <c r="AA95" s="199">
        <f t="shared" si="281"/>
        <v>-1.6037082249211647</v>
      </c>
      <c r="AB95" s="200">
        <f t="shared" si="282"/>
        <v>1633.7087445341851</v>
      </c>
      <c r="AC95" s="199">
        <f t="shared" si="298"/>
        <v>2019.5069172820984</v>
      </c>
      <c r="AD95" s="199">
        <f t="shared" si="299"/>
        <v>2055.6413626953254</v>
      </c>
      <c r="AE95" s="201">
        <f t="shared" si="300"/>
        <v>2055.6413626953254</v>
      </c>
      <c r="AF95" s="202">
        <f t="shared" si="283"/>
        <v>2055.6413626953254</v>
      </c>
      <c r="AG95" s="202">
        <f t="shared" si="301"/>
        <v>2055.6413626953254</v>
      </c>
      <c r="AH95" s="202">
        <f t="shared" si="302"/>
        <v>2055</v>
      </c>
      <c r="AI95" s="177">
        <f t="shared" si="284"/>
        <v>2056</v>
      </c>
      <c r="AJ95" s="178" cm="1">
        <f t="array" ref="AJ95">IFERROR(INDEX($AN$6:$DP$6,MATCH(_xlfn.AGGREGATE(14,6,(AN95:DP95)/(AN95:DP95&lt;=0),1),AN95:DP95,0)),"-")</f>
        <v>2056</v>
      </c>
      <c r="AL95" s="176" t="s">
        <v>302</v>
      </c>
      <c r="AM95" s="154">
        <f t="shared" si="285"/>
        <v>3.9353371085924002E-4</v>
      </c>
      <c r="AN95" s="176">
        <f t="shared" si="305"/>
        <v>3.8264497613784169E-4</v>
      </c>
      <c r="AO95" s="176">
        <f t="shared" si="305"/>
        <v>3.7175624141644336E-4</v>
      </c>
      <c r="AP95" s="176">
        <f t="shared" si="305"/>
        <v>3.6086750669504498E-4</v>
      </c>
      <c r="AQ95" s="176">
        <f t="shared" si="305"/>
        <v>3.4997877197364666E-4</v>
      </c>
      <c r="AR95" s="230">
        <f t="shared" si="312"/>
        <v>3.3909003725224833E-4</v>
      </c>
      <c r="AS95" s="230">
        <f t="shared" si="312"/>
        <v>3.2820130253084995E-4</v>
      </c>
      <c r="AT95" s="230">
        <f t="shared" si="312"/>
        <v>3.1731256780945162E-4</v>
      </c>
      <c r="AU95" s="230">
        <f t="shared" si="312"/>
        <v>3.064238330880533E-4</v>
      </c>
      <c r="AV95" s="230">
        <f t="shared" si="312"/>
        <v>2.9553509836665497E-4</v>
      </c>
      <c r="AW95" s="230">
        <f t="shared" si="312"/>
        <v>2.8464636364525665E-4</v>
      </c>
      <c r="AX95" s="230">
        <f t="shared" si="312"/>
        <v>2.7375762892385827E-4</v>
      </c>
      <c r="AY95" s="230">
        <f t="shared" si="312"/>
        <v>2.6286889420245994E-4</v>
      </c>
      <c r="AZ95" s="230">
        <f t="shared" si="312"/>
        <v>2.5198015948106161E-4</v>
      </c>
      <c r="BA95" s="230">
        <f t="shared" si="312"/>
        <v>2.4109142475966326E-4</v>
      </c>
      <c r="BB95" s="230">
        <f t="shared" si="312"/>
        <v>2.3020269003826491E-4</v>
      </c>
      <c r="BC95" s="230">
        <f t="shared" si="312"/>
        <v>2.1931395531686658E-4</v>
      </c>
      <c r="BD95" s="230">
        <f t="shared" si="312"/>
        <v>2.0842522059546825E-4</v>
      </c>
      <c r="BE95" s="230">
        <f t="shared" si="312"/>
        <v>1.975364858740699E-4</v>
      </c>
      <c r="BF95" s="230">
        <f t="shared" si="312"/>
        <v>1.8664775115267155E-4</v>
      </c>
      <c r="BG95" s="230">
        <f t="shared" si="312"/>
        <v>1.7575901643127322E-4</v>
      </c>
      <c r="BH95" s="230">
        <f t="shared" si="309"/>
        <v>1.648702817098749E-4</v>
      </c>
      <c r="BI95" s="230">
        <f t="shared" si="309"/>
        <v>1.5398154698847654E-4</v>
      </c>
      <c r="BJ95" s="230">
        <f t="shared" si="309"/>
        <v>1.4309281226707819E-4</v>
      </c>
      <c r="BK95" s="230">
        <f t="shared" si="309"/>
        <v>1.3220407754567986E-4</v>
      </c>
      <c r="BL95" s="230">
        <f t="shared" si="309"/>
        <v>1.2131534282428154E-4</v>
      </c>
      <c r="BM95" s="230">
        <f t="shared" si="309"/>
        <v>1.1042660810288321E-4</v>
      </c>
      <c r="BN95" s="230">
        <f t="shared" si="309"/>
        <v>9.9537873381484829E-5</v>
      </c>
      <c r="BO95" s="230">
        <f t="shared" si="309"/>
        <v>8.8649138660086503E-5</v>
      </c>
      <c r="BP95" s="230">
        <f t="shared" si="309"/>
        <v>7.7760403938688177E-5</v>
      </c>
      <c r="BQ95" s="230">
        <f t="shared" si="309"/>
        <v>6.6871669217289796E-5</v>
      </c>
      <c r="BR95" s="230">
        <f t="shared" si="309"/>
        <v>5.598293449589147E-5</v>
      </c>
      <c r="BS95" s="230">
        <f t="shared" si="309"/>
        <v>4.5094199774493144E-5</v>
      </c>
      <c r="BT95" s="230">
        <f t="shared" si="309"/>
        <v>3.4205465053094818E-5</v>
      </c>
      <c r="BU95" s="230">
        <f t="shared" si="309"/>
        <v>2.3316730331696491E-5</v>
      </c>
      <c r="BV95" s="230">
        <f t="shared" si="309"/>
        <v>1.2427995610298111E-5</v>
      </c>
      <c r="BW95" s="230">
        <f t="shared" si="313"/>
        <v>2.2395193186565876E-6</v>
      </c>
      <c r="BX95" s="230">
        <f t="shared" si="313"/>
        <v>0</v>
      </c>
      <c r="BY95" s="230">
        <f t="shared" si="313"/>
        <v>0</v>
      </c>
      <c r="BZ95" s="230">
        <f t="shared" si="313"/>
        <v>0</v>
      </c>
      <c r="CA95" s="230">
        <f t="shared" si="313"/>
        <v>0</v>
      </c>
      <c r="CB95" s="230">
        <f t="shared" si="313"/>
        <v>0</v>
      </c>
      <c r="CC95" s="230">
        <f t="shared" si="313"/>
        <v>0</v>
      </c>
      <c r="CD95" s="230">
        <f t="shared" si="313"/>
        <v>0</v>
      </c>
      <c r="CE95" s="230">
        <f t="shared" si="313"/>
        <v>0</v>
      </c>
      <c r="CF95" s="230">
        <f t="shared" si="313"/>
        <v>0</v>
      </c>
      <c r="CG95" s="230">
        <f t="shared" si="313"/>
        <v>0</v>
      </c>
      <c r="CH95" s="230">
        <f t="shared" si="313"/>
        <v>0</v>
      </c>
      <c r="CI95" s="230">
        <f t="shared" si="313"/>
        <v>0</v>
      </c>
      <c r="CJ95" s="230">
        <f t="shared" si="313"/>
        <v>0</v>
      </c>
      <c r="CK95" s="230">
        <f t="shared" si="313"/>
        <v>0</v>
      </c>
      <c r="CL95" s="230">
        <f t="shared" si="313"/>
        <v>0</v>
      </c>
      <c r="CM95" s="230">
        <f t="shared" si="310"/>
        <v>0</v>
      </c>
      <c r="CN95" s="230">
        <f t="shared" si="310"/>
        <v>0</v>
      </c>
      <c r="CO95" s="230">
        <f t="shared" si="310"/>
        <v>0</v>
      </c>
      <c r="CP95" s="230">
        <f t="shared" si="310"/>
        <v>0</v>
      </c>
      <c r="CQ95" s="230">
        <f t="shared" si="310"/>
        <v>0</v>
      </c>
      <c r="CR95" s="230">
        <f t="shared" si="310"/>
        <v>0</v>
      </c>
      <c r="CS95" s="230">
        <f t="shared" si="310"/>
        <v>0</v>
      </c>
      <c r="CT95" s="230">
        <f t="shared" si="310"/>
        <v>0</v>
      </c>
      <c r="CU95" s="230">
        <f t="shared" si="310"/>
        <v>0</v>
      </c>
      <c r="CV95" s="230">
        <f t="shared" si="310"/>
        <v>0</v>
      </c>
      <c r="CW95" s="230">
        <f t="shared" si="310"/>
        <v>0</v>
      </c>
      <c r="CX95" s="230">
        <f t="shared" si="310"/>
        <v>0</v>
      </c>
      <c r="CY95" s="230">
        <f t="shared" si="310"/>
        <v>0</v>
      </c>
      <c r="CZ95" s="230">
        <f t="shared" si="310"/>
        <v>0</v>
      </c>
      <c r="DA95" s="230">
        <f t="shared" si="310"/>
        <v>0</v>
      </c>
      <c r="DB95" s="230">
        <f t="shared" si="311"/>
        <v>0</v>
      </c>
      <c r="DC95" s="230">
        <f t="shared" si="311"/>
        <v>0</v>
      </c>
      <c r="DD95" s="230">
        <f t="shared" si="311"/>
        <v>0</v>
      </c>
      <c r="DE95" s="230">
        <f t="shared" si="311"/>
        <v>0</v>
      </c>
      <c r="DF95" s="230">
        <f t="shared" si="311"/>
        <v>0</v>
      </c>
      <c r="DG95" s="230">
        <f t="shared" si="311"/>
        <v>0</v>
      </c>
      <c r="DH95" s="230">
        <f t="shared" si="311"/>
        <v>0</v>
      </c>
      <c r="DI95" s="230">
        <f t="shared" si="311"/>
        <v>0</v>
      </c>
      <c r="DJ95" s="230">
        <f t="shared" si="311"/>
        <v>0</v>
      </c>
      <c r="DK95" s="230">
        <f t="shared" si="311"/>
        <v>0</v>
      </c>
      <c r="DL95" s="230">
        <f t="shared" si="311"/>
        <v>0</v>
      </c>
      <c r="DM95" s="230">
        <f t="shared" si="311"/>
        <v>0</v>
      </c>
      <c r="DN95" s="230">
        <f t="shared" si="311"/>
        <v>0</v>
      </c>
      <c r="DO95" s="230">
        <f t="shared" si="311"/>
        <v>0</v>
      </c>
      <c r="DP95" s="230">
        <f t="shared" si="311"/>
        <v>0</v>
      </c>
    </row>
    <row r="96" spans="2:120" x14ac:dyDescent="0.25">
      <c r="B96" s="194" t="str">
        <f t="shared" si="292"/>
        <v>Central African Republic</v>
      </c>
      <c r="C96" s="233">
        <f>'web app'!$C$29</f>
        <v>668.55</v>
      </c>
      <c r="D96" s="234">
        <f>'web app'!$C$17</f>
        <v>0.15</v>
      </c>
      <c r="E96" s="235">
        <f>VLOOKUP($S96,'data countries EDGAR'!$A$15:$AA$223,'data countries EDGAR'!$AA$12,FALSE)</f>
        <v>6.2576063377819003E-4</v>
      </c>
      <c r="F96" s="235">
        <f>VLOOKUP($S96,'data countries EDGAR'!$A$15:$AA$223,'data countries EDGAR'!$Z$12,FALSE)</f>
        <v>8.2412049818800005E-6</v>
      </c>
      <c r="G96" s="193">
        <f t="shared" si="293"/>
        <v>6.7436049708901838E-2</v>
      </c>
      <c r="H96" s="262">
        <f>VLOOKUP($S96,'data countries EDGAR'!$A$15:$AA$223,'data countries EDGAR'!M$12,FALSE)/1000</f>
        <v>3.0237432310410998E-4</v>
      </c>
      <c r="I96" s="236">
        <f>VLOOKUP($S96,'data countries EDGAR'!$A$15:$AA$223,'data countries EDGAR'!N$12,FALSE)/1000</f>
        <v>3.1843154518039002E-4</v>
      </c>
      <c r="J96" s="236">
        <f>VLOOKUP($S96,'data countries EDGAR'!$A$15:$AA$223,'data countries EDGAR'!O$12,FALSE)/1000</f>
        <v>3.2266007731851997E-4</v>
      </c>
      <c r="K96" s="236">
        <f>VLOOKUP($S96,'data countries EDGAR'!$A$15:$AA$223,'data countries EDGAR'!P$12,FALSE)/1000</f>
        <v>3.2245273437451002E-4</v>
      </c>
      <c r="L96" s="236">
        <f>VLOOKUP($S96,'data countries EDGAR'!$A$15:$AA$223,'data countries EDGAR'!Q$12,FALSE)/1000</f>
        <v>3.3253348127341E-4</v>
      </c>
      <c r="M96" s="236">
        <f>VLOOKUP($S96,'data countries EDGAR'!$A$15:$AA$223,'data countries EDGAR'!R$12,FALSE)/1000</f>
        <v>3.3740744796998003E-4</v>
      </c>
      <c r="N96" s="236"/>
      <c r="O96" s="236"/>
      <c r="P96" s="262">
        <f t="shared" si="294"/>
        <v>1.6334852861168098E-3</v>
      </c>
      <c r="Q96" s="194">
        <f t="shared" si="277"/>
        <v>0</v>
      </c>
      <c r="R96" s="237">
        <f t="shared" si="278"/>
        <v>0</v>
      </c>
      <c r="S96" s="194" t="str">
        <f>'data countries EDGAR'!A51</f>
        <v>Central African Republic</v>
      </c>
      <c r="T96" s="195">
        <v>2019</v>
      </c>
      <c r="U96" s="485">
        <f t="shared" si="295"/>
        <v>6.7436049708901838E-2</v>
      </c>
      <c r="V96" s="193">
        <f t="shared" si="279"/>
        <v>2.2246036760867387E-2</v>
      </c>
      <c r="W96" s="254">
        <f t="shared" si="296"/>
        <v>-0.67011654957703115</v>
      </c>
      <c r="X96" s="197">
        <f t="shared" si="280"/>
        <v>3.0237432310410998E-4</v>
      </c>
      <c r="Y96" s="229">
        <v>0</v>
      </c>
      <c r="Z96" s="199">
        <f t="shared" si="297"/>
        <v>3.0237432310410998E-4</v>
      </c>
      <c r="AA96" s="199">
        <f t="shared" si="281"/>
        <v>-1.356464364758408</v>
      </c>
      <c r="AB96" s="200">
        <f t="shared" si="282"/>
        <v>1506.1823927682649</v>
      </c>
      <c r="AC96" s="199">
        <f t="shared" si="298"/>
        <v>2019.5005592304021</v>
      </c>
      <c r="AD96" s="199">
        <f t="shared" si="299"/>
        <v>2466.5429342555381</v>
      </c>
      <c r="AE96" s="201">
        <f t="shared" si="300"/>
        <v>2466.5429342555381</v>
      </c>
      <c r="AF96" s="202">
        <f t="shared" si="283"/>
        <v>2466.5429342555381</v>
      </c>
      <c r="AG96" s="202">
        <f t="shared" si="301"/>
        <v>2466.5429342555381</v>
      </c>
      <c r="AH96" s="202">
        <f t="shared" si="302"/>
        <v>2466</v>
      </c>
      <c r="AI96" s="177">
        <f t="shared" si="284"/>
        <v>2467</v>
      </c>
      <c r="AJ96" s="178" t="str" cm="1">
        <f t="array" ref="AJ96">IFERROR(INDEX($AN$6:$DP$6,MATCH(_xlfn.AGGREGATE(14,6,(AN96:DP96)/(AN96:DP96&lt;=0),1),AN96:DP96,0)),"-")</f>
        <v>-</v>
      </c>
      <c r="AL96" s="176" t="s">
        <v>302</v>
      </c>
      <c r="AM96" s="154">
        <f t="shared" si="285"/>
        <v>3.0237432310410998E-4</v>
      </c>
      <c r="AN96" s="176">
        <f t="shared" si="305"/>
        <v>3.0169793544660757E-4</v>
      </c>
      <c r="AO96" s="176">
        <f t="shared" si="305"/>
        <v>3.0102154778910515E-4</v>
      </c>
      <c r="AP96" s="176">
        <f t="shared" si="305"/>
        <v>3.0034516013160273E-4</v>
      </c>
      <c r="AQ96" s="176">
        <f t="shared" si="305"/>
        <v>2.9966877247410032E-4</v>
      </c>
      <c r="AR96" s="230">
        <f t="shared" si="312"/>
        <v>2.989923848165979E-4</v>
      </c>
      <c r="AS96" s="230">
        <f t="shared" si="312"/>
        <v>2.9831599715909548E-4</v>
      </c>
      <c r="AT96" s="230">
        <f t="shared" si="312"/>
        <v>2.9763960950159306E-4</v>
      </c>
      <c r="AU96" s="230">
        <f t="shared" si="312"/>
        <v>2.9696322184409065E-4</v>
      </c>
      <c r="AV96" s="230">
        <f t="shared" si="312"/>
        <v>2.9628683418658823E-4</v>
      </c>
      <c r="AW96" s="230">
        <f t="shared" si="312"/>
        <v>2.9561044652908581E-4</v>
      </c>
      <c r="AX96" s="230">
        <f t="shared" si="312"/>
        <v>2.949340588715834E-4</v>
      </c>
      <c r="AY96" s="230">
        <f t="shared" si="312"/>
        <v>2.9425767121408098E-4</v>
      </c>
      <c r="AZ96" s="230">
        <f t="shared" si="312"/>
        <v>2.9358128355657856E-4</v>
      </c>
      <c r="BA96" s="230">
        <f t="shared" si="312"/>
        <v>2.9290489589907614E-4</v>
      </c>
      <c r="BB96" s="230">
        <f t="shared" si="312"/>
        <v>2.9222850824157373E-4</v>
      </c>
      <c r="BC96" s="230">
        <f t="shared" si="312"/>
        <v>2.9155212058407131E-4</v>
      </c>
      <c r="BD96" s="230">
        <f t="shared" si="312"/>
        <v>2.9087573292656889E-4</v>
      </c>
      <c r="BE96" s="230">
        <f t="shared" si="312"/>
        <v>2.9019934526906647E-4</v>
      </c>
      <c r="BF96" s="230">
        <f t="shared" si="312"/>
        <v>2.8952295761156406E-4</v>
      </c>
      <c r="BG96" s="230">
        <f t="shared" si="312"/>
        <v>2.8884656995406164E-4</v>
      </c>
      <c r="BH96" s="230">
        <f t="shared" si="309"/>
        <v>2.8817018229655922E-4</v>
      </c>
      <c r="BI96" s="230">
        <f t="shared" si="309"/>
        <v>2.8749379463905681E-4</v>
      </c>
      <c r="BJ96" s="230">
        <f t="shared" si="309"/>
        <v>2.8681740698155439E-4</v>
      </c>
      <c r="BK96" s="230">
        <f t="shared" si="309"/>
        <v>2.8614101932405197E-4</v>
      </c>
      <c r="BL96" s="230">
        <f t="shared" si="309"/>
        <v>2.8546463166654961E-4</v>
      </c>
      <c r="BM96" s="230">
        <f t="shared" si="309"/>
        <v>2.8478824400904714E-4</v>
      </c>
      <c r="BN96" s="230">
        <f t="shared" si="309"/>
        <v>2.8411185635154477E-4</v>
      </c>
      <c r="BO96" s="230">
        <f t="shared" si="309"/>
        <v>2.8343546869404236E-4</v>
      </c>
      <c r="BP96" s="230">
        <f t="shared" si="309"/>
        <v>2.8275908103653994E-4</v>
      </c>
      <c r="BQ96" s="230">
        <f t="shared" si="309"/>
        <v>2.8208269337903752E-4</v>
      </c>
      <c r="BR96" s="230">
        <f t="shared" si="309"/>
        <v>2.8140630572153511E-4</v>
      </c>
      <c r="BS96" s="230">
        <f t="shared" si="309"/>
        <v>2.8072991806403269E-4</v>
      </c>
      <c r="BT96" s="230">
        <f t="shared" si="309"/>
        <v>2.8005353040653027E-4</v>
      </c>
      <c r="BU96" s="230">
        <f t="shared" si="309"/>
        <v>2.7937714274902785E-4</v>
      </c>
      <c r="BV96" s="230">
        <f t="shared" si="309"/>
        <v>2.7870075509152544E-4</v>
      </c>
      <c r="BW96" s="230">
        <f t="shared" si="313"/>
        <v>2.7802436743402302E-4</v>
      </c>
      <c r="BX96" s="230">
        <f t="shared" si="313"/>
        <v>2.773479797765206E-4</v>
      </c>
      <c r="BY96" s="230">
        <f t="shared" si="313"/>
        <v>2.7667159211901819E-4</v>
      </c>
      <c r="BZ96" s="230">
        <f t="shared" si="313"/>
        <v>2.7599520446151577E-4</v>
      </c>
      <c r="CA96" s="230">
        <f t="shared" si="313"/>
        <v>2.7531881680401335E-4</v>
      </c>
      <c r="CB96" s="230">
        <f t="shared" si="313"/>
        <v>2.7464242914651093E-4</v>
      </c>
      <c r="CC96" s="230">
        <f t="shared" si="313"/>
        <v>2.7396604148900852E-4</v>
      </c>
      <c r="CD96" s="230">
        <f t="shared" si="313"/>
        <v>2.732896538315061E-4</v>
      </c>
      <c r="CE96" s="230">
        <f t="shared" si="313"/>
        <v>2.7261326617400368E-4</v>
      </c>
      <c r="CF96" s="230">
        <f t="shared" si="313"/>
        <v>2.7193687851650127E-4</v>
      </c>
      <c r="CG96" s="230">
        <f t="shared" si="313"/>
        <v>2.7126049085899885E-4</v>
      </c>
      <c r="CH96" s="230">
        <f t="shared" si="313"/>
        <v>2.7058410320149643E-4</v>
      </c>
      <c r="CI96" s="230">
        <f t="shared" si="313"/>
        <v>2.6990771554399401E-4</v>
      </c>
      <c r="CJ96" s="230">
        <f t="shared" si="313"/>
        <v>2.692313278864916E-4</v>
      </c>
      <c r="CK96" s="230">
        <f t="shared" si="313"/>
        <v>2.6855494022898918E-4</v>
      </c>
      <c r="CL96" s="230">
        <f t="shared" si="313"/>
        <v>2.6787855257148676E-4</v>
      </c>
      <c r="CM96" s="230">
        <f t="shared" si="310"/>
        <v>2.6720216491398435E-4</v>
      </c>
      <c r="CN96" s="230">
        <f t="shared" si="310"/>
        <v>2.6652577725648193E-4</v>
      </c>
      <c r="CO96" s="230">
        <f t="shared" si="310"/>
        <v>2.6584938959897951E-4</v>
      </c>
      <c r="CP96" s="230">
        <f t="shared" si="310"/>
        <v>2.6517300194147709E-4</v>
      </c>
      <c r="CQ96" s="230">
        <f t="shared" si="310"/>
        <v>2.6449661428397468E-4</v>
      </c>
      <c r="CR96" s="230">
        <f t="shared" si="310"/>
        <v>2.6382022662647226E-4</v>
      </c>
      <c r="CS96" s="230">
        <f t="shared" si="310"/>
        <v>2.6314383896896984E-4</v>
      </c>
      <c r="CT96" s="230">
        <f t="shared" si="310"/>
        <v>2.6246745131146742E-4</v>
      </c>
      <c r="CU96" s="230">
        <f t="shared" si="310"/>
        <v>2.6179106365396501E-4</v>
      </c>
      <c r="CV96" s="230">
        <f t="shared" si="310"/>
        <v>2.6111467599646259E-4</v>
      </c>
      <c r="CW96" s="230">
        <f t="shared" si="310"/>
        <v>2.6043828833896017E-4</v>
      </c>
      <c r="CX96" s="230">
        <f t="shared" si="310"/>
        <v>2.5976190068145776E-4</v>
      </c>
      <c r="CY96" s="230">
        <f t="shared" si="310"/>
        <v>2.5908551302395534E-4</v>
      </c>
      <c r="CZ96" s="230">
        <f t="shared" si="310"/>
        <v>2.5840912536645292E-4</v>
      </c>
      <c r="DA96" s="230">
        <f t="shared" si="310"/>
        <v>2.577327377089505E-4</v>
      </c>
      <c r="DB96" s="230">
        <f t="shared" si="311"/>
        <v>2.5705635005144809E-4</v>
      </c>
      <c r="DC96" s="230">
        <f t="shared" si="311"/>
        <v>2.5637996239394567E-4</v>
      </c>
      <c r="DD96" s="230">
        <f t="shared" si="311"/>
        <v>2.5570357473644325E-4</v>
      </c>
      <c r="DE96" s="230">
        <f t="shared" si="311"/>
        <v>2.5502718707894084E-4</v>
      </c>
      <c r="DF96" s="230">
        <f t="shared" si="311"/>
        <v>2.5435079942143842E-4</v>
      </c>
      <c r="DG96" s="230">
        <f t="shared" si="311"/>
        <v>2.53674411763936E-4</v>
      </c>
      <c r="DH96" s="230">
        <f t="shared" si="311"/>
        <v>2.5299802410643358E-4</v>
      </c>
      <c r="DI96" s="230">
        <f t="shared" si="311"/>
        <v>2.5232163644893122E-4</v>
      </c>
      <c r="DJ96" s="230">
        <f t="shared" si="311"/>
        <v>2.5164524879142875E-4</v>
      </c>
      <c r="DK96" s="230">
        <f t="shared" si="311"/>
        <v>2.5096886113392639E-4</v>
      </c>
      <c r="DL96" s="230">
        <f t="shared" si="311"/>
        <v>2.5029247347642392E-4</v>
      </c>
      <c r="DM96" s="230">
        <f t="shared" si="311"/>
        <v>2.4961608581892155E-4</v>
      </c>
      <c r="DN96" s="230">
        <f t="shared" si="311"/>
        <v>2.4893969816141908E-4</v>
      </c>
      <c r="DO96" s="230">
        <f t="shared" si="311"/>
        <v>2.4826331050391672E-4</v>
      </c>
      <c r="DP96" s="230">
        <f t="shared" si="311"/>
        <v>2.475869228464143E-4</v>
      </c>
    </row>
    <row r="97" spans="2:120" x14ac:dyDescent="0.25">
      <c r="B97" s="194" t="str">
        <f t="shared" si="292"/>
        <v>Chad</v>
      </c>
      <c r="C97" s="233">
        <f>'web app'!$C$29</f>
        <v>668.55</v>
      </c>
      <c r="D97" s="234">
        <f>'web app'!$C$17</f>
        <v>0.15</v>
      </c>
      <c r="E97" s="235">
        <f>VLOOKUP($S97,'data countries EDGAR'!$A$15:$AA$223,'data countries EDGAR'!$AA$12,FALSE)</f>
        <v>2.050681142760019E-3</v>
      </c>
      <c r="F97" s="235">
        <f>VLOOKUP($S97,'data countries EDGAR'!$A$15:$AA$223,'data countries EDGAR'!$Z$12,FALSE)</f>
        <v>6.4444789372621394E-5</v>
      </c>
      <c r="G97" s="193">
        <f t="shared" si="293"/>
        <v>0.24226931104363772</v>
      </c>
      <c r="H97" s="262">
        <f>VLOOKUP($S97,'data countries EDGAR'!$A$15:$AA$223,'data countries EDGAR'!M$12,FALSE)/1000</f>
        <v>2.3645146076305998E-3</v>
      </c>
      <c r="I97" s="236">
        <f>VLOOKUP($S97,'data countries EDGAR'!$A$15:$AA$223,'data countries EDGAR'!N$12,FALSE)/1000</f>
        <v>2.4132894643933999E-3</v>
      </c>
      <c r="J97" s="236">
        <f>VLOOKUP($S97,'data countries EDGAR'!$A$15:$AA$223,'data countries EDGAR'!O$12,FALSE)/1000</f>
        <v>2.7311011293604001E-3</v>
      </c>
      <c r="K97" s="236">
        <f>VLOOKUP($S97,'data countries EDGAR'!$A$15:$AA$223,'data countries EDGAR'!P$12,FALSE)/1000</f>
        <v>2.8650155649661002E-3</v>
      </c>
      <c r="L97" s="236">
        <f>VLOOKUP($S97,'data countries EDGAR'!$A$15:$AA$223,'data countries EDGAR'!Q$12,FALSE)/1000</f>
        <v>2.9088219292805E-3</v>
      </c>
      <c r="M97" s="236">
        <f>VLOOKUP($S97,'data countries EDGAR'!$A$15:$AA$223,'data countries EDGAR'!R$12,FALSE)/1000</f>
        <v>2.8927725302393E-3</v>
      </c>
      <c r="N97" s="236"/>
      <c r="O97" s="236"/>
      <c r="P97" s="262">
        <f t="shared" si="294"/>
        <v>1.3811000618239701E-2</v>
      </c>
      <c r="Q97" s="194">
        <f t="shared" si="277"/>
        <v>0</v>
      </c>
      <c r="R97" s="237">
        <f t="shared" si="278"/>
        <v>0</v>
      </c>
      <c r="S97" s="194" t="str">
        <f>'data countries EDGAR'!A52</f>
        <v>Chad</v>
      </c>
      <c r="T97" s="195">
        <v>2019</v>
      </c>
      <c r="U97" s="485">
        <f t="shared" si="295"/>
        <v>0.24226931104363772</v>
      </c>
      <c r="V97" s="193">
        <f t="shared" si="279"/>
        <v>0.15339163893895139</v>
      </c>
      <c r="W97" s="254">
        <f t="shared" si="296"/>
        <v>-0.36685485141235086</v>
      </c>
      <c r="X97" s="197">
        <f t="shared" si="280"/>
        <v>2.3645146076305998E-3</v>
      </c>
      <c r="Y97" s="229">
        <v>0</v>
      </c>
      <c r="Z97" s="199">
        <f t="shared" si="297"/>
        <v>2.3645146076305998E-3</v>
      </c>
      <c r="AA97" s="199">
        <f t="shared" si="281"/>
        <v>-10.037177636914898</v>
      </c>
      <c r="AB97" s="200">
        <f t="shared" si="282"/>
        <v>10626.691152281152</v>
      </c>
      <c r="AC97" s="199">
        <f t="shared" si="298"/>
        <v>2019.501214065167</v>
      </c>
      <c r="AD97" s="199">
        <f t="shared" si="299"/>
        <v>2225.4197538677881</v>
      </c>
      <c r="AE97" s="201">
        <f t="shared" si="300"/>
        <v>2225.4197538677881</v>
      </c>
      <c r="AF97" s="202">
        <f t="shared" si="283"/>
        <v>2225.4197538677881</v>
      </c>
      <c r="AG97" s="202">
        <f t="shared" si="301"/>
        <v>2225.4197538677881</v>
      </c>
      <c r="AH97" s="202">
        <f t="shared" si="302"/>
        <v>2225</v>
      </c>
      <c r="AI97" s="177">
        <f t="shared" si="284"/>
        <v>2225</v>
      </c>
      <c r="AJ97" s="178" t="str" cm="1">
        <f t="array" ref="AJ97">IFERROR(INDEX($AN$6:$DP$6,MATCH(_xlfn.AGGREGATE(14,6,(AN97:DP97)/(AN97:DP97&lt;=0),1),AN97:DP97,0)),"-")</f>
        <v>-</v>
      </c>
      <c r="AL97" s="176" t="s">
        <v>302</v>
      </c>
      <c r="AM97" s="154">
        <f t="shared" si="285"/>
        <v>2.3645146076305998E-3</v>
      </c>
      <c r="AN97" s="176">
        <f t="shared" si="305"/>
        <v>2.3530319083595588E-3</v>
      </c>
      <c r="AO97" s="176">
        <f t="shared" si="305"/>
        <v>2.3415492090885178E-3</v>
      </c>
      <c r="AP97" s="176">
        <f t="shared" si="305"/>
        <v>2.3300665098174769E-3</v>
      </c>
      <c r="AQ97" s="176">
        <f t="shared" si="305"/>
        <v>2.3185838105464355E-3</v>
      </c>
      <c r="AR97" s="230">
        <f t="shared" si="312"/>
        <v>2.3071011112753945E-3</v>
      </c>
      <c r="AS97" s="230">
        <f t="shared" si="312"/>
        <v>2.2956184120043535E-3</v>
      </c>
      <c r="AT97" s="230">
        <f t="shared" si="312"/>
        <v>2.2841357127333125E-3</v>
      </c>
      <c r="AU97" s="230">
        <f t="shared" si="312"/>
        <v>2.2726530134622716E-3</v>
      </c>
      <c r="AV97" s="230">
        <f t="shared" si="312"/>
        <v>2.2611703141912306E-3</v>
      </c>
      <c r="AW97" s="230">
        <f t="shared" si="312"/>
        <v>2.2496876149201896E-3</v>
      </c>
      <c r="AX97" s="230">
        <f t="shared" si="312"/>
        <v>2.2382049156491482E-3</v>
      </c>
      <c r="AY97" s="230">
        <f t="shared" si="312"/>
        <v>2.2267222163781073E-3</v>
      </c>
      <c r="AZ97" s="230">
        <f t="shared" si="312"/>
        <v>2.2152395171070663E-3</v>
      </c>
      <c r="BA97" s="230">
        <f t="shared" si="312"/>
        <v>2.2037568178360253E-3</v>
      </c>
      <c r="BB97" s="230">
        <f t="shared" si="312"/>
        <v>2.1922741185649844E-3</v>
      </c>
      <c r="BC97" s="230">
        <f t="shared" si="312"/>
        <v>2.1807914192939434E-3</v>
      </c>
      <c r="BD97" s="230">
        <f t="shared" si="312"/>
        <v>2.1693087200229024E-3</v>
      </c>
      <c r="BE97" s="230">
        <f t="shared" si="312"/>
        <v>2.157826020751861E-3</v>
      </c>
      <c r="BF97" s="230">
        <f t="shared" si="312"/>
        <v>2.14634332148082E-3</v>
      </c>
      <c r="BG97" s="230">
        <f t="shared" si="312"/>
        <v>2.1348606222097791E-3</v>
      </c>
      <c r="BH97" s="230">
        <f t="shared" si="309"/>
        <v>2.1233779229387381E-3</v>
      </c>
      <c r="BI97" s="230">
        <f t="shared" si="309"/>
        <v>2.1118952236676971E-3</v>
      </c>
      <c r="BJ97" s="230">
        <f t="shared" si="309"/>
        <v>2.1004125243966562E-3</v>
      </c>
      <c r="BK97" s="230">
        <f t="shared" si="309"/>
        <v>2.0889298251256152E-3</v>
      </c>
      <c r="BL97" s="230">
        <f t="shared" si="309"/>
        <v>2.0774471258545738E-3</v>
      </c>
      <c r="BM97" s="230">
        <f t="shared" si="309"/>
        <v>2.0659644265835328E-3</v>
      </c>
      <c r="BN97" s="230">
        <f t="shared" si="309"/>
        <v>2.0544817273124918E-3</v>
      </c>
      <c r="BO97" s="230">
        <f t="shared" si="309"/>
        <v>2.0429990280414509E-3</v>
      </c>
      <c r="BP97" s="230">
        <f t="shared" si="309"/>
        <v>2.0315163287704099E-3</v>
      </c>
      <c r="BQ97" s="230">
        <f t="shared" si="309"/>
        <v>2.0200336294993689E-3</v>
      </c>
      <c r="BR97" s="230">
        <f t="shared" si="309"/>
        <v>2.008550930228328E-3</v>
      </c>
      <c r="BS97" s="230">
        <f t="shared" si="309"/>
        <v>1.9970682309572866E-3</v>
      </c>
      <c r="BT97" s="230">
        <f t="shared" si="309"/>
        <v>1.9855855316862456E-3</v>
      </c>
      <c r="BU97" s="230">
        <f t="shared" si="309"/>
        <v>1.9741028324152046E-3</v>
      </c>
      <c r="BV97" s="230">
        <f t="shared" si="309"/>
        <v>1.9626201331441637E-3</v>
      </c>
      <c r="BW97" s="230">
        <f t="shared" si="313"/>
        <v>1.9511374338731227E-3</v>
      </c>
      <c r="BX97" s="230">
        <f t="shared" si="313"/>
        <v>1.9396547346020815E-3</v>
      </c>
      <c r="BY97" s="230">
        <f t="shared" si="313"/>
        <v>1.9281720353310405E-3</v>
      </c>
      <c r="BZ97" s="230">
        <f t="shared" si="313"/>
        <v>1.9166893360599996E-3</v>
      </c>
      <c r="CA97" s="230">
        <f t="shared" si="313"/>
        <v>1.9052066367889584E-3</v>
      </c>
      <c r="CB97" s="230">
        <f t="shared" si="313"/>
        <v>1.8937239375179174E-3</v>
      </c>
      <c r="CC97" s="230">
        <f t="shared" si="313"/>
        <v>1.8822412382468764E-3</v>
      </c>
      <c r="CD97" s="230">
        <f t="shared" si="313"/>
        <v>1.8707585389758355E-3</v>
      </c>
      <c r="CE97" s="230">
        <f t="shared" si="313"/>
        <v>1.8592758397047945E-3</v>
      </c>
      <c r="CF97" s="230">
        <f t="shared" si="313"/>
        <v>1.8477931404337533E-3</v>
      </c>
      <c r="CG97" s="230">
        <f t="shared" si="313"/>
        <v>1.8363104411627121E-3</v>
      </c>
      <c r="CH97" s="230">
        <f t="shared" si="313"/>
        <v>1.8248277418916711E-3</v>
      </c>
      <c r="CI97" s="230">
        <f t="shared" si="313"/>
        <v>1.8133450426206302E-3</v>
      </c>
      <c r="CJ97" s="230">
        <f t="shared" si="313"/>
        <v>1.8018623433495892E-3</v>
      </c>
      <c r="CK97" s="230">
        <f t="shared" si="313"/>
        <v>1.7903796440785482E-3</v>
      </c>
      <c r="CL97" s="230">
        <f t="shared" si="313"/>
        <v>1.7788969448075073E-3</v>
      </c>
      <c r="CM97" s="230">
        <f t="shared" si="310"/>
        <v>1.7674142455364661E-3</v>
      </c>
      <c r="CN97" s="230">
        <f t="shared" si="310"/>
        <v>1.7559315462654249E-3</v>
      </c>
      <c r="CO97" s="230">
        <f t="shared" si="310"/>
        <v>1.7444488469943839E-3</v>
      </c>
      <c r="CP97" s="230">
        <f t="shared" si="310"/>
        <v>1.732966147723343E-3</v>
      </c>
      <c r="CQ97" s="230">
        <f t="shared" si="310"/>
        <v>1.721483448452302E-3</v>
      </c>
      <c r="CR97" s="230">
        <f t="shared" si="310"/>
        <v>1.710000749181261E-3</v>
      </c>
      <c r="CS97" s="230">
        <f t="shared" si="310"/>
        <v>1.6985180499102198E-3</v>
      </c>
      <c r="CT97" s="230">
        <f t="shared" si="310"/>
        <v>1.6870353506391789E-3</v>
      </c>
      <c r="CU97" s="230">
        <f t="shared" si="310"/>
        <v>1.6755526513681377E-3</v>
      </c>
      <c r="CV97" s="230">
        <f t="shared" si="310"/>
        <v>1.6640699520970967E-3</v>
      </c>
      <c r="CW97" s="230">
        <f t="shared" si="310"/>
        <v>1.6525872528260557E-3</v>
      </c>
      <c r="CX97" s="230">
        <f t="shared" si="310"/>
        <v>1.6411045535550148E-3</v>
      </c>
      <c r="CY97" s="230">
        <f t="shared" si="310"/>
        <v>1.6296218542839738E-3</v>
      </c>
      <c r="CZ97" s="230">
        <f t="shared" si="310"/>
        <v>1.6181391550129326E-3</v>
      </c>
      <c r="DA97" s="230">
        <f t="shared" si="310"/>
        <v>1.6066564557418916E-3</v>
      </c>
      <c r="DB97" s="230">
        <f t="shared" si="311"/>
        <v>1.5951737564708504E-3</v>
      </c>
      <c r="DC97" s="230">
        <f t="shared" si="311"/>
        <v>1.5836910571998095E-3</v>
      </c>
      <c r="DD97" s="230">
        <f t="shared" si="311"/>
        <v>1.5722083579287685E-3</v>
      </c>
      <c r="DE97" s="230">
        <f t="shared" si="311"/>
        <v>1.5607256586577275E-3</v>
      </c>
      <c r="DF97" s="230">
        <f t="shared" si="311"/>
        <v>1.5492429593866866E-3</v>
      </c>
      <c r="DG97" s="230">
        <f t="shared" si="311"/>
        <v>1.5377602601156454E-3</v>
      </c>
      <c r="DH97" s="230">
        <f t="shared" si="311"/>
        <v>1.5262775608446044E-3</v>
      </c>
      <c r="DI97" s="230">
        <f t="shared" si="311"/>
        <v>1.5147948615735632E-3</v>
      </c>
      <c r="DJ97" s="230">
        <f t="shared" si="311"/>
        <v>1.5033121623025223E-3</v>
      </c>
      <c r="DK97" s="230">
        <f t="shared" si="311"/>
        <v>1.4918294630314813E-3</v>
      </c>
      <c r="DL97" s="230">
        <f t="shared" si="311"/>
        <v>1.4803467637604403E-3</v>
      </c>
      <c r="DM97" s="230">
        <f t="shared" si="311"/>
        <v>1.4688640644893993E-3</v>
      </c>
      <c r="DN97" s="230">
        <f t="shared" si="311"/>
        <v>1.4573813652183582E-3</v>
      </c>
      <c r="DO97" s="230">
        <f t="shared" si="311"/>
        <v>1.4458986659473172E-3</v>
      </c>
      <c r="DP97" s="230">
        <f t="shared" si="311"/>
        <v>1.434415966676276E-3</v>
      </c>
    </row>
    <row r="98" spans="2:120" x14ac:dyDescent="0.25">
      <c r="B98" s="194" t="str">
        <f t="shared" si="292"/>
        <v>Chile</v>
      </c>
      <c r="C98" s="233">
        <f>'web app'!$C$29</f>
        <v>668.55</v>
      </c>
      <c r="D98" s="234">
        <f>'web app'!$C$17</f>
        <v>0.15</v>
      </c>
      <c r="E98" s="235">
        <f>VLOOKUP($S98,'data countries EDGAR'!$A$15:$AA$223,'data countries EDGAR'!$AA$12,FALSE)</f>
        <v>2.377754407619418E-3</v>
      </c>
      <c r="F98" s="235">
        <f>VLOOKUP($S98,'data countries EDGAR'!$A$15:$AA$223,'data countries EDGAR'!$Z$12,FALSE)</f>
        <v>2.5959714851499179E-3</v>
      </c>
      <c r="G98" s="193">
        <f t="shared" si="293"/>
        <v>1.713653382319525</v>
      </c>
      <c r="H98" s="262">
        <f>VLOOKUP($S98,'data countries EDGAR'!$A$15:$AA$223,'data countries EDGAR'!M$12,FALSE)/1000</f>
        <v>9.5247615166188002E-2</v>
      </c>
      <c r="I98" s="236">
        <f>VLOOKUP($S98,'data countries EDGAR'!$A$15:$AA$223,'data countries EDGAR'!N$12,FALSE)/1000</f>
        <v>8.7510843838034008E-2</v>
      </c>
      <c r="J98" s="236">
        <f>VLOOKUP($S98,'data countries EDGAR'!$A$15:$AA$223,'data countries EDGAR'!O$12,FALSE)/1000</f>
        <v>8.9108429864336994E-2</v>
      </c>
      <c r="K98" s="236">
        <f>VLOOKUP($S98,'data countries EDGAR'!$A$15:$AA$223,'data countries EDGAR'!P$12,FALSE)/1000</f>
        <v>9.0427910670242001E-2</v>
      </c>
      <c r="L98" s="236">
        <f>VLOOKUP($S98,'data countries EDGAR'!$A$15:$AA$223,'data countries EDGAR'!Q$12,FALSE)/1000</f>
        <v>7.7007420964625997E-2</v>
      </c>
      <c r="M98" s="236">
        <f>VLOOKUP($S98,'data countries EDGAR'!$A$15:$AA$223,'data countries EDGAR'!R$12,FALSE)/1000</f>
        <v>7.7822575007273007E-2</v>
      </c>
      <c r="N98" s="236"/>
      <c r="O98" s="236"/>
      <c r="P98" s="262">
        <f t="shared" si="294"/>
        <v>0.42187718034451199</v>
      </c>
      <c r="Q98" s="194">
        <f t="shared" si="277"/>
        <v>0</v>
      </c>
      <c r="R98" s="237">
        <f t="shared" si="278"/>
        <v>0</v>
      </c>
      <c r="S98" s="194" t="str">
        <f>'data countries EDGAR'!A53</f>
        <v>Chile</v>
      </c>
      <c r="T98" s="195">
        <v>2019</v>
      </c>
      <c r="U98" s="485">
        <f t="shared" si="295"/>
        <v>1.713653382319525</v>
      </c>
      <c r="V98" s="193">
        <f t="shared" si="279"/>
        <v>1.7136533823198825</v>
      </c>
      <c r="W98" s="254">
        <f t="shared" si="296"/>
        <v>2.0872192862952943E-13</v>
      </c>
      <c r="X98" s="197">
        <f t="shared" si="280"/>
        <v>9.5247615166188002E-2</v>
      </c>
      <c r="Y98" s="229">
        <v>0</v>
      </c>
      <c r="Z98" s="199">
        <f t="shared" si="297"/>
        <v>9.5247615166188002E-2</v>
      </c>
      <c r="AA98" s="199">
        <f t="shared" si="281"/>
        <v>-388.2276720360386</v>
      </c>
      <c r="AB98" s="200">
        <f t="shared" si="282"/>
        <v>395569.81493530207</v>
      </c>
      <c r="AC98" s="199">
        <f t="shared" si="298"/>
        <v>2019.5067610759613</v>
      </c>
      <c r="AD98" s="199">
        <f t="shared" si="299"/>
        <v>2056.476363106824</v>
      </c>
      <c r="AE98" s="201">
        <f t="shared" si="300"/>
        <v>2056.476363106824</v>
      </c>
      <c r="AF98" s="202">
        <f t="shared" si="283"/>
        <v>2056.476363106824</v>
      </c>
      <c r="AG98" s="202">
        <f t="shared" si="301"/>
        <v>2056.476363106824</v>
      </c>
      <c r="AH98" s="202">
        <f t="shared" si="302"/>
        <v>2056</v>
      </c>
      <c r="AI98" s="177">
        <f t="shared" si="284"/>
        <v>2056</v>
      </c>
      <c r="AJ98" s="178" cm="1">
        <f t="array" ref="AJ98">IFERROR(INDEX($AN$6:$DP$6,MATCH(_xlfn.AGGREGATE(14,6,(AN98:DP98)/(AN98:DP98&lt;=0),1),AN98:DP98,0)),"-")</f>
        <v>2057</v>
      </c>
      <c r="AL98" s="176" t="s">
        <v>302</v>
      </c>
      <c r="AM98" s="154">
        <f t="shared" si="285"/>
        <v>9.5247615166188002E-2</v>
      </c>
      <c r="AN98" s="176">
        <f t="shared" si="305"/>
        <v>9.2671709718401815E-2</v>
      </c>
      <c r="AO98" s="176">
        <f t="shared" si="305"/>
        <v>9.0095804270615643E-2</v>
      </c>
      <c r="AP98" s="176">
        <f t="shared" si="305"/>
        <v>8.7519898822829456E-2</v>
      </c>
      <c r="AQ98" s="176">
        <f t="shared" si="305"/>
        <v>8.494399337504327E-2</v>
      </c>
      <c r="AR98" s="230">
        <f t="shared" si="312"/>
        <v>8.2368087927257083E-2</v>
      </c>
      <c r="AS98" s="230">
        <f t="shared" si="312"/>
        <v>7.9792182479470897E-2</v>
      </c>
      <c r="AT98" s="230">
        <f t="shared" si="312"/>
        <v>7.7216277031684724E-2</v>
      </c>
      <c r="AU98" s="230">
        <f t="shared" si="312"/>
        <v>7.4640371583898538E-2</v>
      </c>
      <c r="AV98" s="230">
        <f t="shared" si="312"/>
        <v>7.2064466136112351E-2</v>
      </c>
      <c r="AW98" s="230">
        <f t="shared" si="312"/>
        <v>6.9488560688326179E-2</v>
      </c>
      <c r="AX98" s="230">
        <f t="shared" si="312"/>
        <v>6.6912655240539992E-2</v>
      </c>
      <c r="AY98" s="230">
        <f t="shared" si="312"/>
        <v>6.4336749792753806E-2</v>
      </c>
      <c r="AZ98" s="230">
        <f t="shared" si="312"/>
        <v>6.1760844344967619E-2</v>
      </c>
      <c r="BA98" s="230">
        <f t="shared" si="312"/>
        <v>5.918493889718144E-2</v>
      </c>
      <c r="BB98" s="230">
        <f t="shared" si="312"/>
        <v>5.660903344939526E-2</v>
      </c>
      <c r="BC98" s="230">
        <f t="shared" si="312"/>
        <v>5.4033128001609074E-2</v>
      </c>
      <c r="BD98" s="230">
        <f t="shared" si="312"/>
        <v>5.1457222553822887E-2</v>
      </c>
      <c r="BE98" s="230">
        <f t="shared" si="312"/>
        <v>4.8881317106036708E-2</v>
      </c>
      <c r="BF98" s="230">
        <f t="shared" si="312"/>
        <v>4.6305411658250528E-2</v>
      </c>
      <c r="BG98" s="230">
        <f t="shared" si="312"/>
        <v>4.3729506210464342E-2</v>
      </c>
      <c r="BH98" s="230">
        <f t="shared" si="309"/>
        <v>4.1153600762678155E-2</v>
      </c>
      <c r="BI98" s="230">
        <f t="shared" si="309"/>
        <v>3.8577695314891976E-2</v>
      </c>
      <c r="BJ98" s="230">
        <f t="shared" si="309"/>
        <v>3.6001789867105796E-2</v>
      </c>
      <c r="BK98" s="230">
        <f t="shared" si="309"/>
        <v>3.342588441931961E-2</v>
      </c>
      <c r="BL98" s="230">
        <f t="shared" si="309"/>
        <v>3.0849978971533423E-2</v>
      </c>
      <c r="BM98" s="230">
        <f t="shared" si="309"/>
        <v>2.8274073523747237E-2</v>
      </c>
      <c r="BN98" s="230">
        <f t="shared" si="309"/>
        <v>2.5698168075961064E-2</v>
      </c>
      <c r="BO98" s="230">
        <f t="shared" si="309"/>
        <v>2.3122262628174878E-2</v>
      </c>
      <c r="BP98" s="230">
        <f t="shared" si="309"/>
        <v>2.0546357180388691E-2</v>
      </c>
      <c r="BQ98" s="230">
        <f t="shared" si="309"/>
        <v>1.7970451732602519E-2</v>
      </c>
      <c r="BR98" s="230">
        <f t="shared" si="309"/>
        <v>1.5394546284816332E-2</v>
      </c>
      <c r="BS98" s="230">
        <f t="shared" si="309"/>
        <v>1.2818640837030146E-2</v>
      </c>
      <c r="BT98" s="230">
        <f t="shared" si="309"/>
        <v>1.0242735389243959E-2</v>
      </c>
      <c r="BU98" s="230">
        <f t="shared" si="309"/>
        <v>7.6668299414577729E-3</v>
      </c>
      <c r="BV98" s="230">
        <f t="shared" si="309"/>
        <v>5.0909244936716003E-3</v>
      </c>
      <c r="BW98" s="230">
        <f t="shared" si="313"/>
        <v>2.5150190458854138E-3</v>
      </c>
      <c r="BX98" s="230">
        <f t="shared" si="313"/>
        <v>2.9226456271196419E-4</v>
      </c>
      <c r="BY98" s="230">
        <f t="shared" si="313"/>
        <v>0</v>
      </c>
      <c r="BZ98" s="230">
        <f t="shared" si="313"/>
        <v>0</v>
      </c>
      <c r="CA98" s="230">
        <f t="shared" si="313"/>
        <v>0</v>
      </c>
      <c r="CB98" s="230">
        <f t="shared" si="313"/>
        <v>0</v>
      </c>
      <c r="CC98" s="230">
        <f t="shared" si="313"/>
        <v>0</v>
      </c>
      <c r="CD98" s="230">
        <f t="shared" si="313"/>
        <v>0</v>
      </c>
      <c r="CE98" s="230">
        <f t="shared" si="313"/>
        <v>0</v>
      </c>
      <c r="CF98" s="230">
        <f t="shared" si="313"/>
        <v>0</v>
      </c>
      <c r="CG98" s="230">
        <f t="shared" si="313"/>
        <v>0</v>
      </c>
      <c r="CH98" s="230">
        <f t="shared" si="313"/>
        <v>0</v>
      </c>
      <c r="CI98" s="230">
        <f t="shared" si="313"/>
        <v>0</v>
      </c>
      <c r="CJ98" s="230">
        <f t="shared" si="313"/>
        <v>0</v>
      </c>
      <c r="CK98" s="230">
        <f t="shared" si="313"/>
        <v>0</v>
      </c>
      <c r="CL98" s="230">
        <f t="shared" si="313"/>
        <v>0</v>
      </c>
      <c r="CM98" s="230">
        <f t="shared" si="310"/>
        <v>0</v>
      </c>
      <c r="CN98" s="230">
        <f t="shared" si="310"/>
        <v>0</v>
      </c>
      <c r="CO98" s="230">
        <f t="shared" si="310"/>
        <v>0</v>
      </c>
      <c r="CP98" s="230">
        <f t="shared" si="310"/>
        <v>0</v>
      </c>
      <c r="CQ98" s="230">
        <f t="shared" si="310"/>
        <v>0</v>
      </c>
      <c r="CR98" s="230">
        <f t="shared" si="310"/>
        <v>0</v>
      </c>
      <c r="CS98" s="230">
        <f t="shared" si="310"/>
        <v>0</v>
      </c>
      <c r="CT98" s="230">
        <f t="shared" si="310"/>
        <v>0</v>
      </c>
      <c r="CU98" s="230">
        <f t="shared" si="310"/>
        <v>0</v>
      </c>
      <c r="CV98" s="230">
        <f t="shared" si="310"/>
        <v>0</v>
      </c>
      <c r="CW98" s="230">
        <f t="shared" si="310"/>
        <v>0</v>
      </c>
      <c r="CX98" s="230">
        <f t="shared" si="310"/>
        <v>0</v>
      </c>
      <c r="CY98" s="230">
        <f t="shared" si="310"/>
        <v>0</v>
      </c>
      <c r="CZ98" s="230">
        <f t="shared" si="310"/>
        <v>0</v>
      </c>
      <c r="DA98" s="230">
        <f t="shared" si="310"/>
        <v>0</v>
      </c>
      <c r="DB98" s="230">
        <f t="shared" si="311"/>
        <v>0</v>
      </c>
      <c r="DC98" s="230">
        <f t="shared" si="311"/>
        <v>0</v>
      </c>
      <c r="DD98" s="230">
        <f t="shared" si="311"/>
        <v>0</v>
      </c>
      <c r="DE98" s="230">
        <f t="shared" si="311"/>
        <v>0</v>
      </c>
      <c r="DF98" s="230">
        <f t="shared" si="311"/>
        <v>0</v>
      </c>
      <c r="DG98" s="230">
        <f t="shared" si="311"/>
        <v>0</v>
      </c>
      <c r="DH98" s="230">
        <f t="shared" si="311"/>
        <v>0</v>
      </c>
      <c r="DI98" s="230">
        <f t="shared" si="311"/>
        <v>0</v>
      </c>
      <c r="DJ98" s="230">
        <f t="shared" si="311"/>
        <v>0</v>
      </c>
      <c r="DK98" s="230">
        <f t="shared" si="311"/>
        <v>0</v>
      </c>
      <c r="DL98" s="230">
        <f t="shared" si="311"/>
        <v>0</v>
      </c>
      <c r="DM98" s="230">
        <f t="shared" si="311"/>
        <v>0</v>
      </c>
      <c r="DN98" s="230">
        <f t="shared" si="311"/>
        <v>0</v>
      </c>
      <c r="DO98" s="230">
        <f t="shared" si="311"/>
        <v>0</v>
      </c>
      <c r="DP98" s="230">
        <f t="shared" si="311"/>
        <v>0</v>
      </c>
    </row>
    <row r="99" spans="2:120" x14ac:dyDescent="0.25">
      <c r="B99" s="194" t="str">
        <f t="shared" si="292"/>
        <v>China</v>
      </c>
      <c r="C99" s="233">
        <f>'web app'!$C$29</f>
        <v>668.55</v>
      </c>
      <c r="D99" s="234">
        <f>'web app'!$C$17</f>
        <v>0.15</v>
      </c>
      <c r="E99" s="235">
        <f>VLOOKUP($S99,'data countries EDGAR'!$A$15:$AA$223,'data countries EDGAR'!$AA$12,FALSE)</f>
        <v>0.18414258767072317</v>
      </c>
      <c r="F99" s="235">
        <f>VLOOKUP($S99,'data countries EDGAR'!$A$15:$AA$223,'data countries EDGAR'!$Z$12,FALSE)</f>
        <v>0.32196461945746269</v>
      </c>
      <c r="G99" s="193">
        <f t="shared" si="293"/>
        <v>201.42830843563294</v>
      </c>
      <c r="H99" s="262">
        <f>VLOOKUP($S99,'data countries EDGAR'!$A$15:$AA$223,'data countries EDGAR'!M$12,FALSE)/1000</f>
        <v>11.813058173650001</v>
      </c>
      <c r="I99" s="236">
        <f>VLOOKUP($S99,'data countries EDGAR'!$A$15:$AA$223,'data countries EDGAR'!N$12,FALSE)/1000</f>
        <v>11.964128535505001</v>
      </c>
      <c r="J99" s="236">
        <f>VLOOKUP($S99,'data countries EDGAR'!$A$15:$AA$223,'data countries EDGAR'!O$12,FALSE)/1000</f>
        <v>12.551864515963</v>
      </c>
      <c r="K99" s="236">
        <f>VLOOKUP($S99,'data countries EDGAR'!$A$15:$AA$223,'data countries EDGAR'!P$12,FALSE)/1000</f>
        <v>12.518684441195001</v>
      </c>
      <c r="L99" s="236">
        <f>VLOOKUP($S99,'data countries EDGAR'!$A$15:$AA$223,'data countries EDGAR'!Q$12,FALSE)/1000</f>
        <v>13.021241978837001</v>
      </c>
      <c r="M99" s="236">
        <f>VLOOKUP($S99,'data countries EDGAR'!$A$15:$AA$223,'data countries EDGAR'!R$12,FALSE)/1000</f>
        <v>13.124727993147001</v>
      </c>
      <c r="N99" s="236"/>
      <c r="O99" s="236"/>
      <c r="P99" s="262">
        <f t="shared" si="294"/>
        <v>63.180647464647009</v>
      </c>
      <c r="Q99" s="194">
        <f t="shared" si="277"/>
        <v>0</v>
      </c>
      <c r="R99" s="237">
        <f t="shared" si="278"/>
        <v>0</v>
      </c>
      <c r="S99" s="194" t="str">
        <f>'data countries EDGAR'!A54</f>
        <v>China</v>
      </c>
      <c r="T99" s="195">
        <v>2019</v>
      </c>
      <c r="U99" s="485">
        <f t="shared" si="295"/>
        <v>201.42830843563294</v>
      </c>
      <c r="V99" s="193">
        <f t="shared" si="279"/>
        <v>201.42830843563442</v>
      </c>
      <c r="W99" s="254">
        <f t="shared" si="296"/>
        <v>7.3274719625260332E-15</v>
      </c>
      <c r="X99" s="197">
        <f t="shared" si="280"/>
        <v>11.813058173650001</v>
      </c>
      <c r="Y99" s="229">
        <v>0</v>
      </c>
      <c r="Z99" s="199">
        <f t="shared" si="297"/>
        <v>11.813058173650001</v>
      </c>
      <c r="AA99" s="199">
        <f t="shared" si="281"/>
        <v>-48127.611638417271</v>
      </c>
      <c r="AB99" s="200">
        <f t="shared" si="282"/>
        <v>49015571.509532988</v>
      </c>
      <c r="AC99" s="199">
        <f t="shared" si="298"/>
        <v>2019.5071234144948</v>
      </c>
      <c r="AD99" s="199">
        <f t="shared" si="299"/>
        <v>2054.5955290019533</v>
      </c>
      <c r="AE99" s="201">
        <f t="shared" si="300"/>
        <v>2054.5955290019533</v>
      </c>
      <c r="AF99" s="202">
        <f t="shared" si="283"/>
        <v>2054.5955290019533</v>
      </c>
      <c r="AG99" s="202">
        <f t="shared" si="301"/>
        <v>2054.5955290019533</v>
      </c>
      <c r="AH99" s="202">
        <f t="shared" si="302"/>
        <v>2054</v>
      </c>
      <c r="AI99" s="177">
        <f t="shared" si="284"/>
        <v>2055</v>
      </c>
      <c r="AJ99" s="178" cm="1">
        <f t="array" ref="AJ99">IFERROR(INDEX($AN$6:$DP$6,MATCH(_xlfn.AGGREGATE(14,6,(AN99:DP99)/(AN99:DP99&lt;=0),1),AN99:DP99,0)),"-")</f>
        <v>2055</v>
      </c>
      <c r="AL99" s="176" t="s">
        <v>302</v>
      </c>
      <c r="AM99" s="154">
        <f t="shared" si="285"/>
        <v>11.813058173650001</v>
      </c>
      <c r="AN99" s="176">
        <f t="shared" si="305"/>
        <v>11.476460934355146</v>
      </c>
      <c r="AO99" s="176">
        <f t="shared" si="305"/>
        <v>11.13986369506029</v>
      </c>
      <c r="AP99" s="176">
        <f t="shared" si="305"/>
        <v>10.803266455765435</v>
      </c>
      <c r="AQ99" s="176">
        <f t="shared" si="305"/>
        <v>10.466669216470581</v>
      </c>
      <c r="AR99" s="230">
        <f t="shared" si="312"/>
        <v>10.130071977175726</v>
      </c>
      <c r="AS99" s="230">
        <f t="shared" si="312"/>
        <v>9.7934747378808709</v>
      </c>
      <c r="AT99" s="230">
        <f t="shared" si="312"/>
        <v>9.4568774985860156</v>
      </c>
      <c r="AU99" s="230">
        <f t="shared" si="312"/>
        <v>9.1202802592911603</v>
      </c>
      <c r="AV99" s="230">
        <f t="shared" si="312"/>
        <v>8.7836830199963067</v>
      </c>
      <c r="AW99" s="230">
        <f t="shared" si="312"/>
        <v>8.4470857807014514</v>
      </c>
      <c r="AX99" s="230">
        <f t="shared" si="312"/>
        <v>8.1104885414065961</v>
      </c>
      <c r="AY99" s="230">
        <f t="shared" si="312"/>
        <v>7.7738913021117408</v>
      </c>
      <c r="AZ99" s="230">
        <f t="shared" si="312"/>
        <v>7.4372940628168864</v>
      </c>
      <c r="BA99" s="230">
        <f t="shared" si="312"/>
        <v>7.1006968235220311</v>
      </c>
      <c r="BB99" s="230">
        <f t="shared" si="312"/>
        <v>6.7640995842271767</v>
      </c>
      <c r="BC99" s="230">
        <f t="shared" si="312"/>
        <v>6.4275023449323214</v>
      </c>
      <c r="BD99" s="230">
        <f t="shared" si="312"/>
        <v>6.0909051056374661</v>
      </c>
      <c r="BE99" s="230">
        <f t="shared" si="312"/>
        <v>5.7543078663426117</v>
      </c>
      <c r="BF99" s="230">
        <f t="shared" si="312"/>
        <v>5.4177106270477564</v>
      </c>
      <c r="BG99" s="230">
        <f t="shared" si="312"/>
        <v>5.081113387752902</v>
      </c>
      <c r="BH99" s="230">
        <f t="shared" si="309"/>
        <v>4.7445161484580467</v>
      </c>
      <c r="BI99" s="230">
        <f t="shared" si="309"/>
        <v>4.4079189091631914</v>
      </c>
      <c r="BJ99" s="230">
        <f t="shared" si="309"/>
        <v>4.071321669868337</v>
      </c>
      <c r="BK99" s="230">
        <f t="shared" si="309"/>
        <v>3.7347244305734808</v>
      </c>
      <c r="BL99" s="230">
        <f t="shared" si="309"/>
        <v>3.3981271912786273</v>
      </c>
      <c r="BM99" s="230">
        <f t="shared" si="309"/>
        <v>3.061529951983772</v>
      </c>
      <c r="BN99" s="230">
        <f t="shared" si="309"/>
        <v>2.7249327126889167</v>
      </c>
      <c r="BO99" s="230">
        <f t="shared" si="309"/>
        <v>2.3883354733940614</v>
      </c>
      <c r="BP99" s="230">
        <f t="shared" si="309"/>
        <v>2.0517382340992061</v>
      </c>
      <c r="BQ99" s="230">
        <f t="shared" si="309"/>
        <v>1.7151409948043526</v>
      </c>
      <c r="BR99" s="230">
        <f t="shared" si="309"/>
        <v>1.3785437555094973</v>
      </c>
      <c r="BS99" s="230">
        <f t="shared" si="309"/>
        <v>1.041946516214642</v>
      </c>
      <c r="BT99" s="230">
        <f t="shared" si="309"/>
        <v>0.70534927691978666</v>
      </c>
      <c r="BU99" s="230">
        <f t="shared" si="309"/>
        <v>0.36875203762493136</v>
      </c>
      <c r="BV99" s="230">
        <f t="shared" si="309"/>
        <v>5.9687911973090431E-2</v>
      </c>
      <c r="BW99" s="230">
        <f t="shared" si="313"/>
        <v>0</v>
      </c>
      <c r="BX99" s="230">
        <f t="shared" si="313"/>
        <v>0</v>
      </c>
      <c r="BY99" s="230">
        <f t="shared" si="313"/>
        <v>0</v>
      </c>
      <c r="BZ99" s="230">
        <f t="shared" si="313"/>
        <v>0</v>
      </c>
      <c r="CA99" s="230">
        <f t="shared" si="313"/>
        <v>0</v>
      </c>
      <c r="CB99" s="230">
        <f t="shared" si="313"/>
        <v>0</v>
      </c>
      <c r="CC99" s="230">
        <f t="shared" si="313"/>
        <v>0</v>
      </c>
      <c r="CD99" s="230">
        <f t="shared" si="313"/>
        <v>0</v>
      </c>
      <c r="CE99" s="230">
        <f t="shared" si="313"/>
        <v>0</v>
      </c>
      <c r="CF99" s="230">
        <f t="shared" si="313"/>
        <v>0</v>
      </c>
      <c r="CG99" s="230">
        <f t="shared" si="313"/>
        <v>0</v>
      </c>
      <c r="CH99" s="230">
        <f t="shared" si="313"/>
        <v>0</v>
      </c>
      <c r="CI99" s="230">
        <f t="shared" si="313"/>
        <v>0</v>
      </c>
      <c r="CJ99" s="230">
        <f t="shared" si="313"/>
        <v>0</v>
      </c>
      <c r="CK99" s="230">
        <f t="shared" si="313"/>
        <v>0</v>
      </c>
      <c r="CL99" s="230">
        <f t="shared" si="313"/>
        <v>0</v>
      </c>
      <c r="CM99" s="230">
        <f t="shared" si="310"/>
        <v>0</v>
      </c>
      <c r="CN99" s="230">
        <f t="shared" si="310"/>
        <v>0</v>
      </c>
      <c r="CO99" s="230">
        <f t="shared" si="310"/>
        <v>0</v>
      </c>
      <c r="CP99" s="230">
        <f t="shared" si="310"/>
        <v>0</v>
      </c>
      <c r="CQ99" s="230">
        <f t="shared" si="310"/>
        <v>0</v>
      </c>
      <c r="CR99" s="230">
        <f t="shared" si="310"/>
        <v>0</v>
      </c>
      <c r="CS99" s="230">
        <f t="shared" si="310"/>
        <v>0</v>
      </c>
      <c r="CT99" s="230">
        <f t="shared" si="310"/>
        <v>0</v>
      </c>
      <c r="CU99" s="230">
        <f t="shared" si="310"/>
        <v>0</v>
      </c>
      <c r="CV99" s="230">
        <f t="shared" si="310"/>
        <v>0</v>
      </c>
      <c r="CW99" s="230">
        <f t="shared" si="310"/>
        <v>0</v>
      </c>
      <c r="CX99" s="230">
        <f t="shared" si="310"/>
        <v>0</v>
      </c>
      <c r="CY99" s="230">
        <f t="shared" si="310"/>
        <v>0</v>
      </c>
      <c r="CZ99" s="230">
        <f t="shared" si="310"/>
        <v>0</v>
      </c>
      <c r="DA99" s="230">
        <f t="shared" si="310"/>
        <v>0</v>
      </c>
      <c r="DB99" s="230">
        <f t="shared" si="311"/>
        <v>0</v>
      </c>
      <c r="DC99" s="230">
        <f t="shared" si="311"/>
        <v>0</v>
      </c>
      <c r="DD99" s="230">
        <f t="shared" si="311"/>
        <v>0</v>
      </c>
      <c r="DE99" s="230">
        <f t="shared" si="311"/>
        <v>0</v>
      </c>
      <c r="DF99" s="230">
        <f t="shared" si="311"/>
        <v>0</v>
      </c>
      <c r="DG99" s="230">
        <f t="shared" si="311"/>
        <v>0</v>
      </c>
      <c r="DH99" s="230">
        <f t="shared" si="311"/>
        <v>0</v>
      </c>
      <c r="DI99" s="230">
        <f t="shared" si="311"/>
        <v>0</v>
      </c>
      <c r="DJ99" s="230">
        <f t="shared" si="311"/>
        <v>0</v>
      </c>
      <c r="DK99" s="230">
        <f t="shared" si="311"/>
        <v>0</v>
      </c>
      <c r="DL99" s="230">
        <f t="shared" si="311"/>
        <v>0</v>
      </c>
      <c r="DM99" s="230">
        <f t="shared" si="311"/>
        <v>0</v>
      </c>
      <c r="DN99" s="230">
        <f t="shared" si="311"/>
        <v>0</v>
      </c>
      <c r="DO99" s="230">
        <f t="shared" si="311"/>
        <v>0</v>
      </c>
      <c r="DP99" s="230">
        <f t="shared" si="311"/>
        <v>0</v>
      </c>
    </row>
    <row r="100" spans="2:120" x14ac:dyDescent="0.25">
      <c r="B100" s="194" t="str">
        <f t="shared" si="292"/>
        <v>Colombia</v>
      </c>
      <c r="C100" s="233">
        <f>'web app'!$C$29</f>
        <v>668.55</v>
      </c>
      <c r="D100" s="234">
        <f>'web app'!$C$17</f>
        <v>0.15</v>
      </c>
      <c r="E100" s="235">
        <f>VLOOKUP($S100,'data countries EDGAR'!$A$15:$AA$223,'data countries EDGAR'!$AA$12,FALSE)</f>
        <v>6.464136311681576E-3</v>
      </c>
      <c r="F100" s="235">
        <f>VLOOKUP($S100,'data countries EDGAR'!$A$15:$AA$223,'data countries EDGAR'!$Z$12,FALSE)</f>
        <v>2.3455821855603259E-3</v>
      </c>
      <c r="G100" s="193">
        <f t="shared" si="293"/>
        <v>1.9811578743091101</v>
      </c>
      <c r="H100" s="262">
        <f>VLOOKUP($S100,'data countries EDGAR'!$A$15:$AA$223,'data countries EDGAR'!M$12,FALSE)/1000</f>
        <v>8.6060694668229007E-2</v>
      </c>
      <c r="I100" s="236">
        <f>VLOOKUP($S100,'data countries EDGAR'!$A$15:$AA$223,'data countries EDGAR'!N$12,FALSE)/1000</f>
        <v>8.4302626887616E-2</v>
      </c>
      <c r="J100" s="236">
        <f>VLOOKUP($S100,'data countries EDGAR'!$A$15:$AA$223,'data countries EDGAR'!O$12,FALSE)/1000</f>
        <v>9.2168289519413998E-2</v>
      </c>
      <c r="K100" s="236">
        <f>VLOOKUP($S100,'data countries EDGAR'!$A$15:$AA$223,'data countries EDGAR'!P$12,FALSE)/1000</f>
        <v>8.8344574319992E-2</v>
      </c>
      <c r="L100" s="236">
        <f>VLOOKUP($S100,'data countries EDGAR'!$A$15:$AA$223,'data countries EDGAR'!Q$12,FALSE)/1000</f>
        <v>9.279729957133899E-2</v>
      </c>
      <c r="M100" s="236">
        <f>VLOOKUP($S100,'data countries EDGAR'!$A$15:$AA$223,'data countries EDGAR'!R$12,FALSE)/1000</f>
        <v>9.5079303138961999E-2</v>
      </c>
      <c r="N100" s="236"/>
      <c r="O100" s="236"/>
      <c r="P100" s="262">
        <f t="shared" si="294"/>
        <v>0.45269209343732297</v>
      </c>
      <c r="Q100" s="194">
        <f t="shared" si="277"/>
        <v>0</v>
      </c>
      <c r="R100" s="237">
        <f t="shared" si="278"/>
        <v>0</v>
      </c>
      <c r="S100" s="194" t="str">
        <f>'data countries EDGAR'!A55</f>
        <v>Colombia</v>
      </c>
      <c r="T100" s="195">
        <v>2019</v>
      </c>
      <c r="U100" s="485">
        <f t="shared" si="295"/>
        <v>1.9811578743091101</v>
      </c>
      <c r="V100" s="193">
        <f t="shared" si="279"/>
        <v>1.9811578743089833</v>
      </c>
      <c r="W100" s="254">
        <f t="shared" si="296"/>
        <v>-6.3948846218409017E-14</v>
      </c>
      <c r="X100" s="197">
        <f t="shared" si="280"/>
        <v>8.6060694668229007E-2</v>
      </c>
      <c r="Y100" s="229">
        <v>0</v>
      </c>
      <c r="Z100" s="199">
        <f t="shared" si="297"/>
        <v>8.6060694668229007E-2</v>
      </c>
      <c r="AA100" s="199">
        <f t="shared" si="281"/>
        <v>-351.64752220826341</v>
      </c>
      <c r="AB100" s="200">
        <f t="shared" si="282"/>
        <v>359163.95517857617</v>
      </c>
      <c r="AC100" s="199">
        <f t="shared" si="298"/>
        <v>2019.5053151195887</v>
      </c>
      <c r="AD100" s="199">
        <f t="shared" si="299"/>
        <v>2066.535630330518</v>
      </c>
      <c r="AE100" s="201">
        <f t="shared" si="300"/>
        <v>2066.535630330518</v>
      </c>
      <c r="AF100" s="202">
        <f t="shared" si="283"/>
        <v>2066.535630330518</v>
      </c>
      <c r="AG100" s="202">
        <f t="shared" si="301"/>
        <v>2066.535630330518</v>
      </c>
      <c r="AH100" s="202">
        <f t="shared" si="302"/>
        <v>2066</v>
      </c>
      <c r="AI100" s="177">
        <f t="shared" si="284"/>
        <v>2067</v>
      </c>
      <c r="AJ100" s="178" cm="1">
        <f t="array" ref="AJ100">IFERROR(INDEX($AN$6:$DP$6,MATCH(_xlfn.AGGREGATE(14,6,(AN100:DP100)/(AN100:DP100&lt;=0),1),AN100:DP100,0)),"-")</f>
        <v>2067</v>
      </c>
      <c r="AL100" s="176" t="s">
        <v>302</v>
      </c>
      <c r="AM100" s="154">
        <f t="shared" si="285"/>
        <v>8.6060694668229007E-2</v>
      </c>
      <c r="AN100" s="176">
        <f t="shared" si="305"/>
        <v>8.423100313303572E-2</v>
      </c>
      <c r="AO100" s="176">
        <f t="shared" si="305"/>
        <v>8.2401311597842447E-2</v>
      </c>
      <c r="AP100" s="176">
        <f t="shared" si="305"/>
        <v>8.0571620062649174E-2</v>
      </c>
      <c r="AQ100" s="176">
        <f t="shared" si="305"/>
        <v>7.8741928527455887E-2</v>
      </c>
      <c r="AR100" s="230">
        <f t="shared" si="312"/>
        <v>7.69122369922626E-2</v>
      </c>
      <c r="AS100" s="230">
        <f t="shared" si="312"/>
        <v>7.5082545457069327E-2</v>
      </c>
      <c r="AT100" s="230">
        <f t="shared" si="312"/>
        <v>7.3252853921876054E-2</v>
      </c>
      <c r="AU100" s="230">
        <f t="shared" si="312"/>
        <v>7.1423162386682768E-2</v>
      </c>
      <c r="AV100" s="230">
        <f t="shared" si="312"/>
        <v>6.9593470851489481E-2</v>
      </c>
      <c r="AW100" s="230">
        <f t="shared" si="312"/>
        <v>6.7763779316296208E-2</v>
      </c>
      <c r="AX100" s="230">
        <f t="shared" si="312"/>
        <v>6.5934087781102935E-2</v>
      </c>
      <c r="AY100" s="230">
        <f t="shared" si="312"/>
        <v>6.4104396245909648E-2</v>
      </c>
      <c r="AZ100" s="230">
        <f t="shared" si="312"/>
        <v>6.2274704710716368E-2</v>
      </c>
      <c r="BA100" s="230">
        <f t="shared" si="312"/>
        <v>6.0445013175523088E-2</v>
      </c>
      <c r="BB100" s="230">
        <f t="shared" si="312"/>
        <v>5.8615321640329808E-2</v>
      </c>
      <c r="BC100" s="230">
        <f t="shared" si="312"/>
        <v>5.6785630105136528E-2</v>
      </c>
      <c r="BD100" s="230">
        <f t="shared" si="312"/>
        <v>5.4955938569943248E-2</v>
      </c>
      <c r="BE100" s="230">
        <f t="shared" si="312"/>
        <v>5.3126247034749968E-2</v>
      </c>
      <c r="BF100" s="230">
        <f t="shared" si="312"/>
        <v>5.1296555499556688E-2</v>
      </c>
      <c r="BG100" s="230">
        <f t="shared" si="312"/>
        <v>4.9466863964363408E-2</v>
      </c>
      <c r="BH100" s="230">
        <f t="shared" si="309"/>
        <v>4.7637172429170128E-2</v>
      </c>
      <c r="BI100" s="230">
        <f t="shared" si="309"/>
        <v>4.5807480893976849E-2</v>
      </c>
      <c r="BJ100" s="230">
        <f t="shared" si="309"/>
        <v>4.3977789358783569E-2</v>
      </c>
      <c r="BK100" s="230">
        <f t="shared" si="309"/>
        <v>4.2148097823590289E-2</v>
      </c>
      <c r="BL100" s="230">
        <f t="shared" si="309"/>
        <v>4.0318406288397009E-2</v>
      </c>
      <c r="BM100" s="230">
        <f t="shared" si="309"/>
        <v>3.8488714753203729E-2</v>
      </c>
      <c r="BN100" s="230">
        <f t="shared" si="309"/>
        <v>3.6659023218010449E-2</v>
      </c>
      <c r="BO100" s="230">
        <f t="shared" si="309"/>
        <v>3.4829331682817169E-2</v>
      </c>
      <c r="BP100" s="230">
        <f t="shared" si="309"/>
        <v>3.2999640147623889E-2</v>
      </c>
      <c r="BQ100" s="230">
        <f t="shared" si="309"/>
        <v>3.1169948612430609E-2</v>
      </c>
      <c r="BR100" s="230">
        <f t="shared" si="309"/>
        <v>2.9340257077237329E-2</v>
      </c>
      <c r="BS100" s="230">
        <f t="shared" si="309"/>
        <v>2.7510565542044049E-2</v>
      </c>
      <c r="BT100" s="230">
        <f t="shared" si="309"/>
        <v>2.5680874006850769E-2</v>
      </c>
      <c r="BU100" s="230">
        <f t="shared" si="309"/>
        <v>2.3851182471657489E-2</v>
      </c>
      <c r="BV100" s="230">
        <f t="shared" si="309"/>
        <v>2.2021490936464203E-2</v>
      </c>
      <c r="BW100" s="230">
        <f t="shared" si="313"/>
        <v>2.019179940127093E-2</v>
      </c>
      <c r="BX100" s="230">
        <f t="shared" si="313"/>
        <v>1.8362107866077657E-2</v>
      </c>
      <c r="BY100" s="230">
        <f t="shared" si="313"/>
        <v>1.653241633088437E-2</v>
      </c>
      <c r="BZ100" s="230">
        <f t="shared" si="313"/>
        <v>1.4702724795691083E-2</v>
      </c>
      <c r="CA100" s="230">
        <f t="shared" si="313"/>
        <v>1.287303326049781E-2</v>
      </c>
      <c r="CB100" s="230">
        <f t="shared" si="313"/>
        <v>1.1043341725304537E-2</v>
      </c>
      <c r="CC100" s="230">
        <f t="shared" si="313"/>
        <v>9.21365019011125E-3</v>
      </c>
      <c r="CD100" s="230">
        <f t="shared" si="313"/>
        <v>7.3839586549179631E-3</v>
      </c>
      <c r="CE100" s="230">
        <f t="shared" si="313"/>
        <v>5.5542671197246901E-3</v>
      </c>
      <c r="CF100" s="230">
        <f t="shared" si="313"/>
        <v>3.7245755845314171E-3</v>
      </c>
      <c r="CG100" s="230">
        <f t="shared" si="313"/>
        <v>1.8948840493381303E-3</v>
      </c>
      <c r="CH100" s="230">
        <f t="shared" si="313"/>
        <v>2.6246911438472162E-4</v>
      </c>
      <c r="CI100" s="230">
        <f t="shared" si="313"/>
        <v>0</v>
      </c>
      <c r="CJ100" s="230">
        <f t="shared" si="313"/>
        <v>0</v>
      </c>
      <c r="CK100" s="230">
        <f t="shared" si="313"/>
        <v>0</v>
      </c>
      <c r="CL100" s="230">
        <f t="shared" si="313"/>
        <v>0</v>
      </c>
      <c r="CM100" s="230">
        <f t="shared" si="310"/>
        <v>0</v>
      </c>
      <c r="CN100" s="230">
        <f t="shared" si="310"/>
        <v>0</v>
      </c>
      <c r="CO100" s="230">
        <f t="shared" si="310"/>
        <v>0</v>
      </c>
      <c r="CP100" s="230">
        <f t="shared" si="310"/>
        <v>0</v>
      </c>
      <c r="CQ100" s="230">
        <f t="shared" si="310"/>
        <v>0</v>
      </c>
      <c r="CR100" s="230">
        <f t="shared" si="310"/>
        <v>0</v>
      </c>
      <c r="CS100" s="230">
        <f t="shared" si="310"/>
        <v>0</v>
      </c>
      <c r="CT100" s="230">
        <f t="shared" si="310"/>
        <v>0</v>
      </c>
      <c r="CU100" s="230">
        <f t="shared" si="310"/>
        <v>0</v>
      </c>
      <c r="CV100" s="230">
        <f t="shared" si="310"/>
        <v>0</v>
      </c>
      <c r="CW100" s="230">
        <f t="shared" si="310"/>
        <v>0</v>
      </c>
      <c r="CX100" s="230">
        <f t="shared" si="310"/>
        <v>0</v>
      </c>
      <c r="CY100" s="230">
        <f t="shared" si="310"/>
        <v>0</v>
      </c>
      <c r="CZ100" s="230">
        <f t="shared" si="310"/>
        <v>0</v>
      </c>
      <c r="DA100" s="230">
        <f t="shared" si="310"/>
        <v>0</v>
      </c>
      <c r="DB100" s="230">
        <f t="shared" si="311"/>
        <v>0</v>
      </c>
      <c r="DC100" s="230">
        <f t="shared" si="311"/>
        <v>0</v>
      </c>
      <c r="DD100" s="230">
        <f t="shared" si="311"/>
        <v>0</v>
      </c>
      <c r="DE100" s="230">
        <f t="shared" si="311"/>
        <v>0</v>
      </c>
      <c r="DF100" s="230">
        <f t="shared" si="311"/>
        <v>0</v>
      </c>
      <c r="DG100" s="230">
        <f t="shared" si="311"/>
        <v>0</v>
      </c>
      <c r="DH100" s="230">
        <f t="shared" si="311"/>
        <v>0</v>
      </c>
      <c r="DI100" s="230">
        <f t="shared" si="311"/>
        <v>0</v>
      </c>
      <c r="DJ100" s="230">
        <f t="shared" si="311"/>
        <v>0</v>
      </c>
      <c r="DK100" s="230">
        <f t="shared" si="311"/>
        <v>0</v>
      </c>
      <c r="DL100" s="230">
        <f t="shared" si="311"/>
        <v>0</v>
      </c>
      <c r="DM100" s="230">
        <f t="shared" si="311"/>
        <v>0</v>
      </c>
      <c r="DN100" s="230">
        <f t="shared" si="311"/>
        <v>0</v>
      </c>
      <c r="DO100" s="230">
        <f t="shared" si="311"/>
        <v>0</v>
      </c>
      <c r="DP100" s="230">
        <f t="shared" si="311"/>
        <v>0</v>
      </c>
    </row>
    <row r="101" spans="2:120" x14ac:dyDescent="0.25">
      <c r="B101" s="194" t="str">
        <f t="shared" si="292"/>
        <v>Comoros</v>
      </c>
      <c r="C101" s="233">
        <f>'web app'!$C$29</f>
        <v>668.55</v>
      </c>
      <c r="D101" s="234">
        <f>'web app'!$C$17</f>
        <v>0.15</v>
      </c>
      <c r="E101" s="235">
        <f>VLOOKUP($S101,'data countries EDGAR'!$A$15:$AA$223,'data countries EDGAR'!$AA$12,FALSE)</f>
        <v>1.1033938437013526E-4</v>
      </c>
      <c r="F101" s="235">
        <f>VLOOKUP($S101,'data countries EDGAR'!$A$15:$AA$223,'data countries EDGAR'!$Z$12,FALSE)</f>
        <v>6.1602234109953399E-6</v>
      </c>
      <c r="G101" s="193">
        <f t="shared" si="293"/>
        <v>1.4565764070305883E-2</v>
      </c>
      <c r="H101" s="262">
        <f>VLOOKUP($S101,'data countries EDGAR'!$A$15:$AA$223,'data countries EDGAR'!M$12,FALSE)/1000</f>
        <v>2.2602196986549E-4</v>
      </c>
      <c r="I101" s="236">
        <f>VLOOKUP($S101,'data countries EDGAR'!$A$15:$AA$223,'data countries EDGAR'!N$12,FALSE)/1000</f>
        <v>2.6871412304325996E-4</v>
      </c>
      <c r="J101" s="236">
        <f>VLOOKUP($S101,'data countries EDGAR'!$A$15:$AA$223,'data countries EDGAR'!O$12,FALSE)/1000</f>
        <v>3.9719169561956003E-4</v>
      </c>
      <c r="K101" s="236">
        <f>VLOOKUP($S101,'data countries EDGAR'!$A$15:$AA$223,'data countries EDGAR'!P$12,FALSE)/1000</f>
        <v>4.2979266800869E-4</v>
      </c>
      <c r="L101" s="236">
        <f>VLOOKUP($S101,'data countries EDGAR'!$A$15:$AA$223,'data countries EDGAR'!Q$12,FALSE)/1000</f>
        <v>4.3831392474213E-4</v>
      </c>
      <c r="M101" s="236">
        <f>VLOOKUP($S101,'data countries EDGAR'!$A$15:$AA$223,'data countries EDGAR'!R$12,FALSE)/1000</f>
        <v>4.4626695815706E-4</v>
      </c>
      <c r="N101" s="236"/>
      <c r="O101" s="236"/>
      <c r="P101" s="262">
        <f t="shared" si="294"/>
        <v>1.9802793695706997E-3</v>
      </c>
      <c r="Q101" s="194">
        <f t="shared" si="277"/>
        <v>0</v>
      </c>
      <c r="R101" s="237">
        <f t="shared" si="278"/>
        <v>0</v>
      </c>
      <c r="S101" s="194" t="str">
        <f>'data countries EDGAR'!A56</f>
        <v>Comoros</v>
      </c>
      <c r="T101" s="195">
        <v>2019</v>
      </c>
      <c r="U101" s="485">
        <f t="shared" si="295"/>
        <v>1.4565764070305883E-2</v>
      </c>
      <c r="V101" s="193">
        <f t="shared" si="279"/>
        <v>1.2528724771950526E-2</v>
      </c>
      <c r="W101" s="254">
        <f t="shared" si="296"/>
        <v>-0.13985118037907218</v>
      </c>
      <c r="X101" s="197">
        <f t="shared" si="280"/>
        <v>2.2602196986549E-4</v>
      </c>
      <c r="Y101" s="229">
        <v>0</v>
      </c>
      <c r="Z101" s="199">
        <f t="shared" si="297"/>
        <v>2.2602196986549E-4</v>
      </c>
      <c r="AA101" s="199">
        <f t="shared" si="281"/>
        <v>-0.94226028639719139</v>
      </c>
      <c r="AB101" s="200">
        <f t="shared" si="282"/>
        <v>981.09116691911083</v>
      </c>
      <c r="AC101" s="199">
        <f t="shared" si="298"/>
        <v>2019.501924763119</v>
      </c>
      <c r="AD101" s="199">
        <f t="shared" si="299"/>
        <v>2149.3861127933565</v>
      </c>
      <c r="AE101" s="201">
        <f t="shared" si="300"/>
        <v>2149.3861127933565</v>
      </c>
      <c r="AF101" s="202">
        <f t="shared" si="283"/>
        <v>2149.3861127933565</v>
      </c>
      <c r="AG101" s="202">
        <f t="shared" si="301"/>
        <v>2149.3861127933565</v>
      </c>
      <c r="AH101" s="202">
        <f t="shared" si="302"/>
        <v>2149</v>
      </c>
      <c r="AI101" s="177">
        <f t="shared" si="284"/>
        <v>2149</v>
      </c>
      <c r="AJ101" s="178" t="str" cm="1">
        <f t="array" ref="AJ101">IFERROR(INDEX($AN$6:$DP$6,MATCH(_xlfn.AGGREGATE(14,6,(AN101:DP101)/(AN101:DP101&lt;=0),1),AN101:DP101,0)),"-")</f>
        <v>-</v>
      </c>
      <c r="AL101" s="176" t="s">
        <v>302</v>
      </c>
      <c r="AM101" s="154">
        <f t="shared" si="285"/>
        <v>2.2602196986549E-4</v>
      </c>
      <c r="AN101" s="176">
        <f t="shared" si="305"/>
        <v>2.2428181485580791E-4</v>
      </c>
      <c r="AO101" s="176">
        <f t="shared" si="305"/>
        <v>2.2254165984612585E-4</v>
      </c>
      <c r="AP101" s="176">
        <f t="shared" si="305"/>
        <v>2.2080150483644377E-4</v>
      </c>
      <c r="AQ101" s="176">
        <f t="shared" si="305"/>
        <v>2.1906134982676171E-4</v>
      </c>
      <c r="AR101" s="230">
        <f t="shared" si="312"/>
        <v>2.1732119481707963E-4</v>
      </c>
      <c r="AS101" s="230">
        <f t="shared" si="312"/>
        <v>2.1558103980739757E-4</v>
      </c>
      <c r="AT101" s="230">
        <f t="shared" si="312"/>
        <v>2.1384088479771548E-4</v>
      </c>
      <c r="AU101" s="230">
        <f t="shared" si="312"/>
        <v>2.1210072978803342E-4</v>
      </c>
      <c r="AV101" s="230">
        <f t="shared" si="312"/>
        <v>2.1036057477835134E-4</v>
      </c>
      <c r="AW101" s="230">
        <f t="shared" si="312"/>
        <v>2.0862041976866928E-4</v>
      </c>
      <c r="AX101" s="230">
        <f t="shared" si="312"/>
        <v>2.0688026475898719E-4</v>
      </c>
      <c r="AY101" s="230">
        <f t="shared" si="312"/>
        <v>2.0514010974930513E-4</v>
      </c>
      <c r="AZ101" s="230">
        <f t="shared" si="312"/>
        <v>2.0339995473962305E-4</v>
      </c>
      <c r="BA101" s="230">
        <f t="shared" si="312"/>
        <v>2.0165979972994099E-4</v>
      </c>
      <c r="BB101" s="230">
        <f t="shared" si="312"/>
        <v>1.999196447202589E-4</v>
      </c>
      <c r="BC101" s="230">
        <f t="shared" si="312"/>
        <v>1.9817948971057685E-4</v>
      </c>
      <c r="BD101" s="230">
        <f t="shared" si="312"/>
        <v>1.9643933470089476E-4</v>
      </c>
      <c r="BE101" s="230">
        <f t="shared" si="312"/>
        <v>1.946991796912127E-4</v>
      </c>
      <c r="BF101" s="230">
        <f t="shared" si="312"/>
        <v>1.9295902468153062E-4</v>
      </c>
      <c r="BG101" s="230">
        <f t="shared" si="312"/>
        <v>1.9121886967184853E-4</v>
      </c>
      <c r="BH101" s="230">
        <f t="shared" si="309"/>
        <v>1.8947871466216647E-4</v>
      </c>
      <c r="BI101" s="230">
        <f t="shared" si="309"/>
        <v>1.8773855965248441E-4</v>
      </c>
      <c r="BJ101" s="230">
        <f t="shared" si="309"/>
        <v>1.8599840464280233E-4</v>
      </c>
      <c r="BK101" s="230">
        <f t="shared" si="309"/>
        <v>1.8425824963312024E-4</v>
      </c>
      <c r="BL101" s="230">
        <f t="shared" si="309"/>
        <v>1.8251809462343818E-4</v>
      </c>
      <c r="BM101" s="230">
        <f t="shared" si="309"/>
        <v>1.8077793961375613E-4</v>
      </c>
      <c r="BN101" s="230">
        <f t="shared" si="309"/>
        <v>1.7903778460407404E-4</v>
      </c>
      <c r="BO101" s="230">
        <f t="shared" si="309"/>
        <v>1.7729762959439195E-4</v>
      </c>
      <c r="BP101" s="230">
        <f t="shared" si="309"/>
        <v>1.755574745847099E-4</v>
      </c>
      <c r="BQ101" s="230">
        <f t="shared" si="309"/>
        <v>1.7381731957502781E-4</v>
      </c>
      <c r="BR101" s="230">
        <f t="shared" si="309"/>
        <v>1.7207716456534575E-4</v>
      </c>
      <c r="BS101" s="230">
        <f t="shared" si="309"/>
        <v>1.7033700955566367E-4</v>
      </c>
      <c r="BT101" s="230">
        <f t="shared" si="309"/>
        <v>1.6859685454598161E-4</v>
      </c>
      <c r="BU101" s="230">
        <f t="shared" si="309"/>
        <v>1.6685669953629952E-4</v>
      </c>
      <c r="BV101" s="230">
        <f t="shared" si="309"/>
        <v>1.6511654452661746E-4</v>
      </c>
      <c r="BW101" s="230">
        <f t="shared" si="313"/>
        <v>1.6337638951693538E-4</v>
      </c>
      <c r="BX101" s="230">
        <f t="shared" si="313"/>
        <v>1.6163623450725329E-4</v>
      </c>
      <c r="BY101" s="230">
        <f t="shared" si="313"/>
        <v>1.5989607949757123E-4</v>
      </c>
      <c r="BZ101" s="230">
        <f t="shared" si="313"/>
        <v>1.5815592448788918E-4</v>
      </c>
      <c r="CA101" s="230">
        <f t="shared" si="313"/>
        <v>1.5641576947820709E-4</v>
      </c>
      <c r="CB101" s="230">
        <f t="shared" si="313"/>
        <v>1.54675614468525E-4</v>
      </c>
      <c r="CC101" s="230">
        <f t="shared" si="313"/>
        <v>1.5293545945884295E-4</v>
      </c>
      <c r="CD101" s="230">
        <f t="shared" si="313"/>
        <v>1.5119530444916089E-4</v>
      </c>
      <c r="CE101" s="230">
        <f t="shared" si="313"/>
        <v>1.494551494394788E-4</v>
      </c>
      <c r="CF101" s="230">
        <f t="shared" si="313"/>
        <v>1.4771499442979672E-4</v>
      </c>
      <c r="CG101" s="230">
        <f t="shared" si="313"/>
        <v>1.4597483942011466E-4</v>
      </c>
      <c r="CH101" s="230">
        <f t="shared" si="313"/>
        <v>1.442346844104326E-4</v>
      </c>
      <c r="CI101" s="230">
        <f t="shared" si="313"/>
        <v>1.4249452940075051E-4</v>
      </c>
      <c r="CJ101" s="230">
        <f t="shared" si="313"/>
        <v>1.4075437439106843E-4</v>
      </c>
      <c r="CK101" s="230">
        <f t="shared" si="313"/>
        <v>1.3901421938138637E-4</v>
      </c>
      <c r="CL101" s="230">
        <f t="shared" si="313"/>
        <v>1.3727406437170431E-4</v>
      </c>
      <c r="CM101" s="230">
        <f t="shared" si="310"/>
        <v>1.3553390936202223E-4</v>
      </c>
      <c r="CN101" s="230">
        <f t="shared" si="310"/>
        <v>1.3379375435234014E-4</v>
      </c>
      <c r="CO101" s="230">
        <f t="shared" si="310"/>
        <v>1.3205359934265805E-4</v>
      </c>
      <c r="CP101" s="230">
        <f t="shared" si="310"/>
        <v>1.30313444332976E-4</v>
      </c>
      <c r="CQ101" s="230">
        <f t="shared" si="310"/>
        <v>1.2857328932329394E-4</v>
      </c>
      <c r="CR101" s="230">
        <f t="shared" si="310"/>
        <v>1.2683313431361185E-4</v>
      </c>
      <c r="CS101" s="230">
        <f t="shared" si="310"/>
        <v>1.2509297930392977E-4</v>
      </c>
      <c r="CT101" s="230">
        <f t="shared" si="310"/>
        <v>1.2335282429424771E-4</v>
      </c>
      <c r="CU101" s="230">
        <f t="shared" si="310"/>
        <v>1.2161266928456564E-4</v>
      </c>
      <c r="CV101" s="230">
        <f t="shared" si="310"/>
        <v>1.1987251427488356E-4</v>
      </c>
      <c r="CW101" s="230">
        <f t="shared" si="310"/>
        <v>1.1813235926520149E-4</v>
      </c>
      <c r="CX101" s="230">
        <f t="shared" si="310"/>
        <v>1.1639220425551942E-4</v>
      </c>
      <c r="CY101" s="230">
        <f t="shared" si="310"/>
        <v>1.1465204924583735E-4</v>
      </c>
      <c r="CZ101" s="230">
        <f t="shared" si="310"/>
        <v>1.1291189423615528E-4</v>
      </c>
      <c r="DA101" s="230">
        <f t="shared" si="310"/>
        <v>1.111717392264732E-4</v>
      </c>
      <c r="DB101" s="230">
        <f t="shared" si="311"/>
        <v>1.0943158421679113E-4</v>
      </c>
      <c r="DC101" s="230">
        <f t="shared" si="311"/>
        <v>1.0769142920710906E-4</v>
      </c>
      <c r="DD101" s="230">
        <f t="shared" si="311"/>
        <v>1.0595127419742699E-4</v>
      </c>
      <c r="DE101" s="230">
        <f t="shared" si="311"/>
        <v>1.0421111918774491E-4</v>
      </c>
      <c r="DF101" s="230">
        <f t="shared" si="311"/>
        <v>1.0247096417806284E-4</v>
      </c>
      <c r="DG101" s="230">
        <f t="shared" si="311"/>
        <v>1.0073080916838076E-4</v>
      </c>
      <c r="DH101" s="230">
        <f t="shared" si="311"/>
        <v>9.8990654158698699E-5</v>
      </c>
      <c r="DI101" s="230">
        <f t="shared" si="311"/>
        <v>9.7250499149016613E-5</v>
      </c>
      <c r="DJ101" s="230">
        <f t="shared" si="311"/>
        <v>9.5510344139334555E-5</v>
      </c>
      <c r="DK101" s="230">
        <f t="shared" si="311"/>
        <v>9.3770189129652469E-5</v>
      </c>
      <c r="DL101" s="230">
        <f t="shared" si="311"/>
        <v>9.203003411997041E-5</v>
      </c>
      <c r="DM101" s="230">
        <f t="shared" si="311"/>
        <v>9.0289879110288325E-5</v>
      </c>
      <c r="DN101" s="230">
        <f t="shared" si="311"/>
        <v>8.8549724100606266E-5</v>
      </c>
      <c r="DO101" s="230">
        <f t="shared" si="311"/>
        <v>8.6809569090924181E-5</v>
      </c>
      <c r="DP101" s="230">
        <f t="shared" si="311"/>
        <v>8.5069414081242122E-5</v>
      </c>
    </row>
    <row r="102" spans="2:120" x14ac:dyDescent="0.25">
      <c r="B102" s="194" t="str">
        <f t="shared" si="292"/>
        <v>Congo</v>
      </c>
      <c r="C102" s="233">
        <f>'web app'!$C$29</f>
        <v>668.55</v>
      </c>
      <c r="D102" s="234">
        <f>'web app'!$C$17</f>
        <v>0.15</v>
      </c>
      <c r="E102" s="235">
        <f>VLOOKUP($S102,'data countries EDGAR'!$A$15:$AA$223,'data countries EDGAR'!$AA$12,FALSE)</f>
        <v>7.1866896033426231E-4</v>
      </c>
      <c r="F102" s="235">
        <f>VLOOKUP($S102,'data countries EDGAR'!$A$15:$AA$223,'data countries EDGAR'!$Z$12,FALSE)</f>
        <v>1.9731067987772375E-4</v>
      </c>
      <c r="G102" s="193">
        <f t="shared" si="293"/>
        <v>0.18419516679213502</v>
      </c>
      <c r="H102" s="262">
        <f>VLOOKUP($S102,'data countries EDGAR'!$A$15:$AA$223,'data countries EDGAR'!M$12,FALSE)/1000</f>
        <v>7.2394368785168002E-3</v>
      </c>
      <c r="I102" s="236">
        <f>VLOOKUP($S102,'data countries EDGAR'!$A$15:$AA$223,'data countries EDGAR'!N$12,FALSE)/1000</f>
        <v>7.4030120332931005E-3</v>
      </c>
      <c r="J102" s="236">
        <f>VLOOKUP($S102,'data countries EDGAR'!$A$15:$AA$223,'data countries EDGAR'!O$12,FALSE)/1000</f>
        <v>7.1079899394071002E-3</v>
      </c>
      <c r="K102" s="236">
        <f>VLOOKUP($S102,'data countries EDGAR'!$A$15:$AA$223,'data countries EDGAR'!P$12,FALSE)/1000</f>
        <v>8.3581956064916006E-3</v>
      </c>
      <c r="L102" s="236">
        <f>VLOOKUP($S102,'data countries EDGAR'!$A$15:$AA$223,'data countries EDGAR'!Q$12,FALSE)/1000</f>
        <v>7.8674044535798002E-3</v>
      </c>
      <c r="M102" s="236">
        <f>VLOOKUP($S102,'data countries EDGAR'!$A$15:$AA$223,'data countries EDGAR'!R$12,FALSE)/1000</f>
        <v>8.4568018498073008E-3</v>
      </c>
      <c r="N102" s="236"/>
      <c r="O102" s="236"/>
      <c r="P102" s="262">
        <f t="shared" si="294"/>
        <v>3.9193403882578901E-2</v>
      </c>
      <c r="Q102" s="194">
        <f t="shared" si="277"/>
        <v>0</v>
      </c>
      <c r="R102" s="237">
        <f t="shared" si="278"/>
        <v>0</v>
      </c>
      <c r="S102" s="194" t="str">
        <f>'data countries EDGAR'!A57</f>
        <v>Congo</v>
      </c>
      <c r="T102" s="195">
        <v>2019</v>
      </c>
      <c r="U102" s="485">
        <f t="shared" si="295"/>
        <v>0.18419516679213502</v>
      </c>
      <c r="V102" s="193">
        <f t="shared" si="279"/>
        <v>0.18419516679214556</v>
      </c>
      <c r="W102" s="254">
        <f t="shared" si="296"/>
        <v>5.7287508070658077E-14</v>
      </c>
      <c r="X102" s="197">
        <f t="shared" si="280"/>
        <v>7.2394368785168002E-3</v>
      </c>
      <c r="Y102" s="229">
        <v>0</v>
      </c>
      <c r="Z102" s="199">
        <f t="shared" si="297"/>
        <v>7.2394368785168002E-3</v>
      </c>
      <c r="AA102" s="199">
        <f t="shared" si="281"/>
        <v>-29.615715322792141</v>
      </c>
      <c r="AB102" s="200">
        <f t="shared" si="282"/>
        <v>30283.762517773383</v>
      </c>
      <c r="AC102" s="199">
        <f t="shared" si="298"/>
        <v>2019.5048186471254</v>
      </c>
      <c r="AD102" s="199">
        <f t="shared" si="299"/>
        <v>2071.3817820327531</v>
      </c>
      <c r="AE102" s="201">
        <f t="shared" si="300"/>
        <v>2071.3817820327531</v>
      </c>
      <c r="AF102" s="202">
        <f t="shared" si="283"/>
        <v>2071.3817820327531</v>
      </c>
      <c r="AG102" s="202">
        <f t="shared" si="301"/>
        <v>2071.3817820327531</v>
      </c>
      <c r="AH102" s="202">
        <f t="shared" si="302"/>
        <v>2071</v>
      </c>
      <c r="AI102" s="177">
        <f t="shared" si="284"/>
        <v>2071</v>
      </c>
      <c r="AJ102" s="178" cm="1">
        <f t="array" ref="AJ102">IFERROR(INDEX($AN$6:$DP$6,MATCH(_xlfn.AGGREGATE(14,6,(AN102:DP102)/(AN102:DP102&lt;=0),1),AN102:DP102,0)),"-")</f>
        <v>2072</v>
      </c>
      <c r="AL102" s="176" t="s">
        <v>302</v>
      </c>
      <c r="AM102" s="154">
        <f t="shared" si="285"/>
        <v>7.2394368785168002E-3</v>
      </c>
      <c r="AN102" s="176">
        <f t="shared" si="305"/>
        <v>7.0998997116178972E-3</v>
      </c>
      <c r="AO102" s="176">
        <f t="shared" si="305"/>
        <v>6.9603625447189933E-3</v>
      </c>
      <c r="AP102" s="176">
        <f t="shared" si="305"/>
        <v>6.8208253778200903E-3</v>
      </c>
      <c r="AQ102" s="176">
        <f t="shared" si="305"/>
        <v>6.6812882109211864E-3</v>
      </c>
      <c r="AR102" s="230">
        <f t="shared" si="312"/>
        <v>6.5417510440222834E-3</v>
      </c>
      <c r="AS102" s="230">
        <f t="shared" si="312"/>
        <v>6.4022138771233795E-3</v>
      </c>
      <c r="AT102" s="230">
        <f t="shared" si="312"/>
        <v>6.2626767102244765E-3</v>
      </c>
      <c r="AU102" s="230">
        <f t="shared" si="312"/>
        <v>6.1231395433255726E-3</v>
      </c>
      <c r="AV102" s="230">
        <f t="shared" si="312"/>
        <v>5.9836023764266695E-3</v>
      </c>
      <c r="AW102" s="230">
        <f t="shared" si="312"/>
        <v>5.8440652095277656E-3</v>
      </c>
      <c r="AX102" s="230">
        <f t="shared" si="312"/>
        <v>5.7045280426288626E-3</v>
      </c>
      <c r="AY102" s="230">
        <f t="shared" si="312"/>
        <v>5.5649908757299596E-3</v>
      </c>
      <c r="AZ102" s="230">
        <f t="shared" si="312"/>
        <v>5.4254537088310557E-3</v>
      </c>
      <c r="BA102" s="230">
        <f t="shared" si="312"/>
        <v>5.2859165419321518E-3</v>
      </c>
      <c r="BB102" s="230">
        <f t="shared" si="312"/>
        <v>5.1463793750332488E-3</v>
      </c>
      <c r="BC102" s="230">
        <f t="shared" si="312"/>
        <v>5.0068422081343458E-3</v>
      </c>
      <c r="BD102" s="230">
        <f t="shared" si="312"/>
        <v>4.8673050412354419E-3</v>
      </c>
      <c r="BE102" s="230">
        <f t="shared" si="312"/>
        <v>4.727767874336538E-3</v>
      </c>
      <c r="BF102" s="230">
        <f t="shared" si="312"/>
        <v>4.5882307074376349E-3</v>
      </c>
      <c r="BG102" s="230">
        <f t="shared" si="312"/>
        <v>4.4486935405387319E-3</v>
      </c>
      <c r="BH102" s="230">
        <f t="shared" si="309"/>
        <v>4.309156373639828E-3</v>
      </c>
      <c r="BI102" s="230">
        <f t="shared" si="309"/>
        <v>4.1696192067409241E-3</v>
      </c>
      <c r="BJ102" s="230">
        <f t="shared" si="309"/>
        <v>4.0300820398420211E-3</v>
      </c>
      <c r="BK102" s="230">
        <f t="shared" si="309"/>
        <v>3.8905448729431181E-3</v>
      </c>
      <c r="BL102" s="230">
        <f t="shared" si="309"/>
        <v>3.7510077060442146E-3</v>
      </c>
      <c r="BM102" s="230">
        <f t="shared" si="309"/>
        <v>3.6114705391453112E-3</v>
      </c>
      <c r="BN102" s="230">
        <f t="shared" si="309"/>
        <v>3.4719333722464077E-3</v>
      </c>
      <c r="BO102" s="230">
        <f t="shared" si="309"/>
        <v>3.3323962053475042E-3</v>
      </c>
      <c r="BP102" s="230">
        <f t="shared" si="309"/>
        <v>3.1928590384486004E-3</v>
      </c>
      <c r="BQ102" s="230">
        <f t="shared" si="309"/>
        <v>3.0533218715496973E-3</v>
      </c>
      <c r="BR102" s="230">
        <f t="shared" si="309"/>
        <v>2.9137847046507934E-3</v>
      </c>
      <c r="BS102" s="230">
        <f t="shared" si="309"/>
        <v>2.7742475377518904E-3</v>
      </c>
      <c r="BT102" s="230">
        <f t="shared" si="309"/>
        <v>2.6347103708529874E-3</v>
      </c>
      <c r="BU102" s="230">
        <f t="shared" si="309"/>
        <v>2.4951732039540835E-3</v>
      </c>
      <c r="BV102" s="230">
        <f t="shared" si="309"/>
        <v>2.3556360370551805E-3</v>
      </c>
      <c r="BW102" s="230">
        <f t="shared" si="313"/>
        <v>2.2160988701562766E-3</v>
      </c>
      <c r="BX102" s="230">
        <f t="shared" si="313"/>
        <v>2.0765617032573735E-3</v>
      </c>
      <c r="BY102" s="230">
        <f t="shared" si="313"/>
        <v>1.9370245363584697E-3</v>
      </c>
      <c r="BZ102" s="230">
        <f t="shared" si="313"/>
        <v>1.7974873694595666E-3</v>
      </c>
      <c r="CA102" s="230">
        <f t="shared" si="313"/>
        <v>1.6579502025606627E-3</v>
      </c>
      <c r="CB102" s="230">
        <f t="shared" si="313"/>
        <v>1.5184130356617597E-3</v>
      </c>
      <c r="CC102" s="230">
        <f t="shared" si="313"/>
        <v>1.3788758687628558E-3</v>
      </c>
      <c r="CD102" s="230">
        <f t="shared" si="313"/>
        <v>1.2393387018639528E-3</v>
      </c>
      <c r="CE102" s="230">
        <f t="shared" si="313"/>
        <v>1.0998015349650489E-3</v>
      </c>
      <c r="CF102" s="230">
        <f t="shared" si="313"/>
        <v>9.6026436806614587E-4</v>
      </c>
      <c r="CG102" s="230">
        <f t="shared" si="313"/>
        <v>8.2072720116724198E-4</v>
      </c>
      <c r="CH102" s="230">
        <f t="shared" si="313"/>
        <v>6.8119003426833896E-4</v>
      </c>
      <c r="CI102" s="230">
        <f t="shared" si="313"/>
        <v>5.4165286736943593E-4</v>
      </c>
      <c r="CJ102" s="230">
        <f t="shared" si="313"/>
        <v>4.0211570047053204E-4</v>
      </c>
      <c r="CK102" s="230">
        <f t="shared" si="313"/>
        <v>2.6257853357162901E-4</v>
      </c>
      <c r="CL102" s="230">
        <f t="shared" si="313"/>
        <v>1.2304136667272512E-4</v>
      </c>
      <c r="CM102" s="230">
        <f t="shared" si="310"/>
        <v>1.01692957346987E-5</v>
      </c>
      <c r="CN102" s="230">
        <f t="shared" si="310"/>
        <v>0</v>
      </c>
      <c r="CO102" s="230">
        <f t="shared" si="310"/>
        <v>0</v>
      </c>
      <c r="CP102" s="230">
        <f t="shared" si="310"/>
        <v>0</v>
      </c>
      <c r="CQ102" s="230">
        <f t="shared" si="310"/>
        <v>0</v>
      </c>
      <c r="CR102" s="230">
        <f t="shared" si="310"/>
        <v>0</v>
      </c>
      <c r="CS102" s="230">
        <f t="shared" si="310"/>
        <v>0</v>
      </c>
      <c r="CT102" s="230">
        <f t="shared" si="310"/>
        <v>0</v>
      </c>
      <c r="CU102" s="230">
        <f t="shared" si="310"/>
        <v>0</v>
      </c>
      <c r="CV102" s="230">
        <f t="shared" si="310"/>
        <v>0</v>
      </c>
      <c r="CW102" s="230">
        <f t="shared" si="310"/>
        <v>0</v>
      </c>
      <c r="CX102" s="230">
        <f t="shared" si="310"/>
        <v>0</v>
      </c>
      <c r="CY102" s="230">
        <f t="shared" si="310"/>
        <v>0</v>
      </c>
      <c r="CZ102" s="230">
        <f t="shared" si="310"/>
        <v>0</v>
      </c>
      <c r="DA102" s="230">
        <f t="shared" si="310"/>
        <v>0</v>
      </c>
      <c r="DB102" s="230">
        <f t="shared" si="311"/>
        <v>0</v>
      </c>
      <c r="DC102" s="230">
        <f t="shared" si="311"/>
        <v>0</v>
      </c>
      <c r="DD102" s="230">
        <f t="shared" si="311"/>
        <v>0</v>
      </c>
      <c r="DE102" s="230">
        <f t="shared" si="311"/>
        <v>0</v>
      </c>
      <c r="DF102" s="230">
        <f t="shared" si="311"/>
        <v>0</v>
      </c>
      <c r="DG102" s="230">
        <f t="shared" si="311"/>
        <v>0</v>
      </c>
      <c r="DH102" s="230">
        <f t="shared" si="311"/>
        <v>0</v>
      </c>
      <c r="DI102" s="230">
        <f t="shared" si="311"/>
        <v>0</v>
      </c>
      <c r="DJ102" s="230">
        <f t="shared" si="311"/>
        <v>0</v>
      </c>
      <c r="DK102" s="230">
        <f t="shared" si="311"/>
        <v>0</v>
      </c>
      <c r="DL102" s="230">
        <f t="shared" si="311"/>
        <v>0</v>
      </c>
      <c r="DM102" s="230">
        <f t="shared" si="311"/>
        <v>0</v>
      </c>
      <c r="DN102" s="230">
        <f t="shared" si="311"/>
        <v>0</v>
      </c>
      <c r="DO102" s="230">
        <f t="shared" si="311"/>
        <v>0</v>
      </c>
      <c r="DP102" s="230">
        <f t="shared" si="311"/>
        <v>0</v>
      </c>
    </row>
    <row r="103" spans="2:120" x14ac:dyDescent="0.25">
      <c r="B103" s="194" t="str">
        <f t="shared" si="292"/>
        <v>Cook Islands</v>
      </c>
      <c r="C103" s="233">
        <f>'web app'!$C$29</f>
        <v>668.55</v>
      </c>
      <c r="D103" s="234">
        <f>'web app'!$C$17</f>
        <v>0.15</v>
      </c>
      <c r="E103" s="235">
        <f>VLOOKUP($S103,'data countries EDGAR'!$A$15:$AA$223,'data countries EDGAR'!$AA$12,FALSE)</f>
        <v>2.2643362166291779E-6</v>
      </c>
      <c r="F103" s="235">
        <f>VLOOKUP($S103,'data countries EDGAR'!$A$15:$AA$223,'data countries EDGAR'!$Z$12,FALSE)</f>
        <v>2.9815510771948344E-6</v>
      </c>
      <c r="G103" s="193">
        <f t="shared" si="293"/>
        <v>1.9213918734039309E-3</v>
      </c>
      <c r="H103" s="262">
        <f>VLOOKUP($S103,'data countries EDGAR'!$A$15:$AA$223,'data countries EDGAR'!M$12,FALSE)/1000</f>
        <v>1.0939474151526999E-4</v>
      </c>
      <c r="I103" s="236">
        <f>VLOOKUP($S103,'data countries EDGAR'!$A$15:$AA$223,'data countries EDGAR'!N$12,FALSE)/1000</f>
        <v>7.4790098743949006E-5</v>
      </c>
      <c r="J103" s="236">
        <f>VLOOKUP($S103,'data countries EDGAR'!$A$15:$AA$223,'data countries EDGAR'!O$12,FALSE)/1000</f>
        <v>8.5625716398970997E-5</v>
      </c>
      <c r="K103" s="236">
        <f>VLOOKUP($S103,'data countries EDGAR'!$A$15:$AA$223,'data countries EDGAR'!P$12,FALSE)/1000</f>
        <v>9.5536644422291003E-5</v>
      </c>
      <c r="L103" s="236">
        <f>VLOOKUP($S103,'data countries EDGAR'!$A$15:$AA$223,'data countries EDGAR'!Q$12,FALSE)/1000</f>
        <v>9.5779078865628999E-5</v>
      </c>
      <c r="M103" s="236">
        <f>VLOOKUP($S103,'data countries EDGAR'!$A$15:$AA$223,'data countries EDGAR'!R$12,FALSE)/1000</f>
        <v>1.0048844153569E-4</v>
      </c>
      <c r="N103" s="236"/>
      <c r="O103" s="236"/>
      <c r="P103" s="262">
        <f t="shared" si="294"/>
        <v>4.5221997996653003E-4</v>
      </c>
      <c r="Q103" s="194">
        <f t="shared" si="277"/>
        <v>0</v>
      </c>
      <c r="R103" s="237">
        <f t="shared" si="278"/>
        <v>0</v>
      </c>
      <c r="S103" s="194" t="str">
        <f>'data countries EDGAR'!A58</f>
        <v>Cook Islands</v>
      </c>
      <c r="T103" s="195">
        <v>2019</v>
      </c>
      <c r="U103" s="485">
        <f t="shared" si="295"/>
        <v>1.9213918734039309E-3</v>
      </c>
      <c r="V103" s="193">
        <f t="shared" si="279"/>
        <v>1.9213918734041163E-3</v>
      </c>
      <c r="W103" s="254">
        <f t="shared" si="296"/>
        <v>9.6589403142388619E-14</v>
      </c>
      <c r="X103" s="197">
        <f t="shared" si="280"/>
        <v>1.0939474151526999E-4</v>
      </c>
      <c r="Y103" s="229">
        <v>0</v>
      </c>
      <c r="Z103" s="199">
        <f t="shared" si="297"/>
        <v>1.0939474151526999E-4</v>
      </c>
      <c r="AA103" s="199">
        <f t="shared" si="281"/>
        <v>-0.44579753946849865</v>
      </c>
      <c r="AB103" s="200">
        <f t="shared" si="282"/>
        <v>454.13480505558618</v>
      </c>
      <c r="AC103" s="199">
        <f t="shared" si="298"/>
        <v>2019.5069212273247</v>
      </c>
      <c r="AD103" s="199">
        <f t="shared" si="299"/>
        <v>2055.6207612698408</v>
      </c>
      <c r="AE103" s="201">
        <f t="shared" si="300"/>
        <v>2055.6207612698408</v>
      </c>
      <c r="AF103" s="202">
        <f t="shared" si="283"/>
        <v>2055.6207612698408</v>
      </c>
      <c r="AG103" s="202">
        <f t="shared" si="301"/>
        <v>2055.6207612698408</v>
      </c>
      <c r="AH103" s="202">
        <f t="shared" si="302"/>
        <v>2055</v>
      </c>
      <c r="AI103" s="177">
        <f t="shared" si="284"/>
        <v>2056</v>
      </c>
      <c r="AJ103" s="178" cm="1">
        <f t="array" ref="AJ103">IFERROR(INDEX($AN$6:$DP$6,MATCH(_xlfn.AGGREGATE(14,6,(AN103:DP103)/(AN103:DP103&lt;=0),1),AN103:DP103,0)),"-")</f>
        <v>2056</v>
      </c>
      <c r="AL103" s="176" t="s">
        <v>302</v>
      </c>
      <c r="AM103" s="154">
        <f t="shared" si="285"/>
        <v>1.0939474151526999E-4</v>
      </c>
      <c r="AN103" s="176">
        <f t="shared" si="305"/>
        <v>1.0636615801731892E-4</v>
      </c>
      <c r="AO103" s="176">
        <f t="shared" si="305"/>
        <v>1.0333757451936786E-4</v>
      </c>
      <c r="AP103" s="176">
        <f t="shared" si="305"/>
        <v>1.0030899102141679E-4</v>
      </c>
      <c r="AQ103" s="176">
        <f t="shared" si="305"/>
        <v>9.7280407523465728E-5</v>
      </c>
      <c r="AR103" s="230">
        <f t="shared" si="312"/>
        <v>9.4251824025514655E-5</v>
      </c>
      <c r="AS103" s="230">
        <f t="shared" si="312"/>
        <v>9.1223240527563596E-5</v>
      </c>
      <c r="AT103" s="230">
        <f t="shared" si="312"/>
        <v>8.8194657029612523E-5</v>
      </c>
      <c r="AU103" s="230">
        <f t="shared" si="312"/>
        <v>8.5166073531661463E-5</v>
      </c>
      <c r="AV103" s="230">
        <f t="shared" si="312"/>
        <v>8.213749003371039E-5</v>
      </c>
      <c r="AW103" s="230">
        <f t="shared" si="312"/>
        <v>7.9108906535759331E-5</v>
      </c>
      <c r="AX103" s="230">
        <f t="shared" si="312"/>
        <v>7.6080323037808258E-5</v>
      </c>
      <c r="AY103" s="230">
        <f t="shared" si="312"/>
        <v>7.3051739539857198E-5</v>
      </c>
      <c r="AZ103" s="230">
        <f t="shared" si="312"/>
        <v>7.0023156041906125E-5</v>
      </c>
      <c r="BA103" s="230">
        <f t="shared" si="312"/>
        <v>6.6994572543955052E-5</v>
      </c>
      <c r="BB103" s="230">
        <f t="shared" si="312"/>
        <v>6.3965989046003993E-5</v>
      </c>
      <c r="BC103" s="230">
        <f t="shared" si="312"/>
        <v>6.0937405548052927E-5</v>
      </c>
      <c r="BD103" s="230">
        <f t="shared" si="312"/>
        <v>5.790882205010186E-5</v>
      </c>
      <c r="BE103" s="230">
        <f t="shared" si="312"/>
        <v>5.4880238552150794E-5</v>
      </c>
      <c r="BF103" s="230">
        <f t="shared" si="312"/>
        <v>5.1851655054199728E-5</v>
      </c>
      <c r="BG103" s="230">
        <f t="shared" si="312"/>
        <v>4.8823071556248662E-5</v>
      </c>
      <c r="BH103" s="230">
        <f t="shared" si="309"/>
        <v>4.5794488058297595E-5</v>
      </c>
      <c r="BI103" s="230">
        <f t="shared" si="309"/>
        <v>4.2765904560346522E-5</v>
      </c>
      <c r="BJ103" s="230">
        <f t="shared" si="309"/>
        <v>3.9737321062395463E-5</v>
      </c>
      <c r="BK103" s="230">
        <f t="shared" si="309"/>
        <v>3.670873756444439E-5</v>
      </c>
      <c r="BL103" s="230">
        <f t="shared" si="309"/>
        <v>3.368015406649333E-5</v>
      </c>
      <c r="BM103" s="230">
        <f t="shared" si="309"/>
        <v>3.0651570568542257E-5</v>
      </c>
      <c r="BN103" s="230">
        <f t="shared" si="309"/>
        <v>2.7622987070591198E-5</v>
      </c>
      <c r="BO103" s="230">
        <f t="shared" si="309"/>
        <v>2.4594403572640125E-5</v>
      </c>
      <c r="BP103" s="230">
        <f t="shared" si="309"/>
        <v>2.1565820074689066E-5</v>
      </c>
      <c r="BQ103" s="230">
        <f t="shared" si="309"/>
        <v>1.8537236576737993E-5</v>
      </c>
      <c r="BR103" s="230">
        <f t="shared" si="309"/>
        <v>1.5508653078786933E-5</v>
      </c>
      <c r="BS103" s="230">
        <f t="shared" si="309"/>
        <v>1.248006958083586E-5</v>
      </c>
      <c r="BT103" s="230">
        <f t="shared" si="309"/>
        <v>9.4514860828847871E-6</v>
      </c>
      <c r="BU103" s="230">
        <f t="shared" si="309"/>
        <v>6.4229025849337276E-6</v>
      </c>
      <c r="BV103" s="230">
        <f t="shared" si="309"/>
        <v>3.3943190869826546E-6</v>
      </c>
      <c r="BW103" s="230">
        <f t="shared" si="313"/>
        <v>5.8352407883840168E-7</v>
      </c>
      <c r="BX103" s="230">
        <f t="shared" si="313"/>
        <v>0</v>
      </c>
      <c r="BY103" s="230">
        <f t="shared" si="313"/>
        <v>0</v>
      </c>
      <c r="BZ103" s="230">
        <f t="shared" si="313"/>
        <v>0</v>
      </c>
      <c r="CA103" s="230">
        <f t="shared" si="313"/>
        <v>0</v>
      </c>
      <c r="CB103" s="230">
        <f t="shared" si="313"/>
        <v>0</v>
      </c>
      <c r="CC103" s="230">
        <f t="shared" si="313"/>
        <v>0</v>
      </c>
      <c r="CD103" s="230">
        <f t="shared" si="313"/>
        <v>0</v>
      </c>
      <c r="CE103" s="230">
        <f t="shared" si="313"/>
        <v>0</v>
      </c>
      <c r="CF103" s="230">
        <f t="shared" si="313"/>
        <v>0</v>
      </c>
      <c r="CG103" s="230">
        <f t="shared" si="313"/>
        <v>0</v>
      </c>
      <c r="CH103" s="230">
        <f t="shared" si="313"/>
        <v>0</v>
      </c>
      <c r="CI103" s="230">
        <f t="shared" si="313"/>
        <v>0</v>
      </c>
      <c r="CJ103" s="230">
        <f t="shared" si="313"/>
        <v>0</v>
      </c>
      <c r="CK103" s="230">
        <f t="shared" si="313"/>
        <v>0</v>
      </c>
      <c r="CL103" s="230">
        <f t="shared" si="313"/>
        <v>0</v>
      </c>
      <c r="CM103" s="230">
        <f t="shared" si="310"/>
        <v>0</v>
      </c>
      <c r="CN103" s="230">
        <f t="shared" si="310"/>
        <v>0</v>
      </c>
      <c r="CO103" s="230">
        <f t="shared" si="310"/>
        <v>0</v>
      </c>
      <c r="CP103" s="230">
        <f t="shared" si="310"/>
        <v>0</v>
      </c>
      <c r="CQ103" s="230">
        <f t="shared" si="310"/>
        <v>0</v>
      </c>
      <c r="CR103" s="230">
        <f t="shared" si="310"/>
        <v>0</v>
      </c>
      <c r="CS103" s="230">
        <f t="shared" si="310"/>
        <v>0</v>
      </c>
      <c r="CT103" s="230">
        <f t="shared" si="310"/>
        <v>0</v>
      </c>
      <c r="CU103" s="230">
        <f t="shared" si="310"/>
        <v>0</v>
      </c>
      <c r="CV103" s="230">
        <f t="shared" si="310"/>
        <v>0</v>
      </c>
      <c r="CW103" s="230">
        <f t="shared" si="310"/>
        <v>0</v>
      </c>
      <c r="CX103" s="230">
        <f t="shared" si="310"/>
        <v>0</v>
      </c>
      <c r="CY103" s="230">
        <f t="shared" si="310"/>
        <v>0</v>
      </c>
      <c r="CZ103" s="230">
        <f t="shared" si="310"/>
        <v>0</v>
      </c>
      <c r="DA103" s="230">
        <f t="shared" si="310"/>
        <v>0</v>
      </c>
      <c r="DB103" s="230">
        <f t="shared" si="311"/>
        <v>0</v>
      </c>
      <c r="DC103" s="230">
        <f t="shared" si="311"/>
        <v>0</v>
      </c>
      <c r="DD103" s="230">
        <f t="shared" si="311"/>
        <v>0</v>
      </c>
      <c r="DE103" s="230">
        <f t="shared" si="311"/>
        <v>0</v>
      </c>
      <c r="DF103" s="230">
        <f t="shared" si="311"/>
        <v>0</v>
      </c>
      <c r="DG103" s="230">
        <f t="shared" si="311"/>
        <v>0</v>
      </c>
      <c r="DH103" s="230">
        <f t="shared" si="311"/>
        <v>0</v>
      </c>
      <c r="DI103" s="230">
        <f t="shared" si="311"/>
        <v>0</v>
      </c>
      <c r="DJ103" s="230">
        <f t="shared" si="311"/>
        <v>0</v>
      </c>
      <c r="DK103" s="230">
        <f t="shared" si="311"/>
        <v>0</v>
      </c>
      <c r="DL103" s="230">
        <f t="shared" si="311"/>
        <v>0</v>
      </c>
      <c r="DM103" s="230">
        <f t="shared" si="311"/>
        <v>0</v>
      </c>
      <c r="DN103" s="230">
        <f t="shared" si="311"/>
        <v>0</v>
      </c>
      <c r="DO103" s="230">
        <f t="shared" si="311"/>
        <v>0</v>
      </c>
      <c r="DP103" s="230">
        <f t="shared" si="311"/>
        <v>0</v>
      </c>
    </row>
    <row r="104" spans="2:120" x14ac:dyDescent="0.25">
      <c r="B104" s="194" t="str">
        <f t="shared" si="292"/>
        <v>Costa Rica</v>
      </c>
      <c r="C104" s="233">
        <f>'web app'!$C$29</f>
        <v>668.55</v>
      </c>
      <c r="D104" s="234">
        <f>'web app'!$C$17</f>
        <v>0.15</v>
      </c>
      <c r="E104" s="235">
        <f>VLOOKUP($S104,'data countries EDGAR'!$A$15:$AA$223,'data countries EDGAR'!$AA$12,FALSE)</f>
        <v>6.482811963543668E-4</v>
      </c>
      <c r="F104" s="235">
        <f>VLOOKUP($S104,'data countries EDGAR'!$A$15:$AA$223,'data countries EDGAR'!$Z$12,FALSE)</f>
        <v>2.2330032606016526E-4</v>
      </c>
      <c r="G104" s="193">
        <f t="shared" si="293"/>
        <v>0.19190557711280176</v>
      </c>
      <c r="H104" s="262">
        <f>VLOOKUP($S104,'data countries EDGAR'!$A$15:$AA$223,'data countries EDGAR'!M$12,FALSE)/1000</f>
        <v>8.1930112270992995E-3</v>
      </c>
      <c r="I104" s="236">
        <f>VLOOKUP($S104,'data countries EDGAR'!$A$15:$AA$223,'data countries EDGAR'!N$12,FALSE)/1000</f>
        <v>7.1754266653429001E-3</v>
      </c>
      <c r="J104" s="236">
        <f>VLOOKUP($S104,'data countries EDGAR'!$A$15:$AA$223,'data countries EDGAR'!O$12,FALSE)/1000</f>
        <v>8.0531150869887005E-3</v>
      </c>
      <c r="K104" s="236">
        <f>VLOOKUP($S104,'data countries EDGAR'!$A$15:$AA$223,'data countries EDGAR'!P$12,FALSE)/1000</f>
        <v>8.1977239382263999E-3</v>
      </c>
      <c r="L104" s="236">
        <f>VLOOKUP($S104,'data countries EDGAR'!$A$15:$AA$223,'data countries EDGAR'!Q$12,FALSE)/1000</f>
        <v>8.0978137340577006E-3</v>
      </c>
      <c r="M104" s="236">
        <f>VLOOKUP($S104,'data countries EDGAR'!$A$15:$AA$223,'data countries EDGAR'!R$12,FALSE)/1000</f>
        <v>8.3763384556846988E-3</v>
      </c>
      <c r="N104" s="236"/>
      <c r="O104" s="236"/>
      <c r="P104" s="262">
        <f t="shared" si="294"/>
        <v>3.9900417880300396E-2</v>
      </c>
      <c r="Q104" s="194">
        <f t="shared" si="277"/>
        <v>0</v>
      </c>
      <c r="R104" s="237">
        <f t="shared" si="278"/>
        <v>0</v>
      </c>
      <c r="S104" s="194" t="str">
        <f>'data countries EDGAR'!A59</f>
        <v>Costa Rica</v>
      </c>
      <c r="T104" s="195">
        <v>2019</v>
      </c>
      <c r="U104" s="485">
        <f t="shared" si="295"/>
        <v>0.19190557711280176</v>
      </c>
      <c r="V104" s="193">
        <f t="shared" si="279"/>
        <v>0.19190557711284101</v>
      </c>
      <c r="W104" s="254">
        <f t="shared" si="296"/>
        <v>2.0450308113595383E-13</v>
      </c>
      <c r="X104" s="197">
        <f t="shared" si="280"/>
        <v>8.1930112270992995E-3</v>
      </c>
      <c r="Y104" s="229">
        <v>0</v>
      </c>
      <c r="Z104" s="199">
        <f t="shared" si="297"/>
        <v>8.1930112270992995E-3</v>
      </c>
      <c r="AA104" s="199">
        <f t="shared" si="281"/>
        <v>-33.483576511706772</v>
      </c>
      <c r="AB104" s="200">
        <f t="shared" si="282"/>
        <v>34205.869637014584</v>
      </c>
      <c r="AC104" s="199">
        <f t="shared" si="298"/>
        <v>2019.5052256499125</v>
      </c>
      <c r="AD104" s="199">
        <f t="shared" si="299"/>
        <v>2067.3409391589557</v>
      </c>
      <c r="AE104" s="201">
        <f t="shared" si="300"/>
        <v>2067.3409391589557</v>
      </c>
      <c r="AF104" s="202">
        <f t="shared" si="283"/>
        <v>2067.3409391589557</v>
      </c>
      <c r="AG104" s="202">
        <f t="shared" si="301"/>
        <v>2067.3409391589557</v>
      </c>
      <c r="AH104" s="202">
        <f t="shared" si="302"/>
        <v>2067</v>
      </c>
      <c r="AI104" s="177">
        <f t="shared" si="284"/>
        <v>2067</v>
      </c>
      <c r="AJ104" s="178" cm="1">
        <f t="array" ref="AJ104">IFERROR(INDEX($AN$6:$DP$6,MATCH(_xlfn.AGGREGATE(14,6,(AN104:DP104)/(AN104:DP104&lt;=0),1),AN104:DP104,0)),"-")</f>
        <v>2068</v>
      </c>
      <c r="AL104" s="176" t="s">
        <v>302</v>
      </c>
      <c r="AM104" s="154">
        <f t="shared" si="285"/>
        <v>8.1930112270992995E-3</v>
      </c>
      <c r="AN104" s="176">
        <f t="shared" si="305"/>
        <v>8.0217559931692693E-3</v>
      </c>
      <c r="AO104" s="176">
        <f t="shared" si="305"/>
        <v>7.850500759239239E-3</v>
      </c>
      <c r="AP104" s="176">
        <f t="shared" si="305"/>
        <v>7.6792455253092088E-3</v>
      </c>
      <c r="AQ104" s="176">
        <f t="shared" si="305"/>
        <v>7.5079902913791794E-3</v>
      </c>
      <c r="AR104" s="230">
        <f t="shared" si="312"/>
        <v>7.3367350574491492E-3</v>
      </c>
      <c r="AS104" s="230">
        <f t="shared" si="312"/>
        <v>7.165479823519119E-3</v>
      </c>
      <c r="AT104" s="230">
        <f t="shared" si="312"/>
        <v>6.9942245895890888E-3</v>
      </c>
      <c r="AU104" s="230">
        <f t="shared" si="312"/>
        <v>6.8229693556590594E-3</v>
      </c>
      <c r="AV104" s="230">
        <f t="shared" si="312"/>
        <v>6.6517141217290292E-3</v>
      </c>
      <c r="AW104" s="230">
        <f t="shared" si="312"/>
        <v>6.480458887798999E-3</v>
      </c>
      <c r="AX104" s="230">
        <f t="shared" si="312"/>
        <v>6.3092036538689687E-3</v>
      </c>
      <c r="AY104" s="230">
        <f t="shared" si="312"/>
        <v>6.1379484199389385E-3</v>
      </c>
      <c r="AZ104" s="230">
        <f t="shared" si="312"/>
        <v>5.9666931860089083E-3</v>
      </c>
      <c r="BA104" s="230">
        <f t="shared" si="312"/>
        <v>5.795437952078878E-3</v>
      </c>
      <c r="BB104" s="230">
        <f t="shared" si="312"/>
        <v>5.6241827181488487E-3</v>
      </c>
      <c r="BC104" s="230">
        <f t="shared" si="312"/>
        <v>5.4529274842188185E-3</v>
      </c>
      <c r="BD104" s="230">
        <f t="shared" si="312"/>
        <v>5.2816722502887882E-3</v>
      </c>
      <c r="BE104" s="230">
        <f t="shared" si="312"/>
        <v>5.1104170163587589E-3</v>
      </c>
      <c r="BF104" s="230">
        <f t="shared" si="312"/>
        <v>4.9391617824287287E-3</v>
      </c>
      <c r="BG104" s="230">
        <f t="shared" si="312"/>
        <v>4.7679065484986984E-3</v>
      </c>
      <c r="BH104" s="230">
        <f t="shared" si="309"/>
        <v>4.5966513145686682E-3</v>
      </c>
      <c r="BI104" s="230">
        <f t="shared" si="309"/>
        <v>4.425396080638638E-3</v>
      </c>
      <c r="BJ104" s="230">
        <f t="shared" si="309"/>
        <v>4.2541408467086077E-3</v>
      </c>
      <c r="BK104" s="230">
        <f t="shared" si="309"/>
        <v>4.0828856127785775E-3</v>
      </c>
      <c r="BL104" s="230">
        <f t="shared" si="309"/>
        <v>3.9116303788485482E-3</v>
      </c>
      <c r="BM104" s="230">
        <f t="shared" si="309"/>
        <v>3.7403751449185179E-3</v>
      </c>
      <c r="BN104" s="230">
        <f t="shared" si="309"/>
        <v>3.5691199109884877E-3</v>
      </c>
      <c r="BO104" s="230">
        <f t="shared" si="309"/>
        <v>3.3978646770584575E-3</v>
      </c>
      <c r="BP104" s="230">
        <f t="shared" si="309"/>
        <v>3.2266094431284273E-3</v>
      </c>
      <c r="BQ104" s="230">
        <f t="shared" si="309"/>
        <v>3.0553542091983979E-3</v>
      </c>
      <c r="BR104" s="230">
        <f t="shared" si="309"/>
        <v>2.8840989752683677E-3</v>
      </c>
      <c r="BS104" s="230">
        <f t="shared" si="309"/>
        <v>2.7128437413383374E-3</v>
      </c>
      <c r="BT104" s="230">
        <f t="shared" si="309"/>
        <v>2.5415885074083072E-3</v>
      </c>
      <c r="BU104" s="230">
        <f t="shared" si="309"/>
        <v>2.370333273478277E-3</v>
      </c>
      <c r="BV104" s="230">
        <f t="shared" si="309"/>
        <v>2.1990780395482476E-3</v>
      </c>
      <c r="BW104" s="230">
        <f t="shared" si="313"/>
        <v>2.0278228056182174E-3</v>
      </c>
      <c r="BX104" s="230">
        <f t="shared" si="313"/>
        <v>1.8565675716881872E-3</v>
      </c>
      <c r="BY104" s="230">
        <f t="shared" si="313"/>
        <v>1.685312337758157E-3</v>
      </c>
      <c r="BZ104" s="230">
        <f t="shared" si="313"/>
        <v>1.5140571038281267E-3</v>
      </c>
      <c r="CA104" s="230">
        <f t="shared" si="313"/>
        <v>1.3428018698980974E-3</v>
      </c>
      <c r="CB104" s="230">
        <f t="shared" si="313"/>
        <v>1.1715466359680671E-3</v>
      </c>
      <c r="CC104" s="230">
        <f t="shared" si="313"/>
        <v>1.0002914020380369E-3</v>
      </c>
      <c r="CD104" s="230">
        <f t="shared" si="313"/>
        <v>8.2903616810800669E-4</v>
      </c>
      <c r="CE104" s="230">
        <f t="shared" si="313"/>
        <v>6.5778093417797646E-4</v>
      </c>
      <c r="CF104" s="230">
        <f t="shared" si="313"/>
        <v>4.8652570024794624E-4</v>
      </c>
      <c r="CG104" s="230">
        <f t="shared" si="313"/>
        <v>3.1527046631791601E-4</v>
      </c>
      <c r="CH104" s="230">
        <f t="shared" si="313"/>
        <v>1.4401523238788579E-4</v>
      </c>
      <c r="CI104" s="230">
        <f t="shared" si="313"/>
        <v>9.9533122478524939E-6</v>
      </c>
      <c r="CJ104" s="230">
        <f t="shared" si="313"/>
        <v>0</v>
      </c>
      <c r="CK104" s="230">
        <f t="shared" si="313"/>
        <v>0</v>
      </c>
      <c r="CL104" s="230">
        <f t="shared" si="313"/>
        <v>0</v>
      </c>
      <c r="CM104" s="230">
        <f t="shared" si="310"/>
        <v>0</v>
      </c>
      <c r="CN104" s="230">
        <f t="shared" si="310"/>
        <v>0</v>
      </c>
      <c r="CO104" s="230">
        <f t="shared" si="310"/>
        <v>0</v>
      </c>
      <c r="CP104" s="230">
        <f t="shared" si="310"/>
        <v>0</v>
      </c>
      <c r="CQ104" s="230">
        <f t="shared" si="310"/>
        <v>0</v>
      </c>
      <c r="CR104" s="230">
        <f t="shared" si="310"/>
        <v>0</v>
      </c>
      <c r="CS104" s="230">
        <f t="shared" si="310"/>
        <v>0</v>
      </c>
      <c r="CT104" s="230">
        <f t="shared" si="310"/>
        <v>0</v>
      </c>
      <c r="CU104" s="230">
        <f t="shared" si="310"/>
        <v>0</v>
      </c>
      <c r="CV104" s="230">
        <f t="shared" si="310"/>
        <v>0</v>
      </c>
      <c r="CW104" s="230">
        <f t="shared" si="310"/>
        <v>0</v>
      </c>
      <c r="CX104" s="230">
        <f t="shared" si="310"/>
        <v>0</v>
      </c>
      <c r="CY104" s="230">
        <f t="shared" si="310"/>
        <v>0</v>
      </c>
      <c r="CZ104" s="230">
        <f t="shared" si="310"/>
        <v>0</v>
      </c>
      <c r="DA104" s="230">
        <f t="shared" si="310"/>
        <v>0</v>
      </c>
      <c r="DB104" s="230">
        <f t="shared" si="311"/>
        <v>0</v>
      </c>
      <c r="DC104" s="230">
        <f t="shared" si="311"/>
        <v>0</v>
      </c>
      <c r="DD104" s="230">
        <f t="shared" si="311"/>
        <v>0</v>
      </c>
      <c r="DE104" s="230">
        <f t="shared" si="311"/>
        <v>0</v>
      </c>
      <c r="DF104" s="230">
        <f t="shared" si="311"/>
        <v>0</v>
      </c>
      <c r="DG104" s="230">
        <f t="shared" si="311"/>
        <v>0</v>
      </c>
      <c r="DH104" s="230">
        <f t="shared" si="311"/>
        <v>0</v>
      </c>
      <c r="DI104" s="230">
        <f t="shared" si="311"/>
        <v>0</v>
      </c>
      <c r="DJ104" s="230">
        <f t="shared" si="311"/>
        <v>0</v>
      </c>
      <c r="DK104" s="230">
        <f t="shared" si="311"/>
        <v>0</v>
      </c>
      <c r="DL104" s="230">
        <f t="shared" si="311"/>
        <v>0</v>
      </c>
      <c r="DM104" s="230">
        <f t="shared" si="311"/>
        <v>0</v>
      </c>
      <c r="DN104" s="230">
        <f t="shared" si="311"/>
        <v>0</v>
      </c>
      <c r="DO104" s="230">
        <f t="shared" si="311"/>
        <v>0</v>
      </c>
      <c r="DP104" s="230">
        <f t="shared" si="311"/>
        <v>0</v>
      </c>
    </row>
    <row r="105" spans="2:120" x14ac:dyDescent="0.25">
      <c r="B105" s="194" t="str">
        <f t="shared" si="292"/>
        <v>Côte d’Ivoire</v>
      </c>
      <c r="C105" s="233">
        <f>'web app'!$C$29</f>
        <v>668.55</v>
      </c>
      <c r="D105" s="234">
        <f>'web app'!$C$17</f>
        <v>0.15</v>
      </c>
      <c r="E105" s="235">
        <f>VLOOKUP($S105,'data countries EDGAR'!$A$15:$AA$223,'data countries EDGAR'!$AA$12,FALSE)</f>
        <v>3.3106720810929437E-3</v>
      </c>
      <c r="F105" s="235">
        <f>VLOOKUP($S105,'data countries EDGAR'!$A$15:$AA$223,'data countries EDGAR'!$Z$12,FALSE)</f>
        <v>3.5930808033093317E-4</v>
      </c>
      <c r="G105" s="193">
        <f t="shared" si="293"/>
        <v>0.53618557751166152</v>
      </c>
      <c r="H105" s="262">
        <f>VLOOKUP($S105,'data countries EDGAR'!$A$15:$AA$223,'data countries EDGAR'!M$12,FALSE)/1000</f>
        <v>1.3183210199816999E-2</v>
      </c>
      <c r="I105" s="236">
        <f>VLOOKUP($S105,'data countries EDGAR'!$A$15:$AA$223,'data countries EDGAR'!N$12,FALSE)/1000</f>
        <v>1.328812508521E-2</v>
      </c>
      <c r="J105" s="236">
        <f>VLOOKUP($S105,'data countries EDGAR'!$A$15:$AA$223,'data countries EDGAR'!O$12,FALSE)/1000</f>
        <v>1.7200588537851998E-2</v>
      </c>
      <c r="K105" s="236">
        <f>VLOOKUP($S105,'data countries EDGAR'!$A$15:$AA$223,'data countries EDGAR'!P$12,FALSE)/1000</f>
        <v>1.8410270024182E-2</v>
      </c>
      <c r="L105" s="236">
        <f>VLOOKUP($S105,'data countries EDGAR'!$A$15:$AA$223,'data countries EDGAR'!Q$12,FALSE)/1000</f>
        <v>1.7924982465382003E-2</v>
      </c>
      <c r="M105" s="236">
        <f>VLOOKUP($S105,'data countries EDGAR'!$A$15:$AA$223,'data countries EDGAR'!R$12,FALSE)/1000</f>
        <v>1.8810951572850003E-2</v>
      </c>
      <c r="N105" s="236"/>
      <c r="O105" s="236"/>
      <c r="P105" s="262">
        <f t="shared" si="294"/>
        <v>8.5634917685476014E-2</v>
      </c>
      <c r="Q105" s="194">
        <f t="shared" si="277"/>
        <v>0</v>
      </c>
      <c r="R105" s="237">
        <f t="shared" si="278"/>
        <v>0</v>
      </c>
      <c r="S105" s="194" t="str">
        <f>'data countries EDGAR'!A60</f>
        <v>Côte d’Ivoire</v>
      </c>
      <c r="T105" s="195">
        <v>2019</v>
      </c>
      <c r="U105" s="485">
        <f t="shared" si="295"/>
        <v>0.53618557751166152</v>
      </c>
      <c r="V105" s="193">
        <f t="shared" si="279"/>
        <v>0.53612900230057259</v>
      </c>
      <c r="W105" s="254">
        <f t="shared" si="296"/>
        <v>-1.0551423511140356E-4</v>
      </c>
      <c r="X105" s="197">
        <f t="shared" si="280"/>
        <v>1.3183210199816999E-2</v>
      </c>
      <c r="Y105" s="229">
        <v>0</v>
      </c>
      <c r="Z105" s="199">
        <f t="shared" si="297"/>
        <v>1.3183210199816999E-2</v>
      </c>
      <c r="AA105" s="199">
        <f t="shared" si="281"/>
        <v>-54.332540362284</v>
      </c>
      <c r="AB105" s="200">
        <f t="shared" si="282"/>
        <v>55958.424446902878</v>
      </c>
      <c r="AC105" s="199">
        <f t="shared" si="298"/>
        <v>2019.5030361667493</v>
      </c>
      <c r="AD105" s="199">
        <f t="shared" si="299"/>
        <v>2101.8406683459962</v>
      </c>
      <c r="AE105" s="201">
        <f t="shared" si="300"/>
        <v>2101.8406683459962</v>
      </c>
      <c r="AF105" s="202">
        <f t="shared" si="283"/>
        <v>2101.8406683459962</v>
      </c>
      <c r="AG105" s="202">
        <f t="shared" si="301"/>
        <v>2101.8406683459962</v>
      </c>
      <c r="AH105" s="202">
        <f t="shared" si="302"/>
        <v>2101</v>
      </c>
      <c r="AI105" s="177">
        <f t="shared" si="284"/>
        <v>2102</v>
      </c>
      <c r="AJ105" s="178" t="str" cm="1">
        <f t="array" ref="AJ105">IFERROR(INDEX($AN$6:$DP$6,MATCH(_xlfn.AGGREGATE(14,6,(AN105:DP105)/(AN105:DP105&lt;=0),1),AN105:DP105,0)),"-")</f>
        <v>-</v>
      </c>
      <c r="AL105" s="176" t="s">
        <v>302</v>
      </c>
      <c r="AM105" s="154">
        <f t="shared" si="285"/>
        <v>1.3183210199816999E-2</v>
      </c>
      <c r="AN105" s="176">
        <f t="shared" si="305"/>
        <v>1.3023104501568097E-2</v>
      </c>
      <c r="AO105" s="176">
        <f t="shared" si="305"/>
        <v>1.2862998803319195E-2</v>
      </c>
      <c r="AP105" s="176">
        <f t="shared" si="305"/>
        <v>1.2702893105070293E-2</v>
      </c>
      <c r="AQ105" s="176">
        <f t="shared" si="305"/>
        <v>1.254278740682139E-2</v>
      </c>
      <c r="AR105" s="230">
        <f t="shared" si="312"/>
        <v>1.2382681708572487E-2</v>
      </c>
      <c r="AS105" s="230">
        <f t="shared" si="312"/>
        <v>1.2222576010323585E-2</v>
      </c>
      <c r="AT105" s="230">
        <f t="shared" si="312"/>
        <v>1.2062470312074683E-2</v>
      </c>
      <c r="AU105" s="230">
        <f t="shared" si="312"/>
        <v>1.190236461382578E-2</v>
      </c>
      <c r="AV105" s="230">
        <f t="shared" si="312"/>
        <v>1.1742258915576878E-2</v>
      </c>
      <c r="AW105" s="230">
        <f t="shared" si="312"/>
        <v>1.1582153217327976E-2</v>
      </c>
      <c r="AX105" s="230">
        <f t="shared" si="312"/>
        <v>1.1422047519079074E-2</v>
      </c>
      <c r="AY105" s="230">
        <f t="shared" si="312"/>
        <v>1.1261941820830172E-2</v>
      </c>
      <c r="AZ105" s="230">
        <f t="shared" si="312"/>
        <v>1.1101836122581268E-2</v>
      </c>
      <c r="BA105" s="230">
        <f t="shared" si="312"/>
        <v>1.0941730424332368E-2</v>
      </c>
      <c r="BB105" s="230">
        <f t="shared" si="312"/>
        <v>1.0781624726083464E-2</v>
      </c>
      <c r="BC105" s="230">
        <f t="shared" si="312"/>
        <v>1.0621519027834562E-2</v>
      </c>
      <c r="BD105" s="230">
        <f t="shared" si="312"/>
        <v>1.046141332958566E-2</v>
      </c>
      <c r="BE105" s="230">
        <f t="shared" si="312"/>
        <v>1.0301307631336758E-2</v>
      </c>
      <c r="BF105" s="230">
        <f t="shared" si="312"/>
        <v>1.0141201933087856E-2</v>
      </c>
      <c r="BG105" s="230">
        <f t="shared" si="312"/>
        <v>9.9810962348389539E-3</v>
      </c>
      <c r="BH105" s="230">
        <f t="shared" si="309"/>
        <v>9.8209905365900518E-3</v>
      </c>
      <c r="BI105" s="230">
        <f t="shared" si="309"/>
        <v>9.660884838341148E-3</v>
      </c>
      <c r="BJ105" s="230">
        <f t="shared" si="309"/>
        <v>9.5007791400922477E-3</v>
      </c>
      <c r="BK105" s="230">
        <f t="shared" si="309"/>
        <v>9.3406734418433439E-3</v>
      </c>
      <c r="BL105" s="230">
        <f t="shared" si="309"/>
        <v>9.1805677435944436E-3</v>
      </c>
      <c r="BM105" s="230">
        <f t="shared" si="309"/>
        <v>9.0204620453455397E-3</v>
      </c>
      <c r="BN105" s="230">
        <f t="shared" si="309"/>
        <v>8.8603563470966377E-3</v>
      </c>
      <c r="BO105" s="230">
        <f t="shared" si="309"/>
        <v>8.7002506488477356E-3</v>
      </c>
      <c r="BP105" s="230">
        <f t="shared" si="309"/>
        <v>8.5401449505988335E-3</v>
      </c>
      <c r="BQ105" s="230">
        <f t="shared" si="309"/>
        <v>8.3800392523499315E-3</v>
      </c>
      <c r="BR105" s="230">
        <f t="shared" si="309"/>
        <v>8.2199335541010277E-3</v>
      </c>
      <c r="BS105" s="230">
        <f t="shared" si="309"/>
        <v>8.0598278558521273E-3</v>
      </c>
      <c r="BT105" s="230">
        <f t="shared" si="309"/>
        <v>7.8997221576032235E-3</v>
      </c>
      <c r="BU105" s="230">
        <f t="shared" si="309"/>
        <v>7.7396164593543223E-3</v>
      </c>
      <c r="BV105" s="230">
        <f t="shared" si="309"/>
        <v>7.5795107611054194E-3</v>
      </c>
      <c r="BW105" s="230">
        <f t="shared" si="313"/>
        <v>7.4194050628565173E-3</v>
      </c>
      <c r="BX105" s="230">
        <f t="shared" si="313"/>
        <v>7.2592993646076152E-3</v>
      </c>
      <c r="BY105" s="230">
        <f t="shared" si="313"/>
        <v>7.0991936663587132E-3</v>
      </c>
      <c r="BZ105" s="230">
        <f t="shared" si="313"/>
        <v>6.9390879681098102E-3</v>
      </c>
      <c r="CA105" s="230">
        <f t="shared" si="313"/>
        <v>6.7789822698609082E-3</v>
      </c>
      <c r="CB105" s="230">
        <f t="shared" si="313"/>
        <v>6.6188765716120061E-3</v>
      </c>
      <c r="CC105" s="230">
        <f t="shared" si="313"/>
        <v>6.458770873363104E-3</v>
      </c>
      <c r="CD105" s="230">
        <f t="shared" si="313"/>
        <v>6.298665175114202E-3</v>
      </c>
      <c r="CE105" s="230">
        <f t="shared" si="313"/>
        <v>6.138559476865299E-3</v>
      </c>
      <c r="CF105" s="230">
        <f t="shared" si="313"/>
        <v>5.9784537786163969E-3</v>
      </c>
      <c r="CG105" s="230">
        <f t="shared" si="313"/>
        <v>5.8183480803674949E-3</v>
      </c>
      <c r="CH105" s="230">
        <f t="shared" si="313"/>
        <v>5.6582423821185928E-3</v>
      </c>
      <c r="CI105" s="230">
        <f t="shared" si="313"/>
        <v>5.4981366838696907E-3</v>
      </c>
      <c r="CJ105" s="230">
        <f t="shared" si="313"/>
        <v>5.3380309856207887E-3</v>
      </c>
      <c r="CK105" s="230">
        <f t="shared" si="313"/>
        <v>5.1779252873718866E-3</v>
      </c>
      <c r="CL105" s="230">
        <f t="shared" si="313"/>
        <v>5.0178195891229828E-3</v>
      </c>
      <c r="CM105" s="230">
        <f t="shared" si="310"/>
        <v>4.8577138908740807E-3</v>
      </c>
      <c r="CN105" s="230">
        <f t="shared" si="310"/>
        <v>4.6976081926251786E-3</v>
      </c>
      <c r="CO105" s="230">
        <f t="shared" si="310"/>
        <v>4.5375024943762766E-3</v>
      </c>
      <c r="CP105" s="230">
        <f t="shared" si="310"/>
        <v>4.3773967961273745E-3</v>
      </c>
      <c r="CQ105" s="230">
        <f t="shared" si="310"/>
        <v>4.2172910978784724E-3</v>
      </c>
      <c r="CR105" s="230">
        <f t="shared" si="310"/>
        <v>4.0571853996295704E-3</v>
      </c>
      <c r="CS105" s="230">
        <f t="shared" si="310"/>
        <v>3.8970797013806683E-3</v>
      </c>
      <c r="CT105" s="230">
        <f t="shared" si="310"/>
        <v>3.7369740031317662E-3</v>
      </c>
      <c r="CU105" s="230">
        <f t="shared" si="310"/>
        <v>3.5768683048828624E-3</v>
      </c>
      <c r="CV105" s="230">
        <f t="shared" si="310"/>
        <v>3.4167626066339604E-3</v>
      </c>
      <c r="CW105" s="230">
        <f t="shared" si="310"/>
        <v>3.2566569083850583E-3</v>
      </c>
      <c r="CX105" s="230">
        <f t="shared" si="310"/>
        <v>3.0965512101361562E-3</v>
      </c>
      <c r="CY105" s="230">
        <f t="shared" si="310"/>
        <v>2.9364455118872541E-3</v>
      </c>
      <c r="CZ105" s="230">
        <f t="shared" si="310"/>
        <v>2.7763398136383521E-3</v>
      </c>
      <c r="DA105" s="230">
        <f t="shared" si="310"/>
        <v>2.61623411538945E-3</v>
      </c>
      <c r="DB105" s="230">
        <f t="shared" si="311"/>
        <v>2.4561284171405479E-3</v>
      </c>
      <c r="DC105" s="230">
        <f t="shared" si="311"/>
        <v>2.2960227188916459E-3</v>
      </c>
      <c r="DD105" s="230">
        <f t="shared" si="311"/>
        <v>2.1359170206427421E-3</v>
      </c>
      <c r="DE105" s="230">
        <f t="shared" si="311"/>
        <v>1.97581132239384E-3</v>
      </c>
      <c r="DF105" s="230">
        <f t="shared" si="311"/>
        <v>1.8157056241449379E-3</v>
      </c>
      <c r="DG105" s="230">
        <f t="shared" si="311"/>
        <v>1.6555999258960358E-3</v>
      </c>
      <c r="DH105" s="230">
        <f t="shared" si="311"/>
        <v>1.4954942276471338E-3</v>
      </c>
      <c r="DI105" s="230">
        <f t="shared" si="311"/>
        <v>1.3353885293982317E-3</v>
      </c>
      <c r="DJ105" s="230">
        <f t="shared" si="311"/>
        <v>1.1752828311493296E-3</v>
      </c>
      <c r="DK105" s="230">
        <f t="shared" si="311"/>
        <v>1.0151771329004276E-3</v>
      </c>
      <c r="DL105" s="230">
        <f t="shared" si="311"/>
        <v>8.5507143465152549E-4</v>
      </c>
      <c r="DM105" s="230">
        <f t="shared" si="311"/>
        <v>6.9496573640262169E-4</v>
      </c>
      <c r="DN105" s="230">
        <f t="shared" si="311"/>
        <v>5.3486003815371962E-4</v>
      </c>
      <c r="DO105" s="230">
        <f t="shared" si="311"/>
        <v>3.7475433990481755E-4</v>
      </c>
      <c r="DP105" s="230">
        <f t="shared" si="311"/>
        <v>2.1464864165591548E-4</v>
      </c>
    </row>
    <row r="106" spans="2:120" x14ac:dyDescent="0.25">
      <c r="B106" s="194" t="str">
        <f t="shared" si="292"/>
        <v>Croatia</v>
      </c>
      <c r="C106" s="233">
        <f>'web app'!$C$29</f>
        <v>668.55</v>
      </c>
      <c r="D106" s="234">
        <f>'web app'!$C$17</f>
        <v>0.15</v>
      </c>
      <c r="E106" s="235">
        <f>VLOOKUP($S106,'data countries EDGAR'!$A$15:$AA$223,'data countries EDGAR'!$AA$12,FALSE)</f>
        <v>5.3686216112308973E-4</v>
      </c>
      <c r="F106" s="235">
        <f>VLOOKUP($S106,'data countries EDGAR'!$A$15:$AA$223,'data countries EDGAR'!$Z$12,FALSE)</f>
        <v>4.8983283311208729E-4</v>
      </c>
      <c r="G106" s="193">
        <f t="shared" si="293"/>
        <v>0.33219395916334926</v>
      </c>
      <c r="H106" s="262">
        <f>VLOOKUP($S106,'data countries EDGAR'!$A$15:$AA$223,'data countries EDGAR'!M$12,FALSE)/1000</f>
        <v>1.7972234845765E-2</v>
      </c>
      <c r="I106" s="236">
        <f>VLOOKUP($S106,'data countries EDGAR'!$A$15:$AA$223,'data countries EDGAR'!N$12,FALSE)/1000</f>
        <v>1.7191464488718999E-2</v>
      </c>
      <c r="J106" s="236">
        <f>VLOOKUP($S106,'data countries EDGAR'!$A$15:$AA$223,'data countries EDGAR'!O$12,FALSE)/1000</f>
        <v>1.7506721431738998E-2</v>
      </c>
      <c r="K106" s="236">
        <f>VLOOKUP($S106,'data countries EDGAR'!$A$15:$AA$223,'data countries EDGAR'!P$12,FALSE)/1000</f>
        <v>1.7634551199076001E-2</v>
      </c>
      <c r="L106" s="236">
        <f>VLOOKUP($S106,'data countries EDGAR'!$A$15:$AA$223,'data countries EDGAR'!Q$12,FALSE)/1000</f>
        <v>1.8664427459029E-2</v>
      </c>
      <c r="M106" s="236">
        <f>VLOOKUP($S106,'data countries EDGAR'!$A$15:$AA$223,'data countries EDGAR'!R$12,FALSE)/1000</f>
        <v>1.8679585272006E-2</v>
      </c>
      <c r="N106" s="236"/>
      <c r="O106" s="236"/>
      <c r="P106" s="262">
        <f t="shared" si="294"/>
        <v>8.9676749850569004E-2</v>
      </c>
      <c r="Q106" s="194">
        <f t="shared" si="277"/>
        <v>0</v>
      </c>
      <c r="R106" s="237">
        <f t="shared" si="278"/>
        <v>0</v>
      </c>
      <c r="S106" s="194" t="str">
        <f>'data countries EDGAR'!A61</f>
        <v>Croatia</v>
      </c>
      <c r="T106" s="195">
        <v>2019</v>
      </c>
      <c r="U106" s="485">
        <f t="shared" si="295"/>
        <v>0.33219395916334926</v>
      </c>
      <c r="V106" s="193">
        <f t="shared" si="279"/>
        <v>0.33219395916330535</v>
      </c>
      <c r="W106" s="254">
        <f t="shared" si="296"/>
        <v>-1.3222756223285614E-13</v>
      </c>
      <c r="X106" s="197">
        <f t="shared" si="280"/>
        <v>1.7972234845765E-2</v>
      </c>
      <c r="Y106" s="229">
        <v>0</v>
      </c>
      <c r="Z106" s="199">
        <f t="shared" si="297"/>
        <v>1.7972234845765E-2</v>
      </c>
      <c r="AA106" s="199">
        <f t="shared" si="281"/>
        <v>-73.272216695217296</v>
      </c>
      <c r="AB106" s="200">
        <f t="shared" si="282"/>
        <v>74675.638465720273</v>
      </c>
      <c r="AC106" s="199">
        <f t="shared" si="298"/>
        <v>2019.50658572776</v>
      </c>
      <c r="AD106" s="199">
        <f t="shared" si="299"/>
        <v>2057.4608768069984</v>
      </c>
      <c r="AE106" s="201">
        <f t="shared" si="300"/>
        <v>2057.4608768069984</v>
      </c>
      <c r="AF106" s="202">
        <f t="shared" si="283"/>
        <v>2057.4608768069984</v>
      </c>
      <c r="AG106" s="202">
        <f t="shared" si="301"/>
        <v>2057.4608768069984</v>
      </c>
      <c r="AH106" s="202">
        <f t="shared" si="302"/>
        <v>2057</v>
      </c>
      <c r="AI106" s="177">
        <f t="shared" si="284"/>
        <v>2057</v>
      </c>
      <c r="AJ106" s="178" cm="1">
        <f t="array" ref="AJ106">IFERROR(INDEX($AN$6:$DP$6,MATCH(_xlfn.AGGREGATE(14,6,(AN106:DP106)/(AN106:DP106&lt;=0),1),AN106:DP106,0)),"-")</f>
        <v>2058</v>
      </c>
      <c r="AL106" s="176" t="s">
        <v>302</v>
      </c>
      <c r="AM106" s="154">
        <f t="shared" si="285"/>
        <v>1.7972234845765E-2</v>
      </c>
      <c r="AN106" s="176">
        <f t="shared" si="305"/>
        <v>1.749879386237729E-2</v>
      </c>
      <c r="AO106" s="176">
        <f t="shared" si="305"/>
        <v>1.7025352878989583E-2</v>
      </c>
      <c r="AP106" s="176">
        <f t="shared" si="305"/>
        <v>1.6551911895601873E-2</v>
      </c>
      <c r="AQ106" s="176">
        <f t="shared" si="305"/>
        <v>1.6078470912214163E-2</v>
      </c>
      <c r="AR106" s="230">
        <f t="shared" si="312"/>
        <v>1.5605029928826453E-2</v>
      </c>
      <c r="AS106" s="230">
        <f t="shared" si="312"/>
        <v>1.5131588945438744E-2</v>
      </c>
      <c r="AT106" s="230">
        <f t="shared" si="312"/>
        <v>1.4658147962051036E-2</v>
      </c>
      <c r="AU106" s="230">
        <f t="shared" si="312"/>
        <v>1.4184706978663326E-2</v>
      </c>
      <c r="AV106" s="230">
        <f t="shared" si="312"/>
        <v>1.3711265995275616E-2</v>
      </c>
      <c r="AW106" s="230">
        <f t="shared" si="312"/>
        <v>1.3237825011887907E-2</v>
      </c>
      <c r="AX106" s="230">
        <f t="shared" si="312"/>
        <v>1.2764384028500199E-2</v>
      </c>
      <c r="AY106" s="230">
        <f t="shared" si="312"/>
        <v>1.2290943045112489E-2</v>
      </c>
      <c r="AZ106" s="230">
        <f t="shared" si="312"/>
        <v>1.1817502061724779E-2</v>
      </c>
      <c r="BA106" s="230">
        <f t="shared" si="312"/>
        <v>1.134406107833707E-2</v>
      </c>
      <c r="BB106" s="230">
        <f t="shared" si="312"/>
        <v>1.0870620094949362E-2</v>
      </c>
      <c r="BC106" s="230">
        <f t="shared" si="312"/>
        <v>1.0397179111561652E-2</v>
      </c>
      <c r="BD106" s="230">
        <f t="shared" si="312"/>
        <v>9.9237381281739416E-3</v>
      </c>
      <c r="BE106" s="230">
        <f t="shared" si="312"/>
        <v>9.4502971447862332E-3</v>
      </c>
      <c r="BF106" s="230">
        <f t="shared" si="312"/>
        <v>8.9768561613985248E-3</v>
      </c>
      <c r="BG106" s="230">
        <f t="shared" si="312"/>
        <v>8.5034151780108147E-3</v>
      </c>
      <c r="BH106" s="230">
        <f t="shared" si="309"/>
        <v>8.0299741946231046E-3</v>
      </c>
      <c r="BI106" s="230">
        <f t="shared" si="309"/>
        <v>7.5565332112353962E-3</v>
      </c>
      <c r="BJ106" s="230">
        <f t="shared" si="309"/>
        <v>7.0830922278476878E-3</v>
      </c>
      <c r="BK106" s="230">
        <f t="shared" si="309"/>
        <v>6.6096512444599777E-3</v>
      </c>
      <c r="BL106" s="230">
        <f t="shared" si="309"/>
        <v>6.1362102610722676E-3</v>
      </c>
      <c r="BM106" s="230">
        <f t="shared" si="309"/>
        <v>5.6627692776845592E-3</v>
      </c>
      <c r="BN106" s="230">
        <f t="shared" si="309"/>
        <v>5.1893282942968508E-3</v>
      </c>
      <c r="BO106" s="230">
        <f t="shared" si="309"/>
        <v>4.7158873109091407E-3</v>
      </c>
      <c r="BP106" s="230">
        <f t="shared" si="309"/>
        <v>4.2424463275214305E-3</v>
      </c>
      <c r="BQ106" s="230">
        <f t="shared" si="309"/>
        <v>3.7690053441337221E-3</v>
      </c>
      <c r="BR106" s="230">
        <f t="shared" si="309"/>
        <v>3.2955643607460137E-3</v>
      </c>
      <c r="BS106" s="230">
        <f t="shared" si="309"/>
        <v>2.8221233773583036E-3</v>
      </c>
      <c r="BT106" s="230">
        <f t="shared" si="309"/>
        <v>2.3486823939705935E-3</v>
      </c>
      <c r="BU106" s="230">
        <f t="shared" si="309"/>
        <v>1.8752414105828834E-3</v>
      </c>
      <c r="BV106" s="230">
        <f t="shared" si="309"/>
        <v>1.4018004271951767E-3</v>
      </c>
      <c r="BW106" s="230">
        <f t="shared" si="313"/>
        <v>9.283594438074666E-4</v>
      </c>
      <c r="BX106" s="230">
        <f t="shared" si="313"/>
        <v>4.5491846041975648E-4</v>
      </c>
      <c r="BY106" s="230">
        <f t="shared" si="313"/>
        <v>5.0281191559963491E-5</v>
      </c>
      <c r="BZ106" s="230">
        <f t="shared" si="313"/>
        <v>0</v>
      </c>
      <c r="CA106" s="230">
        <f t="shared" si="313"/>
        <v>0</v>
      </c>
      <c r="CB106" s="230">
        <f t="shared" si="313"/>
        <v>0</v>
      </c>
      <c r="CC106" s="230">
        <f t="shared" si="313"/>
        <v>0</v>
      </c>
      <c r="CD106" s="230">
        <f t="shared" si="313"/>
        <v>0</v>
      </c>
      <c r="CE106" s="230">
        <f t="shared" si="313"/>
        <v>0</v>
      </c>
      <c r="CF106" s="230">
        <f t="shared" si="313"/>
        <v>0</v>
      </c>
      <c r="CG106" s="230">
        <f t="shared" si="313"/>
        <v>0</v>
      </c>
      <c r="CH106" s="230">
        <f t="shared" si="313"/>
        <v>0</v>
      </c>
      <c r="CI106" s="230">
        <f t="shared" si="313"/>
        <v>0</v>
      </c>
      <c r="CJ106" s="230">
        <f t="shared" si="313"/>
        <v>0</v>
      </c>
      <c r="CK106" s="230">
        <f t="shared" si="313"/>
        <v>0</v>
      </c>
      <c r="CL106" s="230">
        <f t="shared" si="313"/>
        <v>0</v>
      </c>
      <c r="CM106" s="230">
        <f t="shared" si="310"/>
        <v>0</v>
      </c>
      <c r="CN106" s="230">
        <f t="shared" si="310"/>
        <v>0</v>
      </c>
      <c r="CO106" s="230">
        <f t="shared" si="310"/>
        <v>0</v>
      </c>
      <c r="CP106" s="230">
        <f t="shared" si="310"/>
        <v>0</v>
      </c>
      <c r="CQ106" s="230">
        <f t="shared" si="310"/>
        <v>0</v>
      </c>
      <c r="CR106" s="230">
        <f t="shared" si="310"/>
        <v>0</v>
      </c>
      <c r="CS106" s="230">
        <f t="shared" si="310"/>
        <v>0</v>
      </c>
      <c r="CT106" s="230">
        <f t="shared" si="310"/>
        <v>0</v>
      </c>
      <c r="CU106" s="230">
        <f t="shared" si="310"/>
        <v>0</v>
      </c>
      <c r="CV106" s="230">
        <f t="shared" si="310"/>
        <v>0</v>
      </c>
      <c r="CW106" s="230">
        <f t="shared" si="310"/>
        <v>0</v>
      </c>
      <c r="CX106" s="230">
        <f t="shared" si="310"/>
        <v>0</v>
      </c>
      <c r="CY106" s="230">
        <f t="shared" si="310"/>
        <v>0</v>
      </c>
      <c r="CZ106" s="230">
        <f t="shared" si="310"/>
        <v>0</v>
      </c>
      <c r="DA106" s="230">
        <f t="shared" si="310"/>
        <v>0</v>
      </c>
      <c r="DB106" s="230">
        <f t="shared" si="311"/>
        <v>0</v>
      </c>
      <c r="DC106" s="230">
        <f t="shared" si="311"/>
        <v>0</v>
      </c>
      <c r="DD106" s="230">
        <f t="shared" si="311"/>
        <v>0</v>
      </c>
      <c r="DE106" s="230">
        <f t="shared" si="311"/>
        <v>0</v>
      </c>
      <c r="DF106" s="230">
        <f t="shared" si="311"/>
        <v>0</v>
      </c>
      <c r="DG106" s="230">
        <f t="shared" si="311"/>
        <v>0</v>
      </c>
      <c r="DH106" s="230">
        <f t="shared" si="311"/>
        <v>0</v>
      </c>
      <c r="DI106" s="230">
        <f t="shared" si="311"/>
        <v>0</v>
      </c>
      <c r="DJ106" s="230">
        <f t="shared" si="311"/>
        <v>0</v>
      </c>
      <c r="DK106" s="230">
        <f t="shared" si="311"/>
        <v>0</v>
      </c>
      <c r="DL106" s="230">
        <f t="shared" si="311"/>
        <v>0</v>
      </c>
      <c r="DM106" s="230">
        <f t="shared" si="311"/>
        <v>0</v>
      </c>
      <c r="DN106" s="230">
        <f t="shared" si="311"/>
        <v>0</v>
      </c>
      <c r="DO106" s="230">
        <f t="shared" si="311"/>
        <v>0</v>
      </c>
      <c r="DP106" s="230">
        <f t="shared" si="311"/>
        <v>0</v>
      </c>
    </row>
    <row r="107" spans="2:120" x14ac:dyDescent="0.25">
      <c r="B107" s="194" t="str">
        <f t="shared" si="292"/>
        <v>Cuba</v>
      </c>
      <c r="C107" s="233">
        <f>'web app'!$C$29</f>
        <v>668.55</v>
      </c>
      <c r="D107" s="234">
        <f>'web app'!$C$17</f>
        <v>0.15</v>
      </c>
      <c r="E107" s="235">
        <f>VLOOKUP($S107,'data countries EDGAR'!$A$15:$AA$223,'data countries EDGAR'!$AA$12,FALSE)</f>
        <v>1.4901990584119651E-3</v>
      </c>
      <c r="F107" s="235">
        <f>VLOOKUP($S107,'data countries EDGAR'!$A$15:$AA$223,'data countries EDGAR'!$Z$12,FALSE)</f>
        <v>6.0756740396276682E-4</v>
      </c>
      <c r="G107" s="193">
        <f t="shared" si="293"/>
        <v>0.49470169680660941</v>
      </c>
      <c r="H107" s="262">
        <f>VLOOKUP($S107,'data countries EDGAR'!$A$15:$AA$223,'data countries EDGAR'!M$12,FALSE)/1000</f>
        <v>2.2291980713657001E-2</v>
      </c>
      <c r="I107" s="236">
        <f>VLOOKUP($S107,'data countries EDGAR'!$A$15:$AA$223,'data countries EDGAR'!N$12,FALSE)/1000</f>
        <v>1.8481659438497E-2</v>
      </c>
      <c r="J107" s="236">
        <f>VLOOKUP($S107,'data countries EDGAR'!$A$15:$AA$223,'data countries EDGAR'!O$12,FALSE)/1000</f>
        <v>2.1755249609507001E-2</v>
      </c>
      <c r="K107" s="236">
        <f>VLOOKUP($S107,'data countries EDGAR'!$A$15:$AA$223,'data countries EDGAR'!P$12,FALSE)/1000</f>
        <v>1.9763707712786998E-2</v>
      </c>
      <c r="L107" s="236">
        <f>VLOOKUP($S107,'data countries EDGAR'!$A$15:$AA$223,'data countries EDGAR'!Q$12,FALSE)/1000</f>
        <v>2.0027726287126998E-2</v>
      </c>
      <c r="M107" s="236">
        <f>VLOOKUP($S107,'data countries EDGAR'!$A$15:$AA$223,'data countries EDGAR'!R$12,FALSE)/1000</f>
        <v>2.1004154817642999E-2</v>
      </c>
      <c r="N107" s="236"/>
      <c r="O107" s="236"/>
      <c r="P107" s="262">
        <f t="shared" si="294"/>
        <v>0.10103249786556101</v>
      </c>
      <c r="Q107" s="194">
        <f t="shared" si="277"/>
        <v>0</v>
      </c>
      <c r="R107" s="237">
        <f t="shared" si="278"/>
        <v>0</v>
      </c>
      <c r="S107" s="194" t="str">
        <f>'data countries EDGAR'!A62</f>
        <v>Cuba</v>
      </c>
      <c r="T107" s="195">
        <v>2019</v>
      </c>
      <c r="U107" s="485">
        <f t="shared" si="295"/>
        <v>0.49470169680660941</v>
      </c>
      <c r="V107" s="193">
        <f t="shared" si="279"/>
        <v>0.49470169680673071</v>
      </c>
      <c r="W107" s="254">
        <f t="shared" si="296"/>
        <v>2.4513724383723456E-13</v>
      </c>
      <c r="X107" s="197">
        <f t="shared" si="280"/>
        <v>2.2291980713657001E-2</v>
      </c>
      <c r="Y107" s="229">
        <v>0</v>
      </c>
      <c r="Z107" s="199">
        <f t="shared" si="297"/>
        <v>2.2291980713657001E-2</v>
      </c>
      <c r="AA107" s="199">
        <f t="shared" si="281"/>
        <v>-91.049005476787499</v>
      </c>
      <c r="AB107" s="200">
        <f t="shared" si="282"/>
        <v>92958.298257407921</v>
      </c>
      <c r="AC107" s="199">
        <f t="shared" si="298"/>
        <v>2019.5055092391531</v>
      </c>
      <c r="AD107" s="199">
        <f t="shared" si="299"/>
        <v>2064.8783167798183</v>
      </c>
      <c r="AE107" s="201">
        <f t="shared" si="300"/>
        <v>2064.8783167798183</v>
      </c>
      <c r="AF107" s="202">
        <f t="shared" si="283"/>
        <v>2064.8783167798183</v>
      </c>
      <c r="AG107" s="202">
        <f t="shared" si="301"/>
        <v>2064.8783167798183</v>
      </c>
      <c r="AH107" s="202">
        <f t="shared" si="302"/>
        <v>2064</v>
      </c>
      <c r="AI107" s="177">
        <f t="shared" si="284"/>
        <v>2065</v>
      </c>
      <c r="AJ107" s="178" cm="1">
        <f t="array" ref="AJ107">IFERROR(INDEX($AN$6:$DP$6,MATCH(_xlfn.AGGREGATE(14,6,(AN107:DP107)/(AN107:DP107&lt;=0),1),AN107:DP107,0)),"-")</f>
        <v>2065</v>
      </c>
      <c r="AL107" s="176" t="s">
        <v>302</v>
      </c>
      <c r="AM107" s="154">
        <f t="shared" si="285"/>
        <v>2.2291980713657001E-2</v>
      </c>
      <c r="AN107" s="176">
        <f t="shared" si="305"/>
        <v>2.1800733300893309E-2</v>
      </c>
      <c r="AO107" s="176">
        <f t="shared" si="305"/>
        <v>2.1309485888129615E-2</v>
      </c>
      <c r="AP107" s="176">
        <f t="shared" si="305"/>
        <v>2.0818238475365923E-2</v>
      </c>
      <c r="AQ107" s="176">
        <f t="shared" si="305"/>
        <v>2.0326991062602232E-2</v>
      </c>
      <c r="AR107" s="230">
        <f t="shared" si="312"/>
        <v>1.983574364983854E-2</v>
      </c>
      <c r="AS107" s="230">
        <f t="shared" si="312"/>
        <v>1.9344496237074845E-2</v>
      </c>
      <c r="AT107" s="230">
        <f t="shared" si="312"/>
        <v>1.8853248824311154E-2</v>
      </c>
      <c r="AU107" s="230">
        <f t="shared" si="312"/>
        <v>1.8362001411547459E-2</v>
      </c>
      <c r="AV107" s="230">
        <f t="shared" si="312"/>
        <v>1.7870753998783767E-2</v>
      </c>
      <c r="AW107" s="230">
        <f t="shared" si="312"/>
        <v>1.7379506586020076E-2</v>
      </c>
      <c r="AX107" s="230">
        <f t="shared" si="312"/>
        <v>1.6888259173256384E-2</v>
      </c>
      <c r="AY107" s="230">
        <f t="shared" si="312"/>
        <v>1.6397011760492689E-2</v>
      </c>
      <c r="AZ107" s="230">
        <f t="shared" si="312"/>
        <v>1.5905764347728998E-2</v>
      </c>
      <c r="BA107" s="230">
        <f t="shared" si="312"/>
        <v>1.5414516934965304E-2</v>
      </c>
      <c r="BB107" s="230">
        <f t="shared" si="312"/>
        <v>1.4923269522201611E-2</v>
      </c>
      <c r="BC107" s="230">
        <f t="shared" si="312"/>
        <v>1.443202210943792E-2</v>
      </c>
      <c r="BD107" s="230">
        <f t="shared" si="312"/>
        <v>1.3940774696674227E-2</v>
      </c>
      <c r="BE107" s="230">
        <f t="shared" si="312"/>
        <v>1.3449527283910535E-2</v>
      </c>
      <c r="BF107" s="230">
        <f t="shared" si="312"/>
        <v>1.2958279871146842E-2</v>
      </c>
      <c r="BG107" s="230">
        <f t="shared" ref="BG107:BV122" si="314">IF(BG$6&lt;=$T107,0,IF(BG$6&lt;$AH107,$X107+($Y107-$X107)/($AG107-($T107+0.5))*(BG$6+0.5-($T107+0.5)),
IF(BG$6=$AH107,($X107+($Y107-$X107)/($AG107-($T107+0.5))*(0.5*($AG107+$AH107)-($T107+0.5)))*($AG107-$AH107)+$Y107*($AH107+1-$AG107),
$Y107)))</f>
        <v>1.246703245838315E-2</v>
      </c>
      <c r="BH107" s="230">
        <f t="shared" si="314"/>
        <v>1.1975785045619457E-2</v>
      </c>
      <c r="BI107" s="230">
        <f t="shared" si="314"/>
        <v>1.1484537632855764E-2</v>
      </c>
      <c r="BJ107" s="230">
        <f t="shared" si="314"/>
        <v>1.0993290220092072E-2</v>
      </c>
      <c r="BK107" s="230">
        <f t="shared" si="314"/>
        <v>1.0502042807328379E-2</v>
      </c>
      <c r="BL107" s="230">
        <f t="shared" si="314"/>
        <v>1.0010795394564686E-2</v>
      </c>
      <c r="BM107" s="230">
        <f t="shared" si="314"/>
        <v>9.5195479818009944E-3</v>
      </c>
      <c r="BN107" s="230">
        <f t="shared" si="314"/>
        <v>9.0283005690373012E-3</v>
      </c>
      <c r="BO107" s="230">
        <f t="shared" si="314"/>
        <v>8.5370531562736079E-3</v>
      </c>
      <c r="BP107" s="230">
        <f t="shared" si="314"/>
        <v>8.0458057435099165E-3</v>
      </c>
      <c r="BQ107" s="230">
        <f t="shared" si="314"/>
        <v>7.5545583307462232E-3</v>
      </c>
      <c r="BR107" s="230">
        <f t="shared" si="314"/>
        <v>7.0633109179825317E-3</v>
      </c>
      <c r="BS107" s="230">
        <f t="shared" si="314"/>
        <v>6.5720635052188385E-3</v>
      </c>
      <c r="BT107" s="230">
        <f t="shared" si="314"/>
        <v>6.080816092455147E-3</v>
      </c>
      <c r="BU107" s="230">
        <f t="shared" si="314"/>
        <v>5.589568679691452E-3</v>
      </c>
      <c r="BV107" s="230">
        <f t="shared" si="314"/>
        <v>5.0983212669277606E-3</v>
      </c>
      <c r="BW107" s="230">
        <f t="shared" si="313"/>
        <v>4.6070738541640691E-3</v>
      </c>
      <c r="BX107" s="230">
        <f t="shared" si="313"/>
        <v>4.1158264414003741E-3</v>
      </c>
      <c r="BY107" s="230">
        <f t="shared" si="313"/>
        <v>3.6245790286366826E-3</v>
      </c>
      <c r="BZ107" s="230">
        <f t="shared" si="313"/>
        <v>3.1333316158729911E-3</v>
      </c>
      <c r="CA107" s="230">
        <f t="shared" si="313"/>
        <v>2.6420842031092996E-3</v>
      </c>
      <c r="CB107" s="230">
        <f t="shared" si="313"/>
        <v>2.1508367903456047E-3</v>
      </c>
      <c r="CC107" s="230">
        <f t="shared" si="313"/>
        <v>1.6595893775819132E-3</v>
      </c>
      <c r="CD107" s="230">
        <f t="shared" si="313"/>
        <v>1.1683419648182217E-3</v>
      </c>
      <c r="CE107" s="230">
        <f t="shared" si="313"/>
        <v>6.770945520545267E-4</v>
      </c>
      <c r="CF107" s="230">
        <f t="shared" si="313"/>
        <v>1.8948404187835516E-4</v>
      </c>
      <c r="CG107" s="230">
        <f t="shared" si="313"/>
        <v>0</v>
      </c>
      <c r="CH107" s="230">
        <f t="shared" si="313"/>
        <v>0</v>
      </c>
      <c r="CI107" s="230">
        <f t="shared" si="313"/>
        <v>0</v>
      </c>
      <c r="CJ107" s="230">
        <f t="shared" si="313"/>
        <v>0</v>
      </c>
      <c r="CK107" s="230">
        <f t="shared" si="313"/>
        <v>0</v>
      </c>
      <c r="CL107" s="230">
        <f t="shared" ref="CL107:DA122" si="315">IF(CL$6&lt;=$T107,0,IF(CL$6&lt;$AH107,$X107+($Y107-$X107)/($AG107-($T107+0.5))*(CL$6+0.5-($T107+0.5)),
IF(CL$6=$AH107,($X107+($Y107-$X107)/($AG107-($T107+0.5))*(0.5*($AG107+$AH107)-($T107+0.5)))*($AG107-$AH107)+$Y107*($AH107+1-$AG107),
$Y107)))</f>
        <v>0</v>
      </c>
      <c r="CM107" s="230">
        <f t="shared" si="315"/>
        <v>0</v>
      </c>
      <c r="CN107" s="230">
        <f t="shared" si="315"/>
        <v>0</v>
      </c>
      <c r="CO107" s="230">
        <f t="shared" si="315"/>
        <v>0</v>
      </c>
      <c r="CP107" s="230">
        <f t="shared" si="315"/>
        <v>0</v>
      </c>
      <c r="CQ107" s="230">
        <f t="shared" si="315"/>
        <v>0</v>
      </c>
      <c r="CR107" s="230">
        <f t="shared" si="315"/>
        <v>0</v>
      </c>
      <c r="CS107" s="230">
        <f t="shared" si="315"/>
        <v>0</v>
      </c>
      <c r="CT107" s="230">
        <f t="shared" si="315"/>
        <v>0</v>
      </c>
      <c r="CU107" s="230">
        <f t="shared" si="315"/>
        <v>0</v>
      </c>
      <c r="CV107" s="230">
        <f t="shared" si="315"/>
        <v>0</v>
      </c>
      <c r="CW107" s="230">
        <f t="shared" si="315"/>
        <v>0</v>
      </c>
      <c r="CX107" s="230">
        <f t="shared" si="315"/>
        <v>0</v>
      </c>
      <c r="CY107" s="230">
        <f t="shared" si="315"/>
        <v>0</v>
      </c>
      <c r="CZ107" s="230">
        <f t="shared" si="315"/>
        <v>0</v>
      </c>
      <c r="DA107" s="230">
        <f t="shared" si="315"/>
        <v>0</v>
      </c>
      <c r="DB107" s="230">
        <f t="shared" ref="DB107:DP122" si="316">IF(DB$6&lt;=$T107,0,IF(DB$6&lt;$AH107,$X107+($Y107-$X107)/($AG107-($T107+0.5))*(DB$6+0.5-($T107+0.5)),
IF(DB$6=$AH107,($X107+($Y107-$X107)/($AG107-($T107+0.5))*(0.5*($AG107+$AH107)-($T107+0.5)))*($AG107-$AH107)+$Y107*($AH107+1-$AG107),
$Y107)))</f>
        <v>0</v>
      </c>
      <c r="DC107" s="230">
        <f t="shared" si="316"/>
        <v>0</v>
      </c>
      <c r="DD107" s="230">
        <f t="shared" si="316"/>
        <v>0</v>
      </c>
      <c r="DE107" s="230">
        <f t="shared" si="316"/>
        <v>0</v>
      </c>
      <c r="DF107" s="230">
        <f t="shared" si="316"/>
        <v>0</v>
      </c>
      <c r="DG107" s="230">
        <f t="shared" si="316"/>
        <v>0</v>
      </c>
      <c r="DH107" s="230">
        <f t="shared" si="316"/>
        <v>0</v>
      </c>
      <c r="DI107" s="230">
        <f t="shared" si="316"/>
        <v>0</v>
      </c>
      <c r="DJ107" s="230">
        <f t="shared" si="316"/>
        <v>0</v>
      </c>
      <c r="DK107" s="230">
        <f t="shared" si="316"/>
        <v>0</v>
      </c>
      <c r="DL107" s="230">
        <f t="shared" si="316"/>
        <v>0</v>
      </c>
      <c r="DM107" s="230">
        <f t="shared" si="316"/>
        <v>0</v>
      </c>
      <c r="DN107" s="230">
        <f t="shared" si="316"/>
        <v>0</v>
      </c>
      <c r="DO107" s="230">
        <f t="shared" si="316"/>
        <v>0</v>
      </c>
      <c r="DP107" s="230">
        <f t="shared" si="316"/>
        <v>0</v>
      </c>
    </row>
    <row r="108" spans="2:120" x14ac:dyDescent="0.25">
      <c r="B108" s="194" t="str">
        <f t="shared" si="292"/>
        <v>Curaçao</v>
      </c>
      <c r="C108" s="233">
        <f>'web app'!$C$29</f>
        <v>668.55</v>
      </c>
      <c r="D108" s="234">
        <f>'web app'!$C$17</f>
        <v>0.15</v>
      </c>
      <c r="E108" s="235">
        <f>VLOOKUP($S108,'data countries EDGAR'!$A$15:$AA$223,'data countries EDGAR'!$AA$12,FALSE)</f>
        <v>2.1077829512061946E-5</v>
      </c>
      <c r="F108" s="235">
        <f>VLOOKUP($S108,'data countries EDGAR'!$A$15:$AA$223,'data countries EDGAR'!$Z$12,FALSE)</f>
        <v>6.8446871574578868E-5</v>
      </c>
      <c r="G108" s="193">
        <f t="shared" si="293"/>
        <v>4.1009870030550344E-2</v>
      </c>
      <c r="H108" s="262">
        <f>VLOOKUP($S108,'data countries EDGAR'!$A$15:$AA$223,'data countries EDGAR'!M$12,FALSE)/1000</f>
        <v>2.5113531948863003E-3</v>
      </c>
      <c r="I108" s="236">
        <f>VLOOKUP($S108,'data countries EDGAR'!$A$15:$AA$223,'data countries EDGAR'!N$12,FALSE)/1000</f>
        <v>2.1027872119827001E-3</v>
      </c>
      <c r="J108" s="236">
        <f>VLOOKUP($S108,'data countries EDGAR'!$A$15:$AA$223,'data countries EDGAR'!O$12,FALSE)/1000</f>
        <v>2.2400942573549999E-3</v>
      </c>
      <c r="K108" s="236">
        <f>VLOOKUP($S108,'data countries EDGAR'!$A$15:$AA$223,'data countries EDGAR'!P$12,FALSE)/1000</f>
        <v>2.3142133878229E-3</v>
      </c>
      <c r="L108" s="236">
        <f>VLOOKUP($S108,'data countries EDGAR'!$A$15:$AA$223,'data countries EDGAR'!Q$12,FALSE)/1000</f>
        <v>2.3082694397564998E-3</v>
      </c>
      <c r="M108" s="236">
        <f>VLOOKUP($S108,'data countries EDGAR'!$A$15:$AA$223,'data countries EDGAR'!R$12,FALSE)/1000</f>
        <v>2.3942391110377001E-3</v>
      </c>
      <c r="N108" s="236"/>
      <c r="O108" s="236"/>
      <c r="P108" s="262">
        <f t="shared" si="294"/>
        <v>1.1359603407954801E-2</v>
      </c>
      <c r="Q108" s="194">
        <f t="shared" si="277"/>
        <v>0</v>
      </c>
      <c r="R108" s="237">
        <f t="shared" si="278"/>
        <v>0</v>
      </c>
      <c r="S108" s="194" t="str">
        <f>'data countries EDGAR'!A63</f>
        <v>Curaçao</v>
      </c>
      <c r="T108" s="195">
        <v>2019</v>
      </c>
      <c r="U108" s="485">
        <f t="shared" si="295"/>
        <v>4.1009870030550344E-2</v>
      </c>
      <c r="V108" s="193">
        <f t="shared" si="279"/>
        <v>4.1009870030521721E-2</v>
      </c>
      <c r="W108" s="254">
        <f t="shared" si="296"/>
        <v>-6.9799721558183592E-13</v>
      </c>
      <c r="X108" s="197">
        <f t="shared" si="280"/>
        <v>2.5113531948863003E-3</v>
      </c>
      <c r="Y108" s="229">
        <v>0</v>
      </c>
      <c r="Z108" s="199">
        <f t="shared" si="297"/>
        <v>2.5113531948863003E-3</v>
      </c>
      <c r="AA108" s="199">
        <f t="shared" si="281"/>
        <v>-10.227886647401753</v>
      </c>
      <c r="AB108" s="200">
        <f t="shared" si="282"/>
        <v>10412.964441467453</v>
      </c>
      <c r="AC108" s="199">
        <f t="shared" si="298"/>
        <v>2019.5074289456827</v>
      </c>
      <c r="AD108" s="199">
        <f t="shared" si="299"/>
        <v>2053.1521508490318</v>
      </c>
      <c r="AE108" s="201">
        <f t="shared" si="300"/>
        <v>2053.1521508490318</v>
      </c>
      <c r="AF108" s="202">
        <f t="shared" si="283"/>
        <v>2053.1521508490318</v>
      </c>
      <c r="AG108" s="202">
        <f t="shared" si="301"/>
        <v>2053.1521508490318</v>
      </c>
      <c r="AH108" s="202">
        <f t="shared" si="302"/>
        <v>2053</v>
      </c>
      <c r="AI108" s="177">
        <f t="shared" si="284"/>
        <v>2053</v>
      </c>
      <c r="AJ108" s="178" cm="1">
        <f t="array" ref="AJ108">IFERROR(INDEX($AN$6:$DP$6,MATCH(_xlfn.AGGREGATE(14,6,(AN108:DP108)/(AN108:DP108&lt;=0),1),AN108:DP108,0)),"-")</f>
        <v>2054</v>
      </c>
      <c r="AL108" s="176" t="s">
        <v>302</v>
      </c>
      <c r="AM108" s="154">
        <f t="shared" si="285"/>
        <v>2.5113531948863003E-3</v>
      </c>
      <c r="AN108" s="176">
        <f t="shared" si="305"/>
        <v>2.4367263692146642E-3</v>
      </c>
      <c r="AO108" s="176">
        <f t="shared" si="305"/>
        <v>2.3620995435430282E-3</v>
      </c>
      <c r="AP108" s="176">
        <f t="shared" si="305"/>
        <v>2.2874727178713921E-3</v>
      </c>
      <c r="AQ108" s="176">
        <f t="shared" si="305"/>
        <v>2.2128458921997557E-3</v>
      </c>
      <c r="AR108" s="230">
        <f t="shared" ref="AR108:BG123" si="317">IF(AR$6&lt;=$T108,0,IF(AR$6&lt;$AH108,$X108+($Y108-$X108)/($AG108-($T108+0.5))*(AR$6+0.5-($T108+0.5)),
IF(AR$6=$AH108,($X108+($Y108-$X108)/($AG108-($T108+0.5))*(0.5*($AG108+$AH108)-($T108+0.5)))*($AG108-$AH108)+$Y108*($AH108+1-$AG108),
$Y108)))</f>
        <v>2.1382190665281196E-3</v>
      </c>
      <c r="AS108" s="230">
        <f t="shared" si="317"/>
        <v>2.0635922408564836E-3</v>
      </c>
      <c r="AT108" s="230">
        <f t="shared" si="317"/>
        <v>1.9889654151848475E-3</v>
      </c>
      <c r="AU108" s="230">
        <f t="shared" si="317"/>
        <v>1.9143385895132115E-3</v>
      </c>
      <c r="AV108" s="230">
        <f t="shared" si="317"/>
        <v>1.8397117638415752E-3</v>
      </c>
      <c r="AW108" s="230">
        <f t="shared" si="317"/>
        <v>1.7650849381699392E-3</v>
      </c>
      <c r="AX108" s="230">
        <f t="shared" si="317"/>
        <v>1.6904581124983029E-3</v>
      </c>
      <c r="AY108" s="230">
        <f t="shared" si="317"/>
        <v>1.6158312868266669E-3</v>
      </c>
      <c r="AZ108" s="230">
        <f t="shared" si="317"/>
        <v>1.5412044611550308E-3</v>
      </c>
      <c r="BA108" s="230">
        <f t="shared" si="317"/>
        <v>1.4665776354833948E-3</v>
      </c>
      <c r="BB108" s="230">
        <f t="shared" si="317"/>
        <v>1.3919508098117585E-3</v>
      </c>
      <c r="BC108" s="230">
        <f t="shared" si="317"/>
        <v>1.3173239841401225E-3</v>
      </c>
      <c r="BD108" s="230">
        <f t="shared" si="317"/>
        <v>1.2426971584684865E-3</v>
      </c>
      <c r="BE108" s="230">
        <f t="shared" si="317"/>
        <v>1.1680703327968502E-3</v>
      </c>
      <c r="BF108" s="230">
        <f t="shared" si="317"/>
        <v>1.0934435071252142E-3</v>
      </c>
      <c r="BG108" s="230">
        <f t="shared" si="317"/>
        <v>1.0188166814535781E-3</v>
      </c>
      <c r="BH108" s="230">
        <f t="shared" si="314"/>
        <v>9.4418985578194185E-4</v>
      </c>
      <c r="BI108" s="230">
        <f t="shared" si="314"/>
        <v>8.6956303011030581E-4</v>
      </c>
      <c r="BJ108" s="230">
        <f t="shared" si="314"/>
        <v>7.9493620443866976E-4</v>
      </c>
      <c r="BK108" s="230">
        <f t="shared" si="314"/>
        <v>7.203093787670335E-4</v>
      </c>
      <c r="BL108" s="230">
        <f t="shared" si="314"/>
        <v>6.4568255309539746E-4</v>
      </c>
      <c r="BM108" s="230">
        <f t="shared" si="314"/>
        <v>5.7105572742376142E-4</v>
      </c>
      <c r="BN108" s="230">
        <f t="shared" si="314"/>
        <v>4.9642890175212537E-4</v>
      </c>
      <c r="BO108" s="230">
        <f t="shared" si="314"/>
        <v>4.2180207608048933E-4</v>
      </c>
      <c r="BP108" s="230">
        <f t="shared" si="314"/>
        <v>3.4717525040885286E-4</v>
      </c>
      <c r="BQ108" s="230">
        <f t="shared" si="314"/>
        <v>2.7254842473721681E-4</v>
      </c>
      <c r="BR108" s="230">
        <f t="shared" si="314"/>
        <v>1.9792159906558077E-4</v>
      </c>
      <c r="BS108" s="230">
        <f t="shared" si="314"/>
        <v>1.2329477339394473E-4</v>
      </c>
      <c r="BT108" s="230">
        <f t="shared" si="314"/>
        <v>4.8667947722308685E-5</v>
      </c>
      <c r="BU108" s="230">
        <f t="shared" si="314"/>
        <v>8.6380106167319662E-7</v>
      </c>
      <c r="BV108" s="230">
        <f t="shared" si="314"/>
        <v>0</v>
      </c>
      <c r="BW108" s="230">
        <f t="shared" ref="BW108:CL123" si="318">IF(BW$6&lt;=$T108,0,IF(BW$6&lt;$AH108,$X108+($Y108-$X108)/($AG108-($T108+0.5))*(BW$6+0.5-($T108+0.5)),
IF(BW$6=$AH108,($X108+($Y108-$X108)/($AG108-($T108+0.5))*(0.5*($AG108+$AH108)-($T108+0.5)))*($AG108-$AH108)+$Y108*($AH108+1-$AG108),
$Y108)))</f>
        <v>0</v>
      </c>
      <c r="BX108" s="230">
        <f t="shared" si="318"/>
        <v>0</v>
      </c>
      <c r="BY108" s="230">
        <f t="shared" si="318"/>
        <v>0</v>
      </c>
      <c r="BZ108" s="230">
        <f t="shared" si="318"/>
        <v>0</v>
      </c>
      <c r="CA108" s="230">
        <f t="shared" si="318"/>
        <v>0</v>
      </c>
      <c r="CB108" s="230">
        <f t="shared" si="318"/>
        <v>0</v>
      </c>
      <c r="CC108" s="230">
        <f t="shared" si="318"/>
        <v>0</v>
      </c>
      <c r="CD108" s="230">
        <f t="shared" si="318"/>
        <v>0</v>
      </c>
      <c r="CE108" s="230">
        <f t="shared" si="318"/>
        <v>0</v>
      </c>
      <c r="CF108" s="230">
        <f t="shared" si="318"/>
        <v>0</v>
      </c>
      <c r="CG108" s="230">
        <f t="shared" si="318"/>
        <v>0</v>
      </c>
      <c r="CH108" s="230">
        <f t="shared" si="318"/>
        <v>0</v>
      </c>
      <c r="CI108" s="230">
        <f t="shared" si="318"/>
        <v>0</v>
      </c>
      <c r="CJ108" s="230">
        <f t="shared" si="318"/>
        <v>0</v>
      </c>
      <c r="CK108" s="230">
        <f t="shared" si="318"/>
        <v>0</v>
      </c>
      <c r="CL108" s="230">
        <f t="shared" si="318"/>
        <v>0</v>
      </c>
      <c r="CM108" s="230">
        <f t="shared" si="315"/>
        <v>0</v>
      </c>
      <c r="CN108" s="230">
        <f t="shared" si="315"/>
        <v>0</v>
      </c>
      <c r="CO108" s="230">
        <f t="shared" si="315"/>
        <v>0</v>
      </c>
      <c r="CP108" s="230">
        <f t="shared" si="315"/>
        <v>0</v>
      </c>
      <c r="CQ108" s="230">
        <f t="shared" si="315"/>
        <v>0</v>
      </c>
      <c r="CR108" s="230">
        <f t="shared" si="315"/>
        <v>0</v>
      </c>
      <c r="CS108" s="230">
        <f t="shared" si="315"/>
        <v>0</v>
      </c>
      <c r="CT108" s="230">
        <f t="shared" si="315"/>
        <v>0</v>
      </c>
      <c r="CU108" s="230">
        <f t="shared" si="315"/>
        <v>0</v>
      </c>
      <c r="CV108" s="230">
        <f t="shared" si="315"/>
        <v>0</v>
      </c>
      <c r="CW108" s="230">
        <f t="shared" si="315"/>
        <v>0</v>
      </c>
      <c r="CX108" s="230">
        <f t="shared" si="315"/>
        <v>0</v>
      </c>
      <c r="CY108" s="230">
        <f t="shared" si="315"/>
        <v>0</v>
      </c>
      <c r="CZ108" s="230">
        <f t="shared" si="315"/>
        <v>0</v>
      </c>
      <c r="DA108" s="230">
        <f t="shared" si="315"/>
        <v>0</v>
      </c>
      <c r="DB108" s="230">
        <f t="shared" si="316"/>
        <v>0</v>
      </c>
      <c r="DC108" s="230">
        <f t="shared" si="316"/>
        <v>0</v>
      </c>
      <c r="DD108" s="230">
        <f t="shared" si="316"/>
        <v>0</v>
      </c>
      <c r="DE108" s="230">
        <f t="shared" si="316"/>
        <v>0</v>
      </c>
      <c r="DF108" s="230">
        <f t="shared" si="316"/>
        <v>0</v>
      </c>
      <c r="DG108" s="230">
        <f t="shared" si="316"/>
        <v>0</v>
      </c>
      <c r="DH108" s="230">
        <f t="shared" si="316"/>
        <v>0</v>
      </c>
      <c r="DI108" s="230">
        <f t="shared" si="316"/>
        <v>0</v>
      </c>
      <c r="DJ108" s="230">
        <f t="shared" si="316"/>
        <v>0</v>
      </c>
      <c r="DK108" s="230">
        <f t="shared" si="316"/>
        <v>0</v>
      </c>
      <c r="DL108" s="230">
        <f t="shared" si="316"/>
        <v>0</v>
      </c>
      <c r="DM108" s="230">
        <f t="shared" si="316"/>
        <v>0</v>
      </c>
      <c r="DN108" s="230">
        <f t="shared" si="316"/>
        <v>0</v>
      </c>
      <c r="DO108" s="230">
        <f t="shared" si="316"/>
        <v>0</v>
      </c>
      <c r="DP108" s="230">
        <f t="shared" si="316"/>
        <v>0</v>
      </c>
    </row>
    <row r="109" spans="2:120" x14ac:dyDescent="0.25">
      <c r="B109" s="194" t="str">
        <f t="shared" si="292"/>
        <v>Cyprus</v>
      </c>
      <c r="C109" s="233">
        <f>'web app'!$C$29</f>
        <v>668.55</v>
      </c>
      <c r="D109" s="234">
        <f>'web app'!$C$17</f>
        <v>0.15</v>
      </c>
      <c r="E109" s="235">
        <f>VLOOKUP($S109,'data countries EDGAR'!$A$15:$AA$223,'data countries EDGAR'!$AA$12,FALSE)</f>
        <v>1.5540268347128154E-4</v>
      </c>
      <c r="F109" s="235">
        <f>VLOOKUP($S109,'data countries EDGAR'!$A$15:$AA$223,'data countries EDGAR'!$Z$12,FALSE)</f>
        <v>1.9669399223775041E-4</v>
      </c>
      <c r="G109" s="193">
        <f t="shared" si="293"/>
        <v>0.12735897283917461</v>
      </c>
      <c r="H109" s="262">
        <f>VLOOKUP($S109,'data countries EDGAR'!$A$15:$AA$223,'data countries EDGAR'!M$12,FALSE)/1000</f>
        <v>7.2168102713503005E-3</v>
      </c>
      <c r="I109" s="236">
        <f>VLOOKUP($S109,'data countries EDGAR'!$A$15:$AA$223,'data countries EDGAR'!N$12,FALSE)/1000</f>
        <v>6.8024278350173996E-3</v>
      </c>
      <c r="J109" s="236">
        <f>VLOOKUP($S109,'data countries EDGAR'!$A$15:$AA$223,'data countries EDGAR'!O$12,FALSE)/1000</f>
        <v>6.9191879670761E-3</v>
      </c>
      <c r="K109" s="236">
        <f>VLOOKUP($S109,'data countries EDGAR'!$A$15:$AA$223,'data countries EDGAR'!P$12,FALSE)/1000</f>
        <v>7.2231144822014004E-3</v>
      </c>
      <c r="L109" s="236">
        <f>VLOOKUP($S109,'data countries EDGAR'!$A$15:$AA$223,'data countries EDGAR'!Q$12,FALSE)/1000</f>
        <v>7.2032195810435998E-3</v>
      </c>
      <c r="M109" s="236">
        <f>VLOOKUP($S109,'data countries EDGAR'!$A$15:$AA$223,'data countries EDGAR'!R$12,FALSE)/1000</f>
        <v>7.3410937436466997E-3</v>
      </c>
      <c r="N109" s="236"/>
      <c r="O109" s="236"/>
      <c r="P109" s="262">
        <f t="shared" si="294"/>
        <v>3.5489043608985194E-2</v>
      </c>
      <c r="Q109" s="194">
        <f t="shared" si="277"/>
        <v>0</v>
      </c>
      <c r="R109" s="237">
        <f t="shared" si="278"/>
        <v>0</v>
      </c>
      <c r="S109" s="194" t="str">
        <f>'data countries EDGAR'!A64</f>
        <v>Cyprus</v>
      </c>
      <c r="T109" s="195">
        <v>2019</v>
      </c>
      <c r="U109" s="485">
        <f t="shared" si="295"/>
        <v>0.12735897283917461</v>
      </c>
      <c r="V109" s="193">
        <f t="shared" si="279"/>
        <v>0.12735897283910141</v>
      </c>
      <c r="W109" s="254">
        <f t="shared" si="296"/>
        <v>-5.7465143754598103E-13</v>
      </c>
      <c r="X109" s="197">
        <f t="shared" si="280"/>
        <v>7.2168102713503005E-3</v>
      </c>
      <c r="Y109" s="229">
        <v>0</v>
      </c>
      <c r="Z109" s="199">
        <f t="shared" si="297"/>
        <v>7.2168102713503005E-3</v>
      </c>
      <c r="AA109" s="199">
        <f t="shared" si="281"/>
        <v>-29.41063144193356</v>
      </c>
      <c r="AB109" s="200">
        <f t="shared" si="282"/>
        <v>29961.875522515191</v>
      </c>
      <c r="AC109" s="199">
        <f t="shared" si="298"/>
        <v>2019.5068892923096</v>
      </c>
      <c r="AD109" s="199">
        <f t="shared" si="299"/>
        <v>2055.7881976091071</v>
      </c>
      <c r="AE109" s="201">
        <f t="shared" si="300"/>
        <v>2055.7881976091071</v>
      </c>
      <c r="AF109" s="202">
        <f t="shared" si="283"/>
        <v>2055.7881976091071</v>
      </c>
      <c r="AG109" s="202">
        <f t="shared" si="301"/>
        <v>2055.7881976091071</v>
      </c>
      <c r="AH109" s="202">
        <f t="shared" si="302"/>
        <v>2055</v>
      </c>
      <c r="AI109" s="177">
        <f t="shared" si="284"/>
        <v>2056</v>
      </c>
      <c r="AJ109" s="178" cm="1">
        <f t="array" ref="AJ109">IFERROR(INDEX($AN$6:$DP$6,MATCH(_xlfn.AGGREGATE(14,6,(AN109:DP109)/(AN109:DP109&lt;=0),1),AN109:DP109,0)),"-")</f>
        <v>2056</v>
      </c>
      <c r="AL109" s="176" t="s">
        <v>302</v>
      </c>
      <c r="AM109" s="154">
        <f t="shared" si="285"/>
        <v>7.2168102713503005E-3</v>
      </c>
      <c r="AN109" s="176">
        <f t="shared" si="305"/>
        <v>7.01793540991218E-3</v>
      </c>
      <c r="AO109" s="176">
        <f t="shared" si="305"/>
        <v>6.8190605484740596E-3</v>
      </c>
      <c r="AP109" s="176">
        <f t="shared" si="305"/>
        <v>6.6201856870359401E-3</v>
      </c>
      <c r="AQ109" s="176">
        <f t="shared" si="305"/>
        <v>6.4213108255978197E-3</v>
      </c>
      <c r="AR109" s="230">
        <f t="shared" si="317"/>
        <v>6.2224359641596992E-3</v>
      </c>
      <c r="AS109" s="230">
        <f t="shared" si="317"/>
        <v>6.0235611027215788E-3</v>
      </c>
      <c r="AT109" s="230">
        <f t="shared" si="317"/>
        <v>5.8246862412834593E-3</v>
      </c>
      <c r="AU109" s="230">
        <f t="shared" si="317"/>
        <v>5.6258113798453389E-3</v>
      </c>
      <c r="AV109" s="230">
        <f t="shared" si="317"/>
        <v>5.4269365184072185E-3</v>
      </c>
      <c r="AW109" s="230">
        <f t="shared" si="317"/>
        <v>5.228061656969098E-3</v>
      </c>
      <c r="AX109" s="230">
        <f t="shared" si="317"/>
        <v>5.0291867955309776E-3</v>
      </c>
      <c r="AY109" s="230">
        <f t="shared" si="317"/>
        <v>4.8303119340928572E-3</v>
      </c>
      <c r="AZ109" s="230">
        <f t="shared" si="317"/>
        <v>4.6314370726547377E-3</v>
      </c>
      <c r="BA109" s="230">
        <f t="shared" si="317"/>
        <v>4.4325622112166172E-3</v>
      </c>
      <c r="BB109" s="230">
        <f t="shared" si="317"/>
        <v>4.2336873497784977E-3</v>
      </c>
      <c r="BC109" s="230">
        <f t="shared" si="317"/>
        <v>4.0348124883403773E-3</v>
      </c>
      <c r="BD109" s="230">
        <f t="shared" si="317"/>
        <v>3.8359376269022564E-3</v>
      </c>
      <c r="BE109" s="230">
        <f t="shared" si="317"/>
        <v>3.6370627654641365E-3</v>
      </c>
      <c r="BF109" s="230">
        <f t="shared" si="317"/>
        <v>3.438187904026016E-3</v>
      </c>
      <c r="BG109" s="230">
        <f t="shared" si="317"/>
        <v>3.2393130425878956E-3</v>
      </c>
      <c r="BH109" s="230">
        <f t="shared" si="314"/>
        <v>3.0404381811497761E-3</v>
      </c>
      <c r="BI109" s="230">
        <f t="shared" si="314"/>
        <v>2.8415633197116557E-3</v>
      </c>
      <c r="BJ109" s="230">
        <f t="shared" si="314"/>
        <v>2.6426884582735352E-3</v>
      </c>
      <c r="BK109" s="230">
        <f t="shared" si="314"/>
        <v>2.4438135968354148E-3</v>
      </c>
      <c r="BL109" s="230">
        <f t="shared" si="314"/>
        <v>2.2449387353972944E-3</v>
      </c>
      <c r="BM109" s="230">
        <f t="shared" si="314"/>
        <v>2.0460638739591749E-3</v>
      </c>
      <c r="BN109" s="230">
        <f t="shared" si="314"/>
        <v>1.8471890125210545E-3</v>
      </c>
      <c r="BO109" s="230">
        <f t="shared" si="314"/>
        <v>1.648314151082934E-3</v>
      </c>
      <c r="BP109" s="230">
        <f t="shared" si="314"/>
        <v>1.4494392896448136E-3</v>
      </c>
      <c r="BQ109" s="230">
        <f t="shared" si="314"/>
        <v>1.2505644282066941E-3</v>
      </c>
      <c r="BR109" s="230">
        <f t="shared" si="314"/>
        <v>1.0516895667685737E-3</v>
      </c>
      <c r="BS109" s="230">
        <f t="shared" si="314"/>
        <v>8.5281470533045325E-4</v>
      </c>
      <c r="BT109" s="230">
        <f t="shared" si="314"/>
        <v>6.5393984389233283E-4</v>
      </c>
      <c r="BU109" s="230">
        <f t="shared" si="314"/>
        <v>4.5506498245421242E-4</v>
      </c>
      <c r="BV109" s="230">
        <f t="shared" si="314"/>
        <v>2.5619012101609287E-4</v>
      </c>
      <c r="BW109" s="230">
        <f t="shared" si="318"/>
        <v>6.1776047856649063E-5</v>
      </c>
      <c r="BX109" s="230">
        <f t="shared" si="318"/>
        <v>0</v>
      </c>
      <c r="BY109" s="230">
        <f t="shared" si="318"/>
        <v>0</v>
      </c>
      <c r="BZ109" s="230">
        <f t="shared" si="318"/>
        <v>0</v>
      </c>
      <c r="CA109" s="230">
        <f t="shared" si="318"/>
        <v>0</v>
      </c>
      <c r="CB109" s="230">
        <f t="shared" si="318"/>
        <v>0</v>
      </c>
      <c r="CC109" s="230">
        <f t="shared" si="318"/>
        <v>0</v>
      </c>
      <c r="CD109" s="230">
        <f t="shared" si="318"/>
        <v>0</v>
      </c>
      <c r="CE109" s="230">
        <f t="shared" si="318"/>
        <v>0</v>
      </c>
      <c r="CF109" s="230">
        <f t="shared" si="318"/>
        <v>0</v>
      </c>
      <c r="CG109" s="230">
        <f t="shared" si="318"/>
        <v>0</v>
      </c>
      <c r="CH109" s="230">
        <f t="shared" si="318"/>
        <v>0</v>
      </c>
      <c r="CI109" s="230">
        <f t="shared" si="318"/>
        <v>0</v>
      </c>
      <c r="CJ109" s="230">
        <f t="shared" si="318"/>
        <v>0</v>
      </c>
      <c r="CK109" s="230">
        <f t="shared" si="318"/>
        <v>0</v>
      </c>
      <c r="CL109" s="230">
        <f t="shared" si="318"/>
        <v>0</v>
      </c>
      <c r="CM109" s="230">
        <f t="shared" si="315"/>
        <v>0</v>
      </c>
      <c r="CN109" s="230">
        <f t="shared" si="315"/>
        <v>0</v>
      </c>
      <c r="CO109" s="230">
        <f t="shared" si="315"/>
        <v>0</v>
      </c>
      <c r="CP109" s="230">
        <f t="shared" si="315"/>
        <v>0</v>
      </c>
      <c r="CQ109" s="230">
        <f t="shared" si="315"/>
        <v>0</v>
      </c>
      <c r="CR109" s="230">
        <f t="shared" si="315"/>
        <v>0</v>
      </c>
      <c r="CS109" s="230">
        <f t="shared" si="315"/>
        <v>0</v>
      </c>
      <c r="CT109" s="230">
        <f t="shared" si="315"/>
        <v>0</v>
      </c>
      <c r="CU109" s="230">
        <f t="shared" si="315"/>
        <v>0</v>
      </c>
      <c r="CV109" s="230">
        <f t="shared" si="315"/>
        <v>0</v>
      </c>
      <c r="CW109" s="230">
        <f t="shared" si="315"/>
        <v>0</v>
      </c>
      <c r="CX109" s="230">
        <f t="shared" si="315"/>
        <v>0</v>
      </c>
      <c r="CY109" s="230">
        <f t="shared" si="315"/>
        <v>0</v>
      </c>
      <c r="CZ109" s="230">
        <f t="shared" si="315"/>
        <v>0</v>
      </c>
      <c r="DA109" s="230">
        <f t="shared" si="315"/>
        <v>0</v>
      </c>
      <c r="DB109" s="230">
        <f t="shared" si="316"/>
        <v>0</v>
      </c>
      <c r="DC109" s="230">
        <f t="shared" si="316"/>
        <v>0</v>
      </c>
      <c r="DD109" s="230">
        <f t="shared" si="316"/>
        <v>0</v>
      </c>
      <c r="DE109" s="230">
        <f t="shared" si="316"/>
        <v>0</v>
      </c>
      <c r="DF109" s="230">
        <f t="shared" si="316"/>
        <v>0</v>
      </c>
      <c r="DG109" s="230">
        <f t="shared" si="316"/>
        <v>0</v>
      </c>
      <c r="DH109" s="230">
        <f t="shared" si="316"/>
        <v>0</v>
      </c>
      <c r="DI109" s="230">
        <f t="shared" si="316"/>
        <v>0</v>
      </c>
      <c r="DJ109" s="230">
        <f t="shared" si="316"/>
        <v>0</v>
      </c>
      <c r="DK109" s="230">
        <f t="shared" si="316"/>
        <v>0</v>
      </c>
      <c r="DL109" s="230">
        <f t="shared" si="316"/>
        <v>0</v>
      </c>
      <c r="DM109" s="230">
        <f t="shared" si="316"/>
        <v>0</v>
      </c>
      <c r="DN109" s="230">
        <f t="shared" si="316"/>
        <v>0</v>
      </c>
      <c r="DO109" s="230">
        <f t="shared" si="316"/>
        <v>0</v>
      </c>
      <c r="DP109" s="230">
        <f t="shared" si="316"/>
        <v>0</v>
      </c>
    </row>
    <row r="110" spans="2:120" x14ac:dyDescent="0.25">
      <c r="B110" s="194" t="str">
        <f t="shared" si="292"/>
        <v>Czechia</v>
      </c>
      <c r="C110" s="233">
        <f>'web app'!$C$29</f>
        <v>668.55</v>
      </c>
      <c r="D110" s="234">
        <f>'web app'!$C$17</f>
        <v>0.15</v>
      </c>
      <c r="E110" s="235">
        <f>VLOOKUP($S110,'data countries EDGAR'!$A$15:$AA$223,'data countries EDGAR'!$AA$12,FALSE)</f>
        <v>1.3784920211913456E-3</v>
      </c>
      <c r="F110" s="235">
        <f>VLOOKUP($S110,'data countries EDGAR'!$A$15:$AA$223,'data countries EDGAR'!$Z$12,FALSE)</f>
        <v>2.8285012990693858E-3</v>
      </c>
      <c r="G110" s="193">
        <f t="shared" si="293"/>
        <v>1.7455839880840334</v>
      </c>
      <c r="H110" s="262">
        <f>VLOOKUP($S110,'data countries EDGAR'!$A$15:$AA$223,'data countries EDGAR'!M$12,FALSE)/1000</f>
        <v>0.10377926135628</v>
      </c>
      <c r="I110" s="236">
        <f>VLOOKUP($S110,'data countries EDGAR'!$A$15:$AA$223,'data countries EDGAR'!N$12,FALSE)/1000</f>
        <v>9.4859596277066E-2</v>
      </c>
      <c r="J110" s="236">
        <f>VLOOKUP($S110,'data countries EDGAR'!$A$15:$AA$223,'data countries EDGAR'!O$12,FALSE)/1000</f>
        <v>9.9515152736366005E-2</v>
      </c>
      <c r="K110" s="236">
        <f>VLOOKUP($S110,'data countries EDGAR'!$A$15:$AA$223,'data countries EDGAR'!P$12,FALSE)/1000</f>
        <v>9.7688847631585002E-2</v>
      </c>
      <c r="L110" s="236">
        <f>VLOOKUP($S110,'data countries EDGAR'!$A$15:$AA$223,'data countries EDGAR'!Q$12,FALSE)/1000</f>
        <v>8.5609312429945003E-2</v>
      </c>
      <c r="M110" s="236">
        <f>VLOOKUP($S110,'data countries EDGAR'!$A$15:$AA$223,'data countries EDGAR'!R$12,FALSE)/1000</f>
        <v>7.7749164214781993E-2</v>
      </c>
      <c r="N110" s="236"/>
      <c r="O110" s="236"/>
      <c r="P110" s="262">
        <f t="shared" si="294"/>
        <v>0.45542207328974404</v>
      </c>
      <c r="Q110" s="194">
        <f t="shared" si="277"/>
        <v>0</v>
      </c>
      <c r="R110" s="237">
        <f t="shared" si="278"/>
        <v>0</v>
      </c>
      <c r="S110" s="194" t="str">
        <f>'data countries EDGAR'!A65</f>
        <v>Czechia</v>
      </c>
      <c r="T110" s="195">
        <v>2019</v>
      </c>
      <c r="U110" s="485">
        <f t="shared" si="295"/>
        <v>1.7455839880840334</v>
      </c>
      <c r="V110" s="193">
        <f t="shared" si="279"/>
        <v>1.7455839880836119</v>
      </c>
      <c r="W110" s="254">
        <f t="shared" si="296"/>
        <v>-2.4147350785597155E-13</v>
      </c>
      <c r="X110" s="197">
        <f t="shared" si="280"/>
        <v>0.10377926135628</v>
      </c>
      <c r="Y110" s="229">
        <v>0</v>
      </c>
      <c r="Z110" s="199">
        <f t="shared" si="297"/>
        <v>0.10377926135628</v>
      </c>
      <c r="AA110" s="199">
        <f t="shared" si="281"/>
        <v>-422.75938385553928</v>
      </c>
      <c r="AB110" s="200">
        <f t="shared" si="282"/>
        <v>430511.31176603638</v>
      </c>
      <c r="AC110" s="199">
        <f t="shared" si="298"/>
        <v>2019.5072185268079</v>
      </c>
      <c r="AD110" s="199">
        <f t="shared" si="299"/>
        <v>2054.1331054699363</v>
      </c>
      <c r="AE110" s="201">
        <f t="shared" si="300"/>
        <v>2054.1331054699363</v>
      </c>
      <c r="AF110" s="202">
        <f t="shared" si="283"/>
        <v>2054.1331054699363</v>
      </c>
      <c r="AG110" s="202">
        <f t="shared" si="301"/>
        <v>2054.1331054699363</v>
      </c>
      <c r="AH110" s="202">
        <f t="shared" si="302"/>
        <v>2054</v>
      </c>
      <c r="AI110" s="177">
        <f t="shared" si="284"/>
        <v>2054</v>
      </c>
      <c r="AJ110" s="178" cm="1">
        <f t="array" ref="AJ110">IFERROR(INDEX($AN$6:$DP$6,MATCH(_xlfn.AGGREGATE(14,6,(AN110:DP110)/(AN110:DP110&lt;=0),1),AN110:DP110,0)),"-")</f>
        <v>2055</v>
      </c>
      <c r="AL110" s="176" t="s">
        <v>302</v>
      </c>
      <c r="AM110" s="154">
        <f t="shared" si="285"/>
        <v>0.10377926135628</v>
      </c>
      <c r="AN110" s="176">
        <f t="shared" si="305"/>
        <v>0.10078272783876546</v>
      </c>
      <c r="AO110" s="176">
        <f t="shared" si="305"/>
        <v>9.7786194321250935E-2</v>
      </c>
      <c r="AP110" s="176">
        <f t="shared" si="305"/>
        <v>9.4789660803736395E-2</v>
      </c>
      <c r="AQ110" s="176">
        <f t="shared" si="305"/>
        <v>9.1793127286221854E-2</v>
      </c>
      <c r="AR110" s="230">
        <f t="shared" si="317"/>
        <v>8.8796593768707327E-2</v>
      </c>
      <c r="AS110" s="230">
        <f t="shared" si="317"/>
        <v>8.5800060251192786E-2</v>
      </c>
      <c r="AT110" s="230">
        <f t="shared" si="317"/>
        <v>8.2803526733678245E-2</v>
      </c>
      <c r="AU110" s="230">
        <f t="shared" si="317"/>
        <v>7.9806993216163719E-2</v>
      </c>
      <c r="AV110" s="230">
        <f t="shared" si="317"/>
        <v>7.6810459698649178E-2</v>
      </c>
      <c r="AW110" s="230">
        <f t="shared" si="317"/>
        <v>7.3813926181134637E-2</v>
      </c>
      <c r="AX110" s="230">
        <f t="shared" si="317"/>
        <v>7.081739266362011E-2</v>
      </c>
      <c r="AY110" s="230">
        <f t="shared" si="317"/>
        <v>6.7820859146105569E-2</v>
      </c>
      <c r="AZ110" s="230">
        <f t="shared" si="317"/>
        <v>6.4824325628591029E-2</v>
      </c>
      <c r="BA110" s="230">
        <f t="shared" si="317"/>
        <v>6.1827792111076502E-2</v>
      </c>
      <c r="BB110" s="230">
        <f t="shared" si="317"/>
        <v>5.8831258593561961E-2</v>
      </c>
      <c r="BC110" s="230">
        <f t="shared" si="317"/>
        <v>5.5834725076047427E-2</v>
      </c>
      <c r="BD110" s="230">
        <f t="shared" si="317"/>
        <v>5.2838191558532893E-2</v>
      </c>
      <c r="BE110" s="230">
        <f t="shared" si="317"/>
        <v>4.9841658041018352E-2</v>
      </c>
      <c r="BF110" s="230">
        <f t="shared" si="317"/>
        <v>4.6845124523503819E-2</v>
      </c>
      <c r="BG110" s="230">
        <f t="shared" si="317"/>
        <v>4.3848591005989285E-2</v>
      </c>
      <c r="BH110" s="230">
        <f t="shared" si="314"/>
        <v>4.0852057488474744E-2</v>
      </c>
      <c r="BI110" s="230">
        <f t="shared" si="314"/>
        <v>3.7855523970960217E-2</v>
      </c>
      <c r="BJ110" s="230">
        <f t="shared" si="314"/>
        <v>3.4858990453445676E-2</v>
      </c>
      <c r="BK110" s="230">
        <f t="shared" si="314"/>
        <v>3.1862456935931135E-2</v>
      </c>
      <c r="BL110" s="230">
        <f t="shared" si="314"/>
        <v>2.8865923418416609E-2</v>
      </c>
      <c r="BM110" s="230">
        <f t="shared" si="314"/>
        <v>2.5869389900902068E-2</v>
      </c>
      <c r="BN110" s="230">
        <f t="shared" si="314"/>
        <v>2.2872856383387527E-2</v>
      </c>
      <c r="BO110" s="230">
        <f t="shared" si="314"/>
        <v>1.9876322865873E-2</v>
      </c>
      <c r="BP110" s="230">
        <f t="shared" si="314"/>
        <v>1.6879789348358459E-2</v>
      </c>
      <c r="BQ110" s="230">
        <f t="shared" si="314"/>
        <v>1.3883255830843919E-2</v>
      </c>
      <c r="BR110" s="230">
        <f t="shared" si="314"/>
        <v>1.0886722313329392E-2</v>
      </c>
      <c r="BS110" s="230">
        <f t="shared" si="314"/>
        <v>7.8901887958148509E-3</v>
      </c>
      <c r="BT110" s="230">
        <f t="shared" si="314"/>
        <v>4.8936552783003101E-3</v>
      </c>
      <c r="BU110" s="230">
        <f t="shared" si="314"/>
        <v>1.8971217607857832E-3</v>
      </c>
      <c r="BV110" s="230">
        <f t="shared" si="314"/>
        <v>2.6544891240625305E-5</v>
      </c>
      <c r="BW110" s="230">
        <f t="shared" si="318"/>
        <v>0</v>
      </c>
      <c r="BX110" s="230">
        <f t="shared" si="318"/>
        <v>0</v>
      </c>
      <c r="BY110" s="230">
        <f t="shared" si="318"/>
        <v>0</v>
      </c>
      <c r="BZ110" s="230">
        <f t="shared" si="318"/>
        <v>0</v>
      </c>
      <c r="CA110" s="230">
        <f t="shared" si="318"/>
        <v>0</v>
      </c>
      <c r="CB110" s="230">
        <f t="shared" si="318"/>
        <v>0</v>
      </c>
      <c r="CC110" s="230">
        <f t="shared" si="318"/>
        <v>0</v>
      </c>
      <c r="CD110" s="230">
        <f t="shared" si="318"/>
        <v>0</v>
      </c>
      <c r="CE110" s="230">
        <f t="shared" si="318"/>
        <v>0</v>
      </c>
      <c r="CF110" s="230">
        <f t="shared" si="318"/>
        <v>0</v>
      </c>
      <c r="CG110" s="230">
        <f t="shared" si="318"/>
        <v>0</v>
      </c>
      <c r="CH110" s="230">
        <f t="shared" si="318"/>
        <v>0</v>
      </c>
      <c r="CI110" s="230">
        <f t="shared" si="318"/>
        <v>0</v>
      </c>
      <c r="CJ110" s="230">
        <f t="shared" si="318"/>
        <v>0</v>
      </c>
      <c r="CK110" s="230">
        <f t="shared" si="318"/>
        <v>0</v>
      </c>
      <c r="CL110" s="230">
        <f t="shared" si="318"/>
        <v>0</v>
      </c>
      <c r="CM110" s="230">
        <f t="shared" si="315"/>
        <v>0</v>
      </c>
      <c r="CN110" s="230">
        <f t="shared" si="315"/>
        <v>0</v>
      </c>
      <c r="CO110" s="230">
        <f t="shared" si="315"/>
        <v>0</v>
      </c>
      <c r="CP110" s="230">
        <f t="shared" si="315"/>
        <v>0</v>
      </c>
      <c r="CQ110" s="230">
        <f t="shared" si="315"/>
        <v>0</v>
      </c>
      <c r="CR110" s="230">
        <f t="shared" si="315"/>
        <v>0</v>
      </c>
      <c r="CS110" s="230">
        <f t="shared" si="315"/>
        <v>0</v>
      </c>
      <c r="CT110" s="230">
        <f t="shared" si="315"/>
        <v>0</v>
      </c>
      <c r="CU110" s="230">
        <f t="shared" si="315"/>
        <v>0</v>
      </c>
      <c r="CV110" s="230">
        <f t="shared" si="315"/>
        <v>0</v>
      </c>
      <c r="CW110" s="230">
        <f t="shared" si="315"/>
        <v>0</v>
      </c>
      <c r="CX110" s="230">
        <f t="shared" si="315"/>
        <v>0</v>
      </c>
      <c r="CY110" s="230">
        <f t="shared" si="315"/>
        <v>0</v>
      </c>
      <c r="CZ110" s="230">
        <f t="shared" si="315"/>
        <v>0</v>
      </c>
      <c r="DA110" s="230">
        <f t="shared" si="315"/>
        <v>0</v>
      </c>
      <c r="DB110" s="230">
        <f t="shared" si="316"/>
        <v>0</v>
      </c>
      <c r="DC110" s="230">
        <f t="shared" si="316"/>
        <v>0</v>
      </c>
      <c r="DD110" s="230">
        <f t="shared" si="316"/>
        <v>0</v>
      </c>
      <c r="DE110" s="230">
        <f t="shared" si="316"/>
        <v>0</v>
      </c>
      <c r="DF110" s="230">
        <f t="shared" si="316"/>
        <v>0</v>
      </c>
      <c r="DG110" s="230">
        <f t="shared" si="316"/>
        <v>0</v>
      </c>
      <c r="DH110" s="230">
        <f t="shared" si="316"/>
        <v>0</v>
      </c>
      <c r="DI110" s="230">
        <f t="shared" si="316"/>
        <v>0</v>
      </c>
      <c r="DJ110" s="230">
        <f t="shared" si="316"/>
        <v>0</v>
      </c>
      <c r="DK110" s="230">
        <f t="shared" si="316"/>
        <v>0</v>
      </c>
      <c r="DL110" s="230">
        <f t="shared" si="316"/>
        <v>0</v>
      </c>
      <c r="DM110" s="230">
        <f t="shared" si="316"/>
        <v>0</v>
      </c>
      <c r="DN110" s="230">
        <f t="shared" si="316"/>
        <v>0</v>
      </c>
      <c r="DO110" s="230">
        <f t="shared" si="316"/>
        <v>0</v>
      </c>
      <c r="DP110" s="230">
        <f t="shared" si="316"/>
        <v>0</v>
      </c>
    </row>
    <row r="111" spans="2:120" x14ac:dyDescent="0.25">
      <c r="B111" s="194" t="str">
        <f t="shared" si="292"/>
        <v>Democratic Republic of the Congo</v>
      </c>
      <c r="C111" s="233">
        <f>'web app'!$C$29</f>
        <v>668.55</v>
      </c>
      <c r="D111" s="234">
        <f>'web app'!$C$17</f>
        <v>0.15</v>
      </c>
      <c r="E111" s="235">
        <f>VLOOKUP($S111,'data countries EDGAR'!$A$15:$AA$223,'data countries EDGAR'!$AA$12,FALSE)</f>
        <v>1.1246156482749127E-2</v>
      </c>
      <c r="F111" s="235">
        <f>VLOOKUP($S111,'data countries EDGAR'!$A$15:$AA$223,'data countries EDGAR'!$Z$12,FALSE)</f>
        <v>1.2117295422387541E-4</v>
      </c>
      <c r="G111" s="193">
        <f t="shared" si="293"/>
        <v>1.1966513392457054</v>
      </c>
      <c r="H111" s="262">
        <f>VLOOKUP($S111,'data countries EDGAR'!$A$15:$AA$223,'data countries EDGAR'!M$12,FALSE)/1000</f>
        <v>4.4459020364775994E-3</v>
      </c>
      <c r="I111" s="236">
        <f>VLOOKUP($S111,'data countries EDGAR'!$A$15:$AA$223,'data countries EDGAR'!N$12,FALSE)/1000</f>
        <v>4.6313915781481E-3</v>
      </c>
      <c r="J111" s="236">
        <f>VLOOKUP($S111,'data countries EDGAR'!$A$15:$AA$223,'data countries EDGAR'!O$12,FALSE)/1000</f>
        <v>4.6276516827974002E-3</v>
      </c>
      <c r="K111" s="236">
        <f>VLOOKUP($S111,'data countries EDGAR'!$A$15:$AA$223,'data countries EDGAR'!P$12,FALSE)/1000</f>
        <v>6.2475387063693003E-3</v>
      </c>
      <c r="L111" s="236">
        <f>VLOOKUP($S111,'data countries EDGAR'!$A$15:$AA$223,'data countries EDGAR'!Q$12,FALSE)/1000</f>
        <v>6.1404465905669E-3</v>
      </c>
      <c r="M111" s="236">
        <f>VLOOKUP($S111,'data countries EDGAR'!$A$15:$AA$223,'data countries EDGAR'!R$12,FALSE)/1000</f>
        <v>6.2096364807472E-3</v>
      </c>
      <c r="N111" s="236"/>
      <c r="O111" s="236"/>
      <c r="P111" s="262">
        <f t="shared" si="294"/>
        <v>2.7856665038628898E-2</v>
      </c>
      <c r="Q111" s="194">
        <f t="shared" si="277"/>
        <v>0</v>
      </c>
      <c r="R111" s="237">
        <f t="shared" si="278"/>
        <v>0</v>
      </c>
      <c r="S111" s="194" t="str">
        <f>'data countries EDGAR'!A66</f>
        <v>Democratic Republic of the Congo</v>
      </c>
      <c r="T111" s="195">
        <v>2019</v>
      </c>
      <c r="U111" s="485">
        <f t="shared" si="295"/>
        <v>1.1966513392457054</v>
      </c>
      <c r="V111" s="193">
        <f t="shared" si="279"/>
        <v>0.33274109468901075</v>
      </c>
      <c r="W111" s="254">
        <f t="shared" si="296"/>
        <v>-0.7219398133973175</v>
      </c>
      <c r="X111" s="197">
        <f t="shared" si="280"/>
        <v>4.4459020364775994E-3</v>
      </c>
      <c r="Y111" s="229">
        <v>0</v>
      </c>
      <c r="Z111" s="199">
        <f t="shared" si="297"/>
        <v>4.4459020364775994E-3</v>
      </c>
      <c r="AA111" s="199">
        <f t="shared" si="281"/>
        <v>-20.354746905860914</v>
      </c>
      <c r="AB111" s="200">
        <f t="shared" si="282"/>
        <v>22974.3334288566</v>
      </c>
      <c r="AC111" s="199">
        <f t="shared" si="298"/>
        <v>2019.5004635500443</v>
      </c>
      <c r="AD111" s="199">
        <f t="shared" si="299"/>
        <v>2558.8160937773364</v>
      </c>
      <c r="AE111" s="201">
        <f t="shared" si="300"/>
        <v>2558.8160937773364</v>
      </c>
      <c r="AF111" s="202">
        <f t="shared" si="283"/>
        <v>2558.8160937773364</v>
      </c>
      <c r="AG111" s="202">
        <f t="shared" si="301"/>
        <v>2558.8160937773364</v>
      </c>
      <c r="AH111" s="202">
        <f t="shared" si="302"/>
        <v>2558</v>
      </c>
      <c r="AI111" s="177">
        <f t="shared" si="284"/>
        <v>2559</v>
      </c>
      <c r="AJ111" s="178" t="str" cm="1">
        <f t="array" ref="AJ111">IFERROR(INDEX($AN$6:$DP$6,MATCH(_xlfn.AGGREGATE(14,6,(AN111:DP111)/(AN111:DP111&lt;=0),1),AN111:DP111,0)),"-")</f>
        <v>-</v>
      </c>
      <c r="AL111" s="176" t="s">
        <v>302</v>
      </c>
      <c r="AM111" s="154">
        <f t="shared" si="285"/>
        <v>4.4459020364775994E-3</v>
      </c>
      <c r="AN111" s="176">
        <f t="shared" si="305"/>
        <v>4.4376584441061222E-3</v>
      </c>
      <c r="AO111" s="176">
        <f t="shared" si="305"/>
        <v>4.4294148517346459E-3</v>
      </c>
      <c r="AP111" s="176">
        <f t="shared" si="305"/>
        <v>4.4211712593631687E-3</v>
      </c>
      <c r="AQ111" s="176">
        <f t="shared" si="305"/>
        <v>4.4129276669916916E-3</v>
      </c>
      <c r="AR111" s="230">
        <f t="shared" si="317"/>
        <v>4.4046840746202144E-3</v>
      </c>
      <c r="AS111" s="230">
        <f t="shared" si="317"/>
        <v>4.3964404822487381E-3</v>
      </c>
      <c r="AT111" s="230">
        <f t="shared" si="317"/>
        <v>4.3881968898772609E-3</v>
      </c>
      <c r="AU111" s="230">
        <f t="shared" si="317"/>
        <v>4.3799532975057837E-3</v>
      </c>
      <c r="AV111" s="230">
        <f t="shared" si="317"/>
        <v>4.3717097051343065E-3</v>
      </c>
      <c r="AW111" s="230">
        <f t="shared" si="317"/>
        <v>4.3634661127628302E-3</v>
      </c>
      <c r="AX111" s="230">
        <f t="shared" si="317"/>
        <v>4.355222520391353E-3</v>
      </c>
      <c r="AY111" s="230">
        <f t="shared" si="317"/>
        <v>4.3469789280198758E-3</v>
      </c>
      <c r="AZ111" s="230">
        <f t="shared" si="317"/>
        <v>4.3387353356483986E-3</v>
      </c>
      <c r="BA111" s="230">
        <f t="shared" si="317"/>
        <v>4.3304917432769223E-3</v>
      </c>
      <c r="BB111" s="230">
        <f t="shared" si="317"/>
        <v>4.3222481509054451E-3</v>
      </c>
      <c r="BC111" s="230">
        <f t="shared" si="317"/>
        <v>4.314004558533968E-3</v>
      </c>
      <c r="BD111" s="230">
        <f t="shared" si="317"/>
        <v>4.3057609661624908E-3</v>
      </c>
      <c r="BE111" s="230">
        <f t="shared" si="317"/>
        <v>4.2975173737910145E-3</v>
      </c>
      <c r="BF111" s="230">
        <f t="shared" si="317"/>
        <v>4.2892737814195373E-3</v>
      </c>
      <c r="BG111" s="230">
        <f t="shared" si="317"/>
        <v>4.2810301890480601E-3</v>
      </c>
      <c r="BH111" s="230">
        <f t="shared" si="314"/>
        <v>4.2727865966765838E-3</v>
      </c>
      <c r="BI111" s="230">
        <f t="shared" si="314"/>
        <v>4.2645430043051066E-3</v>
      </c>
      <c r="BJ111" s="230">
        <f t="shared" si="314"/>
        <v>4.2562994119336294E-3</v>
      </c>
      <c r="BK111" s="230">
        <f t="shared" si="314"/>
        <v>4.2480558195621522E-3</v>
      </c>
      <c r="BL111" s="230">
        <f t="shared" si="314"/>
        <v>4.2398122271906759E-3</v>
      </c>
      <c r="BM111" s="230">
        <f t="shared" si="314"/>
        <v>4.2315686348191987E-3</v>
      </c>
      <c r="BN111" s="230">
        <f t="shared" si="314"/>
        <v>4.2233250424477215E-3</v>
      </c>
      <c r="BO111" s="230">
        <f t="shared" si="314"/>
        <v>4.2150814500762444E-3</v>
      </c>
      <c r="BP111" s="230">
        <f t="shared" si="314"/>
        <v>4.206837857704768E-3</v>
      </c>
      <c r="BQ111" s="230">
        <f t="shared" si="314"/>
        <v>4.1985942653332909E-3</v>
      </c>
      <c r="BR111" s="230">
        <f t="shared" si="314"/>
        <v>4.1903506729618137E-3</v>
      </c>
      <c r="BS111" s="230">
        <f t="shared" si="314"/>
        <v>4.1821070805903374E-3</v>
      </c>
      <c r="BT111" s="230">
        <f t="shared" si="314"/>
        <v>4.1738634882188602E-3</v>
      </c>
      <c r="BU111" s="230">
        <f t="shared" si="314"/>
        <v>4.165619895847383E-3</v>
      </c>
      <c r="BV111" s="230">
        <f t="shared" si="314"/>
        <v>4.1573763034759058E-3</v>
      </c>
      <c r="BW111" s="230">
        <f t="shared" si="318"/>
        <v>4.1491327111044295E-3</v>
      </c>
      <c r="BX111" s="230">
        <f t="shared" si="318"/>
        <v>4.1408891187329523E-3</v>
      </c>
      <c r="BY111" s="230">
        <f t="shared" si="318"/>
        <v>4.1326455263614751E-3</v>
      </c>
      <c r="BZ111" s="230">
        <f t="shared" si="318"/>
        <v>4.124401933989998E-3</v>
      </c>
      <c r="CA111" s="230">
        <f t="shared" si="318"/>
        <v>4.1161583416185216E-3</v>
      </c>
      <c r="CB111" s="230">
        <f t="shared" si="318"/>
        <v>4.1079147492470445E-3</v>
      </c>
      <c r="CC111" s="230">
        <f t="shared" si="318"/>
        <v>4.0996711568755673E-3</v>
      </c>
      <c r="CD111" s="230">
        <f t="shared" si="318"/>
        <v>4.0914275645040901E-3</v>
      </c>
      <c r="CE111" s="230">
        <f t="shared" si="318"/>
        <v>4.0831839721326138E-3</v>
      </c>
      <c r="CF111" s="230">
        <f t="shared" si="318"/>
        <v>4.0749403797611366E-3</v>
      </c>
      <c r="CG111" s="230">
        <f t="shared" si="318"/>
        <v>4.0666967873896594E-3</v>
      </c>
      <c r="CH111" s="230">
        <f t="shared" si="318"/>
        <v>4.0584531950181822E-3</v>
      </c>
      <c r="CI111" s="230">
        <f t="shared" si="318"/>
        <v>4.0502096026467059E-3</v>
      </c>
      <c r="CJ111" s="230">
        <f t="shared" si="318"/>
        <v>4.0419660102752287E-3</v>
      </c>
      <c r="CK111" s="230">
        <f t="shared" si="318"/>
        <v>4.0337224179037515E-3</v>
      </c>
      <c r="CL111" s="230">
        <f t="shared" si="318"/>
        <v>4.0254788255322752E-3</v>
      </c>
      <c r="CM111" s="230">
        <f t="shared" si="315"/>
        <v>4.017235233160798E-3</v>
      </c>
      <c r="CN111" s="230">
        <f t="shared" si="315"/>
        <v>4.0089916407893209E-3</v>
      </c>
      <c r="CO111" s="230">
        <f t="shared" si="315"/>
        <v>4.0007480484178437E-3</v>
      </c>
      <c r="CP111" s="230">
        <f t="shared" si="315"/>
        <v>3.9925044560463674E-3</v>
      </c>
      <c r="CQ111" s="230">
        <f t="shared" si="315"/>
        <v>3.9842608636748902E-3</v>
      </c>
      <c r="CR111" s="230">
        <f t="shared" si="315"/>
        <v>3.976017271303413E-3</v>
      </c>
      <c r="CS111" s="230">
        <f t="shared" si="315"/>
        <v>3.9677736789319358E-3</v>
      </c>
      <c r="CT111" s="230">
        <f t="shared" si="315"/>
        <v>3.9595300865604595E-3</v>
      </c>
      <c r="CU111" s="230">
        <f t="shared" si="315"/>
        <v>3.9512864941889823E-3</v>
      </c>
      <c r="CV111" s="230">
        <f t="shared" si="315"/>
        <v>3.9430429018175051E-3</v>
      </c>
      <c r="CW111" s="230">
        <f t="shared" si="315"/>
        <v>3.9347993094460288E-3</v>
      </c>
      <c r="CX111" s="230">
        <f t="shared" si="315"/>
        <v>3.9265557170745516E-3</v>
      </c>
      <c r="CY111" s="230">
        <f t="shared" si="315"/>
        <v>3.9183121247030744E-3</v>
      </c>
      <c r="CZ111" s="230">
        <f t="shared" si="315"/>
        <v>3.9100685323315973E-3</v>
      </c>
      <c r="DA111" s="230">
        <f t="shared" si="315"/>
        <v>3.9018249399601205E-3</v>
      </c>
      <c r="DB111" s="230">
        <f t="shared" si="316"/>
        <v>3.8935813475886438E-3</v>
      </c>
      <c r="DC111" s="230">
        <f t="shared" si="316"/>
        <v>3.8853377552171666E-3</v>
      </c>
      <c r="DD111" s="230">
        <f t="shared" si="316"/>
        <v>3.8770941628456898E-3</v>
      </c>
      <c r="DE111" s="230">
        <f t="shared" si="316"/>
        <v>3.8688505704742126E-3</v>
      </c>
      <c r="DF111" s="230">
        <f t="shared" si="316"/>
        <v>3.8606069781027359E-3</v>
      </c>
      <c r="DG111" s="230">
        <f t="shared" si="316"/>
        <v>3.8523633857312587E-3</v>
      </c>
      <c r="DH111" s="230">
        <f t="shared" si="316"/>
        <v>3.844119793359782E-3</v>
      </c>
      <c r="DI111" s="230">
        <f t="shared" si="316"/>
        <v>3.8358762009883048E-3</v>
      </c>
      <c r="DJ111" s="230">
        <f t="shared" si="316"/>
        <v>3.827632608616828E-3</v>
      </c>
      <c r="DK111" s="230">
        <f t="shared" si="316"/>
        <v>3.8193890162453508E-3</v>
      </c>
      <c r="DL111" s="230">
        <f t="shared" si="316"/>
        <v>3.8111454238738741E-3</v>
      </c>
      <c r="DM111" s="230">
        <f t="shared" si="316"/>
        <v>3.8029018315023973E-3</v>
      </c>
      <c r="DN111" s="230">
        <f t="shared" si="316"/>
        <v>3.7946582391309202E-3</v>
      </c>
      <c r="DO111" s="230">
        <f t="shared" si="316"/>
        <v>3.786414646759443E-3</v>
      </c>
      <c r="DP111" s="230">
        <f t="shared" si="316"/>
        <v>3.7781710543879662E-3</v>
      </c>
    </row>
    <row r="112" spans="2:120" x14ac:dyDescent="0.25">
      <c r="B112" s="194" t="str">
        <f t="shared" si="292"/>
        <v>Denmark</v>
      </c>
      <c r="C112" s="233">
        <f>'web app'!$C$29</f>
        <v>668.55</v>
      </c>
      <c r="D112" s="234">
        <f>'web app'!$C$17</f>
        <v>0.15</v>
      </c>
      <c r="E112" s="235">
        <f>VLOOKUP($S112,'data countries EDGAR'!$A$15:$AA$223,'data countries EDGAR'!$AA$12,FALSE)</f>
        <v>7.4888608755288002E-4</v>
      </c>
      <c r="F112" s="235">
        <f>VLOOKUP($S112,'data countries EDGAR'!$A$15:$AA$223,'data countries EDGAR'!$Z$12,FALSE)</f>
        <v>8.198123782676718E-4</v>
      </c>
      <c r="G112" s="193">
        <f t="shared" si="293"/>
        <v>0.54097289974224583</v>
      </c>
      <c r="H112" s="262">
        <f>VLOOKUP($S112,'data countries EDGAR'!$A$15:$AA$223,'data countries EDGAR'!M$12,FALSE)/1000</f>
        <v>3.0079365031702998E-2</v>
      </c>
      <c r="I112" s="236">
        <f>VLOOKUP($S112,'data countries EDGAR'!$A$15:$AA$223,'data countries EDGAR'!N$12,FALSE)/1000</f>
        <v>2.7787935872156003E-2</v>
      </c>
      <c r="J112" s="236">
        <f>VLOOKUP($S112,'data countries EDGAR'!$A$15:$AA$223,'data countries EDGAR'!O$12,FALSE)/1000</f>
        <v>2.9564050101610999E-2</v>
      </c>
      <c r="K112" s="236">
        <f>VLOOKUP($S112,'data countries EDGAR'!$A$15:$AA$223,'data countries EDGAR'!P$12,FALSE)/1000</f>
        <v>2.8494204137514998E-2</v>
      </c>
      <c r="L112" s="236">
        <f>VLOOKUP($S112,'data countries EDGAR'!$A$15:$AA$223,'data countries EDGAR'!Q$12,FALSE)/1000</f>
        <v>2.6210386860458002E-2</v>
      </c>
      <c r="M112" s="236">
        <f>VLOOKUP($S112,'data countries EDGAR'!$A$15:$AA$223,'data countries EDGAR'!R$12,FALSE)/1000</f>
        <v>2.5570824857088E-2</v>
      </c>
      <c r="N112" s="236"/>
      <c r="O112" s="236"/>
      <c r="P112" s="262">
        <f t="shared" si="294"/>
        <v>0.13762740182882799</v>
      </c>
      <c r="Q112" s="194">
        <f t="shared" si="277"/>
        <v>0</v>
      </c>
      <c r="R112" s="237">
        <f t="shared" si="278"/>
        <v>0</v>
      </c>
      <c r="S112" s="194" t="str">
        <f>'data countries EDGAR'!A67</f>
        <v>Denmark</v>
      </c>
      <c r="T112" s="195">
        <v>2019</v>
      </c>
      <c r="U112" s="485">
        <f t="shared" si="295"/>
        <v>0.54097289974224583</v>
      </c>
      <c r="V112" s="193">
        <f t="shared" si="279"/>
        <v>0.54097289974224605</v>
      </c>
      <c r="W112" s="254">
        <f t="shared" si="296"/>
        <v>0</v>
      </c>
      <c r="X112" s="197">
        <f t="shared" si="280"/>
        <v>3.0079365031702998E-2</v>
      </c>
      <c r="Y112" s="229">
        <v>0</v>
      </c>
      <c r="Z112" s="199">
        <f t="shared" si="297"/>
        <v>3.0079365031702998E-2</v>
      </c>
      <c r="AA112" s="199">
        <f t="shared" si="281"/>
        <v>-122.6025805275646</v>
      </c>
      <c r="AB112" s="200">
        <f t="shared" si="282"/>
        <v>124920.83061741984</v>
      </c>
      <c r="AC112" s="199">
        <f t="shared" si="298"/>
        <v>2019.5067635315181</v>
      </c>
      <c r="AD112" s="199">
        <f t="shared" si="299"/>
        <v>2056.4629385663866</v>
      </c>
      <c r="AE112" s="201">
        <f t="shared" si="300"/>
        <v>2056.4629385663866</v>
      </c>
      <c r="AF112" s="202">
        <f t="shared" si="283"/>
        <v>2056.4629385663866</v>
      </c>
      <c r="AG112" s="202">
        <f t="shared" si="301"/>
        <v>2056.4629385663866</v>
      </c>
      <c r="AH112" s="202">
        <f t="shared" si="302"/>
        <v>2056</v>
      </c>
      <c r="AI112" s="177">
        <f t="shared" si="284"/>
        <v>2056</v>
      </c>
      <c r="AJ112" s="178" cm="1">
        <f t="array" ref="AJ112">IFERROR(INDEX($AN$6:$DP$6,MATCH(_xlfn.AGGREGATE(14,6,(AN112:DP112)/(AN112:DP112&lt;=0),1),AN112:DP112,0)),"-")</f>
        <v>2057</v>
      </c>
      <c r="AL112" s="176" t="s">
        <v>302</v>
      </c>
      <c r="AM112" s="154">
        <f t="shared" si="285"/>
        <v>3.0079365031702998E-2</v>
      </c>
      <c r="AN112" s="176">
        <f t="shared" si="305"/>
        <v>2.9265594097942427E-2</v>
      </c>
      <c r="AO112" s="176">
        <f t="shared" si="305"/>
        <v>2.8451823164181857E-2</v>
      </c>
      <c r="AP112" s="176">
        <f t="shared" si="305"/>
        <v>2.7638052230421289E-2</v>
      </c>
      <c r="AQ112" s="176">
        <f t="shared" si="305"/>
        <v>2.6824281296660719E-2</v>
      </c>
      <c r="AR112" s="230">
        <f t="shared" si="317"/>
        <v>2.6010510362900148E-2</v>
      </c>
      <c r="AS112" s="230">
        <f t="shared" si="317"/>
        <v>2.5196739429139577E-2</v>
      </c>
      <c r="AT112" s="230">
        <f t="shared" si="317"/>
        <v>2.4382968495379007E-2</v>
      </c>
      <c r="AU112" s="230">
        <f t="shared" si="317"/>
        <v>2.3569197561618439E-2</v>
      </c>
      <c r="AV112" s="230">
        <f t="shared" si="317"/>
        <v>2.2755426627857869E-2</v>
      </c>
      <c r="AW112" s="230">
        <f t="shared" si="317"/>
        <v>2.1941655694097298E-2</v>
      </c>
      <c r="AX112" s="230">
        <f t="shared" si="317"/>
        <v>2.1127884760336727E-2</v>
      </c>
      <c r="AY112" s="230">
        <f t="shared" si="317"/>
        <v>2.0314113826576156E-2</v>
      </c>
      <c r="AZ112" s="230">
        <f t="shared" si="317"/>
        <v>1.9500342892815589E-2</v>
      </c>
      <c r="BA112" s="230">
        <f t="shared" si="317"/>
        <v>1.8686571959055015E-2</v>
      </c>
      <c r="BB112" s="230">
        <f t="shared" si="317"/>
        <v>1.7872801025294448E-2</v>
      </c>
      <c r="BC112" s="230">
        <f t="shared" si="317"/>
        <v>1.7059030091533877E-2</v>
      </c>
      <c r="BD112" s="230">
        <f t="shared" si="317"/>
        <v>1.6245259157773306E-2</v>
      </c>
      <c r="BE112" s="230">
        <f t="shared" si="317"/>
        <v>1.5431488224012737E-2</v>
      </c>
      <c r="BF112" s="230">
        <f t="shared" si="317"/>
        <v>1.4617717290252167E-2</v>
      </c>
      <c r="BG112" s="230">
        <f t="shared" si="317"/>
        <v>1.3803946356491598E-2</v>
      </c>
      <c r="BH112" s="230">
        <f t="shared" si="314"/>
        <v>1.2990175422731027E-2</v>
      </c>
      <c r="BI112" s="230">
        <f t="shared" si="314"/>
        <v>1.2176404488970456E-2</v>
      </c>
      <c r="BJ112" s="230">
        <f t="shared" si="314"/>
        <v>1.1362633555209885E-2</v>
      </c>
      <c r="BK112" s="230">
        <f t="shared" si="314"/>
        <v>1.0548862621449315E-2</v>
      </c>
      <c r="BL112" s="230">
        <f t="shared" si="314"/>
        <v>9.7350916876887475E-3</v>
      </c>
      <c r="BM112" s="230">
        <f t="shared" si="314"/>
        <v>8.9213207539281768E-3</v>
      </c>
      <c r="BN112" s="230">
        <f t="shared" si="314"/>
        <v>8.1075498201676061E-3</v>
      </c>
      <c r="BO112" s="230">
        <f t="shared" si="314"/>
        <v>7.2937788864070353E-3</v>
      </c>
      <c r="BP112" s="230">
        <f t="shared" si="314"/>
        <v>6.4800079526464646E-3</v>
      </c>
      <c r="BQ112" s="230">
        <f t="shared" si="314"/>
        <v>5.6662370188858974E-3</v>
      </c>
      <c r="BR112" s="230">
        <f t="shared" si="314"/>
        <v>4.8524660851253267E-3</v>
      </c>
      <c r="BS112" s="230">
        <f t="shared" si="314"/>
        <v>4.0386951513647559E-3</v>
      </c>
      <c r="BT112" s="230">
        <f t="shared" si="314"/>
        <v>3.2249242176041852E-3</v>
      </c>
      <c r="BU112" s="230">
        <f t="shared" si="314"/>
        <v>2.4111532838436145E-3</v>
      </c>
      <c r="BV112" s="230">
        <f t="shared" si="314"/>
        <v>1.5973823500830472E-3</v>
      </c>
      <c r="BW112" s="230">
        <f t="shared" si="318"/>
        <v>7.8361141632247652E-4</v>
      </c>
      <c r="BX112" s="230">
        <f t="shared" si="318"/>
        <v>8.7200485477696609E-5</v>
      </c>
      <c r="BY112" s="230">
        <f t="shared" si="318"/>
        <v>0</v>
      </c>
      <c r="BZ112" s="230">
        <f t="shared" si="318"/>
        <v>0</v>
      </c>
      <c r="CA112" s="230">
        <f t="shared" si="318"/>
        <v>0</v>
      </c>
      <c r="CB112" s="230">
        <f t="shared" si="318"/>
        <v>0</v>
      </c>
      <c r="CC112" s="230">
        <f t="shared" si="318"/>
        <v>0</v>
      </c>
      <c r="CD112" s="230">
        <f t="shared" si="318"/>
        <v>0</v>
      </c>
      <c r="CE112" s="230">
        <f t="shared" si="318"/>
        <v>0</v>
      </c>
      <c r="CF112" s="230">
        <f t="shared" si="318"/>
        <v>0</v>
      </c>
      <c r="CG112" s="230">
        <f t="shared" si="318"/>
        <v>0</v>
      </c>
      <c r="CH112" s="230">
        <f t="shared" si="318"/>
        <v>0</v>
      </c>
      <c r="CI112" s="230">
        <f t="shared" si="318"/>
        <v>0</v>
      </c>
      <c r="CJ112" s="230">
        <f t="shared" si="318"/>
        <v>0</v>
      </c>
      <c r="CK112" s="230">
        <f t="shared" si="318"/>
        <v>0</v>
      </c>
      <c r="CL112" s="230">
        <f t="shared" si="318"/>
        <v>0</v>
      </c>
      <c r="CM112" s="230">
        <f t="shared" si="315"/>
        <v>0</v>
      </c>
      <c r="CN112" s="230">
        <f t="shared" si="315"/>
        <v>0</v>
      </c>
      <c r="CO112" s="230">
        <f t="shared" si="315"/>
        <v>0</v>
      </c>
      <c r="CP112" s="230">
        <f t="shared" si="315"/>
        <v>0</v>
      </c>
      <c r="CQ112" s="230">
        <f t="shared" si="315"/>
        <v>0</v>
      </c>
      <c r="CR112" s="230">
        <f t="shared" si="315"/>
        <v>0</v>
      </c>
      <c r="CS112" s="230">
        <f t="shared" si="315"/>
        <v>0</v>
      </c>
      <c r="CT112" s="230">
        <f t="shared" si="315"/>
        <v>0</v>
      </c>
      <c r="CU112" s="230">
        <f t="shared" si="315"/>
        <v>0</v>
      </c>
      <c r="CV112" s="230">
        <f t="shared" si="315"/>
        <v>0</v>
      </c>
      <c r="CW112" s="230">
        <f t="shared" si="315"/>
        <v>0</v>
      </c>
      <c r="CX112" s="230">
        <f t="shared" si="315"/>
        <v>0</v>
      </c>
      <c r="CY112" s="230">
        <f t="shared" si="315"/>
        <v>0</v>
      </c>
      <c r="CZ112" s="230">
        <f t="shared" si="315"/>
        <v>0</v>
      </c>
      <c r="DA112" s="230">
        <f t="shared" si="315"/>
        <v>0</v>
      </c>
      <c r="DB112" s="230">
        <f t="shared" si="316"/>
        <v>0</v>
      </c>
      <c r="DC112" s="230">
        <f t="shared" si="316"/>
        <v>0</v>
      </c>
      <c r="DD112" s="230">
        <f t="shared" si="316"/>
        <v>0</v>
      </c>
      <c r="DE112" s="230">
        <f t="shared" si="316"/>
        <v>0</v>
      </c>
      <c r="DF112" s="230">
        <f t="shared" si="316"/>
        <v>0</v>
      </c>
      <c r="DG112" s="230">
        <f t="shared" si="316"/>
        <v>0</v>
      </c>
      <c r="DH112" s="230">
        <f t="shared" si="316"/>
        <v>0</v>
      </c>
      <c r="DI112" s="230">
        <f t="shared" si="316"/>
        <v>0</v>
      </c>
      <c r="DJ112" s="230">
        <f t="shared" si="316"/>
        <v>0</v>
      </c>
      <c r="DK112" s="230">
        <f t="shared" si="316"/>
        <v>0</v>
      </c>
      <c r="DL112" s="230">
        <f t="shared" si="316"/>
        <v>0</v>
      </c>
      <c r="DM112" s="230">
        <f t="shared" si="316"/>
        <v>0</v>
      </c>
      <c r="DN112" s="230">
        <f t="shared" si="316"/>
        <v>0</v>
      </c>
      <c r="DO112" s="230">
        <f t="shared" si="316"/>
        <v>0</v>
      </c>
      <c r="DP112" s="230">
        <f t="shared" si="316"/>
        <v>0</v>
      </c>
    </row>
    <row r="113" spans="2:120" x14ac:dyDescent="0.25">
      <c r="B113" s="194" t="str">
        <f t="shared" si="292"/>
        <v>Djibouti</v>
      </c>
      <c r="C113" s="233">
        <f>'web app'!$C$29</f>
        <v>668.55</v>
      </c>
      <c r="D113" s="234">
        <f>'web app'!$C$17</f>
        <v>0.15</v>
      </c>
      <c r="E113" s="235">
        <f>VLOOKUP($S113,'data countries EDGAR'!$A$15:$AA$223,'data countries EDGAR'!$AA$12,FALSE)</f>
        <v>1.2781660549270689E-4</v>
      </c>
      <c r="F113" s="235">
        <f>VLOOKUP($S113,'data countries EDGAR'!$A$15:$AA$223,'data countries EDGAR'!$Z$12,FALSE)</f>
        <v>2.2719281540163863E-5</v>
      </c>
      <c r="G113" s="193">
        <f t="shared" si="293"/>
        <v>2.5728398062947445E-2</v>
      </c>
      <c r="H113" s="262">
        <f>VLOOKUP($S113,'data countries EDGAR'!$A$15:$AA$223,'data countries EDGAR'!M$12,FALSE)/1000</f>
        <v>8.3358287922983003E-4</v>
      </c>
      <c r="I113" s="236">
        <f>VLOOKUP($S113,'data countries EDGAR'!$A$15:$AA$223,'data countries EDGAR'!N$12,FALSE)/1000</f>
        <v>7.4588707617494004E-4</v>
      </c>
      <c r="J113" s="236">
        <f>VLOOKUP($S113,'data countries EDGAR'!$A$15:$AA$223,'data countries EDGAR'!O$12,FALSE)/1000</f>
        <v>8.1971648657189005E-4</v>
      </c>
      <c r="K113" s="236">
        <f>VLOOKUP($S113,'data countries EDGAR'!$A$15:$AA$223,'data countries EDGAR'!P$12,FALSE)/1000</f>
        <v>8.6684224580597003E-4</v>
      </c>
      <c r="L113" s="236">
        <f>VLOOKUP($S113,'data countries EDGAR'!$A$15:$AA$223,'data countries EDGAR'!Q$12,FALSE)/1000</f>
        <v>8.7999930278117005E-4</v>
      </c>
      <c r="M113" s="236">
        <f>VLOOKUP($S113,'data countries EDGAR'!$A$15:$AA$223,'data countries EDGAR'!R$12,FALSE)/1000</f>
        <v>8.9466619403478999E-4</v>
      </c>
      <c r="N113" s="236"/>
      <c r="O113" s="236"/>
      <c r="P113" s="262">
        <f t="shared" si="294"/>
        <v>4.2071113053687601E-3</v>
      </c>
      <c r="Q113" s="194">
        <f t="shared" si="277"/>
        <v>0</v>
      </c>
      <c r="R113" s="237">
        <f t="shared" si="278"/>
        <v>0</v>
      </c>
      <c r="S113" s="194" t="str">
        <f>'data countries EDGAR'!A68</f>
        <v>Djibouti</v>
      </c>
      <c r="T113" s="195">
        <v>2019</v>
      </c>
      <c r="U113" s="485">
        <f t="shared" si="295"/>
        <v>2.5728398062947445E-2</v>
      </c>
      <c r="V113" s="193">
        <f t="shared" si="279"/>
        <v>2.5728398062943227E-2</v>
      </c>
      <c r="W113" s="254">
        <f t="shared" si="296"/>
        <v>-1.6397994073713562E-13</v>
      </c>
      <c r="X113" s="197">
        <f t="shared" si="280"/>
        <v>8.3358287922983003E-4</v>
      </c>
      <c r="Y113" s="229">
        <v>0</v>
      </c>
      <c r="Z113" s="199">
        <f t="shared" si="297"/>
        <v>8.3358287922983003E-4</v>
      </c>
      <c r="AA113" s="199">
        <f t="shared" si="281"/>
        <v>-3.4191316282144082</v>
      </c>
      <c r="AB113" s="200">
        <f t="shared" si="282"/>
        <v>3505.2685801856433</v>
      </c>
      <c r="AC113" s="199">
        <f t="shared" si="298"/>
        <v>2019.5039856081714</v>
      </c>
      <c r="AD113" s="199">
        <f t="shared" si="299"/>
        <v>2082.2256844798671</v>
      </c>
      <c r="AE113" s="201">
        <f t="shared" si="300"/>
        <v>2082.2256844798671</v>
      </c>
      <c r="AF113" s="202">
        <f t="shared" si="283"/>
        <v>2082.2256844798671</v>
      </c>
      <c r="AG113" s="202">
        <f t="shared" si="301"/>
        <v>2082.2256844798671</v>
      </c>
      <c r="AH113" s="202">
        <f t="shared" si="302"/>
        <v>2082</v>
      </c>
      <c r="AI113" s="177">
        <f t="shared" si="284"/>
        <v>2082</v>
      </c>
      <c r="AJ113" s="178" cm="1">
        <f t="array" ref="AJ113">IFERROR(INDEX($AN$6:$DP$6,MATCH(_xlfn.AGGREGATE(14,6,(AN113:DP113)/(AN113:DP113&lt;=0),1),AN113:DP113,0)),"-")</f>
        <v>2083</v>
      </c>
      <c r="AL113" s="176" t="s">
        <v>302</v>
      </c>
      <c r="AM113" s="154">
        <f t="shared" si="285"/>
        <v>8.3358287922983003E-4</v>
      </c>
      <c r="AN113" s="176">
        <f t="shared" si="305"/>
        <v>8.2029354032277701E-4</v>
      </c>
      <c r="AO113" s="176">
        <f t="shared" si="305"/>
        <v>8.07004201415724E-4</v>
      </c>
      <c r="AP113" s="176">
        <f t="shared" si="305"/>
        <v>7.9371486250867098E-4</v>
      </c>
      <c r="AQ113" s="176">
        <f t="shared" si="305"/>
        <v>7.8042552360161796E-4</v>
      </c>
      <c r="AR113" s="230">
        <f t="shared" si="317"/>
        <v>7.6713618469456495E-4</v>
      </c>
      <c r="AS113" s="230">
        <f t="shared" si="317"/>
        <v>7.5384684578751193E-4</v>
      </c>
      <c r="AT113" s="230">
        <f t="shared" si="317"/>
        <v>7.4055750688045892E-4</v>
      </c>
      <c r="AU113" s="230">
        <f t="shared" si="317"/>
        <v>7.272681679734059E-4</v>
      </c>
      <c r="AV113" s="230">
        <f t="shared" si="317"/>
        <v>7.1397882906635288E-4</v>
      </c>
      <c r="AW113" s="230">
        <f t="shared" si="317"/>
        <v>7.0068949015929987E-4</v>
      </c>
      <c r="AX113" s="230">
        <f t="shared" si="317"/>
        <v>6.8740015125224685E-4</v>
      </c>
      <c r="AY113" s="230">
        <f t="shared" si="317"/>
        <v>6.7411081234519383E-4</v>
      </c>
      <c r="AZ113" s="230">
        <f t="shared" si="317"/>
        <v>6.6082147343814082E-4</v>
      </c>
      <c r="BA113" s="230">
        <f t="shared" si="317"/>
        <v>6.475321345310878E-4</v>
      </c>
      <c r="BB113" s="230">
        <f t="shared" si="317"/>
        <v>6.3424279562403478E-4</v>
      </c>
      <c r="BC113" s="230">
        <f t="shared" si="317"/>
        <v>6.2095345671698177E-4</v>
      </c>
      <c r="BD113" s="230">
        <f t="shared" si="317"/>
        <v>6.0766411780992875E-4</v>
      </c>
      <c r="BE113" s="230">
        <f t="shared" si="317"/>
        <v>5.9437477890287574E-4</v>
      </c>
      <c r="BF113" s="230">
        <f t="shared" si="317"/>
        <v>5.8108543999582261E-4</v>
      </c>
      <c r="BG113" s="230">
        <f t="shared" si="317"/>
        <v>5.677961010887697E-4</v>
      </c>
      <c r="BH113" s="230">
        <f t="shared" si="314"/>
        <v>5.5450676218171658E-4</v>
      </c>
      <c r="BI113" s="230">
        <f t="shared" si="314"/>
        <v>5.4121742327466367E-4</v>
      </c>
      <c r="BJ113" s="230">
        <f t="shared" si="314"/>
        <v>5.2792808436761055E-4</v>
      </c>
      <c r="BK113" s="230">
        <f t="shared" si="314"/>
        <v>5.1463874546055764E-4</v>
      </c>
      <c r="BL113" s="230">
        <f t="shared" si="314"/>
        <v>5.0134940655350451E-4</v>
      </c>
      <c r="BM113" s="230">
        <f t="shared" si="314"/>
        <v>4.8806006764645155E-4</v>
      </c>
      <c r="BN113" s="230">
        <f t="shared" si="314"/>
        <v>4.7477072873939853E-4</v>
      </c>
      <c r="BO113" s="230">
        <f t="shared" si="314"/>
        <v>4.6148138983234552E-4</v>
      </c>
      <c r="BP113" s="230">
        <f t="shared" si="314"/>
        <v>4.481920509252925E-4</v>
      </c>
      <c r="BQ113" s="230">
        <f t="shared" si="314"/>
        <v>4.3490271201823948E-4</v>
      </c>
      <c r="BR113" s="230">
        <f t="shared" si="314"/>
        <v>4.2161337311118647E-4</v>
      </c>
      <c r="BS113" s="230">
        <f t="shared" si="314"/>
        <v>4.0832403420413345E-4</v>
      </c>
      <c r="BT113" s="230">
        <f t="shared" si="314"/>
        <v>3.9503469529708044E-4</v>
      </c>
      <c r="BU113" s="230">
        <f t="shared" si="314"/>
        <v>3.8174535639002742E-4</v>
      </c>
      <c r="BV113" s="230">
        <f t="shared" si="314"/>
        <v>3.684560174829744E-4</v>
      </c>
      <c r="BW113" s="230">
        <f t="shared" si="318"/>
        <v>3.5516667857592139E-4</v>
      </c>
      <c r="BX113" s="230">
        <f t="shared" si="318"/>
        <v>3.4187733966886832E-4</v>
      </c>
      <c r="BY113" s="230">
        <f t="shared" si="318"/>
        <v>3.285880007618153E-4</v>
      </c>
      <c r="BZ113" s="230">
        <f t="shared" si="318"/>
        <v>3.1529866185476228E-4</v>
      </c>
      <c r="CA113" s="230">
        <f t="shared" si="318"/>
        <v>3.0200932294770927E-4</v>
      </c>
      <c r="CB113" s="230">
        <f t="shared" si="318"/>
        <v>2.8871998404065625E-4</v>
      </c>
      <c r="CC113" s="230">
        <f t="shared" si="318"/>
        <v>2.7543064513360323E-4</v>
      </c>
      <c r="CD113" s="230">
        <f t="shared" si="318"/>
        <v>2.6214130622655022E-4</v>
      </c>
      <c r="CE113" s="230">
        <f t="shared" si="318"/>
        <v>2.488519673194972E-4</v>
      </c>
      <c r="CF113" s="230">
        <f t="shared" si="318"/>
        <v>2.3556262841244418E-4</v>
      </c>
      <c r="CG113" s="230">
        <f t="shared" si="318"/>
        <v>2.2227328950539117E-4</v>
      </c>
      <c r="CH113" s="230">
        <f t="shared" si="318"/>
        <v>2.0898395059833815E-4</v>
      </c>
      <c r="CI113" s="230">
        <f t="shared" si="318"/>
        <v>1.9569461169128514E-4</v>
      </c>
      <c r="CJ113" s="230">
        <f t="shared" si="318"/>
        <v>1.8240527278423212E-4</v>
      </c>
      <c r="CK113" s="230">
        <f t="shared" si="318"/>
        <v>1.691159338771791E-4</v>
      </c>
      <c r="CL113" s="230">
        <f t="shared" si="318"/>
        <v>1.5582659497012609E-4</v>
      </c>
      <c r="CM113" s="230">
        <f t="shared" si="315"/>
        <v>1.4253725606307307E-4</v>
      </c>
      <c r="CN113" s="230">
        <f t="shared" si="315"/>
        <v>1.2924791715602005E-4</v>
      </c>
      <c r="CO113" s="230">
        <f t="shared" si="315"/>
        <v>1.1595857824896704E-4</v>
      </c>
      <c r="CP113" s="230">
        <f t="shared" si="315"/>
        <v>1.0266923934191402E-4</v>
      </c>
      <c r="CQ113" s="230">
        <f t="shared" si="315"/>
        <v>8.9379900434861004E-5</v>
      </c>
      <c r="CR113" s="230">
        <f t="shared" si="315"/>
        <v>7.6090561527807988E-5</v>
      </c>
      <c r="CS113" s="230">
        <f t="shared" si="315"/>
        <v>6.2801222620754971E-5</v>
      </c>
      <c r="CT113" s="230">
        <f t="shared" si="315"/>
        <v>4.9511883713701955E-5</v>
      </c>
      <c r="CU113" s="230">
        <f t="shared" si="315"/>
        <v>3.6222544806648938E-5</v>
      </c>
      <c r="CV113" s="230">
        <f t="shared" si="315"/>
        <v>2.2933205899595922E-5</v>
      </c>
      <c r="CW113" s="230">
        <f t="shared" si="315"/>
        <v>9.6438669925429056E-6</v>
      </c>
      <c r="CX113" s="230">
        <f t="shared" si="315"/>
        <v>3.3843616830655359E-7</v>
      </c>
      <c r="CY113" s="230">
        <f t="shared" si="315"/>
        <v>0</v>
      </c>
      <c r="CZ113" s="230">
        <f t="shared" si="315"/>
        <v>0</v>
      </c>
      <c r="DA113" s="230">
        <f t="shared" si="315"/>
        <v>0</v>
      </c>
      <c r="DB113" s="230">
        <f t="shared" si="316"/>
        <v>0</v>
      </c>
      <c r="DC113" s="230">
        <f t="shared" si="316"/>
        <v>0</v>
      </c>
      <c r="DD113" s="230">
        <f t="shared" si="316"/>
        <v>0</v>
      </c>
      <c r="DE113" s="230">
        <f t="shared" si="316"/>
        <v>0</v>
      </c>
      <c r="DF113" s="230">
        <f t="shared" si="316"/>
        <v>0</v>
      </c>
      <c r="DG113" s="230">
        <f t="shared" si="316"/>
        <v>0</v>
      </c>
      <c r="DH113" s="230">
        <f t="shared" si="316"/>
        <v>0</v>
      </c>
      <c r="DI113" s="230">
        <f t="shared" si="316"/>
        <v>0</v>
      </c>
      <c r="DJ113" s="230">
        <f t="shared" si="316"/>
        <v>0</v>
      </c>
      <c r="DK113" s="230">
        <f t="shared" si="316"/>
        <v>0</v>
      </c>
      <c r="DL113" s="230">
        <f t="shared" si="316"/>
        <v>0</v>
      </c>
      <c r="DM113" s="230">
        <f t="shared" si="316"/>
        <v>0</v>
      </c>
      <c r="DN113" s="230">
        <f t="shared" si="316"/>
        <v>0</v>
      </c>
      <c r="DO113" s="230">
        <f t="shared" si="316"/>
        <v>0</v>
      </c>
      <c r="DP113" s="230">
        <f t="shared" si="316"/>
        <v>0</v>
      </c>
    </row>
    <row r="114" spans="2:120" x14ac:dyDescent="0.25">
      <c r="B114" s="194" t="str">
        <f t="shared" si="292"/>
        <v>Dominica</v>
      </c>
      <c r="C114" s="233">
        <f>'web app'!$C$29</f>
        <v>668.55</v>
      </c>
      <c r="D114" s="234">
        <f>'web app'!$C$17</f>
        <v>0.15</v>
      </c>
      <c r="E114" s="235">
        <f>VLOOKUP($S114,'data countries EDGAR'!$A$15:$AA$223,'data countries EDGAR'!$AA$12,FALSE)</f>
        <v>9.6837913356023352E-6</v>
      </c>
      <c r="F114" s="235">
        <f>VLOOKUP($S114,'data countries EDGAR'!$A$15:$AA$223,'data countries EDGAR'!$Z$12,FALSE)</f>
        <v>2.3495977590760576E-6</v>
      </c>
      <c r="G114" s="193">
        <f t="shared" si="293"/>
        <v>2.3063148491682946E-3</v>
      </c>
      <c r="H114" s="262">
        <f>VLOOKUP($S114,'data countries EDGAR'!$A$15:$AA$223,'data countries EDGAR'!M$12,FALSE)/1000</f>
        <v>8.6208028259173998E-5</v>
      </c>
      <c r="I114" s="236">
        <f>VLOOKUP($S114,'data countries EDGAR'!$A$15:$AA$223,'data countries EDGAR'!N$12,FALSE)/1000</f>
        <v>7.7073575993541002E-5</v>
      </c>
      <c r="J114" s="236">
        <f>VLOOKUP($S114,'data countries EDGAR'!$A$15:$AA$223,'data countries EDGAR'!O$12,FALSE)/1000</f>
        <v>7.6443005266847993E-5</v>
      </c>
      <c r="K114" s="236">
        <f>VLOOKUP($S114,'data countries EDGAR'!$A$15:$AA$223,'data countries EDGAR'!P$12,FALSE)/1000</f>
        <v>8.1187963079351993E-5</v>
      </c>
      <c r="L114" s="236">
        <f>VLOOKUP($S114,'data countries EDGAR'!$A$15:$AA$223,'data countries EDGAR'!Q$12,FALSE)/1000</f>
        <v>8.1437169080584995E-5</v>
      </c>
      <c r="M114" s="236">
        <f>VLOOKUP($S114,'data countries EDGAR'!$A$15:$AA$223,'data countries EDGAR'!R$12,FALSE)/1000</f>
        <v>8.4250433581273994E-5</v>
      </c>
      <c r="N114" s="236"/>
      <c r="O114" s="236"/>
      <c r="P114" s="262">
        <f t="shared" si="294"/>
        <v>4.0039214700159998E-4</v>
      </c>
      <c r="Q114" s="194">
        <f t="shared" si="277"/>
        <v>0</v>
      </c>
      <c r="R114" s="237">
        <f t="shared" si="278"/>
        <v>0</v>
      </c>
      <c r="S114" s="194" t="str">
        <f>'data countries EDGAR'!A69</f>
        <v>Dominica</v>
      </c>
      <c r="T114" s="195">
        <v>2019</v>
      </c>
      <c r="U114" s="485">
        <f t="shared" si="295"/>
        <v>2.3063148491682946E-3</v>
      </c>
      <c r="V114" s="193">
        <f t="shared" si="279"/>
        <v>2.3063148491678587E-3</v>
      </c>
      <c r="W114" s="254">
        <f t="shared" si="296"/>
        <v>-1.8895995879120164E-13</v>
      </c>
      <c r="X114" s="197">
        <f t="shared" si="280"/>
        <v>8.6208028259173998E-5</v>
      </c>
      <c r="Y114" s="229">
        <v>0</v>
      </c>
      <c r="Z114" s="199">
        <f t="shared" si="297"/>
        <v>8.6208028259173998E-5</v>
      </c>
      <c r="AA114" s="199">
        <f t="shared" si="281"/>
        <v>-0.35289306386539954</v>
      </c>
      <c r="AB114" s="200">
        <f t="shared" si="282"/>
        <v>361.07844418452436</v>
      </c>
      <c r="AC114" s="199">
        <f t="shared" si="298"/>
        <v>2019.504587053709</v>
      </c>
      <c r="AD114" s="199">
        <f t="shared" si="299"/>
        <v>2074.0012150331836</v>
      </c>
      <c r="AE114" s="201">
        <f t="shared" si="300"/>
        <v>2074.0012150331836</v>
      </c>
      <c r="AF114" s="202">
        <f t="shared" si="283"/>
        <v>2074.0012150331836</v>
      </c>
      <c r="AG114" s="202">
        <f t="shared" si="301"/>
        <v>2074.0012150331836</v>
      </c>
      <c r="AH114" s="202">
        <f t="shared" si="302"/>
        <v>2074</v>
      </c>
      <c r="AI114" s="177">
        <f t="shared" si="284"/>
        <v>2074</v>
      </c>
      <c r="AJ114" s="178" cm="1">
        <f t="array" ref="AJ114">IFERROR(INDEX($AN$6:$DP$6,MATCH(_xlfn.AGGREGATE(14,6,(AN114:DP114)/(AN114:DP114&lt;=0),1),AN114:DP114,0)),"-")</f>
        <v>2075</v>
      </c>
      <c r="AL114" s="176" t="s">
        <v>302</v>
      </c>
      <c r="AM114" s="154">
        <f t="shared" si="285"/>
        <v>8.6208028259173998E-5</v>
      </c>
      <c r="AN114" s="176">
        <f t="shared" si="305"/>
        <v>8.4626264839648664E-5</v>
      </c>
      <c r="AO114" s="176">
        <f t="shared" si="305"/>
        <v>8.3044501420123331E-5</v>
      </c>
      <c r="AP114" s="176">
        <f t="shared" si="305"/>
        <v>8.1462738000597998E-5</v>
      </c>
      <c r="AQ114" s="176">
        <f t="shared" si="305"/>
        <v>7.9880974581072664E-5</v>
      </c>
      <c r="AR114" s="230">
        <f t="shared" si="317"/>
        <v>7.8299211161547331E-5</v>
      </c>
      <c r="AS114" s="230">
        <f t="shared" si="317"/>
        <v>7.6717447742021997E-5</v>
      </c>
      <c r="AT114" s="230">
        <f t="shared" si="317"/>
        <v>7.5135684322496664E-5</v>
      </c>
      <c r="AU114" s="230">
        <f t="shared" si="317"/>
        <v>7.355392090297133E-5</v>
      </c>
      <c r="AV114" s="230">
        <f t="shared" si="317"/>
        <v>7.1972157483445997E-5</v>
      </c>
      <c r="AW114" s="230">
        <f t="shared" si="317"/>
        <v>7.0390394063920663E-5</v>
      </c>
      <c r="AX114" s="230">
        <f t="shared" si="317"/>
        <v>6.880863064439533E-5</v>
      </c>
      <c r="AY114" s="230">
        <f t="shared" si="317"/>
        <v>6.7226867224869997E-5</v>
      </c>
      <c r="AZ114" s="230">
        <f t="shared" si="317"/>
        <v>6.5645103805344663E-5</v>
      </c>
      <c r="BA114" s="230">
        <f t="shared" si="317"/>
        <v>6.406334038581933E-5</v>
      </c>
      <c r="BB114" s="230">
        <f t="shared" si="317"/>
        <v>6.2481576966293996E-5</v>
      </c>
      <c r="BC114" s="230">
        <f t="shared" si="317"/>
        <v>6.0899813546768663E-5</v>
      </c>
      <c r="BD114" s="230">
        <f t="shared" si="317"/>
        <v>5.9318050127243329E-5</v>
      </c>
      <c r="BE114" s="230">
        <f t="shared" si="317"/>
        <v>5.7736286707717996E-5</v>
      </c>
      <c r="BF114" s="230">
        <f t="shared" si="317"/>
        <v>5.6154523288192662E-5</v>
      </c>
      <c r="BG114" s="230">
        <f t="shared" si="317"/>
        <v>5.4572759868667329E-5</v>
      </c>
      <c r="BH114" s="230">
        <f t="shared" si="314"/>
        <v>5.2990996449141996E-5</v>
      </c>
      <c r="BI114" s="230">
        <f t="shared" si="314"/>
        <v>5.1409233029616662E-5</v>
      </c>
      <c r="BJ114" s="230">
        <f t="shared" si="314"/>
        <v>4.9827469610091329E-5</v>
      </c>
      <c r="BK114" s="230">
        <f t="shared" si="314"/>
        <v>4.8245706190565995E-5</v>
      </c>
      <c r="BL114" s="230">
        <f t="shared" si="314"/>
        <v>4.6663942771040662E-5</v>
      </c>
      <c r="BM114" s="230">
        <f t="shared" si="314"/>
        <v>4.5082179351515328E-5</v>
      </c>
      <c r="BN114" s="230">
        <f t="shared" si="314"/>
        <v>4.3500415931989995E-5</v>
      </c>
      <c r="BO114" s="230">
        <f t="shared" si="314"/>
        <v>4.1918652512464661E-5</v>
      </c>
      <c r="BP114" s="230">
        <f t="shared" si="314"/>
        <v>4.0336889092939328E-5</v>
      </c>
      <c r="BQ114" s="230">
        <f t="shared" si="314"/>
        <v>3.8755125673413995E-5</v>
      </c>
      <c r="BR114" s="230">
        <f t="shared" si="314"/>
        <v>3.7173362253888661E-5</v>
      </c>
      <c r="BS114" s="230">
        <f t="shared" si="314"/>
        <v>3.5591598834363328E-5</v>
      </c>
      <c r="BT114" s="230">
        <f t="shared" si="314"/>
        <v>3.4009835414837994E-5</v>
      </c>
      <c r="BU114" s="230">
        <f t="shared" si="314"/>
        <v>3.2428071995312661E-5</v>
      </c>
      <c r="BV114" s="230">
        <f t="shared" si="314"/>
        <v>3.0846308575787327E-5</v>
      </c>
      <c r="BW114" s="230">
        <f t="shared" si="318"/>
        <v>2.9264545156261994E-5</v>
      </c>
      <c r="BX114" s="230">
        <f t="shared" si="318"/>
        <v>2.768278173673666E-5</v>
      </c>
      <c r="BY114" s="230">
        <f t="shared" si="318"/>
        <v>2.6101018317211327E-5</v>
      </c>
      <c r="BZ114" s="230">
        <f t="shared" si="318"/>
        <v>2.4519254897685994E-5</v>
      </c>
      <c r="CA114" s="230">
        <f t="shared" si="318"/>
        <v>2.293749147816066E-5</v>
      </c>
      <c r="CB114" s="230">
        <f t="shared" si="318"/>
        <v>2.1355728058635327E-5</v>
      </c>
      <c r="CC114" s="230">
        <f t="shared" si="318"/>
        <v>1.9773964639109993E-5</v>
      </c>
      <c r="CD114" s="230">
        <f t="shared" si="318"/>
        <v>1.819220121958466E-5</v>
      </c>
      <c r="CE114" s="230">
        <f t="shared" si="318"/>
        <v>1.6610437800059326E-5</v>
      </c>
      <c r="CF114" s="230">
        <f t="shared" si="318"/>
        <v>1.5028674380533993E-5</v>
      </c>
      <c r="CG114" s="230">
        <f t="shared" si="318"/>
        <v>1.3446910961008659E-5</v>
      </c>
      <c r="CH114" s="230">
        <f t="shared" si="318"/>
        <v>1.1865147541483326E-5</v>
      </c>
      <c r="CI114" s="230">
        <f t="shared" si="318"/>
        <v>1.0283384121957993E-5</v>
      </c>
      <c r="CJ114" s="230">
        <f t="shared" si="318"/>
        <v>8.7016207024326591E-6</v>
      </c>
      <c r="CK114" s="230">
        <f t="shared" si="318"/>
        <v>7.1198572829073257E-6</v>
      </c>
      <c r="CL114" s="230">
        <f t="shared" si="318"/>
        <v>5.5380938633819922E-6</v>
      </c>
      <c r="CM114" s="230">
        <f t="shared" si="315"/>
        <v>3.9563304438566588E-6</v>
      </c>
      <c r="CN114" s="230">
        <f t="shared" si="315"/>
        <v>2.3745670243313253E-6</v>
      </c>
      <c r="CO114" s="230">
        <f t="shared" si="315"/>
        <v>7.9280360480599187E-7</v>
      </c>
      <c r="CP114" s="230">
        <f t="shared" si="315"/>
        <v>1.167583126080187E-12</v>
      </c>
      <c r="CQ114" s="230">
        <f t="shared" si="315"/>
        <v>0</v>
      </c>
      <c r="CR114" s="230">
        <f t="shared" si="315"/>
        <v>0</v>
      </c>
      <c r="CS114" s="230">
        <f t="shared" si="315"/>
        <v>0</v>
      </c>
      <c r="CT114" s="230">
        <f t="shared" si="315"/>
        <v>0</v>
      </c>
      <c r="CU114" s="230">
        <f t="shared" si="315"/>
        <v>0</v>
      </c>
      <c r="CV114" s="230">
        <f t="shared" si="315"/>
        <v>0</v>
      </c>
      <c r="CW114" s="230">
        <f t="shared" si="315"/>
        <v>0</v>
      </c>
      <c r="CX114" s="230">
        <f t="shared" si="315"/>
        <v>0</v>
      </c>
      <c r="CY114" s="230">
        <f t="shared" si="315"/>
        <v>0</v>
      </c>
      <c r="CZ114" s="230">
        <f t="shared" si="315"/>
        <v>0</v>
      </c>
      <c r="DA114" s="230">
        <f t="shared" si="315"/>
        <v>0</v>
      </c>
      <c r="DB114" s="230">
        <f t="shared" si="316"/>
        <v>0</v>
      </c>
      <c r="DC114" s="230">
        <f t="shared" si="316"/>
        <v>0</v>
      </c>
      <c r="DD114" s="230">
        <f t="shared" si="316"/>
        <v>0</v>
      </c>
      <c r="DE114" s="230">
        <f t="shared" si="316"/>
        <v>0</v>
      </c>
      <c r="DF114" s="230">
        <f t="shared" si="316"/>
        <v>0</v>
      </c>
      <c r="DG114" s="230">
        <f t="shared" si="316"/>
        <v>0</v>
      </c>
      <c r="DH114" s="230">
        <f t="shared" si="316"/>
        <v>0</v>
      </c>
      <c r="DI114" s="230">
        <f t="shared" si="316"/>
        <v>0</v>
      </c>
      <c r="DJ114" s="230">
        <f t="shared" si="316"/>
        <v>0</v>
      </c>
      <c r="DK114" s="230">
        <f t="shared" si="316"/>
        <v>0</v>
      </c>
      <c r="DL114" s="230">
        <f t="shared" si="316"/>
        <v>0</v>
      </c>
      <c r="DM114" s="230">
        <f t="shared" si="316"/>
        <v>0</v>
      </c>
      <c r="DN114" s="230">
        <f t="shared" si="316"/>
        <v>0</v>
      </c>
      <c r="DO114" s="230">
        <f t="shared" si="316"/>
        <v>0</v>
      </c>
      <c r="DP114" s="230">
        <f t="shared" si="316"/>
        <v>0</v>
      </c>
    </row>
    <row r="115" spans="2:120" x14ac:dyDescent="0.25">
      <c r="B115" s="194" t="str">
        <f t="shared" si="292"/>
        <v>Dominican Republic</v>
      </c>
      <c r="C115" s="233">
        <f>'web app'!$C$29</f>
        <v>668.55</v>
      </c>
      <c r="D115" s="234">
        <f>'web app'!$C$17</f>
        <v>0.15</v>
      </c>
      <c r="E115" s="235">
        <f>VLOOKUP($S115,'data countries EDGAR'!$A$15:$AA$223,'data countries EDGAR'!$AA$12,FALSE)</f>
        <v>1.4259760412000072E-3</v>
      </c>
      <c r="F115" s="235">
        <f>VLOOKUP($S115,'data countries EDGAR'!$A$15:$AA$223,'data countries EDGAR'!$Z$12,FALSE)</f>
        <v>7.7571712335772257E-4</v>
      </c>
      <c r="G115" s="193">
        <f t="shared" si="293"/>
        <v>0.58381527274932432</v>
      </c>
      <c r="H115" s="262">
        <f>VLOOKUP($S115,'data countries EDGAR'!$A$15:$AA$223,'data countries EDGAR'!M$12,FALSE)/1000</f>
        <v>2.8461485985517999E-2</v>
      </c>
      <c r="I115" s="236">
        <f>VLOOKUP($S115,'data countries EDGAR'!$A$15:$AA$223,'data countries EDGAR'!N$12,FALSE)/1000</f>
        <v>2.6925967034681E-2</v>
      </c>
      <c r="J115" s="236">
        <f>VLOOKUP($S115,'data countries EDGAR'!$A$15:$AA$223,'data countries EDGAR'!O$12,FALSE)/1000</f>
        <v>2.966806701616E-2</v>
      </c>
      <c r="K115" s="236">
        <f>VLOOKUP($S115,'data countries EDGAR'!$A$15:$AA$223,'data countries EDGAR'!P$12,FALSE)/1000</f>
        <v>3.2112835724703997E-2</v>
      </c>
      <c r="L115" s="236">
        <f>VLOOKUP($S115,'data countries EDGAR'!$A$15:$AA$223,'data countries EDGAR'!Q$12,FALSE)/1000</f>
        <v>3.2788858132597999E-2</v>
      </c>
      <c r="M115" s="236">
        <f>VLOOKUP($S115,'data countries EDGAR'!$A$15:$AA$223,'data countries EDGAR'!R$12,FALSE)/1000</f>
        <v>3.4222494979725002E-2</v>
      </c>
      <c r="N115" s="236"/>
      <c r="O115" s="236"/>
      <c r="P115" s="262">
        <f t="shared" si="294"/>
        <v>0.15571822288786802</v>
      </c>
      <c r="Q115" s="194">
        <f t="shared" si="277"/>
        <v>0</v>
      </c>
      <c r="R115" s="237">
        <f t="shared" si="278"/>
        <v>0</v>
      </c>
      <c r="S115" s="194" t="str">
        <f>'data countries EDGAR'!A70</f>
        <v>Dominican Republic</v>
      </c>
      <c r="T115" s="195">
        <v>2019</v>
      </c>
      <c r="U115" s="485">
        <f t="shared" si="295"/>
        <v>0.58381527274932432</v>
      </c>
      <c r="V115" s="193">
        <f t="shared" si="279"/>
        <v>0.58381527274945277</v>
      </c>
      <c r="W115" s="254">
        <f t="shared" si="296"/>
        <v>2.2004620348070603E-13</v>
      </c>
      <c r="X115" s="197">
        <f t="shared" si="280"/>
        <v>2.8461485985517999E-2</v>
      </c>
      <c r="Y115" s="229">
        <v>0</v>
      </c>
      <c r="Z115" s="199">
        <f t="shared" si="297"/>
        <v>2.8461485985517999E-2</v>
      </c>
      <c r="AA115" s="199">
        <f t="shared" si="281"/>
        <v>-116.15203392699136</v>
      </c>
      <c r="AB115" s="200">
        <f t="shared" si="282"/>
        <v>118492.27730194216</v>
      </c>
      <c r="AC115" s="199">
        <f t="shared" si="298"/>
        <v>2019.5059496918311</v>
      </c>
      <c r="AD115" s="199">
        <f t="shared" si="299"/>
        <v>2061.51898295198</v>
      </c>
      <c r="AE115" s="201">
        <f t="shared" si="300"/>
        <v>2061.51898295198</v>
      </c>
      <c r="AF115" s="202">
        <f t="shared" si="283"/>
        <v>2061.51898295198</v>
      </c>
      <c r="AG115" s="202">
        <f t="shared" si="301"/>
        <v>2061.51898295198</v>
      </c>
      <c r="AH115" s="202">
        <f t="shared" si="302"/>
        <v>2061</v>
      </c>
      <c r="AI115" s="177">
        <f t="shared" si="284"/>
        <v>2062</v>
      </c>
      <c r="AJ115" s="178" cm="1">
        <f t="array" ref="AJ115">IFERROR(INDEX($AN$6:$DP$6,MATCH(_xlfn.AGGREGATE(14,6,(AN115:DP115)/(AN115:DP115&lt;=0),1),AN115:DP115,0)),"-")</f>
        <v>2062</v>
      </c>
      <c r="AL115" s="176" t="s">
        <v>302</v>
      </c>
      <c r="AM115" s="154">
        <f t="shared" si="285"/>
        <v>2.8461485985517999E-2</v>
      </c>
      <c r="AN115" s="176">
        <f t="shared" si="305"/>
        <v>2.778413770181384E-2</v>
      </c>
      <c r="AO115" s="176">
        <f t="shared" si="305"/>
        <v>2.7106789418109678E-2</v>
      </c>
      <c r="AP115" s="176">
        <f t="shared" si="305"/>
        <v>2.6429441134405519E-2</v>
      </c>
      <c r="AQ115" s="176">
        <f t="shared" si="305"/>
        <v>2.5752092850701357E-2</v>
      </c>
      <c r="AR115" s="230">
        <f t="shared" si="317"/>
        <v>2.5074744566997199E-2</v>
      </c>
      <c r="AS115" s="230">
        <f t="shared" si="317"/>
        <v>2.4397396283293037E-2</v>
      </c>
      <c r="AT115" s="230">
        <f t="shared" si="317"/>
        <v>2.3720047999588878E-2</v>
      </c>
      <c r="AU115" s="230">
        <f t="shared" si="317"/>
        <v>2.3042699715884719E-2</v>
      </c>
      <c r="AV115" s="230">
        <f t="shared" si="317"/>
        <v>2.2365351432180557E-2</v>
      </c>
      <c r="AW115" s="230">
        <f t="shared" si="317"/>
        <v>2.1688003148476399E-2</v>
      </c>
      <c r="AX115" s="230">
        <f t="shared" si="317"/>
        <v>2.1010654864772237E-2</v>
      </c>
      <c r="AY115" s="230">
        <f t="shared" si="317"/>
        <v>2.0333306581068078E-2</v>
      </c>
      <c r="AZ115" s="230">
        <f t="shared" si="317"/>
        <v>1.9655958297363919E-2</v>
      </c>
      <c r="BA115" s="230">
        <f t="shared" si="317"/>
        <v>1.8978610013659761E-2</v>
      </c>
      <c r="BB115" s="230">
        <f t="shared" si="317"/>
        <v>1.8301261729955599E-2</v>
      </c>
      <c r="BC115" s="230">
        <f t="shared" si="317"/>
        <v>1.7623913446251437E-2</v>
      </c>
      <c r="BD115" s="230">
        <f t="shared" si="317"/>
        <v>1.6946565162547278E-2</v>
      </c>
      <c r="BE115" s="230">
        <f t="shared" si="317"/>
        <v>1.6269216878843119E-2</v>
      </c>
      <c r="BF115" s="230">
        <f t="shared" si="317"/>
        <v>1.5591868595138959E-2</v>
      </c>
      <c r="BG115" s="230">
        <f t="shared" si="317"/>
        <v>1.4914520311434799E-2</v>
      </c>
      <c r="BH115" s="230">
        <f t="shared" si="314"/>
        <v>1.4237172027730638E-2</v>
      </c>
      <c r="BI115" s="230">
        <f t="shared" si="314"/>
        <v>1.3559823744026478E-2</v>
      </c>
      <c r="BJ115" s="230">
        <f t="shared" si="314"/>
        <v>1.2882475460322318E-2</v>
      </c>
      <c r="BK115" s="230">
        <f t="shared" si="314"/>
        <v>1.2205127176618157E-2</v>
      </c>
      <c r="BL115" s="230">
        <f t="shared" si="314"/>
        <v>1.1527778892913999E-2</v>
      </c>
      <c r="BM115" s="230">
        <f t="shared" si="314"/>
        <v>1.0850430609209837E-2</v>
      </c>
      <c r="BN115" s="230">
        <f t="shared" si="314"/>
        <v>1.0173082325505678E-2</v>
      </c>
      <c r="BO115" s="230">
        <f t="shared" si="314"/>
        <v>9.4957340418015193E-3</v>
      </c>
      <c r="BP115" s="230">
        <f t="shared" si="314"/>
        <v>8.8183857580973572E-3</v>
      </c>
      <c r="BQ115" s="230">
        <f t="shared" si="314"/>
        <v>8.1410374743931986E-3</v>
      </c>
      <c r="BR115" s="230">
        <f t="shared" si="314"/>
        <v>7.4636891906890365E-3</v>
      </c>
      <c r="BS115" s="230">
        <f t="shared" si="314"/>
        <v>6.7863409069848779E-3</v>
      </c>
      <c r="BT115" s="230">
        <f t="shared" si="314"/>
        <v>6.1089926232807193E-3</v>
      </c>
      <c r="BU115" s="230">
        <f t="shared" si="314"/>
        <v>5.4316443395765572E-3</v>
      </c>
      <c r="BV115" s="230">
        <f t="shared" si="314"/>
        <v>4.7542960558723986E-3</v>
      </c>
      <c r="BW115" s="230">
        <f t="shared" si="318"/>
        <v>4.0769477721682365E-3</v>
      </c>
      <c r="BX115" s="230">
        <f t="shared" si="318"/>
        <v>3.3995994884640779E-3</v>
      </c>
      <c r="BY115" s="230">
        <f t="shared" si="318"/>
        <v>2.7222512047599193E-3</v>
      </c>
      <c r="BZ115" s="230">
        <f t="shared" si="318"/>
        <v>2.0449029210557572E-3</v>
      </c>
      <c r="CA115" s="230">
        <f t="shared" si="318"/>
        <v>1.3675546373515986E-3</v>
      </c>
      <c r="CB115" s="230">
        <f t="shared" si="318"/>
        <v>6.9020635364743649E-4</v>
      </c>
      <c r="CC115" s="230">
        <f t="shared" si="318"/>
        <v>9.1219612496722647E-5</v>
      </c>
      <c r="CD115" s="230">
        <f t="shared" si="318"/>
        <v>0</v>
      </c>
      <c r="CE115" s="230">
        <f t="shared" si="318"/>
        <v>0</v>
      </c>
      <c r="CF115" s="230">
        <f t="shared" si="318"/>
        <v>0</v>
      </c>
      <c r="CG115" s="230">
        <f t="shared" si="318"/>
        <v>0</v>
      </c>
      <c r="CH115" s="230">
        <f t="shared" si="318"/>
        <v>0</v>
      </c>
      <c r="CI115" s="230">
        <f t="shared" si="318"/>
        <v>0</v>
      </c>
      <c r="CJ115" s="230">
        <f t="shared" si="318"/>
        <v>0</v>
      </c>
      <c r="CK115" s="230">
        <f t="shared" si="318"/>
        <v>0</v>
      </c>
      <c r="CL115" s="230">
        <f t="shared" si="318"/>
        <v>0</v>
      </c>
      <c r="CM115" s="230">
        <f t="shared" si="315"/>
        <v>0</v>
      </c>
      <c r="CN115" s="230">
        <f t="shared" si="315"/>
        <v>0</v>
      </c>
      <c r="CO115" s="230">
        <f t="shared" si="315"/>
        <v>0</v>
      </c>
      <c r="CP115" s="230">
        <f t="shared" si="315"/>
        <v>0</v>
      </c>
      <c r="CQ115" s="230">
        <f t="shared" si="315"/>
        <v>0</v>
      </c>
      <c r="CR115" s="230">
        <f t="shared" si="315"/>
        <v>0</v>
      </c>
      <c r="CS115" s="230">
        <f t="shared" si="315"/>
        <v>0</v>
      </c>
      <c r="CT115" s="230">
        <f t="shared" si="315"/>
        <v>0</v>
      </c>
      <c r="CU115" s="230">
        <f t="shared" si="315"/>
        <v>0</v>
      </c>
      <c r="CV115" s="230">
        <f t="shared" si="315"/>
        <v>0</v>
      </c>
      <c r="CW115" s="230">
        <f t="shared" si="315"/>
        <v>0</v>
      </c>
      <c r="CX115" s="230">
        <f t="shared" si="315"/>
        <v>0</v>
      </c>
      <c r="CY115" s="230">
        <f t="shared" si="315"/>
        <v>0</v>
      </c>
      <c r="CZ115" s="230">
        <f t="shared" si="315"/>
        <v>0</v>
      </c>
      <c r="DA115" s="230">
        <f t="shared" si="315"/>
        <v>0</v>
      </c>
      <c r="DB115" s="230">
        <f t="shared" si="316"/>
        <v>0</v>
      </c>
      <c r="DC115" s="230">
        <f t="shared" si="316"/>
        <v>0</v>
      </c>
      <c r="DD115" s="230">
        <f t="shared" si="316"/>
        <v>0</v>
      </c>
      <c r="DE115" s="230">
        <f t="shared" si="316"/>
        <v>0</v>
      </c>
      <c r="DF115" s="230">
        <f t="shared" si="316"/>
        <v>0</v>
      </c>
      <c r="DG115" s="230">
        <f t="shared" si="316"/>
        <v>0</v>
      </c>
      <c r="DH115" s="230">
        <f t="shared" si="316"/>
        <v>0</v>
      </c>
      <c r="DI115" s="230">
        <f t="shared" si="316"/>
        <v>0</v>
      </c>
      <c r="DJ115" s="230">
        <f t="shared" si="316"/>
        <v>0</v>
      </c>
      <c r="DK115" s="230">
        <f t="shared" si="316"/>
        <v>0</v>
      </c>
      <c r="DL115" s="230">
        <f t="shared" si="316"/>
        <v>0</v>
      </c>
      <c r="DM115" s="230">
        <f t="shared" si="316"/>
        <v>0</v>
      </c>
      <c r="DN115" s="230">
        <f t="shared" si="316"/>
        <v>0</v>
      </c>
      <c r="DO115" s="230">
        <f t="shared" si="316"/>
        <v>0</v>
      </c>
      <c r="DP115" s="230">
        <f t="shared" si="316"/>
        <v>0</v>
      </c>
    </row>
    <row r="116" spans="2:120" x14ac:dyDescent="0.25">
      <c r="B116" s="194" t="str">
        <f t="shared" si="292"/>
        <v>Ecuador</v>
      </c>
      <c r="C116" s="233">
        <f>'web app'!$C$29</f>
        <v>668.55</v>
      </c>
      <c r="D116" s="234">
        <f>'web app'!$C$17</f>
        <v>0.15</v>
      </c>
      <c r="E116" s="235">
        <f>VLOOKUP($S116,'data countries EDGAR'!$A$15:$AA$223,'data countries EDGAR'!$AA$12,FALSE)</f>
        <v>2.2174524483955806E-3</v>
      </c>
      <c r="F116" s="235">
        <f>VLOOKUP($S116,'data countries EDGAR'!$A$15:$AA$223,'data countries EDGAR'!$Z$12,FALSE)</f>
        <v>1.1426750231640775E-3</v>
      </c>
      <c r="G116" s="193">
        <f t="shared" si="293"/>
        <v>0.87171675388212211</v>
      </c>
      <c r="H116" s="262">
        <f>VLOOKUP($S116,'data countries EDGAR'!$A$15:$AA$223,'data countries EDGAR'!M$12,FALSE)/1000</f>
        <v>4.1925372250404998E-2</v>
      </c>
      <c r="I116" s="236">
        <f>VLOOKUP($S116,'data countries EDGAR'!$A$15:$AA$223,'data countries EDGAR'!N$12,FALSE)/1000</f>
        <v>3.6598594544315001E-2</v>
      </c>
      <c r="J116" s="236">
        <f>VLOOKUP($S116,'data countries EDGAR'!$A$15:$AA$223,'data countries EDGAR'!O$12,FALSE)/1000</f>
        <v>4.1160686228330003E-2</v>
      </c>
      <c r="K116" s="236">
        <f>VLOOKUP($S116,'data countries EDGAR'!$A$15:$AA$223,'data countries EDGAR'!P$12,FALSE)/1000</f>
        <v>4.4169334144399997E-2</v>
      </c>
      <c r="L116" s="236">
        <f>VLOOKUP($S116,'data countries EDGAR'!$A$15:$AA$223,'data countries EDGAR'!Q$12,FALSE)/1000</f>
        <v>4.6790115436487999E-2</v>
      </c>
      <c r="M116" s="236">
        <f>VLOOKUP($S116,'data countries EDGAR'!$A$15:$AA$223,'data countries EDGAR'!R$12,FALSE)/1000</f>
        <v>4.7963813709031002E-2</v>
      </c>
      <c r="N116" s="236"/>
      <c r="O116" s="236"/>
      <c r="P116" s="262">
        <f t="shared" si="294"/>
        <v>0.21668254406256399</v>
      </c>
      <c r="Q116" s="194">
        <f t="shared" si="277"/>
        <v>0</v>
      </c>
      <c r="R116" s="237">
        <f t="shared" si="278"/>
        <v>0</v>
      </c>
      <c r="S116" s="194" t="str">
        <f>'data countries EDGAR'!A71</f>
        <v>Ecuador</v>
      </c>
      <c r="T116" s="195">
        <v>2019</v>
      </c>
      <c r="U116" s="485">
        <f t="shared" si="295"/>
        <v>0.87171675388212211</v>
      </c>
      <c r="V116" s="193">
        <f t="shared" si="279"/>
        <v>0.87171675388212688</v>
      </c>
      <c r="W116" s="254">
        <f t="shared" si="296"/>
        <v>5.5511151231257827E-15</v>
      </c>
      <c r="X116" s="197">
        <f t="shared" si="280"/>
        <v>4.1925372250404998E-2</v>
      </c>
      <c r="Y116" s="229">
        <v>0</v>
      </c>
      <c r="Z116" s="199">
        <f t="shared" si="297"/>
        <v>4.1925372250404998E-2</v>
      </c>
      <c r="AA116" s="199">
        <f t="shared" si="281"/>
        <v>-171.12193739940045</v>
      </c>
      <c r="AB116" s="200">
        <f t="shared" si="282"/>
        <v>174593.15289948246</v>
      </c>
      <c r="AC116" s="199">
        <f t="shared" si="298"/>
        <v>2019.5058715301172</v>
      </c>
      <c r="AD116" s="199">
        <f t="shared" si="299"/>
        <v>2062.0783390369675</v>
      </c>
      <c r="AE116" s="201">
        <f t="shared" si="300"/>
        <v>2062.0783390369675</v>
      </c>
      <c r="AF116" s="202">
        <f t="shared" si="283"/>
        <v>2062.0783390369675</v>
      </c>
      <c r="AG116" s="202">
        <f t="shared" si="301"/>
        <v>2062.0783390369675</v>
      </c>
      <c r="AH116" s="202">
        <f t="shared" si="302"/>
        <v>2062</v>
      </c>
      <c r="AI116" s="177">
        <f t="shared" si="284"/>
        <v>2062</v>
      </c>
      <c r="AJ116" s="178" cm="1">
        <f t="array" ref="AJ116">IFERROR(INDEX($AN$6:$DP$6,MATCH(_xlfn.AGGREGATE(14,6,(AN116:DP116)/(AN116:DP116&lt;=0),1),AN116:DP116,0)),"-")</f>
        <v>2063</v>
      </c>
      <c r="AL116" s="176" t="s">
        <v>302</v>
      </c>
      <c r="AM116" s="154">
        <f t="shared" si="285"/>
        <v>4.1925372250404998E-2</v>
      </c>
      <c r="AN116" s="176">
        <f t="shared" si="305"/>
        <v>4.094070790701658E-2</v>
      </c>
      <c r="AO116" s="176">
        <f t="shared" si="305"/>
        <v>3.9956043563628162E-2</v>
      </c>
      <c r="AP116" s="176">
        <f t="shared" si="305"/>
        <v>3.8971379220239744E-2</v>
      </c>
      <c r="AQ116" s="176">
        <f t="shared" si="305"/>
        <v>3.7986714876851325E-2</v>
      </c>
      <c r="AR116" s="230">
        <f t="shared" si="317"/>
        <v>3.7002050533462907E-2</v>
      </c>
      <c r="AS116" s="230">
        <f t="shared" si="317"/>
        <v>3.6017386190074489E-2</v>
      </c>
      <c r="AT116" s="230">
        <f t="shared" si="317"/>
        <v>3.5032721846686071E-2</v>
      </c>
      <c r="AU116" s="230">
        <f t="shared" si="317"/>
        <v>3.404805750329766E-2</v>
      </c>
      <c r="AV116" s="230">
        <f t="shared" si="317"/>
        <v>3.3063393159909235E-2</v>
      </c>
      <c r="AW116" s="230">
        <f t="shared" si="317"/>
        <v>3.2078728816520824E-2</v>
      </c>
      <c r="AX116" s="230">
        <f t="shared" si="317"/>
        <v>3.1094064473132406E-2</v>
      </c>
      <c r="AY116" s="230">
        <f t="shared" si="317"/>
        <v>3.0109400129743988E-2</v>
      </c>
      <c r="AZ116" s="230">
        <f t="shared" si="317"/>
        <v>2.912473578635557E-2</v>
      </c>
      <c r="BA116" s="230">
        <f t="shared" si="317"/>
        <v>2.8140071442967152E-2</v>
      </c>
      <c r="BB116" s="230">
        <f t="shared" si="317"/>
        <v>2.7155407099578734E-2</v>
      </c>
      <c r="BC116" s="230">
        <f t="shared" si="317"/>
        <v>2.6170742756190316E-2</v>
      </c>
      <c r="BD116" s="230">
        <f t="shared" si="317"/>
        <v>2.5186078412801897E-2</v>
      </c>
      <c r="BE116" s="230">
        <f t="shared" si="317"/>
        <v>2.4201414069413479E-2</v>
      </c>
      <c r="BF116" s="230">
        <f t="shared" si="317"/>
        <v>2.3216749726025061E-2</v>
      </c>
      <c r="BG116" s="230">
        <f t="shared" si="317"/>
        <v>2.2232085382636643E-2</v>
      </c>
      <c r="BH116" s="230">
        <f t="shared" si="314"/>
        <v>2.1247421039248229E-2</v>
      </c>
      <c r="BI116" s="230">
        <f t="shared" si="314"/>
        <v>2.0262756695859811E-2</v>
      </c>
      <c r="BJ116" s="230">
        <f t="shared" si="314"/>
        <v>1.9278092352471392E-2</v>
      </c>
      <c r="BK116" s="230">
        <f t="shared" si="314"/>
        <v>1.8293428009082974E-2</v>
      </c>
      <c r="BL116" s="230">
        <f t="shared" si="314"/>
        <v>1.7308763665694556E-2</v>
      </c>
      <c r="BM116" s="230">
        <f t="shared" si="314"/>
        <v>1.6324099322306138E-2</v>
      </c>
      <c r="BN116" s="230">
        <f t="shared" si="314"/>
        <v>1.533943497891772E-2</v>
      </c>
      <c r="BO116" s="230">
        <f t="shared" si="314"/>
        <v>1.4354770635529306E-2</v>
      </c>
      <c r="BP116" s="230">
        <f t="shared" si="314"/>
        <v>1.3370106292140888E-2</v>
      </c>
      <c r="BQ116" s="230">
        <f t="shared" si="314"/>
        <v>1.2385441948752469E-2</v>
      </c>
      <c r="BR116" s="230">
        <f t="shared" si="314"/>
        <v>1.1400777605364051E-2</v>
      </c>
      <c r="BS116" s="230">
        <f t="shared" si="314"/>
        <v>1.0416113261975633E-2</v>
      </c>
      <c r="BT116" s="230">
        <f t="shared" si="314"/>
        <v>9.4314489185872152E-3</v>
      </c>
      <c r="BU116" s="230">
        <f t="shared" si="314"/>
        <v>8.4467845751987972E-3</v>
      </c>
      <c r="BV116" s="230">
        <f t="shared" si="314"/>
        <v>7.4621202318103791E-3</v>
      </c>
      <c r="BW116" s="230">
        <f t="shared" si="318"/>
        <v>6.477455888421961E-3</v>
      </c>
      <c r="BX116" s="230">
        <f t="shared" si="318"/>
        <v>5.4927915450335429E-3</v>
      </c>
      <c r="BY116" s="230">
        <f t="shared" si="318"/>
        <v>4.5081272016451249E-3</v>
      </c>
      <c r="BZ116" s="230">
        <f t="shared" si="318"/>
        <v>3.5234628582567068E-3</v>
      </c>
      <c r="CA116" s="230">
        <f t="shared" si="318"/>
        <v>2.5387985148682887E-3</v>
      </c>
      <c r="CB116" s="230">
        <f t="shared" si="318"/>
        <v>1.5541341714798776E-3</v>
      </c>
      <c r="CC116" s="230">
        <f t="shared" si="318"/>
        <v>5.6946982809145952E-4</v>
      </c>
      <c r="CD116" s="230">
        <f t="shared" si="318"/>
        <v>3.0214448580611091E-6</v>
      </c>
      <c r="CE116" s="230">
        <f t="shared" si="318"/>
        <v>0</v>
      </c>
      <c r="CF116" s="230">
        <f t="shared" si="318"/>
        <v>0</v>
      </c>
      <c r="CG116" s="230">
        <f t="shared" si="318"/>
        <v>0</v>
      </c>
      <c r="CH116" s="230">
        <f t="shared" si="318"/>
        <v>0</v>
      </c>
      <c r="CI116" s="230">
        <f t="shared" si="318"/>
        <v>0</v>
      </c>
      <c r="CJ116" s="230">
        <f t="shared" si="318"/>
        <v>0</v>
      </c>
      <c r="CK116" s="230">
        <f t="shared" si="318"/>
        <v>0</v>
      </c>
      <c r="CL116" s="230">
        <f t="shared" si="318"/>
        <v>0</v>
      </c>
      <c r="CM116" s="230">
        <f t="shared" si="315"/>
        <v>0</v>
      </c>
      <c r="CN116" s="230">
        <f t="shared" si="315"/>
        <v>0</v>
      </c>
      <c r="CO116" s="230">
        <f t="shared" si="315"/>
        <v>0</v>
      </c>
      <c r="CP116" s="230">
        <f t="shared" si="315"/>
        <v>0</v>
      </c>
      <c r="CQ116" s="230">
        <f t="shared" si="315"/>
        <v>0</v>
      </c>
      <c r="CR116" s="230">
        <f t="shared" si="315"/>
        <v>0</v>
      </c>
      <c r="CS116" s="230">
        <f t="shared" si="315"/>
        <v>0</v>
      </c>
      <c r="CT116" s="230">
        <f t="shared" si="315"/>
        <v>0</v>
      </c>
      <c r="CU116" s="230">
        <f t="shared" si="315"/>
        <v>0</v>
      </c>
      <c r="CV116" s="230">
        <f t="shared" si="315"/>
        <v>0</v>
      </c>
      <c r="CW116" s="230">
        <f t="shared" si="315"/>
        <v>0</v>
      </c>
      <c r="CX116" s="230">
        <f t="shared" si="315"/>
        <v>0</v>
      </c>
      <c r="CY116" s="230">
        <f t="shared" si="315"/>
        <v>0</v>
      </c>
      <c r="CZ116" s="230">
        <f t="shared" si="315"/>
        <v>0</v>
      </c>
      <c r="DA116" s="230">
        <f t="shared" si="315"/>
        <v>0</v>
      </c>
      <c r="DB116" s="230">
        <f t="shared" si="316"/>
        <v>0</v>
      </c>
      <c r="DC116" s="230">
        <f t="shared" si="316"/>
        <v>0</v>
      </c>
      <c r="DD116" s="230">
        <f t="shared" si="316"/>
        <v>0</v>
      </c>
      <c r="DE116" s="230">
        <f t="shared" si="316"/>
        <v>0</v>
      </c>
      <c r="DF116" s="230">
        <f t="shared" si="316"/>
        <v>0</v>
      </c>
      <c r="DG116" s="230">
        <f t="shared" si="316"/>
        <v>0</v>
      </c>
      <c r="DH116" s="230">
        <f t="shared" si="316"/>
        <v>0</v>
      </c>
      <c r="DI116" s="230">
        <f t="shared" si="316"/>
        <v>0</v>
      </c>
      <c r="DJ116" s="230">
        <f t="shared" si="316"/>
        <v>0</v>
      </c>
      <c r="DK116" s="230">
        <f t="shared" si="316"/>
        <v>0</v>
      </c>
      <c r="DL116" s="230">
        <f t="shared" si="316"/>
        <v>0</v>
      </c>
      <c r="DM116" s="230">
        <f t="shared" si="316"/>
        <v>0</v>
      </c>
      <c r="DN116" s="230">
        <f t="shared" si="316"/>
        <v>0</v>
      </c>
      <c r="DO116" s="230">
        <f t="shared" si="316"/>
        <v>0</v>
      </c>
      <c r="DP116" s="230">
        <f t="shared" si="316"/>
        <v>0</v>
      </c>
    </row>
    <row r="117" spans="2:120" x14ac:dyDescent="0.25">
      <c r="B117" s="194" t="str">
        <f t="shared" si="292"/>
        <v>Egypt</v>
      </c>
      <c r="C117" s="233">
        <f>'web app'!$C$29</f>
        <v>668.55</v>
      </c>
      <c r="D117" s="234">
        <f>'web app'!$C$17</f>
        <v>0.15</v>
      </c>
      <c r="E117" s="235">
        <f>VLOOKUP($S117,'data countries EDGAR'!$A$15:$AA$223,'data countries EDGAR'!$AA$12,FALSE)</f>
        <v>1.311877524156393E-2</v>
      </c>
      <c r="F117" s="235">
        <f>VLOOKUP($S117,'data countries EDGAR'!$A$15:$AA$223,'data countries EDGAR'!$Z$12,FALSE)</f>
        <v>6.4602423157746622E-3</v>
      </c>
      <c r="G117" s="193">
        <f t="shared" si="293"/>
        <v>4.9867293283416121</v>
      </c>
      <c r="H117" s="262">
        <f>VLOOKUP($S117,'data countries EDGAR'!$A$15:$AA$223,'data countries EDGAR'!M$12,FALSE)/1000</f>
        <v>0.23702982775163001</v>
      </c>
      <c r="I117" s="236">
        <f>VLOOKUP($S117,'data countries EDGAR'!$A$15:$AA$223,'data countries EDGAR'!N$12,FALSE)/1000</f>
        <v>0.24618403687669999</v>
      </c>
      <c r="J117" s="236">
        <f>VLOOKUP($S117,'data countries EDGAR'!$A$15:$AA$223,'data countries EDGAR'!O$12,FALSE)/1000</f>
        <v>0.26163126409998999</v>
      </c>
      <c r="K117" s="236">
        <f>VLOOKUP($S117,'data countries EDGAR'!$A$15:$AA$223,'data countries EDGAR'!P$12,FALSE)/1000</f>
        <v>0.25899355404960001</v>
      </c>
      <c r="L117" s="236">
        <f>VLOOKUP($S117,'data countries EDGAR'!$A$15:$AA$223,'data countries EDGAR'!Q$12,FALSE)/1000</f>
        <v>0.27583651027907002</v>
      </c>
      <c r="M117" s="236">
        <f>VLOOKUP($S117,'data countries EDGAR'!$A$15:$AA$223,'data countries EDGAR'!R$12,FALSE)/1000</f>
        <v>0.29163858274771004</v>
      </c>
      <c r="N117" s="236"/>
      <c r="O117" s="236"/>
      <c r="P117" s="262">
        <f t="shared" si="294"/>
        <v>1.3342839480530699</v>
      </c>
      <c r="Q117" s="194">
        <f t="shared" si="277"/>
        <v>0</v>
      </c>
      <c r="R117" s="237">
        <f t="shared" si="278"/>
        <v>0</v>
      </c>
      <c r="S117" s="194" t="str">
        <f>'data countries EDGAR'!A72</f>
        <v>Egypt</v>
      </c>
      <c r="T117" s="195">
        <v>2019</v>
      </c>
      <c r="U117" s="485">
        <f t="shared" si="295"/>
        <v>4.9867293283416121</v>
      </c>
      <c r="V117" s="193">
        <f t="shared" si="279"/>
        <v>4.9867293283402674</v>
      </c>
      <c r="W117" s="254">
        <f t="shared" si="296"/>
        <v>-2.6967317268145052E-13</v>
      </c>
      <c r="X117" s="197">
        <f t="shared" si="280"/>
        <v>0.23702982775163001</v>
      </c>
      <c r="Y117" s="229">
        <v>0</v>
      </c>
      <c r="Z117" s="199">
        <f t="shared" si="297"/>
        <v>0.23702982775163001</v>
      </c>
      <c r="AA117" s="199">
        <f t="shared" si="281"/>
        <v>-967.57396277326836</v>
      </c>
      <c r="AB117" s="200">
        <f t="shared" si="282"/>
        <v>987317.90891492274</v>
      </c>
      <c r="AC117" s="199">
        <f t="shared" si="298"/>
        <v>2019.5058043689919</v>
      </c>
      <c r="AD117" s="199">
        <f t="shared" si="299"/>
        <v>2062.5710040702133</v>
      </c>
      <c r="AE117" s="201">
        <f t="shared" si="300"/>
        <v>2062.5710040702133</v>
      </c>
      <c r="AF117" s="202">
        <f t="shared" si="283"/>
        <v>2062.5710040702133</v>
      </c>
      <c r="AG117" s="202">
        <f t="shared" si="301"/>
        <v>2062.5710040702133</v>
      </c>
      <c r="AH117" s="202">
        <f t="shared" si="302"/>
        <v>2062</v>
      </c>
      <c r="AI117" s="177">
        <f t="shared" si="284"/>
        <v>2063</v>
      </c>
      <c r="AJ117" s="178" cm="1">
        <f t="array" ref="AJ117">IFERROR(INDEX($AN$6:$DP$6,MATCH(_xlfn.AGGREGATE(14,6,(AN117:DP117)/(AN117:DP117&lt;=0),1),AN117:DP117,0)),"-")</f>
        <v>2063</v>
      </c>
      <c r="AL117" s="176" t="s">
        <v>302</v>
      </c>
      <c r="AM117" s="154">
        <f t="shared" si="285"/>
        <v>0.23702982775163001</v>
      </c>
      <c r="AN117" s="176">
        <f t="shared" si="305"/>
        <v>0.23152659343266152</v>
      </c>
      <c r="AO117" s="176">
        <f t="shared" si="305"/>
        <v>0.22602335911369301</v>
      </c>
      <c r="AP117" s="176">
        <f t="shared" si="305"/>
        <v>0.22052012479472452</v>
      </c>
      <c r="AQ117" s="176">
        <f t="shared" si="305"/>
        <v>0.21501689047575601</v>
      </c>
      <c r="AR117" s="230">
        <f t="shared" si="317"/>
        <v>0.20951365615678752</v>
      </c>
      <c r="AS117" s="230">
        <f t="shared" si="317"/>
        <v>0.20401042183781901</v>
      </c>
      <c r="AT117" s="230">
        <f t="shared" si="317"/>
        <v>0.19850718751885052</v>
      </c>
      <c r="AU117" s="230">
        <f t="shared" si="317"/>
        <v>0.19300395319988201</v>
      </c>
      <c r="AV117" s="230">
        <f t="shared" si="317"/>
        <v>0.18750071888091352</v>
      </c>
      <c r="AW117" s="230">
        <f t="shared" si="317"/>
        <v>0.18199748456194501</v>
      </c>
      <c r="AX117" s="230">
        <f t="shared" si="317"/>
        <v>0.17649425024297652</v>
      </c>
      <c r="AY117" s="230">
        <f t="shared" si="317"/>
        <v>0.17099101592400801</v>
      </c>
      <c r="AZ117" s="230">
        <f t="shared" si="317"/>
        <v>0.16548778160503952</v>
      </c>
      <c r="BA117" s="230">
        <f t="shared" si="317"/>
        <v>0.15998454728607103</v>
      </c>
      <c r="BB117" s="230">
        <f t="shared" si="317"/>
        <v>0.15448131296710252</v>
      </c>
      <c r="BC117" s="230">
        <f t="shared" si="317"/>
        <v>0.148978078648134</v>
      </c>
      <c r="BD117" s="230">
        <f t="shared" si="317"/>
        <v>0.14347484432916552</v>
      </c>
      <c r="BE117" s="230">
        <f t="shared" si="317"/>
        <v>0.13797161001019703</v>
      </c>
      <c r="BF117" s="230">
        <f t="shared" si="317"/>
        <v>0.13246837569122852</v>
      </c>
      <c r="BG117" s="230">
        <f t="shared" si="317"/>
        <v>0.12696514137226</v>
      </c>
      <c r="BH117" s="230">
        <f t="shared" si="314"/>
        <v>0.12146190705329152</v>
      </c>
      <c r="BI117" s="230">
        <f t="shared" si="314"/>
        <v>0.11595867273432302</v>
      </c>
      <c r="BJ117" s="230">
        <f t="shared" si="314"/>
        <v>0.11045543841535452</v>
      </c>
      <c r="BK117" s="230">
        <f t="shared" si="314"/>
        <v>0.10495220409638603</v>
      </c>
      <c r="BL117" s="230">
        <f t="shared" si="314"/>
        <v>9.9448969777417517E-2</v>
      </c>
      <c r="BM117" s="230">
        <f t="shared" si="314"/>
        <v>9.3945735458449031E-2</v>
      </c>
      <c r="BN117" s="230">
        <f t="shared" si="314"/>
        <v>8.8442501139480517E-2</v>
      </c>
      <c r="BO117" s="230">
        <f t="shared" si="314"/>
        <v>8.2939266820512031E-2</v>
      </c>
      <c r="BP117" s="230">
        <f t="shared" si="314"/>
        <v>7.7436032501543517E-2</v>
      </c>
      <c r="BQ117" s="230">
        <f t="shared" si="314"/>
        <v>7.1932798182575031E-2</v>
      </c>
      <c r="BR117" s="230">
        <f t="shared" si="314"/>
        <v>6.6429563863606517E-2</v>
      </c>
      <c r="BS117" s="230">
        <f t="shared" si="314"/>
        <v>6.092632954463803E-2</v>
      </c>
      <c r="BT117" s="230">
        <f t="shared" si="314"/>
        <v>5.5423095225669544E-2</v>
      </c>
      <c r="BU117" s="230">
        <f t="shared" si="314"/>
        <v>4.991986090670103E-2</v>
      </c>
      <c r="BV117" s="230">
        <f t="shared" si="314"/>
        <v>4.4416626587732544E-2</v>
      </c>
      <c r="BW117" s="230">
        <f t="shared" si="318"/>
        <v>3.891339226876403E-2</v>
      </c>
      <c r="BX117" s="230">
        <f t="shared" si="318"/>
        <v>3.3410157949795544E-2</v>
      </c>
      <c r="BY117" s="230">
        <f t="shared" si="318"/>
        <v>2.790692363082703E-2</v>
      </c>
      <c r="BZ117" s="230">
        <f t="shared" si="318"/>
        <v>2.2403689311858543E-2</v>
      </c>
      <c r="CA117" s="230">
        <f t="shared" si="318"/>
        <v>1.6900454992890029E-2</v>
      </c>
      <c r="CB117" s="230">
        <f t="shared" si="318"/>
        <v>1.1397220673921543E-2</v>
      </c>
      <c r="CC117" s="230">
        <f t="shared" si="318"/>
        <v>5.8939863549530291E-3</v>
      </c>
      <c r="CD117" s="230">
        <f t="shared" si="318"/>
        <v>8.9715280036286075E-4</v>
      </c>
      <c r="CE117" s="230">
        <f t="shared" si="318"/>
        <v>0</v>
      </c>
      <c r="CF117" s="230">
        <f t="shared" si="318"/>
        <v>0</v>
      </c>
      <c r="CG117" s="230">
        <f t="shared" si="318"/>
        <v>0</v>
      </c>
      <c r="CH117" s="230">
        <f t="shared" si="318"/>
        <v>0</v>
      </c>
      <c r="CI117" s="230">
        <f t="shared" si="318"/>
        <v>0</v>
      </c>
      <c r="CJ117" s="230">
        <f t="shared" si="318"/>
        <v>0</v>
      </c>
      <c r="CK117" s="230">
        <f t="shared" si="318"/>
        <v>0</v>
      </c>
      <c r="CL117" s="230">
        <f t="shared" si="318"/>
        <v>0</v>
      </c>
      <c r="CM117" s="230">
        <f t="shared" si="315"/>
        <v>0</v>
      </c>
      <c r="CN117" s="230">
        <f t="shared" si="315"/>
        <v>0</v>
      </c>
      <c r="CO117" s="230">
        <f t="shared" si="315"/>
        <v>0</v>
      </c>
      <c r="CP117" s="230">
        <f t="shared" si="315"/>
        <v>0</v>
      </c>
      <c r="CQ117" s="230">
        <f t="shared" si="315"/>
        <v>0</v>
      </c>
      <c r="CR117" s="230">
        <f t="shared" si="315"/>
        <v>0</v>
      </c>
      <c r="CS117" s="230">
        <f t="shared" si="315"/>
        <v>0</v>
      </c>
      <c r="CT117" s="230">
        <f t="shared" si="315"/>
        <v>0</v>
      </c>
      <c r="CU117" s="230">
        <f t="shared" si="315"/>
        <v>0</v>
      </c>
      <c r="CV117" s="230">
        <f t="shared" si="315"/>
        <v>0</v>
      </c>
      <c r="CW117" s="230">
        <f t="shared" si="315"/>
        <v>0</v>
      </c>
      <c r="CX117" s="230">
        <f t="shared" si="315"/>
        <v>0</v>
      </c>
      <c r="CY117" s="230">
        <f t="shared" si="315"/>
        <v>0</v>
      </c>
      <c r="CZ117" s="230">
        <f t="shared" si="315"/>
        <v>0</v>
      </c>
      <c r="DA117" s="230">
        <f t="shared" si="315"/>
        <v>0</v>
      </c>
      <c r="DB117" s="230">
        <f t="shared" si="316"/>
        <v>0</v>
      </c>
      <c r="DC117" s="230">
        <f t="shared" si="316"/>
        <v>0</v>
      </c>
      <c r="DD117" s="230">
        <f t="shared" si="316"/>
        <v>0</v>
      </c>
      <c r="DE117" s="230">
        <f t="shared" si="316"/>
        <v>0</v>
      </c>
      <c r="DF117" s="230">
        <f t="shared" si="316"/>
        <v>0</v>
      </c>
      <c r="DG117" s="230">
        <f t="shared" si="316"/>
        <v>0</v>
      </c>
      <c r="DH117" s="230">
        <f t="shared" si="316"/>
        <v>0</v>
      </c>
      <c r="DI117" s="230">
        <f t="shared" si="316"/>
        <v>0</v>
      </c>
      <c r="DJ117" s="230">
        <f t="shared" si="316"/>
        <v>0</v>
      </c>
      <c r="DK117" s="230">
        <f t="shared" si="316"/>
        <v>0</v>
      </c>
      <c r="DL117" s="230">
        <f t="shared" si="316"/>
        <v>0</v>
      </c>
      <c r="DM117" s="230">
        <f t="shared" si="316"/>
        <v>0</v>
      </c>
      <c r="DN117" s="230">
        <f t="shared" si="316"/>
        <v>0</v>
      </c>
      <c r="DO117" s="230">
        <f t="shared" si="316"/>
        <v>0</v>
      </c>
      <c r="DP117" s="230">
        <f t="shared" si="316"/>
        <v>0</v>
      </c>
    </row>
    <row r="118" spans="2:120" x14ac:dyDescent="0.25">
      <c r="B118" s="194" t="str">
        <f t="shared" si="292"/>
        <v>El Salvador</v>
      </c>
      <c r="C118" s="233">
        <f>'web app'!$C$29</f>
        <v>668.55</v>
      </c>
      <c r="D118" s="234">
        <f>'web app'!$C$17</f>
        <v>0.15</v>
      </c>
      <c r="E118" s="235">
        <f>VLOOKUP($S118,'data countries EDGAR'!$A$15:$AA$223,'data countries EDGAR'!$AA$12,FALSE)</f>
        <v>8.3578994219858942E-4</v>
      </c>
      <c r="F118" s="235">
        <f>VLOOKUP($S118,'data countries EDGAR'!$A$15:$AA$223,'data countries EDGAR'!$Z$12,FALSE)</f>
        <v>2.2094999182401421E-4</v>
      </c>
      <c r="G118" s="193">
        <f t="shared" si="293"/>
        <v>0.20937380435738301</v>
      </c>
      <c r="H118" s="262">
        <f>VLOOKUP($S118,'data countries EDGAR'!$A$15:$AA$223,'data countries EDGAR'!M$12,FALSE)/1000</f>
        <v>8.1067761770929996E-3</v>
      </c>
      <c r="I118" s="236">
        <f>VLOOKUP($S118,'data countries EDGAR'!$A$15:$AA$223,'data countries EDGAR'!N$12,FALSE)/1000</f>
        <v>6.6534605423862001E-3</v>
      </c>
      <c r="J118" s="236">
        <f>VLOOKUP($S118,'data countries EDGAR'!$A$15:$AA$223,'data countries EDGAR'!O$12,FALSE)/1000</f>
        <v>7.5320327184261E-3</v>
      </c>
      <c r="K118" s="236">
        <f>VLOOKUP($S118,'data countries EDGAR'!$A$15:$AA$223,'data countries EDGAR'!P$12,FALSE)/1000</f>
        <v>8.4657741591672997E-3</v>
      </c>
      <c r="L118" s="236">
        <f>VLOOKUP($S118,'data countries EDGAR'!$A$15:$AA$223,'data countries EDGAR'!Q$12,FALSE)/1000</f>
        <v>9.236513942603301E-3</v>
      </c>
      <c r="M118" s="236">
        <f>VLOOKUP($S118,'data countries EDGAR'!$A$15:$AA$223,'data countries EDGAR'!R$12,FALSE)/1000</f>
        <v>9.5433613033411996E-3</v>
      </c>
      <c r="N118" s="236"/>
      <c r="O118" s="236"/>
      <c r="P118" s="262">
        <f t="shared" si="294"/>
        <v>4.1431142665924098E-2</v>
      </c>
      <c r="Q118" s="194">
        <f t="shared" si="277"/>
        <v>0</v>
      </c>
      <c r="R118" s="237">
        <f t="shared" si="278"/>
        <v>0</v>
      </c>
      <c r="S118" s="194" t="str">
        <f>'data countries EDGAR'!A73</f>
        <v>El Salvador</v>
      </c>
      <c r="T118" s="195">
        <v>2019</v>
      </c>
      <c r="U118" s="485">
        <f t="shared" si="295"/>
        <v>0.20937380435738301</v>
      </c>
      <c r="V118" s="193">
        <f t="shared" si="279"/>
        <v>0.20937380435741251</v>
      </c>
      <c r="W118" s="254">
        <f t="shared" si="296"/>
        <v>1.4099832412739488E-13</v>
      </c>
      <c r="X118" s="197">
        <f t="shared" si="280"/>
        <v>8.1067761770929996E-3</v>
      </c>
      <c r="Y118" s="229">
        <v>0</v>
      </c>
      <c r="Z118" s="199">
        <f t="shared" si="297"/>
        <v>8.1067761770929996E-3</v>
      </c>
      <c r="AA118" s="199">
        <f t="shared" si="281"/>
        <v>-33.170123364170486</v>
      </c>
      <c r="AB118" s="200">
        <f t="shared" si="282"/>
        <v>33924.550308809747</v>
      </c>
      <c r="AC118" s="199">
        <f t="shared" si="298"/>
        <v>2019.5047484034349</v>
      </c>
      <c r="AD118" s="199">
        <f t="shared" si="299"/>
        <v>2072.1492752882523</v>
      </c>
      <c r="AE118" s="201">
        <f t="shared" si="300"/>
        <v>2072.1492752882523</v>
      </c>
      <c r="AF118" s="202">
        <f t="shared" si="283"/>
        <v>2072.1492752882523</v>
      </c>
      <c r="AG118" s="202">
        <f t="shared" si="301"/>
        <v>2072.1492752882523</v>
      </c>
      <c r="AH118" s="202">
        <f t="shared" si="302"/>
        <v>2072</v>
      </c>
      <c r="AI118" s="177">
        <f t="shared" si="284"/>
        <v>2072</v>
      </c>
      <c r="AJ118" s="178" cm="1">
        <f t="array" ref="AJ118">IFERROR(INDEX($AN$6:$DP$6,MATCH(_xlfn.AGGREGATE(14,6,(AN118:DP118)/(AN118:DP118&lt;=0),1),AN118:DP118,0)),"-")</f>
        <v>2073</v>
      </c>
      <c r="AL118" s="176" t="s">
        <v>302</v>
      </c>
      <c r="AM118" s="154">
        <f t="shared" si="285"/>
        <v>8.1067761770929996E-3</v>
      </c>
      <c r="AN118" s="176">
        <f t="shared" si="305"/>
        <v>7.9527992014801589E-3</v>
      </c>
      <c r="AO118" s="176">
        <f t="shared" si="305"/>
        <v>7.7988222258673166E-3</v>
      </c>
      <c r="AP118" s="176">
        <f t="shared" si="305"/>
        <v>7.6448452502544751E-3</v>
      </c>
      <c r="AQ118" s="176">
        <f t="shared" si="305"/>
        <v>7.4908682746416336E-3</v>
      </c>
      <c r="AR118" s="230">
        <f t="shared" si="317"/>
        <v>7.3368912990287921E-3</v>
      </c>
      <c r="AS118" s="230">
        <f t="shared" si="317"/>
        <v>7.1829143234159506E-3</v>
      </c>
      <c r="AT118" s="230">
        <f t="shared" si="317"/>
        <v>7.0289373478031091E-3</v>
      </c>
      <c r="AU118" s="230">
        <f t="shared" si="317"/>
        <v>6.8749603721902676E-3</v>
      </c>
      <c r="AV118" s="230">
        <f t="shared" si="317"/>
        <v>6.7209833965774261E-3</v>
      </c>
      <c r="AW118" s="230">
        <f t="shared" si="317"/>
        <v>6.5670064209645846E-3</v>
      </c>
      <c r="AX118" s="230">
        <f t="shared" si="317"/>
        <v>6.4130294453517431E-3</v>
      </c>
      <c r="AY118" s="230">
        <f t="shared" si="317"/>
        <v>6.2590524697389016E-3</v>
      </c>
      <c r="AZ118" s="230">
        <f t="shared" si="317"/>
        <v>6.1050754941260601E-3</v>
      </c>
      <c r="BA118" s="230">
        <f t="shared" si="317"/>
        <v>5.9510985185132186E-3</v>
      </c>
      <c r="BB118" s="230">
        <f t="shared" si="317"/>
        <v>5.7971215429003771E-3</v>
      </c>
      <c r="BC118" s="230">
        <f t="shared" si="317"/>
        <v>5.6431445672875356E-3</v>
      </c>
      <c r="BD118" s="230">
        <f t="shared" si="317"/>
        <v>5.4891675916746941E-3</v>
      </c>
      <c r="BE118" s="230">
        <f t="shared" si="317"/>
        <v>5.3351906160618526E-3</v>
      </c>
      <c r="BF118" s="230">
        <f t="shared" si="317"/>
        <v>5.1812136404490111E-3</v>
      </c>
      <c r="BG118" s="230">
        <f t="shared" si="317"/>
        <v>5.0272366648361697E-3</v>
      </c>
      <c r="BH118" s="230">
        <f t="shared" si="314"/>
        <v>4.8732596892233282E-3</v>
      </c>
      <c r="BI118" s="230">
        <f t="shared" si="314"/>
        <v>4.7192827136104867E-3</v>
      </c>
      <c r="BJ118" s="230">
        <f t="shared" si="314"/>
        <v>4.5653057379976452E-3</v>
      </c>
      <c r="BK118" s="230">
        <f t="shared" si="314"/>
        <v>4.4113287623848037E-3</v>
      </c>
      <c r="BL118" s="230">
        <f t="shared" si="314"/>
        <v>4.2573517867719622E-3</v>
      </c>
      <c r="BM118" s="230">
        <f t="shared" si="314"/>
        <v>4.1033748111591207E-3</v>
      </c>
      <c r="BN118" s="230">
        <f t="shared" si="314"/>
        <v>3.9493978355462792E-3</v>
      </c>
      <c r="BO118" s="230">
        <f t="shared" si="314"/>
        <v>3.7954208599334377E-3</v>
      </c>
      <c r="BP118" s="230">
        <f t="shared" si="314"/>
        <v>3.6414438843205962E-3</v>
      </c>
      <c r="BQ118" s="230">
        <f t="shared" si="314"/>
        <v>3.4874669087077547E-3</v>
      </c>
      <c r="BR118" s="230">
        <f t="shared" si="314"/>
        <v>3.3334899330949132E-3</v>
      </c>
      <c r="BS118" s="230">
        <f t="shared" si="314"/>
        <v>3.1795129574820717E-3</v>
      </c>
      <c r="BT118" s="230">
        <f t="shared" si="314"/>
        <v>3.0255359818692302E-3</v>
      </c>
      <c r="BU118" s="230">
        <f t="shared" si="314"/>
        <v>2.8715590062563887E-3</v>
      </c>
      <c r="BV118" s="230">
        <f t="shared" si="314"/>
        <v>2.7175820306435472E-3</v>
      </c>
      <c r="BW118" s="230">
        <f t="shared" si="318"/>
        <v>2.5636050550307057E-3</v>
      </c>
      <c r="BX118" s="230">
        <f t="shared" si="318"/>
        <v>2.4096280794178642E-3</v>
      </c>
      <c r="BY118" s="230">
        <f t="shared" si="318"/>
        <v>2.2556511038050227E-3</v>
      </c>
      <c r="BZ118" s="230">
        <f t="shared" si="318"/>
        <v>2.1016741281921813E-3</v>
      </c>
      <c r="CA118" s="230">
        <f t="shared" si="318"/>
        <v>1.9476971525793398E-3</v>
      </c>
      <c r="CB118" s="230">
        <f t="shared" si="318"/>
        <v>1.7937201769664983E-3</v>
      </c>
      <c r="CC118" s="230">
        <f t="shared" si="318"/>
        <v>1.6397432013536568E-3</v>
      </c>
      <c r="CD118" s="230">
        <f t="shared" si="318"/>
        <v>1.4857662257408153E-3</v>
      </c>
      <c r="CE118" s="230">
        <f t="shared" si="318"/>
        <v>1.3317892501279738E-3</v>
      </c>
      <c r="CF118" s="230">
        <f t="shared" si="318"/>
        <v>1.1778122745151323E-3</v>
      </c>
      <c r="CG118" s="230">
        <f t="shared" si="318"/>
        <v>1.0238352989022908E-3</v>
      </c>
      <c r="CH118" s="230">
        <f t="shared" si="318"/>
        <v>8.6985832328944929E-4</v>
      </c>
      <c r="CI118" s="230">
        <f t="shared" si="318"/>
        <v>7.158813476766078E-4</v>
      </c>
      <c r="CJ118" s="230">
        <f t="shared" si="318"/>
        <v>5.619043720637663E-4</v>
      </c>
      <c r="CK118" s="230">
        <f t="shared" si="318"/>
        <v>4.0792739645092481E-4</v>
      </c>
      <c r="CL118" s="230">
        <f t="shared" si="318"/>
        <v>2.5395042083808245E-4</v>
      </c>
      <c r="CM118" s="230">
        <f t="shared" si="315"/>
        <v>9.9973445225241819E-5</v>
      </c>
      <c r="CN118" s="230">
        <f t="shared" si="315"/>
        <v>1.7155430720805229E-6</v>
      </c>
      <c r="CO118" s="230">
        <f t="shared" si="315"/>
        <v>0</v>
      </c>
      <c r="CP118" s="230">
        <f t="shared" si="315"/>
        <v>0</v>
      </c>
      <c r="CQ118" s="230">
        <f t="shared" si="315"/>
        <v>0</v>
      </c>
      <c r="CR118" s="230">
        <f t="shared" si="315"/>
        <v>0</v>
      </c>
      <c r="CS118" s="230">
        <f t="shared" si="315"/>
        <v>0</v>
      </c>
      <c r="CT118" s="230">
        <f t="shared" si="315"/>
        <v>0</v>
      </c>
      <c r="CU118" s="230">
        <f t="shared" si="315"/>
        <v>0</v>
      </c>
      <c r="CV118" s="230">
        <f t="shared" si="315"/>
        <v>0</v>
      </c>
      <c r="CW118" s="230">
        <f t="shared" si="315"/>
        <v>0</v>
      </c>
      <c r="CX118" s="230">
        <f t="shared" si="315"/>
        <v>0</v>
      </c>
      <c r="CY118" s="230">
        <f t="shared" si="315"/>
        <v>0</v>
      </c>
      <c r="CZ118" s="230">
        <f t="shared" si="315"/>
        <v>0</v>
      </c>
      <c r="DA118" s="230">
        <f t="shared" si="315"/>
        <v>0</v>
      </c>
      <c r="DB118" s="230">
        <f t="shared" si="316"/>
        <v>0</v>
      </c>
      <c r="DC118" s="230">
        <f t="shared" si="316"/>
        <v>0</v>
      </c>
      <c r="DD118" s="230">
        <f t="shared" si="316"/>
        <v>0</v>
      </c>
      <c r="DE118" s="230">
        <f t="shared" si="316"/>
        <v>0</v>
      </c>
      <c r="DF118" s="230">
        <f t="shared" si="316"/>
        <v>0</v>
      </c>
      <c r="DG118" s="230">
        <f t="shared" si="316"/>
        <v>0</v>
      </c>
      <c r="DH118" s="230">
        <f t="shared" si="316"/>
        <v>0</v>
      </c>
      <c r="DI118" s="230">
        <f t="shared" si="316"/>
        <v>0</v>
      </c>
      <c r="DJ118" s="230">
        <f t="shared" si="316"/>
        <v>0</v>
      </c>
      <c r="DK118" s="230">
        <f t="shared" si="316"/>
        <v>0</v>
      </c>
      <c r="DL118" s="230">
        <f t="shared" si="316"/>
        <v>0</v>
      </c>
      <c r="DM118" s="230">
        <f t="shared" si="316"/>
        <v>0</v>
      </c>
      <c r="DN118" s="230">
        <f t="shared" si="316"/>
        <v>0</v>
      </c>
      <c r="DO118" s="230">
        <f t="shared" si="316"/>
        <v>0</v>
      </c>
      <c r="DP118" s="230">
        <f t="shared" si="316"/>
        <v>0</v>
      </c>
    </row>
    <row r="119" spans="2:120" x14ac:dyDescent="0.25">
      <c r="B119" s="194" t="str">
        <f t="shared" si="292"/>
        <v>Equatorial Guinea</v>
      </c>
      <c r="C119" s="233">
        <f>'web app'!$C$29</f>
        <v>668.55</v>
      </c>
      <c r="D119" s="234">
        <f>'web app'!$C$17</f>
        <v>0.15</v>
      </c>
      <c r="E119" s="235">
        <f>VLOOKUP($S119,'data countries EDGAR'!$A$15:$AA$223,'data countries EDGAR'!$AA$12,FALSE)</f>
        <v>1.7636769815769111E-4</v>
      </c>
      <c r="F119" s="235">
        <f>VLOOKUP($S119,'data countries EDGAR'!$A$15:$AA$223,'data countries EDGAR'!$Z$12,FALSE)</f>
        <v>1.3961202778268366E-4</v>
      </c>
      <c r="G119" s="193">
        <f t="shared" si="293"/>
        <v>9.7023571688494833E-2</v>
      </c>
      <c r="H119" s="262">
        <f>VLOOKUP($S119,'data countries EDGAR'!$A$15:$AA$223,'data countries EDGAR'!M$12,FALSE)/1000</f>
        <v>5.1224417413229997E-3</v>
      </c>
      <c r="I119" s="236">
        <f>VLOOKUP($S119,'data countries EDGAR'!$A$15:$AA$223,'data countries EDGAR'!N$12,FALSE)/1000</f>
        <v>4.9101257686890998E-3</v>
      </c>
      <c r="J119" s="236">
        <f>VLOOKUP($S119,'data countries EDGAR'!$A$15:$AA$223,'data countries EDGAR'!O$12,FALSE)/1000</f>
        <v>5.0308078968820001E-3</v>
      </c>
      <c r="K119" s="236">
        <f>VLOOKUP($S119,'data countries EDGAR'!$A$15:$AA$223,'data countries EDGAR'!P$12,FALSE)/1000</f>
        <v>5.0887549899916E-3</v>
      </c>
      <c r="L119" s="236">
        <f>VLOOKUP($S119,'data countries EDGAR'!$A$15:$AA$223,'data countries EDGAR'!Q$12,FALSE)/1000</f>
        <v>4.7650776356078003E-3</v>
      </c>
      <c r="M119" s="236">
        <f>VLOOKUP($S119,'data countries EDGAR'!$A$15:$AA$223,'data countries EDGAR'!R$12,FALSE)/1000</f>
        <v>4.8269046047400999E-3</v>
      </c>
      <c r="N119" s="236"/>
      <c r="O119" s="236"/>
      <c r="P119" s="262">
        <f t="shared" si="294"/>
        <v>2.4621670895910601E-2</v>
      </c>
      <c r="Q119" s="194">
        <f t="shared" si="277"/>
        <v>0</v>
      </c>
      <c r="R119" s="237">
        <f t="shared" si="278"/>
        <v>0</v>
      </c>
      <c r="S119" s="194" t="str">
        <f>'data countries EDGAR'!A74</f>
        <v>Equatorial Guinea</v>
      </c>
      <c r="T119" s="195">
        <v>2019</v>
      </c>
      <c r="U119" s="485">
        <f t="shared" si="295"/>
        <v>9.7023571688494833E-2</v>
      </c>
      <c r="V119" s="193">
        <f t="shared" si="279"/>
        <v>9.7023571688400881E-2</v>
      </c>
      <c r="W119" s="254">
        <f t="shared" si="296"/>
        <v>-9.6833652207806153E-13</v>
      </c>
      <c r="X119" s="197">
        <f t="shared" si="280"/>
        <v>5.1224417413229997E-3</v>
      </c>
      <c r="Y119" s="229">
        <v>0</v>
      </c>
      <c r="Z119" s="199">
        <f t="shared" si="297"/>
        <v>5.1224417413229997E-3</v>
      </c>
      <c r="AA119" s="199">
        <f t="shared" si="281"/>
        <v>-20.888711778321905</v>
      </c>
      <c r="AB119" s="200">
        <f t="shared" si="282"/>
        <v>21293.489487344199</v>
      </c>
      <c r="AC119" s="199">
        <f t="shared" si="298"/>
        <v>2019.5064308126271</v>
      </c>
      <c r="AD119" s="199">
        <f t="shared" si="299"/>
        <v>2058.3753359650404</v>
      </c>
      <c r="AE119" s="201">
        <f t="shared" si="300"/>
        <v>2058.3753359650404</v>
      </c>
      <c r="AF119" s="202">
        <f t="shared" si="283"/>
        <v>2058.3753359650404</v>
      </c>
      <c r="AG119" s="202">
        <f t="shared" si="301"/>
        <v>2058.3753359650404</v>
      </c>
      <c r="AH119" s="202">
        <f t="shared" si="302"/>
        <v>2058</v>
      </c>
      <c r="AI119" s="177">
        <f t="shared" si="284"/>
        <v>2058</v>
      </c>
      <c r="AJ119" s="178" cm="1">
        <f t="array" ref="AJ119">IFERROR(INDEX($AN$6:$DP$6,MATCH(_xlfn.AGGREGATE(14,6,(AN119:DP119)/(AN119:DP119&lt;=0),1),AN119:DP119,0)),"-")</f>
        <v>2059</v>
      </c>
      <c r="AL119" s="176" t="s">
        <v>302</v>
      </c>
      <c r="AM119" s="154">
        <f t="shared" si="285"/>
        <v>5.1224417413229997E-3</v>
      </c>
      <c r="AN119" s="176">
        <f t="shared" si="305"/>
        <v>4.9906758899377034E-3</v>
      </c>
      <c r="AO119" s="176">
        <f t="shared" si="305"/>
        <v>4.8589100385524062E-3</v>
      </c>
      <c r="AP119" s="176">
        <f t="shared" si="305"/>
        <v>4.7271441871671099E-3</v>
      </c>
      <c r="AQ119" s="176">
        <f t="shared" si="305"/>
        <v>4.5953783357818127E-3</v>
      </c>
      <c r="AR119" s="230">
        <f t="shared" si="317"/>
        <v>4.4636124843965164E-3</v>
      </c>
      <c r="AS119" s="230">
        <f t="shared" si="317"/>
        <v>4.3318466330112193E-3</v>
      </c>
      <c r="AT119" s="230">
        <f t="shared" si="317"/>
        <v>4.200080781625923E-3</v>
      </c>
      <c r="AU119" s="230">
        <f t="shared" si="317"/>
        <v>4.0683149302406258E-3</v>
      </c>
      <c r="AV119" s="230">
        <f t="shared" si="317"/>
        <v>3.9365490788553295E-3</v>
      </c>
      <c r="AW119" s="230">
        <f t="shared" si="317"/>
        <v>3.8047832274700323E-3</v>
      </c>
      <c r="AX119" s="230">
        <f t="shared" si="317"/>
        <v>3.673017376084736E-3</v>
      </c>
      <c r="AY119" s="230">
        <f t="shared" si="317"/>
        <v>3.5412515246994393E-3</v>
      </c>
      <c r="AZ119" s="230">
        <f t="shared" si="317"/>
        <v>3.4094856733141426E-3</v>
      </c>
      <c r="BA119" s="230">
        <f t="shared" si="317"/>
        <v>3.2777198219288458E-3</v>
      </c>
      <c r="BB119" s="230">
        <f t="shared" si="317"/>
        <v>3.1459539705435491E-3</v>
      </c>
      <c r="BC119" s="230">
        <f t="shared" si="317"/>
        <v>3.0141881191582524E-3</v>
      </c>
      <c r="BD119" s="230">
        <f t="shared" si="317"/>
        <v>2.8824222677729557E-3</v>
      </c>
      <c r="BE119" s="230">
        <f t="shared" si="317"/>
        <v>2.7506564163876589E-3</v>
      </c>
      <c r="BF119" s="230">
        <f t="shared" si="317"/>
        <v>2.6188905650023622E-3</v>
      </c>
      <c r="BG119" s="230">
        <f t="shared" si="317"/>
        <v>2.4871247136170655E-3</v>
      </c>
      <c r="BH119" s="230">
        <f t="shared" si="314"/>
        <v>2.3553588622317687E-3</v>
      </c>
      <c r="BI119" s="230">
        <f t="shared" si="314"/>
        <v>2.223593010846472E-3</v>
      </c>
      <c r="BJ119" s="230">
        <f t="shared" si="314"/>
        <v>2.0918271594611753E-3</v>
      </c>
      <c r="BK119" s="230">
        <f t="shared" si="314"/>
        <v>1.960061308075879E-3</v>
      </c>
      <c r="BL119" s="230">
        <f t="shared" si="314"/>
        <v>1.8282954566905822E-3</v>
      </c>
      <c r="BM119" s="230">
        <f t="shared" si="314"/>
        <v>1.6965296053052855E-3</v>
      </c>
      <c r="BN119" s="230">
        <f t="shared" si="314"/>
        <v>1.5647637539199888E-3</v>
      </c>
      <c r="BO119" s="230">
        <f t="shared" si="314"/>
        <v>1.432997902534692E-3</v>
      </c>
      <c r="BP119" s="230">
        <f t="shared" si="314"/>
        <v>1.3012320511493953E-3</v>
      </c>
      <c r="BQ119" s="230">
        <f t="shared" si="314"/>
        <v>1.1694661997640986E-3</v>
      </c>
      <c r="BR119" s="230">
        <f t="shared" si="314"/>
        <v>1.0377003483788014E-3</v>
      </c>
      <c r="BS119" s="230">
        <f t="shared" si="314"/>
        <v>9.0593449699350511E-4</v>
      </c>
      <c r="BT119" s="230">
        <f t="shared" si="314"/>
        <v>7.7416864560820881E-4</v>
      </c>
      <c r="BU119" s="230">
        <f t="shared" si="314"/>
        <v>6.4240279422291165E-4</v>
      </c>
      <c r="BV119" s="230">
        <f t="shared" si="314"/>
        <v>5.1063694283761535E-4</v>
      </c>
      <c r="BW119" s="230">
        <f t="shared" si="318"/>
        <v>3.7887109145231818E-4</v>
      </c>
      <c r="BX119" s="230">
        <f t="shared" si="318"/>
        <v>2.4710524006702188E-4</v>
      </c>
      <c r="BY119" s="230">
        <f t="shared" si="318"/>
        <v>1.1533938868172472E-4</v>
      </c>
      <c r="BZ119" s="230">
        <f t="shared" si="318"/>
        <v>9.281394631757385E-6</v>
      </c>
      <c r="CA119" s="230">
        <f t="shared" si="318"/>
        <v>0</v>
      </c>
      <c r="CB119" s="230">
        <f t="shared" si="318"/>
        <v>0</v>
      </c>
      <c r="CC119" s="230">
        <f t="shared" si="318"/>
        <v>0</v>
      </c>
      <c r="CD119" s="230">
        <f t="shared" si="318"/>
        <v>0</v>
      </c>
      <c r="CE119" s="230">
        <f t="shared" si="318"/>
        <v>0</v>
      </c>
      <c r="CF119" s="230">
        <f t="shared" si="318"/>
        <v>0</v>
      </c>
      <c r="CG119" s="230">
        <f t="shared" si="318"/>
        <v>0</v>
      </c>
      <c r="CH119" s="230">
        <f t="shared" si="318"/>
        <v>0</v>
      </c>
      <c r="CI119" s="230">
        <f t="shared" si="318"/>
        <v>0</v>
      </c>
      <c r="CJ119" s="230">
        <f t="shared" si="318"/>
        <v>0</v>
      </c>
      <c r="CK119" s="230">
        <f t="shared" si="318"/>
        <v>0</v>
      </c>
      <c r="CL119" s="230">
        <f t="shared" si="318"/>
        <v>0</v>
      </c>
      <c r="CM119" s="230">
        <f t="shared" si="315"/>
        <v>0</v>
      </c>
      <c r="CN119" s="230">
        <f t="shared" si="315"/>
        <v>0</v>
      </c>
      <c r="CO119" s="230">
        <f t="shared" si="315"/>
        <v>0</v>
      </c>
      <c r="CP119" s="230">
        <f t="shared" si="315"/>
        <v>0</v>
      </c>
      <c r="CQ119" s="230">
        <f t="shared" si="315"/>
        <v>0</v>
      </c>
      <c r="CR119" s="230">
        <f t="shared" si="315"/>
        <v>0</v>
      </c>
      <c r="CS119" s="230">
        <f t="shared" si="315"/>
        <v>0</v>
      </c>
      <c r="CT119" s="230">
        <f t="shared" si="315"/>
        <v>0</v>
      </c>
      <c r="CU119" s="230">
        <f t="shared" si="315"/>
        <v>0</v>
      </c>
      <c r="CV119" s="230">
        <f t="shared" si="315"/>
        <v>0</v>
      </c>
      <c r="CW119" s="230">
        <f t="shared" si="315"/>
        <v>0</v>
      </c>
      <c r="CX119" s="230">
        <f t="shared" si="315"/>
        <v>0</v>
      </c>
      <c r="CY119" s="230">
        <f t="shared" si="315"/>
        <v>0</v>
      </c>
      <c r="CZ119" s="230">
        <f t="shared" si="315"/>
        <v>0</v>
      </c>
      <c r="DA119" s="230">
        <f t="shared" si="315"/>
        <v>0</v>
      </c>
      <c r="DB119" s="230">
        <f t="shared" si="316"/>
        <v>0</v>
      </c>
      <c r="DC119" s="230">
        <f t="shared" si="316"/>
        <v>0</v>
      </c>
      <c r="DD119" s="230">
        <f t="shared" si="316"/>
        <v>0</v>
      </c>
      <c r="DE119" s="230">
        <f t="shared" si="316"/>
        <v>0</v>
      </c>
      <c r="DF119" s="230">
        <f t="shared" si="316"/>
        <v>0</v>
      </c>
      <c r="DG119" s="230">
        <f t="shared" si="316"/>
        <v>0</v>
      </c>
      <c r="DH119" s="230">
        <f t="shared" si="316"/>
        <v>0</v>
      </c>
      <c r="DI119" s="230">
        <f t="shared" si="316"/>
        <v>0</v>
      </c>
      <c r="DJ119" s="230">
        <f t="shared" si="316"/>
        <v>0</v>
      </c>
      <c r="DK119" s="230">
        <f t="shared" si="316"/>
        <v>0</v>
      </c>
      <c r="DL119" s="230">
        <f t="shared" si="316"/>
        <v>0</v>
      </c>
      <c r="DM119" s="230">
        <f t="shared" si="316"/>
        <v>0</v>
      </c>
      <c r="DN119" s="230">
        <f t="shared" si="316"/>
        <v>0</v>
      </c>
      <c r="DO119" s="230">
        <f t="shared" si="316"/>
        <v>0</v>
      </c>
      <c r="DP119" s="230">
        <f t="shared" si="316"/>
        <v>0</v>
      </c>
    </row>
    <row r="120" spans="2:120" x14ac:dyDescent="0.25">
      <c r="B120" s="194" t="str">
        <f t="shared" si="292"/>
        <v>Eritrea</v>
      </c>
      <c r="C120" s="233">
        <f>'web app'!$C$29</f>
        <v>668.55</v>
      </c>
      <c r="D120" s="234">
        <f>'web app'!$C$17</f>
        <v>0.15</v>
      </c>
      <c r="E120" s="235">
        <f>VLOOKUP($S120,'data countries EDGAR'!$A$15:$AA$223,'data countries EDGAR'!$AA$12,FALSE)</f>
        <v>6.885152428286618E-4</v>
      </c>
      <c r="F120" s="235">
        <f>VLOOKUP($S120,'data countries EDGAR'!$A$15:$AA$223,'data countries EDGAR'!$Z$12,FALSE)</f>
        <v>1.8358979870072722E-5</v>
      </c>
      <c r="G120" s="193">
        <f t="shared" si="293"/>
        <v>7.947884143228183E-2</v>
      </c>
      <c r="H120" s="262">
        <f>VLOOKUP($S120,'data countries EDGAR'!$A$15:$AA$223,'data countries EDGAR'!M$12,FALSE)/1000</f>
        <v>6.7360102355187997E-4</v>
      </c>
      <c r="I120" s="236">
        <f>VLOOKUP($S120,'data countries EDGAR'!$A$15:$AA$223,'data countries EDGAR'!N$12,FALSE)/1000</f>
        <v>6.7147988527586E-4</v>
      </c>
      <c r="J120" s="236">
        <f>VLOOKUP($S120,'data countries EDGAR'!$A$15:$AA$223,'data countries EDGAR'!O$12,FALSE)/1000</f>
        <v>7.1193227474793998E-4</v>
      </c>
      <c r="K120" s="236">
        <f>VLOOKUP($S120,'data countries EDGAR'!$A$15:$AA$223,'data countries EDGAR'!P$12,FALSE)/1000</f>
        <v>7.4992190188834999E-4</v>
      </c>
      <c r="L120" s="236">
        <f>VLOOKUP($S120,'data countries EDGAR'!$A$15:$AA$223,'data countries EDGAR'!Q$12,FALSE)/1000</f>
        <v>7.6420239912668999E-4</v>
      </c>
      <c r="M120" s="236">
        <f>VLOOKUP($S120,'data countries EDGAR'!$A$15:$AA$223,'data countries EDGAR'!R$12,FALSE)/1000</f>
        <v>7.7797734855798999E-4</v>
      </c>
      <c r="N120" s="236"/>
      <c r="O120" s="236"/>
      <c r="P120" s="262">
        <f t="shared" si="294"/>
        <v>3.6755138095968297E-3</v>
      </c>
      <c r="Q120" s="194">
        <f t="shared" si="277"/>
        <v>0</v>
      </c>
      <c r="R120" s="237">
        <f t="shared" si="278"/>
        <v>0</v>
      </c>
      <c r="S120" s="194" t="str">
        <f>'data countries EDGAR'!A75</f>
        <v>Eritrea</v>
      </c>
      <c r="T120" s="195">
        <v>2019</v>
      </c>
      <c r="U120" s="485">
        <f t="shared" si="295"/>
        <v>7.947884143228183E-2</v>
      </c>
      <c r="V120" s="193">
        <f t="shared" si="279"/>
        <v>4.5121981022197527E-2</v>
      </c>
      <c r="W120" s="254">
        <f t="shared" si="296"/>
        <v>-0.43227681469611379</v>
      </c>
      <c r="X120" s="197">
        <f t="shared" si="280"/>
        <v>6.7360102355187997E-4</v>
      </c>
      <c r="Y120" s="229">
        <v>0</v>
      </c>
      <c r="Z120" s="199">
        <f t="shared" si="297"/>
        <v>6.7360102355187997E-4</v>
      </c>
      <c r="AA120" s="199">
        <f t="shared" si="281"/>
        <v>-2.8803058180141585</v>
      </c>
      <c r="AB120" s="200">
        <f t="shared" si="282"/>
        <v>3069.5766570460773</v>
      </c>
      <c r="AC120" s="199">
        <f t="shared" si="298"/>
        <v>2019.5010549373658</v>
      </c>
      <c r="AD120" s="199">
        <f t="shared" si="299"/>
        <v>2256.4808947728411</v>
      </c>
      <c r="AE120" s="201">
        <f t="shared" si="300"/>
        <v>2256.4808947728411</v>
      </c>
      <c r="AF120" s="202">
        <f t="shared" si="283"/>
        <v>2256.4808947728411</v>
      </c>
      <c r="AG120" s="202">
        <f t="shared" si="301"/>
        <v>2256.4808947728411</v>
      </c>
      <c r="AH120" s="202">
        <f t="shared" si="302"/>
        <v>2256</v>
      </c>
      <c r="AI120" s="177">
        <f t="shared" si="284"/>
        <v>2256</v>
      </c>
      <c r="AJ120" s="178" t="str" cm="1">
        <f t="array" ref="AJ120">IFERROR(INDEX($AN$6:$DP$6,MATCH(_xlfn.AGGREGATE(14,6,(AN120:DP120)/(AN120:DP120&lt;=0),1),AN120:DP120,0)),"-")</f>
        <v>-</v>
      </c>
      <c r="AL120" s="176" t="s">
        <v>302</v>
      </c>
      <c r="AM120" s="154">
        <f t="shared" si="285"/>
        <v>6.7360102355187997E-4</v>
      </c>
      <c r="AN120" s="176">
        <f t="shared" si="305"/>
        <v>6.7075859600430247E-4</v>
      </c>
      <c r="AO120" s="176">
        <f t="shared" si="305"/>
        <v>6.6791616845672508E-4</v>
      </c>
      <c r="AP120" s="176">
        <f t="shared" si="305"/>
        <v>6.6507374090914759E-4</v>
      </c>
      <c r="AQ120" s="176">
        <f t="shared" si="305"/>
        <v>6.6223131336157009E-4</v>
      </c>
      <c r="AR120" s="230">
        <f t="shared" si="317"/>
        <v>6.593888858139927E-4</v>
      </c>
      <c r="AS120" s="230">
        <f t="shared" si="317"/>
        <v>6.565464582664152E-4</v>
      </c>
      <c r="AT120" s="230">
        <f t="shared" si="317"/>
        <v>6.537040307188377E-4</v>
      </c>
      <c r="AU120" s="230">
        <f t="shared" si="317"/>
        <v>6.5086160317126031E-4</v>
      </c>
      <c r="AV120" s="230">
        <f t="shared" si="317"/>
        <v>6.4801917562368281E-4</v>
      </c>
      <c r="AW120" s="230">
        <f t="shared" si="317"/>
        <v>6.4517674807610531E-4</v>
      </c>
      <c r="AX120" s="230">
        <f t="shared" si="317"/>
        <v>6.4233432052852781E-4</v>
      </c>
      <c r="AY120" s="230">
        <f t="shared" si="317"/>
        <v>6.3949189298095042E-4</v>
      </c>
      <c r="AZ120" s="230">
        <f t="shared" si="317"/>
        <v>6.3664946543337292E-4</v>
      </c>
      <c r="BA120" s="230">
        <f t="shared" si="317"/>
        <v>6.3380703788579542E-4</v>
      </c>
      <c r="BB120" s="230">
        <f t="shared" si="317"/>
        <v>6.3096461033821803E-4</v>
      </c>
      <c r="BC120" s="230">
        <f t="shared" si="317"/>
        <v>6.2812218279064054E-4</v>
      </c>
      <c r="BD120" s="230">
        <f t="shared" si="317"/>
        <v>6.2527975524306304E-4</v>
      </c>
      <c r="BE120" s="230">
        <f t="shared" si="317"/>
        <v>6.2243732769548565E-4</v>
      </c>
      <c r="BF120" s="230">
        <f t="shared" si="317"/>
        <v>6.1959490014790815E-4</v>
      </c>
      <c r="BG120" s="230">
        <f t="shared" si="317"/>
        <v>6.1675247260033065E-4</v>
      </c>
      <c r="BH120" s="230">
        <f t="shared" si="314"/>
        <v>6.1391004505275326E-4</v>
      </c>
      <c r="BI120" s="230">
        <f t="shared" si="314"/>
        <v>6.1106761750517576E-4</v>
      </c>
      <c r="BJ120" s="230">
        <f t="shared" si="314"/>
        <v>6.0822518995759826E-4</v>
      </c>
      <c r="BK120" s="230">
        <f t="shared" si="314"/>
        <v>6.0538276241002087E-4</v>
      </c>
      <c r="BL120" s="230">
        <f t="shared" si="314"/>
        <v>6.0254033486244337E-4</v>
      </c>
      <c r="BM120" s="230">
        <f t="shared" si="314"/>
        <v>5.9969790731486587E-4</v>
      </c>
      <c r="BN120" s="230">
        <f t="shared" si="314"/>
        <v>5.9685547976728848E-4</v>
      </c>
      <c r="BO120" s="230">
        <f t="shared" si="314"/>
        <v>5.9401305221971098E-4</v>
      </c>
      <c r="BP120" s="230">
        <f t="shared" si="314"/>
        <v>5.9117062467213348E-4</v>
      </c>
      <c r="BQ120" s="230">
        <f t="shared" si="314"/>
        <v>5.8832819712455599E-4</v>
      </c>
      <c r="BR120" s="230">
        <f t="shared" si="314"/>
        <v>5.854857695769786E-4</v>
      </c>
      <c r="BS120" s="230">
        <f t="shared" si="314"/>
        <v>5.826433420294011E-4</v>
      </c>
      <c r="BT120" s="230">
        <f t="shared" si="314"/>
        <v>5.7980091448182371E-4</v>
      </c>
      <c r="BU120" s="230">
        <f t="shared" si="314"/>
        <v>5.7695848693424621E-4</v>
      </c>
      <c r="BV120" s="230">
        <f t="shared" si="314"/>
        <v>5.7411605938666871E-4</v>
      </c>
      <c r="BW120" s="230">
        <f t="shared" si="318"/>
        <v>5.7127363183909121E-4</v>
      </c>
      <c r="BX120" s="230">
        <f t="shared" si="318"/>
        <v>5.6843120429151382E-4</v>
      </c>
      <c r="BY120" s="230">
        <f t="shared" si="318"/>
        <v>5.6558877674393632E-4</v>
      </c>
      <c r="BZ120" s="230">
        <f t="shared" si="318"/>
        <v>5.6274634919635882E-4</v>
      </c>
      <c r="CA120" s="230">
        <f t="shared" si="318"/>
        <v>5.5990392164878143E-4</v>
      </c>
      <c r="CB120" s="230">
        <f t="shared" si="318"/>
        <v>5.5706149410120393E-4</v>
      </c>
      <c r="CC120" s="230">
        <f t="shared" si="318"/>
        <v>5.5421906655362643E-4</v>
      </c>
      <c r="CD120" s="230">
        <f t="shared" si="318"/>
        <v>5.5137663900604894E-4</v>
      </c>
      <c r="CE120" s="230">
        <f t="shared" si="318"/>
        <v>5.4853421145847155E-4</v>
      </c>
      <c r="CF120" s="230">
        <f t="shared" si="318"/>
        <v>5.4569178391089405E-4</v>
      </c>
      <c r="CG120" s="230">
        <f t="shared" si="318"/>
        <v>5.4284935636331666E-4</v>
      </c>
      <c r="CH120" s="230">
        <f t="shared" si="318"/>
        <v>5.4000692881573916E-4</v>
      </c>
      <c r="CI120" s="230">
        <f t="shared" si="318"/>
        <v>5.3716450126816166E-4</v>
      </c>
      <c r="CJ120" s="230">
        <f t="shared" si="318"/>
        <v>5.3432207372058416E-4</v>
      </c>
      <c r="CK120" s="230">
        <f t="shared" si="318"/>
        <v>5.3147964617300677E-4</v>
      </c>
      <c r="CL120" s="230">
        <f t="shared" si="318"/>
        <v>5.2863721862542927E-4</v>
      </c>
      <c r="CM120" s="230">
        <f t="shared" si="315"/>
        <v>5.2579479107785188E-4</v>
      </c>
      <c r="CN120" s="230">
        <f t="shared" si="315"/>
        <v>5.2295236353027438E-4</v>
      </c>
      <c r="CO120" s="230">
        <f t="shared" si="315"/>
        <v>5.2010993598269688E-4</v>
      </c>
      <c r="CP120" s="230">
        <f t="shared" si="315"/>
        <v>5.1726750843511938E-4</v>
      </c>
      <c r="CQ120" s="230">
        <f t="shared" si="315"/>
        <v>5.1442508088754199E-4</v>
      </c>
      <c r="CR120" s="230">
        <f t="shared" si="315"/>
        <v>5.1158265333996449E-4</v>
      </c>
      <c r="CS120" s="230">
        <f t="shared" si="315"/>
        <v>5.08740225792387E-4</v>
      </c>
      <c r="CT120" s="230">
        <f t="shared" si="315"/>
        <v>5.0589779824480961E-4</v>
      </c>
      <c r="CU120" s="230">
        <f t="shared" si="315"/>
        <v>5.0305537069723211E-4</v>
      </c>
      <c r="CV120" s="230">
        <f t="shared" si="315"/>
        <v>5.0021294314965461E-4</v>
      </c>
      <c r="CW120" s="230">
        <f t="shared" si="315"/>
        <v>4.9737051560207711E-4</v>
      </c>
      <c r="CX120" s="230">
        <f t="shared" si="315"/>
        <v>4.9452808805449972E-4</v>
      </c>
      <c r="CY120" s="230">
        <f t="shared" si="315"/>
        <v>4.9168566050692222E-4</v>
      </c>
      <c r="CZ120" s="230">
        <f t="shared" si="315"/>
        <v>4.8884323295934483E-4</v>
      </c>
      <c r="DA120" s="230">
        <f t="shared" si="315"/>
        <v>4.8600080541176733E-4</v>
      </c>
      <c r="DB120" s="230">
        <f t="shared" si="316"/>
        <v>4.8315837786418983E-4</v>
      </c>
      <c r="DC120" s="230">
        <f t="shared" si="316"/>
        <v>4.8031595031661239E-4</v>
      </c>
      <c r="DD120" s="230">
        <f t="shared" si="316"/>
        <v>4.7747352276903494E-4</v>
      </c>
      <c r="DE120" s="230">
        <f t="shared" si="316"/>
        <v>4.7463109522145744E-4</v>
      </c>
      <c r="DF120" s="230">
        <f t="shared" si="316"/>
        <v>4.7178866767388E-4</v>
      </c>
      <c r="DG120" s="230">
        <f t="shared" si="316"/>
        <v>4.6894624012630256E-4</v>
      </c>
      <c r="DH120" s="230">
        <f t="shared" si="316"/>
        <v>4.6610381257872506E-4</v>
      </c>
      <c r="DI120" s="230">
        <f t="shared" si="316"/>
        <v>4.6326138503114761E-4</v>
      </c>
      <c r="DJ120" s="230">
        <f t="shared" si="316"/>
        <v>4.6041895748357017E-4</v>
      </c>
      <c r="DK120" s="230">
        <f t="shared" si="316"/>
        <v>4.5757652993599267E-4</v>
      </c>
      <c r="DL120" s="230">
        <f t="shared" si="316"/>
        <v>4.5473410238841517E-4</v>
      </c>
      <c r="DM120" s="230">
        <f t="shared" si="316"/>
        <v>4.5189167484083778E-4</v>
      </c>
      <c r="DN120" s="230">
        <f t="shared" si="316"/>
        <v>4.4904924729326028E-4</v>
      </c>
      <c r="DO120" s="230">
        <f t="shared" si="316"/>
        <v>4.4620681974568278E-4</v>
      </c>
      <c r="DP120" s="230">
        <f t="shared" si="316"/>
        <v>4.4336439219810539E-4</v>
      </c>
    </row>
    <row r="121" spans="2:120" x14ac:dyDescent="0.25">
      <c r="B121" s="194" t="str">
        <f t="shared" si="292"/>
        <v>Estonia</v>
      </c>
      <c r="C121" s="233">
        <f>'web app'!$C$29</f>
        <v>668.55</v>
      </c>
      <c r="D121" s="234">
        <f>'web app'!$C$17</f>
        <v>0.15</v>
      </c>
      <c r="E121" s="235">
        <f>VLOOKUP($S121,'data countries EDGAR'!$A$15:$AA$223,'data countries EDGAR'!$AA$12,FALSE)</f>
        <v>1.6906637442622413E-4</v>
      </c>
      <c r="F121" s="235">
        <f>VLOOKUP($S121,'data countries EDGAR'!$A$15:$AA$223,'data countries EDGAR'!$Z$12,FALSE)</f>
        <v>4.2144161967195155E-4</v>
      </c>
      <c r="G121" s="193">
        <f t="shared" si="293"/>
        <v>0.25644597430032851</v>
      </c>
      <c r="H121" s="262">
        <f>VLOOKUP($S121,'data countries EDGAR'!$A$15:$AA$223,'data countries EDGAR'!M$12,FALSE)/1000</f>
        <v>1.5462923778305999E-2</v>
      </c>
      <c r="I121" s="236">
        <f>VLOOKUP($S121,'data countries EDGAR'!$A$15:$AA$223,'data countries EDGAR'!N$12,FALSE)/1000</f>
        <v>1.2132928541232999E-2</v>
      </c>
      <c r="J121" s="236">
        <f>VLOOKUP($S121,'data countries EDGAR'!$A$15:$AA$223,'data countries EDGAR'!O$12,FALSE)/1000</f>
        <v>1.2925558791917001E-2</v>
      </c>
      <c r="K121" s="236">
        <f>VLOOKUP($S121,'data countries EDGAR'!$A$15:$AA$223,'data countries EDGAR'!P$12,FALSE)/1000</f>
        <v>1.5018241250752001E-2</v>
      </c>
      <c r="L121" s="236">
        <f>VLOOKUP($S121,'data countries EDGAR'!$A$15:$AA$223,'data countries EDGAR'!Q$12,FALSE)/1000</f>
        <v>1.1474084678433E-2</v>
      </c>
      <c r="M121" s="236">
        <f>VLOOKUP($S121,'data countries EDGAR'!$A$15:$AA$223,'data countries EDGAR'!R$12,FALSE)/1000</f>
        <v>1.0648547484171999E-2</v>
      </c>
      <c r="N121" s="236"/>
      <c r="O121" s="236"/>
      <c r="P121" s="262">
        <f t="shared" si="294"/>
        <v>6.2199360746507004E-2</v>
      </c>
      <c r="Q121" s="194">
        <f t="shared" si="277"/>
        <v>0</v>
      </c>
      <c r="R121" s="237">
        <f t="shared" si="278"/>
        <v>0</v>
      </c>
      <c r="S121" s="194" t="str">
        <f>'data countries EDGAR'!A76</f>
        <v>Estonia</v>
      </c>
      <c r="T121" s="195">
        <v>2019</v>
      </c>
      <c r="U121" s="485">
        <f t="shared" si="295"/>
        <v>0.25644597430032851</v>
      </c>
      <c r="V121" s="193">
        <f t="shared" si="279"/>
        <v>0.25644597430025967</v>
      </c>
      <c r="W121" s="254">
        <f t="shared" si="296"/>
        <v>-2.6845192735436285E-13</v>
      </c>
      <c r="X121" s="197">
        <f t="shared" si="280"/>
        <v>1.5462923778305999E-2</v>
      </c>
      <c r="Y121" s="229">
        <v>0</v>
      </c>
      <c r="Z121" s="199">
        <f t="shared" si="297"/>
        <v>1.5462923778305999E-2</v>
      </c>
      <c r="AA121" s="199">
        <f t="shared" si="281"/>
        <v>-62.983104012956893</v>
      </c>
      <c r="AB121" s="200">
        <f t="shared" si="282"/>
        <v>64130.699475198831</v>
      </c>
      <c r="AC121" s="199">
        <f t="shared" si="298"/>
        <v>2019.5073181099754</v>
      </c>
      <c r="AD121" s="199">
        <f t="shared" si="299"/>
        <v>2053.6618260928972</v>
      </c>
      <c r="AE121" s="201">
        <f t="shared" si="300"/>
        <v>2053.6618260928972</v>
      </c>
      <c r="AF121" s="202">
        <f t="shared" si="283"/>
        <v>2053.6618260928972</v>
      </c>
      <c r="AG121" s="202">
        <f t="shared" si="301"/>
        <v>2053.6618260928972</v>
      </c>
      <c r="AH121" s="202">
        <f t="shared" si="302"/>
        <v>2053</v>
      </c>
      <c r="AI121" s="177">
        <f t="shared" si="284"/>
        <v>2054</v>
      </c>
      <c r="AJ121" s="178" cm="1">
        <f t="array" ref="AJ121">IFERROR(INDEX($AN$6:$DP$6,MATCH(_xlfn.AGGREGATE(14,6,(AN121:DP121)/(AN121:DP121&lt;=0),1),AN121:DP121,0)),"-")</f>
        <v>2054</v>
      </c>
      <c r="AL121" s="176" t="s">
        <v>302</v>
      </c>
      <c r="AM121" s="154">
        <f t="shared" si="285"/>
        <v>1.5462923778305999E-2</v>
      </c>
      <c r="AN121" s="176">
        <f t="shared" si="305"/>
        <v>1.5010286271860728E-2</v>
      </c>
      <c r="AO121" s="176">
        <f t="shared" si="305"/>
        <v>1.4557648765415456E-2</v>
      </c>
      <c r="AP121" s="176">
        <f t="shared" si="305"/>
        <v>1.4105011258970184E-2</v>
      </c>
      <c r="AQ121" s="176">
        <f t="shared" si="305"/>
        <v>1.3652373752524913E-2</v>
      </c>
      <c r="AR121" s="230">
        <f t="shared" si="317"/>
        <v>1.3199736246079639E-2</v>
      </c>
      <c r="AS121" s="230">
        <f t="shared" si="317"/>
        <v>1.2747098739634369E-2</v>
      </c>
      <c r="AT121" s="230">
        <f t="shared" si="317"/>
        <v>1.2294461233189096E-2</v>
      </c>
      <c r="AU121" s="230">
        <f t="shared" si="317"/>
        <v>1.1841823726743824E-2</v>
      </c>
      <c r="AV121" s="230">
        <f t="shared" si="317"/>
        <v>1.1389186220298553E-2</v>
      </c>
      <c r="AW121" s="230">
        <f t="shared" si="317"/>
        <v>1.0936548713853281E-2</v>
      </c>
      <c r="AX121" s="230">
        <f t="shared" si="317"/>
        <v>1.0483911207408009E-2</v>
      </c>
      <c r="AY121" s="230">
        <f t="shared" si="317"/>
        <v>1.0031273700962738E-2</v>
      </c>
      <c r="AZ121" s="230">
        <f t="shared" si="317"/>
        <v>9.5786361945174661E-3</v>
      </c>
      <c r="BA121" s="230">
        <f t="shared" si="317"/>
        <v>9.1259986880721927E-3</v>
      </c>
      <c r="BB121" s="230">
        <f t="shared" si="317"/>
        <v>8.6733611816269228E-3</v>
      </c>
      <c r="BC121" s="230">
        <f t="shared" si="317"/>
        <v>8.2207236751816494E-3</v>
      </c>
      <c r="BD121" s="230">
        <f t="shared" si="317"/>
        <v>7.7680861687363786E-3</v>
      </c>
      <c r="BE121" s="230">
        <f t="shared" si="317"/>
        <v>7.3154486622911061E-3</v>
      </c>
      <c r="BF121" s="230">
        <f t="shared" si="317"/>
        <v>6.8628111558458344E-3</v>
      </c>
      <c r="BG121" s="230">
        <f t="shared" si="317"/>
        <v>6.4101736494005628E-3</v>
      </c>
      <c r="BH121" s="230">
        <f t="shared" si="314"/>
        <v>5.9575361429552911E-3</v>
      </c>
      <c r="BI121" s="230">
        <f t="shared" si="314"/>
        <v>5.5048986365100194E-3</v>
      </c>
      <c r="BJ121" s="230">
        <f t="shared" si="314"/>
        <v>5.0522611300647478E-3</v>
      </c>
      <c r="BK121" s="230">
        <f t="shared" si="314"/>
        <v>4.5996236236194761E-3</v>
      </c>
      <c r="BL121" s="230">
        <f t="shared" si="314"/>
        <v>4.1469861171742044E-3</v>
      </c>
      <c r="BM121" s="230">
        <f t="shared" si="314"/>
        <v>3.6943486107289328E-3</v>
      </c>
      <c r="BN121" s="230">
        <f t="shared" si="314"/>
        <v>3.2417111042836594E-3</v>
      </c>
      <c r="BO121" s="230">
        <f t="shared" si="314"/>
        <v>2.7890735978383877E-3</v>
      </c>
      <c r="BP121" s="230">
        <f t="shared" si="314"/>
        <v>2.3364360913931161E-3</v>
      </c>
      <c r="BQ121" s="230">
        <f t="shared" si="314"/>
        <v>1.8837985849478444E-3</v>
      </c>
      <c r="BR121" s="230">
        <f t="shared" si="314"/>
        <v>1.4311610785025727E-3</v>
      </c>
      <c r="BS121" s="230">
        <f t="shared" si="314"/>
        <v>9.7852357205730107E-4</v>
      </c>
      <c r="BT121" s="230">
        <f t="shared" si="314"/>
        <v>5.2588606561202941E-4</v>
      </c>
      <c r="BU121" s="230">
        <f t="shared" si="314"/>
        <v>9.9130731959189218E-5</v>
      </c>
      <c r="BV121" s="230">
        <f t="shared" si="314"/>
        <v>0</v>
      </c>
      <c r="BW121" s="230">
        <f t="shared" si="318"/>
        <v>0</v>
      </c>
      <c r="BX121" s="230">
        <f t="shared" si="318"/>
        <v>0</v>
      </c>
      <c r="BY121" s="230">
        <f t="shared" si="318"/>
        <v>0</v>
      </c>
      <c r="BZ121" s="230">
        <f t="shared" si="318"/>
        <v>0</v>
      </c>
      <c r="CA121" s="230">
        <f t="shared" si="318"/>
        <v>0</v>
      </c>
      <c r="CB121" s="230">
        <f t="shared" si="318"/>
        <v>0</v>
      </c>
      <c r="CC121" s="230">
        <f t="shared" si="318"/>
        <v>0</v>
      </c>
      <c r="CD121" s="230">
        <f t="shared" si="318"/>
        <v>0</v>
      </c>
      <c r="CE121" s="230">
        <f t="shared" si="318"/>
        <v>0</v>
      </c>
      <c r="CF121" s="230">
        <f t="shared" si="318"/>
        <v>0</v>
      </c>
      <c r="CG121" s="230">
        <f t="shared" si="318"/>
        <v>0</v>
      </c>
      <c r="CH121" s="230">
        <f t="shared" si="318"/>
        <v>0</v>
      </c>
      <c r="CI121" s="230">
        <f t="shared" si="318"/>
        <v>0</v>
      </c>
      <c r="CJ121" s="230">
        <f t="shared" si="318"/>
        <v>0</v>
      </c>
      <c r="CK121" s="230">
        <f t="shared" si="318"/>
        <v>0</v>
      </c>
      <c r="CL121" s="230">
        <f t="shared" si="318"/>
        <v>0</v>
      </c>
      <c r="CM121" s="230">
        <f t="shared" si="315"/>
        <v>0</v>
      </c>
      <c r="CN121" s="230">
        <f t="shared" si="315"/>
        <v>0</v>
      </c>
      <c r="CO121" s="230">
        <f t="shared" si="315"/>
        <v>0</v>
      </c>
      <c r="CP121" s="230">
        <f t="shared" si="315"/>
        <v>0</v>
      </c>
      <c r="CQ121" s="230">
        <f t="shared" si="315"/>
        <v>0</v>
      </c>
      <c r="CR121" s="230">
        <f t="shared" si="315"/>
        <v>0</v>
      </c>
      <c r="CS121" s="230">
        <f t="shared" si="315"/>
        <v>0</v>
      </c>
      <c r="CT121" s="230">
        <f t="shared" si="315"/>
        <v>0</v>
      </c>
      <c r="CU121" s="230">
        <f t="shared" si="315"/>
        <v>0</v>
      </c>
      <c r="CV121" s="230">
        <f t="shared" si="315"/>
        <v>0</v>
      </c>
      <c r="CW121" s="230">
        <f t="shared" si="315"/>
        <v>0</v>
      </c>
      <c r="CX121" s="230">
        <f t="shared" si="315"/>
        <v>0</v>
      </c>
      <c r="CY121" s="230">
        <f t="shared" si="315"/>
        <v>0</v>
      </c>
      <c r="CZ121" s="230">
        <f t="shared" si="315"/>
        <v>0</v>
      </c>
      <c r="DA121" s="230">
        <f t="shared" si="315"/>
        <v>0</v>
      </c>
      <c r="DB121" s="230">
        <f t="shared" si="316"/>
        <v>0</v>
      </c>
      <c r="DC121" s="230">
        <f t="shared" si="316"/>
        <v>0</v>
      </c>
      <c r="DD121" s="230">
        <f t="shared" si="316"/>
        <v>0</v>
      </c>
      <c r="DE121" s="230">
        <f t="shared" si="316"/>
        <v>0</v>
      </c>
      <c r="DF121" s="230">
        <f t="shared" si="316"/>
        <v>0</v>
      </c>
      <c r="DG121" s="230">
        <f t="shared" si="316"/>
        <v>0</v>
      </c>
      <c r="DH121" s="230">
        <f t="shared" si="316"/>
        <v>0</v>
      </c>
      <c r="DI121" s="230">
        <f t="shared" si="316"/>
        <v>0</v>
      </c>
      <c r="DJ121" s="230">
        <f t="shared" si="316"/>
        <v>0</v>
      </c>
      <c r="DK121" s="230">
        <f t="shared" si="316"/>
        <v>0</v>
      </c>
      <c r="DL121" s="230">
        <f t="shared" si="316"/>
        <v>0</v>
      </c>
      <c r="DM121" s="230">
        <f t="shared" si="316"/>
        <v>0</v>
      </c>
      <c r="DN121" s="230">
        <f t="shared" si="316"/>
        <v>0</v>
      </c>
      <c r="DO121" s="230">
        <f t="shared" si="316"/>
        <v>0</v>
      </c>
      <c r="DP121" s="230">
        <f t="shared" si="316"/>
        <v>0</v>
      </c>
    </row>
    <row r="122" spans="2:120" x14ac:dyDescent="0.25">
      <c r="B122" s="194" t="str">
        <f t="shared" si="292"/>
        <v>Eswatini</v>
      </c>
      <c r="C122" s="233">
        <f>'web app'!$C$29</f>
        <v>668.55</v>
      </c>
      <c r="D122" s="234">
        <f>'web app'!$C$17</f>
        <v>0.15</v>
      </c>
      <c r="E122" s="235">
        <f>VLOOKUP($S122,'data countries EDGAR'!$A$15:$AA$223,'data countries EDGAR'!$AA$12,FALSE)</f>
        <v>1.8353986837610454E-4</v>
      </c>
      <c r="F122" s="235">
        <f>VLOOKUP($S122,'data countries EDGAR'!$A$15:$AA$223,'data countries EDGAR'!$Z$12,FALSE)</f>
        <v>3.0963739469802619E-5</v>
      </c>
      <c r="G122" s="193">
        <f t="shared" si="293"/>
        <v>3.6001523669582765E-2</v>
      </c>
      <c r="H122" s="262">
        <f>VLOOKUP($S122,'data countries EDGAR'!$A$15:$AA$223,'data countries EDGAR'!M$12,FALSE)/1000</f>
        <v>1.1360765547683001E-3</v>
      </c>
      <c r="I122" s="236">
        <f>VLOOKUP($S122,'data countries EDGAR'!$A$15:$AA$223,'data countries EDGAR'!N$12,FALSE)/1000</f>
        <v>9.6062367927399E-4</v>
      </c>
      <c r="J122" s="236">
        <f>VLOOKUP($S122,'data countries EDGAR'!$A$15:$AA$223,'data countries EDGAR'!O$12,FALSE)/1000</f>
        <v>9.8917504065803002E-4</v>
      </c>
      <c r="K122" s="236">
        <f>VLOOKUP($S122,'data countries EDGAR'!$A$15:$AA$223,'data countries EDGAR'!P$12,FALSE)/1000</f>
        <v>1.0765336183639E-3</v>
      </c>
      <c r="L122" s="236">
        <f>VLOOKUP($S122,'data countries EDGAR'!$A$15:$AA$223,'data countries EDGAR'!Q$12,FALSE)/1000</f>
        <v>1.0784008614725001E-3</v>
      </c>
      <c r="M122" s="236">
        <f>VLOOKUP($S122,'data countries EDGAR'!$A$15:$AA$223,'data countries EDGAR'!R$12,FALSE)/1000</f>
        <v>1.0941373287261E-3</v>
      </c>
      <c r="N122" s="236"/>
      <c r="O122" s="236"/>
      <c r="P122" s="262">
        <f t="shared" si="294"/>
        <v>5.1988705284945202E-3</v>
      </c>
      <c r="Q122" s="194">
        <f t="shared" si="277"/>
        <v>0</v>
      </c>
      <c r="R122" s="237">
        <f t="shared" si="278"/>
        <v>0</v>
      </c>
      <c r="S122" s="194" t="str">
        <f>'data countries EDGAR'!A77</f>
        <v>Eswatini</v>
      </c>
      <c r="T122" s="195">
        <v>2019</v>
      </c>
      <c r="U122" s="485">
        <f t="shared" si="295"/>
        <v>3.6001523669582765E-2</v>
      </c>
      <c r="V122" s="193">
        <f t="shared" si="279"/>
        <v>3.6001523669590203E-2</v>
      </c>
      <c r="W122" s="254">
        <f t="shared" si="296"/>
        <v>2.0672352718520415E-13</v>
      </c>
      <c r="X122" s="197">
        <f t="shared" si="280"/>
        <v>1.1360765547683001E-3</v>
      </c>
      <c r="Y122" s="229">
        <v>0</v>
      </c>
      <c r="Z122" s="199">
        <f t="shared" si="297"/>
        <v>1.1360765547683001E-3</v>
      </c>
      <c r="AA122" s="199">
        <f t="shared" si="281"/>
        <v>-4.6617523286030984</v>
      </c>
      <c r="AB122" s="200">
        <f t="shared" si="282"/>
        <v>4781.0569281780172</v>
      </c>
      <c r="AC122" s="199">
        <f t="shared" si="298"/>
        <v>2019.503883506618</v>
      </c>
      <c r="AD122" s="199">
        <f t="shared" si="299"/>
        <v>2083.874809625423</v>
      </c>
      <c r="AE122" s="201">
        <f t="shared" si="300"/>
        <v>2083.874809625423</v>
      </c>
      <c r="AF122" s="202">
        <f t="shared" si="283"/>
        <v>2083.874809625423</v>
      </c>
      <c r="AG122" s="202">
        <f t="shared" si="301"/>
        <v>2083.874809625423</v>
      </c>
      <c r="AH122" s="202">
        <f t="shared" si="302"/>
        <v>2083</v>
      </c>
      <c r="AI122" s="177">
        <f t="shared" si="284"/>
        <v>2084</v>
      </c>
      <c r="AJ122" s="178" cm="1">
        <f t="array" ref="AJ122">IFERROR(INDEX($AN$6:$DP$6,MATCH(_xlfn.AGGREGATE(14,6,(AN122:DP122)/(AN122:DP122&lt;=0),1),AN122:DP122,0)),"-")</f>
        <v>2084</v>
      </c>
      <c r="AL122" s="176" t="s">
        <v>302</v>
      </c>
      <c r="AM122" s="154">
        <f t="shared" si="285"/>
        <v>1.1360765547683001E-3</v>
      </c>
      <c r="AN122" s="176">
        <f t="shared" si="305"/>
        <v>1.1184287114367427E-3</v>
      </c>
      <c r="AO122" s="176">
        <f t="shared" si="305"/>
        <v>1.1007808681051852E-3</v>
      </c>
      <c r="AP122" s="176">
        <f t="shared" si="305"/>
        <v>1.0831330247736278E-3</v>
      </c>
      <c r="AQ122" s="176">
        <f t="shared" si="305"/>
        <v>1.0654851814420705E-3</v>
      </c>
      <c r="AR122" s="230">
        <f t="shared" si="317"/>
        <v>1.0478373381105129E-3</v>
      </c>
      <c r="AS122" s="230">
        <f t="shared" si="317"/>
        <v>1.0301894947789556E-3</v>
      </c>
      <c r="AT122" s="230">
        <f t="shared" si="317"/>
        <v>1.0125416514473982E-3</v>
      </c>
      <c r="AU122" s="230">
        <f t="shared" si="317"/>
        <v>9.9489380811584069E-4</v>
      </c>
      <c r="AV122" s="230">
        <f t="shared" si="317"/>
        <v>9.7724596478428335E-4</v>
      </c>
      <c r="AW122" s="230">
        <f t="shared" si="317"/>
        <v>9.595981214527259E-4</v>
      </c>
      <c r="AX122" s="230">
        <f t="shared" si="317"/>
        <v>9.4195027812116845E-4</v>
      </c>
      <c r="AY122" s="230">
        <f t="shared" si="317"/>
        <v>9.2430243478961111E-4</v>
      </c>
      <c r="AZ122" s="230">
        <f t="shared" si="317"/>
        <v>9.0665459145805366E-4</v>
      </c>
      <c r="BA122" s="230">
        <f t="shared" si="317"/>
        <v>8.8900674812649621E-4</v>
      </c>
      <c r="BB122" s="230">
        <f t="shared" si="317"/>
        <v>8.7135890479493887E-4</v>
      </c>
      <c r="BC122" s="230">
        <f t="shared" si="317"/>
        <v>8.5371106146338142E-4</v>
      </c>
      <c r="BD122" s="230">
        <f t="shared" si="317"/>
        <v>8.3606321813182397E-4</v>
      </c>
      <c r="BE122" s="230">
        <f t="shared" si="317"/>
        <v>8.1841537480026663E-4</v>
      </c>
      <c r="BF122" s="230">
        <f t="shared" si="317"/>
        <v>8.0076753146870918E-4</v>
      </c>
      <c r="BG122" s="230">
        <f t="shared" si="317"/>
        <v>7.8311968813715173E-4</v>
      </c>
      <c r="BH122" s="230">
        <f t="shared" si="314"/>
        <v>7.6547184480559439E-4</v>
      </c>
      <c r="BI122" s="230">
        <f t="shared" si="314"/>
        <v>7.4782400147403694E-4</v>
      </c>
      <c r="BJ122" s="230">
        <f t="shared" si="314"/>
        <v>7.301761581424795E-4</v>
      </c>
      <c r="BK122" s="230">
        <f t="shared" si="314"/>
        <v>7.1252831481092216E-4</v>
      </c>
      <c r="BL122" s="230">
        <f t="shared" si="314"/>
        <v>6.9488047147936471E-4</v>
      </c>
      <c r="BM122" s="230">
        <f t="shared" si="314"/>
        <v>6.7723262814780726E-4</v>
      </c>
      <c r="BN122" s="230">
        <f t="shared" si="314"/>
        <v>6.5958478481624992E-4</v>
      </c>
      <c r="BO122" s="230">
        <f t="shared" si="314"/>
        <v>6.4193694148469247E-4</v>
      </c>
      <c r="BP122" s="230">
        <f t="shared" si="314"/>
        <v>6.2428909815313502E-4</v>
      </c>
      <c r="BQ122" s="230">
        <f t="shared" si="314"/>
        <v>6.0664125482157757E-4</v>
      </c>
      <c r="BR122" s="230">
        <f t="shared" si="314"/>
        <v>5.8899341149002023E-4</v>
      </c>
      <c r="BS122" s="230">
        <f t="shared" si="314"/>
        <v>5.7134556815846278E-4</v>
      </c>
      <c r="BT122" s="230">
        <f t="shared" si="314"/>
        <v>5.5369772482690533E-4</v>
      </c>
      <c r="BU122" s="230">
        <f t="shared" si="314"/>
        <v>5.3604988149534799E-4</v>
      </c>
      <c r="BV122" s="230">
        <f t="shared" si="314"/>
        <v>5.1840203816379054E-4</v>
      </c>
      <c r="BW122" s="230">
        <f t="shared" si="318"/>
        <v>5.0075419483223309E-4</v>
      </c>
      <c r="BX122" s="230">
        <f t="shared" si="318"/>
        <v>4.8310635150067575E-4</v>
      </c>
      <c r="BY122" s="230">
        <f t="shared" si="318"/>
        <v>4.654585081691183E-4</v>
      </c>
      <c r="BZ122" s="230">
        <f t="shared" si="318"/>
        <v>4.4781066483756086E-4</v>
      </c>
      <c r="CA122" s="230">
        <f t="shared" si="318"/>
        <v>4.3016282150600341E-4</v>
      </c>
      <c r="CB122" s="230">
        <f t="shared" si="318"/>
        <v>4.1251497817444607E-4</v>
      </c>
      <c r="CC122" s="230">
        <f t="shared" si="318"/>
        <v>3.9486713484288862E-4</v>
      </c>
      <c r="CD122" s="230">
        <f t="shared" si="318"/>
        <v>3.7721929151133117E-4</v>
      </c>
      <c r="CE122" s="230">
        <f t="shared" si="318"/>
        <v>3.5957144817977383E-4</v>
      </c>
      <c r="CF122" s="230">
        <f t="shared" si="318"/>
        <v>3.4192360484821638E-4</v>
      </c>
      <c r="CG122" s="230">
        <f t="shared" si="318"/>
        <v>3.2427576151665893E-4</v>
      </c>
      <c r="CH122" s="230">
        <f t="shared" si="318"/>
        <v>3.0662791818510159E-4</v>
      </c>
      <c r="CI122" s="230">
        <f t="shared" si="318"/>
        <v>2.8898007485354414E-4</v>
      </c>
      <c r="CJ122" s="230">
        <f t="shared" si="318"/>
        <v>2.7133223152198669E-4</v>
      </c>
      <c r="CK122" s="230">
        <f t="shared" si="318"/>
        <v>2.5368438819042935E-4</v>
      </c>
      <c r="CL122" s="230">
        <f t="shared" si="318"/>
        <v>2.360365448588719E-4</v>
      </c>
      <c r="CM122" s="230">
        <f t="shared" si="315"/>
        <v>2.1838870152731445E-4</v>
      </c>
      <c r="CN122" s="230">
        <f t="shared" si="315"/>
        <v>2.0074085819575711E-4</v>
      </c>
      <c r="CO122" s="230">
        <f t="shared" si="315"/>
        <v>1.8309301486419966E-4</v>
      </c>
      <c r="CP122" s="230">
        <f t="shared" si="315"/>
        <v>1.6544517153264222E-4</v>
      </c>
      <c r="CQ122" s="230">
        <f t="shared" si="315"/>
        <v>1.4779732820108487E-4</v>
      </c>
      <c r="CR122" s="230">
        <f t="shared" si="315"/>
        <v>1.3014948486952732E-4</v>
      </c>
      <c r="CS122" s="230">
        <f t="shared" si="315"/>
        <v>1.1250164153796998E-4</v>
      </c>
      <c r="CT122" s="230">
        <f t="shared" si="315"/>
        <v>9.4853798206412637E-5</v>
      </c>
      <c r="CU122" s="230">
        <f t="shared" si="315"/>
        <v>7.7205954874855079E-5</v>
      </c>
      <c r="CV122" s="230">
        <f t="shared" si="315"/>
        <v>5.9558111543297739E-5</v>
      </c>
      <c r="CW122" s="230">
        <f t="shared" si="315"/>
        <v>4.1910268211740398E-5</v>
      </c>
      <c r="CX122" s="230">
        <f t="shared" si="315"/>
        <v>2.4262424880182841E-5</v>
      </c>
      <c r="CY122" s="230">
        <f t="shared" si="315"/>
        <v>6.7528756070426594E-6</v>
      </c>
      <c r="CZ122" s="230">
        <f t="shared" si="315"/>
        <v>0</v>
      </c>
      <c r="DA122" s="230">
        <f t="shared" si="315"/>
        <v>0</v>
      </c>
      <c r="DB122" s="230">
        <f t="shared" si="316"/>
        <v>0</v>
      </c>
      <c r="DC122" s="230">
        <f t="shared" si="316"/>
        <v>0</v>
      </c>
      <c r="DD122" s="230">
        <f t="shared" si="316"/>
        <v>0</v>
      </c>
      <c r="DE122" s="230">
        <f t="shared" si="316"/>
        <v>0</v>
      </c>
      <c r="DF122" s="230">
        <f t="shared" si="316"/>
        <v>0</v>
      </c>
      <c r="DG122" s="230">
        <f t="shared" si="316"/>
        <v>0</v>
      </c>
      <c r="DH122" s="230">
        <f t="shared" si="316"/>
        <v>0</v>
      </c>
      <c r="DI122" s="230">
        <f t="shared" si="316"/>
        <v>0</v>
      </c>
      <c r="DJ122" s="230">
        <f t="shared" si="316"/>
        <v>0</v>
      </c>
      <c r="DK122" s="230">
        <f t="shared" si="316"/>
        <v>0</v>
      </c>
      <c r="DL122" s="230">
        <f t="shared" si="316"/>
        <v>0</v>
      </c>
      <c r="DM122" s="230">
        <f t="shared" si="316"/>
        <v>0</v>
      </c>
      <c r="DN122" s="230">
        <f t="shared" si="316"/>
        <v>0</v>
      </c>
      <c r="DO122" s="230">
        <f t="shared" si="316"/>
        <v>0</v>
      </c>
      <c r="DP122" s="230">
        <f t="shared" si="316"/>
        <v>0</v>
      </c>
    </row>
    <row r="123" spans="2:120" x14ac:dyDescent="0.25">
      <c r="B123" s="194" t="str">
        <f t="shared" si="292"/>
        <v>Ethiopia</v>
      </c>
      <c r="C123" s="233">
        <f>'web app'!$C$29</f>
        <v>668.55</v>
      </c>
      <c r="D123" s="234">
        <f>'web app'!$C$17</f>
        <v>0.15</v>
      </c>
      <c r="E123" s="235">
        <f>VLOOKUP($S123,'data countries EDGAR'!$A$15:$AA$223,'data countries EDGAR'!$AA$12,FALSE)</f>
        <v>1.4281531728518723E-2</v>
      </c>
      <c r="F123" s="235">
        <f>VLOOKUP($S123,'data countries EDGAR'!$A$15:$AA$223,'data countries EDGAR'!$Z$12,FALSE)</f>
        <v>5.0373895701595151E-4</v>
      </c>
      <c r="G123" s="193">
        <f t="shared" si="293"/>
        <v>1.718446183321241</v>
      </c>
      <c r="H123" s="262">
        <f>VLOOKUP($S123,'data countries EDGAR'!$A$15:$AA$223,'data countries EDGAR'!M$12,FALSE)/1000</f>
        <v>1.8482458145837998E-2</v>
      </c>
      <c r="I123" s="236">
        <f>VLOOKUP($S123,'data countries EDGAR'!$A$15:$AA$223,'data countries EDGAR'!N$12,FALSE)/1000</f>
        <v>1.8015798191279998E-2</v>
      </c>
      <c r="J123" s="236">
        <f>VLOOKUP($S123,'data countries EDGAR'!$A$15:$AA$223,'data countries EDGAR'!O$12,FALSE)/1000</f>
        <v>1.9094063975515E-2</v>
      </c>
      <c r="K123" s="236">
        <f>VLOOKUP($S123,'data countries EDGAR'!$A$15:$AA$223,'data countries EDGAR'!P$12,FALSE)/1000</f>
        <v>1.8334879424439999E-2</v>
      </c>
      <c r="L123" s="236">
        <f>VLOOKUP($S123,'data countries EDGAR'!$A$15:$AA$223,'data countries EDGAR'!Q$12,FALSE)/1000</f>
        <v>1.901649061756E-2</v>
      </c>
      <c r="M123" s="236">
        <f>VLOOKUP($S123,'data countries EDGAR'!$A$15:$AA$223,'data countries EDGAR'!R$12,FALSE)/1000</f>
        <v>1.9364846904886001E-2</v>
      </c>
      <c r="N123" s="236"/>
      <c r="O123" s="236"/>
      <c r="P123" s="262">
        <f t="shared" si="294"/>
        <v>9.3826079113681002E-2</v>
      </c>
      <c r="Q123" s="194">
        <f t="shared" si="277"/>
        <v>0</v>
      </c>
      <c r="R123" s="237">
        <f t="shared" si="278"/>
        <v>0</v>
      </c>
      <c r="S123" s="194" t="str">
        <f>'data countries EDGAR'!A78</f>
        <v>Ethiopia</v>
      </c>
      <c r="T123" s="195">
        <v>2019</v>
      </c>
      <c r="U123" s="485">
        <f t="shared" si="295"/>
        <v>1.718446183321241</v>
      </c>
      <c r="V123" s="193">
        <f t="shared" si="279"/>
        <v>1.1687599104279989</v>
      </c>
      <c r="W123" s="254">
        <f t="shared" si="296"/>
        <v>-0.31987401073617761</v>
      </c>
      <c r="X123" s="197">
        <f t="shared" si="280"/>
        <v>1.8482458145837998E-2</v>
      </c>
      <c r="Y123" s="229">
        <v>0</v>
      </c>
      <c r="Z123" s="199">
        <f t="shared" si="297"/>
        <v>1.8482458145837998E-2</v>
      </c>
      <c r="AA123" s="199">
        <f t="shared" si="281"/>
        <v>-78.106023275827994</v>
      </c>
      <c r="AB123" s="200">
        <f t="shared" si="282"/>
        <v>82356.626352711857</v>
      </c>
      <c r="AC123" s="199">
        <f t="shared" si="298"/>
        <v>2019.5013372348378</v>
      </c>
      <c r="AD123" s="199">
        <f t="shared" si="299"/>
        <v>2206.4529519361849</v>
      </c>
      <c r="AE123" s="201">
        <f t="shared" si="300"/>
        <v>2206.4529519361849</v>
      </c>
      <c r="AF123" s="202">
        <f t="shared" si="283"/>
        <v>2206.4529519361849</v>
      </c>
      <c r="AG123" s="202">
        <f t="shared" si="301"/>
        <v>2206.4529519361849</v>
      </c>
      <c r="AH123" s="202">
        <f t="shared" si="302"/>
        <v>2206</v>
      </c>
      <c r="AI123" s="177">
        <f t="shared" si="284"/>
        <v>2206</v>
      </c>
      <c r="AJ123" s="178" t="str" cm="1">
        <f t="array" ref="AJ123">IFERROR(INDEX($AN$6:$DP$6,MATCH(_xlfn.AGGREGATE(14,6,(AN123:DP123)/(AN123:DP123&lt;=0),1),AN123:DP123,0)),"-")</f>
        <v>-</v>
      </c>
      <c r="AL123" s="176" t="s">
        <v>302</v>
      </c>
      <c r="AM123" s="154">
        <f t="shared" si="285"/>
        <v>1.8482458145837998E-2</v>
      </c>
      <c r="AN123" s="176">
        <f t="shared" si="305"/>
        <v>1.8383596598296633E-2</v>
      </c>
      <c r="AO123" s="176">
        <f t="shared" si="305"/>
        <v>1.8284735050755264E-2</v>
      </c>
      <c r="AP123" s="176">
        <f t="shared" si="305"/>
        <v>1.8185873503213899E-2</v>
      </c>
      <c r="AQ123" s="176">
        <f t="shared" si="305"/>
        <v>1.8087011955672531E-2</v>
      </c>
      <c r="AR123" s="230">
        <f t="shared" si="317"/>
        <v>1.7988150408131166E-2</v>
      </c>
      <c r="AS123" s="230">
        <f t="shared" si="317"/>
        <v>1.7889288860589797E-2</v>
      </c>
      <c r="AT123" s="230">
        <f t="shared" si="317"/>
        <v>1.7790427313048432E-2</v>
      </c>
      <c r="AU123" s="230">
        <f t="shared" si="317"/>
        <v>1.7691565765507063E-2</v>
      </c>
      <c r="AV123" s="230">
        <f t="shared" si="317"/>
        <v>1.7592704217965698E-2</v>
      </c>
      <c r="AW123" s="230">
        <f t="shared" si="317"/>
        <v>1.749384267042433E-2</v>
      </c>
      <c r="AX123" s="230">
        <f t="shared" si="317"/>
        <v>1.7394981122882965E-2</v>
      </c>
      <c r="AY123" s="230">
        <f t="shared" si="317"/>
        <v>1.7296119575341596E-2</v>
      </c>
      <c r="AZ123" s="230">
        <f t="shared" si="317"/>
        <v>1.7197258027800231E-2</v>
      </c>
      <c r="BA123" s="230">
        <f t="shared" si="317"/>
        <v>1.7098396480258862E-2</v>
      </c>
      <c r="BB123" s="230">
        <f t="shared" si="317"/>
        <v>1.6999534932717497E-2</v>
      </c>
      <c r="BC123" s="230">
        <f t="shared" si="317"/>
        <v>1.6900673385176132E-2</v>
      </c>
      <c r="BD123" s="230">
        <f t="shared" si="317"/>
        <v>1.6801811837634763E-2</v>
      </c>
      <c r="BE123" s="230">
        <f t="shared" si="317"/>
        <v>1.6702950290093398E-2</v>
      </c>
      <c r="BF123" s="230">
        <f t="shared" si="317"/>
        <v>1.660408874255203E-2</v>
      </c>
      <c r="BG123" s="230">
        <f t="shared" ref="BG123:BV138" si="319">IF(BG$6&lt;=$T123,0,IF(BG$6&lt;$AH123,$X123+($Y123-$X123)/($AG123-($T123+0.5))*(BG$6+0.5-($T123+0.5)),
IF(BG$6=$AH123,($X123+($Y123-$X123)/($AG123-($T123+0.5))*(0.5*($AG123+$AH123)-($T123+0.5)))*($AG123-$AH123)+$Y123*($AH123+1-$AG123),
$Y123)))</f>
        <v>1.6505227195010665E-2</v>
      </c>
      <c r="BH123" s="230">
        <f t="shared" si="319"/>
        <v>1.6406365647469296E-2</v>
      </c>
      <c r="BI123" s="230">
        <f t="shared" si="319"/>
        <v>1.6307504099927931E-2</v>
      </c>
      <c r="BJ123" s="230">
        <f t="shared" si="319"/>
        <v>1.6208642552386562E-2</v>
      </c>
      <c r="BK123" s="230">
        <f t="shared" si="319"/>
        <v>1.6109781004845197E-2</v>
      </c>
      <c r="BL123" s="230">
        <f t="shared" si="319"/>
        <v>1.6010919457303829E-2</v>
      </c>
      <c r="BM123" s="230">
        <f t="shared" si="319"/>
        <v>1.5912057909762464E-2</v>
      </c>
      <c r="BN123" s="230">
        <f t="shared" si="319"/>
        <v>1.5813196362221095E-2</v>
      </c>
      <c r="BO123" s="230">
        <f t="shared" si="319"/>
        <v>1.571433481467973E-2</v>
      </c>
      <c r="BP123" s="230">
        <f t="shared" si="319"/>
        <v>1.5615473267138363E-2</v>
      </c>
      <c r="BQ123" s="230">
        <f t="shared" si="319"/>
        <v>1.5516611719596996E-2</v>
      </c>
      <c r="BR123" s="230">
        <f t="shared" si="319"/>
        <v>1.5417750172055629E-2</v>
      </c>
      <c r="BS123" s="230">
        <f t="shared" si="319"/>
        <v>1.5318888624514262E-2</v>
      </c>
      <c r="BT123" s="230">
        <f t="shared" si="319"/>
        <v>1.5220027076972896E-2</v>
      </c>
      <c r="BU123" s="230">
        <f t="shared" si="319"/>
        <v>1.5121165529431529E-2</v>
      </c>
      <c r="BV123" s="230">
        <f t="shared" si="319"/>
        <v>1.5022303981890162E-2</v>
      </c>
      <c r="BW123" s="230">
        <f t="shared" si="318"/>
        <v>1.4923442434348795E-2</v>
      </c>
      <c r="BX123" s="230">
        <f t="shared" si="318"/>
        <v>1.4824580886807428E-2</v>
      </c>
      <c r="BY123" s="230">
        <f t="shared" si="318"/>
        <v>1.4725719339266061E-2</v>
      </c>
      <c r="BZ123" s="230">
        <f t="shared" si="318"/>
        <v>1.4626857791724696E-2</v>
      </c>
      <c r="CA123" s="230">
        <f t="shared" si="318"/>
        <v>1.4527996244183328E-2</v>
      </c>
      <c r="CB123" s="230">
        <f t="shared" si="318"/>
        <v>1.4429134696641963E-2</v>
      </c>
      <c r="CC123" s="230">
        <f t="shared" si="318"/>
        <v>1.4330273149100594E-2</v>
      </c>
      <c r="CD123" s="230">
        <f t="shared" si="318"/>
        <v>1.4231411601559229E-2</v>
      </c>
      <c r="CE123" s="230">
        <f t="shared" si="318"/>
        <v>1.4132550054017862E-2</v>
      </c>
      <c r="CF123" s="230">
        <f t="shared" si="318"/>
        <v>1.4033688506476495E-2</v>
      </c>
      <c r="CG123" s="230">
        <f t="shared" si="318"/>
        <v>1.3934826958935128E-2</v>
      </c>
      <c r="CH123" s="230">
        <f t="shared" si="318"/>
        <v>1.3835965411393761E-2</v>
      </c>
      <c r="CI123" s="230">
        <f t="shared" si="318"/>
        <v>1.3737103863852395E-2</v>
      </c>
      <c r="CJ123" s="230">
        <f t="shared" si="318"/>
        <v>1.3638242316311028E-2</v>
      </c>
      <c r="CK123" s="230">
        <f t="shared" si="318"/>
        <v>1.3539380768769661E-2</v>
      </c>
      <c r="CL123" s="230">
        <f t="shared" ref="CL123:DA138" si="320">IF(CL$6&lt;=$T123,0,IF(CL$6&lt;$AH123,$X123+($Y123-$X123)/($AG123-($T123+0.5))*(CL$6+0.5-($T123+0.5)),
IF(CL$6=$AH123,($X123+($Y123-$X123)/($AG123-($T123+0.5))*(0.5*($AG123+$AH123)-($T123+0.5)))*($AG123-$AH123)+$Y123*($AH123+1-$AG123),
$Y123)))</f>
        <v>1.3440519221228294E-2</v>
      </c>
      <c r="CM123" s="230">
        <f t="shared" si="320"/>
        <v>1.3341657673686927E-2</v>
      </c>
      <c r="CN123" s="230">
        <f t="shared" si="320"/>
        <v>1.324279612614556E-2</v>
      </c>
      <c r="CO123" s="230">
        <f t="shared" si="320"/>
        <v>1.3143934578604195E-2</v>
      </c>
      <c r="CP123" s="230">
        <f t="shared" si="320"/>
        <v>1.3045073031062827E-2</v>
      </c>
      <c r="CQ123" s="230">
        <f t="shared" si="320"/>
        <v>1.2946211483521462E-2</v>
      </c>
      <c r="CR123" s="230">
        <f t="shared" si="320"/>
        <v>1.2847349935980093E-2</v>
      </c>
      <c r="CS123" s="230">
        <f t="shared" si="320"/>
        <v>1.2748488388438728E-2</v>
      </c>
      <c r="CT123" s="230">
        <f t="shared" si="320"/>
        <v>1.2649626840897359E-2</v>
      </c>
      <c r="CU123" s="230">
        <f t="shared" si="320"/>
        <v>1.2550765293355994E-2</v>
      </c>
      <c r="CV123" s="230">
        <f t="shared" si="320"/>
        <v>1.2451903745814627E-2</v>
      </c>
      <c r="CW123" s="230">
        <f t="shared" si="320"/>
        <v>1.235304219827326E-2</v>
      </c>
      <c r="CX123" s="230">
        <f t="shared" si="320"/>
        <v>1.2254180650731894E-2</v>
      </c>
      <c r="CY123" s="230">
        <f t="shared" si="320"/>
        <v>1.2155319103190527E-2</v>
      </c>
      <c r="CZ123" s="230">
        <f t="shared" si="320"/>
        <v>1.205645755564916E-2</v>
      </c>
      <c r="DA123" s="230">
        <f t="shared" si="320"/>
        <v>1.1957596008107793E-2</v>
      </c>
      <c r="DB123" s="230">
        <f t="shared" ref="DB123:DP138" si="321">IF(DB$6&lt;=$T123,0,IF(DB$6&lt;$AH123,$X123+($Y123-$X123)/($AG123-($T123+0.5))*(DB$6+0.5-($T123+0.5)),
IF(DB$6=$AH123,($X123+($Y123-$X123)/($AG123-($T123+0.5))*(0.5*($AG123+$AH123)-($T123+0.5)))*($AG123-$AH123)+$Y123*($AH123+1-$AG123),
$Y123)))</f>
        <v>1.1858734460566426E-2</v>
      </c>
      <c r="DC123" s="230">
        <f t="shared" si="321"/>
        <v>1.1759872913025059E-2</v>
      </c>
      <c r="DD123" s="230">
        <f t="shared" si="321"/>
        <v>1.1661011365483694E-2</v>
      </c>
      <c r="DE123" s="230">
        <f t="shared" si="321"/>
        <v>1.1562149817942326E-2</v>
      </c>
      <c r="DF123" s="230">
        <f t="shared" si="321"/>
        <v>1.1463288270400961E-2</v>
      </c>
      <c r="DG123" s="230">
        <f t="shared" si="321"/>
        <v>1.1364426722859592E-2</v>
      </c>
      <c r="DH123" s="230">
        <f t="shared" si="321"/>
        <v>1.1265565175318227E-2</v>
      </c>
      <c r="DI123" s="230">
        <f t="shared" si="321"/>
        <v>1.1166703627776858E-2</v>
      </c>
      <c r="DJ123" s="230">
        <f t="shared" si="321"/>
        <v>1.1067842080235493E-2</v>
      </c>
      <c r="DK123" s="230">
        <f t="shared" si="321"/>
        <v>1.0968980532694126E-2</v>
      </c>
      <c r="DL123" s="230">
        <f t="shared" si="321"/>
        <v>1.087011898515276E-2</v>
      </c>
      <c r="DM123" s="230">
        <f t="shared" si="321"/>
        <v>1.0771257437611393E-2</v>
      </c>
      <c r="DN123" s="230">
        <f t="shared" si="321"/>
        <v>1.0672395890070026E-2</v>
      </c>
      <c r="DO123" s="230">
        <f t="shared" si="321"/>
        <v>1.0573534342528659E-2</v>
      </c>
      <c r="DP123" s="230">
        <f t="shared" si="321"/>
        <v>1.0474672794987292E-2</v>
      </c>
    </row>
    <row r="124" spans="2:120" x14ac:dyDescent="0.25">
      <c r="B124" s="194" t="str">
        <f t="shared" si="292"/>
        <v>Falkland Islands</v>
      </c>
      <c r="C124" s="233">
        <f>'web app'!$C$29</f>
        <v>668.55</v>
      </c>
      <c r="D124" s="234">
        <f>'web app'!$C$17</f>
        <v>0.15</v>
      </c>
      <c r="E124" s="235">
        <f>VLOOKUP($S124,'data countries EDGAR'!$A$15:$AA$223,'data countries EDGAR'!$AA$12,FALSE)</f>
        <v>3.787725396871235E-7</v>
      </c>
      <c r="F124" s="235">
        <f>VLOOKUP($S124,'data countries EDGAR'!$A$15:$AA$223,'data countries EDGAR'!$Z$12,FALSE)</f>
        <v>4.6591365084914373E-7</v>
      </c>
      <c r="G124" s="193">
        <f t="shared" si="293"/>
        <v>3.0274784279508976E-4</v>
      </c>
      <c r="H124" s="262">
        <f>VLOOKUP($S124,'data countries EDGAR'!$A$15:$AA$223,'data countries EDGAR'!M$12,FALSE)/1000</f>
        <v>1.7094626952033E-5</v>
      </c>
      <c r="I124" s="236">
        <f>VLOOKUP($S124,'data countries EDGAR'!$A$15:$AA$223,'data countries EDGAR'!N$12,FALSE)/1000</f>
        <v>1.7690351758625999E-5</v>
      </c>
      <c r="J124" s="236">
        <f>VLOOKUP($S124,'data countries EDGAR'!$A$15:$AA$223,'data countries EDGAR'!O$12,FALSE)/1000</f>
        <v>1.6778901386734002E-5</v>
      </c>
      <c r="K124" s="236">
        <f>VLOOKUP($S124,'data countries EDGAR'!$A$15:$AA$223,'data countries EDGAR'!P$12,FALSE)/1000</f>
        <v>1.743282716836E-5</v>
      </c>
      <c r="L124" s="236">
        <f>VLOOKUP($S124,'data countries EDGAR'!$A$15:$AA$223,'data countries EDGAR'!Q$12,FALSE)/1000</f>
        <v>1.8464129615162998E-5</v>
      </c>
      <c r="M124" s="236">
        <f>VLOOKUP($S124,'data countries EDGAR'!$A$15:$AA$223,'data countries EDGAR'!R$12,FALSE)/1000</f>
        <v>1.8800094981691999E-5</v>
      </c>
      <c r="N124" s="236"/>
      <c r="O124" s="236"/>
      <c r="P124" s="262">
        <f t="shared" si="294"/>
        <v>8.9166304910574999E-5</v>
      </c>
      <c r="Q124" s="194">
        <f t="shared" ref="Q124:Q187" si="322">SUMIF(AO124:DQ124,"&lt;0")</f>
        <v>0</v>
      </c>
      <c r="R124" s="237">
        <f t="shared" ref="R124:R187" si="323">-Q124/U124</f>
        <v>0</v>
      </c>
      <c r="S124" s="194" t="str">
        <f>'data countries EDGAR'!A79</f>
        <v>Falkland Islands</v>
      </c>
      <c r="T124" s="195">
        <v>2019</v>
      </c>
      <c r="U124" s="485">
        <f t="shared" si="295"/>
        <v>3.0274784279508976E-4</v>
      </c>
      <c r="V124" s="193">
        <f t="shared" ref="V124:V187" si="324">SUMIFS(AN124:DP124,$AN$6:$DP$6,"&gt;"&amp;T124)</f>
        <v>3.0274784279504222E-4</v>
      </c>
      <c r="W124" s="254">
        <f t="shared" si="296"/>
        <v>-1.5698553568199713E-13</v>
      </c>
      <c r="X124" s="197">
        <f t="shared" ref="X124:X187" si="325">_xlfn.XLOOKUP(T124,$H$33:$O$33,H124:O124)</f>
        <v>1.7094626952033E-5</v>
      </c>
      <c r="Y124" s="229">
        <v>0</v>
      </c>
      <c r="Z124" s="199">
        <f t="shared" si="297"/>
        <v>1.7094626952033E-5</v>
      </c>
      <c r="AA124" s="199">
        <f t="shared" ref="AA124:AA187" si="326">-2*X124*(T124+1)+Y124*4202-2*U124</f>
        <v>-6.9667788571803502E-2</v>
      </c>
      <c r="AB124" s="200">
        <f t="shared" ref="AB124:AB187" si="327">X124*(T124+1)*(T124+1)+Y124*(T124*(T124+1)-2101*(2*T124+1))+U124*(2*T124+1)</f>
        <v>70.975714352124825</v>
      </c>
      <c r="AC124" s="199">
        <f t="shared" si="298"/>
        <v>2019.5068656103992</v>
      </c>
      <c r="AD124" s="199">
        <f t="shared" si="299"/>
        <v>2055.9133683197815</v>
      </c>
      <c r="AE124" s="201">
        <f t="shared" si="300"/>
        <v>2055.9133683197815</v>
      </c>
      <c r="AF124" s="202">
        <f t="shared" ref="AF124:AF187" si="328">(Y124*(T124+0.5)-X124*AG124)/(Y124-X124)</f>
        <v>2055.9133683197815</v>
      </c>
      <c r="AG124" s="202">
        <f t="shared" si="301"/>
        <v>2055.9133683197815</v>
      </c>
      <c r="AH124" s="202">
        <f t="shared" si="302"/>
        <v>2055</v>
      </c>
      <c r="AI124" s="177">
        <f t="shared" ref="AI124:AI187" si="329">IF($Y$2=0,ROUNDUP(AF124,0),ROUND(AF124,0))</f>
        <v>2056</v>
      </c>
      <c r="AJ124" s="178" cm="1">
        <f t="array" ref="AJ124">IFERROR(INDEX($AN$6:$DP$6,MATCH(_xlfn.AGGREGATE(14,6,(AN124:DP124)/(AN124:DP124&lt;=0),1),AN124:DP124,0)),"-")</f>
        <v>2056</v>
      </c>
      <c r="AL124" s="176" t="s">
        <v>302</v>
      </c>
      <c r="AM124" s="154">
        <f t="shared" ref="AM124:AM187" si="330">H124</f>
        <v>1.7094626952033E-5</v>
      </c>
      <c r="AN124" s="176">
        <f t="shared" si="305"/>
        <v>1.6625166758130905E-5</v>
      </c>
      <c r="AO124" s="176">
        <f t="shared" si="305"/>
        <v>1.6155706564228811E-5</v>
      </c>
      <c r="AP124" s="176">
        <f t="shared" si="305"/>
        <v>1.5686246370326716E-5</v>
      </c>
      <c r="AQ124" s="176">
        <f t="shared" si="305"/>
        <v>1.5216786176424623E-5</v>
      </c>
      <c r="AR124" s="230">
        <f t="shared" ref="AR124:BG139" si="331">IF(AR$6&lt;=$T124,0,IF(AR$6&lt;$AH124,$X124+($Y124-$X124)/($AG124-($T124+0.5))*(AR$6+0.5-($T124+0.5)),
IF(AR$6=$AH124,($X124+($Y124-$X124)/($AG124-($T124+0.5))*(0.5*($AG124+$AH124)-($T124+0.5)))*($AG124-$AH124)+$Y124*($AH124+1-$AG124),
$Y124)))</f>
        <v>1.4747325982522529E-5</v>
      </c>
      <c r="AS124" s="230">
        <f t="shared" si="331"/>
        <v>1.4277865788620436E-5</v>
      </c>
      <c r="AT124" s="230">
        <f t="shared" si="331"/>
        <v>1.3808405594718341E-5</v>
      </c>
      <c r="AU124" s="230">
        <f t="shared" si="331"/>
        <v>1.3338945400816247E-5</v>
      </c>
      <c r="AV124" s="230">
        <f t="shared" si="331"/>
        <v>1.2869485206914152E-5</v>
      </c>
      <c r="AW124" s="230">
        <f t="shared" si="331"/>
        <v>1.2400025013012057E-5</v>
      </c>
      <c r="AX124" s="230">
        <f t="shared" si="331"/>
        <v>1.1930564819109964E-5</v>
      </c>
      <c r="AY124" s="230">
        <f t="shared" si="331"/>
        <v>1.146110462520787E-5</v>
      </c>
      <c r="AZ124" s="230">
        <f t="shared" si="331"/>
        <v>1.0991644431305775E-5</v>
      </c>
      <c r="BA124" s="230">
        <f t="shared" si="331"/>
        <v>1.0522184237403682E-5</v>
      </c>
      <c r="BB124" s="230">
        <f t="shared" si="331"/>
        <v>1.0052724043501588E-5</v>
      </c>
      <c r="BC124" s="230">
        <f t="shared" si="331"/>
        <v>9.5832638495994933E-6</v>
      </c>
      <c r="BD124" s="230">
        <f t="shared" si="331"/>
        <v>9.1138036556973988E-6</v>
      </c>
      <c r="BE124" s="230">
        <f t="shared" si="331"/>
        <v>8.6443434617953042E-6</v>
      </c>
      <c r="BF124" s="230">
        <f t="shared" si="331"/>
        <v>8.1748832678932113E-6</v>
      </c>
      <c r="BG124" s="230">
        <f t="shared" si="331"/>
        <v>7.7054230739911167E-6</v>
      </c>
      <c r="BH124" s="230">
        <f t="shared" si="319"/>
        <v>7.2359628800890222E-6</v>
      </c>
      <c r="BI124" s="230">
        <f t="shared" si="319"/>
        <v>6.7665026861869293E-6</v>
      </c>
      <c r="BJ124" s="230">
        <f t="shared" si="319"/>
        <v>6.2970424922848347E-6</v>
      </c>
      <c r="BK124" s="230">
        <f t="shared" si="319"/>
        <v>5.8275822983827402E-6</v>
      </c>
      <c r="BL124" s="230">
        <f t="shared" si="319"/>
        <v>5.3581221044806456E-6</v>
      </c>
      <c r="BM124" s="230">
        <f t="shared" si="319"/>
        <v>4.888661910578551E-6</v>
      </c>
      <c r="BN124" s="230">
        <f t="shared" si="319"/>
        <v>4.4192017166764581E-6</v>
      </c>
      <c r="BO124" s="230">
        <f t="shared" si="319"/>
        <v>3.9497415227743636E-6</v>
      </c>
      <c r="BP124" s="230">
        <f t="shared" si="319"/>
        <v>3.480281328872269E-6</v>
      </c>
      <c r="BQ124" s="230">
        <f t="shared" si="319"/>
        <v>3.0108211349701761E-6</v>
      </c>
      <c r="BR124" s="230">
        <f t="shared" si="319"/>
        <v>2.5413609410680816E-6</v>
      </c>
      <c r="BS124" s="230">
        <f t="shared" si="319"/>
        <v>2.071900747165987E-6</v>
      </c>
      <c r="BT124" s="230">
        <f t="shared" si="319"/>
        <v>1.6024405532638924E-6</v>
      </c>
      <c r="BU124" s="230">
        <f t="shared" si="319"/>
        <v>1.1329803593617978E-6</v>
      </c>
      <c r="BV124" s="230">
        <f t="shared" si="319"/>
        <v>6.6352016545970327E-7</v>
      </c>
      <c r="BW124" s="230">
        <f t="shared" ref="BW124:CL139" si="332">IF(BW$6&lt;=$T124,0,IF(BW$6&lt;$AH124,$X124+($Y124-$X124)/($AG124-($T124+0.5))*(BW$6+0.5-($T124+0.5)),
IF(BW$6=$AH124,($X124+($Y124-$X124)/($AG124-($T124+0.5))*(0.5*($AG124+$AH124)-($T124+0.5)))*($AG124-$AH124)+$Y124*($AH124+1-$AG124),
$Y124)))</f>
        <v>1.9582163220637675E-7</v>
      </c>
      <c r="BX124" s="230">
        <f t="shared" si="332"/>
        <v>0</v>
      </c>
      <c r="BY124" s="230">
        <f t="shared" si="332"/>
        <v>0</v>
      </c>
      <c r="BZ124" s="230">
        <f t="shared" si="332"/>
        <v>0</v>
      </c>
      <c r="CA124" s="230">
        <f t="shared" si="332"/>
        <v>0</v>
      </c>
      <c r="CB124" s="230">
        <f t="shared" si="332"/>
        <v>0</v>
      </c>
      <c r="CC124" s="230">
        <f t="shared" si="332"/>
        <v>0</v>
      </c>
      <c r="CD124" s="230">
        <f t="shared" si="332"/>
        <v>0</v>
      </c>
      <c r="CE124" s="230">
        <f t="shared" si="332"/>
        <v>0</v>
      </c>
      <c r="CF124" s="230">
        <f t="shared" si="332"/>
        <v>0</v>
      </c>
      <c r="CG124" s="230">
        <f t="shared" si="332"/>
        <v>0</v>
      </c>
      <c r="CH124" s="230">
        <f t="shared" si="332"/>
        <v>0</v>
      </c>
      <c r="CI124" s="230">
        <f t="shared" si="332"/>
        <v>0</v>
      </c>
      <c r="CJ124" s="230">
        <f t="shared" si="332"/>
        <v>0</v>
      </c>
      <c r="CK124" s="230">
        <f t="shared" si="332"/>
        <v>0</v>
      </c>
      <c r="CL124" s="230">
        <f t="shared" si="332"/>
        <v>0</v>
      </c>
      <c r="CM124" s="230">
        <f t="shared" si="320"/>
        <v>0</v>
      </c>
      <c r="CN124" s="230">
        <f t="shared" si="320"/>
        <v>0</v>
      </c>
      <c r="CO124" s="230">
        <f t="shared" si="320"/>
        <v>0</v>
      </c>
      <c r="CP124" s="230">
        <f t="shared" si="320"/>
        <v>0</v>
      </c>
      <c r="CQ124" s="230">
        <f t="shared" si="320"/>
        <v>0</v>
      </c>
      <c r="CR124" s="230">
        <f t="shared" si="320"/>
        <v>0</v>
      </c>
      <c r="CS124" s="230">
        <f t="shared" si="320"/>
        <v>0</v>
      </c>
      <c r="CT124" s="230">
        <f t="shared" si="320"/>
        <v>0</v>
      </c>
      <c r="CU124" s="230">
        <f t="shared" si="320"/>
        <v>0</v>
      </c>
      <c r="CV124" s="230">
        <f t="shared" si="320"/>
        <v>0</v>
      </c>
      <c r="CW124" s="230">
        <f t="shared" si="320"/>
        <v>0</v>
      </c>
      <c r="CX124" s="230">
        <f t="shared" si="320"/>
        <v>0</v>
      </c>
      <c r="CY124" s="230">
        <f t="shared" si="320"/>
        <v>0</v>
      </c>
      <c r="CZ124" s="230">
        <f t="shared" si="320"/>
        <v>0</v>
      </c>
      <c r="DA124" s="230">
        <f t="shared" si="320"/>
        <v>0</v>
      </c>
      <c r="DB124" s="230">
        <f t="shared" si="321"/>
        <v>0</v>
      </c>
      <c r="DC124" s="230">
        <f t="shared" si="321"/>
        <v>0</v>
      </c>
      <c r="DD124" s="230">
        <f t="shared" si="321"/>
        <v>0</v>
      </c>
      <c r="DE124" s="230">
        <f t="shared" si="321"/>
        <v>0</v>
      </c>
      <c r="DF124" s="230">
        <f t="shared" si="321"/>
        <v>0</v>
      </c>
      <c r="DG124" s="230">
        <f t="shared" si="321"/>
        <v>0</v>
      </c>
      <c r="DH124" s="230">
        <f t="shared" si="321"/>
        <v>0</v>
      </c>
      <c r="DI124" s="230">
        <f t="shared" si="321"/>
        <v>0</v>
      </c>
      <c r="DJ124" s="230">
        <f t="shared" si="321"/>
        <v>0</v>
      </c>
      <c r="DK124" s="230">
        <f t="shared" si="321"/>
        <v>0</v>
      </c>
      <c r="DL124" s="230">
        <f t="shared" si="321"/>
        <v>0</v>
      </c>
      <c r="DM124" s="230">
        <f t="shared" si="321"/>
        <v>0</v>
      </c>
      <c r="DN124" s="230">
        <f t="shared" si="321"/>
        <v>0</v>
      </c>
      <c r="DO124" s="230">
        <f t="shared" si="321"/>
        <v>0</v>
      </c>
      <c r="DP124" s="230">
        <f t="shared" si="321"/>
        <v>0</v>
      </c>
    </row>
    <row r="125" spans="2:120" x14ac:dyDescent="0.25">
      <c r="B125" s="194" t="str">
        <f t="shared" ref="B125:B188" si="333">S125</f>
        <v>Faroes</v>
      </c>
      <c r="C125" s="233">
        <f>'web app'!$C$29</f>
        <v>668.55</v>
      </c>
      <c r="D125" s="234">
        <f>'web app'!$C$17</f>
        <v>0.15</v>
      </c>
      <c r="E125" s="235">
        <f>VLOOKUP($S125,'data countries EDGAR'!$A$15:$AA$223,'data countries EDGAR'!$AA$12,FALSE)</f>
        <v>6.4436717022022349E-6</v>
      </c>
      <c r="F125" s="235">
        <f>VLOOKUP($S125,'data countries EDGAR'!$A$15:$AA$223,'data countries EDGAR'!$Z$12,FALSE)</f>
        <v>5.6385698551533952E-8</v>
      </c>
      <c r="G125" s="193">
        <f t="shared" ref="G125:G188" si="334">C125*(D125*E125+(1-D125)*F125)</f>
        <v>6.7822966742772932E-4</v>
      </c>
      <c r="H125" s="262">
        <f>VLOOKUP($S125,'data countries EDGAR'!$A$15:$AA$223,'data countries EDGAR'!M$12,FALSE)/1000</f>
        <v>2.0688221527992E-6</v>
      </c>
      <c r="I125" s="236">
        <f>VLOOKUP($S125,'data countries EDGAR'!$A$15:$AA$223,'data countries EDGAR'!N$12,FALSE)/1000</f>
        <v>2.0856247405632997E-6</v>
      </c>
      <c r="J125" s="236">
        <f>VLOOKUP($S125,'data countries EDGAR'!$A$15:$AA$223,'data countries EDGAR'!O$12,FALSE)/1000</f>
        <v>2.0975275493075002E-6</v>
      </c>
      <c r="K125" s="236">
        <f>VLOOKUP($S125,'data countries EDGAR'!$A$15:$AA$223,'data countries EDGAR'!P$12,FALSE)/1000</f>
        <v>2.1113822696901999E-6</v>
      </c>
      <c r="L125" s="236">
        <f>VLOOKUP($S125,'data countries EDGAR'!$A$15:$AA$223,'data countries EDGAR'!Q$12,FALSE)/1000</f>
        <v>2.1252764530480999E-6</v>
      </c>
      <c r="M125" s="236">
        <f>VLOOKUP($S125,'data countries EDGAR'!$A$15:$AA$223,'data countries EDGAR'!R$12,FALSE)/1000</f>
        <v>2.1393981737272001E-6</v>
      </c>
      <c r="N125" s="236"/>
      <c r="O125" s="236"/>
      <c r="P125" s="262">
        <f t="shared" ref="P125:P188" si="335">SUM(I125:O125)</f>
        <v>1.0559209186336301E-5</v>
      </c>
      <c r="Q125" s="194">
        <f t="shared" si="322"/>
        <v>0</v>
      </c>
      <c r="R125" s="237">
        <f t="shared" si="323"/>
        <v>0</v>
      </c>
      <c r="S125" s="194" t="str">
        <f>'data countries EDGAR'!A80</f>
        <v>Faroes</v>
      </c>
      <c r="T125" s="195">
        <v>2019</v>
      </c>
      <c r="U125" s="485">
        <f t="shared" ref="U125:U188" si="336">G125</f>
        <v>6.7822966742772932E-4</v>
      </c>
      <c r="V125" s="193">
        <f t="shared" si="324"/>
        <v>1.5711182146754208E-4</v>
      </c>
      <c r="W125" s="254">
        <f t="shared" ref="W125:W188" si="337">SUM(AN125:DP125)/U125-1</f>
        <v>-0.76835011941691045</v>
      </c>
      <c r="X125" s="197">
        <f t="shared" si="325"/>
        <v>2.0688221527992E-6</v>
      </c>
      <c r="Y125" s="229">
        <v>0</v>
      </c>
      <c r="Z125" s="199">
        <f t="shared" ref="Z125:Z188" si="338">X125-Y125</f>
        <v>2.0688221527992E-6</v>
      </c>
      <c r="AA125" s="199">
        <f t="shared" si="326"/>
        <v>-9.7145008321642273E-3</v>
      </c>
      <c r="AB125" s="200">
        <f t="shared" si="327"/>
        <v>11.180991539022456</v>
      </c>
      <c r="AC125" s="199">
        <f t="shared" ref="AC125:AC188" si="339">(-AA125-SQRT(AA125^2-4*Z125*AB125))/(2*Z125)</f>
        <v>2019.5003807104288</v>
      </c>
      <c r="AD125" s="199">
        <f t="shared" ref="AD125:AD188" si="340">(-AA125+SQRT(AA125^2-4*Z125*AB125))/(2*Z125)</f>
        <v>2676.1670641784976</v>
      </c>
      <c r="AE125" s="201">
        <f t="shared" ref="AE125:AE188" si="341">AD125</f>
        <v>2676.1670641784976</v>
      </c>
      <c r="AF125" s="202">
        <f t="shared" si="328"/>
        <v>2676.1670641784976</v>
      </c>
      <c r="AG125" s="202">
        <f t="shared" ref="AG125:AG188" si="342">AD125</f>
        <v>2676.1670641784976</v>
      </c>
      <c r="AH125" s="202">
        <f t="shared" ref="AH125:AH188" si="343">ROUNDDOWN(AG125,0)</f>
        <v>2676</v>
      </c>
      <c r="AI125" s="177">
        <f t="shared" si="329"/>
        <v>2676</v>
      </c>
      <c r="AJ125" s="178" t="str" cm="1">
        <f t="array" ref="AJ125">IFERROR(INDEX($AN$6:$DP$6,MATCH(_xlfn.AGGREGATE(14,6,(AN125:DP125)/(AN125:DP125&lt;=0),1),AN125:DP125,0)),"-")</f>
        <v>-</v>
      </c>
      <c r="AL125" s="176" t="s">
        <v>302</v>
      </c>
      <c r="AM125" s="154">
        <f t="shared" si="330"/>
        <v>2.0688221527992E-6</v>
      </c>
      <c r="AN125" s="176">
        <f t="shared" si="305"/>
        <v>2.065671664118323E-6</v>
      </c>
      <c r="AO125" s="176">
        <f t="shared" si="305"/>
        <v>2.0625211754374455E-6</v>
      </c>
      <c r="AP125" s="176">
        <f t="shared" si="305"/>
        <v>2.0593706867565684E-6</v>
      </c>
      <c r="AQ125" s="176">
        <f t="shared" si="305"/>
        <v>2.0562201980756914E-6</v>
      </c>
      <c r="AR125" s="230">
        <f t="shared" si="331"/>
        <v>2.0530697093948143E-6</v>
      </c>
      <c r="AS125" s="230">
        <f t="shared" si="331"/>
        <v>2.0499192207139369E-6</v>
      </c>
      <c r="AT125" s="230">
        <f t="shared" si="331"/>
        <v>2.0467687320330598E-6</v>
      </c>
      <c r="AU125" s="230">
        <f t="shared" si="331"/>
        <v>2.0436182433521828E-6</v>
      </c>
      <c r="AV125" s="230">
        <f t="shared" si="331"/>
        <v>2.0404677546713053E-6</v>
      </c>
      <c r="AW125" s="230">
        <f t="shared" si="331"/>
        <v>2.0373172659904282E-6</v>
      </c>
      <c r="AX125" s="230">
        <f t="shared" si="331"/>
        <v>2.0341667773095512E-6</v>
      </c>
      <c r="AY125" s="230">
        <f t="shared" si="331"/>
        <v>2.0310162886286741E-6</v>
      </c>
      <c r="AZ125" s="230">
        <f t="shared" si="331"/>
        <v>2.0278657999477966E-6</v>
      </c>
      <c r="BA125" s="230">
        <f t="shared" si="331"/>
        <v>2.0247153112669196E-6</v>
      </c>
      <c r="BB125" s="230">
        <f t="shared" si="331"/>
        <v>2.0215648225860425E-6</v>
      </c>
      <c r="BC125" s="230">
        <f t="shared" si="331"/>
        <v>2.0184143339051655E-6</v>
      </c>
      <c r="BD125" s="230">
        <f t="shared" si="331"/>
        <v>2.015263845224288E-6</v>
      </c>
      <c r="BE125" s="230">
        <f t="shared" si="331"/>
        <v>2.012113356543411E-6</v>
      </c>
      <c r="BF125" s="230">
        <f t="shared" si="331"/>
        <v>2.0089628678625339E-6</v>
      </c>
      <c r="BG125" s="230">
        <f t="shared" si="331"/>
        <v>2.0058123791816564E-6</v>
      </c>
      <c r="BH125" s="230">
        <f t="shared" si="319"/>
        <v>2.0026618905007794E-6</v>
      </c>
      <c r="BI125" s="230">
        <f t="shared" si="319"/>
        <v>1.9995114018199023E-6</v>
      </c>
      <c r="BJ125" s="230">
        <f t="shared" si="319"/>
        <v>1.9963609131390253E-6</v>
      </c>
      <c r="BK125" s="230">
        <f t="shared" si="319"/>
        <v>1.9932104244581478E-6</v>
      </c>
      <c r="BL125" s="230">
        <f t="shared" si="319"/>
        <v>1.9900599357772707E-6</v>
      </c>
      <c r="BM125" s="230">
        <f t="shared" si="319"/>
        <v>1.9869094470963937E-6</v>
      </c>
      <c r="BN125" s="230">
        <f t="shared" si="319"/>
        <v>1.9837589584155162E-6</v>
      </c>
      <c r="BO125" s="230">
        <f t="shared" si="319"/>
        <v>1.9806084697346391E-6</v>
      </c>
      <c r="BP125" s="230">
        <f t="shared" si="319"/>
        <v>1.9774579810537621E-6</v>
      </c>
      <c r="BQ125" s="230">
        <f t="shared" si="319"/>
        <v>1.974307492372885E-6</v>
      </c>
      <c r="BR125" s="230">
        <f t="shared" si="319"/>
        <v>1.9711570036920076E-6</v>
      </c>
      <c r="BS125" s="230">
        <f t="shared" si="319"/>
        <v>1.9680065150111305E-6</v>
      </c>
      <c r="BT125" s="230">
        <f t="shared" si="319"/>
        <v>1.9648560263302535E-6</v>
      </c>
      <c r="BU125" s="230">
        <f t="shared" si="319"/>
        <v>1.9617055376493764E-6</v>
      </c>
      <c r="BV125" s="230">
        <f t="shared" si="319"/>
        <v>1.9585550489684989E-6</v>
      </c>
      <c r="BW125" s="230">
        <f t="shared" si="332"/>
        <v>1.9554045602876219E-6</v>
      </c>
      <c r="BX125" s="230">
        <f t="shared" si="332"/>
        <v>1.9522540716067448E-6</v>
      </c>
      <c r="BY125" s="230">
        <f t="shared" si="332"/>
        <v>1.9491035829258673E-6</v>
      </c>
      <c r="BZ125" s="230">
        <f t="shared" si="332"/>
        <v>1.9459530942449903E-6</v>
      </c>
      <c r="CA125" s="230">
        <f t="shared" si="332"/>
        <v>1.9428026055641132E-6</v>
      </c>
      <c r="CB125" s="230">
        <f t="shared" si="332"/>
        <v>1.9396521168832362E-6</v>
      </c>
      <c r="CC125" s="230">
        <f t="shared" si="332"/>
        <v>1.9365016282023587E-6</v>
      </c>
      <c r="CD125" s="230">
        <f t="shared" si="332"/>
        <v>1.9333511395214816E-6</v>
      </c>
      <c r="CE125" s="230">
        <f t="shared" si="332"/>
        <v>1.9302006508406046E-6</v>
      </c>
      <c r="CF125" s="230">
        <f t="shared" si="332"/>
        <v>1.9270501621597275E-6</v>
      </c>
      <c r="CG125" s="230">
        <f t="shared" si="332"/>
        <v>1.9238996734788501E-6</v>
      </c>
      <c r="CH125" s="230">
        <f t="shared" si="332"/>
        <v>1.920749184797973E-6</v>
      </c>
      <c r="CI125" s="230">
        <f t="shared" si="332"/>
        <v>1.917598696117096E-6</v>
      </c>
      <c r="CJ125" s="230">
        <f t="shared" si="332"/>
        <v>1.9144482074362185E-6</v>
      </c>
      <c r="CK125" s="230">
        <f t="shared" si="332"/>
        <v>1.9112977187553414E-6</v>
      </c>
      <c r="CL125" s="230">
        <f t="shared" si="332"/>
        <v>1.9081472300744644E-6</v>
      </c>
      <c r="CM125" s="230">
        <f t="shared" si="320"/>
        <v>1.9049967413935871E-6</v>
      </c>
      <c r="CN125" s="230">
        <f t="shared" si="320"/>
        <v>1.9018462527127098E-6</v>
      </c>
      <c r="CO125" s="230">
        <f t="shared" si="320"/>
        <v>1.8986957640318328E-6</v>
      </c>
      <c r="CP125" s="230">
        <f t="shared" si="320"/>
        <v>1.8955452753509555E-6</v>
      </c>
      <c r="CQ125" s="230">
        <f t="shared" si="320"/>
        <v>1.8923947866700785E-6</v>
      </c>
      <c r="CR125" s="230">
        <f t="shared" si="320"/>
        <v>1.8892442979892012E-6</v>
      </c>
      <c r="CS125" s="230">
        <f t="shared" si="320"/>
        <v>1.8860938093083241E-6</v>
      </c>
      <c r="CT125" s="230">
        <f t="shared" si="320"/>
        <v>1.8829433206274469E-6</v>
      </c>
      <c r="CU125" s="230">
        <f t="shared" si="320"/>
        <v>1.8797928319465698E-6</v>
      </c>
      <c r="CV125" s="230">
        <f t="shared" si="320"/>
        <v>1.8766423432656926E-6</v>
      </c>
      <c r="CW125" s="230">
        <f t="shared" si="320"/>
        <v>1.8734918545848155E-6</v>
      </c>
      <c r="CX125" s="230">
        <f t="shared" si="320"/>
        <v>1.8703413659039382E-6</v>
      </c>
      <c r="CY125" s="230">
        <f t="shared" si="320"/>
        <v>1.867190877223061E-6</v>
      </c>
      <c r="CZ125" s="230">
        <f t="shared" si="320"/>
        <v>1.8640403885421839E-6</v>
      </c>
      <c r="DA125" s="230">
        <f t="shared" si="320"/>
        <v>1.8608898998613067E-6</v>
      </c>
      <c r="DB125" s="230">
        <f t="shared" si="321"/>
        <v>1.8577394111804296E-6</v>
      </c>
      <c r="DC125" s="230">
        <f t="shared" si="321"/>
        <v>1.8545889224995523E-6</v>
      </c>
      <c r="DD125" s="230">
        <f t="shared" si="321"/>
        <v>1.8514384338186753E-6</v>
      </c>
      <c r="DE125" s="230">
        <f t="shared" si="321"/>
        <v>1.848287945137798E-6</v>
      </c>
      <c r="DF125" s="230">
        <f t="shared" si="321"/>
        <v>1.8451374564569208E-6</v>
      </c>
      <c r="DG125" s="230">
        <f t="shared" si="321"/>
        <v>1.8419869677760437E-6</v>
      </c>
      <c r="DH125" s="230">
        <f t="shared" si="321"/>
        <v>1.8388364790951664E-6</v>
      </c>
      <c r="DI125" s="230">
        <f t="shared" si="321"/>
        <v>1.8356859904142894E-6</v>
      </c>
      <c r="DJ125" s="230">
        <f t="shared" si="321"/>
        <v>1.8325355017334121E-6</v>
      </c>
      <c r="DK125" s="230">
        <f t="shared" si="321"/>
        <v>1.8293850130525351E-6</v>
      </c>
      <c r="DL125" s="230">
        <f t="shared" si="321"/>
        <v>1.8262345243716578E-6</v>
      </c>
      <c r="DM125" s="230">
        <f t="shared" si="321"/>
        <v>1.8230840356907805E-6</v>
      </c>
      <c r="DN125" s="230">
        <f t="shared" si="321"/>
        <v>1.8199335470099035E-6</v>
      </c>
      <c r="DO125" s="230">
        <f t="shared" si="321"/>
        <v>1.8167830583290264E-6</v>
      </c>
      <c r="DP125" s="230">
        <f t="shared" si="321"/>
        <v>1.8136325696481492E-6</v>
      </c>
    </row>
    <row r="126" spans="2:120" x14ac:dyDescent="0.25">
      <c r="B126" s="194" t="str">
        <f t="shared" si="333"/>
        <v>Fiji</v>
      </c>
      <c r="C126" s="233">
        <f>'web app'!$C$29</f>
        <v>668.55</v>
      </c>
      <c r="D126" s="234">
        <f>'web app'!$C$17</f>
        <v>0.15</v>
      </c>
      <c r="E126" s="235">
        <f>VLOOKUP($S126,'data countries EDGAR'!$A$15:$AA$223,'data countries EDGAR'!$AA$12,FALSE)</f>
        <v>1.1913725513362565E-4</v>
      </c>
      <c r="F126" s="235">
        <f>VLOOKUP($S126,'data countries EDGAR'!$A$15:$AA$223,'data countries EDGAR'!$Z$12,FALSE)</f>
        <v>4.412451807524215E-5</v>
      </c>
      <c r="G126" s="193">
        <f t="shared" si="334"/>
        <v>3.7021911363260482E-2</v>
      </c>
      <c r="H126" s="262">
        <f>VLOOKUP($S126,'data countries EDGAR'!$A$15:$AA$223,'data countries EDGAR'!M$12,FALSE)/1000</f>
        <v>1.6189527277421E-3</v>
      </c>
      <c r="I126" s="236">
        <f>VLOOKUP($S126,'data countries EDGAR'!$A$15:$AA$223,'data countries EDGAR'!N$12,FALSE)/1000</f>
        <v>1.0743179240880001E-3</v>
      </c>
      <c r="J126" s="236">
        <f>VLOOKUP($S126,'data countries EDGAR'!$A$15:$AA$223,'data countries EDGAR'!O$12,FALSE)/1000</f>
        <v>1.3426985758698E-3</v>
      </c>
      <c r="K126" s="236">
        <f>VLOOKUP($S126,'data countries EDGAR'!$A$15:$AA$223,'data countries EDGAR'!P$12,FALSE)/1000</f>
        <v>1.4343250001123999E-3</v>
      </c>
      <c r="L126" s="236">
        <f>VLOOKUP($S126,'data countries EDGAR'!$A$15:$AA$223,'data countries EDGAR'!Q$12,FALSE)/1000</f>
        <v>1.4378002112113999E-3</v>
      </c>
      <c r="M126" s="236">
        <f>VLOOKUP($S126,'data countries EDGAR'!$A$15:$AA$223,'data countries EDGAR'!R$12,FALSE)/1000</f>
        <v>1.5066707448211001E-3</v>
      </c>
      <c r="N126" s="236"/>
      <c r="O126" s="236"/>
      <c r="P126" s="262">
        <f t="shared" si="335"/>
        <v>6.7958124561027008E-3</v>
      </c>
      <c r="Q126" s="194">
        <f t="shared" si="322"/>
        <v>0</v>
      </c>
      <c r="R126" s="237">
        <f t="shared" si="323"/>
        <v>0</v>
      </c>
      <c r="S126" s="194" t="str">
        <f>'data countries EDGAR'!A81</f>
        <v>Fiji</v>
      </c>
      <c r="T126" s="195">
        <v>2019</v>
      </c>
      <c r="U126" s="485">
        <f t="shared" si="336"/>
        <v>3.7021911363260482E-2</v>
      </c>
      <c r="V126" s="193">
        <f t="shared" si="324"/>
        <v>3.7021911363267983E-2</v>
      </c>
      <c r="W126" s="254">
        <f t="shared" si="337"/>
        <v>2.0250467969162855E-13</v>
      </c>
      <c r="X126" s="197">
        <f t="shared" si="325"/>
        <v>1.6189527277421E-3</v>
      </c>
      <c r="Y126" s="229">
        <v>0</v>
      </c>
      <c r="Z126" s="199">
        <f t="shared" si="338"/>
        <v>1.6189527277421E-3</v>
      </c>
      <c r="AA126" s="199">
        <f t="shared" si="326"/>
        <v>-6.6146128428046049</v>
      </c>
      <c r="AB126" s="200">
        <f t="shared" si="327"/>
        <v>6755.5062102750735</v>
      </c>
      <c r="AC126" s="199">
        <f t="shared" si="339"/>
        <v>2019.5053498502361</v>
      </c>
      <c r="AD126" s="199">
        <f t="shared" si="340"/>
        <v>2066.2302800157377</v>
      </c>
      <c r="AE126" s="201">
        <f t="shared" si="341"/>
        <v>2066.2302800157377</v>
      </c>
      <c r="AF126" s="202">
        <f t="shared" si="328"/>
        <v>2066.2302800157377</v>
      </c>
      <c r="AG126" s="202">
        <f t="shared" si="342"/>
        <v>2066.2302800157377</v>
      </c>
      <c r="AH126" s="202">
        <f t="shared" si="343"/>
        <v>2066</v>
      </c>
      <c r="AI126" s="177">
        <f t="shared" si="329"/>
        <v>2066</v>
      </c>
      <c r="AJ126" s="178" cm="1">
        <f t="array" ref="AJ126">IFERROR(INDEX($AN$6:$DP$6,MATCH(_xlfn.AGGREGATE(14,6,(AN126:DP126)/(AN126:DP126&lt;=0),1),AN126:DP126,0)),"-")</f>
        <v>2067</v>
      </c>
      <c r="AL126" s="176" t="s">
        <v>302</v>
      </c>
      <c r="AM126" s="154">
        <f t="shared" si="330"/>
        <v>1.6189527277421E-3</v>
      </c>
      <c r="AN126" s="176">
        <f t="shared" si="305"/>
        <v>1.5843081091522504E-3</v>
      </c>
      <c r="AO126" s="176">
        <f t="shared" si="305"/>
        <v>1.5496634905624008E-3</v>
      </c>
      <c r="AP126" s="176">
        <f t="shared" si="305"/>
        <v>1.5150188719725514E-3</v>
      </c>
      <c r="AQ126" s="176">
        <f t="shared" si="305"/>
        <v>1.4803742533827018E-3</v>
      </c>
      <c r="AR126" s="230">
        <f t="shared" si="331"/>
        <v>1.4457296347928522E-3</v>
      </c>
      <c r="AS126" s="230">
        <f t="shared" si="331"/>
        <v>1.4110850162030028E-3</v>
      </c>
      <c r="AT126" s="230">
        <f t="shared" si="331"/>
        <v>1.3764403976131532E-3</v>
      </c>
      <c r="AU126" s="230">
        <f t="shared" si="331"/>
        <v>1.3417957790233036E-3</v>
      </c>
      <c r="AV126" s="230">
        <f t="shared" si="331"/>
        <v>1.307151160433454E-3</v>
      </c>
      <c r="AW126" s="230">
        <f t="shared" si="331"/>
        <v>1.2725065418436043E-3</v>
      </c>
      <c r="AX126" s="230">
        <f t="shared" si="331"/>
        <v>1.237861923253755E-3</v>
      </c>
      <c r="AY126" s="230">
        <f t="shared" si="331"/>
        <v>1.2032173046639053E-3</v>
      </c>
      <c r="AZ126" s="230">
        <f t="shared" si="331"/>
        <v>1.1685726860740557E-3</v>
      </c>
      <c r="BA126" s="230">
        <f t="shared" si="331"/>
        <v>1.1339280674842063E-3</v>
      </c>
      <c r="BB126" s="230">
        <f t="shared" si="331"/>
        <v>1.0992834488943567E-3</v>
      </c>
      <c r="BC126" s="230">
        <f t="shared" si="331"/>
        <v>1.0646388303045071E-3</v>
      </c>
      <c r="BD126" s="230">
        <f t="shared" si="331"/>
        <v>1.0299942117146575E-3</v>
      </c>
      <c r="BE126" s="230">
        <f t="shared" si="331"/>
        <v>9.9534959312480792E-4</v>
      </c>
      <c r="BF126" s="230">
        <f t="shared" si="331"/>
        <v>9.6070497453495853E-4</v>
      </c>
      <c r="BG126" s="230">
        <f t="shared" si="331"/>
        <v>9.2606035594510893E-4</v>
      </c>
      <c r="BH126" s="230">
        <f t="shared" si="319"/>
        <v>8.9141573735525932E-4</v>
      </c>
      <c r="BI126" s="230">
        <f t="shared" si="319"/>
        <v>8.5677111876540982E-4</v>
      </c>
      <c r="BJ126" s="230">
        <f t="shared" si="319"/>
        <v>8.2212650017556032E-4</v>
      </c>
      <c r="BK126" s="230">
        <f t="shared" si="319"/>
        <v>7.8748188158571071E-4</v>
      </c>
      <c r="BL126" s="230">
        <f t="shared" si="319"/>
        <v>7.5283726299586111E-4</v>
      </c>
      <c r="BM126" s="230">
        <f t="shared" si="319"/>
        <v>7.1819264440601161E-4</v>
      </c>
      <c r="BN126" s="230">
        <f t="shared" si="319"/>
        <v>6.8354802581616211E-4</v>
      </c>
      <c r="BO126" s="230">
        <f t="shared" si="319"/>
        <v>6.489034072263125E-4</v>
      </c>
      <c r="BP126" s="230">
        <f t="shared" si="319"/>
        <v>6.142587886364629E-4</v>
      </c>
      <c r="BQ126" s="230">
        <f t="shared" si="319"/>
        <v>5.7961417004661351E-4</v>
      </c>
      <c r="BR126" s="230">
        <f t="shared" si="319"/>
        <v>5.449695514567639E-4</v>
      </c>
      <c r="BS126" s="230">
        <f t="shared" si="319"/>
        <v>5.1032493286691429E-4</v>
      </c>
      <c r="BT126" s="230">
        <f t="shared" si="319"/>
        <v>4.7568031427706469E-4</v>
      </c>
      <c r="BU126" s="230">
        <f t="shared" si="319"/>
        <v>4.4103569568721508E-4</v>
      </c>
      <c r="BV126" s="230">
        <f t="shared" si="319"/>
        <v>4.0639107709736569E-4</v>
      </c>
      <c r="BW126" s="230">
        <f t="shared" si="332"/>
        <v>3.7174645850751608E-4</v>
      </c>
      <c r="BX126" s="230">
        <f t="shared" si="332"/>
        <v>3.3710183991766647E-4</v>
      </c>
      <c r="BY126" s="230">
        <f t="shared" si="332"/>
        <v>3.0245722132781708E-4</v>
      </c>
      <c r="BZ126" s="230">
        <f t="shared" si="332"/>
        <v>2.6781260273796748E-4</v>
      </c>
      <c r="CA126" s="230">
        <f t="shared" si="332"/>
        <v>2.3316798414811787E-4</v>
      </c>
      <c r="CB126" s="230">
        <f t="shared" si="332"/>
        <v>1.9852336555826826E-4</v>
      </c>
      <c r="CC126" s="230">
        <f t="shared" si="332"/>
        <v>1.6387874696841866E-4</v>
      </c>
      <c r="CD126" s="230">
        <f t="shared" si="332"/>
        <v>1.2923412837856927E-4</v>
      </c>
      <c r="CE126" s="230">
        <f t="shared" si="332"/>
        <v>9.4589509788719659E-5</v>
      </c>
      <c r="CF126" s="230">
        <f t="shared" si="332"/>
        <v>5.9944891198870053E-5</v>
      </c>
      <c r="CG126" s="230">
        <f t="shared" si="332"/>
        <v>2.5300272609020662E-5</v>
      </c>
      <c r="CH126" s="230">
        <f t="shared" si="332"/>
        <v>9.1858275876223109E-7</v>
      </c>
      <c r="CI126" s="230">
        <f t="shared" si="332"/>
        <v>0</v>
      </c>
      <c r="CJ126" s="230">
        <f t="shared" si="332"/>
        <v>0</v>
      </c>
      <c r="CK126" s="230">
        <f t="shared" si="332"/>
        <v>0</v>
      </c>
      <c r="CL126" s="230">
        <f t="shared" si="332"/>
        <v>0</v>
      </c>
      <c r="CM126" s="230">
        <f t="shared" si="320"/>
        <v>0</v>
      </c>
      <c r="CN126" s="230">
        <f t="shared" si="320"/>
        <v>0</v>
      </c>
      <c r="CO126" s="230">
        <f t="shared" si="320"/>
        <v>0</v>
      </c>
      <c r="CP126" s="230">
        <f t="shared" si="320"/>
        <v>0</v>
      </c>
      <c r="CQ126" s="230">
        <f t="shared" si="320"/>
        <v>0</v>
      </c>
      <c r="CR126" s="230">
        <f t="shared" si="320"/>
        <v>0</v>
      </c>
      <c r="CS126" s="230">
        <f t="shared" si="320"/>
        <v>0</v>
      </c>
      <c r="CT126" s="230">
        <f t="shared" si="320"/>
        <v>0</v>
      </c>
      <c r="CU126" s="230">
        <f t="shared" si="320"/>
        <v>0</v>
      </c>
      <c r="CV126" s="230">
        <f t="shared" si="320"/>
        <v>0</v>
      </c>
      <c r="CW126" s="230">
        <f t="shared" si="320"/>
        <v>0</v>
      </c>
      <c r="CX126" s="230">
        <f t="shared" si="320"/>
        <v>0</v>
      </c>
      <c r="CY126" s="230">
        <f t="shared" si="320"/>
        <v>0</v>
      </c>
      <c r="CZ126" s="230">
        <f t="shared" si="320"/>
        <v>0</v>
      </c>
      <c r="DA126" s="230">
        <f t="shared" si="320"/>
        <v>0</v>
      </c>
      <c r="DB126" s="230">
        <f t="shared" si="321"/>
        <v>0</v>
      </c>
      <c r="DC126" s="230">
        <f t="shared" si="321"/>
        <v>0</v>
      </c>
      <c r="DD126" s="230">
        <f t="shared" si="321"/>
        <v>0</v>
      </c>
      <c r="DE126" s="230">
        <f t="shared" si="321"/>
        <v>0</v>
      </c>
      <c r="DF126" s="230">
        <f t="shared" si="321"/>
        <v>0</v>
      </c>
      <c r="DG126" s="230">
        <f t="shared" si="321"/>
        <v>0</v>
      </c>
      <c r="DH126" s="230">
        <f t="shared" si="321"/>
        <v>0</v>
      </c>
      <c r="DI126" s="230">
        <f t="shared" si="321"/>
        <v>0</v>
      </c>
      <c r="DJ126" s="230">
        <f t="shared" si="321"/>
        <v>0</v>
      </c>
      <c r="DK126" s="230">
        <f t="shared" si="321"/>
        <v>0</v>
      </c>
      <c r="DL126" s="230">
        <f t="shared" si="321"/>
        <v>0</v>
      </c>
      <c r="DM126" s="230">
        <f t="shared" si="321"/>
        <v>0</v>
      </c>
      <c r="DN126" s="230">
        <f t="shared" si="321"/>
        <v>0</v>
      </c>
      <c r="DO126" s="230">
        <f t="shared" si="321"/>
        <v>0</v>
      </c>
      <c r="DP126" s="230">
        <f t="shared" si="321"/>
        <v>0</v>
      </c>
    </row>
    <row r="127" spans="2:120" x14ac:dyDescent="0.25">
      <c r="B127" s="194" t="str">
        <f t="shared" si="333"/>
        <v>Finland</v>
      </c>
      <c r="C127" s="233">
        <f>'web app'!$C$29</f>
        <v>668.55</v>
      </c>
      <c r="D127" s="234">
        <f>'web app'!$C$17</f>
        <v>0.15</v>
      </c>
      <c r="E127" s="235">
        <f>VLOOKUP($S127,'data countries EDGAR'!$A$15:$AA$223,'data countries EDGAR'!$AA$12,FALSE)</f>
        <v>7.2115762950829916E-4</v>
      </c>
      <c r="F127" s="235">
        <f>VLOOKUP($S127,'data countries EDGAR'!$A$15:$AA$223,'data countries EDGAR'!$Z$12,FALSE)</f>
        <v>1.2030686902308196E-3</v>
      </c>
      <c r="G127" s="193">
        <f t="shared" si="334"/>
        <v>0.7559843269069082</v>
      </c>
      <c r="H127" s="262">
        <f>VLOOKUP($S127,'data countries EDGAR'!$A$15:$AA$223,'data countries EDGAR'!M$12,FALSE)/1000</f>
        <v>4.4141248962516005E-2</v>
      </c>
      <c r="I127" s="236">
        <f>VLOOKUP($S127,'data countries EDGAR'!$A$15:$AA$223,'data countries EDGAR'!N$12,FALSE)/1000</f>
        <v>3.9474000738768E-2</v>
      </c>
      <c r="J127" s="236">
        <f>VLOOKUP($S127,'data countries EDGAR'!$A$15:$AA$223,'data countries EDGAR'!O$12,FALSE)/1000</f>
        <v>3.9312365142123003E-2</v>
      </c>
      <c r="K127" s="236">
        <f>VLOOKUP($S127,'data countries EDGAR'!$A$15:$AA$223,'data countries EDGAR'!P$12,FALSE)/1000</f>
        <v>3.7123818137424998E-2</v>
      </c>
      <c r="L127" s="236">
        <f>VLOOKUP($S127,'data countries EDGAR'!$A$15:$AA$223,'data countries EDGAR'!Q$12,FALSE)/1000</f>
        <v>3.2886685680444998E-2</v>
      </c>
      <c r="M127" s="236">
        <f>VLOOKUP($S127,'data countries EDGAR'!$A$15:$AA$223,'data countries EDGAR'!R$12,FALSE)/1000</f>
        <v>3.1107444084855999E-2</v>
      </c>
      <c r="N127" s="236"/>
      <c r="O127" s="236"/>
      <c r="P127" s="262">
        <f t="shared" si="335"/>
        <v>0.17990431378361699</v>
      </c>
      <c r="Q127" s="194">
        <f t="shared" si="322"/>
        <v>0</v>
      </c>
      <c r="R127" s="237">
        <f t="shared" si="323"/>
        <v>0</v>
      </c>
      <c r="S127" s="194" t="str">
        <f>'data countries EDGAR'!A82</f>
        <v>Finland</v>
      </c>
      <c r="T127" s="195">
        <v>2019</v>
      </c>
      <c r="U127" s="485">
        <f t="shared" si="336"/>
        <v>0.7559843269069082</v>
      </c>
      <c r="V127" s="193">
        <f t="shared" si="324"/>
        <v>0.75598432690759587</v>
      </c>
      <c r="W127" s="254">
        <f t="shared" si="337"/>
        <v>9.0971674637785327E-13</v>
      </c>
      <c r="X127" s="197">
        <f t="shared" si="325"/>
        <v>4.4141248962516005E-2</v>
      </c>
      <c r="Y127" s="229">
        <v>0</v>
      </c>
      <c r="Z127" s="199">
        <f t="shared" si="338"/>
        <v>4.4141248962516005E-2</v>
      </c>
      <c r="AA127" s="199">
        <f t="shared" si="326"/>
        <v>-179.84261446237849</v>
      </c>
      <c r="AB127" s="200">
        <f t="shared" si="327"/>
        <v>183167.3729630273</v>
      </c>
      <c r="AC127" s="199">
        <f t="shared" si="339"/>
        <v>2019.5070930292045</v>
      </c>
      <c r="AD127" s="199">
        <f t="shared" si="340"/>
        <v>2054.7458719264941</v>
      </c>
      <c r="AE127" s="201">
        <f t="shared" si="341"/>
        <v>2054.7458719264941</v>
      </c>
      <c r="AF127" s="202">
        <f t="shared" si="328"/>
        <v>2054.7458719264941</v>
      </c>
      <c r="AG127" s="202">
        <f t="shared" si="342"/>
        <v>2054.7458719264941</v>
      </c>
      <c r="AH127" s="202">
        <f t="shared" si="343"/>
        <v>2054</v>
      </c>
      <c r="AI127" s="177">
        <f t="shared" si="329"/>
        <v>2055</v>
      </c>
      <c r="AJ127" s="178" cm="1">
        <f t="array" ref="AJ127">IFERROR(INDEX($AN$6:$DP$6,MATCH(_xlfn.AGGREGATE(14,6,(AN127:DP127)/(AN127:DP127&lt;=0),1),AN127:DP127,0)),"-")</f>
        <v>2055</v>
      </c>
      <c r="AL127" s="176" t="s">
        <v>302</v>
      </c>
      <c r="AM127" s="154">
        <f t="shared" si="330"/>
        <v>4.4141248962516005E-2</v>
      </c>
      <c r="AN127" s="176">
        <f t="shared" si="305"/>
        <v>4.2888868285012177E-2</v>
      </c>
      <c r="AO127" s="176">
        <f t="shared" si="305"/>
        <v>4.1636487607508342E-2</v>
      </c>
      <c r="AP127" s="176">
        <f t="shared" si="305"/>
        <v>4.0384106930004514E-2</v>
      </c>
      <c r="AQ127" s="176">
        <f t="shared" si="305"/>
        <v>3.9131726252500679E-2</v>
      </c>
      <c r="AR127" s="230">
        <f t="shared" si="331"/>
        <v>3.7879345574996851E-2</v>
      </c>
      <c r="AS127" s="230">
        <f t="shared" si="331"/>
        <v>3.6626964897493015E-2</v>
      </c>
      <c r="AT127" s="230">
        <f t="shared" si="331"/>
        <v>3.5374584219989187E-2</v>
      </c>
      <c r="AU127" s="230">
        <f t="shared" si="331"/>
        <v>3.4122203542485352E-2</v>
      </c>
      <c r="AV127" s="230">
        <f t="shared" si="331"/>
        <v>3.2869822864981524E-2</v>
      </c>
      <c r="AW127" s="230">
        <f t="shared" si="331"/>
        <v>3.1617442187477696E-2</v>
      </c>
      <c r="AX127" s="230">
        <f t="shared" si="331"/>
        <v>3.036506150997386E-2</v>
      </c>
      <c r="AY127" s="230">
        <f t="shared" si="331"/>
        <v>2.9112680832470032E-2</v>
      </c>
      <c r="AZ127" s="230">
        <f t="shared" si="331"/>
        <v>2.7860300154966201E-2</v>
      </c>
      <c r="BA127" s="230">
        <f t="shared" si="331"/>
        <v>2.6607919477462369E-2</v>
      </c>
      <c r="BB127" s="230">
        <f t="shared" si="331"/>
        <v>2.5355538799958537E-2</v>
      </c>
      <c r="BC127" s="230">
        <f t="shared" si="331"/>
        <v>2.4103158122454706E-2</v>
      </c>
      <c r="BD127" s="230">
        <f t="shared" si="331"/>
        <v>2.2850777444950874E-2</v>
      </c>
      <c r="BE127" s="230">
        <f t="shared" si="331"/>
        <v>2.1598396767447042E-2</v>
      </c>
      <c r="BF127" s="230">
        <f t="shared" si="331"/>
        <v>2.0346016089943211E-2</v>
      </c>
      <c r="BG127" s="230">
        <f t="shared" si="331"/>
        <v>1.9093635412439379E-2</v>
      </c>
      <c r="BH127" s="230">
        <f t="shared" si="319"/>
        <v>1.7841254734935551E-2</v>
      </c>
      <c r="BI127" s="230">
        <f t="shared" si="319"/>
        <v>1.6588874057431719E-2</v>
      </c>
      <c r="BJ127" s="230">
        <f t="shared" si="319"/>
        <v>1.5336493379927887E-2</v>
      </c>
      <c r="BK127" s="230">
        <f t="shared" si="319"/>
        <v>1.4084112702424056E-2</v>
      </c>
      <c r="BL127" s="230">
        <f t="shared" si="319"/>
        <v>1.2831732024920224E-2</v>
      </c>
      <c r="BM127" s="230">
        <f t="shared" si="319"/>
        <v>1.1579351347416396E-2</v>
      </c>
      <c r="BN127" s="230">
        <f t="shared" si="319"/>
        <v>1.0326970669912561E-2</v>
      </c>
      <c r="BO127" s="230">
        <f t="shared" si="319"/>
        <v>9.0745899924087325E-3</v>
      </c>
      <c r="BP127" s="230">
        <f t="shared" si="319"/>
        <v>7.8222093149048974E-3</v>
      </c>
      <c r="BQ127" s="230">
        <f t="shared" si="319"/>
        <v>6.5698286374010692E-3</v>
      </c>
      <c r="BR127" s="230">
        <f t="shared" si="319"/>
        <v>5.3174479598972341E-3</v>
      </c>
      <c r="BS127" s="230">
        <f t="shared" si="319"/>
        <v>4.0650672823934059E-3</v>
      </c>
      <c r="BT127" s="230">
        <f t="shared" si="319"/>
        <v>2.8126866048895777E-3</v>
      </c>
      <c r="BU127" s="230">
        <f t="shared" si="319"/>
        <v>1.5603059273857425E-3</v>
      </c>
      <c r="BV127" s="230">
        <f t="shared" si="319"/>
        <v>3.4836529683126622E-4</v>
      </c>
      <c r="BW127" s="230">
        <f t="shared" si="332"/>
        <v>0</v>
      </c>
      <c r="BX127" s="230">
        <f t="shared" si="332"/>
        <v>0</v>
      </c>
      <c r="BY127" s="230">
        <f t="shared" si="332"/>
        <v>0</v>
      </c>
      <c r="BZ127" s="230">
        <f t="shared" si="332"/>
        <v>0</v>
      </c>
      <c r="CA127" s="230">
        <f t="shared" si="332"/>
        <v>0</v>
      </c>
      <c r="CB127" s="230">
        <f t="shared" si="332"/>
        <v>0</v>
      </c>
      <c r="CC127" s="230">
        <f t="shared" si="332"/>
        <v>0</v>
      </c>
      <c r="CD127" s="230">
        <f t="shared" si="332"/>
        <v>0</v>
      </c>
      <c r="CE127" s="230">
        <f t="shared" si="332"/>
        <v>0</v>
      </c>
      <c r="CF127" s="230">
        <f t="shared" si="332"/>
        <v>0</v>
      </c>
      <c r="CG127" s="230">
        <f t="shared" si="332"/>
        <v>0</v>
      </c>
      <c r="CH127" s="230">
        <f t="shared" si="332"/>
        <v>0</v>
      </c>
      <c r="CI127" s="230">
        <f t="shared" si="332"/>
        <v>0</v>
      </c>
      <c r="CJ127" s="230">
        <f t="shared" si="332"/>
        <v>0</v>
      </c>
      <c r="CK127" s="230">
        <f t="shared" si="332"/>
        <v>0</v>
      </c>
      <c r="CL127" s="230">
        <f t="shared" si="332"/>
        <v>0</v>
      </c>
      <c r="CM127" s="230">
        <f t="shared" si="320"/>
        <v>0</v>
      </c>
      <c r="CN127" s="230">
        <f t="shared" si="320"/>
        <v>0</v>
      </c>
      <c r="CO127" s="230">
        <f t="shared" si="320"/>
        <v>0</v>
      </c>
      <c r="CP127" s="230">
        <f t="shared" si="320"/>
        <v>0</v>
      </c>
      <c r="CQ127" s="230">
        <f t="shared" si="320"/>
        <v>0</v>
      </c>
      <c r="CR127" s="230">
        <f t="shared" si="320"/>
        <v>0</v>
      </c>
      <c r="CS127" s="230">
        <f t="shared" si="320"/>
        <v>0</v>
      </c>
      <c r="CT127" s="230">
        <f t="shared" si="320"/>
        <v>0</v>
      </c>
      <c r="CU127" s="230">
        <f t="shared" si="320"/>
        <v>0</v>
      </c>
      <c r="CV127" s="230">
        <f t="shared" si="320"/>
        <v>0</v>
      </c>
      <c r="CW127" s="230">
        <f t="shared" si="320"/>
        <v>0</v>
      </c>
      <c r="CX127" s="230">
        <f t="shared" si="320"/>
        <v>0</v>
      </c>
      <c r="CY127" s="230">
        <f t="shared" si="320"/>
        <v>0</v>
      </c>
      <c r="CZ127" s="230">
        <f t="shared" si="320"/>
        <v>0</v>
      </c>
      <c r="DA127" s="230">
        <f t="shared" si="320"/>
        <v>0</v>
      </c>
      <c r="DB127" s="230">
        <f t="shared" si="321"/>
        <v>0</v>
      </c>
      <c r="DC127" s="230">
        <f t="shared" si="321"/>
        <v>0</v>
      </c>
      <c r="DD127" s="230">
        <f t="shared" si="321"/>
        <v>0</v>
      </c>
      <c r="DE127" s="230">
        <f t="shared" si="321"/>
        <v>0</v>
      </c>
      <c r="DF127" s="230">
        <f t="shared" si="321"/>
        <v>0</v>
      </c>
      <c r="DG127" s="230">
        <f t="shared" si="321"/>
        <v>0</v>
      </c>
      <c r="DH127" s="230">
        <f t="shared" si="321"/>
        <v>0</v>
      </c>
      <c r="DI127" s="230">
        <f t="shared" si="321"/>
        <v>0</v>
      </c>
      <c r="DJ127" s="230">
        <f t="shared" si="321"/>
        <v>0</v>
      </c>
      <c r="DK127" s="230">
        <f t="shared" si="321"/>
        <v>0</v>
      </c>
      <c r="DL127" s="230">
        <f t="shared" si="321"/>
        <v>0</v>
      </c>
      <c r="DM127" s="230">
        <f t="shared" si="321"/>
        <v>0</v>
      </c>
      <c r="DN127" s="230">
        <f t="shared" si="321"/>
        <v>0</v>
      </c>
      <c r="DO127" s="230">
        <f t="shared" si="321"/>
        <v>0</v>
      </c>
      <c r="DP127" s="230">
        <f t="shared" si="321"/>
        <v>0</v>
      </c>
    </row>
    <row r="128" spans="2:120" x14ac:dyDescent="0.25">
      <c r="B128" s="194" t="str">
        <f t="shared" si="333"/>
        <v>France and Monaco</v>
      </c>
      <c r="C128" s="233">
        <f>'web app'!$C$29</f>
        <v>668.55</v>
      </c>
      <c r="D128" s="234">
        <f>'web app'!$C$17</f>
        <v>0.15</v>
      </c>
      <c r="E128" s="235">
        <f>VLOOKUP($S128,'data countries EDGAR'!$A$15:$AA$223,'data countries EDGAR'!$AA$12,FALSE)</f>
        <v>8.4910286981223822E-3</v>
      </c>
      <c r="F128" s="235">
        <f>VLOOKUP($S128,'data countries EDGAR'!$A$15:$AA$223,'data countries EDGAR'!$Z$12,FALSE)</f>
        <v>8.8007480228046702E-3</v>
      </c>
      <c r="G128" s="193">
        <f t="shared" si="334"/>
        <v>5.8526806624686101</v>
      </c>
      <c r="H128" s="262">
        <f>VLOOKUP($S128,'data countries EDGAR'!$A$15:$AA$223,'data countries EDGAR'!M$12,FALSE)/1000</f>
        <v>0.32290426364305003</v>
      </c>
      <c r="I128" s="236">
        <f>VLOOKUP($S128,'data countries EDGAR'!$A$15:$AA$223,'data countries EDGAR'!N$12,FALSE)/1000</f>
        <v>0.28708680914748996</v>
      </c>
      <c r="J128" s="236">
        <f>VLOOKUP($S128,'data countries EDGAR'!$A$15:$AA$223,'data countries EDGAR'!O$12,FALSE)/1000</f>
        <v>0.31670441717649001</v>
      </c>
      <c r="K128" s="236">
        <f>VLOOKUP($S128,'data countries EDGAR'!$A$15:$AA$223,'data countries EDGAR'!P$12,FALSE)/1000</f>
        <v>0.30768024448109998</v>
      </c>
      <c r="L128" s="236">
        <f>VLOOKUP($S128,'data countries EDGAR'!$A$15:$AA$223,'data countries EDGAR'!Q$12,FALSE)/1000</f>
        <v>0.28415411327361001</v>
      </c>
      <c r="M128" s="236">
        <f>VLOOKUP($S128,'data countries EDGAR'!$A$15:$AA$223,'data countries EDGAR'!R$12,FALSE)/1000</f>
        <v>0.27445052411127002</v>
      </c>
      <c r="N128" s="236"/>
      <c r="O128" s="236"/>
      <c r="P128" s="262">
        <f t="shared" si="335"/>
        <v>1.47007610818996</v>
      </c>
      <c r="Q128" s="194">
        <f t="shared" si="322"/>
        <v>0</v>
      </c>
      <c r="R128" s="237">
        <f t="shared" si="323"/>
        <v>0</v>
      </c>
      <c r="S128" s="194" t="str">
        <f>'data countries EDGAR'!A83</f>
        <v>France and Monaco</v>
      </c>
      <c r="T128" s="195">
        <v>2019</v>
      </c>
      <c r="U128" s="485">
        <f t="shared" si="336"/>
        <v>5.8526806624686101</v>
      </c>
      <c r="V128" s="193">
        <f t="shared" si="324"/>
        <v>5.8526806624678009</v>
      </c>
      <c r="W128" s="254">
        <f t="shared" si="337"/>
        <v>-1.3822276656583199E-13</v>
      </c>
      <c r="X128" s="197">
        <f t="shared" si="325"/>
        <v>0.32290426364305003</v>
      </c>
      <c r="Y128" s="229">
        <v>0</v>
      </c>
      <c r="Z128" s="199">
        <f t="shared" si="338"/>
        <v>0.32290426364305003</v>
      </c>
      <c r="AA128" s="199">
        <f t="shared" si="326"/>
        <v>-1316.2385864428593</v>
      </c>
      <c r="AB128" s="200">
        <f t="shared" si="327"/>
        <v>1341217.534564812</v>
      </c>
      <c r="AC128" s="199">
        <f t="shared" si="339"/>
        <v>2019.5067125733965</v>
      </c>
      <c r="AD128" s="199">
        <f t="shared" si="340"/>
        <v>2056.7435406529798</v>
      </c>
      <c r="AE128" s="201">
        <f t="shared" si="341"/>
        <v>2056.7435406529798</v>
      </c>
      <c r="AF128" s="202">
        <f t="shared" si="328"/>
        <v>2056.7435406529798</v>
      </c>
      <c r="AG128" s="202">
        <f t="shared" si="342"/>
        <v>2056.7435406529798</v>
      </c>
      <c r="AH128" s="202">
        <f t="shared" si="343"/>
        <v>2056</v>
      </c>
      <c r="AI128" s="177">
        <f t="shared" si="329"/>
        <v>2057</v>
      </c>
      <c r="AJ128" s="178" cm="1">
        <f t="array" ref="AJ128">IFERROR(INDEX($AN$6:$DP$6,MATCH(_xlfn.AGGREGATE(14,6,(AN128:DP128)/(AN128:DP128&lt;=0),1),AN128:DP128,0)),"-")</f>
        <v>2057</v>
      </c>
      <c r="AL128" s="176" t="s">
        <v>302</v>
      </c>
      <c r="AM128" s="154">
        <f t="shared" si="330"/>
        <v>0.32290426364305003</v>
      </c>
      <c r="AN128" s="176">
        <f t="shared" si="305"/>
        <v>0.31423418937025893</v>
      </c>
      <c r="AO128" s="176">
        <f t="shared" si="305"/>
        <v>0.30556411509746784</v>
      </c>
      <c r="AP128" s="176">
        <f t="shared" si="305"/>
        <v>0.29689404082467674</v>
      </c>
      <c r="AQ128" s="176">
        <f t="shared" si="305"/>
        <v>0.28822396655188565</v>
      </c>
      <c r="AR128" s="230">
        <f t="shared" si="331"/>
        <v>0.27955389227909455</v>
      </c>
      <c r="AS128" s="230">
        <f t="shared" si="331"/>
        <v>0.27088381800630346</v>
      </c>
      <c r="AT128" s="230">
        <f t="shared" si="331"/>
        <v>0.26221374373351231</v>
      </c>
      <c r="AU128" s="230">
        <f t="shared" si="331"/>
        <v>0.25354366946072121</v>
      </c>
      <c r="AV128" s="230">
        <f t="shared" si="331"/>
        <v>0.24487359518793012</v>
      </c>
      <c r="AW128" s="230">
        <f t="shared" si="331"/>
        <v>0.23620352091513902</v>
      </c>
      <c r="AX128" s="230">
        <f t="shared" si="331"/>
        <v>0.22753344664234793</v>
      </c>
      <c r="AY128" s="230">
        <f t="shared" si="331"/>
        <v>0.21886337236955683</v>
      </c>
      <c r="AZ128" s="230">
        <f t="shared" si="331"/>
        <v>0.21019329809676573</v>
      </c>
      <c r="BA128" s="230">
        <f t="shared" si="331"/>
        <v>0.20152322382397464</v>
      </c>
      <c r="BB128" s="230">
        <f t="shared" si="331"/>
        <v>0.19285314955118352</v>
      </c>
      <c r="BC128" s="230">
        <f t="shared" si="331"/>
        <v>0.18418307527839242</v>
      </c>
      <c r="BD128" s="230">
        <f t="shared" si="331"/>
        <v>0.17551300100560133</v>
      </c>
      <c r="BE128" s="230">
        <f t="shared" si="331"/>
        <v>0.16684292673281023</v>
      </c>
      <c r="BF128" s="230">
        <f t="shared" si="331"/>
        <v>0.15817285246001911</v>
      </c>
      <c r="BG128" s="230">
        <f t="shared" si="331"/>
        <v>0.14950277818722801</v>
      </c>
      <c r="BH128" s="230">
        <f t="shared" si="319"/>
        <v>0.14083270391443692</v>
      </c>
      <c r="BI128" s="230">
        <f t="shared" si="319"/>
        <v>0.13216262964164582</v>
      </c>
      <c r="BJ128" s="230">
        <f t="shared" si="319"/>
        <v>0.12349255536885473</v>
      </c>
      <c r="BK128" s="230">
        <f t="shared" si="319"/>
        <v>0.11482248109606363</v>
      </c>
      <c r="BL128" s="230">
        <f t="shared" si="319"/>
        <v>0.10615240682327251</v>
      </c>
      <c r="BM128" s="230">
        <f t="shared" si="319"/>
        <v>9.7482332550481415E-2</v>
      </c>
      <c r="BN128" s="230">
        <f t="shared" si="319"/>
        <v>8.881225827769032E-2</v>
      </c>
      <c r="BO128" s="230">
        <f t="shared" si="319"/>
        <v>8.0142184004899225E-2</v>
      </c>
      <c r="BP128" s="230">
        <f t="shared" si="319"/>
        <v>7.1472109732108102E-2</v>
      </c>
      <c r="BQ128" s="230">
        <f t="shared" si="319"/>
        <v>6.2802035459317007E-2</v>
      </c>
      <c r="BR128" s="230">
        <f t="shared" si="319"/>
        <v>5.4131961186525912E-2</v>
      </c>
      <c r="BS128" s="230">
        <f t="shared" si="319"/>
        <v>4.5461886913734817E-2</v>
      </c>
      <c r="BT128" s="230">
        <f t="shared" si="319"/>
        <v>3.6791812640943722E-2</v>
      </c>
      <c r="BU128" s="230">
        <f t="shared" si="319"/>
        <v>2.8121738368152627E-2</v>
      </c>
      <c r="BV128" s="230">
        <f t="shared" si="319"/>
        <v>1.9451664095361532E-2</v>
      </c>
      <c r="BW128" s="230">
        <f t="shared" si="332"/>
        <v>1.0781589822570437E-2</v>
      </c>
      <c r="BX128" s="230">
        <f t="shared" si="332"/>
        <v>2.3966369968722416E-3</v>
      </c>
      <c r="BY128" s="230">
        <f t="shared" si="332"/>
        <v>0</v>
      </c>
      <c r="BZ128" s="230">
        <f t="shared" si="332"/>
        <v>0</v>
      </c>
      <c r="CA128" s="230">
        <f t="shared" si="332"/>
        <v>0</v>
      </c>
      <c r="CB128" s="230">
        <f t="shared" si="332"/>
        <v>0</v>
      </c>
      <c r="CC128" s="230">
        <f t="shared" si="332"/>
        <v>0</v>
      </c>
      <c r="CD128" s="230">
        <f t="shared" si="332"/>
        <v>0</v>
      </c>
      <c r="CE128" s="230">
        <f t="shared" si="332"/>
        <v>0</v>
      </c>
      <c r="CF128" s="230">
        <f t="shared" si="332"/>
        <v>0</v>
      </c>
      <c r="CG128" s="230">
        <f t="shared" si="332"/>
        <v>0</v>
      </c>
      <c r="CH128" s="230">
        <f t="shared" si="332"/>
        <v>0</v>
      </c>
      <c r="CI128" s="230">
        <f t="shared" si="332"/>
        <v>0</v>
      </c>
      <c r="CJ128" s="230">
        <f t="shared" si="332"/>
        <v>0</v>
      </c>
      <c r="CK128" s="230">
        <f t="shared" si="332"/>
        <v>0</v>
      </c>
      <c r="CL128" s="230">
        <f t="shared" si="332"/>
        <v>0</v>
      </c>
      <c r="CM128" s="230">
        <f t="shared" si="320"/>
        <v>0</v>
      </c>
      <c r="CN128" s="230">
        <f t="shared" si="320"/>
        <v>0</v>
      </c>
      <c r="CO128" s="230">
        <f t="shared" si="320"/>
        <v>0</v>
      </c>
      <c r="CP128" s="230">
        <f t="shared" si="320"/>
        <v>0</v>
      </c>
      <c r="CQ128" s="230">
        <f t="shared" si="320"/>
        <v>0</v>
      </c>
      <c r="CR128" s="230">
        <f t="shared" si="320"/>
        <v>0</v>
      </c>
      <c r="CS128" s="230">
        <f t="shared" si="320"/>
        <v>0</v>
      </c>
      <c r="CT128" s="230">
        <f t="shared" si="320"/>
        <v>0</v>
      </c>
      <c r="CU128" s="230">
        <f t="shared" si="320"/>
        <v>0</v>
      </c>
      <c r="CV128" s="230">
        <f t="shared" si="320"/>
        <v>0</v>
      </c>
      <c r="CW128" s="230">
        <f t="shared" si="320"/>
        <v>0</v>
      </c>
      <c r="CX128" s="230">
        <f t="shared" si="320"/>
        <v>0</v>
      </c>
      <c r="CY128" s="230">
        <f t="shared" si="320"/>
        <v>0</v>
      </c>
      <c r="CZ128" s="230">
        <f t="shared" si="320"/>
        <v>0</v>
      </c>
      <c r="DA128" s="230">
        <f t="shared" si="320"/>
        <v>0</v>
      </c>
      <c r="DB128" s="230">
        <f t="shared" si="321"/>
        <v>0</v>
      </c>
      <c r="DC128" s="230">
        <f t="shared" si="321"/>
        <v>0</v>
      </c>
      <c r="DD128" s="230">
        <f t="shared" si="321"/>
        <v>0</v>
      </c>
      <c r="DE128" s="230">
        <f t="shared" si="321"/>
        <v>0</v>
      </c>
      <c r="DF128" s="230">
        <f t="shared" si="321"/>
        <v>0</v>
      </c>
      <c r="DG128" s="230">
        <f t="shared" si="321"/>
        <v>0</v>
      </c>
      <c r="DH128" s="230">
        <f t="shared" si="321"/>
        <v>0</v>
      </c>
      <c r="DI128" s="230">
        <f t="shared" si="321"/>
        <v>0</v>
      </c>
      <c r="DJ128" s="230">
        <f t="shared" si="321"/>
        <v>0</v>
      </c>
      <c r="DK128" s="230">
        <f t="shared" si="321"/>
        <v>0</v>
      </c>
      <c r="DL128" s="230">
        <f t="shared" si="321"/>
        <v>0</v>
      </c>
      <c r="DM128" s="230">
        <f t="shared" si="321"/>
        <v>0</v>
      </c>
      <c r="DN128" s="230">
        <f t="shared" si="321"/>
        <v>0</v>
      </c>
      <c r="DO128" s="230">
        <f t="shared" si="321"/>
        <v>0</v>
      </c>
      <c r="DP128" s="230">
        <f t="shared" si="321"/>
        <v>0</v>
      </c>
    </row>
    <row r="129" spans="2:120" x14ac:dyDescent="0.25">
      <c r="B129" s="194" t="str">
        <f t="shared" si="333"/>
        <v>French Guiana</v>
      </c>
      <c r="C129" s="233">
        <f>'web app'!$C$29</f>
        <v>668.55</v>
      </c>
      <c r="D129" s="234">
        <f>'web app'!$C$17</f>
        <v>0.15</v>
      </c>
      <c r="E129" s="235">
        <f>VLOOKUP($S129,'data countries EDGAR'!$A$15:$AA$223,'data countries EDGAR'!$AA$12,FALSE)</f>
        <v>3.8492807967598124E-5</v>
      </c>
      <c r="F129" s="235">
        <f>VLOOKUP($S129,'data countries EDGAR'!$A$15:$AA$223,'data countries EDGAR'!$Z$12,FALSE)</f>
        <v>9.8863997103199285E-6</v>
      </c>
      <c r="G129" s="193">
        <f t="shared" si="334"/>
        <v>9.478274662394889E-3</v>
      </c>
      <c r="H129" s="262">
        <f>VLOOKUP($S129,'data countries EDGAR'!$A$15:$AA$223,'data countries EDGAR'!M$12,FALSE)/1000</f>
        <v>3.6273741848642999E-4</v>
      </c>
      <c r="I129" s="236">
        <f>VLOOKUP($S129,'data countries EDGAR'!$A$15:$AA$223,'data countries EDGAR'!N$12,FALSE)/1000</f>
        <v>3.6042790502590998E-4</v>
      </c>
      <c r="J129" s="236">
        <f>VLOOKUP($S129,'data countries EDGAR'!$A$15:$AA$223,'data countries EDGAR'!O$12,FALSE)/1000</f>
        <v>3.6427375302483999E-4</v>
      </c>
      <c r="K129" s="236">
        <f>VLOOKUP($S129,'data countries EDGAR'!$A$15:$AA$223,'data countries EDGAR'!P$12,FALSE)/1000</f>
        <v>3.6428788718616002E-4</v>
      </c>
      <c r="L129" s="236">
        <f>VLOOKUP($S129,'data countries EDGAR'!$A$15:$AA$223,'data countries EDGAR'!Q$12,FALSE)/1000</f>
        <v>3.8406454660921003E-4</v>
      </c>
      <c r="M129" s="236">
        <f>VLOOKUP($S129,'data countries EDGAR'!$A$15:$AA$223,'data countries EDGAR'!R$12,FALSE)/1000</f>
        <v>3.9098538068024004E-4</v>
      </c>
      <c r="N129" s="236"/>
      <c r="O129" s="236"/>
      <c r="P129" s="262">
        <f t="shared" si="335"/>
        <v>1.8640394725263601E-3</v>
      </c>
      <c r="Q129" s="194">
        <f t="shared" si="322"/>
        <v>0</v>
      </c>
      <c r="R129" s="237">
        <f t="shared" si="323"/>
        <v>0</v>
      </c>
      <c r="S129" s="194" t="str">
        <f>'data countries EDGAR'!A84</f>
        <v>French Guiana</v>
      </c>
      <c r="T129" s="195">
        <v>2019</v>
      </c>
      <c r="U129" s="485">
        <f t="shared" si="336"/>
        <v>9.478274662394889E-3</v>
      </c>
      <c r="V129" s="193">
        <f t="shared" si="324"/>
        <v>9.4782746623963375E-3</v>
      </c>
      <c r="W129" s="254">
        <f t="shared" si="337"/>
        <v>1.5276668818842154E-13</v>
      </c>
      <c r="X129" s="197">
        <f t="shared" si="325"/>
        <v>3.6273741848642999E-4</v>
      </c>
      <c r="Y129" s="229">
        <v>0</v>
      </c>
      <c r="Z129" s="199">
        <f t="shared" si="338"/>
        <v>3.6273741848642999E-4</v>
      </c>
      <c r="AA129" s="199">
        <f t="shared" si="326"/>
        <v>-1.484415720009967</v>
      </c>
      <c r="AB129" s="200">
        <f t="shared" si="327"/>
        <v>1518.3965137534419</v>
      </c>
      <c r="AC129" s="199">
        <f t="shared" si="339"/>
        <v>2019.5046943942314</v>
      </c>
      <c r="AD129" s="199">
        <f t="shared" si="340"/>
        <v>2072.755007414004</v>
      </c>
      <c r="AE129" s="201">
        <f t="shared" si="341"/>
        <v>2072.755007414004</v>
      </c>
      <c r="AF129" s="202">
        <f t="shared" si="328"/>
        <v>2072.755007414004</v>
      </c>
      <c r="AG129" s="202">
        <f t="shared" si="342"/>
        <v>2072.755007414004</v>
      </c>
      <c r="AH129" s="202">
        <f t="shared" si="343"/>
        <v>2072</v>
      </c>
      <c r="AI129" s="177">
        <f t="shared" si="329"/>
        <v>2073</v>
      </c>
      <c r="AJ129" s="178" cm="1">
        <f t="array" ref="AJ129">IFERROR(INDEX($AN$6:$DP$6,MATCH(_xlfn.AGGREGATE(14,6,(AN129:DP129)/(AN129:DP129&lt;=0),1),AN129:DP129,0)),"-")</f>
        <v>2073</v>
      </c>
      <c r="AL129" s="176" t="s">
        <v>302</v>
      </c>
      <c r="AM129" s="154">
        <f t="shared" si="330"/>
        <v>3.6273741848642999E-4</v>
      </c>
      <c r="AN129" s="176">
        <f t="shared" si="305"/>
        <v>3.5592608869604027E-4</v>
      </c>
      <c r="AO129" s="176">
        <f t="shared" si="305"/>
        <v>3.4911475890565059E-4</v>
      </c>
      <c r="AP129" s="176">
        <f t="shared" si="305"/>
        <v>3.4230342911526087E-4</v>
      </c>
      <c r="AQ129" s="176">
        <f t="shared" si="305"/>
        <v>3.354920993248712E-4</v>
      </c>
      <c r="AR129" s="230">
        <f t="shared" si="331"/>
        <v>3.2868076953448147E-4</v>
      </c>
      <c r="AS129" s="230">
        <f t="shared" si="331"/>
        <v>3.218694397440918E-4</v>
      </c>
      <c r="AT129" s="230">
        <f t="shared" si="331"/>
        <v>3.1505810995370207E-4</v>
      </c>
      <c r="AU129" s="230">
        <f t="shared" si="331"/>
        <v>3.082467801633124E-4</v>
      </c>
      <c r="AV129" s="230">
        <f t="shared" si="331"/>
        <v>3.0143545037292267E-4</v>
      </c>
      <c r="AW129" s="230">
        <f t="shared" si="331"/>
        <v>2.9462412058253295E-4</v>
      </c>
      <c r="AX129" s="230">
        <f t="shared" si="331"/>
        <v>2.8781279079214328E-4</v>
      </c>
      <c r="AY129" s="230">
        <f t="shared" si="331"/>
        <v>2.8100146100175355E-4</v>
      </c>
      <c r="AZ129" s="230">
        <f t="shared" si="331"/>
        <v>2.7419013121136388E-4</v>
      </c>
      <c r="BA129" s="230">
        <f t="shared" si="331"/>
        <v>2.6737880142097415E-4</v>
      </c>
      <c r="BB129" s="230">
        <f t="shared" si="331"/>
        <v>2.6056747163058448E-4</v>
      </c>
      <c r="BC129" s="230">
        <f t="shared" si="331"/>
        <v>2.5375614184019476E-4</v>
      </c>
      <c r="BD129" s="230">
        <f t="shared" si="331"/>
        <v>2.4694481204980503E-4</v>
      </c>
      <c r="BE129" s="230">
        <f t="shared" si="331"/>
        <v>2.4013348225941536E-4</v>
      </c>
      <c r="BF129" s="230">
        <f t="shared" si="331"/>
        <v>2.3332215246902566E-4</v>
      </c>
      <c r="BG129" s="230">
        <f t="shared" si="331"/>
        <v>2.2651082267863596E-4</v>
      </c>
      <c r="BH129" s="230">
        <f t="shared" si="319"/>
        <v>2.1969949288824623E-4</v>
      </c>
      <c r="BI129" s="230">
        <f t="shared" si="319"/>
        <v>2.1288816309785654E-4</v>
      </c>
      <c r="BJ129" s="230">
        <f t="shared" si="319"/>
        <v>2.0607683330746684E-4</v>
      </c>
      <c r="BK129" s="230">
        <f t="shared" si="319"/>
        <v>1.9926550351707714E-4</v>
      </c>
      <c r="BL129" s="230">
        <f t="shared" si="319"/>
        <v>1.9245417372668744E-4</v>
      </c>
      <c r="BM129" s="230">
        <f t="shared" si="319"/>
        <v>1.8564284393629774E-4</v>
      </c>
      <c r="BN129" s="230">
        <f t="shared" si="319"/>
        <v>1.7883151414590804E-4</v>
      </c>
      <c r="BO129" s="230">
        <f t="shared" si="319"/>
        <v>1.7202018435551831E-4</v>
      </c>
      <c r="BP129" s="230">
        <f t="shared" si="319"/>
        <v>1.6520885456512862E-4</v>
      </c>
      <c r="BQ129" s="230">
        <f t="shared" si="319"/>
        <v>1.5839752477473892E-4</v>
      </c>
      <c r="BR129" s="230">
        <f t="shared" si="319"/>
        <v>1.5158619498434922E-4</v>
      </c>
      <c r="BS129" s="230">
        <f t="shared" si="319"/>
        <v>1.4477486519395952E-4</v>
      </c>
      <c r="BT129" s="230">
        <f t="shared" si="319"/>
        <v>1.3796353540356982E-4</v>
      </c>
      <c r="BU129" s="230">
        <f t="shared" si="319"/>
        <v>1.3115220561318012E-4</v>
      </c>
      <c r="BV129" s="230">
        <f t="shared" si="319"/>
        <v>1.2434087582279042E-4</v>
      </c>
      <c r="BW129" s="230">
        <f t="shared" si="332"/>
        <v>1.1752954603240072E-4</v>
      </c>
      <c r="BX129" s="230">
        <f t="shared" si="332"/>
        <v>1.10718216242011E-4</v>
      </c>
      <c r="BY129" s="230">
        <f t="shared" si="332"/>
        <v>1.0390688645162133E-4</v>
      </c>
      <c r="BZ129" s="230">
        <f t="shared" si="332"/>
        <v>9.70955566612316E-5</v>
      </c>
      <c r="CA129" s="230">
        <f t="shared" si="332"/>
        <v>9.0284226870841928E-5</v>
      </c>
      <c r="CB129" s="230">
        <f t="shared" si="332"/>
        <v>8.3472897080452203E-5</v>
      </c>
      <c r="CC129" s="230">
        <f t="shared" si="332"/>
        <v>7.6661567290062477E-5</v>
      </c>
      <c r="CD129" s="230">
        <f t="shared" si="332"/>
        <v>6.9850237499672805E-5</v>
      </c>
      <c r="CE129" s="230">
        <f t="shared" si="332"/>
        <v>6.3038907709283079E-5</v>
      </c>
      <c r="CF129" s="230">
        <f t="shared" si="332"/>
        <v>5.6227577918893407E-5</v>
      </c>
      <c r="CG129" s="230">
        <f t="shared" si="332"/>
        <v>4.9416248128503681E-5</v>
      </c>
      <c r="CH129" s="230">
        <f t="shared" si="332"/>
        <v>4.2604918338114009E-5</v>
      </c>
      <c r="CI129" s="230">
        <f t="shared" si="332"/>
        <v>3.5793588547724283E-5</v>
      </c>
      <c r="CJ129" s="230">
        <f t="shared" si="332"/>
        <v>2.8982258757334557E-5</v>
      </c>
      <c r="CK129" s="230">
        <f t="shared" si="332"/>
        <v>2.2170928966944886E-5</v>
      </c>
      <c r="CL129" s="230">
        <f t="shared" si="332"/>
        <v>1.535959917655516E-5</v>
      </c>
      <c r="CM129" s="230">
        <f t="shared" si="320"/>
        <v>8.5482693861654879E-6</v>
      </c>
      <c r="CN129" s="230">
        <f t="shared" si="320"/>
        <v>1.9413522589877526E-6</v>
      </c>
      <c r="CO129" s="230">
        <f t="shared" si="320"/>
        <v>0</v>
      </c>
      <c r="CP129" s="230">
        <f t="shared" si="320"/>
        <v>0</v>
      </c>
      <c r="CQ129" s="230">
        <f t="shared" si="320"/>
        <v>0</v>
      </c>
      <c r="CR129" s="230">
        <f t="shared" si="320"/>
        <v>0</v>
      </c>
      <c r="CS129" s="230">
        <f t="shared" si="320"/>
        <v>0</v>
      </c>
      <c r="CT129" s="230">
        <f t="shared" si="320"/>
        <v>0</v>
      </c>
      <c r="CU129" s="230">
        <f t="shared" si="320"/>
        <v>0</v>
      </c>
      <c r="CV129" s="230">
        <f t="shared" si="320"/>
        <v>0</v>
      </c>
      <c r="CW129" s="230">
        <f t="shared" si="320"/>
        <v>0</v>
      </c>
      <c r="CX129" s="230">
        <f t="shared" si="320"/>
        <v>0</v>
      </c>
      <c r="CY129" s="230">
        <f t="shared" si="320"/>
        <v>0</v>
      </c>
      <c r="CZ129" s="230">
        <f t="shared" si="320"/>
        <v>0</v>
      </c>
      <c r="DA129" s="230">
        <f t="shared" si="320"/>
        <v>0</v>
      </c>
      <c r="DB129" s="230">
        <f t="shared" si="321"/>
        <v>0</v>
      </c>
      <c r="DC129" s="230">
        <f t="shared" si="321"/>
        <v>0</v>
      </c>
      <c r="DD129" s="230">
        <f t="shared" si="321"/>
        <v>0</v>
      </c>
      <c r="DE129" s="230">
        <f t="shared" si="321"/>
        <v>0</v>
      </c>
      <c r="DF129" s="230">
        <f t="shared" si="321"/>
        <v>0</v>
      </c>
      <c r="DG129" s="230">
        <f t="shared" si="321"/>
        <v>0</v>
      </c>
      <c r="DH129" s="230">
        <f t="shared" si="321"/>
        <v>0</v>
      </c>
      <c r="DI129" s="230">
        <f t="shared" si="321"/>
        <v>0</v>
      </c>
      <c r="DJ129" s="230">
        <f t="shared" si="321"/>
        <v>0</v>
      </c>
      <c r="DK129" s="230">
        <f t="shared" si="321"/>
        <v>0</v>
      </c>
      <c r="DL129" s="230">
        <f t="shared" si="321"/>
        <v>0</v>
      </c>
      <c r="DM129" s="230">
        <f t="shared" si="321"/>
        <v>0</v>
      </c>
      <c r="DN129" s="230">
        <f t="shared" si="321"/>
        <v>0</v>
      </c>
      <c r="DO129" s="230">
        <f t="shared" si="321"/>
        <v>0</v>
      </c>
      <c r="DP129" s="230">
        <f t="shared" si="321"/>
        <v>0</v>
      </c>
    </row>
    <row r="130" spans="2:120" x14ac:dyDescent="0.25">
      <c r="B130" s="194" t="str">
        <f t="shared" si="333"/>
        <v>French Polynesia</v>
      </c>
      <c r="C130" s="233">
        <f>'web app'!$C$29</f>
        <v>668.55</v>
      </c>
      <c r="D130" s="234">
        <f>'web app'!$C$17</f>
        <v>0.15</v>
      </c>
      <c r="E130" s="235">
        <f>VLOOKUP($S130,'data countries EDGAR'!$A$15:$AA$223,'data countries EDGAR'!$AA$12,FALSE)</f>
        <v>3.7411212028405045E-5</v>
      </c>
      <c r="F130" s="235">
        <f>VLOOKUP($S130,'data countries EDGAR'!$A$15:$AA$223,'data countries EDGAR'!$Z$12,FALSE)</f>
        <v>2.1396204747452167E-5</v>
      </c>
      <c r="G130" s="193">
        <f t="shared" si="334"/>
        <v>1.5910457651561301E-2</v>
      </c>
      <c r="H130" s="262">
        <f>VLOOKUP($S130,'data countries EDGAR'!$A$15:$AA$223,'data countries EDGAR'!M$12,FALSE)/1000</f>
        <v>7.8503846727907996E-4</v>
      </c>
      <c r="I130" s="236">
        <f>VLOOKUP($S130,'data countries EDGAR'!$A$15:$AA$223,'data countries EDGAR'!N$12,FALSE)/1000</f>
        <v>7.1501825734083006E-4</v>
      </c>
      <c r="J130" s="236">
        <f>VLOOKUP($S130,'data countries EDGAR'!$A$15:$AA$223,'data countries EDGAR'!O$12,FALSE)/1000</f>
        <v>6.4002991421525999E-4</v>
      </c>
      <c r="K130" s="236">
        <f>VLOOKUP($S130,'data countries EDGAR'!$A$15:$AA$223,'data countries EDGAR'!P$12,FALSE)/1000</f>
        <v>9.2581158715080998E-4</v>
      </c>
      <c r="L130" s="236">
        <f>VLOOKUP($S130,'data countries EDGAR'!$A$15:$AA$223,'data countries EDGAR'!Q$12,FALSE)/1000</f>
        <v>9.2821786491184002E-4</v>
      </c>
      <c r="M130" s="236">
        <f>VLOOKUP($S130,'data countries EDGAR'!$A$15:$AA$223,'data countries EDGAR'!R$12,FALSE)/1000</f>
        <v>9.7389319819393011E-4</v>
      </c>
      <c r="N130" s="236"/>
      <c r="O130" s="236"/>
      <c r="P130" s="262">
        <f t="shared" si="335"/>
        <v>4.1829708218126703E-3</v>
      </c>
      <c r="Q130" s="194">
        <f t="shared" si="322"/>
        <v>0</v>
      </c>
      <c r="R130" s="237">
        <f t="shared" si="323"/>
        <v>0</v>
      </c>
      <c r="S130" s="194" t="str">
        <f>'data countries EDGAR'!A85</f>
        <v>French Polynesia</v>
      </c>
      <c r="T130" s="195">
        <v>2019</v>
      </c>
      <c r="U130" s="485">
        <f t="shared" si="336"/>
        <v>1.5910457651561301E-2</v>
      </c>
      <c r="V130" s="193">
        <f t="shared" si="324"/>
        <v>1.5910457651563379E-2</v>
      </c>
      <c r="W130" s="254">
        <f t="shared" si="337"/>
        <v>1.3056222769591841E-13</v>
      </c>
      <c r="X130" s="197">
        <f t="shared" si="325"/>
        <v>7.8503846727907996E-4</v>
      </c>
      <c r="Y130" s="229">
        <v>0</v>
      </c>
      <c r="Z130" s="199">
        <f t="shared" si="338"/>
        <v>7.8503846727907996E-4</v>
      </c>
      <c r="AA130" s="199">
        <f t="shared" si="326"/>
        <v>-3.2033763231106058</v>
      </c>
      <c r="AB130" s="200">
        <f t="shared" si="327"/>
        <v>3267.5333003402138</v>
      </c>
      <c r="AC130" s="199">
        <f t="shared" si="339"/>
        <v>2019.5060200069045</v>
      </c>
      <c r="AD130" s="199">
        <f t="shared" si="340"/>
        <v>2061.0281915374203</v>
      </c>
      <c r="AE130" s="201">
        <f t="shared" si="341"/>
        <v>2061.0281915374203</v>
      </c>
      <c r="AF130" s="202">
        <f t="shared" si="328"/>
        <v>2061.0281915374203</v>
      </c>
      <c r="AG130" s="202">
        <f t="shared" si="342"/>
        <v>2061.0281915374203</v>
      </c>
      <c r="AH130" s="202">
        <f t="shared" si="343"/>
        <v>2061</v>
      </c>
      <c r="AI130" s="177">
        <f t="shared" si="329"/>
        <v>2061</v>
      </c>
      <c r="AJ130" s="178" cm="1">
        <f t="array" ref="AJ130">IFERROR(INDEX($AN$6:$DP$6,MATCH(_xlfn.AGGREGATE(14,6,(AN130:DP130)/(AN130:DP130&lt;=0),1),AN130:DP130,0)),"-")</f>
        <v>2062</v>
      </c>
      <c r="AL130" s="176" t="s">
        <v>302</v>
      </c>
      <c r="AM130" s="154">
        <f t="shared" si="330"/>
        <v>7.8503846727907996E-4</v>
      </c>
      <c r="AN130" s="176">
        <f t="shared" si="305"/>
        <v>7.6613471928967624E-4</v>
      </c>
      <c r="AO130" s="176">
        <f t="shared" si="305"/>
        <v>7.4723097130027262E-4</v>
      </c>
      <c r="AP130" s="176">
        <f t="shared" si="305"/>
        <v>7.283272233108689E-4</v>
      </c>
      <c r="AQ130" s="176">
        <f t="shared" si="305"/>
        <v>7.0942347532146517E-4</v>
      </c>
      <c r="AR130" s="230">
        <f t="shared" si="331"/>
        <v>6.9051972733206156E-4</v>
      </c>
      <c r="AS130" s="230">
        <f t="shared" si="331"/>
        <v>6.7161597934265783E-4</v>
      </c>
      <c r="AT130" s="230">
        <f t="shared" si="331"/>
        <v>6.5271223135325422E-4</v>
      </c>
      <c r="AU130" s="230">
        <f t="shared" si="331"/>
        <v>6.3380848336385049E-4</v>
      </c>
      <c r="AV130" s="230">
        <f t="shared" si="331"/>
        <v>6.1490473537444677E-4</v>
      </c>
      <c r="AW130" s="230">
        <f t="shared" si="331"/>
        <v>5.9600098738504315E-4</v>
      </c>
      <c r="AX130" s="230">
        <f t="shared" si="331"/>
        <v>5.7709723939563943E-4</v>
      </c>
      <c r="AY130" s="230">
        <f t="shared" si="331"/>
        <v>5.5819349140623581E-4</v>
      </c>
      <c r="AZ130" s="230">
        <f t="shared" si="331"/>
        <v>5.3928974341683209E-4</v>
      </c>
      <c r="BA130" s="230">
        <f t="shared" si="331"/>
        <v>5.2038599542742836E-4</v>
      </c>
      <c r="BB130" s="230">
        <f t="shared" si="331"/>
        <v>5.0148224743802464E-4</v>
      </c>
      <c r="BC130" s="230">
        <f t="shared" si="331"/>
        <v>4.8257849944862102E-4</v>
      </c>
      <c r="BD130" s="230">
        <f t="shared" si="331"/>
        <v>4.6367475145921735E-4</v>
      </c>
      <c r="BE130" s="230">
        <f t="shared" si="331"/>
        <v>4.4477100346981368E-4</v>
      </c>
      <c r="BF130" s="230">
        <f t="shared" si="331"/>
        <v>4.2586725548040996E-4</v>
      </c>
      <c r="BG130" s="230">
        <f t="shared" si="331"/>
        <v>4.0696350749100629E-4</v>
      </c>
      <c r="BH130" s="230">
        <f t="shared" si="319"/>
        <v>3.8805975950160262E-4</v>
      </c>
      <c r="BI130" s="230">
        <f t="shared" si="319"/>
        <v>3.691560115121989E-4</v>
      </c>
      <c r="BJ130" s="230">
        <f t="shared" si="319"/>
        <v>3.5025226352279523E-4</v>
      </c>
      <c r="BK130" s="230">
        <f t="shared" si="319"/>
        <v>3.3134851553339156E-4</v>
      </c>
      <c r="BL130" s="230">
        <f t="shared" si="319"/>
        <v>3.1244476754398789E-4</v>
      </c>
      <c r="BM130" s="230">
        <f t="shared" si="319"/>
        <v>2.9354101955458422E-4</v>
      </c>
      <c r="BN130" s="230">
        <f t="shared" si="319"/>
        <v>2.7463727156518049E-4</v>
      </c>
      <c r="BO130" s="230">
        <f t="shared" si="319"/>
        <v>2.5573352357577677E-4</v>
      </c>
      <c r="BP130" s="230">
        <f t="shared" si="319"/>
        <v>2.3682977558637315E-4</v>
      </c>
      <c r="BQ130" s="230">
        <f t="shared" si="319"/>
        <v>2.1792602759696943E-4</v>
      </c>
      <c r="BR130" s="230">
        <f t="shared" si="319"/>
        <v>1.9902227960756581E-4</v>
      </c>
      <c r="BS130" s="230">
        <f t="shared" si="319"/>
        <v>1.8011853161816209E-4</v>
      </c>
      <c r="BT130" s="230">
        <f t="shared" si="319"/>
        <v>1.6121478362875836E-4</v>
      </c>
      <c r="BU130" s="230">
        <f t="shared" si="319"/>
        <v>1.4231103563935475E-4</v>
      </c>
      <c r="BV130" s="230">
        <f t="shared" si="319"/>
        <v>1.2340728764995102E-4</v>
      </c>
      <c r="BW130" s="230">
        <f t="shared" si="332"/>
        <v>1.0450353966054741E-4</v>
      </c>
      <c r="BX130" s="230">
        <f t="shared" si="332"/>
        <v>8.5599791671143685E-5</v>
      </c>
      <c r="BY130" s="230">
        <f t="shared" si="332"/>
        <v>6.669604368173996E-5</v>
      </c>
      <c r="BZ130" s="230">
        <f t="shared" si="332"/>
        <v>4.7792295692336345E-5</v>
      </c>
      <c r="CA130" s="230">
        <f t="shared" si="332"/>
        <v>2.8888547702932621E-5</v>
      </c>
      <c r="CB130" s="230">
        <f t="shared" si="332"/>
        <v>9.9847997135288965E-6</v>
      </c>
      <c r="CC130" s="230">
        <f t="shared" si="332"/>
        <v>7.5119976723980688E-9</v>
      </c>
      <c r="CD130" s="230">
        <f t="shared" si="332"/>
        <v>0</v>
      </c>
      <c r="CE130" s="230">
        <f t="shared" si="332"/>
        <v>0</v>
      </c>
      <c r="CF130" s="230">
        <f t="shared" si="332"/>
        <v>0</v>
      </c>
      <c r="CG130" s="230">
        <f t="shared" si="332"/>
        <v>0</v>
      </c>
      <c r="CH130" s="230">
        <f t="shared" si="332"/>
        <v>0</v>
      </c>
      <c r="CI130" s="230">
        <f t="shared" si="332"/>
        <v>0</v>
      </c>
      <c r="CJ130" s="230">
        <f t="shared" si="332"/>
        <v>0</v>
      </c>
      <c r="CK130" s="230">
        <f t="shared" si="332"/>
        <v>0</v>
      </c>
      <c r="CL130" s="230">
        <f t="shared" si="332"/>
        <v>0</v>
      </c>
      <c r="CM130" s="230">
        <f t="shared" si="320"/>
        <v>0</v>
      </c>
      <c r="CN130" s="230">
        <f t="shared" si="320"/>
        <v>0</v>
      </c>
      <c r="CO130" s="230">
        <f t="shared" si="320"/>
        <v>0</v>
      </c>
      <c r="CP130" s="230">
        <f t="shared" si="320"/>
        <v>0</v>
      </c>
      <c r="CQ130" s="230">
        <f t="shared" si="320"/>
        <v>0</v>
      </c>
      <c r="CR130" s="230">
        <f t="shared" si="320"/>
        <v>0</v>
      </c>
      <c r="CS130" s="230">
        <f t="shared" si="320"/>
        <v>0</v>
      </c>
      <c r="CT130" s="230">
        <f t="shared" si="320"/>
        <v>0</v>
      </c>
      <c r="CU130" s="230">
        <f t="shared" si="320"/>
        <v>0</v>
      </c>
      <c r="CV130" s="230">
        <f t="shared" si="320"/>
        <v>0</v>
      </c>
      <c r="CW130" s="230">
        <f t="shared" si="320"/>
        <v>0</v>
      </c>
      <c r="CX130" s="230">
        <f t="shared" si="320"/>
        <v>0</v>
      </c>
      <c r="CY130" s="230">
        <f t="shared" si="320"/>
        <v>0</v>
      </c>
      <c r="CZ130" s="230">
        <f t="shared" si="320"/>
        <v>0</v>
      </c>
      <c r="DA130" s="230">
        <f t="shared" si="320"/>
        <v>0</v>
      </c>
      <c r="DB130" s="230">
        <f t="shared" si="321"/>
        <v>0</v>
      </c>
      <c r="DC130" s="230">
        <f t="shared" si="321"/>
        <v>0</v>
      </c>
      <c r="DD130" s="230">
        <f t="shared" si="321"/>
        <v>0</v>
      </c>
      <c r="DE130" s="230">
        <f t="shared" si="321"/>
        <v>0</v>
      </c>
      <c r="DF130" s="230">
        <f t="shared" si="321"/>
        <v>0</v>
      </c>
      <c r="DG130" s="230">
        <f t="shared" si="321"/>
        <v>0</v>
      </c>
      <c r="DH130" s="230">
        <f t="shared" si="321"/>
        <v>0</v>
      </c>
      <c r="DI130" s="230">
        <f t="shared" si="321"/>
        <v>0</v>
      </c>
      <c r="DJ130" s="230">
        <f t="shared" si="321"/>
        <v>0</v>
      </c>
      <c r="DK130" s="230">
        <f t="shared" si="321"/>
        <v>0</v>
      </c>
      <c r="DL130" s="230">
        <f t="shared" si="321"/>
        <v>0</v>
      </c>
      <c r="DM130" s="230">
        <f t="shared" si="321"/>
        <v>0</v>
      </c>
      <c r="DN130" s="230">
        <f t="shared" si="321"/>
        <v>0</v>
      </c>
      <c r="DO130" s="230">
        <f t="shared" si="321"/>
        <v>0</v>
      </c>
      <c r="DP130" s="230">
        <f t="shared" si="321"/>
        <v>0</v>
      </c>
    </row>
    <row r="131" spans="2:120" x14ac:dyDescent="0.25">
      <c r="B131" s="194" t="str">
        <f t="shared" si="333"/>
        <v>Gabon</v>
      </c>
      <c r="C131" s="233">
        <f>'web app'!$C$29</f>
        <v>668.55</v>
      </c>
      <c r="D131" s="234">
        <f>'web app'!$C$17</f>
        <v>0.15</v>
      </c>
      <c r="E131" s="235">
        <f>VLOOKUP($S131,'data countries EDGAR'!$A$15:$AA$223,'data countries EDGAR'!$AA$12,FALSE)</f>
        <v>2.7349153873457177E-4</v>
      </c>
      <c r="F131" s="235">
        <f>VLOOKUP($S131,'data countries EDGAR'!$A$15:$AA$223,'data countries EDGAR'!$Z$12,FALSE)</f>
        <v>1.5406777020716598E-4</v>
      </c>
      <c r="G131" s="193">
        <f t="shared" si="334"/>
        <v>0.11497812183935037</v>
      </c>
      <c r="H131" s="262">
        <f>VLOOKUP($S131,'data countries EDGAR'!$A$15:$AA$223,'data countries EDGAR'!M$12,FALSE)/1000</f>
        <v>5.6528308458508999E-3</v>
      </c>
      <c r="I131" s="236">
        <f>VLOOKUP($S131,'data countries EDGAR'!$A$15:$AA$223,'data countries EDGAR'!N$12,FALSE)/1000</f>
        <v>5.5287382936388E-3</v>
      </c>
      <c r="J131" s="236">
        <f>VLOOKUP($S131,'data countries EDGAR'!$A$15:$AA$223,'data countries EDGAR'!O$12,FALSE)/1000</f>
        <v>5.364724412681E-3</v>
      </c>
      <c r="K131" s="236">
        <f>VLOOKUP($S131,'data countries EDGAR'!$A$15:$AA$223,'data countries EDGAR'!P$12,FALSE)/1000</f>
        <v>5.5833088781443996E-3</v>
      </c>
      <c r="L131" s="236">
        <f>VLOOKUP($S131,'data countries EDGAR'!$A$15:$AA$223,'data countries EDGAR'!Q$12,FALSE)/1000</f>
        <v>5.1204761339748994E-3</v>
      </c>
      <c r="M131" s="236">
        <f>VLOOKUP($S131,'data countries EDGAR'!$A$15:$AA$223,'data countries EDGAR'!R$12,FALSE)/1000</f>
        <v>5.1985272345876007E-3</v>
      </c>
      <c r="N131" s="236"/>
      <c r="O131" s="236"/>
      <c r="P131" s="262">
        <f t="shared" si="335"/>
        <v>2.6795774953026701E-2</v>
      </c>
      <c r="Q131" s="194">
        <f t="shared" si="322"/>
        <v>0</v>
      </c>
      <c r="R131" s="237">
        <f t="shared" si="323"/>
        <v>0</v>
      </c>
      <c r="S131" s="194" t="str">
        <f>'data countries EDGAR'!A86</f>
        <v>Gabon</v>
      </c>
      <c r="T131" s="195">
        <v>2019</v>
      </c>
      <c r="U131" s="485">
        <f t="shared" si="336"/>
        <v>0.11497812183935037</v>
      </c>
      <c r="V131" s="193">
        <f t="shared" si="324"/>
        <v>0.11497812183936189</v>
      </c>
      <c r="W131" s="254">
        <f t="shared" si="337"/>
        <v>1.0014211682118912E-13</v>
      </c>
      <c r="X131" s="197">
        <f t="shared" si="325"/>
        <v>5.6528308458508999E-3</v>
      </c>
      <c r="Y131" s="229">
        <v>0</v>
      </c>
      <c r="Z131" s="199">
        <f t="shared" si="338"/>
        <v>5.6528308458508999E-3</v>
      </c>
      <c r="AA131" s="199">
        <f t="shared" si="326"/>
        <v>-23.067392860916335</v>
      </c>
      <c r="AB131" s="200">
        <f t="shared" si="327"/>
        <v>23530.207617519147</v>
      </c>
      <c r="AC131" s="199">
        <f t="shared" si="339"/>
        <v>2019.5059989673371</v>
      </c>
      <c r="AD131" s="199">
        <f t="shared" si="340"/>
        <v>2061.1738391437725</v>
      </c>
      <c r="AE131" s="201">
        <f t="shared" si="341"/>
        <v>2061.1738391437725</v>
      </c>
      <c r="AF131" s="202">
        <f t="shared" si="328"/>
        <v>2061.1738391437725</v>
      </c>
      <c r="AG131" s="202">
        <f t="shared" si="342"/>
        <v>2061.1738391437725</v>
      </c>
      <c r="AH131" s="202">
        <f t="shared" si="343"/>
        <v>2061</v>
      </c>
      <c r="AI131" s="177">
        <f t="shared" si="329"/>
        <v>2061</v>
      </c>
      <c r="AJ131" s="178" cm="1">
        <f t="array" ref="AJ131">IFERROR(INDEX($AN$6:$DP$6,MATCH(_xlfn.AGGREGATE(14,6,(AN131:DP131)/(AN131:DP131&lt;=0),1),AN131:DP131,0)),"-")</f>
        <v>2062</v>
      </c>
      <c r="AL131" s="176" t="s">
        <v>302</v>
      </c>
      <c r="AM131" s="154">
        <f t="shared" si="330"/>
        <v>5.6528308458508999E-3</v>
      </c>
      <c r="AN131" s="176">
        <f t="shared" si="305"/>
        <v>5.5171862553357581E-3</v>
      </c>
      <c r="AO131" s="176">
        <f t="shared" si="305"/>
        <v>5.3815416648206171E-3</v>
      </c>
      <c r="AP131" s="176">
        <f t="shared" si="305"/>
        <v>5.2458970743054752E-3</v>
      </c>
      <c r="AQ131" s="176">
        <f t="shared" si="305"/>
        <v>5.1102524837903333E-3</v>
      </c>
      <c r="AR131" s="230">
        <f t="shared" si="331"/>
        <v>4.9746078932751923E-3</v>
      </c>
      <c r="AS131" s="230">
        <f t="shared" si="331"/>
        <v>4.8389633027600505E-3</v>
      </c>
      <c r="AT131" s="230">
        <f t="shared" si="331"/>
        <v>4.7033187122449086E-3</v>
      </c>
      <c r="AU131" s="230">
        <f t="shared" si="331"/>
        <v>4.5676741217297676E-3</v>
      </c>
      <c r="AV131" s="230">
        <f t="shared" si="331"/>
        <v>4.4320295312146258E-3</v>
      </c>
      <c r="AW131" s="230">
        <f t="shared" si="331"/>
        <v>4.2963849406994839E-3</v>
      </c>
      <c r="AX131" s="230">
        <f t="shared" si="331"/>
        <v>4.1607403501843429E-3</v>
      </c>
      <c r="AY131" s="230">
        <f t="shared" si="331"/>
        <v>4.025095759669201E-3</v>
      </c>
      <c r="AZ131" s="230">
        <f t="shared" si="331"/>
        <v>3.8894511691540596E-3</v>
      </c>
      <c r="BA131" s="230">
        <f t="shared" si="331"/>
        <v>3.7538065786389182E-3</v>
      </c>
      <c r="BB131" s="230">
        <f t="shared" si="331"/>
        <v>3.6181619881237763E-3</v>
      </c>
      <c r="BC131" s="230">
        <f t="shared" si="331"/>
        <v>3.4825173976086349E-3</v>
      </c>
      <c r="BD131" s="230">
        <f t="shared" si="331"/>
        <v>3.3468728070934935E-3</v>
      </c>
      <c r="BE131" s="230">
        <f t="shared" si="331"/>
        <v>3.2112282165783516E-3</v>
      </c>
      <c r="BF131" s="230">
        <f t="shared" si="331"/>
        <v>3.0755836260632102E-3</v>
      </c>
      <c r="BG131" s="230">
        <f t="shared" si="331"/>
        <v>2.9399390355480687E-3</v>
      </c>
      <c r="BH131" s="230">
        <f t="shared" si="319"/>
        <v>2.8042944450329269E-3</v>
      </c>
      <c r="BI131" s="230">
        <f t="shared" si="319"/>
        <v>2.6686498545177855E-3</v>
      </c>
      <c r="BJ131" s="230">
        <f t="shared" si="319"/>
        <v>2.533005264002644E-3</v>
      </c>
      <c r="BK131" s="230">
        <f t="shared" si="319"/>
        <v>2.3973606734875022E-3</v>
      </c>
      <c r="BL131" s="230">
        <f t="shared" si="319"/>
        <v>2.2617160829723607E-3</v>
      </c>
      <c r="BM131" s="230">
        <f t="shared" si="319"/>
        <v>2.1260714924572193E-3</v>
      </c>
      <c r="BN131" s="230">
        <f t="shared" si="319"/>
        <v>1.9904269019420779E-3</v>
      </c>
      <c r="BO131" s="230">
        <f t="shared" si="319"/>
        <v>1.854782311426936E-3</v>
      </c>
      <c r="BP131" s="230">
        <f t="shared" si="319"/>
        <v>1.7191377209117946E-3</v>
      </c>
      <c r="BQ131" s="230">
        <f t="shared" si="319"/>
        <v>1.5834931303966527E-3</v>
      </c>
      <c r="BR131" s="230">
        <f t="shared" si="319"/>
        <v>1.4478485398815117E-3</v>
      </c>
      <c r="BS131" s="230">
        <f t="shared" si="319"/>
        <v>1.3122039493663699E-3</v>
      </c>
      <c r="BT131" s="230">
        <f t="shared" si="319"/>
        <v>1.176559358851228E-3</v>
      </c>
      <c r="BU131" s="230">
        <f t="shared" si="319"/>
        <v>1.040914768336087E-3</v>
      </c>
      <c r="BV131" s="230">
        <f t="shared" si="319"/>
        <v>9.0527017782094515E-4</v>
      </c>
      <c r="BW131" s="230">
        <f t="shared" si="332"/>
        <v>7.6962558730580329E-4</v>
      </c>
      <c r="BX131" s="230">
        <f t="shared" si="332"/>
        <v>6.339809967906623E-4</v>
      </c>
      <c r="BY131" s="230">
        <f t="shared" si="332"/>
        <v>4.9833640627552044E-4</v>
      </c>
      <c r="BZ131" s="230">
        <f t="shared" si="332"/>
        <v>3.6269181576037857E-4</v>
      </c>
      <c r="CA131" s="230">
        <f t="shared" si="332"/>
        <v>2.2704722524523758E-4</v>
      </c>
      <c r="CB131" s="230">
        <f t="shared" si="332"/>
        <v>9.1402634730095716E-5</v>
      </c>
      <c r="CC131" s="230">
        <f t="shared" si="332"/>
        <v>2.049593011889745E-6</v>
      </c>
      <c r="CD131" s="230">
        <f t="shared" si="332"/>
        <v>0</v>
      </c>
      <c r="CE131" s="230">
        <f t="shared" si="332"/>
        <v>0</v>
      </c>
      <c r="CF131" s="230">
        <f t="shared" si="332"/>
        <v>0</v>
      </c>
      <c r="CG131" s="230">
        <f t="shared" si="332"/>
        <v>0</v>
      </c>
      <c r="CH131" s="230">
        <f t="shared" si="332"/>
        <v>0</v>
      </c>
      <c r="CI131" s="230">
        <f t="shared" si="332"/>
        <v>0</v>
      </c>
      <c r="CJ131" s="230">
        <f t="shared" si="332"/>
        <v>0</v>
      </c>
      <c r="CK131" s="230">
        <f t="shared" si="332"/>
        <v>0</v>
      </c>
      <c r="CL131" s="230">
        <f t="shared" si="332"/>
        <v>0</v>
      </c>
      <c r="CM131" s="230">
        <f t="shared" si="320"/>
        <v>0</v>
      </c>
      <c r="CN131" s="230">
        <f t="shared" si="320"/>
        <v>0</v>
      </c>
      <c r="CO131" s="230">
        <f t="shared" si="320"/>
        <v>0</v>
      </c>
      <c r="CP131" s="230">
        <f t="shared" si="320"/>
        <v>0</v>
      </c>
      <c r="CQ131" s="230">
        <f t="shared" si="320"/>
        <v>0</v>
      </c>
      <c r="CR131" s="230">
        <f t="shared" si="320"/>
        <v>0</v>
      </c>
      <c r="CS131" s="230">
        <f t="shared" si="320"/>
        <v>0</v>
      </c>
      <c r="CT131" s="230">
        <f t="shared" si="320"/>
        <v>0</v>
      </c>
      <c r="CU131" s="230">
        <f t="shared" si="320"/>
        <v>0</v>
      </c>
      <c r="CV131" s="230">
        <f t="shared" si="320"/>
        <v>0</v>
      </c>
      <c r="CW131" s="230">
        <f t="shared" si="320"/>
        <v>0</v>
      </c>
      <c r="CX131" s="230">
        <f t="shared" si="320"/>
        <v>0</v>
      </c>
      <c r="CY131" s="230">
        <f t="shared" si="320"/>
        <v>0</v>
      </c>
      <c r="CZ131" s="230">
        <f t="shared" si="320"/>
        <v>0</v>
      </c>
      <c r="DA131" s="230">
        <f t="shared" si="320"/>
        <v>0</v>
      </c>
      <c r="DB131" s="230">
        <f t="shared" si="321"/>
        <v>0</v>
      </c>
      <c r="DC131" s="230">
        <f t="shared" si="321"/>
        <v>0</v>
      </c>
      <c r="DD131" s="230">
        <f t="shared" si="321"/>
        <v>0</v>
      </c>
      <c r="DE131" s="230">
        <f t="shared" si="321"/>
        <v>0</v>
      </c>
      <c r="DF131" s="230">
        <f t="shared" si="321"/>
        <v>0</v>
      </c>
      <c r="DG131" s="230">
        <f t="shared" si="321"/>
        <v>0</v>
      </c>
      <c r="DH131" s="230">
        <f t="shared" si="321"/>
        <v>0</v>
      </c>
      <c r="DI131" s="230">
        <f t="shared" si="321"/>
        <v>0</v>
      </c>
      <c r="DJ131" s="230">
        <f t="shared" si="321"/>
        <v>0</v>
      </c>
      <c r="DK131" s="230">
        <f t="shared" si="321"/>
        <v>0</v>
      </c>
      <c r="DL131" s="230">
        <f t="shared" si="321"/>
        <v>0</v>
      </c>
      <c r="DM131" s="230">
        <f t="shared" si="321"/>
        <v>0</v>
      </c>
      <c r="DN131" s="230">
        <f t="shared" si="321"/>
        <v>0</v>
      </c>
      <c r="DO131" s="230">
        <f t="shared" si="321"/>
        <v>0</v>
      </c>
      <c r="DP131" s="230">
        <f t="shared" si="321"/>
        <v>0</v>
      </c>
    </row>
    <row r="132" spans="2:120" x14ac:dyDescent="0.25">
      <c r="B132" s="194" t="str">
        <f t="shared" si="333"/>
        <v>Georgia</v>
      </c>
      <c r="C132" s="233">
        <f>'web app'!$C$29</f>
        <v>668.55</v>
      </c>
      <c r="D132" s="234">
        <f>'web app'!$C$17</f>
        <v>0.15</v>
      </c>
      <c r="E132" s="235">
        <f>VLOOKUP($S132,'data countries EDGAR'!$A$15:$AA$223,'data countries EDGAR'!$AA$12,FALSE)</f>
        <v>5.0626678005363281E-4</v>
      </c>
      <c r="F132" s="235">
        <f>VLOOKUP($S132,'data countries EDGAR'!$A$15:$AA$223,'data countries EDGAR'!$Z$12,FALSE)</f>
        <v>3.2495181051050011E-4</v>
      </c>
      <c r="G132" s="193">
        <f t="shared" si="334"/>
        <v>0.235429251350004</v>
      </c>
      <c r="H132" s="262">
        <f>VLOOKUP($S132,'data countries EDGAR'!$A$15:$AA$223,'data countries EDGAR'!M$12,FALSE)/1000</f>
        <v>1.1922659848967E-2</v>
      </c>
      <c r="I132" s="236">
        <f>VLOOKUP($S132,'data countries EDGAR'!$A$15:$AA$223,'data countries EDGAR'!N$12,FALSE)/1000</f>
        <v>1.1540590024023E-2</v>
      </c>
      <c r="J132" s="236">
        <f>VLOOKUP($S132,'data countries EDGAR'!$A$15:$AA$223,'data countries EDGAR'!O$12,FALSE)/1000</f>
        <v>1.2343179101078001E-2</v>
      </c>
      <c r="K132" s="236">
        <f>VLOOKUP($S132,'data countries EDGAR'!$A$15:$AA$223,'data countries EDGAR'!P$12,FALSE)/1000</f>
        <v>1.3462971845236999E-2</v>
      </c>
      <c r="L132" s="236">
        <f>VLOOKUP($S132,'data countries EDGAR'!$A$15:$AA$223,'data countries EDGAR'!Q$12,FALSE)/1000</f>
        <v>1.3556331045994E-2</v>
      </c>
      <c r="M132" s="236">
        <f>VLOOKUP($S132,'data countries EDGAR'!$A$15:$AA$223,'data countries EDGAR'!R$12,FALSE)/1000</f>
        <v>1.3467407776928E-2</v>
      </c>
      <c r="N132" s="236"/>
      <c r="O132" s="236"/>
      <c r="P132" s="262">
        <f t="shared" si="335"/>
        <v>6.4370479793259994E-2</v>
      </c>
      <c r="Q132" s="194">
        <f t="shared" si="322"/>
        <v>0</v>
      </c>
      <c r="R132" s="237">
        <f t="shared" si="323"/>
        <v>0</v>
      </c>
      <c r="S132" s="194" t="str">
        <f>'data countries EDGAR'!A87</f>
        <v>Georgia</v>
      </c>
      <c r="T132" s="195">
        <v>2019</v>
      </c>
      <c r="U132" s="485">
        <f t="shared" si="336"/>
        <v>0.235429251350004</v>
      </c>
      <c r="V132" s="193">
        <f t="shared" si="324"/>
        <v>0.23542925135000944</v>
      </c>
      <c r="W132" s="254">
        <f t="shared" si="337"/>
        <v>2.3092638912203256E-14</v>
      </c>
      <c r="X132" s="197">
        <f t="shared" si="325"/>
        <v>1.1922659848967E-2</v>
      </c>
      <c r="Y132" s="229">
        <v>0</v>
      </c>
      <c r="Z132" s="199">
        <f t="shared" si="338"/>
        <v>1.1922659848967E-2</v>
      </c>
      <c r="AA132" s="199">
        <f t="shared" si="326"/>
        <v>-48.638404292526687</v>
      </c>
      <c r="AB132" s="200">
        <f t="shared" si="327"/>
        <v>49600.119993927605</v>
      </c>
      <c r="AC132" s="199">
        <f t="shared" si="339"/>
        <v>2019.50617488791</v>
      </c>
      <c r="AD132" s="199">
        <f t="shared" si="340"/>
        <v>2059.9865648752566</v>
      </c>
      <c r="AE132" s="201">
        <f t="shared" si="341"/>
        <v>2059.9865648752566</v>
      </c>
      <c r="AF132" s="202">
        <f t="shared" si="328"/>
        <v>2059.9865648752566</v>
      </c>
      <c r="AG132" s="202">
        <f t="shared" si="342"/>
        <v>2059.9865648752566</v>
      </c>
      <c r="AH132" s="202">
        <f t="shared" si="343"/>
        <v>2059</v>
      </c>
      <c r="AI132" s="177">
        <f t="shared" si="329"/>
        <v>2060</v>
      </c>
      <c r="AJ132" s="178" cm="1">
        <f t="array" ref="AJ132">IFERROR(INDEX($AN$6:$DP$6,MATCH(_xlfn.AGGREGATE(14,6,(AN132:DP132)/(AN132:DP132&lt;=0),1),AN132:DP132,0)),"-")</f>
        <v>2060</v>
      </c>
      <c r="AL132" s="176" t="s">
        <v>302</v>
      </c>
      <c r="AM132" s="154">
        <f t="shared" si="330"/>
        <v>1.1922659848967E-2</v>
      </c>
      <c r="AN132" s="176">
        <f t="shared" si="305"/>
        <v>1.1628175496300826E-2</v>
      </c>
      <c r="AO132" s="176">
        <f t="shared" si="305"/>
        <v>1.1333691143634651E-2</v>
      </c>
      <c r="AP132" s="176">
        <f t="shared" si="305"/>
        <v>1.1039206790968478E-2</v>
      </c>
      <c r="AQ132" s="176">
        <f t="shared" si="305"/>
        <v>1.0744722438302302E-2</v>
      </c>
      <c r="AR132" s="230">
        <f t="shared" si="331"/>
        <v>1.0450238085636129E-2</v>
      </c>
      <c r="AS132" s="230">
        <f t="shared" si="331"/>
        <v>1.0155753732969956E-2</v>
      </c>
      <c r="AT132" s="230">
        <f t="shared" si="331"/>
        <v>9.8612693803037804E-3</v>
      </c>
      <c r="AU132" s="230">
        <f t="shared" si="331"/>
        <v>9.566785027637607E-3</v>
      </c>
      <c r="AV132" s="230">
        <f t="shared" si="331"/>
        <v>9.2723006749714319E-3</v>
      </c>
      <c r="AW132" s="230">
        <f t="shared" si="331"/>
        <v>8.9778163223052584E-3</v>
      </c>
      <c r="AX132" s="230">
        <f t="shared" si="331"/>
        <v>8.6833319696390833E-3</v>
      </c>
      <c r="AY132" s="230">
        <f t="shared" si="331"/>
        <v>8.3888476169729099E-3</v>
      </c>
      <c r="AZ132" s="230">
        <f t="shared" si="331"/>
        <v>8.0943632643067365E-3</v>
      </c>
      <c r="BA132" s="230">
        <f t="shared" si="331"/>
        <v>7.7998789116405622E-3</v>
      </c>
      <c r="BB132" s="230">
        <f t="shared" si="331"/>
        <v>7.5053945589743879E-3</v>
      </c>
      <c r="BC132" s="230">
        <f t="shared" si="331"/>
        <v>7.2109102063082136E-3</v>
      </c>
      <c r="BD132" s="230">
        <f t="shared" si="331"/>
        <v>6.9164258536420394E-3</v>
      </c>
      <c r="BE132" s="230">
        <f t="shared" si="331"/>
        <v>6.6219415009758651E-3</v>
      </c>
      <c r="BF132" s="230">
        <f t="shared" si="331"/>
        <v>6.3274571483096917E-3</v>
      </c>
      <c r="BG132" s="230">
        <f t="shared" si="331"/>
        <v>6.0329727956435174E-3</v>
      </c>
      <c r="BH132" s="230">
        <f t="shared" si="319"/>
        <v>5.7384884429773431E-3</v>
      </c>
      <c r="BI132" s="230">
        <f t="shared" si="319"/>
        <v>5.4440040903111688E-3</v>
      </c>
      <c r="BJ132" s="230">
        <f t="shared" si="319"/>
        <v>5.1495197376449945E-3</v>
      </c>
      <c r="BK132" s="230">
        <f t="shared" si="319"/>
        <v>4.8550353849788203E-3</v>
      </c>
      <c r="BL132" s="230">
        <f t="shared" si="319"/>
        <v>4.5605510323126468E-3</v>
      </c>
      <c r="BM132" s="230">
        <f t="shared" si="319"/>
        <v>4.2660666796464726E-3</v>
      </c>
      <c r="BN132" s="230">
        <f t="shared" si="319"/>
        <v>3.9715823269802983E-3</v>
      </c>
      <c r="BO132" s="230">
        <f t="shared" si="319"/>
        <v>3.6770979743141249E-3</v>
      </c>
      <c r="BP132" s="230">
        <f t="shared" si="319"/>
        <v>3.3826136216479497E-3</v>
      </c>
      <c r="BQ132" s="230">
        <f t="shared" si="319"/>
        <v>3.0881292689817763E-3</v>
      </c>
      <c r="BR132" s="230">
        <f t="shared" si="319"/>
        <v>2.7936449163156012E-3</v>
      </c>
      <c r="BS132" s="230">
        <f t="shared" si="319"/>
        <v>2.4991605636494277E-3</v>
      </c>
      <c r="BT132" s="230">
        <f t="shared" si="319"/>
        <v>2.2046762109832543E-3</v>
      </c>
      <c r="BU132" s="230">
        <f t="shared" si="319"/>
        <v>1.9101918583170792E-3</v>
      </c>
      <c r="BV132" s="230">
        <f t="shared" si="319"/>
        <v>1.6157075056509058E-3</v>
      </c>
      <c r="BW132" s="230">
        <f t="shared" si="332"/>
        <v>1.3212231529847306E-3</v>
      </c>
      <c r="BX132" s="230">
        <f t="shared" si="332"/>
        <v>1.0267388003185572E-3</v>
      </c>
      <c r="BY132" s="230">
        <f t="shared" si="332"/>
        <v>7.322544476523838E-4</v>
      </c>
      <c r="BZ132" s="230">
        <f t="shared" si="332"/>
        <v>4.3777009498620865E-4</v>
      </c>
      <c r="CA132" s="230">
        <f t="shared" si="332"/>
        <v>1.4331231991228662E-4</v>
      </c>
      <c r="CB132" s="230">
        <f t="shared" si="332"/>
        <v>0</v>
      </c>
      <c r="CC132" s="230">
        <f t="shared" si="332"/>
        <v>0</v>
      </c>
      <c r="CD132" s="230">
        <f t="shared" si="332"/>
        <v>0</v>
      </c>
      <c r="CE132" s="230">
        <f t="shared" si="332"/>
        <v>0</v>
      </c>
      <c r="CF132" s="230">
        <f t="shared" si="332"/>
        <v>0</v>
      </c>
      <c r="CG132" s="230">
        <f t="shared" si="332"/>
        <v>0</v>
      </c>
      <c r="CH132" s="230">
        <f t="shared" si="332"/>
        <v>0</v>
      </c>
      <c r="CI132" s="230">
        <f t="shared" si="332"/>
        <v>0</v>
      </c>
      <c r="CJ132" s="230">
        <f t="shared" si="332"/>
        <v>0</v>
      </c>
      <c r="CK132" s="230">
        <f t="shared" si="332"/>
        <v>0</v>
      </c>
      <c r="CL132" s="230">
        <f t="shared" si="332"/>
        <v>0</v>
      </c>
      <c r="CM132" s="230">
        <f t="shared" si="320"/>
        <v>0</v>
      </c>
      <c r="CN132" s="230">
        <f t="shared" si="320"/>
        <v>0</v>
      </c>
      <c r="CO132" s="230">
        <f t="shared" si="320"/>
        <v>0</v>
      </c>
      <c r="CP132" s="230">
        <f t="shared" si="320"/>
        <v>0</v>
      </c>
      <c r="CQ132" s="230">
        <f t="shared" si="320"/>
        <v>0</v>
      </c>
      <c r="CR132" s="230">
        <f t="shared" si="320"/>
        <v>0</v>
      </c>
      <c r="CS132" s="230">
        <f t="shared" si="320"/>
        <v>0</v>
      </c>
      <c r="CT132" s="230">
        <f t="shared" si="320"/>
        <v>0</v>
      </c>
      <c r="CU132" s="230">
        <f t="shared" si="320"/>
        <v>0</v>
      </c>
      <c r="CV132" s="230">
        <f t="shared" si="320"/>
        <v>0</v>
      </c>
      <c r="CW132" s="230">
        <f t="shared" si="320"/>
        <v>0</v>
      </c>
      <c r="CX132" s="230">
        <f t="shared" si="320"/>
        <v>0</v>
      </c>
      <c r="CY132" s="230">
        <f t="shared" si="320"/>
        <v>0</v>
      </c>
      <c r="CZ132" s="230">
        <f t="shared" si="320"/>
        <v>0</v>
      </c>
      <c r="DA132" s="230">
        <f t="shared" si="320"/>
        <v>0</v>
      </c>
      <c r="DB132" s="230">
        <f t="shared" si="321"/>
        <v>0</v>
      </c>
      <c r="DC132" s="230">
        <f t="shared" si="321"/>
        <v>0</v>
      </c>
      <c r="DD132" s="230">
        <f t="shared" si="321"/>
        <v>0</v>
      </c>
      <c r="DE132" s="230">
        <f t="shared" si="321"/>
        <v>0</v>
      </c>
      <c r="DF132" s="230">
        <f t="shared" si="321"/>
        <v>0</v>
      </c>
      <c r="DG132" s="230">
        <f t="shared" si="321"/>
        <v>0</v>
      </c>
      <c r="DH132" s="230">
        <f t="shared" si="321"/>
        <v>0</v>
      </c>
      <c r="DI132" s="230">
        <f t="shared" si="321"/>
        <v>0</v>
      </c>
      <c r="DJ132" s="230">
        <f t="shared" si="321"/>
        <v>0</v>
      </c>
      <c r="DK132" s="230">
        <f t="shared" si="321"/>
        <v>0</v>
      </c>
      <c r="DL132" s="230">
        <f t="shared" si="321"/>
        <v>0</v>
      </c>
      <c r="DM132" s="230">
        <f t="shared" si="321"/>
        <v>0</v>
      </c>
      <c r="DN132" s="230">
        <f t="shared" si="321"/>
        <v>0</v>
      </c>
      <c r="DO132" s="230">
        <f t="shared" si="321"/>
        <v>0</v>
      </c>
      <c r="DP132" s="230">
        <f t="shared" si="321"/>
        <v>0</v>
      </c>
    </row>
    <row r="133" spans="2:120" x14ac:dyDescent="0.25">
      <c r="B133" s="194" t="str">
        <f t="shared" si="333"/>
        <v>Germany</v>
      </c>
      <c r="C133" s="233">
        <f>'web app'!$C$29</f>
        <v>668.55</v>
      </c>
      <c r="D133" s="234">
        <f>'web app'!$C$17</f>
        <v>0.15</v>
      </c>
      <c r="E133" s="235">
        <f>VLOOKUP($S133,'data countries EDGAR'!$A$15:$AA$223,'data countries EDGAR'!$AA$12,FALSE)</f>
        <v>1.0690000911461727E-2</v>
      </c>
      <c r="F133" s="235">
        <f>VLOOKUP($S133,'data countries EDGAR'!$A$15:$AA$223,'data countries EDGAR'!$Z$12,FALSE)</f>
        <v>1.898309676267701E-2</v>
      </c>
      <c r="G133" s="193">
        <f t="shared" si="334"/>
        <v>11.859496955988215</v>
      </c>
      <c r="H133" s="262">
        <f>VLOOKUP($S133,'data countries EDGAR'!$A$15:$AA$223,'data countries EDGAR'!M$12,FALSE)/1000</f>
        <v>0.69650021406515994</v>
      </c>
      <c r="I133" s="236">
        <f>VLOOKUP($S133,'data countries EDGAR'!$A$15:$AA$223,'data countries EDGAR'!N$12,FALSE)/1000</f>
        <v>0.64208777683898</v>
      </c>
      <c r="J133" s="236">
        <f>VLOOKUP($S133,'data countries EDGAR'!$A$15:$AA$223,'data countries EDGAR'!O$12,FALSE)/1000</f>
        <v>0.67066699129765006</v>
      </c>
      <c r="K133" s="236">
        <f>VLOOKUP($S133,'data countries EDGAR'!$A$15:$AA$223,'data countries EDGAR'!P$12,FALSE)/1000</f>
        <v>0.65808855885510997</v>
      </c>
      <c r="L133" s="236">
        <f>VLOOKUP($S133,'data countries EDGAR'!$A$15:$AA$223,'data countries EDGAR'!Q$12,FALSE)/1000</f>
        <v>0.58965963081699002</v>
      </c>
      <c r="M133" s="236">
        <f>VLOOKUP($S133,'data countries EDGAR'!$A$15:$AA$223,'data countries EDGAR'!R$12,FALSE)/1000</f>
        <v>0.57993560733102001</v>
      </c>
      <c r="N133" s="236"/>
      <c r="O133" s="236"/>
      <c r="P133" s="262">
        <f t="shared" si="335"/>
        <v>3.1404385651397502</v>
      </c>
      <c r="Q133" s="194">
        <f t="shared" si="322"/>
        <v>0</v>
      </c>
      <c r="R133" s="237">
        <f t="shared" si="323"/>
        <v>0</v>
      </c>
      <c r="S133" s="194" t="str">
        <f>'data countries EDGAR'!A88</f>
        <v>Germany</v>
      </c>
      <c r="T133" s="195">
        <v>2019</v>
      </c>
      <c r="U133" s="485">
        <f t="shared" si="336"/>
        <v>11.859496955988215</v>
      </c>
      <c r="V133" s="193">
        <f t="shared" si="324"/>
        <v>11.859496955984483</v>
      </c>
      <c r="W133" s="254">
        <f t="shared" si="337"/>
        <v>-3.1474822748123188E-13</v>
      </c>
      <c r="X133" s="197">
        <f t="shared" si="325"/>
        <v>0.69650021406515994</v>
      </c>
      <c r="Y133" s="229">
        <v>0</v>
      </c>
      <c r="Z133" s="199">
        <f t="shared" si="338"/>
        <v>0.69650021406515994</v>
      </c>
      <c r="AA133" s="199">
        <f t="shared" si="326"/>
        <v>-2837.5798587352224</v>
      </c>
      <c r="AB133" s="200">
        <f t="shared" si="327"/>
        <v>2889899.981676715</v>
      </c>
      <c r="AC133" s="199">
        <f t="shared" si="339"/>
        <v>2019.5071331955244</v>
      </c>
      <c r="AD133" s="199">
        <f t="shared" si="340"/>
        <v>2054.5474061039527</v>
      </c>
      <c r="AE133" s="201">
        <f t="shared" si="341"/>
        <v>2054.5474061039527</v>
      </c>
      <c r="AF133" s="202">
        <f t="shared" si="328"/>
        <v>2054.5474061039527</v>
      </c>
      <c r="AG133" s="202">
        <f t="shared" si="342"/>
        <v>2054.5474061039527</v>
      </c>
      <c r="AH133" s="202">
        <f t="shared" si="343"/>
        <v>2054</v>
      </c>
      <c r="AI133" s="177">
        <f t="shared" si="329"/>
        <v>2055</v>
      </c>
      <c r="AJ133" s="178" cm="1">
        <f t="array" ref="AJ133">IFERROR(INDEX($AN$6:$DP$6,MATCH(_xlfn.AGGREGATE(14,6,(AN133:DP133)/(AN133:DP133&lt;=0),1),AN133:DP133,0)),"-")</f>
        <v>2055</v>
      </c>
      <c r="AL133" s="176" t="s">
        <v>302</v>
      </c>
      <c r="AM133" s="154">
        <f t="shared" si="330"/>
        <v>0.69650021406515994</v>
      </c>
      <c r="AN133" s="176">
        <f t="shared" si="305"/>
        <v>0.67662712525512647</v>
      </c>
      <c r="AO133" s="176">
        <f t="shared" si="305"/>
        <v>0.656754036445093</v>
      </c>
      <c r="AP133" s="176">
        <f t="shared" si="305"/>
        <v>0.63688094763505954</v>
      </c>
      <c r="AQ133" s="176">
        <f t="shared" si="305"/>
        <v>0.61700785882502607</v>
      </c>
      <c r="AR133" s="230">
        <f t="shared" si="331"/>
        <v>0.5971347700149926</v>
      </c>
      <c r="AS133" s="230">
        <f t="shared" si="331"/>
        <v>0.57726168120495913</v>
      </c>
      <c r="AT133" s="230">
        <f t="shared" si="331"/>
        <v>0.55738859239492577</v>
      </c>
      <c r="AU133" s="230">
        <f t="shared" si="331"/>
        <v>0.5375155035848922</v>
      </c>
      <c r="AV133" s="230">
        <f t="shared" si="331"/>
        <v>0.51764241477485884</v>
      </c>
      <c r="AW133" s="230">
        <f t="shared" si="331"/>
        <v>0.49776932596482532</v>
      </c>
      <c r="AX133" s="230">
        <f t="shared" si="331"/>
        <v>0.4778962371547919</v>
      </c>
      <c r="AY133" s="230">
        <f t="shared" si="331"/>
        <v>0.45802314834475844</v>
      </c>
      <c r="AZ133" s="230">
        <f t="shared" si="331"/>
        <v>0.43815005953472497</v>
      </c>
      <c r="BA133" s="230">
        <f t="shared" si="331"/>
        <v>0.4182769707246915</v>
      </c>
      <c r="BB133" s="230">
        <f t="shared" si="331"/>
        <v>0.39840388191465803</v>
      </c>
      <c r="BC133" s="230">
        <f t="shared" si="331"/>
        <v>0.37853079310462456</v>
      </c>
      <c r="BD133" s="230">
        <f t="shared" si="331"/>
        <v>0.3586577042945911</v>
      </c>
      <c r="BE133" s="230">
        <f t="shared" si="331"/>
        <v>0.33878461548455763</v>
      </c>
      <c r="BF133" s="230">
        <f t="shared" si="331"/>
        <v>0.31891152667452416</v>
      </c>
      <c r="BG133" s="230">
        <f t="shared" si="331"/>
        <v>0.29903843786449069</v>
      </c>
      <c r="BH133" s="230">
        <f t="shared" si="319"/>
        <v>0.27916534905445728</v>
      </c>
      <c r="BI133" s="230">
        <f t="shared" si="319"/>
        <v>0.25929226024442381</v>
      </c>
      <c r="BJ133" s="230">
        <f t="shared" si="319"/>
        <v>0.23941917143439034</v>
      </c>
      <c r="BK133" s="230">
        <f t="shared" si="319"/>
        <v>0.21954608262435688</v>
      </c>
      <c r="BL133" s="230">
        <f t="shared" si="319"/>
        <v>0.19967299381432341</v>
      </c>
      <c r="BM133" s="230">
        <f t="shared" si="319"/>
        <v>0.17979990500428999</v>
      </c>
      <c r="BN133" s="230">
        <f t="shared" si="319"/>
        <v>0.15992681619425653</v>
      </c>
      <c r="BO133" s="230">
        <f t="shared" si="319"/>
        <v>0.14005372738422306</v>
      </c>
      <c r="BP133" s="230">
        <f t="shared" si="319"/>
        <v>0.12018063857418959</v>
      </c>
      <c r="BQ133" s="230">
        <f t="shared" si="319"/>
        <v>0.10030754976415612</v>
      </c>
      <c r="BR133" s="230">
        <f t="shared" si="319"/>
        <v>8.0434460954122655E-2</v>
      </c>
      <c r="BS133" s="230">
        <f t="shared" si="319"/>
        <v>6.0561372144089187E-2</v>
      </c>
      <c r="BT133" s="230">
        <f t="shared" si="319"/>
        <v>4.0688283334055719E-2</v>
      </c>
      <c r="BU133" s="230">
        <f t="shared" si="319"/>
        <v>2.0815194524022251E-2</v>
      </c>
      <c r="BV133" s="230">
        <f t="shared" si="319"/>
        <v>2.9775197389519926E-3</v>
      </c>
      <c r="BW133" s="230">
        <f t="shared" si="332"/>
        <v>0</v>
      </c>
      <c r="BX133" s="230">
        <f t="shared" si="332"/>
        <v>0</v>
      </c>
      <c r="BY133" s="230">
        <f t="shared" si="332"/>
        <v>0</v>
      </c>
      <c r="BZ133" s="230">
        <f t="shared" si="332"/>
        <v>0</v>
      </c>
      <c r="CA133" s="230">
        <f t="shared" si="332"/>
        <v>0</v>
      </c>
      <c r="CB133" s="230">
        <f t="shared" si="332"/>
        <v>0</v>
      </c>
      <c r="CC133" s="230">
        <f t="shared" si="332"/>
        <v>0</v>
      </c>
      <c r="CD133" s="230">
        <f t="shared" si="332"/>
        <v>0</v>
      </c>
      <c r="CE133" s="230">
        <f t="shared" si="332"/>
        <v>0</v>
      </c>
      <c r="CF133" s="230">
        <f t="shared" si="332"/>
        <v>0</v>
      </c>
      <c r="CG133" s="230">
        <f t="shared" si="332"/>
        <v>0</v>
      </c>
      <c r="CH133" s="230">
        <f t="shared" si="332"/>
        <v>0</v>
      </c>
      <c r="CI133" s="230">
        <f t="shared" si="332"/>
        <v>0</v>
      </c>
      <c r="CJ133" s="230">
        <f t="shared" si="332"/>
        <v>0</v>
      </c>
      <c r="CK133" s="230">
        <f t="shared" si="332"/>
        <v>0</v>
      </c>
      <c r="CL133" s="230">
        <f t="shared" si="332"/>
        <v>0</v>
      </c>
      <c r="CM133" s="230">
        <f t="shared" si="320"/>
        <v>0</v>
      </c>
      <c r="CN133" s="230">
        <f t="shared" si="320"/>
        <v>0</v>
      </c>
      <c r="CO133" s="230">
        <f t="shared" si="320"/>
        <v>0</v>
      </c>
      <c r="CP133" s="230">
        <f t="shared" si="320"/>
        <v>0</v>
      </c>
      <c r="CQ133" s="230">
        <f t="shared" si="320"/>
        <v>0</v>
      </c>
      <c r="CR133" s="230">
        <f t="shared" si="320"/>
        <v>0</v>
      </c>
      <c r="CS133" s="230">
        <f t="shared" si="320"/>
        <v>0</v>
      </c>
      <c r="CT133" s="230">
        <f t="shared" si="320"/>
        <v>0</v>
      </c>
      <c r="CU133" s="230">
        <f t="shared" si="320"/>
        <v>0</v>
      </c>
      <c r="CV133" s="230">
        <f t="shared" si="320"/>
        <v>0</v>
      </c>
      <c r="CW133" s="230">
        <f t="shared" si="320"/>
        <v>0</v>
      </c>
      <c r="CX133" s="230">
        <f t="shared" si="320"/>
        <v>0</v>
      </c>
      <c r="CY133" s="230">
        <f t="shared" si="320"/>
        <v>0</v>
      </c>
      <c r="CZ133" s="230">
        <f t="shared" si="320"/>
        <v>0</v>
      </c>
      <c r="DA133" s="230">
        <f t="shared" si="320"/>
        <v>0</v>
      </c>
      <c r="DB133" s="230">
        <f t="shared" si="321"/>
        <v>0</v>
      </c>
      <c r="DC133" s="230">
        <f t="shared" si="321"/>
        <v>0</v>
      </c>
      <c r="DD133" s="230">
        <f t="shared" si="321"/>
        <v>0</v>
      </c>
      <c r="DE133" s="230">
        <f t="shared" si="321"/>
        <v>0</v>
      </c>
      <c r="DF133" s="230">
        <f t="shared" si="321"/>
        <v>0</v>
      </c>
      <c r="DG133" s="230">
        <f t="shared" si="321"/>
        <v>0</v>
      </c>
      <c r="DH133" s="230">
        <f t="shared" si="321"/>
        <v>0</v>
      </c>
      <c r="DI133" s="230">
        <f t="shared" si="321"/>
        <v>0</v>
      </c>
      <c r="DJ133" s="230">
        <f t="shared" si="321"/>
        <v>0</v>
      </c>
      <c r="DK133" s="230">
        <f t="shared" si="321"/>
        <v>0</v>
      </c>
      <c r="DL133" s="230">
        <f t="shared" si="321"/>
        <v>0</v>
      </c>
      <c r="DM133" s="230">
        <f t="shared" si="321"/>
        <v>0</v>
      </c>
      <c r="DN133" s="230">
        <f t="shared" si="321"/>
        <v>0</v>
      </c>
      <c r="DO133" s="230">
        <f t="shared" si="321"/>
        <v>0</v>
      </c>
      <c r="DP133" s="230">
        <f t="shared" si="321"/>
        <v>0</v>
      </c>
    </row>
    <row r="134" spans="2:120" x14ac:dyDescent="0.25">
      <c r="B134" s="194" t="str">
        <f t="shared" si="333"/>
        <v>Ghana</v>
      </c>
      <c r="C134" s="233">
        <f>'web app'!$C$29</f>
        <v>668.55</v>
      </c>
      <c r="D134" s="234">
        <f>'web app'!$C$17</f>
        <v>0.15</v>
      </c>
      <c r="E134" s="235">
        <f>VLOOKUP($S134,'data countries EDGAR'!$A$15:$AA$223,'data countries EDGAR'!$AA$12,FALSE)</f>
        <v>3.9027407613101942E-3</v>
      </c>
      <c r="F134" s="235">
        <f>VLOOKUP($S134,'data countries EDGAR'!$A$15:$AA$223,'data countries EDGAR'!$Z$12,FALSE)</f>
        <v>5.5263936349464937E-4</v>
      </c>
      <c r="G134" s="193">
        <f t="shared" si="334"/>
        <v>0.70542358989078502</v>
      </c>
      <c r="H134" s="262">
        <f>VLOOKUP($S134,'data countries EDGAR'!$A$15:$AA$223,'data countries EDGAR'!M$12,FALSE)/1000</f>
        <v>2.0276640834052E-2</v>
      </c>
      <c r="I134" s="236">
        <f>VLOOKUP($S134,'data countries EDGAR'!$A$15:$AA$223,'data countries EDGAR'!N$12,FALSE)/1000</f>
        <v>2.2945766586716002E-2</v>
      </c>
      <c r="J134" s="236">
        <f>VLOOKUP($S134,'data countries EDGAR'!$A$15:$AA$223,'data countries EDGAR'!O$12,FALSE)/1000</f>
        <v>2.4491579996173001E-2</v>
      </c>
      <c r="K134" s="236">
        <f>VLOOKUP($S134,'data countries EDGAR'!$A$15:$AA$223,'data countries EDGAR'!P$12,FALSE)/1000</f>
        <v>2.3787827645927E-2</v>
      </c>
      <c r="L134" s="236">
        <f>VLOOKUP($S134,'data countries EDGAR'!$A$15:$AA$223,'data countries EDGAR'!Q$12,FALSE)/1000</f>
        <v>2.3224602519686999E-2</v>
      </c>
      <c r="M134" s="236">
        <f>VLOOKUP($S134,'data countries EDGAR'!$A$15:$AA$223,'data countries EDGAR'!R$12,FALSE)/1000</f>
        <v>2.4171005865678E-2</v>
      </c>
      <c r="N134" s="236"/>
      <c r="O134" s="236"/>
      <c r="P134" s="262">
        <f t="shared" si="335"/>
        <v>0.11862078261418101</v>
      </c>
      <c r="Q134" s="194">
        <f t="shared" si="322"/>
        <v>0</v>
      </c>
      <c r="R134" s="237">
        <f t="shared" si="323"/>
        <v>0</v>
      </c>
      <c r="S134" s="194" t="str">
        <f>'data countries EDGAR'!A89</f>
        <v>Ghana</v>
      </c>
      <c r="T134" s="195">
        <v>2019</v>
      </c>
      <c r="U134" s="485">
        <f t="shared" si="336"/>
        <v>0.70542358989078502</v>
      </c>
      <c r="V134" s="193">
        <f t="shared" si="324"/>
        <v>0.70542358989075538</v>
      </c>
      <c r="W134" s="254">
        <f t="shared" si="337"/>
        <v>-4.1966430330830917E-14</v>
      </c>
      <c r="X134" s="197">
        <f t="shared" si="325"/>
        <v>2.0276640834052E-2</v>
      </c>
      <c r="Y134" s="229">
        <v>0</v>
      </c>
      <c r="Z134" s="199">
        <f t="shared" si="338"/>
        <v>2.0276640834052E-2</v>
      </c>
      <c r="AA134" s="199">
        <f t="shared" si="326"/>
        <v>-83.328476149351644</v>
      </c>
      <c r="AB134" s="200">
        <f t="shared" si="327"/>
        <v>85586.011138834656</v>
      </c>
      <c r="AC134" s="199">
        <f t="shared" si="339"/>
        <v>2019.5035422613773</v>
      </c>
      <c r="AD134" s="199">
        <f t="shared" si="340"/>
        <v>2090.0763842820879</v>
      </c>
      <c r="AE134" s="201">
        <f t="shared" si="341"/>
        <v>2090.0763842820879</v>
      </c>
      <c r="AF134" s="202">
        <f t="shared" si="328"/>
        <v>2090.0763842820879</v>
      </c>
      <c r="AG134" s="202">
        <f t="shared" si="342"/>
        <v>2090.0763842820879</v>
      </c>
      <c r="AH134" s="202">
        <f t="shared" si="343"/>
        <v>2090</v>
      </c>
      <c r="AI134" s="177">
        <f t="shared" si="329"/>
        <v>2090</v>
      </c>
      <c r="AJ134" s="178" cm="1">
        <f t="array" ref="AJ134">IFERROR(INDEX($AN$6:$DP$6,MATCH(_xlfn.AGGREGATE(14,6,(AN134:DP134)/(AN134:DP134&lt;=0),1),AN134:DP134,0)),"-")</f>
        <v>2091</v>
      </c>
      <c r="AL134" s="176" t="s">
        <v>302</v>
      </c>
      <c r="AM134" s="154">
        <f t="shared" si="330"/>
        <v>2.0276640834052E-2</v>
      </c>
      <c r="AN134" s="176">
        <f t="shared" si="305"/>
        <v>1.9989340187521173E-2</v>
      </c>
      <c r="AO134" s="176">
        <f t="shared" si="305"/>
        <v>1.9702039540990344E-2</v>
      </c>
      <c r="AP134" s="176">
        <f t="shared" si="305"/>
        <v>1.9414738894459518E-2</v>
      </c>
      <c r="AQ134" s="176">
        <f t="shared" si="305"/>
        <v>1.9127438247928688E-2</v>
      </c>
      <c r="AR134" s="230">
        <f t="shared" si="331"/>
        <v>1.8840137601397862E-2</v>
      </c>
      <c r="AS134" s="230">
        <f t="shared" si="331"/>
        <v>1.8552836954867036E-2</v>
      </c>
      <c r="AT134" s="230">
        <f t="shared" si="331"/>
        <v>1.8265536308336206E-2</v>
      </c>
      <c r="AU134" s="230">
        <f t="shared" si="331"/>
        <v>1.797823566180538E-2</v>
      </c>
      <c r="AV134" s="230">
        <f t="shared" si="331"/>
        <v>1.769093501527455E-2</v>
      </c>
      <c r="AW134" s="230">
        <f t="shared" si="331"/>
        <v>1.7403634368743724E-2</v>
      </c>
      <c r="AX134" s="230">
        <f t="shared" si="331"/>
        <v>1.7116333722212898E-2</v>
      </c>
      <c r="AY134" s="230">
        <f t="shared" si="331"/>
        <v>1.6829033075682068E-2</v>
      </c>
      <c r="AZ134" s="230">
        <f t="shared" si="331"/>
        <v>1.6541732429151242E-2</v>
      </c>
      <c r="BA134" s="230">
        <f t="shared" si="331"/>
        <v>1.6254431782620413E-2</v>
      </c>
      <c r="BB134" s="230">
        <f t="shared" si="331"/>
        <v>1.5967131136089587E-2</v>
      </c>
      <c r="BC134" s="230">
        <f t="shared" si="331"/>
        <v>1.567983048955876E-2</v>
      </c>
      <c r="BD134" s="230">
        <f t="shared" si="331"/>
        <v>1.5392529843027931E-2</v>
      </c>
      <c r="BE134" s="230">
        <f t="shared" si="331"/>
        <v>1.5105229196497105E-2</v>
      </c>
      <c r="BF134" s="230">
        <f t="shared" si="331"/>
        <v>1.4817928549966275E-2</v>
      </c>
      <c r="BG134" s="230">
        <f t="shared" si="331"/>
        <v>1.4530627903435449E-2</v>
      </c>
      <c r="BH134" s="230">
        <f t="shared" si="319"/>
        <v>1.4243327256904621E-2</v>
      </c>
      <c r="BI134" s="230">
        <f t="shared" si="319"/>
        <v>1.3956026610373793E-2</v>
      </c>
      <c r="BJ134" s="230">
        <f t="shared" si="319"/>
        <v>1.3668725963842967E-2</v>
      </c>
      <c r="BK134" s="230">
        <f t="shared" si="319"/>
        <v>1.3381425317312137E-2</v>
      </c>
      <c r="BL134" s="230">
        <f t="shared" si="319"/>
        <v>1.3094124670781311E-2</v>
      </c>
      <c r="BM134" s="230">
        <f t="shared" si="319"/>
        <v>1.2806824024250483E-2</v>
      </c>
      <c r="BN134" s="230">
        <f t="shared" si="319"/>
        <v>1.2519523377719655E-2</v>
      </c>
      <c r="BO134" s="230">
        <f t="shared" si="319"/>
        <v>1.2232222731188827E-2</v>
      </c>
      <c r="BP134" s="230">
        <f t="shared" si="319"/>
        <v>1.1944922084658E-2</v>
      </c>
      <c r="BQ134" s="230">
        <f t="shared" si="319"/>
        <v>1.1657621438127173E-2</v>
      </c>
      <c r="BR134" s="230">
        <f t="shared" si="319"/>
        <v>1.1370320791596345E-2</v>
      </c>
      <c r="BS134" s="230">
        <f t="shared" si="319"/>
        <v>1.1083020145065518E-2</v>
      </c>
      <c r="BT134" s="230">
        <f t="shared" si="319"/>
        <v>1.079571949853469E-2</v>
      </c>
      <c r="BU134" s="230">
        <f t="shared" si="319"/>
        <v>1.0508418852003862E-2</v>
      </c>
      <c r="BV134" s="230">
        <f t="shared" si="319"/>
        <v>1.0221118205473036E-2</v>
      </c>
      <c r="BW134" s="230">
        <f t="shared" si="332"/>
        <v>9.9338175589422078E-3</v>
      </c>
      <c r="BX134" s="230">
        <f t="shared" si="332"/>
        <v>9.6465169124113799E-3</v>
      </c>
      <c r="BY134" s="230">
        <f t="shared" si="332"/>
        <v>9.359216265880552E-3</v>
      </c>
      <c r="BZ134" s="230">
        <f t="shared" si="332"/>
        <v>9.0719156193497241E-3</v>
      </c>
      <c r="CA134" s="230">
        <f t="shared" si="332"/>
        <v>8.784614972818898E-3</v>
      </c>
      <c r="CB134" s="230">
        <f t="shared" si="332"/>
        <v>8.4973143262880701E-3</v>
      </c>
      <c r="CC134" s="230">
        <f t="shared" si="332"/>
        <v>8.2100136797572422E-3</v>
      </c>
      <c r="CD134" s="230">
        <f t="shared" si="332"/>
        <v>7.9227130332264143E-3</v>
      </c>
      <c r="CE134" s="230">
        <f t="shared" si="332"/>
        <v>7.6354123866955864E-3</v>
      </c>
      <c r="CF134" s="230">
        <f t="shared" si="332"/>
        <v>7.3481117401647585E-3</v>
      </c>
      <c r="CG134" s="230">
        <f t="shared" si="332"/>
        <v>7.0608110936339324E-3</v>
      </c>
      <c r="CH134" s="230">
        <f t="shared" si="332"/>
        <v>6.7735104471031045E-3</v>
      </c>
      <c r="CI134" s="230">
        <f t="shared" si="332"/>
        <v>6.4862098005722766E-3</v>
      </c>
      <c r="CJ134" s="230">
        <f t="shared" si="332"/>
        <v>6.1989091540414487E-3</v>
      </c>
      <c r="CK134" s="230">
        <f t="shared" si="332"/>
        <v>5.9116085075106208E-3</v>
      </c>
      <c r="CL134" s="230">
        <f t="shared" si="332"/>
        <v>5.6243078609797947E-3</v>
      </c>
      <c r="CM134" s="230">
        <f t="shared" si="320"/>
        <v>5.3370072144489668E-3</v>
      </c>
      <c r="CN134" s="230">
        <f t="shared" si="320"/>
        <v>5.0497065679181389E-3</v>
      </c>
      <c r="CO134" s="230">
        <f t="shared" si="320"/>
        <v>4.762405921387311E-3</v>
      </c>
      <c r="CP134" s="230">
        <f t="shared" si="320"/>
        <v>4.4751052748564848E-3</v>
      </c>
      <c r="CQ134" s="230">
        <f t="shared" si="320"/>
        <v>4.1878046283256552E-3</v>
      </c>
      <c r="CR134" s="230">
        <f t="shared" si="320"/>
        <v>3.9005039817948291E-3</v>
      </c>
      <c r="CS134" s="230">
        <f t="shared" si="320"/>
        <v>3.6132033352639994E-3</v>
      </c>
      <c r="CT134" s="230">
        <f t="shared" si="320"/>
        <v>3.3259026887331733E-3</v>
      </c>
      <c r="CU134" s="230">
        <f t="shared" si="320"/>
        <v>3.0386020422023471E-3</v>
      </c>
      <c r="CV134" s="230">
        <f t="shared" si="320"/>
        <v>2.7513013956715175E-3</v>
      </c>
      <c r="CW134" s="230">
        <f t="shared" si="320"/>
        <v>2.4640007491406914E-3</v>
      </c>
      <c r="CX134" s="230">
        <f t="shared" si="320"/>
        <v>2.1767001026098617E-3</v>
      </c>
      <c r="CY134" s="230">
        <f t="shared" si="320"/>
        <v>1.8893994560790356E-3</v>
      </c>
      <c r="CZ134" s="230">
        <f t="shared" si="320"/>
        <v>1.6020988095482094E-3</v>
      </c>
      <c r="DA134" s="230">
        <f t="shared" si="320"/>
        <v>1.3147981630173798E-3</v>
      </c>
      <c r="DB134" s="230">
        <f t="shared" si="321"/>
        <v>1.0274975164865537E-3</v>
      </c>
      <c r="DC134" s="230">
        <f t="shared" si="321"/>
        <v>7.4019686995572403E-4</v>
      </c>
      <c r="DD134" s="230">
        <f t="shared" si="321"/>
        <v>4.5289622342489788E-4</v>
      </c>
      <c r="DE134" s="230">
        <f t="shared" si="321"/>
        <v>1.6559557689407173E-4</v>
      </c>
      <c r="DF134" s="230">
        <f t="shared" si="321"/>
        <v>8.3813622183117264E-7</v>
      </c>
      <c r="DG134" s="230">
        <f t="shared" si="321"/>
        <v>0</v>
      </c>
      <c r="DH134" s="230">
        <f t="shared" si="321"/>
        <v>0</v>
      </c>
      <c r="DI134" s="230">
        <f t="shared" si="321"/>
        <v>0</v>
      </c>
      <c r="DJ134" s="230">
        <f t="shared" si="321"/>
        <v>0</v>
      </c>
      <c r="DK134" s="230">
        <f t="shared" si="321"/>
        <v>0</v>
      </c>
      <c r="DL134" s="230">
        <f t="shared" si="321"/>
        <v>0</v>
      </c>
      <c r="DM134" s="230">
        <f t="shared" si="321"/>
        <v>0</v>
      </c>
      <c r="DN134" s="230">
        <f t="shared" si="321"/>
        <v>0</v>
      </c>
      <c r="DO134" s="230">
        <f t="shared" si="321"/>
        <v>0</v>
      </c>
      <c r="DP134" s="230">
        <f t="shared" si="321"/>
        <v>0</v>
      </c>
    </row>
    <row r="135" spans="2:120" x14ac:dyDescent="0.25">
      <c r="B135" s="194" t="str">
        <f t="shared" si="333"/>
        <v>Gibraltar</v>
      </c>
      <c r="C135" s="233">
        <f>'web app'!$C$29</f>
        <v>668.55</v>
      </c>
      <c r="D135" s="234">
        <f>'web app'!$C$17</f>
        <v>0.15</v>
      </c>
      <c r="E135" s="235">
        <f>VLOOKUP($S135,'data countries EDGAR'!$A$15:$AA$223,'data countries EDGAR'!$AA$12,FALSE)</f>
        <v>4.5228371830698176E-6</v>
      </c>
      <c r="F135" s="235">
        <f>VLOOKUP($S135,'data countries EDGAR'!$A$15:$AA$223,'data countries EDGAR'!$Z$12,FALSE)</f>
        <v>1.9552077154893404E-5</v>
      </c>
      <c r="G135" s="193">
        <f t="shared" si="334"/>
        <v>1.1564371424429586E-2</v>
      </c>
      <c r="H135" s="262">
        <f>VLOOKUP($S135,'data countries EDGAR'!$A$15:$AA$223,'data countries EDGAR'!M$12,FALSE)/1000</f>
        <v>7.1737641619023997E-4</v>
      </c>
      <c r="I135" s="236">
        <f>VLOOKUP($S135,'data countries EDGAR'!$A$15:$AA$223,'data countries EDGAR'!N$12,FALSE)/1000</f>
        <v>6.3941475158279008E-4</v>
      </c>
      <c r="J135" s="236">
        <f>VLOOKUP($S135,'data countries EDGAR'!$A$15:$AA$223,'data countries EDGAR'!O$12,FALSE)/1000</f>
        <v>6.4157150813347991E-4</v>
      </c>
      <c r="K135" s="236">
        <f>VLOOKUP($S135,'data countries EDGAR'!$A$15:$AA$223,'data countries EDGAR'!P$12,FALSE)/1000</f>
        <v>6.3568587780722999E-4</v>
      </c>
      <c r="L135" s="236">
        <f>VLOOKUP($S135,'data countries EDGAR'!$A$15:$AA$223,'data countries EDGAR'!Q$12,FALSE)/1000</f>
        <v>6.2922315057575991E-4</v>
      </c>
      <c r="M135" s="236">
        <f>VLOOKUP($S135,'data countries EDGAR'!$A$15:$AA$223,'data countries EDGAR'!R$12,FALSE)/1000</f>
        <v>6.3510765962104994E-4</v>
      </c>
      <c r="N135" s="236"/>
      <c r="O135" s="236"/>
      <c r="P135" s="262">
        <f t="shared" si="335"/>
        <v>3.1810029477203098E-3</v>
      </c>
      <c r="Q135" s="194">
        <f t="shared" si="322"/>
        <v>0</v>
      </c>
      <c r="R135" s="237">
        <f t="shared" si="323"/>
        <v>0</v>
      </c>
      <c r="S135" s="194" t="str">
        <f>'data countries EDGAR'!A90</f>
        <v>Gibraltar</v>
      </c>
      <c r="T135" s="195">
        <v>2019</v>
      </c>
      <c r="U135" s="485">
        <f t="shared" si="336"/>
        <v>1.1564371424429586E-2</v>
      </c>
      <c r="V135" s="193">
        <f t="shared" si="324"/>
        <v>1.156437142442826E-2</v>
      </c>
      <c r="W135" s="254">
        <f t="shared" si="337"/>
        <v>-1.1457501614131615E-13</v>
      </c>
      <c r="X135" s="197">
        <f t="shared" si="325"/>
        <v>7.1737641619023997E-4</v>
      </c>
      <c r="Y135" s="229">
        <v>0</v>
      </c>
      <c r="Z135" s="199">
        <f t="shared" si="338"/>
        <v>7.1737641619023997E-4</v>
      </c>
      <c r="AA135" s="199">
        <f t="shared" si="326"/>
        <v>-2.9213294642574286</v>
      </c>
      <c r="AB135" s="200">
        <f t="shared" si="327"/>
        <v>2973.8912248059264</v>
      </c>
      <c r="AC135" s="199">
        <f t="shared" si="339"/>
        <v>2019.507522595105</v>
      </c>
      <c r="AD135" s="199">
        <f t="shared" si="340"/>
        <v>2052.7332122922899</v>
      </c>
      <c r="AE135" s="201">
        <f t="shared" si="341"/>
        <v>2052.7332122922899</v>
      </c>
      <c r="AF135" s="202">
        <f t="shared" si="328"/>
        <v>2052.7332122922899</v>
      </c>
      <c r="AG135" s="202">
        <f t="shared" si="342"/>
        <v>2052.7332122922899</v>
      </c>
      <c r="AH135" s="202">
        <f t="shared" si="343"/>
        <v>2052</v>
      </c>
      <c r="AI135" s="177">
        <f t="shared" si="329"/>
        <v>2053</v>
      </c>
      <c r="AJ135" s="178" cm="1">
        <f t="array" ref="AJ135">IFERROR(INDEX($AN$6:$DP$6,MATCH(_xlfn.AGGREGATE(14,6,(AN135:DP135)/(AN135:DP135&lt;=0),1),AN135:DP135,0)),"-")</f>
        <v>2053</v>
      </c>
      <c r="AL135" s="176" t="s">
        <v>302</v>
      </c>
      <c r="AM135" s="154">
        <f t="shared" si="330"/>
        <v>7.1737641619023997E-4</v>
      </c>
      <c r="AN135" s="176">
        <f t="shared" si="305"/>
        <v>6.957902869325314E-4</v>
      </c>
      <c r="AO135" s="176">
        <f t="shared" si="305"/>
        <v>6.7420415767482271E-4</v>
      </c>
      <c r="AP135" s="176">
        <f t="shared" si="305"/>
        <v>6.5261802841711414E-4</v>
      </c>
      <c r="AQ135" s="176">
        <f t="shared" si="305"/>
        <v>6.3103189915940546E-4</v>
      </c>
      <c r="AR135" s="230">
        <f t="shared" si="331"/>
        <v>6.0944576990169688E-4</v>
      </c>
      <c r="AS135" s="230">
        <f t="shared" si="331"/>
        <v>5.878596406439882E-4</v>
      </c>
      <c r="AT135" s="230">
        <f t="shared" si="331"/>
        <v>5.6627351138627963E-4</v>
      </c>
      <c r="AU135" s="230">
        <f t="shared" si="331"/>
        <v>5.4468738212857105E-4</v>
      </c>
      <c r="AV135" s="230">
        <f t="shared" si="331"/>
        <v>5.2310125287086237E-4</v>
      </c>
      <c r="AW135" s="230">
        <f t="shared" si="331"/>
        <v>5.0151512361315369E-4</v>
      </c>
      <c r="AX135" s="230">
        <f t="shared" si="331"/>
        <v>4.7992899435544511E-4</v>
      </c>
      <c r="AY135" s="230">
        <f t="shared" si="331"/>
        <v>4.5834286509773654E-4</v>
      </c>
      <c r="AZ135" s="230">
        <f t="shared" si="331"/>
        <v>4.3675673584002791E-4</v>
      </c>
      <c r="BA135" s="230">
        <f t="shared" si="331"/>
        <v>4.1517060658231928E-4</v>
      </c>
      <c r="BB135" s="230">
        <f t="shared" si="331"/>
        <v>3.9358447732461066E-4</v>
      </c>
      <c r="BC135" s="230">
        <f t="shared" si="331"/>
        <v>3.7199834806690203E-4</v>
      </c>
      <c r="BD135" s="230">
        <f t="shared" si="331"/>
        <v>3.504122188091934E-4</v>
      </c>
      <c r="BE135" s="230">
        <f t="shared" si="331"/>
        <v>3.2882608955148477E-4</v>
      </c>
      <c r="BF135" s="230">
        <f t="shared" si="331"/>
        <v>3.0723996029377614E-4</v>
      </c>
      <c r="BG135" s="230">
        <f t="shared" si="331"/>
        <v>2.8565383103606751E-4</v>
      </c>
      <c r="BH135" s="230">
        <f t="shared" si="319"/>
        <v>2.6406770177835894E-4</v>
      </c>
      <c r="BI135" s="230">
        <f t="shared" si="319"/>
        <v>2.4248157252065031E-4</v>
      </c>
      <c r="BJ135" s="230">
        <f t="shared" si="319"/>
        <v>2.2089544326294168E-4</v>
      </c>
      <c r="BK135" s="230">
        <f t="shared" si="319"/>
        <v>1.9930931400523311E-4</v>
      </c>
      <c r="BL135" s="230">
        <f t="shared" si="319"/>
        <v>1.7772318474752443E-4</v>
      </c>
      <c r="BM135" s="230">
        <f t="shared" si="319"/>
        <v>1.5613705548981585E-4</v>
      </c>
      <c r="BN135" s="230">
        <f t="shared" si="319"/>
        <v>1.3455092623210717E-4</v>
      </c>
      <c r="BO135" s="230">
        <f t="shared" si="319"/>
        <v>1.129647969743986E-4</v>
      </c>
      <c r="BP135" s="230">
        <f t="shared" si="319"/>
        <v>9.1378667716689914E-5</v>
      </c>
      <c r="BQ135" s="230">
        <f t="shared" si="319"/>
        <v>6.979253845898134E-5</v>
      </c>
      <c r="BR135" s="230">
        <f t="shared" si="319"/>
        <v>4.8206409201272658E-5</v>
      </c>
      <c r="BS135" s="230">
        <f t="shared" si="319"/>
        <v>2.6620279943564084E-5</v>
      </c>
      <c r="BT135" s="230">
        <f t="shared" si="319"/>
        <v>5.802354410731801E-6</v>
      </c>
      <c r="BU135" s="230">
        <f t="shared" si="319"/>
        <v>0</v>
      </c>
      <c r="BV135" s="230">
        <f t="shared" si="319"/>
        <v>0</v>
      </c>
      <c r="BW135" s="230">
        <f t="shared" si="332"/>
        <v>0</v>
      </c>
      <c r="BX135" s="230">
        <f t="shared" si="332"/>
        <v>0</v>
      </c>
      <c r="BY135" s="230">
        <f t="shared" si="332"/>
        <v>0</v>
      </c>
      <c r="BZ135" s="230">
        <f t="shared" si="332"/>
        <v>0</v>
      </c>
      <c r="CA135" s="230">
        <f t="shared" si="332"/>
        <v>0</v>
      </c>
      <c r="CB135" s="230">
        <f t="shared" si="332"/>
        <v>0</v>
      </c>
      <c r="CC135" s="230">
        <f t="shared" si="332"/>
        <v>0</v>
      </c>
      <c r="CD135" s="230">
        <f t="shared" si="332"/>
        <v>0</v>
      </c>
      <c r="CE135" s="230">
        <f t="shared" si="332"/>
        <v>0</v>
      </c>
      <c r="CF135" s="230">
        <f t="shared" si="332"/>
        <v>0</v>
      </c>
      <c r="CG135" s="230">
        <f t="shared" si="332"/>
        <v>0</v>
      </c>
      <c r="CH135" s="230">
        <f t="shared" si="332"/>
        <v>0</v>
      </c>
      <c r="CI135" s="230">
        <f t="shared" si="332"/>
        <v>0</v>
      </c>
      <c r="CJ135" s="230">
        <f t="shared" si="332"/>
        <v>0</v>
      </c>
      <c r="CK135" s="230">
        <f t="shared" si="332"/>
        <v>0</v>
      </c>
      <c r="CL135" s="230">
        <f t="shared" si="332"/>
        <v>0</v>
      </c>
      <c r="CM135" s="230">
        <f t="shared" si="320"/>
        <v>0</v>
      </c>
      <c r="CN135" s="230">
        <f t="shared" si="320"/>
        <v>0</v>
      </c>
      <c r="CO135" s="230">
        <f t="shared" si="320"/>
        <v>0</v>
      </c>
      <c r="CP135" s="230">
        <f t="shared" si="320"/>
        <v>0</v>
      </c>
      <c r="CQ135" s="230">
        <f t="shared" si="320"/>
        <v>0</v>
      </c>
      <c r="CR135" s="230">
        <f t="shared" si="320"/>
        <v>0</v>
      </c>
      <c r="CS135" s="230">
        <f t="shared" si="320"/>
        <v>0</v>
      </c>
      <c r="CT135" s="230">
        <f t="shared" si="320"/>
        <v>0</v>
      </c>
      <c r="CU135" s="230">
        <f t="shared" si="320"/>
        <v>0</v>
      </c>
      <c r="CV135" s="230">
        <f t="shared" si="320"/>
        <v>0</v>
      </c>
      <c r="CW135" s="230">
        <f t="shared" si="320"/>
        <v>0</v>
      </c>
      <c r="CX135" s="230">
        <f t="shared" si="320"/>
        <v>0</v>
      </c>
      <c r="CY135" s="230">
        <f t="shared" si="320"/>
        <v>0</v>
      </c>
      <c r="CZ135" s="230">
        <f t="shared" si="320"/>
        <v>0</v>
      </c>
      <c r="DA135" s="230">
        <f t="shared" si="320"/>
        <v>0</v>
      </c>
      <c r="DB135" s="230">
        <f t="shared" si="321"/>
        <v>0</v>
      </c>
      <c r="DC135" s="230">
        <f t="shared" si="321"/>
        <v>0</v>
      </c>
      <c r="DD135" s="230">
        <f t="shared" si="321"/>
        <v>0</v>
      </c>
      <c r="DE135" s="230">
        <f t="shared" si="321"/>
        <v>0</v>
      </c>
      <c r="DF135" s="230">
        <f t="shared" si="321"/>
        <v>0</v>
      </c>
      <c r="DG135" s="230">
        <f t="shared" si="321"/>
        <v>0</v>
      </c>
      <c r="DH135" s="230">
        <f t="shared" si="321"/>
        <v>0</v>
      </c>
      <c r="DI135" s="230">
        <f t="shared" si="321"/>
        <v>0</v>
      </c>
      <c r="DJ135" s="230">
        <f t="shared" si="321"/>
        <v>0</v>
      </c>
      <c r="DK135" s="230">
        <f t="shared" si="321"/>
        <v>0</v>
      </c>
      <c r="DL135" s="230">
        <f t="shared" si="321"/>
        <v>0</v>
      </c>
      <c r="DM135" s="230">
        <f t="shared" si="321"/>
        <v>0</v>
      </c>
      <c r="DN135" s="230">
        <f t="shared" si="321"/>
        <v>0</v>
      </c>
      <c r="DO135" s="230">
        <f t="shared" si="321"/>
        <v>0</v>
      </c>
      <c r="DP135" s="230">
        <f t="shared" si="321"/>
        <v>0</v>
      </c>
    </row>
    <row r="136" spans="2:120" x14ac:dyDescent="0.25">
      <c r="B136" s="194" t="str">
        <f t="shared" si="333"/>
        <v>Greece</v>
      </c>
      <c r="C136" s="233">
        <f>'web app'!$C$29</f>
        <v>668.55</v>
      </c>
      <c r="D136" s="234">
        <f>'web app'!$C$17</f>
        <v>0.15</v>
      </c>
      <c r="E136" s="235">
        <f>VLOOKUP($S136,'data countries EDGAR'!$A$15:$AA$223,'data countries EDGAR'!$AA$12,FALSE)</f>
        <v>1.4425519107569092E-3</v>
      </c>
      <c r="F136" s="235">
        <f>VLOOKUP($S136,'data countries EDGAR'!$A$15:$AA$223,'data countries EDGAR'!$Z$12,FALSE)</f>
        <v>1.6759815764676297E-3</v>
      </c>
      <c r="G136" s="193">
        <f t="shared" si="334"/>
        <v>1.0970685724957985</v>
      </c>
      <c r="H136" s="262">
        <f>VLOOKUP($S136,'data countries EDGAR'!$A$15:$AA$223,'data countries EDGAR'!M$12,FALSE)/1000</f>
        <v>6.1492681693223999E-2</v>
      </c>
      <c r="I136" s="236">
        <f>VLOOKUP($S136,'data countries EDGAR'!$A$15:$AA$223,'data countries EDGAR'!N$12,FALSE)/1000</f>
        <v>5.2360586698163999E-2</v>
      </c>
      <c r="J136" s="236">
        <f>VLOOKUP($S136,'data countries EDGAR'!$A$15:$AA$223,'data countries EDGAR'!O$12,FALSE)/1000</f>
        <v>5.3715079702658E-2</v>
      </c>
      <c r="K136" s="236">
        <f>VLOOKUP($S136,'data countries EDGAR'!$A$15:$AA$223,'data countries EDGAR'!P$12,FALSE)/1000</f>
        <v>5.5116393816202001E-2</v>
      </c>
      <c r="L136" s="236">
        <f>VLOOKUP($S136,'data countries EDGAR'!$A$15:$AA$223,'data countries EDGAR'!Q$12,FALSE)/1000</f>
        <v>5.1237889080814003E-2</v>
      </c>
      <c r="M136" s="236">
        <f>VLOOKUP($S136,'data countries EDGAR'!$A$15:$AA$223,'data countries EDGAR'!R$12,FALSE)/1000</f>
        <v>5.2508701226358999E-2</v>
      </c>
      <c r="N136" s="236"/>
      <c r="O136" s="236"/>
      <c r="P136" s="262">
        <f t="shared" si="335"/>
        <v>0.26493865052419702</v>
      </c>
      <c r="Q136" s="194">
        <f t="shared" si="322"/>
        <v>0</v>
      </c>
      <c r="R136" s="237">
        <f t="shared" si="323"/>
        <v>0</v>
      </c>
      <c r="S136" s="194" t="str">
        <f>'data countries EDGAR'!A91</f>
        <v>Greece</v>
      </c>
      <c r="T136" s="195">
        <v>2019</v>
      </c>
      <c r="U136" s="485">
        <f t="shared" si="336"/>
        <v>1.0970685724957985</v>
      </c>
      <c r="V136" s="193">
        <f t="shared" si="324"/>
        <v>1.0970685724964533</v>
      </c>
      <c r="W136" s="254">
        <f t="shared" si="337"/>
        <v>5.9685589803848416E-13</v>
      </c>
      <c r="X136" s="197">
        <f t="shared" si="325"/>
        <v>6.1492681693223999E-2</v>
      </c>
      <c r="Y136" s="229">
        <v>0</v>
      </c>
      <c r="Z136" s="199">
        <f t="shared" si="338"/>
        <v>6.1492681693223999E-2</v>
      </c>
      <c r="AA136" s="199">
        <f t="shared" si="326"/>
        <v>-250.62457118561656</v>
      </c>
      <c r="AB136" s="200">
        <f t="shared" si="327"/>
        <v>255345.79834534173</v>
      </c>
      <c r="AC136" s="199">
        <f t="shared" si="339"/>
        <v>2019.5068167336799</v>
      </c>
      <c r="AD136" s="199">
        <f t="shared" si="340"/>
        <v>2056.174455973498</v>
      </c>
      <c r="AE136" s="201">
        <f t="shared" si="341"/>
        <v>2056.174455973498</v>
      </c>
      <c r="AF136" s="202">
        <f t="shared" si="328"/>
        <v>2056.174455973498</v>
      </c>
      <c r="AG136" s="202">
        <f t="shared" si="342"/>
        <v>2056.174455973498</v>
      </c>
      <c r="AH136" s="202">
        <f t="shared" si="343"/>
        <v>2056</v>
      </c>
      <c r="AI136" s="177">
        <f t="shared" si="329"/>
        <v>2056</v>
      </c>
      <c r="AJ136" s="178" cm="1">
        <f t="array" ref="AJ136">IFERROR(INDEX($AN$6:$DP$6,MATCH(_xlfn.AGGREGATE(14,6,(AN136:DP136)/(AN136:DP136&lt;=0),1),AN136:DP136,0)),"-")</f>
        <v>2057</v>
      </c>
      <c r="AL136" s="176" t="s">
        <v>302</v>
      </c>
      <c r="AM136" s="154">
        <f t="shared" si="330"/>
        <v>6.1492681693223999E-2</v>
      </c>
      <c r="AN136" s="176">
        <f t="shared" si="305"/>
        <v>5.9815964750574317E-2</v>
      </c>
      <c r="AO136" s="176">
        <f t="shared" si="305"/>
        <v>5.8139247807924628E-2</v>
      </c>
      <c r="AP136" s="176">
        <f t="shared" si="305"/>
        <v>5.6462530865274946E-2</v>
      </c>
      <c r="AQ136" s="176">
        <f t="shared" si="305"/>
        <v>5.4785813922625257E-2</v>
      </c>
      <c r="AR136" s="230">
        <f t="shared" si="331"/>
        <v>5.3109096979975574E-2</v>
      </c>
      <c r="AS136" s="230">
        <f t="shared" si="331"/>
        <v>5.1432380037325892E-2</v>
      </c>
      <c r="AT136" s="230">
        <f t="shared" si="331"/>
        <v>4.9755663094676203E-2</v>
      </c>
      <c r="AU136" s="230">
        <f t="shared" si="331"/>
        <v>4.8078946152026521E-2</v>
      </c>
      <c r="AV136" s="230">
        <f t="shared" si="331"/>
        <v>4.6402229209376832E-2</v>
      </c>
      <c r="AW136" s="230">
        <f t="shared" si="331"/>
        <v>4.4725512266727149E-2</v>
      </c>
      <c r="AX136" s="230">
        <f t="shared" si="331"/>
        <v>4.304879532407746E-2</v>
      </c>
      <c r="AY136" s="230">
        <f t="shared" si="331"/>
        <v>4.1372078381427778E-2</v>
      </c>
      <c r="AZ136" s="230">
        <f t="shared" si="331"/>
        <v>3.9695361438778096E-2</v>
      </c>
      <c r="BA136" s="230">
        <f t="shared" si="331"/>
        <v>3.8018644496128406E-2</v>
      </c>
      <c r="BB136" s="230">
        <f t="shared" si="331"/>
        <v>3.6341927553478724E-2</v>
      </c>
      <c r="BC136" s="230">
        <f t="shared" si="331"/>
        <v>3.4665210610829042E-2</v>
      </c>
      <c r="BD136" s="230">
        <f t="shared" si="331"/>
        <v>3.2988493668179353E-2</v>
      </c>
      <c r="BE136" s="230">
        <f t="shared" si="331"/>
        <v>3.1311776725529664E-2</v>
      </c>
      <c r="BF136" s="230">
        <f t="shared" si="331"/>
        <v>2.9635059782879981E-2</v>
      </c>
      <c r="BG136" s="230">
        <f t="shared" si="331"/>
        <v>2.7958342840230299E-2</v>
      </c>
      <c r="BH136" s="230">
        <f t="shared" si="319"/>
        <v>2.628162589758061E-2</v>
      </c>
      <c r="BI136" s="230">
        <f t="shared" si="319"/>
        <v>2.4604908954930928E-2</v>
      </c>
      <c r="BJ136" s="230">
        <f t="shared" si="319"/>
        <v>2.2928192012281245E-2</v>
      </c>
      <c r="BK136" s="230">
        <f t="shared" si="319"/>
        <v>2.1251475069631556E-2</v>
      </c>
      <c r="BL136" s="230">
        <f t="shared" si="319"/>
        <v>1.9574758126981874E-2</v>
      </c>
      <c r="BM136" s="230">
        <f t="shared" si="319"/>
        <v>1.7898041184332185E-2</v>
      </c>
      <c r="BN136" s="230">
        <f t="shared" si="319"/>
        <v>1.6221324241682503E-2</v>
      </c>
      <c r="BO136" s="230">
        <f t="shared" si="319"/>
        <v>1.454460729903282E-2</v>
      </c>
      <c r="BP136" s="230">
        <f t="shared" si="319"/>
        <v>1.2867890356383131E-2</v>
      </c>
      <c r="BQ136" s="230">
        <f t="shared" si="319"/>
        <v>1.1191173413733449E-2</v>
      </c>
      <c r="BR136" s="230">
        <f t="shared" si="319"/>
        <v>9.5144564710837598E-3</v>
      </c>
      <c r="BS136" s="230">
        <f t="shared" si="319"/>
        <v>7.8377395284340776E-3</v>
      </c>
      <c r="BT136" s="230">
        <f t="shared" si="319"/>
        <v>6.1610225857843953E-3</v>
      </c>
      <c r="BU136" s="230">
        <f t="shared" si="319"/>
        <v>4.4843056431347061E-3</v>
      </c>
      <c r="BV136" s="230">
        <f t="shared" si="319"/>
        <v>2.8075887004850239E-3</v>
      </c>
      <c r="BW136" s="230">
        <f t="shared" si="332"/>
        <v>1.1308717578353347E-3</v>
      </c>
      <c r="BX136" s="230">
        <f t="shared" si="332"/>
        <v>2.5515345079640334E-5</v>
      </c>
      <c r="BY136" s="230">
        <f t="shared" si="332"/>
        <v>0</v>
      </c>
      <c r="BZ136" s="230">
        <f t="shared" si="332"/>
        <v>0</v>
      </c>
      <c r="CA136" s="230">
        <f t="shared" si="332"/>
        <v>0</v>
      </c>
      <c r="CB136" s="230">
        <f t="shared" si="332"/>
        <v>0</v>
      </c>
      <c r="CC136" s="230">
        <f t="shared" si="332"/>
        <v>0</v>
      </c>
      <c r="CD136" s="230">
        <f t="shared" si="332"/>
        <v>0</v>
      </c>
      <c r="CE136" s="230">
        <f t="shared" si="332"/>
        <v>0</v>
      </c>
      <c r="CF136" s="230">
        <f t="shared" si="332"/>
        <v>0</v>
      </c>
      <c r="CG136" s="230">
        <f t="shared" si="332"/>
        <v>0</v>
      </c>
      <c r="CH136" s="230">
        <f t="shared" si="332"/>
        <v>0</v>
      </c>
      <c r="CI136" s="230">
        <f t="shared" si="332"/>
        <v>0</v>
      </c>
      <c r="CJ136" s="230">
        <f t="shared" si="332"/>
        <v>0</v>
      </c>
      <c r="CK136" s="230">
        <f t="shared" si="332"/>
        <v>0</v>
      </c>
      <c r="CL136" s="230">
        <f t="shared" si="332"/>
        <v>0</v>
      </c>
      <c r="CM136" s="230">
        <f t="shared" si="320"/>
        <v>0</v>
      </c>
      <c r="CN136" s="230">
        <f t="shared" si="320"/>
        <v>0</v>
      </c>
      <c r="CO136" s="230">
        <f t="shared" si="320"/>
        <v>0</v>
      </c>
      <c r="CP136" s="230">
        <f t="shared" si="320"/>
        <v>0</v>
      </c>
      <c r="CQ136" s="230">
        <f t="shared" si="320"/>
        <v>0</v>
      </c>
      <c r="CR136" s="230">
        <f t="shared" si="320"/>
        <v>0</v>
      </c>
      <c r="CS136" s="230">
        <f t="shared" si="320"/>
        <v>0</v>
      </c>
      <c r="CT136" s="230">
        <f t="shared" si="320"/>
        <v>0</v>
      </c>
      <c r="CU136" s="230">
        <f t="shared" si="320"/>
        <v>0</v>
      </c>
      <c r="CV136" s="230">
        <f t="shared" si="320"/>
        <v>0</v>
      </c>
      <c r="CW136" s="230">
        <f t="shared" si="320"/>
        <v>0</v>
      </c>
      <c r="CX136" s="230">
        <f t="shared" si="320"/>
        <v>0</v>
      </c>
      <c r="CY136" s="230">
        <f t="shared" si="320"/>
        <v>0</v>
      </c>
      <c r="CZ136" s="230">
        <f t="shared" si="320"/>
        <v>0</v>
      </c>
      <c r="DA136" s="230">
        <f t="shared" si="320"/>
        <v>0</v>
      </c>
      <c r="DB136" s="230">
        <f t="shared" si="321"/>
        <v>0</v>
      </c>
      <c r="DC136" s="230">
        <f t="shared" si="321"/>
        <v>0</v>
      </c>
      <c r="DD136" s="230">
        <f t="shared" si="321"/>
        <v>0</v>
      </c>
      <c r="DE136" s="230">
        <f t="shared" si="321"/>
        <v>0</v>
      </c>
      <c r="DF136" s="230">
        <f t="shared" si="321"/>
        <v>0</v>
      </c>
      <c r="DG136" s="230">
        <f t="shared" si="321"/>
        <v>0</v>
      </c>
      <c r="DH136" s="230">
        <f t="shared" si="321"/>
        <v>0</v>
      </c>
      <c r="DI136" s="230">
        <f t="shared" si="321"/>
        <v>0</v>
      </c>
      <c r="DJ136" s="230">
        <f t="shared" si="321"/>
        <v>0</v>
      </c>
      <c r="DK136" s="230">
        <f t="shared" si="321"/>
        <v>0</v>
      </c>
      <c r="DL136" s="230">
        <f t="shared" si="321"/>
        <v>0</v>
      </c>
      <c r="DM136" s="230">
        <f t="shared" si="321"/>
        <v>0</v>
      </c>
      <c r="DN136" s="230">
        <f t="shared" si="321"/>
        <v>0</v>
      </c>
      <c r="DO136" s="230">
        <f t="shared" si="321"/>
        <v>0</v>
      </c>
      <c r="DP136" s="230">
        <f t="shared" si="321"/>
        <v>0</v>
      </c>
    </row>
    <row r="137" spans="2:120" x14ac:dyDescent="0.25">
      <c r="B137" s="194" t="str">
        <f t="shared" si="333"/>
        <v>Greenland</v>
      </c>
      <c r="C137" s="233">
        <f>'web app'!$C$29</f>
        <v>668.55</v>
      </c>
      <c r="D137" s="234">
        <f>'web app'!$C$17</f>
        <v>0.15</v>
      </c>
      <c r="E137" s="235">
        <f>VLOOKUP($S137,'data countries EDGAR'!$A$15:$AA$223,'data countries EDGAR'!$AA$12,FALSE)</f>
        <v>7.3489134342037981E-6</v>
      </c>
      <c r="F137" s="235">
        <f>VLOOKUP($S137,'data countries EDGAR'!$A$15:$AA$223,'data countries EDGAR'!$Z$12,FALSE)</f>
        <v>1.4277637838481829E-5</v>
      </c>
      <c r="G137" s="193">
        <f t="shared" si="334"/>
        <v>8.8504849718450129E-3</v>
      </c>
      <c r="H137" s="262">
        <f>VLOOKUP($S137,'data countries EDGAR'!$A$15:$AA$223,'data countries EDGAR'!M$12,FALSE)/1000</f>
        <v>5.2385434974967999E-4</v>
      </c>
      <c r="I137" s="236">
        <f>VLOOKUP($S137,'data countries EDGAR'!$A$15:$AA$223,'data countries EDGAR'!N$12,FALSE)/1000</f>
        <v>5.2750917860148008E-4</v>
      </c>
      <c r="J137" s="236">
        <f>VLOOKUP($S137,'data countries EDGAR'!$A$15:$AA$223,'data countries EDGAR'!O$12,FALSE)/1000</f>
        <v>5.4838661899382006E-4</v>
      </c>
      <c r="K137" s="236">
        <f>VLOOKUP($S137,'data countries EDGAR'!$A$15:$AA$223,'data countries EDGAR'!P$12,FALSE)/1000</f>
        <v>5.9035405382380996E-4</v>
      </c>
      <c r="L137" s="236">
        <f>VLOOKUP($S137,'data countries EDGAR'!$A$15:$AA$223,'data countries EDGAR'!Q$12,FALSE)/1000</f>
        <v>5.8488959746546003E-4</v>
      </c>
      <c r="M137" s="236">
        <f>VLOOKUP($S137,'data countries EDGAR'!$A$15:$AA$223,'data countries EDGAR'!R$12,FALSE)/1000</f>
        <v>5.9410076486854997E-4</v>
      </c>
      <c r="N137" s="236"/>
      <c r="O137" s="236"/>
      <c r="P137" s="262">
        <f t="shared" si="335"/>
        <v>2.84524021375312E-3</v>
      </c>
      <c r="Q137" s="194">
        <f t="shared" si="322"/>
        <v>0</v>
      </c>
      <c r="R137" s="237">
        <f t="shared" si="323"/>
        <v>0</v>
      </c>
      <c r="S137" s="194" t="str">
        <f>'data countries EDGAR'!A92</f>
        <v>Greenland</v>
      </c>
      <c r="T137" s="195">
        <v>2019</v>
      </c>
      <c r="U137" s="485">
        <f t="shared" si="336"/>
        <v>8.8504849718450129E-3</v>
      </c>
      <c r="V137" s="193">
        <f t="shared" si="324"/>
        <v>8.8504849718407975E-3</v>
      </c>
      <c r="W137" s="254">
        <f t="shared" si="337"/>
        <v>-4.7628567756419216E-13</v>
      </c>
      <c r="X137" s="197">
        <f t="shared" si="325"/>
        <v>5.2385434974967999E-4</v>
      </c>
      <c r="Y137" s="229">
        <v>0</v>
      </c>
      <c r="Z137" s="199">
        <f t="shared" si="338"/>
        <v>5.2385434974967999E-4</v>
      </c>
      <c r="AA137" s="199">
        <f t="shared" si="326"/>
        <v>-2.134072542932397</v>
      </c>
      <c r="AB137" s="200">
        <f t="shared" si="327"/>
        <v>2173.2823975198762</v>
      </c>
      <c r="AC137" s="199">
        <f t="shared" si="339"/>
        <v>2019.5071874849327</v>
      </c>
      <c r="AD137" s="199">
        <f t="shared" si="340"/>
        <v>2054.2826816879551</v>
      </c>
      <c r="AE137" s="201">
        <f t="shared" si="341"/>
        <v>2054.2826816879551</v>
      </c>
      <c r="AF137" s="202">
        <f t="shared" si="328"/>
        <v>2054.2826816879551</v>
      </c>
      <c r="AG137" s="202">
        <f t="shared" si="342"/>
        <v>2054.2826816879551</v>
      </c>
      <c r="AH137" s="202">
        <f t="shared" si="343"/>
        <v>2054</v>
      </c>
      <c r="AI137" s="177">
        <f t="shared" si="329"/>
        <v>2054</v>
      </c>
      <c r="AJ137" s="178" cm="1">
        <f t="array" ref="AJ137">IFERROR(INDEX($AN$6:$DP$6,MATCH(_xlfn.AGGREGATE(14,6,(AN137:DP137)/(AN137:DP137&lt;=0),1),AN137:DP137,0)),"-")</f>
        <v>2055</v>
      </c>
      <c r="AL137" s="176" t="s">
        <v>302</v>
      </c>
      <c r="AM137" s="154">
        <f t="shared" si="330"/>
        <v>5.2385434974967999E-4</v>
      </c>
      <c r="AN137" s="176">
        <f t="shared" si="305"/>
        <v>5.0879356879985791E-4</v>
      </c>
      <c r="AO137" s="176">
        <f t="shared" si="305"/>
        <v>4.9373278785003584E-4</v>
      </c>
      <c r="AP137" s="176">
        <f t="shared" si="305"/>
        <v>4.7867200690021372E-4</v>
      </c>
      <c r="AQ137" s="176">
        <f t="shared" si="305"/>
        <v>4.6361122595039165E-4</v>
      </c>
      <c r="AR137" s="230">
        <f t="shared" si="331"/>
        <v>4.4855044500056952E-4</v>
      </c>
      <c r="AS137" s="230">
        <f t="shared" si="331"/>
        <v>4.3348966405074745E-4</v>
      </c>
      <c r="AT137" s="230">
        <f t="shared" si="331"/>
        <v>4.1842888310092538E-4</v>
      </c>
      <c r="AU137" s="230">
        <f t="shared" si="331"/>
        <v>4.0336810215110331E-4</v>
      </c>
      <c r="AV137" s="230">
        <f t="shared" si="331"/>
        <v>3.8830732120128124E-4</v>
      </c>
      <c r="AW137" s="230">
        <f t="shared" si="331"/>
        <v>3.7324654025145911E-4</v>
      </c>
      <c r="AX137" s="230">
        <f t="shared" si="331"/>
        <v>3.5818575930163704E-4</v>
      </c>
      <c r="AY137" s="230">
        <f t="shared" si="331"/>
        <v>3.4312497835181492E-4</v>
      </c>
      <c r="AZ137" s="230">
        <f t="shared" si="331"/>
        <v>3.2806419740199285E-4</v>
      </c>
      <c r="BA137" s="230">
        <f t="shared" si="331"/>
        <v>3.1300341645217077E-4</v>
      </c>
      <c r="BB137" s="230">
        <f t="shared" si="331"/>
        <v>2.979426355023487E-4</v>
      </c>
      <c r="BC137" s="230">
        <f t="shared" si="331"/>
        <v>2.8288185455252663E-4</v>
      </c>
      <c r="BD137" s="230">
        <f t="shared" si="331"/>
        <v>2.6782107360270451E-4</v>
      </c>
      <c r="BE137" s="230">
        <f t="shared" si="331"/>
        <v>2.5276029265288244E-4</v>
      </c>
      <c r="BF137" s="230">
        <f t="shared" si="331"/>
        <v>2.3769951170306037E-4</v>
      </c>
      <c r="BG137" s="230">
        <f t="shared" si="331"/>
        <v>2.2263873075323824E-4</v>
      </c>
      <c r="BH137" s="230">
        <f t="shared" si="319"/>
        <v>2.0757794980341617E-4</v>
      </c>
      <c r="BI137" s="230">
        <f t="shared" si="319"/>
        <v>1.925171688535941E-4</v>
      </c>
      <c r="BJ137" s="230">
        <f t="shared" si="319"/>
        <v>1.7745638790377203E-4</v>
      </c>
      <c r="BK137" s="230">
        <f t="shared" si="319"/>
        <v>1.623956069539499E-4</v>
      </c>
      <c r="BL137" s="230">
        <f t="shared" si="319"/>
        <v>1.4733482600412783E-4</v>
      </c>
      <c r="BM137" s="230">
        <f t="shared" si="319"/>
        <v>1.3227404505430576E-4</v>
      </c>
      <c r="BN137" s="230">
        <f t="shared" si="319"/>
        <v>1.1721326410448363E-4</v>
      </c>
      <c r="BO137" s="230">
        <f t="shared" si="319"/>
        <v>1.0215248315466156E-4</v>
      </c>
      <c r="BP137" s="230">
        <f t="shared" si="319"/>
        <v>8.7091702204839493E-5</v>
      </c>
      <c r="BQ137" s="230">
        <f t="shared" si="319"/>
        <v>7.2030921255017422E-5</v>
      </c>
      <c r="BR137" s="230">
        <f t="shared" si="319"/>
        <v>5.6970140305195296E-5</v>
      </c>
      <c r="BS137" s="230">
        <f t="shared" si="319"/>
        <v>4.1909359355373225E-5</v>
      </c>
      <c r="BT137" s="230">
        <f t="shared" si="319"/>
        <v>2.68485784055511E-5</v>
      </c>
      <c r="BU137" s="230">
        <f t="shared" si="319"/>
        <v>1.1787797455729029E-5</v>
      </c>
      <c r="BV137" s="230">
        <f t="shared" si="319"/>
        <v>6.0174549582478368E-7</v>
      </c>
      <c r="BW137" s="230">
        <f t="shared" si="332"/>
        <v>0</v>
      </c>
      <c r="BX137" s="230">
        <f t="shared" si="332"/>
        <v>0</v>
      </c>
      <c r="BY137" s="230">
        <f t="shared" si="332"/>
        <v>0</v>
      </c>
      <c r="BZ137" s="230">
        <f t="shared" si="332"/>
        <v>0</v>
      </c>
      <c r="CA137" s="230">
        <f t="shared" si="332"/>
        <v>0</v>
      </c>
      <c r="CB137" s="230">
        <f t="shared" si="332"/>
        <v>0</v>
      </c>
      <c r="CC137" s="230">
        <f t="shared" si="332"/>
        <v>0</v>
      </c>
      <c r="CD137" s="230">
        <f t="shared" si="332"/>
        <v>0</v>
      </c>
      <c r="CE137" s="230">
        <f t="shared" si="332"/>
        <v>0</v>
      </c>
      <c r="CF137" s="230">
        <f t="shared" si="332"/>
        <v>0</v>
      </c>
      <c r="CG137" s="230">
        <f t="shared" si="332"/>
        <v>0</v>
      </c>
      <c r="CH137" s="230">
        <f t="shared" si="332"/>
        <v>0</v>
      </c>
      <c r="CI137" s="230">
        <f t="shared" si="332"/>
        <v>0</v>
      </c>
      <c r="CJ137" s="230">
        <f t="shared" si="332"/>
        <v>0</v>
      </c>
      <c r="CK137" s="230">
        <f t="shared" si="332"/>
        <v>0</v>
      </c>
      <c r="CL137" s="230">
        <f t="shared" si="332"/>
        <v>0</v>
      </c>
      <c r="CM137" s="230">
        <f t="shared" si="320"/>
        <v>0</v>
      </c>
      <c r="CN137" s="230">
        <f t="shared" si="320"/>
        <v>0</v>
      </c>
      <c r="CO137" s="230">
        <f t="shared" si="320"/>
        <v>0</v>
      </c>
      <c r="CP137" s="230">
        <f t="shared" si="320"/>
        <v>0</v>
      </c>
      <c r="CQ137" s="230">
        <f t="shared" si="320"/>
        <v>0</v>
      </c>
      <c r="CR137" s="230">
        <f t="shared" si="320"/>
        <v>0</v>
      </c>
      <c r="CS137" s="230">
        <f t="shared" si="320"/>
        <v>0</v>
      </c>
      <c r="CT137" s="230">
        <f t="shared" si="320"/>
        <v>0</v>
      </c>
      <c r="CU137" s="230">
        <f t="shared" si="320"/>
        <v>0</v>
      </c>
      <c r="CV137" s="230">
        <f t="shared" si="320"/>
        <v>0</v>
      </c>
      <c r="CW137" s="230">
        <f t="shared" si="320"/>
        <v>0</v>
      </c>
      <c r="CX137" s="230">
        <f t="shared" si="320"/>
        <v>0</v>
      </c>
      <c r="CY137" s="230">
        <f t="shared" si="320"/>
        <v>0</v>
      </c>
      <c r="CZ137" s="230">
        <f t="shared" si="320"/>
        <v>0</v>
      </c>
      <c r="DA137" s="230">
        <f t="shared" si="320"/>
        <v>0</v>
      </c>
      <c r="DB137" s="230">
        <f t="shared" si="321"/>
        <v>0</v>
      </c>
      <c r="DC137" s="230">
        <f t="shared" si="321"/>
        <v>0</v>
      </c>
      <c r="DD137" s="230">
        <f t="shared" si="321"/>
        <v>0</v>
      </c>
      <c r="DE137" s="230">
        <f t="shared" si="321"/>
        <v>0</v>
      </c>
      <c r="DF137" s="230">
        <f t="shared" si="321"/>
        <v>0</v>
      </c>
      <c r="DG137" s="230">
        <f t="shared" si="321"/>
        <v>0</v>
      </c>
      <c r="DH137" s="230">
        <f t="shared" si="321"/>
        <v>0</v>
      </c>
      <c r="DI137" s="230">
        <f t="shared" si="321"/>
        <v>0</v>
      </c>
      <c r="DJ137" s="230">
        <f t="shared" si="321"/>
        <v>0</v>
      </c>
      <c r="DK137" s="230">
        <f t="shared" si="321"/>
        <v>0</v>
      </c>
      <c r="DL137" s="230">
        <f t="shared" si="321"/>
        <v>0</v>
      </c>
      <c r="DM137" s="230">
        <f t="shared" si="321"/>
        <v>0</v>
      </c>
      <c r="DN137" s="230">
        <f t="shared" si="321"/>
        <v>0</v>
      </c>
      <c r="DO137" s="230">
        <f t="shared" si="321"/>
        <v>0</v>
      </c>
      <c r="DP137" s="230">
        <f t="shared" si="321"/>
        <v>0</v>
      </c>
    </row>
    <row r="138" spans="2:120" x14ac:dyDescent="0.25">
      <c r="B138" s="194" t="str">
        <f t="shared" si="333"/>
        <v>Grenada</v>
      </c>
      <c r="C138" s="233">
        <f>'web app'!$C$29</f>
        <v>668.55</v>
      </c>
      <c r="D138" s="234">
        <f>'web app'!$C$17</f>
        <v>0.15</v>
      </c>
      <c r="E138" s="235">
        <f>VLOOKUP($S138,'data countries EDGAR'!$A$15:$AA$223,'data countries EDGAR'!$AA$12,FALSE)</f>
        <v>1.4111578785159744E-5</v>
      </c>
      <c r="F138" s="235">
        <f>VLOOKUP($S138,'data countries EDGAR'!$A$15:$AA$223,'data countries EDGAR'!$Z$12,FALSE)</f>
        <v>4.9161904189686544E-6</v>
      </c>
      <c r="G138" s="193">
        <f t="shared" si="334"/>
        <v>4.2088556384340513E-3</v>
      </c>
      <c r="H138" s="262">
        <f>VLOOKUP($S138,'data countries EDGAR'!$A$15:$AA$223,'data countries EDGAR'!M$12,FALSE)/1000</f>
        <v>1.8037771824084E-4</v>
      </c>
      <c r="I138" s="236">
        <f>VLOOKUP($S138,'data countries EDGAR'!$A$15:$AA$223,'data countries EDGAR'!N$12,FALSE)/1000</f>
        <v>1.5363661658041001E-4</v>
      </c>
      <c r="J138" s="236">
        <f>VLOOKUP($S138,'data countries EDGAR'!$A$15:$AA$223,'data countries EDGAR'!O$12,FALSE)/1000</f>
        <v>1.6084437666E-4</v>
      </c>
      <c r="K138" s="236">
        <f>VLOOKUP($S138,'data countries EDGAR'!$A$15:$AA$223,'data countries EDGAR'!P$12,FALSE)/1000</f>
        <v>1.6941460787668998E-4</v>
      </c>
      <c r="L138" s="236">
        <f>VLOOKUP($S138,'data countries EDGAR'!$A$15:$AA$223,'data countries EDGAR'!Q$12,FALSE)/1000</f>
        <v>1.6994389775756998E-4</v>
      </c>
      <c r="M138" s="236">
        <f>VLOOKUP($S138,'data countries EDGAR'!$A$15:$AA$223,'data countries EDGAR'!R$12,FALSE)/1000</f>
        <v>1.7590852402018001E-4</v>
      </c>
      <c r="N138" s="236"/>
      <c r="O138" s="236"/>
      <c r="P138" s="262">
        <f t="shared" si="335"/>
        <v>8.2974802289485002E-4</v>
      </c>
      <c r="Q138" s="194">
        <f t="shared" si="322"/>
        <v>0</v>
      </c>
      <c r="R138" s="237">
        <f t="shared" si="323"/>
        <v>0</v>
      </c>
      <c r="S138" s="194" t="str">
        <f>'data countries EDGAR'!A93</f>
        <v>Grenada</v>
      </c>
      <c r="T138" s="195">
        <v>2019</v>
      </c>
      <c r="U138" s="485">
        <f t="shared" si="336"/>
        <v>4.2088556384340513E-3</v>
      </c>
      <c r="V138" s="193">
        <f t="shared" si="324"/>
        <v>4.2088556384341459E-3</v>
      </c>
      <c r="W138" s="254">
        <f t="shared" si="337"/>
        <v>2.2426505097428162E-14</v>
      </c>
      <c r="X138" s="197">
        <f t="shared" si="325"/>
        <v>1.8037771824084E-4</v>
      </c>
      <c r="Y138" s="229">
        <v>0</v>
      </c>
      <c r="Z138" s="199">
        <f t="shared" si="338"/>
        <v>1.8037771824084E-4</v>
      </c>
      <c r="AA138" s="199">
        <f t="shared" si="326"/>
        <v>-0.73714369296986171</v>
      </c>
      <c r="AB138" s="200">
        <f t="shared" si="327"/>
        <v>753.01280943355869</v>
      </c>
      <c r="AC138" s="199">
        <f t="shared" si="339"/>
        <v>2019.5052452809343</v>
      </c>
      <c r="AD138" s="199">
        <f t="shared" si="340"/>
        <v>2067.1618894348335</v>
      </c>
      <c r="AE138" s="201">
        <f t="shared" si="341"/>
        <v>2067.1618894348335</v>
      </c>
      <c r="AF138" s="202">
        <f t="shared" si="328"/>
        <v>2067.1618894348335</v>
      </c>
      <c r="AG138" s="202">
        <f t="shared" si="342"/>
        <v>2067.1618894348335</v>
      </c>
      <c r="AH138" s="202">
        <f t="shared" si="343"/>
        <v>2067</v>
      </c>
      <c r="AI138" s="177">
        <f t="shared" si="329"/>
        <v>2067</v>
      </c>
      <c r="AJ138" s="178" cm="1">
        <f t="array" ref="AJ138">IFERROR(INDEX($AN$6:$DP$6,MATCH(_xlfn.AGGREGATE(14,6,(AN138:DP138)/(AN138:DP138&lt;=0),1),AN138:DP138,0)),"-")</f>
        <v>2068</v>
      </c>
      <c r="AL138" s="176" t="s">
        <v>302</v>
      </c>
      <c r="AM138" s="154">
        <f t="shared" si="330"/>
        <v>1.8037771824084E-4</v>
      </c>
      <c r="AN138" s="176">
        <f t="shared" si="305"/>
        <v>1.7659319101416627E-4</v>
      </c>
      <c r="AO138" s="176">
        <f t="shared" si="305"/>
        <v>1.7280866378749254E-4</v>
      </c>
      <c r="AP138" s="176">
        <f t="shared" si="305"/>
        <v>1.6902413656081882E-4</v>
      </c>
      <c r="AQ138" s="176">
        <f t="shared" si="305"/>
        <v>1.6523960933414509E-4</v>
      </c>
      <c r="AR138" s="230">
        <f t="shared" si="331"/>
        <v>1.6145508210747139E-4</v>
      </c>
      <c r="AS138" s="230">
        <f t="shared" si="331"/>
        <v>1.5767055488079767E-4</v>
      </c>
      <c r="AT138" s="230">
        <f t="shared" si="331"/>
        <v>1.5388602765412394E-4</v>
      </c>
      <c r="AU138" s="230">
        <f t="shared" si="331"/>
        <v>1.5010150042745022E-4</v>
      </c>
      <c r="AV138" s="230">
        <f t="shared" si="331"/>
        <v>1.4631697320077649E-4</v>
      </c>
      <c r="AW138" s="230">
        <f t="shared" si="331"/>
        <v>1.4253244597410276E-4</v>
      </c>
      <c r="AX138" s="230">
        <f t="shared" si="331"/>
        <v>1.3874791874742904E-4</v>
      </c>
      <c r="AY138" s="230">
        <f t="shared" si="331"/>
        <v>1.3496339152075531E-4</v>
      </c>
      <c r="AZ138" s="230">
        <f t="shared" si="331"/>
        <v>1.3117886429408159E-4</v>
      </c>
      <c r="BA138" s="230">
        <f t="shared" si="331"/>
        <v>1.2739433706740786E-4</v>
      </c>
      <c r="BB138" s="230">
        <f t="shared" si="331"/>
        <v>1.2360980984073413E-4</v>
      </c>
      <c r="BC138" s="230">
        <f t="shared" si="331"/>
        <v>1.1982528261406042E-4</v>
      </c>
      <c r="BD138" s="230">
        <f t="shared" si="331"/>
        <v>1.160407553873867E-4</v>
      </c>
      <c r="BE138" s="230">
        <f t="shared" si="331"/>
        <v>1.1225622816071297E-4</v>
      </c>
      <c r="BF138" s="230">
        <f t="shared" si="331"/>
        <v>1.0847170093403926E-4</v>
      </c>
      <c r="BG138" s="230">
        <f t="shared" si="331"/>
        <v>1.0468717370736553E-4</v>
      </c>
      <c r="BH138" s="230">
        <f t="shared" si="319"/>
        <v>1.0090264648069181E-4</v>
      </c>
      <c r="BI138" s="230">
        <f t="shared" si="319"/>
        <v>9.7118119254018079E-5</v>
      </c>
      <c r="BJ138" s="230">
        <f t="shared" si="319"/>
        <v>9.3333592027344353E-5</v>
      </c>
      <c r="BK138" s="230">
        <f t="shared" si="319"/>
        <v>8.9549064800670627E-5</v>
      </c>
      <c r="BL138" s="230">
        <f t="shared" si="319"/>
        <v>8.5764537573996915E-5</v>
      </c>
      <c r="BM138" s="230">
        <f t="shared" si="319"/>
        <v>8.1980010347323189E-5</v>
      </c>
      <c r="BN138" s="230">
        <f t="shared" si="319"/>
        <v>7.8195483120649463E-5</v>
      </c>
      <c r="BO138" s="230">
        <f t="shared" si="319"/>
        <v>7.4410955893975737E-5</v>
      </c>
      <c r="BP138" s="230">
        <f t="shared" si="319"/>
        <v>7.0626428667302011E-5</v>
      </c>
      <c r="BQ138" s="230">
        <f t="shared" si="319"/>
        <v>6.6841901440628298E-5</v>
      </c>
      <c r="BR138" s="230">
        <f t="shared" si="319"/>
        <v>6.3057374213954572E-5</v>
      </c>
      <c r="BS138" s="230">
        <f t="shared" si="319"/>
        <v>5.9272846987280846E-5</v>
      </c>
      <c r="BT138" s="230">
        <f t="shared" si="319"/>
        <v>5.548831976060712E-5</v>
      </c>
      <c r="BU138" s="230">
        <f t="shared" si="319"/>
        <v>5.1703792533933394E-5</v>
      </c>
      <c r="BV138" s="230">
        <f t="shared" si="319"/>
        <v>4.7919265307259668E-5</v>
      </c>
      <c r="BW138" s="230">
        <f t="shared" si="332"/>
        <v>4.4134738080585942E-5</v>
      </c>
      <c r="BX138" s="230">
        <f t="shared" si="332"/>
        <v>4.0350210853912216E-5</v>
      </c>
      <c r="BY138" s="230">
        <f t="shared" si="332"/>
        <v>3.6565683627238517E-5</v>
      </c>
      <c r="BZ138" s="230">
        <f t="shared" si="332"/>
        <v>3.2781156400564791E-5</v>
      </c>
      <c r="CA138" s="230">
        <f t="shared" si="332"/>
        <v>2.8996629173891065E-5</v>
      </c>
      <c r="CB138" s="230">
        <f t="shared" si="332"/>
        <v>2.5212101947217339E-5</v>
      </c>
      <c r="CC138" s="230">
        <f t="shared" si="332"/>
        <v>2.1427574720543613E-5</v>
      </c>
      <c r="CD138" s="230">
        <f t="shared" si="332"/>
        <v>1.7643047493869887E-5</v>
      </c>
      <c r="CE138" s="230">
        <f t="shared" si="332"/>
        <v>1.3858520267196161E-5</v>
      </c>
      <c r="CF138" s="230">
        <f t="shared" si="332"/>
        <v>1.0073993040522435E-5</v>
      </c>
      <c r="CG138" s="230">
        <f t="shared" si="332"/>
        <v>6.2894658138487093E-6</v>
      </c>
      <c r="CH138" s="230">
        <f t="shared" si="332"/>
        <v>2.5049385871749833E-6</v>
      </c>
      <c r="CI138" s="230">
        <f t="shared" si="332"/>
        <v>4.9592802625498034E-8</v>
      </c>
      <c r="CJ138" s="230">
        <f t="shared" si="332"/>
        <v>0</v>
      </c>
      <c r="CK138" s="230">
        <f t="shared" si="332"/>
        <v>0</v>
      </c>
      <c r="CL138" s="230">
        <f t="shared" si="332"/>
        <v>0</v>
      </c>
      <c r="CM138" s="230">
        <f t="shared" si="320"/>
        <v>0</v>
      </c>
      <c r="CN138" s="230">
        <f t="shared" si="320"/>
        <v>0</v>
      </c>
      <c r="CO138" s="230">
        <f t="shared" si="320"/>
        <v>0</v>
      </c>
      <c r="CP138" s="230">
        <f t="shared" si="320"/>
        <v>0</v>
      </c>
      <c r="CQ138" s="230">
        <f t="shared" si="320"/>
        <v>0</v>
      </c>
      <c r="CR138" s="230">
        <f t="shared" si="320"/>
        <v>0</v>
      </c>
      <c r="CS138" s="230">
        <f t="shared" si="320"/>
        <v>0</v>
      </c>
      <c r="CT138" s="230">
        <f t="shared" si="320"/>
        <v>0</v>
      </c>
      <c r="CU138" s="230">
        <f t="shared" si="320"/>
        <v>0</v>
      </c>
      <c r="CV138" s="230">
        <f t="shared" si="320"/>
        <v>0</v>
      </c>
      <c r="CW138" s="230">
        <f t="shared" si="320"/>
        <v>0</v>
      </c>
      <c r="CX138" s="230">
        <f t="shared" si="320"/>
        <v>0</v>
      </c>
      <c r="CY138" s="230">
        <f t="shared" si="320"/>
        <v>0</v>
      </c>
      <c r="CZ138" s="230">
        <f t="shared" si="320"/>
        <v>0</v>
      </c>
      <c r="DA138" s="230">
        <f t="shared" si="320"/>
        <v>0</v>
      </c>
      <c r="DB138" s="230">
        <f t="shared" si="321"/>
        <v>0</v>
      </c>
      <c r="DC138" s="230">
        <f t="shared" si="321"/>
        <v>0</v>
      </c>
      <c r="DD138" s="230">
        <f t="shared" si="321"/>
        <v>0</v>
      </c>
      <c r="DE138" s="230">
        <f t="shared" si="321"/>
        <v>0</v>
      </c>
      <c r="DF138" s="230">
        <f t="shared" si="321"/>
        <v>0</v>
      </c>
      <c r="DG138" s="230">
        <f t="shared" si="321"/>
        <v>0</v>
      </c>
      <c r="DH138" s="230">
        <f t="shared" si="321"/>
        <v>0</v>
      </c>
      <c r="DI138" s="230">
        <f t="shared" si="321"/>
        <v>0</v>
      </c>
      <c r="DJ138" s="230">
        <f t="shared" si="321"/>
        <v>0</v>
      </c>
      <c r="DK138" s="230">
        <f t="shared" si="321"/>
        <v>0</v>
      </c>
      <c r="DL138" s="230">
        <f t="shared" si="321"/>
        <v>0</v>
      </c>
      <c r="DM138" s="230">
        <f t="shared" si="321"/>
        <v>0</v>
      </c>
      <c r="DN138" s="230">
        <f t="shared" si="321"/>
        <v>0</v>
      </c>
      <c r="DO138" s="230">
        <f t="shared" si="321"/>
        <v>0</v>
      </c>
      <c r="DP138" s="230">
        <f t="shared" si="321"/>
        <v>0</v>
      </c>
    </row>
    <row r="139" spans="2:120" x14ac:dyDescent="0.25">
      <c r="B139" s="194" t="str">
        <f t="shared" si="333"/>
        <v>Guadeloupe</v>
      </c>
      <c r="C139" s="233">
        <f>'web app'!$C$29</f>
        <v>668.55</v>
      </c>
      <c r="D139" s="234">
        <f>'web app'!$C$17</f>
        <v>0.15</v>
      </c>
      <c r="E139" s="235">
        <f>VLOOKUP($S139,'data countries EDGAR'!$A$15:$AA$223,'data countries EDGAR'!$AA$12,FALSE)</f>
        <v>5.8196630696027186E-5</v>
      </c>
      <c r="F139" s="235">
        <f>VLOOKUP($S139,'data countries EDGAR'!$A$15:$AA$223,'data countries EDGAR'!$Z$12,FALSE)</f>
        <v>3.0406212327667048E-5</v>
      </c>
      <c r="G139" s="193">
        <f t="shared" si="334"/>
        <v>2.3114965881686877E-2</v>
      </c>
      <c r="H139" s="262">
        <f>VLOOKUP($S139,'data countries EDGAR'!$A$15:$AA$223,'data countries EDGAR'!M$12,FALSE)/1000</f>
        <v>1.1156205786596999E-3</v>
      </c>
      <c r="I139" s="236">
        <f>VLOOKUP($S139,'data countries EDGAR'!$A$15:$AA$223,'data countries EDGAR'!N$12,FALSE)/1000</f>
        <v>1.1147667987856001E-3</v>
      </c>
      <c r="J139" s="236">
        <f>VLOOKUP($S139,'data countries EDGAR'!$A$15:$AA$223,'data countries EDGAR'!O$12,FALSE)/1000</f>
        <v>1.1147689982738999E-3</v>
      </c>
      <c r="K139" s="236">
        <f>VLOOKUP($S139,'data countries EDGAR'!$A$15:$AA$223,'data countries EDGAR'!P$12,FALSE)/1000</f>
        <v>1.1147689741058001E-3</v>
      </c>
      <c r="L139" s="236">
        <f>VLOOKUP($S139,'data countries EDGAR'!$A$15:$AA$223,'data countries EDGAR'!Q$12,FALSE)/1000</f>
        <v>1.1174391883935E-3</v>
      </c>
      <c r="M139" s="236">
        <f>VLOOKUP($S139,'data countries EDGAR'!$A$15:$AA$223,'data countries EDGAR'!R$12,FALSE)/1000</f>
        <v>1.1549550174173001E-3</v>
      </c>
      <c r="N139" s="236"/>
      <c r="O139" s="236"/>
      <c r="P139" s="262">
        <f t="shared" si="335"/>
        <v>5.6166989769761005E-3</v>
      </c>
      <c r="Q139" s="194">
        <f t="shared" si="322"/>
        <v>0</v>
      </c>
      <c r="R139" s="237">
        <f t="shared" si="323"/>
        <v>0</v>
      </c>
      <c r="S139" s="194" t="str">
        <f>'data countries EDGAR'!A94</f>
        <v>Guadeloupe</v>
      </c>
      <c r="T139" s="195">
        <v>2019</v>
      </c>
      <c r="U139" s="485">
        <f t="shared" si="336"/>
        <v>2.3114965881686877E-2</v>
      </c>
      <c r="V139" s="193">
        <f t="shared" si="324"/>
        <v>2.3114965881661849E-2</v>
      </c>
      <c r="W139" s="254">
        <f t="shared" si="337"/>
        <v>-1.0828005159169152E-12</v>
      </c>
      <c r="X139" s="197">
        <f t="shared" si="325"/>
        <v>1.1156205786596999E-3</v>
      </c>
      <c r="Y139" s="229">
        <v>0</v>
      </c>
      <c r="Z139" s="199">
        <f t="shared" si="338"/>
        <v>1.1156205786596999E-3</v>
      </c>
      <c r="AA139" s="199">
        <f t="shared" si="326"/>
        <v>-4.5533370695485607</v>
      </c>
      <c r="AB139" s="200">
        <f t="shared" si="327"/>
        <v>4645.5395563591728</v>
      </c>
      <c r="AC139" s="199">
        <f t="shared" si="339"/>
        <v>2019.5058916594696</v>
      </c>
      <c r="AD139" s="199">
        <f t="shared" si="340"/>
        <v>2061.9328668644307</v>
      </c>
      <c r="AE139" s="201">
        <f t="shared" si="341"/>
        <v>2061.9328668644307</v>
      </c>
      <c r="AF139" s="202">
        <f t="shared" si="328"/>
        <v>2061.9328668644307</v>
      </c>
      <c r="AG139" s="202">
        <f t="shared" si="342"/>
        <v>2061.9328668644307</v>
      </c>
      <c r="AH139" s="202">
        <f t="shared" si="343"/>
        <v>2061</v>
      </c>
      <c r="AI139" s="177">
        <f t="shared" si="329"/>
        <v>2062</v>
      </c>
      <c r="AJ139" s="178" cm="1">
        <f t="array" ref="AJ139">IFERROR(INDEX($AN$6:$DP$6,MATCH(_xlfn.AGGREGATE(14,6,(AN139:DP139)/(AN139:DP139&lt;=0),1),AN139:DP139,0)),"-")</f>
        <v>2062</v>
      </c>
      <c r="AL139" s="176" t="s">
        <v>302</v>
      </c>
      <c r="AM139" s="154">
        <f t="shared" si="330"/>
        <v>1.1156205786596999E-3</v>
      </c>
      <c r="AN139" s="176">
        <f t="shared" si="305"/>
        <v>1.0893291526708783E-3</v>
      </c>
      <c r="AO139" s="176">
        <f t="shared" si="305"/>
        <v>1.0630377266820567E-3</v>
      </c>
      <c r="AP139" s="176">
        <f t="shared" si="305"/>
        <v>1.0367463006932351E-3</v>
      </c>
      <c r="AQ139" s="176">
        <f t="shared" ref="AN139:AQ202" si="344">IF(AQ$6&lt;=$T139,0,IF(AQ$6&lt;$AH139,$X139+($Y139-$X139)/($AG139-($T139+0.5))*(AQ$6+0.5-($T139+0.5)),
IF(AQ$6=$AH139,($X139+($Y139-$X139)/($AG139-($T139+0.5))*(0.5*($AG139+$AH139)-($T139+0.5)))*($AG139-$AH139)+$Y139*($AH139+1-$AG139),
$Y139)))</f>
        <v>1.0104548747044135E-3</v>
      </c>
      <c r="AR139" s="230">
        <f t="shared" si="331"/>
        <v>9.8416344871559195E-4</v>
      </c>
      <c r="AS139" s="230">
        <f t="shared" si="331"/>
        <v>9.5787202272677036E-4</v>
      </c>
      <c r="AT139" s="230">
        <f t="shared" si="331"/>
        <v>9.3158059673794876E-4</v>
      </c>
      <c r="AU139" s="230">
        <f t="shared" si="331"/>
        <v>9.0528917074912717E-4</v>
      </c>
      <c r="AV139" s="230">
        <f t="shared" si="331"/>
        <v>8.7899774476030558E-4</v>
      </c>
      <c r="AW139" s="230">
        <f t="shared" si="331"/>
        <v>8.5270631877148399E-4</v>
      </c>
      <c r="AX139" s="230">
        <f t="shared" si="331"/>
        <v>8.2641489278266239E-4</v>
      </c>
      <c r="AY139" s="230">
        <f t="shared" si="331"/>
        <v>8.001234667938408E-4</v>
      </c>
      <c r="AZ139" s="230">
        <f t="shared" si="331"/>
        <v>7.7383204080501921E-4</v>
      </c>
      <c r="BA139" s="230">
        <f t="shared" si="331"/>
        <v>7.4754061481619762E-4</v>
      </c>
      <c r="BB139" s="230">
        <f t="shared" si="331"/>
        <v>7.2124918882737602E-4</v>
      </c>
      <c r="BC139" s="230">
        <f t="shared" si="331"/>
        <v>6.9495776283855443E-4</v>
      </c>
      <c r="BD139" s="230">
        <f t="shared" si="331"/>
        <v>6.6866633684973284E-4</v>
      </c>
      <c r="BE139" s="230">
        <f t="shared" si="331"/>
        <v>6.4237491086091125E-4</v>
      </c>
      <c r="BF139" s="230">
        <f t="shared" si="331"/>
        <v>6.1608348487208976E-4</v>
      </c>
      <c r="BG139" s="230">
        <f t="shared" ref="BG139:BV154" si="345">IF(BG$6&lt;=$T139,0,IF(BG$6&lt;$AH139,$X139+($Y139-$X139)/($AG139-($T139+0.5))*(BG$6+0.5-($T139+0.5)),
IF(BG$6=$AH139,($X139+($Y139-$X139)/($AG139-($T139+0.5))*(0.5*($AG139+$AH139)-($T139+0.5)))*($AG139-$AH139)+$Y139*($AH139+1-$AG139),
$Y139)))</f>
        <v>5.8979205888326817E-4</v>
      </c>
      <c r="BH139" s="230">
        <f t="shared" si="345"/>
        <v>5.6350063289444658E-4</v>
      </c>
      <c r="BI139" s="230">
        <f t="shared" si="345"/>
        <v>5.3720920690562498E-4</v>
      </c>
      <c r="BJ139" s="230">
        <f t="shared" si="345"/>
        <v>5.1091778091680339E-4</v>
      </c>
      <c r="BK139" s="230">
        <f t="shared" si="345"/>
        <v>4.846263549279818E-4</v>
      </c>
      <c r="BL139" s="230">
        <f t="shared" si="345"/>
        <v>4.5833492893916021E-4</v>
      </c>
      <c r="BM139" s="230">
        <f t="shared" si="345"/>
        <v>4.3204350295033861E-4</v>
      </c>
      <c r="BN139" s="230">
        <f t="shared" si="345"/>
        <v>4.0575207696151702E-4</v>
      </c>
      <c r="BO139" s="230">
        <f t="shared" si="345"/>
        <v>3.7946065097269543E-4</v>
      </c>
      <c r="BP139" s="230">
        <f t="shared" si="345"/>
        <v>3.5316922498387384E-4</v>
      </c>
      <c r="BQ139" s="230">
        <f t="shared" si="345"/>
        <v>3.2687779899505224E-4</v>
      </c>
      <c r="BR139" s="230">
        <f t="shared" si="345"/>
        <v>3.0058637300623065E-4</v>
      </c>
      <c r="BS139" s="230">
        <f t="shared" si="345"/>
        <v>2.7429494701740906E-4</v>
      </c>
      <c r="BT139" s="230">
        <f t="shared" si="345"/>
        <v>2.4800352102858747E-4</v>
      </c>
      <c r="BU139" s="230">
        <f t="shared" si="345"/>
        <v>2.2171209503976587E-4</v>
      </c>
      <c r="BV139" s="230">
        <f t="shared" si="345"/>
        <v>1.9542066905094428E-4</v>
      </c>
      <c r="BW139" s="230">
        <f t="shared" si="332"/>
        <v>1.6912924306212269E-4</v>
      </c>
      <c r="BX139" s="230">
        <f t="shared" si="332"/>
        <v>1.428378170733011E-4</v>
      </c>
      <c r="BY139" s="230">
        <f t="shared" si="332"/>
        <v>1.1654639108447961E-4</v>
      </c>
      <c r="BZ139" s="230">
        <f t="shared" si="332"/>
        <v>9.0254965095658019E-5</v>
      </c>
      <c r="CA139" s="230">
        <f t="shared" si="332"/>
        <v>6.3963539106836427E-5</v>
      </c>
      <c r="CB139" s="230">
        <f t="shared" si="332"/>
        <v>3.7672113118014834E-5</v>
      </c>
      <c r="CC139" s="230">
        <f t="shared" si="332"/>
        <v>1.1439932989545317E-5</v>
      </c>
      <c r="CD139" s="230">
        <f t="shared" si="332"/>
        <v>0</v>
      </c>
      <c r="CE139" s="230">
        <f t="shared" si="332"/>
        <v>0</v>
      </c>
      <c r="CF139" s="230">
        <f t="shared" si="332"/>
        <v>0</v>
      </c>
      <c r="CG139" s="230">
        <f t="shared" si="332"/>
        <v>0</v>
      </c>
      <c r="CH139" s="230">
        <f t="shared" si="332"/>
        <v>0</v>
      </c>
      <c r="CI139" s="230">
        <f t="shared" si="332"/>
        <v>0</v>
      </c>
      <c r="CJ139" s="230">
        <f t="shared" si="332"/>
        <v>0</v>
      </c>
      <c r="CK139" s="230">
        <f t="shared" si="332"/>
        <v>0</v>
      </c>
      <c r="CL139" s="230">
        <f t="shared" ref="CL139:DA154" si="346">IF(CL$6&lt;=$T139,0,IF(CL$6&lt;$AH139,$X139+($Y139-$X139)/($AG139-($T139+0.5))*(CL$6+0.5-($T139+0.5)),
IF(CL$6=$AH139,($X139+($Y139-$X139)/($AG139-($T139+0.5))*(0.5*($AG139+$AH139)-($T139+0.5)))*($AG139-$AH139)+$Y139*($AH139+1-$AG139),
$Y139)))</f>
        <v>0</v>
      </c>
      <c r="CM139" s="230">
        <f t="shared" si="346"/>
        <v>0</v>
      </c>
      <c r="CN139" s="230">
        <f t="shared" si="346"/>
        <v>0</v>
      </c>
      <c r="CO139" s="230">
        <f t="shared" si="346"/>
        <v>0</v>
      </c>
      <c r="CP139" s="230">
        <f t="shared" si="346"/>
        <v>0</v>
      </c>
      <c r="CQ139" s="230">
        <f t="shared" si="346"/>
        <v>0</v>
      </c>
      <c r="CR139" s="230">
        <f t="shared" si="346"/>
        <v>0</v>
      </c>
      <c r="CS139" s="230">
        <f t="shared" si="346"/>
        <v>0</v>
      </c>
      <c r="CT139" s="230">
        <f t="shared" si="346"/>
        <v>0</v>
      </c>
      <c r="CU139" s="230">
        <f t="shared" si="346"/>
        <v>0</v>
      </c>
      <c r="CV139" s="230">
        <f t="shared" si="346"/>
        <v>0</v>
      </c>
      <c r="CW139" s="230">
        <f t="shared" si="346"/>
        <v>0</v>
      </c>
      <c r="CX139" s="230">
        <f t="shared" si="346"/>
        <v>0</v>
      </c>
      <c r="CY139" s="230">
        <f t="shared" si="346"/>
        <v>0</v>
      </c>
      <c r="CZ139" s="230">
        <f t="shared" si="346"/>
        <v>0</v>
      </c>
      <c r="DA139" s="230">
        <f t="shared" si="346"/>
        <v>0</v>
      </c>
      <c r="DB139" s="230">
        <f t="shared" ref="DB139:DP154" si="347">IF(DB$6&lt;=$T139,0,IF(DB$6&lt;$AH139,$X139+($Y139-$X139)/($AG139-($T139+0.5))*(DB$6+0.5-($T139+0.5)),
IF(DB$6=$AH139,($X139+($Y139-$X139)/($AG139-($T139+0.5))*(0.5*($AG139+$AH139)-($T139+0.5)))*($AG139-$AH139)+$Y139*($AH139+1-$AG139),
$Y139)))</f>
        <v>0</v>
      </c>
      <c r="DC139" s="230">
        <f t="shared" si="347"/>
        <v>0</v>
      </c>
      <c r="DD139" s="230">
        <f t="shared" si="347"/>
        <v>0</v>
      </c>
      <c r="DE139" s="230">
        <f t="shared" si="347"/>
        <v>0</v>
      </c>
      <c r="DF139" s="230">
        <f t="shared" si="347"/>
        <v>0</v>
      </c>
      <c r="DG139" s="230">
        <f t="shared" si="347"/>
        <v>0</v>
      </c>
      <c r="DH139" s="230">
        <f t="shared" si="347"/>
        <v>0</v>
      </c>
      <c r="DI139" s="230">
        <f t="shared" si="347"/>
        <v>0</v>
      </c>
      <c r="DJ139" s="230">
        <f t="shared" si="347"/>
        <v>0</v>
      </c>
      <c r="DK139" s="230">
        <f t="shared" si="347"/>
        <v>0</v>
      </c>
      <c r="DL139" s="230">
        <f t="shared" si="347"/>
        <v>0</v>
      </c>
      <c r="DM139" s="230">
        <f t="shared" si="347"/>
        <v>0</v>
      </c>
      <c r="DN139" s="230">
        <f t="shared" si="347"/>
        <v>0</v>
      </c>
      <c r="DO139" s="230">
        <f t="shared" si="347"/>
        <v>0</v>
      </c>
      <c r="DP139" s="230">
        <f t="shared" si="347"/>
        <v>0</v>
      </c>
    </row>
    <row r="140" spans="2:120" x14ac:dyDescent="0.25">
      <c r="B140" s="194" t="str">
        <f t="shared" si="333"/>
        <v>Guatemala</v>
      </c>
      <c r="C140" s="233">
        <f>'web app'!$C$29</f>
        <v>668.55</v>
      </c>
      <c r="D140" s="234">
        <f>'web app'!$C$17</f>
        <v>0.15</v>
      </c>
      <c r="E140" s="235">
        <f>VLOOKUP($S140,'data countries EDGAR'!$A$15:$AA$223,'data countries EDGAR'!$AA$12,FALSE)</f>
        <v>2.279357705086864E-3</v>
      </c>
      <c r="F140" s="235">
        <f>VLOOKUP($S140,'data countries EDGAR'!$A$15:$AA$223,'data countries EDGAR'!$Z$12,FALSE)</f>
        <v>5.3591350386461979E-4</v>
      </c>
      <c r="G140" s="193">
        <f t="shared" si="334"/>
        <v>0.53312191611776116</v>
      </c>
      <c r="H140" s="262">
        <f>VLOOKUP($S140,'data countries EDGAR'!$A$15:$AA$223,'data countries EDGAR'!M$12,FALSE)/1000</f>
        <v>1.9662959886291999E-2</v>
      </c>
      <c r="I140" s="236">
        <f>VLOOKUP($S140,'data countries EDGAR'!$A$15:$AA$223,'data countries EDGAR'!N$12,FALSE)/1000</f>
        <v>1.7618715753155E-2</v>
      </c>
      <c r="J140" s="236">
        <f>VLOOKUP($S140,'data countries EDGAR'!$A$15:$AA$223,'data countries EDGAR'!O$12,FALSE)/1000</f>
        <v>2.0204741373158999E-2</v>
      </c>
      <c r="K140" s="236">
        <f>VLOOKUP($S140,'data countries EDGAR'!$A$15:$AA$223,'data countries EDGAR'!P$12,FALSE)/1000</f>
        <v>1.8951792488022999E-2</v>
      </c>
      <c r="L140" s="236">
        <f>VLOOKUP($S140,'data countries EDGAR'!$A$15:$AA$223,'data countries EDGAR'!Q$12,FALSE)/1000</f>
        <v>2.0127877116299001E-2</v>
      </c>
      <c r="M140" s="236">
        <f>VLOOKUP($S140,'data countries EDGAR'!$A$15:$AA$223,'data countries EDGAR'!R$12,FALSE)/1000</f>
        <v>2.0369356005976003E-2</v>
      </c>
      <c r="N140" s="236"/>
      <c r="O140" s="236"/>
      <c r="P140" s="262">
        <f t="shared" si="335"/>
        <v>9.7272482736612001E-2</v>
      </c>
      <c r="Q140" s="194">
        <f t="shared" si="322"/>
        <v>0</v>
      </c>
      <c r="R140" s="237">
        <f t="shared" si="323"/>
        <v>0</v>
      </c>
      <c r="S140" s="194" t="str">
        <f>'data countries EDGAR'!A95</f>
        <v>Guatemala</v>
      </c>
      <c r="T140" s="195">
        <v>2019</v>
      </c>
      <c r="U140" s="485">
        <f t="shared" si="336"/>
        <v>0.53312191611776116</v>
      </c>
      <c r="V140" s="193">
        <f t="shared" si="324"/>
        <v>0.53312191611790904</v>
      </c>
      <c r="W140" s="254">
        <f t="shared" si="337"/>
        <v>2.773337115513641E-13</v>
      </c>
      <c r="X140" s="197">
        <f t="shared" si="325"/>
        <v>1.9662959886291999E-2</v>
      </c>
      <c r="Y140" s="229">
        <v>0</v>
      </c>
      <c r="Z140" s="199">
        <f t="shared" si="338"/>
        <v>1.9662959886291999E-2</v>
      </c>
      <c r="AA140" s="199">
        <f t="shared" si="326"/>
        <v>-80.50460177285521</v>
      </c>
      <c r="AB140" s="200">
        <f t="shared" si="327"/>
        <v>82386.02093922552</v>
      </c>
      <c r="AC140" s="199">
        <f t="shared" si="339"/>
        <v>2019.5045272236978</v>
      </c>
      <c r="AD140" s="199">
        <f t="shared" si="340"/>
        <v>2074.7214813935939</v>
      </c>
      <c r="AE140" s="201">
        <f t="shared" si="341"/>
        <v>2074.7214813935939</v>
      </c>
      <c r="AF140" s="202">
        <f t="shared" si="328"/>
        <v>2074.7214813935939</v>
      </c>
      <c r="AG140" s="202">
        <f t="shared" si="342"/>
        <v>2074.7214813935939</v>
      </c>
      <c r="AH140" s="202">
        <f t="shared" si="343"/>
        <v>2074</v>
      </c>
      <c r="AI140" s="177">
        <f t="shared" si="329"/>
        <v>2075</v>
      </c>
      <c r="AJ140" s="178" cm="1">
        <f t="array" ref="AJ140">IFERROR(INDEX($AN$6:$DP$6,MATCH(_xlfn.AGGREGATE(14,6,(AN140:DP140)/(AN140:DP140&lt;=0),1),AN140:DP140,0)),"-")</f>
        <v>2075</v>
      </c>
      <c r="AL140" s="176" t="s">
        <v>302</v>
      </c>
      <c r="AM140" s="154">
        <f t="shared" si="330"/>
        <v>1.9662959886291999E-2</v>
      </c>
      <c r="AN140" s="176">
        <f t="shared" si="344"/>
        <v>1.9306885413277717E-2</v>
      </c>
      <c r="AO140" s="176">
        <f t="shared" si="344"/>
        <v>1.8950810940263432E-2</v>
      </c>
      <c r="AP140" s="176">
        <f t="shared" si="344"/>
        <v>1.859473646724915E-2</v>
      </c>
      <c r="AQ140" s="176">
        <f t="shared" si="344"/>
        <v>1.8238661994234864E-2</v>
      </c>
      <c r="AR140" s="230">
        <f t="shared" ref="AR140:BG155" si="348">IF(AR$6&lt;=$T140,0,IF(AR$6&lt;$AH140,$X140+($Y140-$X140)/($AG140-($T140+0.5))*(AR$6+0.5-($T140+0.5)),
IF(AR$6=$AH140,($X140+($Y140-$X140)/($AG140-($T140+0.5))*(0.5*($AG140+$AH140)-($T140+0.5)))*($AG140-$AH140)+$Y140*($AH140+1-$AG140),
$Y140)))</f>
        <v>1.7882587521220582E-2</v>
      </c>
      <c r="AS140" s="230">
        <f t="shared" si="348"/>
        <v>1.7526513048206297E-2</v>
      </c>
      <c r="AT140" s="230">
        <f t="shared" si="348"/>
        <v>1.7170438575192015E-2</v>
      </c>
      <c r="AU140" s="230">
        <f t="shared" si="348"/>
        <v>1.681436410217773E-2</v>
      </c>
      <c r="AV140" s="230">
        <f t="shared" si="348"/>
        <v>1.6458289629163448E-2</v>
      </c>
      <c r="AW140" s="230">
        <f t="shared" si="348"/>
        <v>1.6102215156149166E-2</v>
      </c>
      <c r="AX140" s="230">
        <f t="shared" si="348"/>
        <v>1.5746140683134881E-2</v>
      </c>
      <c r="AY140" s="230">
        <f t="shared" si="348"/>
        <v>1.5390066210120597E-2</v>
      </c>
      <c r="AZ140" s="230">
        <f t="shared" si="348"/>
        <v>1.5033991737106314E-2</v>
      </c>
      <c r="BA140" s="230">
        <f t="shared" si="348"/>
        <v>1.4677917264092032E-2</v>
      </c>
      <c r="BB140" s="230">
        <f t="shared" si="348"/>
        <v>1.4321842791077746E-2</v>
      </c>
      <c r="BC140" s="230">
        <f t="shared" si="348"/>
        <v>1.3965768318063464E-2</v>
      </c>
      <c r="BD140" s="230">
        <f t="shared" si="348"/>
        <v>1.3609693845049179E-2</v>
      </c>
      <c r="BE140" s="230">
        <f t="shared" si="348"/>
        <v>1.3253619372034897E-2</v>
      </c>
      <c r="BF140" s="230">
        <f t="shared" si="348"/>
        <v>1.2897544899020614E-2</v>
      </c>
      <c r="BG140" s="230">
        <f t="shared" si="348"/>
        <v>1.254147042600633E-2</v>
      </c>
      <c r="BH140" s="230">
        <f t="shared" si="345"/>
        <v>1.2185395952992046E-2</v>
      </c>
      <c r="BI140" s="230">
        <f t="shared" si="345"/>
        <v>1.1829321479977763E-2</v>
      </c>
      <c r="BJ140" s="230">
        <f t="shared" si="345"/>
        <v>1.1473247006963479E-2</v>
      </c>
      <c r="BK140" s="230">
        <f t="shared" si="345"/>
        <v>1.1117172533949195E-2</v>
      </c>
      <c r="BL140" s="230">
        <f t="shared" si="345"/>
        <v>1.0761098060934912E-2</v>
      </c>
      <c r="BM140" s="230">
        <f t="shared" si="345"/>
        <v>1.0405023587920628E-2</v>
      </c>
      <c r="BN140" s="230">
        <f t="shared" si="345"/>
        <v>1.0048949114906346E-2</v>
      </c>
      <c r="BO140" s="230">
        <f t="shared" si="345"/>
        <v>9.6928746418920627E-3</v>
      </c>
      <c r="BP140" s="230">
        <f t="shared" si="345"/>
        <v>9.3368001688777791E-3</v>
      </c>
      <c r="BQ140" s="230">
        <f t="shared" si="345"/>
        <v>8.9807256958634955E-3</v>
      </c>
      <c r="BR140" s="230">
        <f t="shared" si="345"/>
        <v>8.6246512228492118E-3</v>
      </c>
      <c r="BS140" s="230">
        <f t="shared" si="345"/>
        <v>8.2685767498349282E-3</v>
      </c>
      <c r="BT140" s="230">
        <f t="shared" si="345"/>
        <v>7.9125022768206446E-3</v>
      </c>
      <c r="BU140" s="230">
        <f t="shared" si="345"/>
        <v>7.556427803806361E-3</v>
      </c>
      <c r="BV140" s="230">
        <f t="shared" si="345"/>
        <v>7.2003533307920774E-3</v>
      </c>
      <c r="BW140" s="230">
        <f t="shared" ref="BW140:CL155" si="349">IF(BW$6&lt;=$T140,0,IF(BW$6&lt;$AH140,$X140+($Y140-$X140)/($AG140-($T140+0.5))*(BW$6+0.5-($T140+0.5)),
IF(BW$6=$AH140,($X140+($Y140-$X140)/($AG140-($T140+0.5))*(0.5*($AG140+$AH140)-($T140+0.5)))*($AG140-$AH140)+$Y140*($AH140+1-$AG140),
$Y140)))</f>
        <v>6.8442788577777938E-3</v>
      </c>
      <c r="BX140" s="230">
        <f t="shared" si="349"/>
        <v>6.4882043847635101E-3</v>
      </c>
      <c r="BY140" s="230">
        <f t="shared" si="349"/>
        <v>6.1321299117492283E-3</v>
      </c>
      <c r="BZ140" s="230">
        <f t="shared" si="349"/>
        <v>5.7760554387349446E-3</v>
      </c>
      <c r="CA140" s="230">
        <f t="shared" si="349"/>
        <v>5.419980965720661E-3</v>
      </c>
      <c r="CB140" s="230">
        <f t="shared" si="349"/>
        <v>5.0639064927063774E-3</v>
      </c>
      <c r="CC140" s="230">
        <f t="shared" si="349"/>
        <v>4.7078320196920938E-3</v>
      </c>
      <c r="CD140" s="230">
        <f t="shared" si="349"/>
        <v>4.3517575466778102E-3</v>
      </c>
      <c r="CE140" s="230">
        <f t="shared" si="349"/>
        <v>3.9956830736635265E-3</v>
      </c>
      <c r="CF140" s="230">
        <f t="shared" si="349"/>
        <v>3.6396086006492447E-3</v>
      </c>
      <c r="CG140" s="230">
        <f t="shared" si="349"/>
        <v>3.2835341276349593E-3</v>
      </c>
      <c r="CH140" s="230">
        <f t="shared" si="349"/>
        <v>2.9274596546206774E-3</v>
      </c>
      <c r="CI140" s="230">
        <f t="shared" si="349"/>
        <v>2.5713851816063921E-3</v>
      </c>
      <c r="CJ140" s="230">
        <f t="shared" si="349"/>
        <v>2.2153107085921102E-3</v>
      </c>
      <c r="CK140" s="230">
        <f t="shared" si="349"/>
        <v>1.8592362355778248E-3</v>
      </c>
      <c r="CL140" s="230">
        <f t="shared" si="349"/>
        <v>1.5031617625635429E-3</v>
      </c>
      <c r="CM140" s="230">
        <f t="shared" si="346"/>
        <v>1.1470872895492576E-3</v>
      </c>
      <c r="CN140" s="230">
        <f t="shared" si="346"/>
        <v>7.9101281653497571E-4</v>
      </c>
      <c r="CO140" s="230">
        <f t="shared" si="346"/>
        <v>4.3493834352069383E-4</v>
      </c>
      <c r="CP140" s="230">
        <f t="shared" si="346"/>
        <v>9.2674684352032062E-5</v>
      </c>
      <c r="CQ140" s="230">
        <f t="shared" si="346"/>
        <v>0</v>
      </c>
      <c r="CR140" s="230">
        <f t="shared" si="346"/>
        <v>0</v>
      </c>
      <c r="CS140" s="230">
        <f t="shared" si="346"/>
        <v>0</v>
      </c>
      <c r="CT140" s="230">
        <f t="shared" si="346"/>
        <v>0</v>
      </c>
      <c r="CU140" s="230">
        <f t="shared" si="346"/>
        <v>0</v>
      </c>
      <c r="CV140" s="230">
        <f t="shared" si="346"/>
        <v>0</v>
      </c>
      <c r="CW140" s="230">
        <f t="shared" si="346"/>
        <v>0</v>
      </c>
      <c r="CX140" s="230">
        <f t="shared" si="346"/>
        <v>0</v>
      </c>
      <c r="CY140" s="230">
        <f t="shared" si="346"/>
        <v>0</v>
      </c>
      <c r="CZ140" s="230">
        <f t="shared" si="346"/>
        <v>0</v>
      </c>
      <c r="DA140" s="230">
        <f t="shared" si="346"/>
        <v>0</v>
      </c>
      <c r="DB140" s="230">
        <f t="shared" si="347"/>
        <v>0</v>
      </c>
      <c r="DC140" s="230">
        <f t="shared" si="347"/>
        <v>0</v>
      </c>
      <c r="DD140" s="230">
        <f t="shared" si="347"/>
        <v>0</v>
      </c>
      <c r="DE140" s="230">
        <f t="shared" si="347"/>
        <v>0</v>
      </c>
      <c r="DF140" s="230">
        <f t="shared" si="347"/>
        <v>0</v>
      </c>
      <c r="DG140" s="230">
        <f t="shared" si="347"/>
        <v>0</v>
      </c>
      <c r="DH140" s="230">
        <f t="shared" si="347"/>
        <v>0</v>
      </c>
      <c r="DI140" s="230">
        <f t="shared" si="347"/>
        <v>0</v>
      </c>
      <c r="DJ140" s="230">
        <f t="shared" si="347"/>
        <v>0</v>
      </c>
      <c r="DK140" s="230">
        <f t="shared" si="347"/>
        <v>0</v>
      </c>
      <c r="DL140" s="230">
        <f t="shared" si="347"/>
        <v>0</v>
      </c>
      <c r="DM140" s="230">
        <f t="shared" si="347"/>
        <v>0</v>
      </c>
      <c r="DN140" s="230">
        <f t="shared" si="347"/>
        <v>0</v>
      </c>
      <c r="DO140" s="230">
        <f t="shared" si="347"/>
        <v>0</v>
      </c>
      <c r="DP140" s="230">
        <f t="shared" si="347"/>
        <v>0</v>
      </c>
    </row>
    <row r="141" spans="2:120" x14ac:dyDescent="0.25">
      <c r="B141" s="194" t="str">
        <f t="shared" si="333"/>
        <v>Guinea</v>
      </c>
      <c r="C141" s="233">
        <f>'web app'!$C$29</f>
        <v>668.55</v>
      </c>
      <c r="D141" s="234">
        <f>'web app'!$C$17</f>
        <v>0.15</v>
      </c>
      <c r="E141" s="235">
        <f>VLOOKUP($S141,'data countries EDGAR'!$A$15:$AA$223,'data countries EDGAR'!$AA$12,FALSE)</f>
        <v>1.7373716760647685E-3</v>
      </c>
      <c r="F141" s="235">
        <f>VLOOKUP($S141,'data countries EDGAR'!$A$15:$AA$223,'data countries EDGAR'!$Z$12,FALSE)</f>
        <v>1.3120639449461886E-4</v>
      </c>
      <c r="G141" s="193">
        <f t="shared" si="334"/>
        <v>0.24878830488843595</v>
      </c>
      <c r="H141" s="262">
        <f>VLOOKUP($S141,'data countries EDGAR'!$A$15:$AA$223,'data countries EDGAR'!M$12,FALSE)/1000</f>
        <v>4.8140344536353004E-3</v>
      </c>
      <c r="I141" s="236">
        <f>VLOOKUP($S141,'data countries EDGAR'!$A$15:$AA$223,'data countries EDGAR'!N$12,FALSE)/1000</f>
        <v>5.3934482267243003E-3</v>
      </c>
      <c r="J141" s="236">
        <f>VLOOKUP($S141,'data countries EDGAR'!$A$15:$AA$223,'data countries EDGAR'!O$12,FALSE)/1000</f>
        <v>5.0776691697758001E-3</v>
      </c>
      <c r="K141" s="236">
        <f>VLOOKUP($S141,'data countries EDGAR'!$A$15:$AA$223,'data countries EDGAR'!P$12,FALSE)/1000</f>
        <v>5.2207972012312002E-3</v>
      </c>
      <c r="L141" s="236">
        <f>VLOOKUP($S141,'data countries EDGAR'!$A$15:$AA$223,'data countries EDGAR'!Q$12,FALSE)/1000</f>
        <v>5.0263955885831001E-3</v>
      </c>
      <c r="M141" s="236">
        <f>VLOOKUP($S141,'data countries EDGAR'!$A$15:$AA$223,'data countries EDGAR'!R$12,FALSE)/1000</f>
        <v>5.2054030457428001E-3</v>
      </c>
      <c r="N141" s="236"/>
      <c r="O141" s="236"/>
      <c r="P141" s="262">
        <f t="shared" si="335"/>
        <v>2.5923713232057197E-2</v>
      </c>
      <c r="Q141" s="194">
        <f t="shared" si="322"/>
        <v>0</v>
      </c>
      <c r="R141" s="237">
        <f t="shared" si="323"/>
        <v>0</v>
      </c>
      <c r="S141" s="194" t="str">
        <f>'data countries EDGAR'!A96</f>
        <v>Guinea</v>
      </c>
      <c r="T141" s="195">
        <v>2019</v>
      </c>
      <c r="U141" s="485">
        <f t="shared" si="336"/>
        <v>0.24878830488843595</v>
      </c>
      <c r="V141" s="193">
        <f t="shared" si="324"/>
        <v>0.23673787546851638</v>
      </c>
      <c r="W141" s="254">
        <f t="shared" si="337"/>
        <v>-4.8436478657320148E-2</v>
      </c>
      <c r="X141" s="197">
        <f t="shared" si="325"/>
        <v>4.8140344536353004E-3</v>
      </c>
      <c r="Y141" s="229">
        <v>0</v>
      </c>
      <c r="Z141" s="199">
        <f t="shared" si="338"/>
        <v>4.8140344536353004E-3</v>
      </c>
      <c r="AA141" s="199">
        <f t="shared" si="326"/>
        <v>-19.946275802463486</v>
      </c>
      <c r="AB141" s="200">
        <f t="shared" si="327"/>
        <v>20648.042148057873</v>
      </c>
      <c r="AC141" s="199">
        <f t="shared" si="339"/>
        <v>2019.5023956183402</v>
      </c>
      <c r="AD141" s="199">
        <f t="shared" si="340"/>
        <v>2123.8571907263586</v>
      </c>
      <c r="AE141" s="201">
        <f t="shared" si="341"/>
        <v>2123.8571907263586</v>
      </c>
      <c r="AF141" s="202">
        <f t="shared" si="328"/>
        <v>2123.8571907263586</v>
      </c>
      <c r="AG141" s="202">
        <f t="shared" si="342"/>
        <v>2123.8571907263586</v>
      </c>
      <c r="AH141" s="202">
        <f t="shared" si="343"/>
        <v>2123</v>
      </c>
      <c r="AI141" s="177">
        <f t="shared" si="329"/>
        <v>2124</v>
      </c>
      <c r="AJ141" s="178" t="str" cm="1">
        <f t="array" ref="AJ141">IFERROR(INDEX($AN$6:$DP$6,MATCH(_xlfn.AGGREGATE(14,6,(AN141:DP141)/(AN141:DP141&lt;=0),1),AN141:DP141,0)),"-")</f>
        <v>-</v>
      </c>
      <c r="AL141" s="176" t="s">
        <v>302</v>
      </c>
      <c r="AM141" s="154">
        <f t="shared" si="330"/>
        <v>4.8140344536353004E-3</v>
      </c>
      <c r="AN141" s="176">
        <f t="shared" si="344"/>
        <v>4.7679040967319748E-3</v>
      </c>
      <c r="AO141" s="176">
        <f t="shared" si="344"/>
        <v>4.72177373982865E-3</v>
      </c>
      <c r="AP141" s="176">
        <f t="shared" si="344"/>
        <v>4.6756433829253244E-3</v>
      </c>
      <c r="AQ141" s="176">
        <f t="shared" si="344"/>
        <v>4.6295130260219997E-3</v>
      </c>
      <c r="AR141" s="230">
        <f t="shared" si="348"/>
        <v>4.5833826691186741E-3</v>
      </c>
      <c r="AS141" s="230">
        <f t="shared" si="348"/>
        <v>4.5372523122153494E-3</v>
      </c>
      <c r="AT141" s="230">
        <f t="shared" si="348"/>
        <v>4.4911219553120238E-3</v>
      </c>
      <c r="AU141" s="230">
        <f t="shared" si="348"/>
        <v>4.444991598408699E-3</v>
      </c>
      <c r="AV141" s="230">
        <f t="shared" si="348"/>
        <v>4.3988612415053734E-3</v>
      </c>
      <c r="AW141" s="230">
        <f t="shared" si="348"/>
        <v>4.3527308846020487E-3</v>
      </c>
      <c r="AX141" s="230">
        <f t="shared" si="348"/>
        <v>4.3066005276987231E-3</v>
      </c>
      <c r="AY141" s="230">
        <f t="shared" si="348"/>
        <v>4.2604701707953975E-3</v>
      </c>
      <c r="AZ141" s="230">
        <f t="shared" si="348"/>
        <v>4.2143398138920728E-3</v>
      </c>
      <c r="BA141" s="230">
        <f t="shared" si="348"/>
        <v>4.1682094569887472E-3</v>
      </c>
      <c r="BB141" s="230">
        <f t="shared" si="348"/>
        <v>4.1220791000854224E-3</v>
      </c>
      <c r="BC141" s="230">
        <f t="shared" si="348"/>
        <v>4.0759487431820968E-3</v>
      </c>
      <c r="BD141" s="230">
        <f t="shared" si="348"/>
        <v>4.0298183862787721E-3</v>
      </c>
      <c r="BE141" s="230">
        <f t="shared" si="348"/>
        <v>3.9836880293754465E-3</v>
      </c>
      <c r="BF141" s="230">
        <f t="shared" si="348"/>
        <v>3.9375576724721218E-3</v>
      </c>
      <c r="BG141" s="230">
        <f t="shared" si="348"/>
        <v>3.8914273155687962E-3</v>
      </c>
      <c r="BH141" s="230">
        <f t="shared" si="345"/>
        <v>3.845296958665471E-3</v>
      </c>
      <c r="BI141" s="230">
        <f t="shared" si="345"/>
        <v>3.7991666017621458E-3</v>
      </c>
      <c r="BJ141" s="230">
        <f t="shared" si="345"/>
        <v>3.7530362448588207E-3</v>
      </c>
      <c r="BK141" s="230">
        <f t="shared" si="345"/>
        <v>3.7069058879554955E-3</v>
      </c>
      <c r="BL141" s="230">
        <f t="shared" si="345"/>
        <v>3.6607755310521699E-3</v>
      </c>
      <c r="BM141" s="230">
        <f t="shared" si="345"/>
        <v>3.6146451741488452E-3</v>
      </c>
      <c r="BN141" s="230">
        <f t="shared" si="345"/>
        <v>3.5685148172455196E-3</v>
      </c>
      <c r="BO141" s="230">
        <f t="shared" si="345"/>
        <v>3.5223844603421949E-3</v>
      </c>
      <c r="BP141" s="230">
        <f t="shared" si="345"/>
        <v>3.4762541034388693E-3</v>
      </c>
      <c r="BQ141" s="230">
        <f t="shared" si="345"/>
        <v>3.4301237465355441E-3</v>
      </c>
      <c r="BR141" s="230">
        <f t="shared" si="345"/>
        <v>3.3839933896322189E-3</v>
      </c>
      <c r="BS141" s="230">
        <f t="shared" si="345"/>
        <v>3.3378630327288938E-3</v>
      </c>
      <c r="BT141" s="230">
        <f t="shared" si="345"/>
        <v>3.2917326758255686E-3</v>
      </c>
      <c r="BU141" s="230">
        <f t="shared" si="345"/>
        <v>3.2456023189222434E-3</v>
      </c>
      <c r="BV141" s="230">
        <f t="shared" si="345"/>
        <v>3.1994719620189183E-3</v>
      </c>
      <c r="BW141" s="230">
        <f t="shared" si="349"/>
        <v>3.1533416051155927E-3</v>
      </c>
      <c r="BX141" s="230">
        <f t="shared" si="349"/>
        <v>3.1072112482122679E-3</v>
      </c>
      <c r="BY141" s="230">
        <f t="shared" si="349"/>
        <v>3.0610808913089423E-3</v>
      </c>
      <c r="BZ141" s="230">
        <f t="shared" si="349"/>
        <v>3.0149505344056176E-3</v>
      </c>
      <c r="CA141" s="230">
        <f t="shared" si="349"/>
        <v>2.968820177502292E-3</v>
      </c>
      <c r="CB141" s="230">
        <f t="shared" si="349"/>
        <v>2.9226898205989668E-3</v>
      </c>
      <c r="CC141" s="230">
        <f t="shared" si="349"/>
        <v>2.8765594636956417E-3</v>
      </c>
      <c r="CD141" s="230">
        <f t="shared" si="349"/>
        <v>2.8304291067923165E-3</v>
      </c>
      <c r="CE141" s="230">
        <f t="shared" si="349"/>
        <v>2.7842987498889913E-3</v>
      </c>
      <c r="CF141" s="230">
        <f t="shared" si="349"/>
        <v>2.7381683929856662E-3</v>
      </c>
      <c r="CG141" s="230">
        <f t="shared" si="349"/>
        <v>2.692038036082341E-3</v>
      </c>
      <c r="CH141" s="230">
        <f t="shared" si="349"/>
        <v>2.6459076791790158E-3</v>
      </c>
      <c r="CI141" s="230">
        <f t="shared" si="349"/>
        <v>2.5997773222756907E-3</v>
      </c>
      <c r="CJ141" s="230">
        <f t="shared" si="349"/>
        <v>2.5536469653723651E-3</v>
      </c>
      <c r="CK141" s="230">
        <f t="shared" si="349"/>
        <v>2.5075166084690399E-3</v>
      </c>
      <c r="CL141" s="230">
        <f t="shared" si="349"/>
        <v>2.4613862515657147E-3</v>
      </c>
      <c r="CM141" s="230">
        <f t="shared" si="346"/>
        <v>2.4152558946623896E-3</v>
      </c>
      <c r="CN141" s="230">
        <f t="shared" si="346"/>
        <v>2.3691255377590644E-3</v>
      </c>
      <c r="CO141" s="230">
        <f t="shared" si="346"/>
        <v>2.3229951808557392E-3</v>
      </c>
      <c r="CP141" s="230">
        <f t="shared" si="346"/>
        <v>2.2768648239524141E-3</v>
      </c>
      <c r="CQ141" s="230">
        <f t="shared" si="346"/>
        <v>2.2307344670490889E-3</v>
      </c>
      <c r="CR141" s="230">
        <f t="shared" si="346"/>
        <v>2.1846041101457638E-3</v>
      </c>
      <c r="CS141" s="230">
        <f t="shared" si="346"/>
        <v>2.1384737532424386E-3</v>
      </c>
      <c r="CT141" s="230">
        <f t="shared" si="346"/>
        <v>2.092343396339113E-3</v>
      </c>
      <c r="CU141" s="230">
        <f t="shared" si="346"/>
        <v>2.0462130394357878E-3</v>
      </c>
      <c r="CV141" s="230">
        <f t="shared" si="346"/>
        <v>2.0000826825324627E-3</v>
      </c>
      <c r="CW141" s="230">
        <f t="shared" si="346"/>
        <v>1.9539523256291375E-3</v>
      </c>
      <c r="CX141" s="230">
        <f t="shared" si="346"/>
        <v>1.9078219687258123E-3</v>
      </c>
      <c r="CY141" s="230">
        <f t="shared" si="346"/>
        <v>1.8616916118224872E-3</v>
      </c>
      <c r="CZ141" s="230">
        <f t="shared" si="346"/>
        <v>1.815561254919162E-3</v>
      </c>
      <c r="DA141" s="230">
        <f t="shared" si="346"/>
        <v>1.7694308980158368E-3</v>
      </c>
      <c r="DB141" s="230">
        <f t="shared" si="347"/>
        <v>1.7233005411125117E-3</v>
      </c>
      <c r="DC141" s="230">
        <f t="shared" si="347"/>
        <v>1.6771701842091865E-3</v>
      </c>
      <c r="DD141" s="230">
        <f t="shared" si="347"/>
        <v>1.6310398273058613E-3</v>
      </c>
      <c r="DE141" s="230">
        <f t="shared" si="347"/>
        <v>1.5849094704025357E-3</v>
      </c>
      <c r="DF141" s="230">
        <f t="shared" si="347"/>
        <v>1.5387791134992106E-3</v>
      </c>
      <c r="DG141" s="230">
        <f t="shared" si="347"/>
        <v>1.4926487565958854E-3</v>
      </c>
      <c r="DH141" s="230">
        <f t="shared" si="347"/>
        <v>1.4465183996925602E-3</v>
      </c>
      <c r="DI141" s="230">
        <f t="shared" si="347"/>
        <v>1.4003880427892351E-3</v>
      </c>
      <c r="DJ141" s="230">
        <f t="shared" si="347"/>
        <v>1.3542576858859099E-3</v>
      </c>
      <c r="DK141" s="230">
        <f t="shared" si="347"/>
        <v>1.3081273289825847E-3</v>
      </c>
      <c r="DL141" s="230">
        <f t="shared" si="347"/>
        <v>1.2619969720792596E-3</v>
      </c>
      <c r="DM141" s="230">
        <f t="shared" si="347"/>
        <v>1.2158666151759344E-3</v>
      </c>
      <c r="DN141" s="230">
        <f t="shared" si="347"/>
        <v>1.1697362582726092E-3</v>
      </c>
      <c r="DO141" s="230">
        <f t="shared" si="347"/>
        <v>1.1236059013692836E-3</v>
      </c>
      <c r="DP141" s="230">
        <f t="shared" si="347"/>
        <v>1.0774755444659585E-3</v>
      </c>
    </row>
    <row r="142" spans="2:120" x14ac:dyDescent="0.25">
      <c r="B142" s="194" t="str">
        <f t="shared" si="333"/>
        <v>Guinea-Bissau</v>
      </c>
      <c r="C142" s="233">
        <f>'web app'!$C$29</f>
        <v>668.55</v>
      </c>
      <c r="D142" s="234">
        <f>'web app'!$C$17</f>
        <v>0.15</v>
      </c>
      <c r="E142" s="235">
        <f>VLOOKUP($S142,'data countries EDGAR'!$A$15:$AA$223,'data countries EDGAR'!$AA$12,FALSE)</f>
        <v>2.5334358864824669E-4</v>
      </c>
      <c r="F142" s="235">
        <f>VLOOKUP($S142,'data countries EDGAR'!$A$15:$AA$223,'data countries EDGAR'!$Z$12,FALSE)</f>
        <v>9.7187608271239932E-6</v>
      </c>
      <c r="G142" s="193">
        <f t="shared" si="334"/>
        <v>3.0928784346945477E-2</v>
      </c>
      <c r="H142" s="262">
        <f>VLOOKUP($S142,'data countries EDGAR'!$A$15:$AA$223,'data countries EDGAR'!M$12,FALSE)/1000</f>
        <v>3.5658665607440996E-4</v>
      </c>
      <c r="I142" s="236">
        <f>VLOOKUP($S142,'data countries EDGAR'!$A$15:$AA$223,'data countries EDGAR'!N$12,FALSE)/1000</f>
        <v>3.3629519558171003E-4</v>
      </c>
      <c r="J142" s="236">
        <f>VLOOKUP($S142,'data countries EDGAR'!$A$15:$AA$223,'data countries EDGAR'!O$12,FALSE)/1000</f>
        <v>3.3604569277057998E-4</v>
      </c>
      <c r="K142" s="236">
        <f>VLOOKUP($S142,'data countries EDGAR'!$A$15:$AA$223,'data countries EDGAR'!P$12,FALSE)/1000</f>
        <v>3.4386750712368005E-4</v>
      </c>
      <c r="L142" s="236">
        <f>VLOOKUP($S142,'data countries EDGAR'!$A$15:$AA$223,'data countries EDGAR'!Q$12,FALSE)/1000</f>
        <v>3.2931341822295E-4</v>
      </c>
      <c r="M142" s="236">
        <f>VLOOKUP($S142,'data countries EDGAR'!$A$15:$AA$223,'data countries EDGAR'!R$12,FALSE)/1000</f>
        <v>3.4216062171671001E-4</v>
      </c>
      <c r="N142" s="236"/>
      <c r="O142" s="236"/>
      <c r="P142" s="262">
        <f t="shared" si="335"/>
        <v>1.68768243541563E-3</v>
      </c>
      <c r="Q142" s="194">
        <f t="shared" si="322"/>
        <v>0</v>
      </c>
      <c r="R142" s="237">
        <f t="shared" si="323"/>
        <v>0</v>
      </c>
      <c r="S142" s="194" t="str">
        <f>'data countries EDGAR'!A97</f>
        <v>Guinea-Bissau</v>
      </c>
      <c r="T142" s="195">
        <v>2019</v>
      </c>
      <c r="U142" s="485">
        <f t="shared" si="336"/>
        <v>3.0928784346945477E-2</v>
      </c>
      <c r="V142" s="193">
        <f t="shared" si="324"/>
        <v>2.2095963423519376E-2</v>
      </c>
      <c r="W142" s="254">
        <f t="shared" si="337"/>
        <v>-0.28558577745388913</v>
      </c>
      <c r="X142" s="197">
        <f t="shared" si="325"/>
        <v>3.5658665607440996E-4</v>
      </c>
      <c r="Y142" s="229">
        <v>0</v>
      </c>
      <c r="Z142" s="199">
        <f t="shared" si="338"/>
        <v>3.5658665607440996E-4</v>
      </c>
      <c r="AA142" s="199">
        <f t="shared" si="326"/>
        <v>-1.5024676592345072</v>
      </c>
      <c r="AB142" s="200">
        <f t="shared" si="327"/>
        <v>1579.9375514233352</v>
      </c>
      <c r="AC142" s="199">
        <f t="shared" si="339"/>
        <v>2019.5014329117826</v>
      </c>
      <c r="AD142" s="199">
        <f t="shared" si="340"/>
        <v>2193.9699172920314</v>
      </c>
      <c r="AE142" s="201">
        <f t="shared" si="341"/>
        <v>2193.9699172920314</v>
      </c>
      <c r="AF142" s="202">
        <f t="shared" si="328"/>
        <v>2193.9699172920314</v>
      </c>
      <c r="AG142" s="202">
        <f t="shared" si="342"/>
        <v>2193.9699172920314</v>
      </c>
      <c r="AH142" s="202">
        <f t="shared" si="343"/>
        <v>2193</v>
      </c>
      <c r="AI142" s="177">
        <f t="shared" si="329"/>
        <v>2194</v>
      </c>
      <c r="AJ142" s="178" t="str" cm="1">
        <f t="array" ref="AJ142">IFERROR(INDEX($AN$6:$DP$6,MATCH(_xlfn.AGGREGATE(14,6,(AN142:DP142)/(AN142:DP142&lt;=0),1),AN142:DP142,0)),"-")</f>
        <v>-</v>
      </c>
      <c r="AL142" s="176" t="s">
        <v>302</v>
      </c>
      <c r="AM142" s="154">
        <f t="shared" si="330"/>
        <v>3.5658665607440996E-4</v>
      </c>
      <c r="AN142" s="176">
        <f t="shared" si="344"/>
        <v>3.5454282719199265E-4</v>
      </c>
      <c r="AO142" s="176">
        <f t="shared" si="344"/>
        <v>3.5249899830957539E-4</v>
      </c>
      <c r="AP142" s="176">
        <f t="shared" si="344"/>
        <v>3.5045516942715807E-4</v>
      </c>
      <c r="AQ142" s="176">
        <f t="shared" si="344"/>
        <v>3.4841134054474081E-4</v>
      </c>
      <c r="AR142" s="230">
        <f t="shared" si="348"/>
        <v>3.463675116623235E-4</v>
      </c>
      <c r="AS142" s="230">
        <f t="shared" si="348"/>
        <v>3.4432368277990618E-4</v>
      </c>
      <c r="AT142" s="230">
        <f t="shared" si="348"/>
        <v>3.4227985389748892E-4</v>
      </c>
      <c r="AU142" s="230">
        <f t="shared" si="348"/>
        <v>3.4023602501507161E-4</v>
      </c>
      <c r="AV142" s="230">
        <f t="shared" si="348"/>
        <v>3.3819219613265435E-4</v>
      </c>
      <c r="AW142" s="230">
        <f t="shared" si="348"/>
        <v>3.3614836725023704E-4</v>
      </c>
      <c r="AX142" s="230">
        <f t="shared" si="348"/>
        <v>3.3410453836781972E-4</v>
      </c>
      <c r="AY142" s="230">
        <f t="shared" si="348"/>
        <v>3.3206070948540246E-4</v>
      </c>
      <c r="AZ142" s="230">
        <f t="shared" si="348"/>
        <v>3.3001688060298515E-4</v>
      </c>
      <c r="BA142" s="230">
        <f t="shared" si="348"/>
        <v>3.2797305172056789E-4</v>
      </c>
      <c r="BB142" s="230">
        <f t="shared" si="348"/>
        <v>3.2592922283815058E-4</v>
      </c>
      <c r="BC142" s="230">
        <f t="shared" si="348"/>
        <v>3.2388539395573326E-4</v>
      </c>
      <c r="BD142" s="230">
        <f t="shared" si="348"/>
        <v>3.21841565073316E-4</v>
      </c>
      <c r="BE142" s="230">
        <f t="shared" si="348"/>
        <v>3.1979773619089869E-4</v>
      </c>
      <c r="BF142" s="230">
        <f t="shared" si="348"/>
        <v>3.1775390730848138E-4</v>
      </c>
      <c r="BG142" s="230">
        <f t="shared" si="348"/>
        <v>3.1571007842606412E-4</v>
      </c>
      <c r="BH142" s="230">
        <f t="shared" si="345"/>
        <v>3.136662495436468E-4</v>
      </c>
      <c r="BI142" s="230">
        <f t="shared" si="345"/>
        <v>3.1162242066122954E-4</v>
      </c>
      <c r="BJ142" s="230">
        <f t="shared" si="345"/>
        <v>3.0957859177881223E-4</v>
      </c>
      <c r="BK142" s="230">
        <f t="shared" si="345"/>
        <v>3.0753476289639492E-4</v>
      </c>
      <c r="BL142" s="230">
        <f t="shared" si="345"/>
        <v>3.0549093401397766E-4</v>
      </c>
      <c r="BM142" s="230">
        <f t="shared" si="345"/>
        <v>3.0344710513156034E-4</v>
      </c>
      <c r="BN142" s="230">
        <f t="shared" si="345"/>
        <v>3.0140327624914303E-4</v>
      </c>
      <c r="BO142" s="230">
        <f t="shared" si="345"/>
        <v>2.9935944736672577E-4</v>
      </c>
      <c r="BP142" s="230">
        <f t="shared" si="345"/>
        <v>2.9731561848430845E-4</v>
      </c>
      <c r="BQ142" s="230">
        <f t="shared" si="345"/>
        <v>2.9527178960189119E-4</v>
      </c>
      <c r="BR142" s="230">
        <f t="shared" si="345"/>
        <v>2.9322796071947388E-4</v>
      </c>
      <c r="BS142" s="230">
        <f t="shared" si="345"/>
        <v>2.9118413183705657E-4</v>
      </c>
      <c r="BT142" s="230">
        <f t="shared" si="345"/>
        <v>2.8914030295463931E-4</v>
      </c>
      <c r="BU142" s="230">
        <f t="shared" si="345"/>
        <v>2.8709647407222199E-4</v>
      </c>
      <c r="BV142" s="230">
        <f t="shared" si="345"/>
        <v>2.8505264518980473E-4</v>
      </c>
      <c r="BW142" s="230">
        <f t="shared" si="349"/>
        <v>2.8300881630738742E-4</v>
      </c>
      <c r="BX142" s="230">
        <f t="shared" si="349"/>
        <v>2.8096498742497011E-4</v>
      </c>
      <c r="BY142" s="230">
        <f t="shared" si="349"/>
        <v>2.7892115854255285E-4</v>
      </c>
      <c r="BZ142" s="230">
        <f t="shared" si="349"/>
        <v>2.7687732966013553E-4</v>
      </c>
      <c r="CA142" s="230">
        <f t="shared" si="349"/>
        <v>2.7483350077771827E-4</v>
      </c>
      <c r="CB142" s="230">
        <f t="shared" si="349"/>
        <v>2.7278967189530096E-4</v>
      </c>
      <c r="CC142" s="230">
        <f t="shared" si="349"/>
        <v>2.7074584301288365E-4</v>
      </c>
      <c r="CD142" s="230">
        <f t="shared" si="349"/>
        <v>2.6870201413046639E-4</v>
      </c>
      <c r="CE142" s="230">
        <f t="shared" si="349"/>
        <v>2.6665818524804907E-4</v>
      </c>
      <c r="CF142" s="230">
        <f t="shared" si="349"/>
        <v>2.6461435636563181E-4</v>
      </c>
      <c r="CG142" s="230">
        <f t="shared" si="349"/>
        <v>2.625705274832145E-4</v>
      </c>
      <c r="CH142" s="230">
        <f t="shared" si="349"/>
        <v>2.6052669860079718E-4</v>
      </c>
      <c r="CI142" s="230">
        <f t="shared" si="349"/>
        <v>2.5848286971837993E-4</v>
      </c>
      <c r="CJ142" s="230">
        <f t="shared" si="349"/>
        <v>2.5643904083596261E-4</v>
      </c>
      <c r="CK142" s="230">
        <f t="shared" si="349"/>
        <v>2.5439521195354535E-4</v>
      </c>
      <c r="CL142" s="230">
        <f t="shared" si="349"/>
        <v>2.5235138307112804E-4</v>
      </c>
      <c r="CM142" s="230">
        <f t="shared" si="346"/>
        <v>2.5030755418871072E-4</v>
      </c>
      <c r="CN142" s="230">
        <f t="shared" si="346"/>
        <v>2.4826372530629346E-4</v>
      </c>
      <c r="CO142" s="230">
        <f t="shared" si="346"/>
        <v>2.4621989642387615E-4</v>
      </c>
      <c r="CP142" s="230">
        <f t="shared" si="346"/>
        <v>2.4417606754145889E-4</v>
      </c>
      <c r="CQ142" s="230">
        <f t="shared" si="346"/>
        <v>2.4213223865904158E-4</v>
      </c>
      <c r="CR142" s="230">
        <f t="shared" si="346"/>
        <v>2.4008840977662426E-4</v>
      </c>
      <c r="CS142" s="230">
        <f t="shared" si="346"/>
        <v>2.38044580894207E-4</v>
      </c>
      <c r="CT142" s="230">
        <f t="shared" si="346"/>
        <v>2.3600075201178969E-4</v>
      </c>
      <c r="CU142" s="230">
        <f t="shared" si="346"/>
        <v>2.339569231293724E-4</v>
      </c>
      <c r="CV142" s="230">
        <f t="shared" si="346"/>
        <v>2.3191309424695512E-4</v>
      </c>
      <c r="CW142" s="230">
        <f t="shared" si="346"/>
        <v>2.298692653645378E-4</v>
      </c>
      <c r="CX142" s="230">
        <f t="shared" si="346"/>
        <v>2.2782543648212052E-4</v>
      </c>
      <c r="CY142" s="230">
        <f t="shared" si="346"/>
        <v>2.2578160759970323E-4</v>
      </c>
      <c r="CZ142" s="230">
        <f t="shared" si="346"/>
        <v>2.2373777871728594E-4</v>
      </c>
      <c r="DA142" s="230">
        <f t="shared" si="346"/>
        <v>2.2169394983486866E-4</v>
      </c>
      <c r="DB142" s="230">
        <f t="shared" si="347"/>
        <v>2.1965012095245134E-4</v>
      </c>
      <c r="DC142" s="230">
        <f t="shared" si="347"/>
        <v>2.1760629207003405E-4</v>
      </c>
      <c r="DD142" s="230">
        <f t="shared" si="347"/>
        <v>2.1556246318761677E-4</v>
      </c>
      <c r="DE142" s="230">
        <f t="shared" si="347"/>
        <v>2.1351863430519948E-4</v>
      </c>
      <c r="DF142" s="230">
        <f t="shared" si="347"/>
        <v>2.1147480542278217E-4</v>
      </c>
      <c r="DG142" s="230">
        <f t="shared" si="347"/>
        <v>2.0943097654036488E-4</v>
      </c>
      <c r="DH142" s="230">
        <f t="shared" si="347"/>
        <v>2.0738714765794759E-4</v>
      </c>
      <c r="DI142" s="230">
        <f t="shared" si="347"/>
        <v>2.0534331877553031E-4</v>
      </c>
      <c r="DJ142" s="230">
        <f t="shared" si="347"/>
        <v>2.0329948989311302E-4</v>
      </c>
      <c r="DK142" s="230">
        <f t="shared" si="347"/>
        <v>2.0125566101069571E-4</v>
      </c>
      <c r="DL142" s="230">
        <f t="shared" si="347"/>
        <v>1.9921183212827842E-4</v>
      </c>
      <c r="DM142" s="230">
        <f t="shared" si="347"/>
        <v>1.9716800324586113E-4</v>
      </c>
      <c r="DN142" s="230">
        <f t="shared" si="347"/>
        <v>1.9512417436344385E-4</v>
      </c>
      <c r="DO142" s="230">
        <f t="shared" si="347"/>
        <v>1.9308034548102653E-4</v>
      </c>
      <c r="DP142" s="230">
        <f t="shared" si="347"/>
        <v>1.9103651659860925E-4</v>
      </c>
    </row>
    <row r="143" spans="2:120" x14ac:dyDescent="0.25">
      <c r="B143" s="194" t="str">
        <f t="shared" si="333"/>
        <v>Guyana</v>
      </c>
      <c r="C143" s="233">
        <f>'web app'!$C$29</f>
        <v>668.55</v>
      </c>
      <c r="D143" s="234">
        <f>'web app'!$C$17</f>
        <v>0.15</v>
      </c>
      <c r="E143" s="235">
        <f>VLOOKUP($S143,'data countries EDGAR'!$A$15:$AA$223,'data countries EDGAR'!$AA$12,FALSE)</f>
        <v>1.0198823438693426E-4</v>
      </c>
      <c r="F143" s="235">
        <f>VLOOKUP($S143,'data countries EDGAR'!$A$15:$AA$223,'data countries EDGAR'!$Z$12,FALSE)</f>
        <v>7.6134849335760956E-5</v>
      </c>
      <c r="G143" s="193">
        <f t="shared" si="334"/>
        <v>5.349259560981727E-2</v>
      </c>
      <c r="H143" s="262">
        <f>VLOOKUP($S143,'data countries EDGAR'!$A$15:$AA$223,'data countries EDGAR'!M$12,FALSE)/1000</f>
        <v>2.7934293083537003E-3</v>
      </c>
      <c r="I143" s="236">
        <f>VLOOKUP($S143,'data countries EDGAR'!$A$15:$AA$223,'data countries EDGAR'!N$12,FALSE)/1000</f>
        <v>3.3298480932700998E-3</v>
      </c>
      <c r="J143" s="236">
        <f>VLOOKUP($S143,'data countries EDGAR'!$A$15:$AA$223,'data countries EDGAR'!O$12,FALSE)/1000</f>
        <v>3.3211210792882004E-3</v>
      </c>
      <c r="K143" s="236">
        <f>VLOOKUP($S143,'data countries EDGAR'!$A$15:$AA$223,'data countries EDGAR'!P$12,FALSE)/1000</f>
        <v>3.6840231397524E-3</v>
      </c>
      <c r="L143" s="236">
        <f>VLOOKUP($S143,'data countries EDGAR'!$A$15:$AA$223,'data countries EDGAR'!Q$12,FALSE)/1000</f>
        <v>3.7404794060343E-3</v>
      </c>
      <c r="M143" s="236">
        <f>VLOOKUP($S143,'data countries EDGAR'!$A$15:$AA$223,'data countries EDGAR'!R$12,FALSE)/1000</f>
        <v>3.7886034972510001E-3</v>
      </c>
      <c r="N143" s="236"/>
      <c r="O143" s="236"/>
      <c r="P143" s="262">
        <f t="shared" si="335"/>
        <v>1.7864075215595999E-2</v>
      </c>
      <c r="Q143" s="194">
        <f t="shared" si="322"/>
        <v>0</v>
      </c>
      <c r="R143" s="237">
        <f t="shared" si="323"/>
        <v>0</v>
      </c>
      <c r="S143" s="194" t="str">
        <f>'data countries EDGAR'!A98</f>
        <v>Guyana</v>
      </c>
      <c r="T143" s="195">
        <v>2019</v>
      </c>
      <c r="U143" s="485">
        <f t="shared" si="336"/>
        <v>5.349259560981727E-2</v>
      </c>
      <c r="V143" s="193">
        <f t="shared" si="324"/>
        <v>5.3492595609780036E-2</v>
      </c>
      <c r="W143" s="254">
        <f t="shared" si="337"/>
        <v>-6.9610983643997315E-13</v>
      </c>
      <c r="X143" s="197">
        <f t="shared" si="325"/>
        <v>2.7934293083537003E-3</v>
      </c>
      <c r="Y143" s="229">
        <v>0</v>
      </c>
      <c r="Z143" s="199">
        <f t="shared" si="338"/>
        <v>2.7934293083537003E-3</v>
      </c>
      <c r="AA143" s="199">
        <f t="shared" si="326"/>
        <v>-11.392439596968583</v>
      </c>
      <c r="AB143" s="200">
        <f t="shared" si="327"/>
        <v>11614.365543474491</v>
      </c>
      <c r="AC143" s="199">
        <f t="shared" si="339"/>
        <v>2019.5063625358912</v>
      </c>
      <c r="AD143" s="199">
        <f t="shared" si="340"/>
        <v>2058.7925093559788</v>
      </c>
      <c r="AE143" s="201">
        <f t="shared" si="341"/>
        <v>2058.7925093559788</v>
      </c>
      <c r="AF143" s="202">
        <f t="shared" si="328"/>
        <v>2058.7925093559788</v>
      </c>
      <c r="AG143" s="202">
        <f t="shared" si="342"/>
        <v>2058.7925093559788</v>
      </c>
      <c r="AH143" s="202">
        <f t="shared" si="343"/>
        <v>2058</v>
      </c>
      <c r="AI143" s="177">
        <f t="shared" si="329"/>
        <v>2059</v>
      </c>
      <c r="AJ143" s="178" cm="1">
        <f t="array" ref="AJ143">IFERROR(INDEX($AN$6:$DP$6,MATCH(_xlfn.AGGREGATE(14,6,(AN143:DP143)/(AN143:DP143&lt;=0),1),AN143:DP143,0)),"-")</f>
        <v>2059</v>
      </c>
      <c r="AL143" s="176" t="s">
        <v>302</v>
      </c>
      <c r="AM143" s="154">
        <f t="shared" si="330"/>
        <v>2.7934293083537003E-3</v>
      </c>
      <c r="AN143" s="176">
        <f t="shared" si="344"/>
        <v>2.7223361317116582E-3</v>
      </c>
      <c r="AO143" s="176">
        <f t="shared" si="344"/>
        <v>2.6512429550696157E-3</v>
      </c>
      <c r="AP143" s="176">
        <f t="shared" si="344"/>
        <v>2.5801497784275736E-3</v>
      </c>
      <c r="AQ143" s="176">
        <f t="shared" si="344"/>
        <v>2.5090566017855315E-3</v>
      </c>
      <c r="AR143" s="230">
        <f t="shared" si="348"/>
        <v>2.437963425143489E-3</v>
      </c>
      <c r="AS143" s="230">
        <f t="shared" si="348"/>
        <v>2.3668702485014469E-3</v>
      </c>
      <c r="AT143" s="230">
        <f t="shared" si="348"/>
        <v>2.2957770718594044E-3</v>
      </c>
      <c r="AU143" s="230">
        <f t="shared" si="348"/>
        <v>2.2246838952173623E-3</v>
      </c>
      <c r="AV143" s="230">
        <f t="shared" si="348"/>
        <v>2.1535907185753203E-3</v>
      </c>
      <c r="AW143" s="230">
        <f t="shared" si="348"/>
        <v>2.0824975419332778E-3</v>
      </c>
      <c r="AX143" s="230">
        <f t="shared" si="348"/>
        <v>2.0114043652912357E-3</v>
      </c>
      <c r="AY143" s="230">
        <f t="shared" si="348"/>
        <v>1.9403111886491936E-3</v>
      </c>
      <c r="AZ143" s="230">
        <f t="shared" si="348"/>
        <v>1.8692180120071513E-3</v>
      </c>
      <c r="BA143" s="230">
        <f t="shared" si="348"/>
        <v>1.798124835365109E-3</v>
      </c>
      <c r="BB143" s="230">
        <f t="shared" si="348"/>
        <v>1.7270316587230669E-3</v>
      </c>
      <c r="BC143" s="230">
        <f t="shared" si="348"/>
        <v>1.6559384820810247E-3</v>
      </c>
      <c r="BD143" s="230">
        <f t="shared" si="348"/>
        <v>1.5848453054389824E-3</v>
      </c>
      <c r="BE143" s="230">
        <f t="shared" si="348"/>
        <v>1.5137521287969403E-3</v>
      </c>
      <c r="BF143" s="230">
        <f t="shared" si="348"/>
        <v>1.442658952154898E-3</v>
      </c>
      <c r="BG143" s="230">
        <f t="shared" si="348"/>
        <v>1.3715657755128557E-3</v>
      </c>
      <c r="BH143" s="230">
        <f t="shared" si="345"/>
        <v>1.3004725988708136E-3</v>
      </c>
      <c r="BI143" s="230">
        <f t="shared" si="345"/>
        <v>1.2293794222287713E-3</v>
      </c>
      <c r="BJ143" s="230">
        <f t="shared" si="345"/>
        <v>1.158286245586729E-3</v>
      </c>
      <c r="BK143" s="230">
        <f t="shared" si="345"/>
        <v>1.087193068944687E-3</v>
      </c>
      <c r="BL143" s="230">
        <f t="shared" si="345"/>
        <v>1.0160998923026447E-3</v>
      </c>
      <c r="BM143" s="230">
        <f t="shared" si="345"/>
        <v>9.4500671566060237E-4</v>
      </c>
      <c r="BN143" s="230">
        <f t="shared" si="345"/>
        <v>8.7391353901856007E-4</v>
      </c>
      <c r="BO143" s="230">
        <f t="shared" si="345"/>
        <v>8.0282036237651778E-4</v>
      </c>
      <c r="BP143" s="230">
        <f t="shared" si="345"/>
        <v>7.317271857344757E-4</v>
      </c>
      <c r="BQ143" s="230">
        <f t="shared" si="345"/>
        <v>6.6063400909243362E-4</v>
      </c>
      <c r="BR143" s="230">
        <f t="shared" si="345"/>
        <v>5.8954083245039111E-4</v>
      </c>
      <c r="BS143" s="230">
        <f t="shared" si="345"/>
        <v>5.1844765580834904E-4</v>
      </c>
      <c r="BT143" s="230">
        <f t="shared" si="345"/>
        <v>4.4735447916630696E-4</v>
      </c>
      <c r="BU143" s="230">
        <f t="shared" si="345"/>
        <v>3.7626130252426445E-4</v>
      </c>
      <c r="BV143" s="230">
        <f t="shared" si="345"/>
        <v>3.0516812588222237E-4</v>
      </c>
      <c r="BW143" s="230">
        <f t="shared" si="349"/>
        <v>2.340749492401803E-4</v>
      </c>
      <c r="BX143" s="230">
        <f t="shared" si="349"/>
        <v>1.6298177259813779E-4</v>
      </c>
      <c r="BY143" s="230">
        <f t="shared" si="349"/>
        <v>9.188859595609571E-5</v>
      </c>
      <c r="BZ143" s="230">
        <f t="shared" si="349"/>
        <v>2.2325784092713945E-5</v>
      </c>
      <c r="CA143" s="230">
        <f t="shared" si="349"/>
        <v>0</v>
      </c>
      <c r="CB143" s="230">
        <f t="shared" si="349"/>
        <v>0</v>
      </c>
      <c r="CC143" s="230">
        <f t="shared" si="349"/>
        <v>0</v>
      </c>
      <c r="CD143" s="230">
        <f t="shared" si="349"/>
        <v>0</v>
      </c>
      <c r="CE143" s="230">
        <f t="shared" si="349"/>
        <v>0</v>
      </c>
      <c r="CF143" s="230">
        <f t="shared" si="349"/>
        <v>0</v>
      </c>
      <c r="CG143" s="230">
        <f t="shared" si="349"/>
        <v>0</v>
      </c>
      <c r="CH143" s="230">
        <f t="shared" si="349"/>
        <v>0</v>
      </c>
      <c r="CI143" s="230">
        <f t="shared" si="349"/>
        <v>0</v>
      </c>
      <c r="CJ143" s="230">
        <f t="shared" si="349"/>
        <v>0</v>
      </c>
      <c r="CK143" s="230">
        <f t="shared" si="349"/>
        <v>0</v>
      </c>
      <c r="CL143" s="230">
        <f t="shared" si="349"/>
        <v>0</v>
      </c>
      <c r="CM143" s="230">
        <f t="shared" si="346"/>
        <v>0</v>
      </c>
      <c r="CN143" s="230">
        <f t="shared" si="346"/>
        <v>0</v>
      </c>
      <c r="CO143" s="230">
        <f t="shared" si="346"/>
        <v>0</v>
      </c>
      <c r="CP143" s="230">
        <f t="shared" si="346"/>
        <v>0</v>
      </c>
      <c r="CQ143" s="230">
        <f t="shared" si="346"/>
        <v>0</v>
      </c>
      <c r="CR143" s="230">
        <f t="shared" si="346"/>
        <v>0</v>
      </c>
      <c r="CS143" s="230">
        <f t="shared" si="346"/>
        <v>0</v>
      </c>
      <c r="CT143" s="230">
        <f t="shared" si="346"/>
        <v>0</v>
      </c>
      <c r="CU143" s="230">
        <f t="shared" si="346"/>
        <v>0</v>
      </c>
      <c r="CV143" s="230">
        <f t="shared" si="346"/>
        <v>0</v>
      </c>
      <c r="CW143" s="230">
        <f t="shared" si="346"/>
        <v>0</v>
      </c>
      <c r="CX143" s="230">
        <f t="shared" si="346"/>
        <v>0</v>
      </c>
      <c r="CY143" s="230">
        <f t="shared" si="346"/>
        <v>0</v>
      </c>
      <c r="CZ143" s="230">
        <f t="shared" si="346"/>
        <v>0</v>
      </c>
      <c r="DA143" s="230">
        <f t="shared" si="346"/>
        <v>0</v>
      </c>
      <c r="DB143" s="230">
        <f t="shared" si="347"/>
        <v>0</v>
      </c>
      <c r="DC143" s="230">
        <f t="shared" si="347"/>
        <v>0</v>
      </c>
      <c r="DD143" s="230">
        <f t="shared" si="347"/>
        <v>0</v>
      </c>
      <c r="DE143" s="230">
        <f t="shared" si="347"/>
        <v>0</v>
      </c>
      <c r="DF143" s="230">
        <f t="shared" si="347"/>
        <v>0</v>
      </c>
      <c r="DG143" s="230">
        <f t="shared" si="347"/>
        <v>0</v>
      </c>
      <c r="DH143" s="230">
        <f t="shared" si="347"/>
        <v>0</v>
      </c>
      <c r="DI143" s="230">
        <f t="shared" si="347"/>
        <v>0</v>
      </c>
      <c r="DJ143" s="230">
        <f t="shared" si="347"/>
        <v>0</v>
      </c>
      <c r="DK143" s="230">
        <f t="shared" si="347"/>
        <v>0</v>
      </c>
      <c r="DL143" s="230">
        <f t="shared" si="347"/>
        <v>0</v>
      </c>
      <c r="DM143" s="230">
        <f t="shared" si="347"/>
        <v>0</v>
      </c>
      <c r="DN143" s="230">
        <f t="shared" si="347"/>
        <v>0</v>
      </c>
      <c r="DO143" s="230">
        <f t="shared" si="347"/>
        <v>0</v>
      </c>
      <c r="DP143" s="230">
        <f t="shared" si="347"/>
        <v>0</v>
      </c>
    </row>
    <row r="144" spans="2:120" x14ac:dyDescent="0.25">
      <c r="B144" s="194" t="str">
        <f t="shared" si="333"/>
        <v>Haiti</v>
      </c>
      <c r="C144" s="233">
        <f>'web app'!$C$29</f>
        <v>668.55</v>
      </c>
      <c r="D144" s="234">
        <f>'web app'!$C$17</f>
        <v>0.15</v>
      </c>
      <c r="E144" s="235">
        <f>VLOOKUP($S144,'data countries EDGAR'!$A$15:$AA$223,'data countries EDGAR'!$AA$12,FALSE)</f>
        <v>1.4578860391840187E-3</v>
      </c>
      <c r="F144" s="235">
        <f>VLOOKUP($S144,'data countries EDGAR'!$A$15:$AA$223,'data countries EDGAR'!$Z$12,FALSE)</f>
        <v>9.7979518101871184E-5</v>
      </c>
      <c r="G144" s="193">
        <f t="shared" si="334"/>
        <v>0.20187903252742642</v>
      </c>
      <c r="H144" s="262">
        <f>VLOOKUP($S144,'data countries EDGAR'!$A$15:$AA$223,'data countries EDGAR'!M$12,FALSE)/1000</f>
        <v>3.5949221660255002E-3</v>
      </c>
      <c r="I144" s="236">
        <f>VLOOKUP($S144,'data countries EDGAR'!$A$15:$AA$223,'data countries EDGAR'!N$12,FALSE)/1000</f>
        <v>3.4445366079208003E-3</v>
      </c>
      <c r="J144" s="236">
        <f>VLOOKUP($S144,'data countries EDGAR'!$A$15:$AA$223,'data countries EDGAR'!O$12,FALSE)/1000</f>
        <v>3.4082669459449999E-3</v>
      </c>
      <c r="K144" s="236">
        <f>VLOOKUP($S144,'data countries EDGAR'!$A$15:$AA$223,'data countries EDGAR'!P$12,FALSE)/1000</f>
        <v>3.3893485514733999E-3</v>
      </c>
      <c r="L144" s="236">
        <f>VLOOKUP($S144,'data countries EDGAR'!$A$15:$AA$223,'data countries EDGAR'!Q$12,FALSE)/1000</f>
        <v>3.3805375145630999E-3</v>
      </c>
      <c r="M144" s="236">
        <f>VLOOKUP($S144,'data countries EDGAR'!$A$15:$AA$223,'data countries EDGAR'!R$12,FALSE)/1000</f>
        <v>3.5137979374137E-3</v>
      </c>
      <c r="N144" s="236"/>
      <c r="O144" s="236"/>
      <c r="P144" s="262">
        <f t="shared" si="335"/>
        <v>1.7136487557316001E-2</v>
      </c>
      <c r="Q144" s="194">
        <f t="shared" si="322"/>
        <v>0</v>
      </c>
      <c r="R144" s="237">
        <f t="shared" si="323"/>
        <v>0</v>
      </c>
      <c r="S144" s="194" t="str">
        <f>'data countries EDGAR'!A99</f>
        <v>Haiti</v>
      </c>
      <c r="T144" s="195">
        <v>2019</v>
      </c>
      <c r="U144" s="485">
        <f t="shared" si="336"/>
        <v>0.20187903252742642</v>
      </c>
      <c r="V144" s="193">
        <f t="shared" si="324"/>
        <v>0.18582635478422732</v>
      </c>
      <c r="W144" s="254">
        <f t="shared" si="337"/>
        <v>-7.9516319957686821E-2</v>
      </c>
      <c r="X144" s="197">
        <f t="shared" si="325"/>
        <v>3.5949221660255002E-3</v>
      </c>
      <c r="Y144" s="229">
        <v>0</v>
      </c>
      <c r="Z144" s="199">
        <f t="shared" si="338"/>
        <v>3.5949221660255002E-3</v>
      </c>
      <c r="AA144" s="199">
        <f t="shared" si="326"/>
        <v>-14.927243615797872</v>
      </c>
      <c r="AB144" s="200">
        <f t="shared" si="327"/>
        <v>15484.109818628725</v>
      </c>
      <c r="AC144" s="199">
        <f t="shared" si="339"/>
        <v>2019.5022063126357</v>
      </c>
      <c r="AD144" s="199">
        <f t="shared" si="340"/>
        <v>2132.8112309213175</v>
      </c>
      <c r="AE144" s="201">
        <f t="shared" si="341"/>
        <v>2132.8112309213175</v>
      </c>
      <c r="AF144" s="202">
        <f t="shared" si="328"/>
        <v>2132.8112309213175</v>
      </c>
      <c r="AG144" s="202">
        <f t="shared" si="342"/>
        <v>2132.8112309213175</v>
      </c>
      <c r="AH144" s="202">
        <f t="shared" si="343"/>
        <v>2132</v>
      </c>
      <c r="AI144" s="177">
        <f t="shared" si="329"/>
        <v>2133</v>
      </c>
      <c r="AJ144" s="178" t="str" cm="1">
        <f t="array" ref="AJ144">IFERROR(INDEX($AN$6:$DP$6,MATCH(_xlfn.AGGREGATE(14,6,(AN144:DP144)/(AN144:DP144&lt;=0),1),AN144:DP144,0)),"-")</f>
        <v>-</v>
      </c>
      <c r="AL144" s="176" t="s">
        <v>302</v>
      </c>
      <c r="AM144" s="154">
        <f t="shared" si="330"/>
        <v>3.5949221660255002E-3</v>
      </c>
      <c r="AN144" s="176">
        <f t="shared" si="344"/>
        <v>3.5631960772980571E-3</v>
      </c>
      <c r="AO144" s="176">
        <f t="shared" si="344"/>
        <v>3.531469988570614E-3</v>
      </c>
      <c r="AP144" s="176">
        <f t="shared" si="344"/>
        <v>3.4997438998431714E-3</v>
      </c>
      <c r="AQ144" s="176">
        <f t="shared" si="344"/>
        <v>3.4680178111157283E-3</v>
      </c>
      <c r="AR144" s="230">
        <f t="shared" si="348"/>
        <v>3.4362917223882852E-3</v>
      </c>
      <c r="AS144" s="230">
        <f t="shared" si="348"/>
        <v>3.4045656336608421E-3</v>
      </c>
      <c r="AT144" s="230">
        <f t="shared" si="348"/>
        <v>3.3728395449333991E-3</v>
      </c>
      <c r="AU144" s="230">
        <f t="shared" si="348"/>
        <v>3.3411134562059564E-3</v>
      </c>
      <c r="AV144" s="230">
        <f t="shared" si="348"/>
        <v>3.3093873674785133E-3</v>
      </c>
      <c r="AW144" s="230">
        <f t="shared" si="348"/>
        <v>3.2776612787510703E-3</v>
      </c>
      <c r="AX144" s="230">
        <f t="shared" si="348"/>
        <v>3.2459351900236272E-3</v>
      </c>
      <c r="AY144" s="230">
        <f t="shared" si="348"/>
        <v>3.2142091012961841E-3</v>
      </c>
      <c r="AZ144" s="230">
        <f t="shared" si="348"/>
        <v>3.1824830125687415E-3</v>
      </c>
      <c r="BA144" s="230">
        <f t="shared" si="348"/>
        <v>3.1507569238412984E-3</v>
      </c>
      <c r="BB144" s="230">
        <f t="shared" si="348"/>
        <v>3.1190308351138553E-3</v>
      </c>
      <c r="BC144" s="230">
        <f t="shared" si="348"/>
        <v>3.0873047463864122E-3</v>
      </c>
      <c r="BD144" s="230">
        <f t="shared" si="348"/>
        <v>3.0555786576589696E-3</v>
      </c>
      <c r="BE144" s="230">
        <f t="shared" si="348"/>
        <v>3.0238525689315265E-3</v>
      </c>
      <c r="BF144" s="230">
        <f t="shared" si="348"/>
        <v>2.9921264802040834E-3</v>
      </c>
      <c r="BG144" s="230">
        <f t="shared" si="348"/>
        <v>2.9604003914766404E-3</v>
      </c>
      <c r="BH144" s="230">
        <f t="shared" si="345"/>
        <v>2.9286743027491973E-3</v>
      </c>
      <c r="BI144" s="230">
        <f t="shared" si="345"/>
        <v>2.8969482140217542E-3</v>
      </c>
      <c r="BJ144" s="230">
        <f t="shared" si="345"/>
        <v>2.8652221252943116E-3</v>
      </c>
      <c r="BK144" s="230">
        <f t="shared" si="345"/>
        <v>2.8334960365668685E-3</v>
      </c>
      <c r="BL144" s="230">
        <f t="shared" si="345"/>
        <v>2.8017699478394254E-3</v>
      </c>
      <c r="BM144" s="230">
        <f t="shared" si="345"/>
        <v>2.7700438591119823E-3</v>
      </c>
      <c r="BN144" s="230">
        <f t="shared" si="345"/>
        <v>2.7383177703845397E-3</v>
      </c>
      <c r="BO144" s="230">
        <f t="shared" si="345"/>
        <v>2.7065916816570966E-3</v>
      </c>
      <c r="BP144" s="230">
        <f t="shared" si="345"/>
        <v>2.6748655929296535E-3</v>
      </c>
      <c r="BQ144" s="230">
        <f t="shared" si="345"/>
        <v>2.6431395042022104E-3</v>
      </c>
      <c r="BR144" s="230">
        <f t="shared" si="345"/>
        <v>2.6114134154747674E-3</v>
      </c>
      <c r="BS144" s="230">
        <f t="shared" si="345"/>
        <v>2.5796873267473243E-3</v>
      </c>
      <c r="BT144" s="230">
        <f t="shared" si="345"/>
        <v>2.5479612380198812E-3</v>
      </c>
      <c r="BU144" s="230">
        <f t="shared" si="345"/>
        <v>2.5162351492924386E-3</v>
      </c>
      <c r="BV144" s="230">
        <f t="shared" si="345"/>
        <v>2.4845090605649955E-3</v>
      </c>
      <c r="BW144" s="230">
        <f t="shared" si="349"/>
        <v>2.4527829718375528E-3</v>
      </c>
      <c r="BX144" s="230">
        <f t="shared" si="349"/>
        <v>2.4210568831101098E-3</v>
      </c>
      <c r="BY144" s="230">
        <f t="shared" si="349"/>
        <v>2.3893307943826667E-3</v>
      </c>
      <c r="BZ144" s="230">
        <f t="shared" si="349"/>
        <v>2.3576047056552236E-3</v>
      </c>
      <c r="CA144" s="230">
        <f t="shared" si="349"/>
        <v>2.3258786169277805E-3</v>
      </c>
      <c r="CB144" s="230">
        <f t="shared" si="349"/>
        <v>2.2941525282003375E-3</v>
      </c>
      <c r="CC144" s="230">
        <f t="shared" si="349"/>
        <v>2.2624264394728944E-3</v>
      </c>
      <c r="CD144" s="230">
        <f t="shared" si="349"/>
        <v>2.2307003507454513E-3</v>
      </c>
      <c r="CE144" s="230">
        <f t="shared" si="349"/>
        <v>2.1989742620180087E-3</v>
      </c>
      <c r="CF144" s="230">
        <f t="shared" si="349"/>
        <v>2.1672481732905656E-3</v>
      </c>
      <c r="CG144" s="230">
        <f t="shared" si="349"/>
        <v>2.1355220845631229E-3</v>
      </c>
      <c r="CH144" s="230">
        <f t="shared" si="349"/>
        <v>2.1037959958356799E-3</v>
      </c>
      <c r="CI144" s="230">
        <f t="shared" si="349"/>
        <v>2.0720699071082368E-3</v>
      </c>
      <c r="CJ144" s="230">
        <f t="shared" si="349"/>
        <v>2.0403438183807937E-3</v>
      </c>
      <c r="CK144" s="230">
        <f t="shared" si="349"/>
        <v>2.0086177296533506E-3</v>
      </c>
      <c r="CL144" s="230">
        <f t="shared" si="349"/>
        <v>1.9768916409259076E-3</v>
      </c>
      <c r="CM144" s="230">
        <f t="shared" si="346"/>
        <v>1.9451655521984647E-3</v>
      </c>
      <c r="CN144" s="230">
        <f t="shared" si="346"/>
        <v>1.9134394634710218E-3</v>
      </c>
      <c r="CO144" s="230">
        <f t="shared" si="346"/>
        <v>1.8817133747435788E-3</v>
      </c>
      <c r="CP144" s="230">
        <f t="shared" si="346"/>
        <v>1.8499872860161357E-3</v>
      </c>
      <c r="CQ144" s="230">
        <f t="shared" si="346"/>
        <v>1.8182611972886928E-3</v>
      </c>
      <c r="CR144" s="230">
        <f t="shared" si="346"/>
        <v>1.7865351085612497E-3</v>
      </c>
      <c r="CS144" s="230">
        <f t="shared" si="346"/>
        <v>1.7548090198338069E-3</v>
      </c>
      <c r="CT144" s="230">
        <f t="shared" si="346"/>
        <v>1.7230829311063638E-3</v>
      </c>
      <c r="CU144" s="230">
        <f t="shared" si="346"/>
        <v>1.6913568423789207E-3</v>
      </c>
      <c r="CV144" s="230">
        <f t="shared" si="346"/>
        <v>1.6596307536514779E-3</v>
      </c>
      <c r="CW144" s="230">
        <f t="shared" si="346"/>
        <v>1.627904664924035E-3</v>
      </c>
      <c r="CX144" s="230">
        <f t="shared" si="346"/>
        <v>1.5961785761965919E-3</v>
      </c>
      <c r="CY144" s="230">
        <f t="shared" si="346"/>
        <v>1.5644524874691488E-3</v>
      </c>
      <c r="CZ144" s="230">
        <f t="shared" si="346"/>
        <v>1.5327263987417058E-3</v>
      </c>
      <c r="DA144" s="230">
        <f t="shared" si="346"/>
        <v>1.5010003100142627E-3</v>
      </c>
      <c r="DB144" s="230">
        <f t="shared" si="347"/>
        <v>1.46927422128682E-3</v>
      </c>
      <c r="DC144" s="230">
        <f t="shared" si="347"/>
        <v>1.437548132559377E-3</v>
      </c>
      <c r="DD144" s="230">
        <f t="shared" si="347"/>
        <v>1.4058220438319339E-3</v>
      </c>
      <c r="DE144" s="230">
        <f t="shared" si="347"/>
        <v>1.3740959551044908E-3</v>
      </c>
      <c r="DF144" s="230">
        <f t="shared" si="347"/>
        <v>1.3423698663770477E-3</v>
      </c>
      <c r="DG144" s="230">
        <f t="shared" si="347"/>
        <v>1.3106437776496051E-3</v>
      </c>
      <c r="DH144" s="230">
        <f t="shared" si="347"/>
        <v>1.278917688922162E-3</v>
      </c>
      <c r="DI144" s="230">
        <f t="shared" si="347"/>
        <v>1.2471916001947189E-3</v>
      </c>
      <c r="DJ144" s="230">
        <f t="shared" si="347"/>
        <v>1.2154655114672759E-3</v>
      </c>
      <c r="DK144" s="230">
        <f t="shared" si="347"/>
        <v>1.1837394227398328E-3</v>
      </c>
      <c r="DL144" s="230">
        <f t="shared" si="347"/>
        <v>1.1520133340123901E-3</v>
      </c>
      <c r="DM144" s="230">
        <f t="shared" si="347"/>
        <v>1.1202872452849471E-3</v>
      </c>
      <c r="DN144" s="230">
        <f t="shared" si="347"/>
        <v>1.088561156557504E-3</v>
      </c>
      <c r="DO144" s="230">
        <f t="shared" si="347"/>
        <v>1.0568350678300609E-3</v>
      </c>
      <c r="DP144" s="230">
        <f t="shared" si="347"/>
        <v>1.0251089791026178E-3</v>
      </c>
    </row>
    <row r="145" spans="2:120" x14ac:dyDescent="0.25">
      <c r="B145" s="194" t="str">
        <f t="shared" si="333"/>
        <v>Honduras</v>
      </c>
      <c r="C145" s="233">
        <f>'web app'!$C$29</f>
        <v>668.55</v>
      </c>
      <c r="D145" s="234">
        <f>'web app'!$C$17</f>
        <v>0.15</v>
      </c>
      <c r="E145" s="235">
        <f>VLOOKUP($S145,'data countries EDGAR'!$A$15:$AA$223,'data countries EDGAR'!$AA$12,FALSE)</f>
        <v>1.2407929665298834E-3</v>
      </c>
      <c r="F145" s="235">
        <f>VLOOKUP($S145,'data countries EDGAR'!$A$15:$AA$223,'data countries EDGAR'!$Z$12,FALSE)</f>
        <v>2.767066448222918E-4</v>
      </c>
      <c r="G145" s="193">
        <f t="shared" si="334"/>
        <v>0.28167321395258471</v>
      </c>
      <c r="H145" s="262">
        <f>VLOOKUP($S145,'data countries EDGAR'!$A$15:$AA$223,'data countries EDGAR'!M$12,FALSE)/1000</f>
        <v>1.0152518304120998E-2</v>
      </c>
      <c r="I145" s="236">
        <f>VLOOKUP($S145,'data countries EDGAR'!$A$15:$AA$223,'data countries EDGAR'!N$12,FALSE)/1000</f>
        <v>9.2220213364778997E-3</v>
      </c>
      <c r="J145" s="236">
        <f>VLOOKUP($S145,'data countries EDGAR'!$A$15:$AA$223,'data countries EDGAR'!O$12,FALSE)/1000</f>
        <v>1.0370614209337001E-2</v>
      </c>
      <c r="K145" s="236">
        <f>VLOOKUP($S145,'data countries EDGAR'!$A$15:$AA$223,'data countries EDGAR'!P$12,FALSE)/1000</f>
        <v>1.0570683496514001E-2</v>
      </c>
      <c r="L145" s="236">
        <f>VLOOKUP($S145,'data countries EDGAR'!$A$15:$AA$223,'data countries EDGAR'!Q$12,FALSE)/1000</f>
        <v>1.1849109005762999E-2</v>
      </c>
      <c r="M145" s="236">
        <f>VLOOKUP($S145,'data countries EDGAR'!$A$15:$AA$223,'data countries EDGAR'!R$12,FALSE)/1000</f>
        <v>1.2292755850365999E-2</v>
      </c>
      <c r="N145" s="236"/>
      <c r="O145" s="236"/>
      <c r="P145" s="262">
        <f t="shared" si="335"/>
        <v>5.4305183898457898E-2</v>
      </c>
      <c r="Q145" s="194">
        <f t="shared" si="322"/>
        <v>0</v>
      </c>
      <c r="R145" s="237">
        <f t="shared" si="323"/>
        <v>0</v>
      </c>
      <c r="S145" s="194" t="str">
        <f>'data countries EDGAR'!A100</f>
        <v>Honduras</v>
      </c>
      <c r="T145" s="195">
        <v>2019</v>
      </c>
      <c r="U145" s="485">
        <f t="shared" si="336"/>
        <v>0.28167321395258471</v>
      </c>
      <c r="V145" s="193">
        <f t="shared" si="324"/>
        <v>0.28167321395252387</v>
      </c>
      <c r="W145" s="254">
        <f t="shared" si="337"/>
        <v>-2.1604940059205546E-13</v>
      </c>
      <c r="X145" s="197">
        <f t="shared" si="325"/>
        <v>1.0152518304120998E-2</v>
      </c>
      <c r="Y145" s="229">
        <v>0</v>
      </c>
      <c r="Z145" s="199">
        <f t="shared" si="338"/>
        <v>1.0152518304120998E-2</v>
      </c>
      <c r="AA145" s="199">
        <f t="shared" si="326"/>
        <v>-41.579520376554001</v>
      </c>
      <c r="AB145" s="200">
        <f t="shared" si="327"/>
        <v>42564.013799289816</v>
      </c>
      <c r="AC145" s="199">
        <f t="shared" si="339"/>
        <v>2019.5044260385926</v>
      </c>
      <c r="AD145" s="199">
        <f t="shared" si="340"/>
        <v>2075.9839179397186</v>
      </c>
      <c r="AE145" s="201">
        <f t="shared" si="341"/>
        <v>2075.9839179397186</v>
      </c>
      <c r="AF145" s="202">
        <f t="shared" si="328"/>
        <v>2075.9839179397186</v>
      </c>
      <c r="AG145" s="202">
        <f t="shared" si="342"/>
        <v>2075.9839179397186</v>
      </c>
      <c r="AH145" s="202">
        <f t="shared" si="343"/>
        <v>2075</v>
      </c>
      <c r="AI145" s="177">
        <f t="shared" si="329"/>
        <v>2076</v>
      </c>
      <c r="AJ145" s="178" cm="1">
        <f t="array" ref="AJ145">IFERROR(INDEX($AN$6:$DP$6,MATCH(_xlfn.AGGREGATE(14,6,(AN145:DP145)/(AN145:DP145&lt;=0),1),AN145:DP145,0)),"-")</f>
        <v>2076</v>
      </c>
      <c r="AL145" s="176" t="s">
        <v>302</v>
      </c>
      <c r="AM145" s="154">
        <f t="shared" si="330"/>
        <v>1.0152518304120998E-2</v>
      </c>
      <c r="AN145" s="176">
        <f t="shared" si="344"/>
        <v>9.9727765532928048E-3</v>
      </c>
      <c r="AO145" s="176">
        <f t="shared" si="344"/>
        <v>9.7930348024646129E-3</v>
      </c>
      <c r="AP145" s="176">
        <f t="shared" si="344"/>
        <v>9.6132930516364193E-3</v>
      </c>
      <c r="AQ145" s="176">
        <f t="shared" si="344"/>
        <v>9.4335513008082274E-3</v>
      </c>
      <c r="AR145" s="230">
        <f t="shared" si="348"/>
        <v>9.2538095499800337E-3</v>
      </c>
      <c r="AS145" s="230">
        <f t="shared" si="348"/>
        <v>9.0740677991518401E-3</v>
      </c>
      <c r="AT145" s="230">
        <f t="shared" si="348"/>
        <v>8.8943260483236482E-3</v>
      </c>
      <c r="AU145" s="230">
        <f t="shared" si="348"/>
        <v>8.7145842974954545E-3</v>
      </c>
      <c r="AV145" s="230">
        <f t="shared" si="348"/>
        <v>8.5348425466672609E-3</v>
      </c>
      <c r="AW145" s="230">
        <f t="shared" si="348"/>
        <v>8.355100795839069E-3</v>
      </c>
      <c r="AX145" s="230">
        <f t="shared" si="348"/>
        <v>8.1753590450108753E-3</v>
      </c>
      <c r="AY145" s="230">
        <f t="shared" si="348"/>
        <v>7.9956172941826834E-3</v>
      </c>
      <c r="AZ145" s="230">
        <f t="shared" si="348"/>
        <v>7.8158755433544898E-3</v>
      </c>
      <c r="BA145" s="230">
        <f t="shared" si="348"/>
        <v>7.636133792526297E-3</v>
      </c>
      <c r="BB145" s="230">
        <f t="shared" si="348"/>
        <v>7.4563920416981042E-3</v>
      </c>
      <c r="BC145" s="230">
        <f t="shared" si="348"/>
        <v>7.2766502908699106E-3</v>
      </c>
      <c r="BD145" s="230">
        <f t="shared" si="348"/>
        <v>7.0969085400417187E-3</v>
      </c>
      <c r="BE145" s="230">
        <f t="shared" si="348"/>
        <v>6.917166789213525E-3</v>
      </c>
      <c r="BF145" s="230">
        <f t="shared" si="348"/>
        <v>6.7374250383853323E-3</v>
      </c>
      <c r="BG145" s="230">
        <f t="shared" si="348"/>
        <v>6.5576832875571395E-3</v>
      </c>
      <c r="BH145" s="230">
        <f t="shared" si="345"/>
        <v>6.3779415367289458E-3</v>
      </c>
      <c r="BI145" s="230">
        <f t="shared" si="345"/>
        <v>6.1981997859007531E-3</v>
      </c>
      <c r="BJ145" s="230">
        <f t="shared" si="345"/>
        <v>6.0184580350725603E-3</v>
      </c>
      <c r="BK145" s="230">
        <f t="shared" si="345"/>
        <v>5.8387162842443675E-3</v>
      </c>
      <c r="BL145" s="230">
        <f t="shared" si="345"/>
        <v>5.6589745334161747E-3</v>
      </c>
      <c r="BM145" s="230">
        <f t="shared" si="345"/>
        <v>5.4792327825879811E-3</v>
      </c>
      <c r="BN145" s="230">
        <f t="shared" si="345"/>
        <v>5.2994910317597883E-3</v>
      </c>
      <c r="BO145" s="230">
        <f t="shared" si="345"/>
        <v>5.1197492809315955E-3</v>
      </c>
      <c r="BP145" s="230">
        <f t="shared" si="345"/>
        <v>4.9400075301034027E-3</v>
      </c>
      <c r="BQ145" s="230">
        <f t="shared" si="345"/>
        <v>4.7602657792752091E-3</v>
      </c>
      <c r="BR145" s="230">
        <f t="shared" si="345"/>
        <v>4.5805240284470163E-3</v>
      </c>
      <c r="BS145" s="230">
        <f t="shared" si="345"/>
        <v>4.4007822776188235E-3</v>
      </c>
      <c r="BT145" s="230">
        <f t="shared" si="345"/>
        <v>4.2210405267906308E-3</v>
      </c>
      <c r="BU145" s="230">
        <f t="shared" si="345"/>
        <v>4.041298775962438E-3</v>
      </c>
      <c r="BV145" s="230">
        <f t="shared" si="345"/>
        <v>3.8615570251342443E-3</v>
      </c>
      <c r="BW145" s="230">
        <f t="shared" si="349"/>
        <v>3.6818152743060516E-3</v>
      </c>
      <c r="BX145" s="230">
        <f t="shared" si="349"/>
        <v>3.5020735234778588E-3</v>
      </c>
      <c r="BY145" s="230">
        <f t="shared" si="349"/>
        <v>3.322331772649666E-3</v>
      </c>
      <c r="BZ145" s="230">
        <f t="shared" si="349"/>
        <v>3.1425900218214724E-3</v>
      </c>
      <c r="CA145" s="230">
        <f t="shared" si="349"/>
        <v>2.9628482709932796E-3</v>
      </c>
      <c r="CB145" s="230">
        <f t="shared" si="349"/>
        <v>2.7831065201650868E-3</v>
      </c>
      <c r="CC145" s="230">
        <f t="shared" si="349"/>
        <v>2.603364769336894E-3</v>
      </c>
      <c r="CD145" s="230">
        <f t="shared" si="349"/>
        <v>2.4236230185087013E-3</v>
      </c>
      <c r="CE145" s="230">
        <f t="shared" si="349"/>
        <v>2.2438812676805076E-3</v>
      </c>
      <c r="CF145" s="230">
        <f t="shared" si="349"/>
        <v>2.0641395168523157E-3</v>
      </c>
      <c r="CG145" s="230">
        <f t="shared" si="349"/>
        <v>1.8843977660241221E-3</v>
      </c>
      <c r="CH145" s="230">
        <f t="shared" si="349"/>
        <v>1.7046560151959284E-3</v>
      </c>
      <c r="CI145" s="230">
        <f t="shared" si="349"/>
        <v>1.5249142643677365E-3</v>
      </c>
      <c r="CJ145" s="230">
        <f t="shared" si="349"/>
        <v>1.3451725135395429E-3</v>
      </c>
      <c r="CK145" s="230">
        <f t="shared" si="349"/>
        <v>1.165430762711351E-3</v>
      </c>
      <c r="CL145" s="230">
        <f t="shared" si="349"/>
        <v>9.8568901188315731E-4</v>
      </c>
      <c r="CM145" s="230">
        <f t="shared" si="346"/>
        <v>8.0594726105496367E-4</v>
      </c>
      <c r="CN145" s="230">
        <f t="shared" si="346"/>
        <v>6.2620551022677176E-4</v>
      </c>
      <c r="CO145" s="230">
        <f t="shared" si="346"/>
        <v>4.4646375939857812E-4</v>
      </c>
      <c r="CP145" s="230">
        <f t="shared" si="346"/>
        <v>2.6672200857038447E-4</v>
      </c>
      <c r="CQ145" s="230">
        <f t="shared" si="346"/>
        <v>8.7003501286017952E-5</v>
      </c>
      <c r="CR145" s="230">
        <f t="shared" si="346"/>
        <v>0</v>
      </c>
      <c r="CS145" s="230">
        <f t="shared" si="346"/>
        <v>0</v>
      </c>
      <c r="CT145" s="230">
        <f t="shared" si="346"/>
        <v>0</v>
      </c>
      <c r="CU145" s="230">
        <f t="shared" si="346"/>
        <v>0</v>
      </c>
      <c r="CV145" s="230">
        <f t="shared" si="346"/>
        <v>0</v>
      </c>
      <c r="CW145" s="230">
        <f t="shared" si="346"/>
        <v>0</v>
      </c>
      <c r="CX145" s="230">
        <f t="shared" si="346"/>
        <v>0</v>
      </c>
      <c r="CY145" s="230">
        <f t="shared" si="346"/>
        <v>0</v>
      </c>
      <c r="CZ145" s="230">
        <f t="shared" si="346"/>
        <v>0</v>
      </c>
      <c r="DA145" s="230">
        <f t="shared" si="346"/>
        <v>0</v>
      </c>
      <c r="DB145" s="230">
        <f t="shared" si="347"/>
        <v>0</v>
      </c>
      <c r="DC145" s="230">
        <f t="shared" si="347"/>
        <v>0</v>
      </c>
      <c r="DD145" s="230">
        <f t="shared" si="347"/>
        <v>0</v>
      </c>
      <c r="DE145" s="230">
        <f t="shared" si="347"/>
        <v>0</v>
      </c>
      <c r="DF145" s="230">
        <f t="shared" si="347"/>
        <v>0</v>
      </c>
      <c r="DG145" s="230">
        <f t="shared" si="347"/>
        <v>0</v>
      </c>
      <c r="DH145" s="230">
        <f t="shared" si="347"/>
        <v>0</v>
      </c>
      <c r="DI145" s="230">
        <f t="shared" si="347"/>
        <v>0</v>
      </c>
      <c r="DJ145" s="230">
        <f t="shared" si="347"/>
        <v>0</v>
      </c>
      <c r="DK145" s="230">
        <f t="shared" si="347"/>
        <v>0</v>
      </c>
      <c r="DL145" s="230">
        <f t="shared" si="347"/>
        <v>0</v>
      </c>
      <c r="DM145" s="230">
        <f t="shared" si="347"/>
        <v>0</v>
      </c>
      <c r="DN145" s="230">
        <f t="shared" si="347"/>
        <v>0</v>
      </c>
      <c r="DO145" s="230">
        <f t="shared" si="347"/>
        <v>0</v>
      </c>
      <c r="DP145" s="230">
        <f t="shared" si="347"/>
        <v>0</v>
      </c>
    </row>
    <row r="146" spans="2:120" x14ac:dyDescent="0.25">
      <c r="B146" s="194" t="str">
        <f t="shared" si="333"/>
        <v>Hong Kong</v>
      </c>
      <c r="C146" s="233">
        <f>'web app'!$C$29</f>
        <v>668.55</v>
      </c>
      <c r="D146" s="234">
        <f>'web app'!$C$17</f>
        <v>0.15</v>
      </c>
      <c r="E146" s="235">
        <f>VLOOKUP($S146,'data countries EDGAR'!$A$15:$AA$223,'data countries EDGAR'!$AA$12,FALSE)</f>
        <v>9.7134551514800626E-4</v>
      </c>
      <c r="F146" s="235">
        <f>VLOOKUP($S146,'data countries EDGAR'!$A$15:$AA$223,'data countries EDGAR'!$Z$12,FALSE)</f>
        <v>1.1858156448048458E-3</v>
      </c>
      <c r="G146" s="193">
        <f t="shared" si="334"/>
        <v>0.77126944855696755</v>
      </c>
      <c r="H146" s="262">
        <f>VLOOKUP($S146,'data countries EDGAR'!$A$15:$AA$223,'data countries EDGAR'!M$12,FALSE)/1000</f>
        <v>4.3508225279252001E-2</v>
      </c>
      <c r="I146" s="236">
        <f>VLOOKUP($S146,'data countries EDGAR'!$A$15:$AA$223,'data countries EDGAR'!N$12,FALSE)/1000</f>
        <v>3.4061876596965003E-2</v>
      </c>
      <c r="J146" s="236">
        <f>VLOOKUP($S146,'data countries EDGAR'!$A$15:$AA$223,'data countries EDGAR'!O$12,FALSE)/1000</f>
        <v>3.4537338845294002E-2</v>
      </c>
      <c r="K146" s="236">
        <f>VLOOKUP($S146,'data countries EDGAR'!$A$15:$AA$223,'data countries EDGAR'!P$12,FALSE)/1000</f>
        <v>3.2132151557481996E-2</v>
      </c>
      <c r="L146" s="236">
        <f>VLOOKUP($S146,'data countries EDGAR'!$A$15:$AA$223,'data countries EDGAR'!Q$12,FALSE)/1000</f>
        <v>3.4119384964721999E-2</v>
      </c>
      <c r="M146" s="236">
        <f>VLOOKUP($S146,'data countries EDGAR'!$A$15:$AA$223,'data countries EDGAR'!R$12,FALSE)/1000</f>
        <v>3.4616164016463995E-2</v>
      </c>
      <c r="N146" s="236"/>
      <c r="O146" s="236"/>
      <c r="P146" s="262">
        <f t="shared" si="335"/>
        <v>0.169466915980927</v>
      </c>
      <c r="Q146" s="194">
        <f t="shared" si="322"/>
        <v>0</v>
      </c>
      <c r="R146" s="237">
        <f t="shared" si="323"/>
        <v>0</v>
      </c>
      <c r="S146" s="194" t="str">
        <f>'data countries EDGAR'!A101</f>
        <v>Hong Kong</v>
      </c>
      <c r="T146" s="195">
        <v>2019</v>
      </c>
      <c r="U146" s="485">
        <f t="shared" si="336"/>
        <v>0.77126944855696755</v>
      </c>
      <c r="V146" s="193">
        <f t="shared" si="324"/>
        <v>0.77126944855688662</v>
      </c>
      <c r="W146" s="254">
        <f t="shared" si="337"/>
        <v>-1.0491607582707729E-13</v>
      </c>
      <c r="X146" s="197">
        <f t="shared" si="325"/>
        <v>4.3508225279252001E-2</v>
      </c>
      <c r="Y146" s="229">
        <v>0</v>
      </c>
      <c r="Z146" s="199">
        <f t="shared" si="338"/>
        <v>4.3508225279252001E-2</v>
      </c>
      <c r="AA146" s="199">
        <f t="shared" si="326"/>
        <v>-177.31576902529201</v>
      </c>
      <c r="AB146" s="200">
        <f t="shared" si="327"/>
        <v>180646.11973218145</v>
      </c>
      <c r="AC146" s="199">
        <f t="shared" si="339"/>
        <v>2019.506859256076</v>
      </c>
      <c r="AD146" s="199">
        <f t="shared" si="340"/>
        <v>2055.9471011666565</v>
      </c>
      <c r="AE146" s="201">
        <f t="shared" si="341"/>
        <v>2055.9471011666565</v>
      </c>
      <c r="AF146" s="202">
        <f t="shared" si="328"/>
        <v>2055.9471011666565</v>
      </c>
      <c r="AG146" s="202">
        <f t="shared" si="342"/>
        <v>2055.9471011666565</v>
      </c>
      <c r="AH146" s="202">
        <f t="shared" si="343"/>
        <v>2055</v>
      </c>
      <c r="AI146" s="177">
        <f t="shared" si="329"/>
        <v>2056</v>
      </c>
      <c r="AJ146" s="178" cm="1">
        <f t="array" ref="AJ146">IFERROR(INDEX($AN$6:$DP$6,MATCH(_xlfn.AGGREGATE(14,6,(AN146:DP146)/(AN146:DP146&lt;=0),1),AN146:DP146,0)),"-")</f>
        <v>2056</v>
      </c>
      <c r="AL146" s="176" t="s">
        <v>302</v>
      </c>
      <c r="AM146" s="154">
        <f t="shared" si="330"/>
        <v>4.3508225279252001E-2</v>
      </c>
      <c r="AN146" s="176">
        <f t="shared" si="344"/>
        <v>4.2314489045461881E-2</v>
      </c>
      <c r="AO146" s="176">
        <f t="shared" si="344"/>
        <v>4.1120752811671761E-2</v>
      </c>
      <c r="AP146" s="176">
        <f t="shared" si="344"/>
        <v>3.9927016577881641E-2</v>
      </c>
      <c r="AQ146" s="176">
        <f t="shared" si="344"/>
        <v>3.8733280344091521E-2</v>
      </c>
      <c r="AR146" s="230">
        <f t="shared" si="348"/>
        <v>3.7539544110301401E-2</v>
      </c>
      <c r="AS146" s="230">
        <f t="shared" si="348"/>
        <v>3.6345807876511274E-2</v>
      </c>
      <c r="AT146" s="230">
        <f t="shared" si="348"/>
        <v>3.5152071642721154E-2</v>
      </c>
      <c r="AU146" s="230">
        <f t="shared" si="348"/>
        <v>3.3958335408931034E-2</v>
      </c>
      <c r="AV146" s="230">
        <f t="shared" si="348"/>
        <v>3.2764599175140914E-2</v>
      </c>
      <c r="AW146" s="230">
        <f t="shared" si="348"/>
        <v>3.1570862941350794E-2</v>
      </c>
      <c r="AX146" s="230">
        <f t="shared" si="348"/>
        <v>3.0377126707560674E-2</v>
      </c>
      <c r="AY146" s="230">
        <f t="shared" si="348"/>
        <v>2.9183390473770554E-2</v>
      </c>
      <c r="AZ146" s="230">
        <f t="shared" si="348"/>
        <v>2.7989654239980434E-2</v>
      </c>
      <c r="BA146" s="230">
        <f t="shared" si="348"/>
        <v>2.6795918006190311E-2</v>
      </c>
      <c r="BB146" s="230">
        <f t="shared" si="348"/>
        <v>2.5602181772400191E-2</v>
      </c>
      <c r="BC146" s="230">
        <f t="shared" si="348"/>
        <v>2.4408445538610071E-2</v>
      </c>
      <c r="BD146" s="230">
        <f t="shared" si="348"/>
        <v>2.3214709304819951E-2</v>
      </c>
      <c r="BE146" s="230">
        <f t="shared" si="348"/>
        <v>2.2020973071029831E-2</v>
      </c>
      <c r="BF146" s="230">
        <f t="shared" si="348"/>
        <v>2.0827236837239707E-2</v>
      </c>
      <c r="BG146" s="230">
        <f t="shared" si="348"/>
        <v>1.9633500603449587E-2</v>
      </c>
      <c r="BH146" s="230">
        <f t="shared" si="345"/>
        <v>1.8439764369659467E-2</v>
      </c>
      <c r="BI146" s="230">
        <f t="shared" si="345"/>
        <v>1.7246028135869347E-2</v>
      </c>
      <c r="BJ146" s="230">
        <f t="shared" si="345"/>
        <v>1.6052291902079227E-2</v>
      </c>
      <c r="BK146" s="230">
        <f t="shared" si="345"/>
        <v>1.4858555668289107E-2</v>
      </c>
      <c r="BL146" s="230">
        <f t="shared" si="345"/>
        <v>1.3664819434498984E-2</v>
      </c>
      <c r="BM146" s="230">
        <f t="shared" si="345"/>
        <v>1.2471083200708864E-2</v>
      </c>
      <c r="BN146" s="230">
        <f t="shared" si="345"/>
        <v>1.127734696691874E-2</v>
      </c>
      <c r="BO146" s="230">
        <f t="shared" si="345"/>
        <v>1.008361073312862E-2</v>
      </c>
      <c r="BP146" s="230">
        <f t="shared" si="345"/>
        <v>8.8898744993385001E-3</v>
      </c>
      <c r="BQ146" s="230">
        <f t="shared" si="345"/>
        <v>7.6961382655483801E-3</v>
      </c>
      <c r="BR146" s="230">
        <f t="shared" si="345"/>
        <v>6.5024020317582601E-3</v>
      </c>
      <c r="BS146" s="230">
        <f t="shared" si="345"/>
        <v>5.3086657979681401E-3</v>
      </c>
      <c r="BT146" s="230">
        <f t="shared" si="345"/>
        <v>4.1149295641780201E-3</v>
      </c>
      <c r="BU146" s="230">
        <f t="shared" si="345"/>
        <v>2.9211933303879001E-3</v>
      </c>
      <c r="BV146" s="230">
        <f t="shared" si="345"/>
        <v>1.7274570965977801E-3</v>
      </c>
      <c r="BW146" s="230">
        <f t="shared" si="349"/>
        <v>5.3539107084269019E-4</v>
      </c>
      <c r="BX146" s="230">
        <f t="shared" si="349"/>
        <v>0</v>
      </c>
      <c r="BY146" s="230">
        <f t="shared" si="349"/>
        <v>0</v>
      </c>
      <c r="BZ146" s="230">
        <f t="shared" si="349"/>
        <v>0</v>
      </c>
      <c r="CA146" s="230">
        <f t="shared" si="349"/>
        <v>0</v>
      </c>
      <c r="CB146" s="230">
        <f t="shared" si="349"/>
        <v>0</v>
      </c>
      <c r="CC146" s="230">
        <f t="shared" si="349"/>
        <v>0</v>
      </c>
      <c r="CD146" s="230">
        <f t="shared" si="349"/>
        <v>0</v>
      </c>
      <c r="CE146" s="230">
        <f t="shared" si="349"/>
        <v>0</v>
      </c>
      <c r="CF146" s="230">
        <f t="shared" si="349"/>
        <v>0</v>
      </c>
      <c r="CG146" s="230">
        <f t="shared" si="349"/>
        <v>0</v>
      </c>
      <c r="CH146" s="230">
        <f t="shared" si="349"/>
        <v>0</v>
      </c>
      <c r="CI146" s="230">
        <f t="shared" si="349"/>
        <v>0</v>
      </c>
      <c r="CJ146" s="230">
        <f t="shared" si="349"/>
        <v>0</v>
      </c>
      <c r="CK146" s="230">
        <f t="shared" si="349"/>
        <v>0</v>
      </c>
      <c r="CL146" s="230">
        <f t="shared" si="349"/>
        <v>0</v>
      </c>
      <c r="CM146" s="230">
        <f t="shared" si="346"/>
        <v>0</v>
      </c>
      <c r="CN146" s="230">
        <f t="shared" si="346"/>
        <v>0</v>
      </c>
      <c r="CO146" s="230">
        <f t="shared" si="346"/>
        <v>0</v>
      </c>
      <c r="CP146" s="230">
        <f t="shared" si="346"/>
        <v>0</v>
      </c>
      <c r="CQ146" s="230">
        <f t="shared" si="346"/>
        <v>0</v>
      </c>
      <c r="CR146" s="230">
        <f t="shared" si="346"/>
        <v>0</v>
      </c>
      <c r="CS146" s="230">
        <f t="shared" si="346"/>
        <v>0</v>
      </c>
      <c r="CT146" s="230">
        <f t="shared" si="346"/>
        <v>0</v>
      </c>
      <c r="CU146" s="230">
        <f t="shared" si="346"/>
        <v>0</v>
      </c>
      <c r="CV146" s="230">
        <f t="shared" si="346"/>
        <v>0</v>
      </c>
      <c r="CW146" s="230">
        <f t="shared" si="346"/>
        <v>0</v>
      </c>
      <c r="CX146" s="230">
        <f t="shared" si="346"/>
        <v>0</v>
      </c>
      <c r="CY146" s="230">
        <f t="shared" si="346"/>
        <v>0</v>
      </c>
      <c r="CZ146" s="230">
        <f t="shared" si="346"/>
        <v>0</v>
      </c>
      <c r="DA146" s="230">
        <f t="shared" si="346"/>
        <v>0</v>
      </c>
      <c r="DB146" s="230">
        <f t="shared" si="347"/>
        <v>0</v>
      </c>
      <c r="DC146" s="230">
        <f t="shared" si="347"/>
        <v>0</v>
      </c>
      <c r="DD146" s="230">
        <f t="shared" si="347"/>
        <v>0</v>
      </c>
      <c r="DE146" s="230">
        <f t="shared" si="347"/>
        <v>0</v>
      </c>
      <c r="DF146" s="230">
        <f t="shared" si="347"/>
        <v>0</v>
      </c>
      <c r="DG146" s="230">
        <f t="shared" si="347"/>
        <v>0</v>
      </c>
      <c r="DH146" s="230">
        <f t="shared" si="347"/>
        <v>0</v>
      </c>
      <c r="DI146" s="230">
        <f t="shared" si="347"/>
        <v>0</v>
      </c>
      <c r="DJ146" s="230">
        <f t="shared" si="347"/>
        <v>0</v>
      </c>
      <c r="DK146" s="230">
        <f t="shared" si="347"/>
        <v>0</v>
      </c>
      <c r="DL146" s="230">
        <f t="shared" si="347"/>
        <v>0</v>
      </c>
      <c r="DM146" s="230">
        <f t="shared" si="347"/>
        <v>0</v>
      </c>
      <c r="DN146" s="230">
        <f t="shared" si="347"/>
        <v>0</v>
      </c>
      <c r="DO146" s="230">
        <f t="shared" si="347"/>
        <v>0</v>
      </c>
      <c r="DP146" s="230">
        <f t="shared" si="347"/>
        <v>0</v>
      </c>
    </row>
    <row r="147" spans="2:120" x14ac:dyDescent="0.25">
      <c r="B147" s="194" t="str">
        <f t="shared" si="333"/>
        <v>Hungary</v>
      </c>
      <c r="C147" s="233">
        <f>'web app'!$C$29</f>
        <v>668.55</v>
      </c>
      <c r="D147" s="234">
        <f>'web app'!$C$17</f>
        <v>0.15</v>
      </c>
      <c r="E147" s="235">
        <f>VLOOKUP($S147,'data countries EDGAR'!$A$15:$AA$223,'data countries EDGAR'!$AA$12,FALSE)</f>
        <v>1.2520320464107944E-3</v>
      </c>
      <c r="F147" s="235">
        <f>VLOOKUP($S147,'data countries EDGAR'!$A$15:$AA$223,'data countries EDGAR'!$Z$12,FALSE)</f>
        <v>1.4037072307513023E-3</v>
      </c>
      <c r="G147" s="193">
        <f t="shared" si="334"/>
        <v>0.92323810244515614</v>
      </c>
      <c r="H147" s="262">
        <f>VLOOKUP($S147,'data countries EDGAR'!$A$15:$AA$223,'data countries EDGAR'!M$12,FALSE)/1000</f>
        <v>5.1502786870123995E-2</v>
      </c>
      <c r="I147" s="236">
        <f>VLOOKUP($S147,'data countries EDGAR'!$A$15:$AA$223,'data countries EDGAR'!N$12,FALSE)/1000</f>
        <v>4.9652119703104E-2</v>
      </c>
      <c r="J147" s="236">
        <f>VLOOKUP($S147,'data countries EDGAR'!$A$15:$AA$223,'data countries EDGAR'!O$12,FALSE)/1000</f>
        <v>5.0986015631710006E-2</v>
      </c>
      <c r="K147" s="236">
        <f>VLOOKUP($S147,'data countries EDGAR'!$A$15:$AA$223,'data countries EDGAR'!P$12,FALSE)/1000</f>
        <v>4.7573289639530995E-2</v>
      </c>
      <c r="L147" s="236">
        <f>VLOOKUP($S147,'data countries EDGAR'!$A$15:$AA$223,'data countries EDGAR'!Q$12,FALSE)/1000</f>
        <v>4.2977571433370998E-2</v>
      </c>
      <c r="M147" s="236">
        <f>VLOOKUP($S147,'data countries EDGAR'!$A$15:$AA$223,'data countries EDGAR'!R$12,FALSE)/1000</f>
        <v>4.2626870832580002E-2</v>
      </c>
      <c r="N147" s="236"/>
      <c r="O147" s="236"/>
      <c r="P147" s="262">
        <f t="shared" si="335"/>
        <v>0.23381586724029602</v>
      </c>
      <c r="Q147" s="194">
        <f t="shared" si="322"/>
        <v>0</v>
      </c>
      <c r="R147" s="237">
        <f t="shared" si="323"/>
        <v>0</v>
      </c>
      <c r="S147" s="194" t="str">
        <f>'data countries EDGAR'!A102</f>
        <v>Hungary</v>
      </c>
      <c r="T147" s="195">
        <v>2019</v>
      </c>
      <c r="U147" s="485">
        <f t="shared" si="336"/>
        <v>0.92323810244515614</v>
      </c>
      <c r="V147" s="193">
        <f t="shared" si="324"/>
        <v>0.92323810244528659</v>
      </c>
      <c r="W147" s="254">
        <f t="shared" si="337"/>
        <v>1.4122036873231991E-13</v>
      </c>
      <c r="X147" s="197">
        <f t="shared" si="325"/>
        <v>5.1502786870123995E-2</v>
      </c>
      <c r="Y147" s="229">
        <v>0</v>
      </c>
      <c r="Z147" s="199">
        <f t="shared" si="338"/>
        <v>5.1502786870123995E-2</v>
      </c>
      <c r="AA147" s="199">
        <f t="shared" si="326"/>
        <v>-209.91773516019126</v>
      </c>
      <c r="AB147" s="200">
        <f t="shared" si="327"/>
        <v>213880.93024062994</v>
      </c>
      <c r="AC147" s="199">
        <f t="shared" si="339"/>
        <v>2019.5067851477077</v>
      </c>
      <c r="AD147" s="199">
        <f t="shared" si="340"/>
        <v>2056.3451816506449</v>
      </c>
      <c r="AE147" s="201">
        <f t="shared" si="341"/>
        <v>2056.3451816506449</v>
      </c>
      <c r="AF147" s="202">
        <f t="shared" si="328"/>
        <v>2056.3451816506449</v>
      </c>
      <c r="AG147" s="202">
        <f t="shared" si="342"/>
        <v>2056.3451816506449</v>
      </c>
      <c r="AH147" s="202">
        <f t="shared" si="343"/>
        <v>2056</v>
      </c>
      <c r="AI147" s="177">
        <f t="shared" si="329"/>
        <v>2056</v>
      </c>
      <c r="AJ147" s="178" cm="1">
        <f t="array" ref="AJ147">IFERROR(INDEX($AN$6:$DP$6,MATCH(_xlfn.AGGREGATE(14,6,(AN147:DP147)/(AN147:DP147&lt;=0),1),AN147:DP147,0)),"-")</f>
        <v>2057</v>
      </c>
      <c r="AL147" s="176" t="s">
        <v>302</v>
      </c>
      <c r="AM147" s="154">
        <f t="shared" si="330"/>
        <v>5.1502786870123995E-2</v>
      </c>
      <c r="AN147" s="176">
        <f t="shared" si="344"/>
        <v>5.0104970804010981E-2</v>
      </c>
      <c r="AO147" s="176">
        <f t="shared" si="344"/>
        <v>4.8707154737897961E-2</v>
      </c>
      <c r="AP147" s="176">
        <f t="shared" si="344"/>
        <v>4.7309338671784947E-2</v>
      </c>
      <c r="AQ147" s="176">
        <f t="shared" si="344"/>
        <v>4.5911522605671926E-2</v>
      </c>
      <c r="AR147" s="230">
        <f t="shared" si="348"/>
        <v>4.4513706539558912E-2</v>
      </c>
      <c r="AS147" s="230">
        <f t="shared" si="348"/>
        <v>4.3115890473445898E-2</v>
      </c>
      <c r="AT147" s="230">
        <f t="shared" si="348"/>
        <v>4.1718074407332877E-2</v>
      </c>
      <c r="AU147" s="230">
        <f t="shared" si="348"/>
        <v>4.0320258341219856E-2</v>
      </c>
      <c r="AV147" s="230">
        <f t="shared" si="348"/>
        <v>3.8922442275106842E-2</v>
      </c>
      <c r="AW147" s="230">
        <f t="shared" si="348"/>
        <v>3.7524626208993828E-2</v>
      </c>
      <c r="AX147" s="230">
        <f t="shared" si="348"/>
        <v>3.6126810142880807E-2</v>
      </c>
      <c r="AY147" s="230">
        <f t="shared" si="348"/>
        <v>3.4728994076767793E-2</v>
      </c>
      <c r="AZ147" s="230">
        <f t="shared" si="348"/>
        <v>3.3331178010654772E-2</v>
      </c>
      <c r="BA147" s="230">
        <f t="shared" si="348"/>
        <v>3.1933361944541758E-2</v>
      </c>
      <c r="BB147" s="230">
        <f t="shared" si="348"/>
        <v>3.053554587842874E-2</v>
      </c>
      <c r="BC147" s="230">
        <f t="shared" si="348"/>
        <v>2.9137729812315723E-2</v>
      </c>
      <c r="BD147" s="230">
        <f t="shared" si="348"/>
        <v>2.7739913746202705E-2</v>
      </c>
      <c r="BE147" s="230">
        <f t="shared" si="348"/>
        <v>2.6342097680089688E-2</v>
      </c>
      <c r="BF147" s="230">
        <f t="shared" si="348"/>
        <v>2.494428161397667E-2</v>
      </c>
      <c r="BG147" s="230">
        <f t="shared" si="348"/>
        <v>2.3546465547863653E-2</v>
      </c>
      <c r="BH147" s="230">
        <f t="shared" si="345"/>
        <v>2.2148649481750639E-2</v>
      </c>
      <c r="BI147" s="230">
        <f t="shared" si="345"/>
        <v>2.0750833415637621E-2</v>
      </c>
      <c r="BJ147" s="230">
        <f t="shared" si="345"/>
        <v>1.9353017349524604E-2</v>
      </c>
      <c r="BK147" s="230">
        <f t="shared" si="345"/>
        <v>1.795520128341159E-2</v>
      </c>
      <c r="BL147" s="230">
        <f t="shared" si="345"/>
        <v>1.6557385217298569E-2</v>
      </c>
      <c r="BM147" s="230">
        <f t="shared" si="345"/>
        <v>1.5159569151185555E-2</v>
      </c>
      <c r="BN147" s="230">
        <f t="shared" si="345"/>
        <v>1.3761753085072534E-2</v>
      </c>
      <c r="BO147" s="230">
        <f t="shared" si="345"/>
        <v>1.236393701895952E-2</v>
      </c>
      <c r="BP147" s="230">
        <f t="shared" si="345"/>
        <v>1.0966120952846499E-2</v>
      </c>
      <c r="BQ147" s="230">
        <f t="shared" si="345"/>
        <v>9.5683048867334849E-3</v>
      </c>
      <c r="BR147" s="230">
        <f t="shared" si="345"/>
        <v>8.170488820620464E-3</v>
      </c>
      <c r="BS147" s="230">
        <f t="shared" si="345"/>
        <v>6.77267275450745E-3</v>
      </c>
      <c r="BT147" s="230">
        <f t="shared" si="345"/>
        <v>5.374856688394436E-3</v>
      </c>
      <c r="BU147" s="230">
        <f t="shared" si="345"/>
        <v>3.977040622281415E-3</v>
      </c>
      <c r="BV147" s="230">
        <f t="shared" si="345"/>
        <v>2.579224556168401E-3</v>
      </c>
      <c r="BW147" s="230">
        <f t="shared" si="349"/>
        <v>1.1814084900553801E-3</v>
      </c>
      <c r="BX147" s="230">
        <f t="shared" si="349"/>
        <v>8.3275152091897864E-5</v>
      </c>
      <c r="BY147" s="230">
        <f t="shared" si="349"/>
        <v>0</v>
      </c>
      <c r="BZ147" s="230">
        <f t="shared" si="349"/>
        <v>0</v>
      </c>
      <c r="CA147" s="230">
        <f t="shared" si="349"/>
        <v>0</v>
      </c>
      <c r="CB147" s="230">
        <f t="shared" si="349"/>
        <v>0</v>
      </c>
      <c r="CC147" s="230">
        <f t="shared" si="349"/>
        <v>0</v>
      </c>
      <c r="CD147" s="230">
        <f t="shared" si="349"/>
        <v>0</v>
      </c>
      <c r="CE147" s="230">
        <f t="shared" si="349"/>
        <v>0</v>
      </c>
      <c r="CF147" s="230">
        <f t="shared" si="349"/>
        <v>0</v>
      </c>
      <c r="CG147" s="230">
        <f t="shared" si="349"/>
        <v>0</v>
      </c>
      <c r="CH147" s="230">
        <f t="shared" si="349"/>
        <v>0</v>
      </c>
      <c r="CI147" s="230">
        <f t="shared" si="349"/>
        <v>0</v>
      </c>
      <c r="CJ147" s="230">
        <f t="shared" si="349"/>
        <v>0</v>
      </c>
      <c r="CK147" s="230">
        <f t="shared" si="349"/>
        <v>0</v>
      </c>
      <c r="CL147" s="230">
        <f t="shared" si="349"/>
        <v>0</v>
      </c>
      <c r="CM147" s="230">
        <f t="shared" si="346"/>
        <v>0</v>
      </c>
      <c r="CN147" s="230">
        <f t="shared" si="346"/>
        <v>0</v>
      </c>
      <c r="CO147" s="230">
        <f t="shared" si="346"/>
        <v>0</v>
      </c>
      <c r="CP147" s="230">
        <f t="shared" si="346"/>
        <v>0</v>
      </c>
      <c r="CQ147" s="230">
        <f t="shared" si="346"/>
        <v>0</v>
      </c>
      <c r="CR147" s="230">
        <f t="shared" si="346"/>
        <v>0</v>
      </c>
      <c r="CS147" s="230">
        <f t="shared" si="346"/>
        <v>0</v>
      </c>
      <c r="CT147" s="230">
        <f t="shared" si="346"/>
        <v>0</v>
      </c>
      <c r="CU147" s="230">
        <f t="shared" si="346"/>
        <v>0</v>
      </c>
      <c r="CV147" s="230">
        <f t="shared" si="346"/>
        <v>0</v>
      </c>
      <c r="CW147" s="230">
        <f t="shared" si="346"/>
        <v>0</v>
      </c>
      <c r="CX147" s="230">
        <f t="shared" si="346"/>
        <v>0</v>
      </c>
      <c r="CY147" s="230">
        <f t="shared" si="346"/>
        <v>0</v>
      </c>
      <c r="CZ147" s="230">
        <f t="shared" si="346"/>
        <v>0</v>
      </c>
      <c r="DA147" s="230">
        <f t="shared" si="346"/>
        <v>0</v>
      </c>
      <c r="DB147" s="230">
        <f t="shared" si="347"/>
        <v>0</v>
      </c>
      <c r="DC147" s="230">
        <f t="shared" si="347"/>
        <v>0</v>
      </c>
      <c r="DD147" s="230">
        <f t="shared" si="347"/>
        <v>0</v>
      </c>
      <c r="DE147" s="230">
        <f t="shared" si="347"/>
        <v>0</v>
      </c>
      <c r="DF147" s="230">
        <f t="shared" si="347"/>
        <v>0</v>
      </c>
      <c r="DG147" s="230">
        <f t="shared" si="347"/>
        <v>0</v>
      </c>
      <c r="DH147" s="230">
        <f t="shared" si="347"/>
        <v>0</v>
      </c>
      <c r="DI147" s="230">
        <f t="shared" si="347"/>
        <v>0</v>
      </c>
      <c r="DJ147" s="230">
        <f t="shared" si="347"/>
        <v>0</v>
      </c>
      <c r="DK147" s="230">
        <f t="shared" si="347"/>
        <v>0</v>
      </c>
      <c r="DL147" s="230">
        <f t="shared" si="347"/>
        <v>0</v>
      </c>
      <c r="DM147" s="230">
        <f t="shared" si="347"/>
        <v>0</v>
      </c>
      <c r="DN147" s="230">
        <f t="shared" si="347"/>
        <v>0</v>
      </c>
      <c r="DO147" s="230">
        <f t="shared" si="347"/>
        <v>0</v>
      </c>
      <c r="DP147" s="230">
        <f t="shared" si="347"/>
        <v>0</v>
      </c>
    </row>
    <row r="148" spans="2:120" x14ac:dyDescent="0.25">
      <c r="B148" s="194" t="str">
        <f t="shared" si="333"/>
        <v>Iceland</v>
      </c>
      <c r="C148" s="233">
        <f>'web app'!$C$29</f>
        <v>668.55</v>
      </c>
      <c r="D148" s="234">
        <f>'web app'!$C$17</f>
        <v>0.15</v>
      </c>
      <c r="E148" s="235">
        <f>VLOOKUP($S148,'data countries EDGAR'!$A$15:$AA$223,'data countries EDGAR'!$AA$12,FALSE)</f>
        <v>4.4161947531571528E-5</v>
      </c>
      <c r="F148" s="235">
        <f>VLOOKUP($S148,'data countries EDGAR'!$A$15:$AA$223,'data countries EDGAR'!$Z$12,FALSE)</f>
        <v>8.6584268689071002E-5</v>
      </c>
      <c r="G148" s="193">
        <f t="shared" si="334"/>
        <v>5.3631696410601476E-2</v>
      </c>
      <c r="H148" s="262">
        <f>VLOOKUP($S148,'data countries EDGAR'!$A$15:$AA$223,'data countries EDGAR'!M$12,FALSE)/1000</f>
        <v>3.1768242258124E-3</v>
      </c>
      <c r="I148" s="236">
        <f>VLOOKUP($S148,'data countries EDGAR'!$A$15:$AA$223,'data countries EDGAR'!N$12,FALSE)/1000</f>
        <v>3.0717153368713E-3</v>
      </c>
      <c r="J148" s="236">
        <f>VLOOKUP($S148,'data countries EDGAR'!$A$15:$AA$223,'data countries EDGAR'!O$12,FALSE)/1000</f>
        <v>3.1636527059623002E-3</v>
      </c>
      <c r="K148" s="236">
        <f>VLOOKUP($S148,'data countries EDGAR'!$A$15:$AA$223,'data countries EDGAR'!P$12,FALSE)/1000</f>
        <v>3.2394106136892E-3</v>
      </c>
      <c r="L148" s="236">
        <f>VLOOKUP($S148,'data countries EDGAR'!$A$15:$AA$223,'data countries EDGAR'!Q$12,FALSE)/1000</f>
        <v>3.2199816991338999E-3</v>
      </c>
      <c r="M148" s="236">
        <f>VLOOKUP($S148,'data countries EDGAR'!$A$15:$AA$223,'data countries EDGAR'!R$12,FALSE)/1000</f>
        <v>3.2929707091873001E-3</v>
      </c>
      <c r="N148" s="236"/>
      <c r="O148" s="236"/>
      <c r="P148" s="262">
        <f t="shared" si="335"/>
        <v>1.5987731064844003E-2</v>
      </c>
      <c r="Q148" s="194">
        <f t="shared" si="322"/>
        <v>0</v>
      </c>
      <c r="R148" s="237">
        <f t="shared" si="323"/>
        <v>0</v>
      </c>
      <c r="S148" s="194" t="str">
        <f>'data countries EDGAR'!A103</f>
        <v>Iceland</v>
      </c>
      <c r="T148" s="195">
        <v>2019</v>
      </c>
      <c r="U148" s="485">
        <f t="shared" si="336"/>
        <v>5.3631696410601476E-2</v>
      </c>
      <c r="V148" s="193">
        <f t="shared" si="324"/>
        <v>5.3631696410621564E-2</v>
      </c>
      <c r="W148" s="254">
        <f t="shared" si="337"/>
        <v>3.7458924850852782E-13</v>
      </c>
      <c r="X148" s="197">
        <f t="shared" si="325"/>
        <v>3.1768242258124E-3</v>
      </c>
      <c r="Y148" s="229">
        <v>0</v>
      </c>
      <c r="Z148" s="199">
        <f t="shared" si="338"/>
        <v>3.1768242258124E-3</v>
      </c>
      <c r="AA148" s="199">
        <f t="shared" si="326"/>
        <v>-12.941633265103299</v>
      </c>
      <c r="AB148" s="200">
        <f t="shared" si="327"/>
        <v>13179.331992807336</v>
      </c>
      <c r="AC148" s="199">
        <f t="shared" si="339"/>
        <v>2019.5071927639406</v>
      </c>
      <c r="AD148" s="199">
        <f t="shared" si="340"/>
        <v>2054.2571533870564</v>
      </c>
      <c r="AE148" s="201">
        <f t="shared" si="341"/>
        <v>2054.2571533870564</v>
      </c>
      <c r="AF148" s="202">
        <f t="shared" si="328"/>
        <v>2054.2571533870564</v>
      </c>
      <c r="AG148" s="202">
        <f t="shared" si="342"/>
        <v>2054.2571533870564</v>
      </c>
      <c r="AH148" s="202">
        <f t="shared" si="343"/>
        <v>2054</v>
      </c>
      <c r="AI148" s="177">
        <f t="shared" si="329"/>
        <v>2054</v>
      </c>
      <c r="AJ148" s="178" cm="1">
        <f t="array" ref="AJ148">IFERROR(INDEX($AN$6:$DP$6,MATCH(_xlfn.AGGREGATE(14,6,(AN148:DP148)/(AN148:DP148&lt;=0),1),AN148:DP148,0)),"-")</f>
        <v>2055</v>
      </c>
      <c r="AL148" s="176" t="s">
        <v>302</v>
      </c>
      <c r="AM148" s="154">
        <f t="shared" si="330"/>
        <v>3.1768242258124E-3</v>
      </c>
      <c r="AN148" s="176">
        <f t="shared" si="344"/>
        <v>3.0854236387034611E-3</v>
      </c>
      <c r="AO148" s="176">
        <f t="shared" si="344"/>
        <v>2.9940230515945222E-3</v>
      </c>
      <c r="AP148" s="176">
        <f t="shared" si="344"/>
        <v>2.9026224644855833E-3</v>
      </c>
      <c r="AQ148" s="176">
        <f t="shared" si="344"/>
        <v>2.8112218773766445E-3</v>
      </c>
      <c r="AR148" s="230">
        <f t="shared" si="348"/>
        <v>2.7198212902677056E-3</v>
      </c>
      <c r="AS148" s="230">
        <f t="shared" si="348"/>
        <v>2.6284207031587667E-3</v>
      </c>
      <c r="AT148" s="230">
        <f t="shared" si="348"/>
        <v>2.5370201160498278E-3</v>
      </c>
      <c r="AU148" s="230">
        <f t="shared" si="348"/>
        <v>2.4456195289408889E-3</v>
      </c>
      <c r="AV148" s="230">
        <f t="shared" si="348"/>
        <v>2.35421894183195E-3</v>
      </c>
      <c r="AW148" s="230">
        <f t="shared" si="348"/>
        <v>2.2628183547230112E-3</v>
      </c>
      <c r="AX148" s="230">
        <f t="shared" si="348"/>
        <v>2.1714177676140723E-3</v>
      </c>
      <c r="AY148" s="230">
        <f t="shared" si="348"/>
        <v>2.080017180505133E-3</v>
      </c>
      <c r="AZ148" s="230">
        <f t="shared" si="348"/>
        <v>1.9886165933961941E-3</v>
      </c>
      <c r="BA148" s="230">
        <f t="shared" si="348"/>
        <v>1.8972160062872552E-3</v>
      </c>
      <c r="BB148" s="230">
        <f t="shared" si="348"/>
        <v>1.8058154191783163E-3</v>
      </c>
      <c r="BC148" s="230">
        <f t="shared" si="348"/>
        <v>1.7144148320693774E-3</v>
      </c>
      <c r="BD148" s="230">
        <f t="shared" si="348"/>
        <v>1.6230142449604385E-3</v>
      </c>
      <c r="BE148" s="230">
        <f t="shared" si="348"/>
        <v>1.5316136578514996E-3</v>
      </c>
      <c r="BF148" s="230">
        <f t="shared" si="348"/>
        <v>1.4402130707425608E-3</v>
      </c>
      <c r="BG148" s="230">
        <f t="shared" si="348"/>
        <v>1.3488124836336219E-3</v>
      </c>
      <c r="BH148" s="230">
        <f t="shared" si="345"/>
        <v>1.2574118965246828E-3</v>
      </c>
      <c r="BI148" s="230">
        <f t="shared" si="345"/>
        <v>1.1660113094157441E-3</v>
      </c>
      <c r="BJ148" s="230">
        <f t="shared" si="345"/>
        <v>1.0746107223068052E-3</v>
      </c>
      <c r="BK148" s="230">
        <f t="shared" si="345"/>
        <v>9.8321013519786591E-4</v>
      </c>
      <c r="BL148" s="230">
        <f t="shared" si="345"/>
        <v>8.9180954808892703E-4</v>
      </c>
      <c r="BM148" s="230">
        <f t="shared" si="345"/>
        <v>8.0040896097998814E-4</v>
      </c>
      <c r="BN148" s="230">
        <f t="shared" si="345"/>
        <v>7.0900837387104926E-4</v>
      </c>
      <c r="BO148" s="230">
        <f t="shared" si="345"/>
        <v>6.1760778676211037E-4</v>
      </c>
      <c r="BP148" s="230">
        <f t="shared" si="345"/>
        <v>5.2620719965317149E-4</v>
      </c>
      <c r="BQ148" s="230">
        <f t="shared" si="345"/>
        <v>4.3480661254423261E-4</v>
      </c>
      <c r="BR148" s="230">
        <f t="shared" si="345"/>
        <v>3.4340602543529372E-4</v>
      </c>
      <c r="BS148" s="230">
        <f t="shared" si="345"/>
        <v>2.5200543832635484E-4</v>
      </c>
      <c r="BT148" s="230">
        <f t="shared" si="345"/>
        <v>1.6060485121741595E-4</v>
      </c>
      <c r="BU148" s="230">
        <f t="shared" si="345"/>
        <v>6.9204264108477069E-5</v>
      </c>
      <c r="BV148" s="230">
        <f t="shared" si="345"/>
        <v>3.0220628186238358E-6</v>
      </c>
      <c r="BW148" s="230">
        <f t="shared" si="349"/>
        <v>0</v>
      </c>
      <c r="BX148" s="230">
        <f t="shared" si="349"/>
        <v>0</v>
      </c>
      <c r="BY148" s="230">
        <f t="shared" si="349"/>
        <v>0</v>
      </c>
      <c r="BZ148" s="230">
        <f t="shared" si="349"/>
        <v>0</v>
      </c>
      <c r="CA148" s="230">
        <f t="shared" si="349"/>
        <v>0</v>
      </c>
      <c r="CB148" s="230">
        <f t="shared" si="349"/>
        <v>0</v>
      </c>
      <c r="CC148" s="230">
        <f t="shared" si="349"/>
        <v>0</v>
      </c>
      <c r="CD148" s="230">
        <f t="shared" si="349"/>
        <v>0</v>
      </c>
      <c r="CE148" s="230">
        <f t="shared" si="349"/>
        <v>0</v>
      </c>
      <c r="CF148" s="230">
        <f t="shared" si="349"/>
        <v>0</v>
      </c>
      <c r="CG148" s="230">
        <f t="shared" si="349"/>
        <v>0</v>
      </c>
      <c r="CH148" s="230">
        <f t="shared" si="349"/>
        <v>0</v>
      </c>
      <c r="CI148" s="230">
        <f t="shared" si="349"/>
        <v>0</v>
      </c>
      <c r="CJ148" s="230">
        <f t="shared" si="349"/>
        <v>0</v>
      </c>
      <c r="CK148" s="230">
        <f t="shared" si="349"/>
        <v>0</v>
      </c>
      <c r="CL148" s="230">
        <f t="shared" si="349"/>
        <v>0</v>
      </c>
      <c r="CM148" s="230">
        <f t="shared" si="346"/>
        <v>0</v>
      </c>
      <c r="CN148" s="230">
        <f t="shared" si="346"/>
        <v>0</v>
      </c>
      <c r="CO148" s="230">
        <f t="shared" si="346"/>
        <v>0</v>
      </c>
      <c r="CP148" s="230">
        <f t="shared" si="346"/>
        <v>0</v>
      </c>
      <c r="CQ148" s="230">
        <f t="shared" si="346"/>
        <v>0</v>
      </c>
      <c r="CR148" s="230">
        <f t="shared" si="346"/>
        <v>0</v>
      </c>
      <c r="CS148" s="230">
        <f t="shared" si="346"/>
        <v>0</v>
      </c>
      <c r="CT148" s="230">
        <f t="shared" si="346"/>
        <v>0</v>
      </c>
      <c r="CU148" s="230">
        <f t="shared" si="346"/>
        <v>0</v>
      </c>
      <c r="CV148" s="230">
        <f t="shared" si="346"/>
        <v>0</v>
      </c>
      <c r="CW148" s="230">
        <f t="shared" si="346"/>
        <v>0</v>
      </c>
      <c r="CX148" s="230">
        <f t="shared" si="346"/>
        <v>0</v>
      </c>
      <c r="CY148" s="230">
        <f t="shared" si="346"/>
        <v>0</v>
      </c>
      <c r="CZ148" s="230">
        <f t="shared" si="346"/>
        <v>0</v>
      </c>
      <c r="DA148" s="230">
        <f t="shared" si="346"/>
        <v>0</v>
      </c>
      <c r="DB148" s="230">
        <f t="shared" si="347"/>
        <v>0</v>
      </c>
      <c r="DC148" s="230">
        <f t="shared" si="347"/>
        <v>0</v>
      </c>
      <c r="DD148" s="230">
        <f t="shared" si="347"/>
        <v>0</v>
      </c>
      <c r="DE148" s="230">
        <f t="shared" si="347"/>
        <v>0</v>
      </c>
      <c r="DF148" s="230">
        <f t="shared" si="347"/>
        <v>0</v>
      </c>
      <c r="DG148" s="230">
        <f t="shared" si="347"/>
        <v>0</v>
      </c>
      <c r="DH148" s="230">
        <f t="shared" si="347"/>
        <v>0</v>
      </c>
      <c r="DI148" s="230">
        <f t="shared" si="347"/>
        <v>0</v>
      </c>
      <c r="DJ148" s="230">
        <f t="shared" si="347"/>
        <v>0</v>
      </c>
      <c r="DK148" s="230">
        <f t="shared" si="347"/>
        <v>0</v>
      </c>
      <c r="DL148" s="230">
        <f t="shared" si="347"/>
        <v>0</v>
      </c>
      <c r="DM148" s="230">
        <f t="shared" si="347"/>
        <v>0</v>
      </c>
      <c r="DN148" s="230">
        <f t="shared" si="347"/>
        <v>0</v>
      </c>
      <c r="DO148" s="230">
        <f t="shared" si="347"/>
        <v>0</v>
      </c>
      <c r="DP148" s="230">
        <f t="shared" si="347"/>
        <v>0</v>
      </c>
    </row>
    <row r="149" spans="2:120" x14ac:dyDescent="0.25">
      <c r="B149" s="194" t="str">
        <f t="shared" si="333"/>
        <v>India</v>
      </c>
      <c r="C149" s="233">
        <f>'web app'!$C$29</f>
        <v>668.55</v>
      </c>
      <c r="D149" s="234">
        <f>'web app'!$C$17</f>
        <v>0.15</v>
      </c>
      <c r="E149" s="235">
        <f>VLOOKUP($S149,'data countries EDGAR'!$A$15:$AA$223,'data countries EDGAR'!$AA$12,FALSE)</f>
        <v>0.17748722491066207</v>
      </c>
      <c r="F149" s="235">
        <f>VLOOKUP($S149,'data countries EDGAR'!$A$15:$AA$223,'data countries EDGAR'!$Z$12,FALSE)</f>
        <v>6.9540665635062629E-2</v>
      </c>
      <c r="G149" s="193">
        <f t="shared" si="334"/>
        <v>57.316562840876415</v>
      </c>
      <c r="H149" s="262">
        <f>VLOOKUP($S149,'data countries EDGAR'!$A$15:$AA$223,'data countries EDGAR'!M$12,FALSE)/1000</f>
        <v>2.5514850978520998</v>
      </c>
      <c r="I149" s="236">
        <f>VLOOKUP($S149,'data countries EDGAR'!$A$15:$AA$223,'data countries EDGAR'!N$12,FALSE)/1000</f>
        <v>2.3569589913082001</v>
      </c>
      <c r="J149" s="236">
        <f>VLOOKUP($S149,'data countries EDGAR'!$A$15:$AA$223,'data countries EDGAR'!O$12,FALSE)/1000</f>
        <v>2.5979343232088001</v>
      </c>
      <c r="K149" s="236">
        <f>VLOOKUP($S149,'data countries EDGAR'!$A$15:$AA$223,'data countries EDGAR'!P$12,FALSE)/1000</f>
        <v>2.8070804751892</v>
      </c>
      <c r="L149" s="236">
        <f>VLOOKUP($S149,'data countries EDGAR'!$A$15:$AA$223,'data countries EDGAR'!Q$12,FALSE)/1000</f>
        <v>3.0145226251141</v>
      </c>
      <c r="M149" s="236">
        <f>VLOOKUP($S149,'data countries EDGAR'!$A$15:$AA$223,'data countries EDGAR'!R$12,FALSE)/1000</f>
        <v>3.1538291299712</v>
      </c>
      <c r="N149" s="236"/>
      <c r="O149" s="236"/>
      <c r="P149" s="262">
        <f t="shared" si="335"/>
        <v>13.930325544791501</v>
      </c>
      <c r="Q149" s="194">
        <f t="shared" si="322"/>
        <v>0</v>
      </c>
      <c r="R149" s="237">
        <f t="shared" si="323"/>
        <v>0</v>
      </c>
      <c r="S149" s="194" t="str">
        <f>'data countries EDGAR'!A104</f>
        <v>India</v>
      </c>
      <c r="T149" s="195">
        <v>2019</v>
      </c>
      <c r="U149" s="485">
        <f t="shared" si="336"/>
        <v>57.316562840876415</v>
      </c>
      <c r="V149" s="193">
        <f t="shared" si="324"/>
        <v>57.316562840843339</v>
      </c>
      <c r="W149" s="254">
        <f t="shared" si="337"/>
        <v>-5.7709392820015637E-13</v>
      </c>
      <c r="X149" s="197">
        <f t="shared" si="325"/>
        <v>2.5514850978520998</v>
      </c>
      <c r="Y149" s="229">
        <v>0</v>
      </c>
      <c r="Z149" s="199">
        <f t="shared" si="338"/>
        <v>2.5514850978520998</v>
      </c>
      <c r="AA149" s="199">
        <f t="shared" si="326"/>
        <v>-10422.632921004235</v>
      </c>
      <c r="AB149" s="200">
        <f t="shared" si="327"/>
        <v>10642581.390590008</v>
      </c>
      <c r="AC149" s="199">
        <f t="shared" si="339"/>
        <v>2019.5054439477206</v>
      </c>
      <c r="AD149" s="199">
        <f t="shared" si="340"/>
        <v>2065.4225573085882</v>
      </c>
      <c r="AE149" s="201">
        <f t="shared" si="341"/>
        <v>2065.4225573085882</v>
      </c>
      <c r="AF149" s="202">
        <f t="shared" si="328"/>
        <v>2065.4225573085882</v>
      </c>
      <c r="AG149" s="202">
        <f t="shared" si="342"/>
        <v>2065.4225573085882</v>
      </c>
      <c r="AH149" s="202">
        <f t="shared" si="343"/>
        <v>2065</v>
      </c>
      <c r="AI149" s="177">
        <f t="shared" si="329"/>
        <v>2065</v>
      </c>
      <c r="AJ149" s="178" cm="1">
        <f t="array" ref="AJ149">IFERROR(INDEX($AN$6:$DP$6,MATCH(_xlfn.AGGREGATE(14,6,(AN149:DP149)/(AN149:DP149&lt;=0),1),AN149:DP149,0)),"-")</f>
        <v>2066</v>
      </c>
      <c r="AL149" s="176" t="s">
        <v>302</v>
      </c>
      <c r="AM149" s="154">
        <f t="shared" si="330"/>
        <v>2.5514850978520998</v>
      </c>
      <c r="AN149" s="176">
        <f t="shared" si="344"/>
        <v>2.4959244921848946</v>
      </c>
      <c r="AO149" s="176">
        <f t="shared" si="344"/>
        <v>2.4403638865176895</v>
      </c>
      <c r="AP149" s="176">
        <f t="shared" si="344"/>
        <v>2.3848032808504844</v>
      </c>
      <c r="AQ149" s="176">
        <f t="shared" si="344"/>
        <v>2.3292426751832793</v>
      </c>
      <c r="AR149" s="230">
        <f t="shared" si="348"/>
        <v>2.2736820695160742</v>
      </c>
      <c r="AS149" s="230">
        <f t="shared" si="348"/>
        <v>2.2181214638488691</v>
      </c>
      <c r="AT149" s="230">
        <f t="shared" si="348"/>
        <v>2.162560858181664</v>
      </c>
      <c r="AU149" s="230">
        <f t="shared" si="348"/>
        <v>2.1070002525144589</v>
      </c>
      <c r="AV149" s="230">
        <f t="shared" si="348"/>
        <v>2.0514396468472538</v>
      </c>
      <c r="AW149" s="230">
        <f t="shared" si="348"/>
        <v>1.9958790411800487</v>
      </c>
      <c r="AX149" s="230">
        <f t="shared" si="348"/>
        <v>1.9403184355128436</v>
      </c>
      <c r="AY149" s="230">
        <f t="shared" si="348"/>
        <v>1.8847578298456382</v>
      </c>
      <c r="AZ149" s="230">
        <f t="shared" si="348"/>
        <v>1.8291972241784331</v>
      </c>
      <c r="BA149" s="230">
        <f t="shared" si="348"/>
        <v>1.773636618511228</v>
      </c>
      <c r="BB149" s="230">
        <f t="shared" si="348"/>
        <v>1.7180760128440229</v>
      </c>
      <c r="BC149" s="230">
        <f t="shared" si="348"/>
        <v>1.6625154071768178</v>
      </c>
      <c r="BD149" s="230">
        <f t="shared" si="348"/>
        <v>1.6069548015096127</v>
      </c>
      <c r="BE149" s="230">
        <f t="shared" si="348"/>
        <v>1.5513941958424076</v>
      </c>
      <c r="BF149" s="230">
        <f t="shared" si="348"/>
        <v>1.4958335901752025</v>
      </c>
      <c r="BG149" s="230">
        <f t="shared" si="348"/>
        <v>1.4402729845079973</v>
      </c>
      <c r="BH149" s="230">
        <f t="shared" si="345"/>
        <v>1.3847123788407922</v>
      </c>
      <c r="BI149" s="230">
        <f t="shared" si="345"/>
        <v>1.3291517731735871</v>
      </c>
      <c r="BJ149" s="230">
        <f t="shared" si="345"/>
        <v>1.273591167506382</v>
      </c>
      <c r="BK149" s="230">
        <f t="shared" si="345"/>
        <v>1.2180305618391767</v>
      </c>
      <c r="BL149" s="230">
        <f t="shared" si="345"/>
        <v>1.1624699561719716</v>
      </c>
      <c r="BM149" s="230">
        <f t="shared" si="345"/>
        <v>1.1069093505047665</v>
      </c>
      <c r="BN149" s="230">
        <f t="shared" si="345"/>
        <v>1.0513487448375614</v>
      </c>
      <c r="BO149" s="230">
        <f t="shared" si="345"/>
        <v>0.99578813917035625</v>
      </c>
      <c r="BP149" s="230">
        <f t="shared" si="345"/>
        <v>0.94022753350315114</v>
      </c>
      <c r="BQ149" s="230">
        <f t="shared" si="345"/>
        <v>0.88466692783594603</v>
      </c>
      <c r="BR149" s="230">
        <f t="shared" si="345"/>
        <v>0.82910632216874092</v>
      </c>
      <c r="BS149" s="230">
        <f t="shared" si="345"/>
        <v>0.77354571650153581</v>
      </c>
      <c r="BT149" s="230">
        <f t="shared" si="345"/>
        <v>0.7179851108343307</v>
      </c>
      <c r="BU149" s="230">
        <f t="shared" si="345"/>
        <v>0.66242450516712559</v>
      </c>
      <c r="BV149" s="230">
        <f t="shared" si="345"/>
        <v>0.60686389949992048</v>
      </c>
      <c r="BW149" s="230">
        <f t="shared" si="349"/>
        <v>0.55130329383271537</v>
      </c>
      <c r="BX149" s="230">
        <f t="shared" si="349"/>
        <v>0.49574268816551026</v>
      </c>
      <c r="BY149" s="230">
        <f t="shared" si="349"/>
        <v>0.44018208249830515</v>
      </c>
      <c r="BZ149" s="230">
        <f t="shared" si="349"/>
        <v>0.38462147683110004</v>
      </c>
      <c r="CA149" s="230">
        <f t="shared" si="349"/>
        <v>0.32906087116389493</v>
      </c>
      <c r="CB149" s="230">
        <f t="shared" si="349"/>
        <v>0.27350026549668982</v>
      </c>
      <c r="CC149" s="230">
        <f t="shared" si="349"/>
        <v>0.21793965982948471</v>
      </c>
      <c r="CD149" s="230">
        <f t="shared" si="349"/>
        <v>0.1623790541622796</v>
      </c>
      <c r="CE149" s="230">
        <f t="shared" si="349"/>
        <v>0.10681844849507449</v>
      </c>
      <c r="CF149" s="230">
        <f t="shared" si="349"/>
        <v>5.1257842827869382E-2</v>
      </c>
      <c r="CG149" s="230">
        <f t="shared" si="349"/>
        <v>4.9603030561303175E-3</v>
      </c>
      <c r="CH149" s="230">
        <f t="shared" si="349"/>
        <v>0</v>
      </c>
      <c r="CI149" s="230">
        <f t="shared" si="349"/>
        <v>0</v>
      </c>
      <c r="CJ149" s="230">
        <f t="shared" si="349"/>
        <v>0</v>
      </c>
      <c r="CK149" s="230">
        <f t="shared" si="349"/>
        <v>0</v>
      </c>
      <c r="CL149" s="230">
        <f t="shared" si="349"/>
        <v>0</v>
      </c>
      <c r="CM149" s="230">
        <f t="shared" si="346"/>
        <v>0</v>
      </c>
      <c r="CN149" s="230">
        <f t="shared" si="346"/>
        <v>0</v>
      </c>
      <c r="CO149" s="230">
        <f t="shared" si="346"/>
        <v>0</v>
      </c>
      <c r="CP149" s="230">
        <f t="shared" si="346"/>
        <v>0</v>
      </c>
      <c r="CQ149" s="230">
        <f t="shared" si="346"/>
        <v>0</v>
      </c>
      <c r="CR149" s="230">
        <f t="shared" si="346"/>
        <v>0</v>
      </c>
      <c r="CS149" s="230">
        <f t="shared" si="346"/>
        <v>0</v>
      </c>
      <c r="CT149" s="230">
        <f t="shared" si="346"/>
        <v>0</v>
      </c>
      <c r="CU149" s="230">
        <f t="shared" si="346"/>
        <v>0</v>
      </c>
      <c r="CV149" s="230">
        <f t="shared" si="346"/>
        <v>0</v>
      </c>
      <c r="CW149" s="230">
        <f t="shared" si="346"/>
        <v>0</v>
      </c>
      <c r="CX149" s="230">
        <f t="shared" si="346"/>
        <v>0</v>
      </c>
      <c r="CY149" s="230">
        <f t="shared" si="346"/>
        <v>0</v>
      </c>
      <c r="CZ149" s="230">
        <f t="shared" si="346"/>
        <v>0</v>
      </c>
      <c r="DA149" s="230">
        <f t="shared" si="346"/>
        <v>0</v>
      </c>
      <c r="DB149" s="230">
        <f t="shared" si="347"/>
        <v>0</v>
      </c>
      <c r="DC149" s="230">
        <f t="shared" si="347"/>
        <v>0</v>
      </c>
      <c r="DD149" s="230">
        <f t="shared" si="347"/>
        <v>0</v>
      </c>
      <c r="DE149" s="230">
        <f t="shared" si="347"/>
        <v>0</v>
      </c>
      <c r="DF149" s="230">
        <f t="shared" si="347"/>
        <v>0</v>
      </c>
      <c r="DG149" s="230">
        <f t="shared" si="347"/>
        <v>0</v>
      </c>
      <c r="DH149" s="230">
        <f t="shared" si="347"/>
        <v>0</v>
      </c>
      <c r="DI149" s="230">
        <f t="shared" si="347"/>
        <v>0</v>
      </c>
      <c r="DJ149" s="230">
        <f t="shared" si="347"/>
        <v>0</v>
      </c>
      <c r="DK149" s="230">
        <f t="shared" si="347"/>
        <v>0</v>
      </c>
      <c r="DL149" s="230">
        <f t="shared" si="347"/>
        <v>0</v>
      </c>
      <c r="DM149" s="230">
        <f t="shared" si="347"/>
        <v>0</v>
      </c>
      <c r="DN149" s="230">
        <f t="shared" si="347"/>
        <v>0</v>
      </c>
      <c r="DO149" s="230">
        <f t="shared" si="347"/>
        <v>0</v>
      </c>
      <c r="DP149" s="230">
        <f t="shared" si="347"/>
        <v>0</v>
      </c>
    </row>
    <row r="150" spans="2:120" x14ac:dyDescent="0.25">
      <c r="B150" s="194" t="str">
        <f t="shared" si="333"/>
        <v>Indonesia</v>
      </c>
      <c r="C150" s="233">
        <f>'web app'!$C$29</f>
        <v>668.55</v>
      </c>
      <c r="D150" s="234">
        <f>'web app'!$C$17</f>
        <v>0.15</v>
      </c>
      <c r="E150" s="235">
        <f>VLOOKUP($S150,'data countries EDGAR'!$A$15:$AA$223,'data countries EDGAR'!$AA$12,FALSE)</f>
        <v>3.4951392613991931E-2</v>
      </c>
      <c r="F150" s="235">
        <f>VLOOKUP($S150,'data countries EDGAR'!$A$15:$AA$223,'data countries EDGAR'!$Z$12,FALSE)</f>
        <v>1.7376932255418507E-2</v>
      </c>
      <c r="G150" s="193">
        <f t="shared" si="334"/>
        <v>13.379758880268682</v>
      </c>
      <c r="H150" s="262">
        <f>VLOOKUP($S150,'data countries EDGAR'!$A$15:$AA$223,'data countries EDGAR'!M$12,FALSE)/1000</f>
        <v>0.63756915886826004</v>
      </c>
      <c r="I150" s="236">
        <f>VLOOKUP($S150,'data countries EDGAR'!$A$15:$AA$223,'data countries EDGAR'!N$12,FALSE)/1000</f>
        <v>0.59628393103194</v>
      </c>
      <c r="J150" s="236">
        <f>VLOOKUP($S150,'data countries EDGAR'!$A$15:$AA$223,'data countries EDGAR'!O$12,FALSE)/1000</f>
        <v>0.62268684208432001</v>
      </c>
      <c r="K150" s="236">
        <f>VLOOKUP($S150,'data countries EDGAR'!$A$15:$AA$223,'data countries EDGAR'!P$12,FALSE)/1000</f>
        <v>0.72269957711868005</v>
      </c>
      <c r="L150" s="236">
        <f>VLOOKUP($S150,'data countries EDGAR'!$A$15:$AA$223,'data countries EDGAR'!Q$12,FALSE)/1000</f>
        <v>0.77256178765568995</v>
      </c>
      <c r="M150" s="236">
        <f>VLOOKUP($S150,'data countries EDGAR'!$A$15:$AA$223,'data countries EDGAR'!R$12,FALSE)/1000</f>
        <v>0.81220415922000999</v>
      </c>
      <c r="N150" s="236"/>
      <c r="O150" s="236"/>
      <c r="P150" s="262">
        <f t="shared" si="335"/>
        <v>3.52643629711064</v>
      </c>
      <c r="Q150" s="194">
        <f t="shared" si="322"/>
        <v>0</v>
      </c>
      <c r="R150" s="237">
        <f t="shared" si="323"/>
        <v>0</v>
      </c>
      <c r="S150" s="194" t="str">
        <f>'data countries EDGAR'!A105</f>
        <v>Indonesia</v>
      </c>
      <c r="T150" s="195">
        <v>2019</v>
      </c>
      <c r="U150" s="485">
        <f t="shared" si="336"/>
        <v>13.379758880268682</v>
      </c>
      <c r="V150" s="193">
        <f t="shared" si="324"/>
        <v>13.379758880263335</v>
      </c>
      <c r="W150" s="254">
        <f t="shared" si="337"/>
        <v>-3.9956926656259384E-13</v>
      </c>
      <c r="X150" s="197">
        <f t="shared" si="325"/>
        <v>0.63756915886826004</v>
      </c>
      <c r="Y150" s="229">
        <v>0</v>
      </c>
      <c r="Z150" s="199">
        <f t="shared" si="338"/>
        <v>0.63756915886826004</v>
      </c>
      <c r="AA150" s="199">
        <f t="shared" si="326"/>
        <v>-2602.5389195883076</v>
      </c>
      <c r="AB150" s="200">
        <f t="shared" si="327"/>
        <v>2655578.0419634534</v>
      </c>
      <c r="AC150" s="199">
        <f t="shared" si="339"/>
        <v>2019.5058186432946</v>
      </c>
      <c r="AD150" s="199">
        <f t="shared" si="340"/>
        <v>2062.4653422705073</v>
      </c>
      <c r="AE150" s="201">
        <f t="shared" si="341"/>
        <v>2062.4653422705073</v>
      </c>
      <c r="AF150" s="202">
        <f t="shared" si="328"/>
        <v>2062.4653422705073</v>
      </c>
      <c r="AG150" s="202">
        <f t="shared" si="342"/>
        <v>2062.4653422705073</v>
      </c>
      <c r="AH150" s="202">
        <f t="shared" si="343"/>
        <v>2062</v>
      </c>
      <c r="AI150" s="177">
        <f t="shared" si="329"/>
        <v>2062</v>
      </c>
      <c r="AJ150" s="178" cm="1">
        <f t="array" ref="AJ150">IFERROR(INDEX($AN$6:$DP$6,MATCH(_xlfn.AGGREGATE(14,6,(AN150:DP150)/(AN150:DP150&lt;=0),1),AN150:DP150,0)),"-")</f>
        <v>2063</v>
      </c>
      <c r="AL150" s="176" t="s">
        <v>302</v>
      </c>
      <c r="AM150" s="154">
        <f t="shared" si="330"/>
        <v>0.63756915886826004</v>
      </c>
      <c r="AN150" s="176">
        <f t="shared" si="344"/>
        <v>0.62273000886558671</v>
      </c>
      <c r="AO150" s="176">
        <f t="shared" si="344"/>
        <v>0.60789085886291339</v>
      </c>
      <c r="AP150" s="176">
        <f t="shared" si="344"/>
        <v>0.59305170886024006</v>
      </c>
      <c r="AQ150" s="176">
        <f t="shared" si="344"/>
        <v>0.57821255885756662</v>
      </c>
      <c r="AR150" s="230">
        <f t="shared" si="348"/>
        <v>0.56337340885489329</v>
      </c>
      <c r="AS150" s="230">
        <f t="shared" si="348"/>
        <v>0.54853425885221996</v>
      </c>
      <c r="AT150" s="230">
        <f t="shared" si="348"/>
        <v>0.53369510884954663</v>
      </c>
      <c r="AU150" s="230">
        <f t="shared" si="348"/>
        <v>0.5188559588468733</v>
      </c>
      <c r="AV150" s="230">
        <f t="shared" si="348"/>
        <v>0.50401680884419997</v>
      </c>
      <c r="AW150" s="230">
        <f t="shared" si="348"/>
        <v>0.48917765884152664</v>
      </c>
      <c r="AX150" s="230">
        <f t="shared" si="348"/>
        <v>0.47433850883885326</v>
      </c>
      <c r="AY150" s="230">
        <f t="shared" si="348"/>
        <v>0.45949935883617993</v>
      </c>
      <c r="AZ150" s="230">
        <f t="shared" si="348"/>
        <v>0.4446602088335066</v>
      </c>
      <c r="BA150" s="230">
        <f t="shared" si="348"/>
        <v>0.42982105883083321</v>
      </c>
      <c r="BB150" s="230">
        <f t="shared" si="348"/>
        <v>0.41498190882815988</v>
      </c>
      <c r="BC150" s="230">
        <f t="shared" si="348"/>
        <v>0.40014275882548656</v>
      </c>
      <c r="BD150" s="230">
        <f t="shared" si="348"/>
        <v>0.38530360882281323</v>
      </c>
      <c r="BE150" s="230">
        <f t="shared" si="348"/>
        <v>0.3704644588201399</v>
      </c>
      <c r="BF150" s="230">
        <f t="shared" si="348"/>
        <v>0.35562530881746651</v>
      </c>
      <c r="BG150" s="230">
        <f t="shared" si="348"/>
        <v>0.34078615881479318</v>
      </c>
      <c r="BH150" s="230">
        <f t="shared" si="345"/>
        <v>0.32594700881211985</v>
      </c>
      <c r="BI150" s="230">
        <f t="shared" si="345"/>
        <v>0.31110785880944647</v>
      </c>
      <c r="BJ150" s="230">
        <f t="shared" si="345"/>
        <v>0.29626870880677314</v>
      </c>
      <c r="BK150" s="230">
        <f t="shared" si="345"/>
        <v>0.28142955880409981</v>
      </c>
      <c r="BL150" s="230">
        <f t="shared" si="345"/>
        <v>0.26659040880142648</v>
      </c>
      <c r="BM150" s="230">
        <f t="shared" si="345"/>
        <v>0.25175125879875315</v>
      </c>
      <c r="BN150" s="230">
        <f t="shared" si="345"/>
        <v>0.23691210879607977</v>
      </c>
      <c r="BO150" s="230">
        <f t="shared" si="345"/>
        <v>0.22207295879340644</v>
      </c>
      <c r="BP150" s="230">
        <f t="shared" si="345"/>
        <v>0.20723380879073311</v>
      </c>
      <c r="BQ150" s="230">
        <f t="shared" si="345"/>
        <v>0.19239465878805972</v>
      </c>
      <c r="BR150" s="230">
        <f t="shared" si="345"/>
        <v>0.1775555087853864</v>
      </c>
      <c r="BS150" s="230">
        <f t="shared" si="345"/>
        <v>0.16271635878271307</v>
      </c>
      <c r="BT150" s="230">
        <f t="shared" si="345"/>
        <v>0.14787720878003974</v>
      </c>
      <c r="BU150" s="230">
        <f t="shared" si="345"/>
        <v>0.13303805877736641</v>
      </c>
      <c r="BV150" s="230">
        <f t="shared" si="345"/>
        <v>0.11819890877469308</v>
      </c>
      <c r="BW150" s="230">
        <f t="shared" si="349"/>
        <v>0.10335975877201975</v>
      </c>
      <c r="BX150" s="230">
        <f t="shared" si="349"/>
        <v>8.852060876934631E-2</v>
      </c>
      <c r="BY150" s="230">
        <f t="shared" si="349"/>
        <v>7.368145876667298E-2</v>
      </c>
      <c r="BZ150" s="230">
        <f t="shared" si="349"/>
        <v>5.8842308763999651E-2</v>
      </c>
      <c r="CA150" s="230">
        <f t="shared" si="349"/>
        <v>4.4003158761326322E-2</v>
      </c>
      <c r="CB150" s="230">
        <f t="shared" si="349"/>
        <v>2.9164008758652993E-2</v>
      </c>
      <c r="CC150" s="230">
        <f t="shared" si="349"/>
        <v>1.4324858755979664E-2</v>
      </c>
      <c r="CD150" s="230">
        <f t="shared" si="349"/>
        <v>1.6066602104430582E-3</v>
      </c>
      <c r="CE150" s="230">
        <f t="shared" si="349"/>
        <v>0</v>
      </c>
      <c r="CF150" s="230">
        <f t="shared" si="349"/>
        <v>0</v>
      </c>
      <c r="CG150" s="230">
        <f t="shared" si="349"/>
        <v>0</v>
      </c>
      <c r="CH150" s="230">
        <f t="shared" si="349"/>
        <v>0</v>
      </c>
      <c r="CI150" s="230">
        <f t="shared" si="349"/>
        <v>0</v>
      </c>
      <c r="CJ150" s="230">
        <f t="shared" si="349"/>
        <v>0</v>
      </c>
      <c r="CK150" s="230">
        <f t="shared" si="349"/>
        <v>0</v>
      </c>
      <c r="CL150" s="230">
        <f t="shared" si="349"/>
        <v>0</v>
      </c>
      <c r="CM150" s="230">
        <f t="shared" si="346"/>
        <v>0</v>
      </c>
      <c r="CN150" s="230">
        <f t="shared" si="346"/>
        <v>0</v>
      </c>
      <c r="CO150" s="230">
        <f t="shared" si="346"/>
        <v>0</v>
      </c>
      <c r="CP150" s="230">
        <f t="shared" si="346"/>
        <v>0</v>
      </c>
      <c r="CQ150" s="230">
        <f t="shared" si="346"/>
        <v>0</v>
      </c>
      <c r="CR150" s="230">
        <f t="shared" si="346"/>
        <v>0</v>
      </c>
      <c r="CS150" s="230">
        <f t="shared" si="346"/>
        <v>0</v>
      </c>
      <c r="CT150" s="230">
        <f t="shared" si="346"/>
        <v>0</v>
      </c>
      <c r="CU150" s="230">
        <f t="shared" si="346"/>
        <v>0</v>
      </c>
      <c r="CV150" s="230">
        <f t="shared" si="346"/>
        <v>0</v>
      </c>
      <c r="CW150" s="230">
        <f t="shared" si="346"/>
        <v>0</v>
      </c>
      <c r="CX150" s="230">
        <f t="shared" si="346"/>
        <v>0</v>
      </c>
      <c r="CY150" s="230">
        <f t="shared" si="346"/>
        <v>0</v>
      </c>
      <c r="CZ150" s="230">
        <f t="shared" si="346"/>
        <v>0</v>
      </c>
      <c r="DA150" s="230">
        <f t="shared" si="346"/>
        <v>0</v>
      </c>
      <c r="DB150" s="230">
        <f t="shared" si="347"/>
        <v>0</v>
      </c>
      <c r="DC150" s="230">
        <f t="shared" si="347"/>
        <v>0</v>
      </c>
      <c r="DD150" s="230">
        <f t="shared" si="347"/>
        <v>0</v>
      </c>
      <c r="DE150" s="230">
        <f t="shared" si="347"/>
        <v>0</v>
      </c>
      <c r="DF150" s="230">
        <f t="shared" si="347"/>
        <v>0</v>
      </c>
      <c r="DG150" s="230">
        <f t="shared" si="347"/>
        <v>0</v>
      </c>
      <c r="DH150" s="230">
        <f t="shared" si="347"/>
        <v>0</v>
      </c>
      <c r="DI150" s="230">
        <f t="shared" si="347"/>
        <v>0</v>
      </c>
      <c r="DJ150" s="230">
        <f t="shared" si="347"/>
        <v>0</v>
      </c>
      <c r="DK150" s="230">
        <f t="shared" si="347"/>
        <v>0</v>
      </c>
      <c r="DL150" s="230">
        <f t="shared" si="347"/>
        <v>0</v>
      </c>
      <c r="DM150" s="230">
        <f t="shared" si="347"/>
        <v>0</v>
      </c>
      <c r="DN150" s="230">
        <f t="shared" si="347"/>
        <v>0</v>
      </c>
      <c r="DO150" s="230">
        <f t="shared" si="347"/>
        <v>0</v>
      </c>
      <c r="DP150" s="230">
        <f t="shared" si="347"/>
        <v>0</v>
      </c>
    </row>
    <row r="151" spans="2:120" x14ac:dyDescent="0.25">
      <c r="B151" s="194" t="str">
        <f t="shared" si="333"/>
        <v>Iran</v>
      </c>
      <c r="C151" s="233">
        <f>'web app'!$C$29</f>
        <v>668.55</v>
      </c>
      <c r="D151" s="234">
        <f>'web app'!$C$17</f>
        <v>0.15</v>
      </c>
      <c r="E151" s="235">
        <f>VLOOKUP($S151,'data countries EDGAR'!$A$15:$AA$223,'data countries EDGAR'!$AA$12,FALSE)</f>
        <v>1.073955216592019E-2</v>
      </c>
      <c r="F151" s="235">
        <f>VLOOKUP($S151,'data countries EDGAR'!$A$15:$AA$223,'data countries EDGAR'!$Z$12,FALSE)</f>
        <v>1.9421361903502875E-2</v>
      </c>
      <c r="G151" s="193">
        <f t="shared" si="334"/>
        <v>12.11351791557771</v>
      </c>
      <c r="H151" s="262">
        <f>VLOOKUP($S151,'data countries EDGAR'!$A$15:$AA$223,'data countries EDGAR'!M$12,FALSE)/1000</f>
        <v>0.71258040204601003</v>
      </c>
      <c r="I151" s="236">
        <f>VLOOKUP($S151,'data countries EDGAR'!$A$15:$AA$223,'data countries EDGAR'!N$12,FALSE)/1000</f>
        <v>0.73587087945077001</v>
      </c>
      <c r="J151" s="236">
        <f>VLOOKUP($S151,'data countries EDGAR'!$A$15:$AA$223,'data countries EDGAR'!O$12,FALSE)/1000</f>
        <v>0.784264638357</v>
      </c>
      <c r="K151" s="236">
        <f>VLOOKUP($S151,'data countries EDGAR'!$A$15:$AA$223,'data countries EDGAR'!P$12,FALSE)/1000</f>
        <v>0.79205891355557001</v>
      </c>
      <c r="L151" s="236">
        <f>VLOOKUP($S151,'data countries EDGAR'!$A$15:$AA$223,'data countries EDGAR'!Q$12,FALSE)/1000</f>
        <v>0.81613303416964</v>
      </c>
      <c r="M151" s="236">
        <f>VLOOKUP($S151,'data countries EDGAR'!$A$15:$AA$223,'data countries EDGAR'!R$12,FALSE)/1000</f>
        <v>0.82898958495779007</v>
      </c>
      <c r="N151" s="236"/>
      <c r="O151" s="236"/>
      <c r="P151" s="262">
        <f t="shared" si="335"/>
        <v>3.95731705049077</v>
      </c>
      <c r="Q151" s="194">
        <f t="shared" si="322"/>
        <v>0</v>
      </c>
      <c r="R151" s="237">
        <f t="shared" si="323"/>
        <v>0</v>
      </c>
      <c r="S151" s="194" t="str">
        <f>'data countries EDGAR'!A106</f>
        <v>Iran</v>
      </c>
      <c r="T151" s="195">
        <v>2019</v>
      </c>
      <c r="U151" s="485">
        <f t="shared" si="336"/>
        <v>12.11351791557771</v>
      </c>
      <c r="V151" s="193">
        <f t="shared" si="324"/>
        <v>12.113517915563449</v>
      </c>
      <c r="W151" s="254">
        <f t="shared" si="337"/>
        <v>-1.177280495312516E-12</v>
      </c>
      <c r="X151" s="197">
        <f t="shared" si="325"/>
        <v>0.71258040204601003</v>
      </c>
      <c r="Y151" s="229">
        <v>0</v>
      </c>
      <c r="Z151" s="199">
        <f t="shared" si="338"/>
        <v>0.71258040204601003</v>
      </c>
      <c r="AA151" s="199">
        <f t="shared" si="326"/>
        <v>-2903.0518600970358</v>
      </c>
      <c r="AB151" s="200">
        <f t="shared" si="327"/>
        <v>2956539.5713695581</v>
      </c>
      <c r="AC151" s="199">
        <f t="shared" si="339"/>
        <v>2019.5071445154915</v>
      </c>
      <c r="AD151" s="199">
        <f t="shared" si="340"/>
        <v>2054.4918761726904</v>
      </c>
      <c r="AE151" s="201">
        <f t="shared" si="341"/>
        <v>2054.4918761726904</v>
      </c>
      <c r="AF151" s="202">
        <f t="shared" si="328"/>
        <v>2054.4918761726904</v>
      </c>
      <c r="AG151" s="202">
        <f t="shared" si="342"/>
        <v>2054.4918761726904</v>
      </c>
      <c r="AH151" s="202">
        <f t="shared" si="343"/>
        <v>2054</v>
      </c>
      <c r="AI151" s="177">
        <f t="shared" si="329"/>
        <v>2054</v>
      </c>
      <c r="AJ151" s="178" cm="1">
        <f t="array" ref="AJ151">IFERROR(INDEX($AN$6:$DP$6,MATCH(_xlfn.AGGREGATE(14,6,(AN151:DP151)/(AN151:DP151&lt;=0),1),AN151:DP151,0)),"-")</f>
        <v>2055</v>
      </c>
      <c r="AL151" s="176" t="s">
        <v>302</v>
      </c>
      <c r="AM151" s="154">
        <f t="shared" si="330"/>
        <v>0.71258040204601003</v>
      </c>
      <c r="AN151" s="176">
        <f t="shared" si="344"/>
        <v>0.69221623527400511</v>
      </c>
      <c r="AO151" s="176">
        <f t="shared" si="344"/>
        <v>0.6718520685020003</v>
      </c>
      <c r="AP151" s="176">
        <f t="shared" si="344"/>
        <v>0.65148790172999538</v>
      </c>
      <c r="AQ151" s="176">
        <f t="shared" si="344"/>
        <v>0.63112373495799057</v>
      </c>
      <c r="AR151" s="230">
        <f t="shared" si="348"/>
        <v>0.61075956818598565</v>
      </c>
      <c r="AS151" s="230">
        <f t="shared" si="348"/>
        <v>0.59039540141398072</v>
      </c>
      <c r="AT151" s="230">
        <f t="shared" si="348"/>
        <v>0.57003123464197591</v>
      </c>
      <c r="AU151" s="230">
        <f t="shared" si="348"/>
        <v>0.54966706786997099</v>
      </c>
      <c r="AV151" s="230">
        <f t="shared" si="348"/>
        <v>0.52930290109796618</v>
      </c>
      <c r="AW151" s="230">
        <f t="shared" si="348"/>
        <v>0.50893873432596126</v>
      </c>
      <c r="AX151" s="230">
        <f t="shared" si="348"/>
        <v>0.4885745675539564</v>
      </c>
      <c r="AY151" s="230">
        <f t="shared" si="348"/>
        <v>0.46821040078195153</v>
      </c>
      <c r="AZ151" s="230">
        <f t="shared" si="348"/>
        <v>0.44784623400994666</v>
      </c>
      <c r="BA151" s="230">
        <f t="shared" si="348"/>
        <v>0.42748206723794174</v>
      </c>
      <c r="BB151" s="230">
        <f t="shared" si="348"/>
        <v>0.40711790046593688</v>
      </c>
      <c r="BC151" s="230">
        <f t="shared" si="348"/>
        <v>0.38675373369393201</v>
      </c>
      <c r="BD151" s="230">
        <f t="shared" si="348"/>
        <v>0.36638956692192715</v>
      </c>
      <c r="BE151" s="230">
        <f t="shared" si="348"/>
        <v>0.34602540014992228</v>
      </c>
      <c r="BF151" s="230">
        <f t="shared" si="348"/>
        <v>0.32566123337791736</v>
      </c>
      <c r="BG151" s="230">
        <f t="shared" si="348"/>
        <v>0.30529706660591249</v>
      </c>
      <c r="BH151" s="230">
        <f t="shared" si="345"/>
        <v>0.28493289983390763</v>
      </c>
      <c r="BI151" s="230">
        <f t="shared" si="345"/>
        <v>0.26456873306190276</v>
      </c>
      <c r="BJ151" s="230">
        <f t="shared" si="345"/>
        <v>0.2442045662898979</v>
      </c>
      <c r="BK151" s="230">
        <f t="shared" si="345"/>
        <v>0.22384039951789303</v>
      </c>
      <c r="BL151" s="230">
        <f t="shared" si="345"/>
        <v>0.20347623274588811</v>
      </c>
      <c r="BM151" s="230">
        <f t="shared" si="345"/>
        <v>0.1831120659738833</v>
      </c>
      <c r="BN151" s="230">
        <f t="shared" si="345"/>
        <v>0.16274789920187838</v>
      </c>
      <c r="BO151" s="230">
        <f t="shared" si="345"/>
        <v>0.14238373242987346</v>
      </c>
      <c r="BP151" s="230">
        <f t="shared" si="345"/>
        <v>0.12201956565786864</v>
      </c>
      <c r="BQ151" s="230">
        <f t="shared" si="345"/>
        <v>0.10165539888586372</v>
      </c>
      <c r="BR151" s="230">
        <f t="shared" si="345"/>
        <v>8.1291232113858913E-2</v>
      </c>
      <c r="BS151" s="230">
        <f t="shared" si="345"/>
        <v>6.0927065341853992E-2</v>
      </c>
      <c r="BT151" s="230">
        <f t="shared" si="345"/>
        <v>4.0562898569849071E-2</v>
      </c>
      <c r="BU151" s="230">
        <f t="shared" si="345"/>
        <v>2.019873179784426E-2</v>
      </c>
      <c r="BV151" s="230">
        <f t="shared" si="345"/>
        <v>2.4634753420008284E-3</v>
      </c>
      <c r="BW151" s="230">
        <f t="shared" si="349"/>
        <v>0</v>
      </c>
      <c r="BX151" s="230">
        <f t="shared" si="349"/>
        <v>0</v>
      </c>
      <c r="BY151" s="230">
        <f t="shared" si="349"/>
        <v>0</v>
      </c>
      <c r="BZ151" s="230">
        <f t="shared" si="349"/>
        <v>0</v>
      </c>
      <c r="CA151" s="230">
        <f t="shared" si="349"/>
        <v>0</v>
      </c>
      <c r="CB151" s="230">
        <f t="shared" si="349"/>
        <v>0</v>
      </c>
      <c r="CC151" s="230">
        <f t="shared" si="349"/>
        <v>0</v>
      </c>
      <c r="CD151" s="230">
        <f t="shared" si="349"/>
        <v>0</v>
      </c>
      <c r="CE151" s="230">
        <f t="shared" si="349"/>
        <v>0</v>
      </c>
      <c r="CF151" s="230">
        <f t="shared" si="349"/>
        <v>0</v>
      </c>
      <c r="CG151" s="230">
        <f t="shared" si="349"/>
        <v>0</v>
      </c>
      <c r="CH151" s="230">
        <f t="shared" si="349"/>
        <v>0</v>
      </c>
      <c r="CI151" s="230">
        <f t="shared" si="349"/>
        <v>0</v>
      </c>
      <c r="CJ151" s="230">
        <f t="shared" si="349"/>
        <v>0</v>
      </c>
      <c r="CK151" s="230">
        <f t="shared" si="349"/>
        <v>0</v>
      </c>
      <c r="CL151" s="230">
        <f t="shared" si="349"/>
        <v>0</v>
      </c>
      <c r="CM151" s="230">
        <f t="shared" si="346"/>
        <v>0</v>
      </c>
      <c r="CN151" s="230">
        <f t="shared" si="346"/>
        <v>0</v>
      </c>
      <c r="CO151" s="230">
        <f t="shared" si="346"/>
        <v>0</v>
      </c>
      <c r="CP151" s="230">
        <f t="shared" si="346"/>
        <v>0</v>
      </c>
      <c r="CQ151" s="230">
        <f t="shared" si="346"/>
        <v>0</v>
      </c>
      <c r="CR151" s="230">
        <f t="shared" si="346"/>
        <v>0</v>
      </c>
      <c r="CS151" s="230">
        <f t="shared" si="346"/>
        <v>0</v>
      </c>
      <c r="CT151" s="230">
        <f t="shared" si="346"/>
        <v>0</v>
      </c>
      <c r="CU151" s="230">
        <f t="shared" si="346"/>
        <v>0</v>
      </c>
      <c r="CV151" s="230">
        <f t="shared" si="346"/>
        <v>0</v>
      </c>
      <c r="CW151" s="230">
        <f t="shared" si="346"/>
        <v>0</v>
      </c>
      <c r="CX151" s="230">
        <f t="shared" si="346"/>
        <v>0</v>
      </c>
      <c r="CY151" s="230">
        <f t="shared" si="346"/>
        <v>0</v>
      </c>
      <c r="CZ151" s="230">
        <f t="shared" si="346"/>
        <v>0</v>
      </c>
      <c r="DA151" s="230">
        <f t="shared" si="346"/>
        <v>0</v>
      </c>
      <c r="DB151" s="230">
        <f t="shared" si="347"/>
        <v>0</v>
      </c>
      <c r="DC151" s="230">
        <f t="shared" si="347"/>
        <v>0</v>
      </c>
      <c r="DD151" s="230">
        <f t="shared" si="347"/>
        <v>0</v>
      </c>
      <c r="DE151" s="230">
        <f t="shared" si="347"/>
        <v>0</v>
      </c>
      <c r="DF151" s="230">
        <f t="shared" si="347"/>
        <v>0</v>
      </c>
      <c r="DG151" s="230">
        <f t="shared" si="347"/>
        <v>0</v>
      </c>
      <c r="DH151" s="230">
        <f t="shared" si="347"/>
        <v>0</v>
      </c>
      <c r="DI151" s="230">
        <f t="shared" si="347"/>
        <v>0</v>
      </c>
      <c r="DJ151" s="230">
        <f t="shared" si="347"/>
        <v>0</v>
      </c>
      <c r="DK151" s="230">
        <f t="shared" si="347"/>
        <v>0</v>
      </c>
      <c r="DL151" s="230">
        <f t="shared" si="347"/>
        <v>0</v>
      </c>
      <c r="DM151" s="230">
        <f t="shared" si="347"/>
        <v>0</v>
      </c>
      <c r="DN151" s="230">
        <f t="shared" si="347"/>
        <v>0</v>
      </c>
      <c r="DO151" s="230">
        <f t="shared" si="347"/>
        <v>0</v>
      </c>
      <c r="DP151" s="230">
        <f t="shared" si="347"/>
        <v>0</v>
      </c>
    </row>
    <row r="152" spans="2:120" x14ac:dyDescent="0.25">
      <c r="B152" s="194" t="str">
        <f t="shared" si="333"/>
        <v>Iraq</v>
      </c>
      <c r="C152" s="233">
        <f>'web app'!$C$29</f>
        <v>668.55</v>
      </c>
      <c r="D152" s="234">
        <f>'web app'!$C$17</f>
        <v>0.15</v>
      </c>
      <c r="E152" s="235">
        <f>VLOOKUP($S152,'data countries EDGAR'!$A$15:$AA$223,'data countries EDGAR'!$AA$12,FALSE)</f>
        <v>5.2403523200360309E-3</v>
      </c>
      <c r="F152" s="235">
        <f>VLOOKUP($S152,'data countries EDGAR'!$A$15:$AA$223,'data countries EDGAR'!$Z$12,FALSE)</f>
        <v>5.2778755086377071E-3</v>
      </c>
      <c r="G152" s="193">
        <f t="shared" si="334"/>
        <v>3.5247607521387909</v>
      </c>
      <c r="H152" s="262">
        <f>VLOOKUP($S152,'data countries EDGAR'!$A$15:$AA$223,'data countries EDGAR'!M$12,FALSE)/1000</f>
        <v>0.19364814221476001</v>
      </c>
      <c r="I152" s="236">
        <f>VLOOKUP($S152,'data countries EDGAR'!$A$15:$AA$223,'data countries EDGAR'!N$12,FALSE)/1000</f>
        <v>0.18387433096807998</v>
      </c>
      <c r="J152" s="236">
        <f>VLOOKUP($S152,'data countries EDGAR'!$A$15:$AA$223,'data countries EDGAR'!O$12,FALSE)/1000</f>
        <v>0.19970982612773</v>
      </c>
      <c r="K152" s="236">
        <f>VLOOKUP($S152,'data countries EDGAR'!$A$15:$AA$223,'data countries EDGAR'!P$12,FALSE)/1000</f>
        <v>0.22227836454617</v>
      </c>
      <c r="L152" s="236">
        <f>VLOOKUP($S152,'data countries EDGAR'!$A$15:$AA$223,'data countries EDGAR'!Q$12,FALSE)/1000</f>
        <v>0.23297596148522998</v>
      </c>
      <c r="M152" s="236">
        <f>VLOOKUP($S152,'data countries EDGAR'!$A$15:$AA$223,'data countries EDGAR'!R$12,FALSE)/1000</f>
        <v>0.23867039674755</v>
      </c>
      <c r="N152" s="236"/>
      <c r="O152" s="236"/>
      <c r="P152" s="262">
        <f t="shared" si="335"/>
        <v>1.0775088798747601</v>
      </c>
      <c r="Q152" s="194">
        <f t="shared" si="322"/>
        <v>0</v>
      </c>
      <c r="R152" s="237">
        <f t="shared" si="323"/>
        <v>0</v>
      </c>
      <c r="S152" s="194" t="str">
        <f>'data countries EDGAR'!A107</f>
        <v>Iraq</v>
      </c>
      <c r="T152" s="195">
        <v>2019</v>
      </c>
      <c r="U152" s="485">
        <f t="shared" si="336"/>
        <v>3.5247607521387909</v>
      </c>
      <c r="V152" s="193">
        <f t="shared" si="324"/>
        <v>3.5247607521397888</v>
      </c>
      <c r="W152" s="254">
        <f t="shared" si="337"/>
        <v>2.8310687127941492E-13</v>
      </c>
      <c r="X152" s="197">
        <f t="shared" si="325"/>
        <v>0.19364814221476001</v>
      </c>
      <c r="Y152" s="229">
        <v>0</v>
      </c>
      <c r="Z152" s="199">
        <f t="shared" si="338"/>
        <v>0.19364814221476001</v>
      </c>
      <c r="AA152" s="199">
        <f t="shared" si="326"/>
        <v>-789.38801605190804</v>
      </c>
      <c r="AB152" s="200">
        <f t="shared" si="327"/>
        <v>804398.38817099528</v>
      </c>
      <c r="AC152" s="199">
        <f t="shared" si="339"/>
        <v>2019.5066850138633</v>
      </c>
      <c r="AD152" s="199">
        <f t="shared" si="340"/>
        <v>2056.8970802051158</v>
      </c>
      <c r="AE152" s="201">
        <f t="shared" si="341"/>
        <v>2056.8970802051158</v>
      </c>
      <c r="AF152" s="202">
        <f t="shared" si="328"/>
        <v>2056.8970802051158</v>
      </c>
      <c r="AG152" s="202">
        <f t="shared" si="342"/>
        <v>2056.8970802051158</v>
      </c>
      <c r="AH152" s="202">
        <f t="shared" si="343"/>
        <v>2056</v>
      </c>
      <c r="AI152" s="177">
        <f t="shared" si="329"/>
        <v>2057</v>
      </c>
      <c r="AJ152" s="178" cm="1">
        <f t="array" ref="AJ152">IFERROR(INDEX($AN$6:$DP$6,MATCH(_xlfn.AGGREGATE(14,6,(AN152:DP152)/(AN152:DP152&lt;=0),1),AN152:DP152,0)),"-")</f>
        <v>2057</v>
      </c>
      <c r="AL152" s="176" t="s">
        <v>302</v>
      </c>
      <c r="AM152" s="154">
        <f t="shared" si="330"/>
        <v>0.19364814221476001</v>
      </c>
      <c r="AN152" s="176">
        <f t="shared" si="344"/>
        <v>0.18846998014561886</v>
      </c>
      <c r="AO152" s="176">
        <f t="shared" si="344"/>
        <v>0.18329181807647771</v>
      </c>
      <c r="AP152" s="176">
        <f t="shared" si="344"/>
        <v>0.17811365600733656</v>
      </c>
      <c r="AQ152" s="176">
        <f t="shared" si="344"/>
        <v>0.17293549393819541</v>
      </c>
      <c r="AR152" s="230">
        <f t="shared" si="348"/>
        <v>0.16775733186905425</v>
      </c>
      <c r="AS152" s="230">
        <f t="shared" si="348"/>
        <v>0.1625791697999131</v>
      </c>
      <c r="AT152" s="230">
        <f t="shared" si="348"/>
        <v>0.15740100773077195</v>
      </c>
      <c r="AU152" s="230">
        <f t="shared" si="348"/>
        <v>0.1522228456616308</v>
      </c>
      <c r="AV152" s="230">
        <f t="shared" si="348"/>
        <v>0.14704468359248965</v>
      </c>
      <c r="AW152" s="230">
        <f t="shared" si="348"/>
        <v>0.1418665215233485</v>
      </c>
      <c r="AX152" s="230">
        <f t="shared" si="348"/>
        <v>0.13668835945420735</v>
      </c>
      <c r="AY152" s="230">
        <f t="shared" si="348"/>
        <v>0.1315101973850662</v>
      </c>
      <c r="AZ152" s="230">
        <f t="shared" si="348"/>
        <v>0.12633203531592505</v>
      </c>
      <c r="BA152" s="230">
        <f t="shared" si="348"/>
        <v>0.12115387324678389</v>
      </c>
      <c r="BB152" s="230">
        <f t="shared" si="348"/>
        <v>0.11597571117764274</v>
      </c>
      <c r="BC152" s="230">
        <f t="shared" si="348"/>
        <v>0.11079754910850159</v>
      </c>
      <c r="BD152" s="230">
        <f t="shared" si="348"/>
        <v>0.10561938703936044</v>
      </c>
      <c r="BE152" s="230">
        <f t="shared" si="348"/>
        <v>0.10044122497021929</v>
      </c>
      <c r="BF152" s="230">
        <f t="shared" si="348"/>
        <v>9.5263062901078138E-2</v>
      </c>
      <c r="BG152" s="230">
        <f t="shared" si="348"/>
        <v>9.0084900831936987E-2</v>
      </c>
      <c r="BH152" s="230">
        <f t="shared" si="345"/>
        <v>8.4906738762795836E-2</v>
      </c>
      <c r="BI152" s="230">
        <f t="shared" si="345"/>
        <v>7.9728576693654685E-2</v>
      </c>
      <c r="BJ152" s="230">
        <f t="shared" si="345"/>
        <v>7.4550414624513534E-2</v>
      </c>
      <c r="BK152" s="230">
        <f t="shared" si="345"/>
        <v>6.9372252555372382E-2</v>
      </c>
      <c r="BL152" s="230">
        <f t="shared" si="345"/>
        <v>6.4194090486231231E-2</v>
      </c>
      <c r="BM152" s="230">
        <f t="shared" si="345"/>
        <v>5.901592841709008E-2</v>
      </c>
      <c r="BN152" s="230">
        <f t="shared" si="345"/>
        <v>5.3837766347948929E-2</v>
      </c>
      <c r="BO152" s="230">
        <f t="shared" si="345"/>
        <v>4.8659604278807778E-2</v>
      </c>
      <c r="BP152" s="230">
        <f t="shared" si="345"/>
        <v>4.3481442209666626E-2</v>
      </c>
      <c r="BQ152" s="230">
        <f t="shared" si="345"/>
        <v>3.8303280140525475E-2</v>
      </c>
      <c r="BR152" s="230">
        <f t="shared" si="345"/>
        <v>3.3125118071384324E-2</v>
      </c>
      <c r="BS152" s="230">
        <f t="shared" si="345"/>
        <v>2.7946956002243173E-2</v>
      </c>
      <c r="BT152" s="230">
        <f t="shared" si="345"/>
        <v>2.2768793933102022E-2</v>
      </c>
      <c r="BU152" s="230">
        <f t="shared" si="345"/>
        <v>1.7590631863960871E-2</v>
      </c>
      <c r="BV152" s="230">
        <f t="shared" si="345"/>
        <v>1.2412469794819719E-2</v>
      </c>
      <c r="BW152" s="230">
        <f t="shared" si="349"/>
        <v>7.2343077256785682E-3</v>
      </c>
      <c r="BX152" s="230">
        <f t="shared" si="349"/>
        <v>2.083570456435323E-3</v>
      </c>
      <c r="BY152" s="230">
        <f t="shared" si="349"/>
        <v>0</v>
      </c>
      <c r="BZ152" s="230">
        <f t="shared" si="349"/>
        <v>0</v>
      </c>
      <c r="CA152" s="230">
        <f t="shared" si="349"/>
        <v>0</v>
      </c>
      <c r="CB152" s="230">
        <f t="shared" si="349"/>
        <v>0</v>
      </c>
      <c r="CC152" s="230">
        <f t="shared" si="349"/>
        <v>0</v>
      </c>
      <c r="CD152" s="230">
        <f t="shared" si="349"/>
        <v>0</v>
      </c>
      <c r="CE152" s="230">
        <f t="shared" si="349"/>
        <v>0</v>
      </c>
      <c r="CF152" s="230">
        <f t="shared" si="349"/>
        <v>0</v>
      </c>
      <c r="CG152" s="230">
        <f t="shared" si="349"/>
        <v>0</v>
      </c>
      <c r="CH152" s="230">
        <f t="shared" si="349"/>
        <v>0</v>
      </c>
      <c r="CI152" s="230">
        <f t="shared" si="349"/>
        <v>0</v>
      </c>
      <c r="CJ152" s="230">
        <f t="shared" si="349"/>
        <v>0</v>
      </c>
      <c r="CK152" s="230">
        <f t="shared" si="349"/>
        <v>0</v>
      </c>
      <c r="CL152" s="230">
        <f t="shared" si="349"/>
        <v>0</v>
      </c>
      <c r="CM152" s="230">
        <f t="shared" si="346"/>
        <v>0</v>
      </c>
      <c r="CN152" s="230">
        <f t="shared" si="346"/>
        <v>0</v>
      </c>
      <c r="CO152" s="230">
        <f t="shared" si="346"/>
        <v>0</v>
      </c>
      <c r="CP152" s="230">
        <f t="shared" si="346"/>
        <v>0</v>
      </c>
      <c r="CQ152" s="230">
        <f t="shared" si="346"/>
        <v>0</v>
      </c>
      <c r="CR152" s="230">
        <f t="shared" si="346"/>
        <v>0</v>
      </c>
      <c r="CS152" s="230">
        <f t="shared" si="346"/>
        <v>0</v>
      </c>
      <c r="CT152" s="230">
        <f t="shared" si="346"/>
        <v>0</v>
      </c>
      <c r="CU152" s="230">
        <f t="shared" si="346"/>
        <v>0</v>
      </c>
      <c r="CV152" s="230">
        <f t="shared" si="346"/>
        <v>0</v>
      </c>
      <c r="CW152" s="230">
        <f t="shared" si="346"/>
        <v>0</v>
      </c>
      <c r="CX152" s="230">
        <f t="shared" si="346"/>
        <v>0</v>
      </c>
      <c r="CY152" s="230">
        <f t="shared" si="346"/>
        <v>0</v>
      </c>
      <c r="CZ152" s="230">
        <f t="shared" si="346"/>
        <v>0</v>
      </c>
      <c r="DA152" s="230">
        <f t="shared" si="346"/>
        <v>0</v>
      </c>
      <c r="DB152" s="230">
        <f t="shared" si="347"/>
        <v>0</v>
      </c>
      <c r="DC152" s="230">
        <f t="shared" si="347"/>
        <v>0</v>
      </c>
      <c r="DD152" s="230">
        <f t="shared" si="347"/>
        <v>0</v>
      </c>
      <c r="DE152" s="230">
        <f t="shared" si="347"/>
        <v>0</v>
      </c>
      <c r="DF152" s="230">
        <f t="shared" si="347"/>
        <v>0</v>
      </c>
      <c r="DG152" s="230">
        <f t="shared" si="347"/>
        <v>0</v>
      </c>
      <c r="DH152" s="230">
        <f t="shared" si="347"/>
        <v>0</v>
      </c>
      <c r="DI152" s="230">
        <f t="shared" si="347"/>
        <v>0</v>
      </c>
      <c r="DJ152" s="230">
        <f t="shared" si="347"/>
        <v>0</v>
      </c>
      <c r="DK152" s="230">
        <f t="shared" si="347"/>
        <v>0</v>
      </c>
      <c r="DL152" s="230">
        <f t="shared" si="347"/>
        <v>0</v>
      </c>
      <c r="DM152" s="230">
        <f t="shared" si="347"/>
        <v>0</v>
      </c>
      <c r="DN152" s="230">
        <f t="shared" si="347"/>
        <v>0</v>
      </c>
      <c r="DO152" s="230">
        <f t="shared" si="347"/>
        <v>0</v>
      </c>
      <c r="DP152" s="230">
        <f t="shared" si="347"/>
        <v>0</v>
      </c>
    </row>
    <row r="153" spans="2:120" x14ac:dyDescent="0.25">
      <c r="B153" s="194" t="str">
        <f t="shared" si="333"/>
        <v>Ireland</v>
      </c>
      <c r="C153" s="233">
        <f>'web app'!$C$29</f>
        <v>668.55</v>
      </c>
      <c r="D153" s="234">
        <f>'web app'!$C$17</f>
        <v>0.15</v>
      </c>
      <c r="E153" s="235">
        <f>VLOOKUP($S153,'data countries EDGAR'!$A$15:$AA$223,'data countries EDGAR'!$AA$12,FALSE)</f>
        <v>6.2853924999879619E-4</v>
      </c>
      <c r="F153" s="235">
        <f>VLOOKUP($S153,'data countries EDGAR'!$A$15:$AA$223,'data countries EDGAR'!$Z$12,FALSE)</f>
        <v>9.9123691330006117E-4</v>
      </c>
      <c r="G153" s="193">
        <f t="shared" si="334"/>
        <v>0.62631920996674673</v>
      </c>
      <c r="H153" s="262">
        <f>VLOOKUP($S153,'data countries EDGAR'!$A$15:$AA$223,'data countries EDGAR'!M$12,FALSE)/1000</f>
        <v>3.6369025082366002E-2</v>
      </c>
      <c r="I153" s="236">
        <f>VLOOKUP($S153,'data countries EDGAR'!$A$15:$AA$223,'data countries EDGAR'!N$12,FALSE)/1000</f>
        <v>3.4293276474381004E-2</v>
      </c>
      <c r="J153" s="236">
        <f>VLOOKUP($S153,'data countries EDGAR'!$A$15:$AA$223,'data countries EDGAR'!O$12,FALSE)/1000</f>
        <v>3.6382619335496004E-2</v>
      </c>
      <c r="K153" s="236">
        <f>VLOOKUP($S153,'data countries EDGAR'!$A$15:$AA$223,'data countries EDGAR'!P$12,FALSE)/1000</f>
        <v>3.5686105678061998E-2</v>
      </c>
      <c r="L153" s="236">
        <f>VLOOKUP($S153,'data countries EDGAR'!$A$15:$AA$223,'data countries EDGAR'!Q$12,FALSE)/1000</f>
        <v>3.286294008889E-2</v>
      </c>
      <c r="M153" s="236">
        <f>VLOOKUP($S153,'data countries EDGAR'!$A$15:$AA$223,'data countries EDGAR'!R$12,FALSE)/1000</f>
        <v>3.2569283803389998E-2</v>
      </c>
      <c r="N153" s="236"/>
      <c r="O153" s="236"/>
      <c r="P153" s="262">
        <f t="shared" si="335"/>
        <v>0.17179422538021902</v>
      </c>
      <c r="Q153" s="194">
        <f t="shared" si="322"/>
        <v>0</v>
      </c>
      <c r="R153" s="237">
        <f t="shared" si="323"/>
        <v>0</v>
      </c>
      <c r="S153" s="194" t="str">
        <f>'data countries EDGAR'!A108</f>
        <v>Ireland</v>
      </c>
      <c r="T153" s="195">
        <v>2019</v>
      </c>
      <c r="U153" s="485">
        <f t="shared" si="336"/>
        <v>0.62631920996674673</v>
      </c>
      <c r="V153" s="193">
        <f t="shared" si="324"/>
        <v>0.62631920996688928</v>
      </c>
      <c r="W153" s="254">
        <f t="shared" si="337"/>
        <v>2.2759572004815709E-13</v>
      </c>
      <c r="X153" s="197">
        <f t="shared" si="325"/>
        <v>3.6369025082366002E-2</v>
      </c>
      <c r="Y153" s="229">
        <v>0</v>
      </c>
      <c r="Z153" s="199">
        <f t="shared" si="338"/>
        <v>3.6369025082366002E-2</v>
      </c>
      <c r="AA153" s="199">
        <f t="shared" si="326"/>
        <v>-148.18349975269214</v>
      </c>
      <c r="AB153" s="200">
        <f t="shared" si="327"/>
        <v>150929.87323514192</v>
      </c>
      <c r="AC153" s="199">
        <f t="shared" si="339"/>
        <v>2019.5070550923033</v>
      </c>
      <c r="AD153" s="199">
        <f t="shared" si="340"/>
        <v>2054.9353974369192</v>
      </c>
      <c r="AE153" s="201">
        <f t="shared" si="341"/>
        <v>2054.9353974369192</v>
      </c>
      <c r="AF153" s="202">
        <f t="shared" si="328"/>
        <v>2054.9353974369192</v>
      </c>
      <c r="AG153" s="202">
        <f t="shared" si="342"/>
        <v>2054.9353974369192</v>
      </c>
      <c r="AH153" s="202">
        <f t="shared" si="343"/>
        <v>2054</v>
      </c>
      <c r="AI153" s="177">
        <f t="shared" si="329"/>
        <v>2055</v>
      </c>
      <c r="AJ153" s="178" cm="1">
        <f t="array" ref="AJ153">IFERROR(INDEX($AN$6:$DP$6,MATCH(_xlfn.AGGREGATE(14,6,(AN153:DP153)/(AN153:DP153&lt;=0),1),AN153:DP153,0)),"-")</f>
        <v>2055</v>
      </c>
      <c r="AL153" s="176" t="s">
        <v>302</v>
      </c>
      <c r="AM153" s="154">
        <f t="shared" si="330"/>
        <v>3.6369025082366002E-2</v>
      </c>
      <c r="AN153" s="176">
        <f t="shared" si="344"/>
        <v>3.5342677765474499E-2</v>
      </c>
      <c r="AO153" s="176">
        <f t="shared" si="344"/>
        <v>3.4316330448582996E-2</v>
      </c>
      <c r="AP153" s="176">
        <f t="shared" si="344"/>
        <v>3.32899831316915E-2</v>
      </c>
      <c r="AQ153" s="176">
        <f t="shared" si="344"/>
        <v>3.2263635814799997E-2</v>
      </c>
      <c r="AR153" s="230">
        <f t="shared" si="348"/>
        <v>3.1237288497908494E-2</v>
      </c>
      <c r="AS153" s="230">
        <f t="shared" si="348"/>
        <v>3.0210941181016991E-2</v>
      </c>
      <c r="AT153" s="230">
        <f t="shared" si="348"/>
        <v>2.9184593864125488E-2</v>
      </c>
      <c r="AU153" s="230">
        <f t="shared" si="348"/>
        <v>2.8158246547233985E-2</v>
      </c>
      <c r="AV153" s="230">
        <f t="shared" si="348"/>
        <v>2.7131899230342486E-2</v>
      </c>
      <c r="AW153" s="230">
        <f t="shared" si="348"/>
        <v>2.6105551913450983E-2</v>
      </c>
      <c r="AX153" s="230">
        <f t="shared" si="348"/>
        <v>2.5079204596559483E-2</v>
      </c>
      <c r="AY153" s="230">
        <f t="shared" si="348"/>
        <v>2.405285727966798E-2</v>
      </c>
      <c r="AZ153" s="230">
        <f t="shared" si="348"/>
        <v>2.3026509962776477E-2</v>
      </c>
      <c r="BA153" s="230">
        <f t="shared" si="348"/>
        <v>2.2000162645884974E-2</v>
      </c>
      <c r="BB153" s="230">
        <f t="shared" si="348"/>
        <v>2.0973815328993471E-2</v>
      </c>
      <c r="BC153" s="230">
        <f t="shared" si="348"/>
        <v>1.9947468012101972E-2</v>
      </c>
      <c r="BD153" s="230">
        <f t="shared" si="348"/>
        <v>1.8921120695210469E-2</v>
      </c>
      <c r="BE153" s="230">
        <f t="shared" si="348"/>
        <v>1.7894773378318969E-2</v>
      </c>
      <c r="BF153" s="230">
        <f t="shared" si="348"/>
        <v>1.6868426061427466E-2</v>
      </c>
      <c r="BG153" s="230">
        <f t="shared" si="348"/>
        <v>1.5842078744535963E-2</v>
      </c>
      <c r="BH153" s="230">
        <f t="shared" si="345"/>
        <v>1.4815731427644464E-2</v>
      </c>
      <c r="BI153" s="230">
        <f t="shared" si="345"/>
        <v>1.3789384110752961E-2</v>
      </c>
      <c r="BJ153" s="230">
        <f t="shared" si="345"/>
        <v>1.2763036793861458E-2</v>
      </c>
      <c r="BK153" s="230">
        <f t="shared" si="345"/>
        <v>1.1736689476969958E-2</v>
      </c>
      <c r="BL153" s="230">
        <f t="shared" si="345"/>
        <v>1.0710342160078455E-2</v>
      </c>
      <c r="BM153" s="230">
        <f t="shared" si="345"/>
        <v>9.6839948431869521E-3</v>
      </c>
      <c r="BN153" s="230">
        <f t="shared" si="345"/>
        <v>8.6576475262954491E-3</v>
      </c>
      <c r="BO153" s="230">
        <f t="shared" si="345"/>
        <v>7.6313002094039496E-3</v>
      </c>
      <c r="BP153" s="230">
        <f t="shared" si="345"/>
        <v>6.6049528925124466E-3</v>
      </c>
      <c r="BQ153" s="230">
        <f t="shared" si="345"/>
        <v>5.5786055756209436E-3</v>
      </c>
      <c r="BR153" s="230">
        <f t="shared" si="345"/>
        <v>4.5522582587294441E-3</v>
      </c>
      <c r="BS153" s="230">
        <f t="shared" si="345"/>
        <v>3.5259109418379411E-3</v>
      </c>
      <c r="BT153" s="230">
        <f t="shared" si="345"/>
        <v>2.4995636249464381E-3</v>
      </c>
      <c r="BU153" s="230">
        <f t="shared" si="345"/>
        <v>1.4732163080549351E-3</v>
      </c>
      <c r="BV153" s="230">
        <f t="shared" si="345"/>
        <v>4.4901071688898086E-4</v>
      </c>
      <c r="BW153" s="230">
        <f t="shared" si="349"/>
        <v>0</v>
      </c>
      <c r="BX153" s="230">
        <f t="shared" si="349"/>
        <v>0</v>
      </c>
      <c r="BY153" s="230">
        <f t="shared" si="349"/>
        <v>0</v>
      </c>
      <c r="BZ153" s="230">
        <f t="shared" si="349"/>
        <v>0</v>
      </c>
      <c r="CA153" s="230">
        <f t="shared" si="349"/>
        <v>0</v>
      </c>
      <c r="CB153" s="230">
        <f t="shared" si="349"/>
        <v>0</v>
      </c>
      <c r="CC153" s="230">
        <f t="shared" si="349"/>
        <v>0</v>
      </c>
      <c r="CD153" s="230">
        <f t="shared" si="349"/>
        <v>0</v>
      </c>
      <c r="CE153" s="230">
        <f t="shared" si="349"/>
        <v>0</v>
      </c>
      <c r="CF153" s="230">
        <f t="shared" si="349"/>
        <v>0</v>
      </c>
      <c r="CG153" s="230">
        <f t="shared" si="349"/>
        <v>0</v>
      </c>
      <c r="CH153" s="230">
        <f t="shared" si="349"/>
        <v>0</v>
      </c>
      <c r="CI153" s="230">
        <f t="shared" si="349"/>
        <v>0</v>
      </c>
      <c r="CJ153" s="230">
        <f t="shared" si="349"/>
        <v>0</v>
      </c>
      <c r="CK153" s="230">
        <f t="shared" si="349"/>
        <v>0</v>
      </c>
      <c r="CL153" s="230">
        <f t="shared" si="349"/>
        <v>0</v>
      </c>
      <c r="CM153" s="230">
        <f t="shared" si="346"/>
        <v>0</v>
      </c>
      <c r="CN153" s="230">
        <f t="shared" si="346"/>
        <v>0</v>
      </c>
      <c r="CO153" s="230">
        <f t="shared" si="346"/>
        <v>0</v>
      </c>
      <c r="CP153" s="230">
        <f t="shared" si="346"/>
        <v>0</v>
      </c>
      <c r="CQ153" s="230">
        <f t="shared" si="346"/>
        <v>0</v>
      </c>
      <c r="CR153" s="230">
        <f t="shared" si="346"/>
        <v>0</v>
      </c>
      <c r="CS153" s="230">
        <f t="shared" si="346"/>
        <v>0</v>
      </c>
      <c r="CT153" s="230">
        <f t="shared" si="346"/>
        <v>0</v>
      </c>
      <c r="CU153" s="230">
        <f t="shared" si="346"/>
        <v>0</v>
      </c>
      <c r="CV153" s="230">
        <f t="shared" si="346"/>
        <v>0</v>
      </c>
      <c r="CW153" s="230">
        <f t="shared" si="346"/>
        <v>0</v>
      </c>
      <c r="CX153" s="230">
        <f t="shared" si="346"/>
        <v>0</v>
      </c>
      <c r="CY153" s="230">
        <f t="shared" si="346"/>
        <v>0</v>
      </c>
      <c r="CZ153" s="230">
        <f t="shared" si="346"/>
        <v>0</v>
      </c>
      <c r="DA153" s="230">
        <f t="shared" si="346"/>
        <v>0</v>
      </c>
      <c r="DB153" s="230">
        <f t="shared" si="347"/>
        <v>0</v>
      </c>
      <c r="DC153" s="230">
        <f t="shared" si="347"/>
        <v>0</v>
      </c>
      <c r="DD153" s="230">
        <f t="shared" si="347"/>
        <v>0</v>
      </c>
      <c r="DE153" s="230">
        <f t="shared" si="347"/>
        <v>0</v>
      </c>
      <c r="DF153" s="230">
        <f t="shared" si="347"/>
        <v>0</v>
      </c>
      <c r="DG153" s="230">
        <f t="shared" si="347"/>
        <v>0</v>
      </c>
      <c r="DH153" s="230">
        <f t="shared" si="347"/>
        <v>0</v>
      </c>
      <c r="DI153" s="230">
        <f t="shared" si="347"/>
        <v>0</v>
      </c>
      <c r="DJ153" s="230">
        <f t="shared" si="347"/>
        <v>0</v>
      </c>
      <c r="DK153" s="230">
        <f t="shared" si="347"/>
        <v>0</v>
      </c>
      <c r="DL153" s="230">
        <f t="shared" si="347"/>
        <v>0</v>
      </c>
      <c r="DM153" s="230">
        <f t="shared" si="347"/>
        <v>0</v>
      </c>
      <c r="DN153" s="230">
        <f t="shared" si="347"/>
        <v>0</v>
      </c>
      <c r="DO153" s="230">
        <f t="shared" si="347"/>
        <v>0</v>
      </c>
      <c r="DP153" s="230">
        <f t="shared" si="347"/>
        <v>0</v>
      </c>
    </row>
    <row r="154" spans="2:120" x14ac:dyDescent="0.25">
      <c r="B154" s="194" t="str">
        <f t="shared" si="333"/>
        <v>Israel and Palestine, State of</v>
      </c>
      <c r="C154" s="233">
        <f>'web app'!$C$29</f>
        <v>668.55</v>
      </c>
      <c r="D154" s="234">
        <f>'web app'!$C$17</f>
        <v>0.15</v>
      </c>
      <c r="E154" s="235">
        <f>VLOOKUP($S154,'data countries EDGAR'!$A$15:$AA$223,'data countries EDGAR'!$AA$12,FALSE)</f>
        <v>1.7856779475880597E-3</v>
      </c>
      <c r="F154" s="235">
        <f>VLOOKUP($S154,'data countries EDGAR'!$A$15:$AA$223,'data countries EDGAR'!$Z$12,FALSE)</f>
        <v>1.7801441652222903E-3</v>
      </c>
      <c r="G154" s="193">
        <f t="shared" si="334"/>
        <v>1.1906703231894573</v>
      </c>
      <c r="H154" s="262">
        <f>VLOOKUP($S154,'data countries EDGAR'!$A$15:$AA$223,'data countries EDGAR'!M$12,FALSE)/1000</f>
        <v>6.5314464106925998E-2</v>
      </c>
      <c r="I154" s="236">
        <f>VLOOKUP($S154,'data countries EDGAR'!$A$15:$AA$223,'data countries EDGAR'!N$12,FALSE)/1000</f>
        <v>6.1392545166016999E-2</v>
      </c>
      <c r="J154" s="236">
        <f>VLOOKUP($S154,'data countries EDGAR'!$A$15:$AA$223,'data countries EDGAR'!O$12,FALSE)/1000</f>
        <v>6.0971954521712002E-2</v>
      </c>
      <c r="K154" s="236">
        <f>VLOOKUP($S154,'data countries EDGAR'!$A$15:$AA$223,'data countries EDGAR'!P$12,FALSE)/1000</f>
        <v>6.3636359506736004E-2</v>
      </c>
      <c r="L154" s="236">
        <f>VLOOKUP($S154,'data countries EDGAR'!$A$15:$AA$223,'data countries EDGAR'!Q$12,FALSE)/1000</f>
        <v>6.0480495176157001E-2</v>
      </c>
      <c r="M154" s="236">
        <f>VLOOKUP($S154,'data countries EDGAR'!$A$15:$AA$223,'data countries EDGAR'!R$12,FALSE)/1000</f>
        <v>5.7665412793538005E-2</v>
      </c>
      <c r="N154" s="236"/>
      <c r="O154" s="236"/>
      <c r="P154" s="262">
        <f t="shared" si="335"/>
        <v>0.30414676716416</v>
      </c>
      <c r="Q154" s="194">
        <f t="shared" si="322"/>
        <v>0</v>
      </c>
      <c r="R154" s="237">
        <f t="shared" si="323"/>
        <v>0</v>
      </c>
      <c r="S154" s="194" t="str">
        <f>'data countries EDGAR'!A109</f>
        <v>Israel and Palestine, State of</v>
      </c>
      <c r="T154" s="195">
        <v>2019</v>
      </c>
      <c r="U154" s="485">
        <f t="shared" si="336"/>
        <v>1.1906703231894573</v>
      </c>
      <c r="V154" s="193">
        <f t="shared" si="324"/>
        <v>1.1906703231901543</v>
      </c>
      <c r="W154" s="254">
        <f t="shared" si="337"/>
        <v>5.8530957858238253E-13</v>
      </c>
      <c r="X154" s="197">
        <f t="shared" si="325"/>
        <v>6.5314464106925998E-2</v>
      </c>
      <c r="Y154" s="229">
        <v>0</v>
      </c>
      <c r="Z154" s="199">
        <f t="shared" si="338"/>
        <v>6.5314464106925998E-2</v>
      </c>
      <c r="AA154" s="199">
        <f t="shared" si="326"/>
        <v>-266.25177563835996</v>
      </c>
      <c r="AB154" s="200">
        <f t="shared" si="327"/>
        <v>271318.25677726301</v>
      </c>
      <c r="AC154" s="199">
        <f t="shared" si="339"/>
        <v>2019.5066750422111</v>
      </c>
      <c r="AD154" s="199">
        <f t="shared" si="340"/>
        <v>2056.9529465583037</v>
      </c>
      <c r="AE154" s="201">
        <f t="shared" si="341"/>
        <v>2056.9529465583037</v>
      </c>
      <c r="AF154" s="202">
        <f t="shared" si="328"/>
        <v>2056.9529465583037</v>
      </c>
      <c r="AG154" s="202">
        <f t="shared" si="342"/>
        <v>2056.9529465583037</v>
      </c>
      <c r="AH154" s="202">
        <f t="shared" si="343"/>
        <v>2056</v>
      </c>
      <c r="AI154" s="177">
        <f t="shared" si="329"/>
        <v>2057</v>
      </c>
      <c r="AJ154" s="178" cm="1">
        <f t="array" ref="AJ154">IFERROR(INDEX($AN$6:$DP$6,MATCH(_xlfn.AGGREGATE(14,6,(AN154:DP154)/(AN154:DP154&lt;=0),1),AN154:DP154,0)),"-")</f>
        <v>2057</v>
      </c>
      <c r="AL154" s="176" t="s">
        <v>302</v>
      </c>
      <c r="AM154" s="154">
        <f t="shared" si="330"/>
        <v>6.5314464106925998E-2</v>
      </c>
      <c r="AN154" s="176">
        <f t="shared" si="344"/>
        <v>6.3570556881756154E-2</v>
      </c>
      <c r="AO154" s="176">
        <f t="shared" si="344"/>
        <v>6.1826649656586297E-2</v>
      </c>
      <c r="AP154" s="176">
        <f t="shared" si="344"/>
        <v>6.0082742431416453E-2</v>
      </c>
      <c r="AQ154" s="176">
        <f t="shared" si="344"/>
        <v>5.8338835206246602E-2</v>
      </c>
      <c r="AR154" s="230">
        <f t="shared" si="348"/>
        <v>5.6594927981076751E-2</v>
      </c>
      <c r="AS154" s="230">
        <f t="shared" si="348"/>
        <v>5.4851020755906907E-2</v>
      </c>
      <c r="AT154" s="230">
        <f t="shared" si="348"/>
        <v>5.3107113530737056E-2</v>
      </c>
      <c r="AU154" s="230">
        <f t="shared" si="348"/>
        <v>5.1363206305567205E-2</v>
      </c>
      <c r="AV154" s="230">
        <f t="shared" si="348"/>
        <v>4.9619299080397354E-2</v>
      </c>
      <c r="AW154" s="230">
        <f t="shared" si="348"/>
        <v>4.7875391855227503E-2</v>
      </c>
      <c r="AX154" s="230">
        <f t="shared" si="348"/>
        <v>4.6131484630057659E-2</v>
      </c>
      <c r="AY154" s="230">
        <f t="shared" si="348"/>
        <v>4.4387577404887808E-2</v>
      </c>
      <c r="AZ154" s="230">
        <f t="shared" si="348"/>
        <v>4.2643670179717957E-2</v>
      </c>
      <c r="BA154" s="230">
        <f t="shared" si="348"/>
        <v>4.0899762954548113E-2</v>
      </c>
      <c r="BB154" s="230">
        <f t="shared" si="348"/>
        <v>3.9155855729378262E-2</v>
      </c>
      <c r="BC154" s="230">
        <f t="shared" si="348"/>
        <v>3.7411948504208412E-2</v>
      </c>
      <c r="BD154" s="230">
        <f t="shared" si="348"/>
        <v>3.5668041279038561E-2</v>
      </c>
      <c r="BE154" s="230">
        <f t="shared" si="348"/>
        <v>3.392413405386871E-2</v>
      </c>
      <c r="BF154" s="230">
        <f t="shared" si="348"/>
        <v>3.2180226828698866E-2</v>
      </c>
      <c r="BG154" s="230">
        <f t="shared" si="348"/>
        <v>3.0436319603529015E-2</v>
      </c>
      <c r="BH154" s="230">
        <f t="shared" si="345"/>
        <v>2.8692412378359164E-2</v>
      </c>
      <c r="BI154" s="230">
        <f t="shared" si="345"/>
        <v>2.694850515318932E-2</v>
      </c>
      <c r="BJ154" s="230">
        <f t="shared" si="345"/>
        <v>2.5204597928019469E-2</v>
      </c>
      <c r="BK154" s="230">
        <f t="shared" si="345"/>
        <v>2.3460690702849618E-2</v>
      </c>
      <c r="BL154" s="230">
        <f t="shared" si="345"/>
        <v>2.1716783477679767E-2</v>
      </c>
      <c r="BM154" s="230">
        <f t="shared" si="345"/>
        <v>1.9972876252509916E-2</v>
      </c>
      <c r="BN154" s="230">
        <f t="shared" si="345"/>
        <v>1.8228969027340072E-2</v>
      </c>
      <c r="BO154" s="230">
        <f t="shared" si="345"/>
        <v>1.6485061802170221E-2</v>
      </c>
      <c r="BP154" s="230">
        <f t="shared" si="345"/>
        <v>1.474115457700037E-2</v>
      </c>
      <c r="BQ154" s="230">
        <f t="shared" si="345"/>
        <v>1.2997247351830526E-2</v>
      </c>
      <c r="BR154" s="230">
        <f t="shared" si="345"/>
        <v>1.1253340126660676E-2</v>
      </c>
      <c r="BS154" s="230">
        <f t="shared" si="345"/>
        <v>9.5094329014908247E-3</v>
      </c>
      <c r="BT154" s="230">
        <f t="shared" si="345"/>
        <v>7.7655256763209737E-3</v>
      </c>
      <c r="BU154" s="230">
        <f t="shared" si="345"/>
        <v>6.0216184511511228E-3</v>
      </c>
      <c r="BV154" s="230">
        <f t="shared" si="345"/>
        <v>4.2777112259812788E-3</v>
      </c>
      <c r="BW154" s="230">
        <f t="shared" si="349"/>
        <v>2.533804000811421E-3</v>
      </c>
      <c r="BX154" s="230">
        <f t="shared" si="349"/>
        <v>7.9182730393802616E-4</v>
      </c>
      <c r="BY154" s="230">
        <f t="shared" si="349"/>
        <v>0</v>
      </c>
      <c r="BZ154" s="230">
        <f t="shared" si="349"/>
        <v>0</v>
      </c>
      <c r="CA154" s="230">
        <f t="shared" si="349"/>
        <v>0</v>
      </c>
      <c r="CB154" s="230">
        <f t="shared" si="349"/>
        <v>0</v>
      </c>
      <c r="CC154" s="230">
        <f t="shared" si="349"/>
        <v>0</v>
      </c>
      <c r="CD154" s="230">
        <f t="shared" si="349"/>
        <v>0</v>
      </c>
      <c r="CE154" s="230">
        <f t="shared" si="349"/>
        <v>0</v>
      </c>
      <c r="CF154" s="230">
        <f t="shared" si="349"/>
        <v>0</v>
      </c>
      <c r="CG154" s="230">
        <f t="shared" si="349"/>
        <v>0</v>
      </c>
      <c r="CH154" s="230">
        <f t="shared" si="349"/>
        <v>0</v>
      </c>
      <c r="CI154" s="230">
        <f t="shared" si="349"/>
        <v>0</v>
      </c>
      <c r="CJ154" s="230">
        <f t="shared" si="349"/>
        <v>0</v>
      </c>
      <c r="CK154" s="230">
        <f t="shared" si="349"/>
        <v>0</v>
      </c>
      <c r="CL154" s="230">
        <f t="shared" si="349"/>
        <v>0</v>
      </c>
      <c r="CM154" s="230">
        <f t="shared" si="346"/>
        <v>0</v>
      </c>
      <c r="CN154" s="230">
        <f t="shared" si="346"/>
        <v>0</v>
      </c>
      <c r="CO154" s="230">
        <f t="shared" si="346"/>
        <v>0</v>
      </c>
      <c r="CP154" s="230">
        <f t="shared" si="346"/>
        <v>0</v>
      </c>
      <c r="CQ154" s="230">
        <f t="shared" si="346"/>
        <v>0</v>
      </c>
      <c r="CR154" s="230">
        <f t="shared" si="346"/>
        <v>0</v>
      </c>
      <c r="CS154" s="230">
        <f t="shared" si="346"/>
        <v>0</v>
      </c>
      <c r="CT154" s="230">
        <f t="shared" si="346"/>
        <v>0</v>
      </c>
      <c r="CU154" s="230">
        <f t="shared" si="346"/>
        <v>0</v>
      </c>
      <c r="CV154" s="230">
        <f t="shared" si="346"/>
        <v>0</v>
      </c>
      <c r="CW154" s="230">
        <f t="shared" si="346"/>
        <v>0</v>
      </c>
      <c r="CX154" s="230">
        <f t="shared" si="346"/>
        <v>0</v>
      </c>
      <c r="CY154" s="230">
        <f t="shared" si="346"/>
        <v>0</v>
      </c>
      <c r="CZ154" s="230">
        <f t="shared" si="346"/>
        <v>0</v>
      </c>
      <c r="DA154" s="230">
        <f t="shared" si="346"/>
        <v>0</v>
      </c>
      <c r="DB154" s="230">
        <f t="shared" si="347"/>
        <v>0</v>
      </c>
      <c r="DC154" s="230">
        <f t="shared" si="347"/>
        <v>0</v>
      </c>
      <c r="DD154" s="230">
        <f t="shared" si="347"/>
        <v>0</v>
      </c>
      <c r="DE154" s="230">
        <f t="shared" si="347"/>
        <v>0</v>
      </c>
      <c r="DF154" s="230">
        <f t="shared" si="347"/>
        <v>0</v>
      </c>
      <c r="DG154" s="230">
        <f t="shared" si="347"/>
        <v>0</v>
      </c>
      <c r="DH154" s="230">
        <f t="shared" si="347"/>
        <v>0</v>
      </c>
      <c r="DI154" s="230">
        <f t="shared" si="347"/>
        <v>0</v>
      </c>
      <c r="DJ154" s="230">
        <f t="shared" si="347"/>
        <v>0</v>
      </c>
      <c r="DK154" s="230">
        <f t="shared" si="347"/>
        <v>0</v>
      </c>
      <c r="DL154" s="230">
        <f t="shared" si="347"/>
        <v>0</v>
      </c>
      <c r="DM154" s="230">
        <f t="shared" si="347"/>
        <v>0</v>
      </c>
      <c r="DN154" s="230">
        <f t="shared" si="347"/>
        <v>0</v>
      </c>
      <c r="DO154" s="230">
        <f t="shared" si="347"/>
        <v>0</v>
      </c>
      <c r="DP154" s="230">
        <f t="shared" si="347"/>
        <v>0</v>
      </c>
    </row>
    <row r="155" spans="2:120" x14ac:dyDescent="0.25">
      <c r="B155" s="194" t="str">
        <f t="shared" si="333"/>
        <v>Italy, San Marino and the Holy See</v>
      </c>
      <c r="C155" s="233">
        <f>'web app'!$C$29</f>
        <v>668.55</v>
      </c>
      <c r="D155" s="234">
        <f>'web app'!$C$17</f>
        <v>0.15</v>
      </c>
      <c r="E155" s="235">
        <f>VLOOKUP($S155,'data countries EDGAR'!$A$15:$AA$223,'data countries EDGAR'!$AA$12,FALSE)</f>
        <v>7.6787379547057482E-3</v>
      </c>
      <c r="F155" s="235">
        <f>VLOOKUP($S155,'data countries EDGAR'!$A$15:$AA$223,'data countries EDGAR'!$Z$12,FALSE)</f>
        <v>9.0639692538937149E-3</v>
      </c>
      <c r="G155" s="193">
        <f t="shared" si="334"/>
        <v>5.9208021869298246</v>
      </c>
      <c r="H155" s="262">
        <f>VLOOKUP($S155,'data countries EDGAR'!$A$15:$AA$223,'data countries EDGAR'!M$12,FALSE)/1000</f>
        <v>0.33256199473360998</v>
      </c>
      <c r="I155" s="236">
        <f>VLOOKUP($S155,'data countries EDGAR'!$A$15:$AA$223,'data countries EDGAR'!N$12,FALSE)/1000</f>
        <v>0.29521344848950998</v>
      </c>
      <c r="J155" s="236">
        <f>VLOOKUP($S155,'data countries EDGAR'!$A$15:$AA$223,'data countries EDGAR'!O$12,FALSE)/1000</f>
        <v>0.33034842393941</v>
      </c>
      <c r="K155" s="236">
        <f>VLOOKUP($S155,'data countries EDGAR'!$A$15:$AA$223,'data countries EDGAR'!P$12,FALSE)/1000</f>
        <v>0.33100599797992997</v>
      </c>
      <c r="L155" s="236">
        <f>VLOOKUP($S155,'data countries EDGAR'!$A$15:$AA$223,'data countries EDGAR'!Q$12,FALSE)/1000</f>
        <v>0.30430807721252001</v>
      </c>
      <c r="M155" s="236">
        <f>VLOOKUP($S155,'data countries EDGAR'!$A$15:$AA$223,'data countries EDGAR'!R$12,FALSE)/1000</f>
        <v>0.29922852601715</v>
      </c>
      <c r="N155" s="236"/>
      <c r="O155" s="236"/>
      <c r="P155" s="262">
        <f t="shared" si="335"/>
        <v>1.5601044736385199</v>
      </c>
      <c r="Q155" s="194">
        <f t="shared" si="322"/>
        <v>0</v>
      </c>
      <c r="R155" s="237">
        <f t="shared" si="323"/>
        <v>0</v>
      </c>
      <c r="S155" s="194" t="str">
        <f>'data countries EDGAR'!A110</f>
        <v>Italy, San Marino and the Holy See</v>
      </c>
      <c r="T155" s="195">
        <v>2019</v>
      </c>
      <c r="U155" s="485">
        <f t="shared" si="336"/>
        <v>5.9208021869298246</v>
      </c>
      <c r="V155" s="193">
        <f t="shared" si="324"/>
        <v>5.9208021869241998</v>
      </c>
      <c r="W155" s="254">
        <f t="shared" si="337"/>
        <v>-9.5001784217174645E-13</v>
      </c>
      <c r="X155" s="197">
        <f t="shared" si="325"/>
        <v>0.33256199473360998</v>
      </c>
      <c r="Y155" s="229">
        <v>0</v>
      </c>
      <c r="Z155" s="199">
        <f t="shared" si="338"/>
        <v>0.33256199473360998</v>
      </c>
      <c r="AA155" s="199">
        <f t="shared" si="326"/>
        <v>-1355.3920630976438</v>
      </c>
      <c r="AB155" s="200">
        <f t="shared" si="327"/>
        <v>1380900.0833440318</v>
      </c>
      <c r="AC155" s="199">
        <f t="shared" si="339"/>
        <v>2019.5068305305376</v>
      </c>
      <c r="AD155" s="199">
        <f t="shared" si="340"/>
        <v>2056.1003782346879</v>
      </c>
      <c r="AE155" s="201">
        <f t="shared" si="341"/>
        <v>2056.1003782346879</v>
      </c>
      <c r="AF155" s="202">
        <f t="shared" si="328"/>
        <v>2056.1003782346879</v>
      </c>
      <c r="AG155" s="202">
        <f t="shared" si="342"/>
        <v>2056.1003782346879</v>
      </c>
      <c r="AH155" s="202">
        <f t="shared" si="343"/>
        <v>2056</v>
      </c>
      <c r="AI155" s="177">
        <f t="shared" si="329"/>
        <v>2056</v>
      </c>
      <c r="AJ155" s="178" cm="1">
        <f t="array" ref="AJ155">IFERROR(INDEX($AN$6:$DP$6,MATCH(_xlfn.AGGREGATE(14,6,(AN155:DP155)/(AN155:DP155&lt;=0),1),AN155:DP155,0)),"-")</f>
        <v>2057</v>
      </c>
      <c r="AL155" s="176" t="s">
        <v>302</v>
      </c>
      <c r="AM155" s="154">
        <f t="shared" si="330"/>
        <v>0.33256199473360998</v>
      </c>
      <c r="AN155" s="176">
        <f t="shared" si="344"/>
        <v>0.3234756953352495</v>
      </c>
      <c r="AO155" s="176">
        <f t="shared" si="344"/>
        <v>0.31438939593688908</v>
      </c>
      <c r="AP155" s="176">
        <f t="shared" si="344"/>
        <v>0.30530309653852861</v>
      </c>
      <c r="AQ155" s="176">
        <f t="shared" si="344"/>
        <v>0.29621679714016813</v>
      </c>
      <c r="AR155" s="230">
        <f t="shared" si="348"/>
        <v>0.28713049774180771</v>
      </c>
      <c r="AS155" s="230">
        <f t="shared" si="348"/>
        <v>0.27804419834344724</v>
      </c>
      <c r="AT155" s="230">
        <f t="shared" si="348"/>
        <v>0.26895789894508682</v>
      </c>
      <c r="AU155" s="230">
        <f t="shared" si="348"/>
        <v>0.25987159954672634</v>
      </c>
      <c r="AV155" s="230">
        <f t="shared" si="348"/>
        <v>0.25078530014836586</v>
      </c>
      <c r="AW155" s="230">
        <f t="shared" si="348"/>
        <v>0.24169900075000544</v>
      </c>
      <c r="AX155" s="230">
        <f t="shared" si="348"/>
        <v>0.23261270135164497</v>
      </c>
      <c r="AY155" s="230">
        <f t="shared" si="348"/>
        <v>0.22352640195328452</v>
      </c>
      <c r="AZ155" s="230">
        <f t="shared" si="348"/>
        <v>0.21444010255492407</v>
      </c>
      <c r="BA155" s="230">
        <f t="shared" si="348"/>
        <v>0.2053538031565636</v>
      </c>
      <c r="BB155" s="230">
        <f t="shared" si="348"/>
        <v>0.19626750375820315</v>
      </c>
      <c r="BC155" s="230">
        <f t="shared" si="348"/>
        <v>0.1871812043598427</v>
      </c>
      <c r="BD155" s="230">
        <f t="shared" si="348"/>
        <v>0.17809490496148225</v>
      </c>
      <c r="BE155" s="230">
        <f t="shared" si="348"/>
        <v>0.16900860556312181</v>
      </c>
      <c r="BF155" s="230">
        <f t="shared" si="348"/>
        <v>0.15992230616476133</v>
      </c>
      <c r="BG155" s="230">
        <f t="shared" ref="BG155:BV170" si="350">IF(BG$6&lt;=$T155,0,IF(BG$6&lt;$AH155,$X155+($Y155-$X155)/($AG155-($T155+0.5))*(BG$6+0.5-($T155+0.5)),
IF(BG$6=$AH155,($X155+($Y155-$X155)/($AG155-($T155+0.5))*(0.5*($AG155+$AH155)-($T155+0.5)))*($AG155-$AH155)+$Y155*($AH155+1-$AG155),
$Y155)))</f>
        <v>0.15083600676640088</v>
      </c>
      <c r="BH155" s="230">
        <f t="shared" si="350"/>
        <v>0.14174970736804043</v>
      </c>
      <c r="BI155" s="230">
        <f t="shared" si="350"/>
        <v>0.13266340796967996</v>
      </c>
      <c r="BJ155" s="230">
        <f t="shared" si="350"/>
        <v>0.12357710857131951</v>
      </c>
      <c r="BK155" s="230">
        <f t="shared" si="350"/>
        <v>0.11449080917295906</v>
      </c>
      <c r="BL155" s="230">
        <f t="shared" si="350"/>
        <v>0.10540450977459861</v>
      </c>
      <c r="BM155" s="230">
        <f t="shared" si="350"/>
        <v>9.6318210376238167E-2</v>
      </c>
      <c r="BN155" s="230">
        <f t="shared" si="350"/>
        <v>8.7231910977877691E-2</v>
      </c>
      <c r="BO155" s="230">
        <f t="shared" si="350"/>
        <v>7.8145611579517216E-2</v>
      </c>
      <c r="BP155" s="230">
        <f t="shared" si="350"/>
        <v>6.9059312181156796E-2</v>
      </c>
      <c r="BQ155" s="230">
        <f t="shared" si="350"/>
        <v>5.997301278279632E-2</v>
      </c>
      <c r="BR155" s="230">
        <f t="shared" si="350"/>
        <v>5.08867133844359E-2</v>
      </c>
      <c r="BS155" s="230">
        <f t="shared" si="350"/>
        <v>4.1800413986075424E-2</v>
      </c>
      <c r="BT155" s="230">
        <f t="shared" si="350"/>
        <v>3.2714114587714949E-2</v>
      </c>
      <c r="BU155" s="230">
        <f t="shared" si="350"/>
        <v>2.3627815189354529E-2</v>
      </c>
      <c r="BV155" s="230">
        <f t="shared" si="350"/>
        <v>1.4541515790994053E-2</v>
      </c>
      <c r="BW155" s="230">
        <f t="shared" si="349"/>
        <v>5.4552163926336328E-3</v>
      </c>
      <c r="BX155" s="230">
        <f t="shared" si="349"/>
        <v>4.5775822303248796E-5</v>
      </c>
      <c r="BY155" s="230">
        <f t="shared" si="349"/>
        <v>0</v>
      </c>
      <c r="BZ155" s="230">
        <f t="shared" si="349"/>
        <v>0</v>
      </c>
      <c r="CA155" s="230">
        <f t="shared" si="349"/>
        <v>0</v>
      </c>
      <c r="CB155" s="230">
        <f t="shared" si="349"/>
        <v>0</v>
      </c>
      <c r="CC155" s="230">
        <f t="shared" si="349"/>
        <v>0</v>
      </c>
      <c r="CD155" s="230">
        <f t="shared" si="349"/>
        <v>0</v>
      </c>
      <c r="CE155" s="230">
        <f t="shared" si="349"/>
        <v>0</v>
      </c>
      <c r="CF155" s="230">
        <f t="shared" si="349"/>
        <v>0</v>
      </c>
      <c r="CG155" s="230">
        <f t="shared" si="349"/>
        <v>0</v>
      </c>
      <c r="CH155" s="230">
        <f t="shared" si="349"/>
        <v>0</v>
      </c>
      <c r="CI155" s="230">
        <f t="shared" si="349"/>
        <v>0</v>
      </c>
      <c r="CJ155" s="230">
        <f t="shared" si="349"/>
        <v>0</v>
      </c>
      <c r="CK155" s="230">
        <f t="shared" si="349"/>
        <v>0</v>
      </c>
      <c r="CL155" s="230">
        <f t="shared" ref="CL155:DA170" si="351">IF(CL$6&lt;=$T155,0,IF(CL$6&lt;$AH155,$X155+($Y155-$X155)/($AG155-($T155+0.5))*(CL$6+0.5-($T155+0.5)),
IF(CL$6=$AH155,($X155+($Y155-$X155)/($AG155-($T155+0.5))*(0.5*($AG155+$AH155)-($T155+0.5)))*($AG155-$AH155)+$Y155*($AH155+1-$AG155),
$Y155)))</f>
        <v>0</v>
      </c>
      <c r="CM155" s="230">
        <f t="shared" si="351"/>
        <v>0</v>
      </c>
      <c r="CN155" s="230">
        <f t="shared" si="351"/>
        <v>0</v>
      </c>
      <c r="CO155" s="230">
        <f t="shared" si="351"/>
        <v>0</v>
      </c>
      <c r="CP155" s="230">
        <f t="shared" si="351"/>
        <v>0</v>
      </c>
      <c r="CQ155" s="230">
        <f t="shared" si="351"/>
        <v>0</v>
      </c>
      <c r="CR155" s="230">
        <f t="shared" si="351"/>
        <v>0</v>
      </c>
      <c r="CS155" s="230">
        <f t="shared" si="351"/>
        <v>0</v>
      </c>
      <c r="CT155" s="230">
        <f t="shared" si="351"/>
        <v>0</v>
      </c>
      <c r="CU155" s="230">
        <f t="shared" si="351"/>
        <v>0</v>
      </c>
      <c r="CV155" s="230">
        <f t="shared" si="351"/>
        <v>0</v>
      </c>
      <c r="CW155" s="230">
        <f t="shared" si="351"/>
        <v>0</v>
      </c>
      <c r="CX155" s="230">
        <f t="shared" si="351"/>
        <v>0</v>
      </c>
      <c r="CY155" s="230">
        <f t="shared" si="351"/>
        <v>0</v>
      </c>
      <c r="CZ155" s="230">
        <f t="shared" si="351"/>
        <v>0</v>
      </c>
      <c r="DA155" s="230">
        <f t="shared" si="351"/>
        <v>0</v>
      </c>
      <c r="DB155" s="230">
        <f t="shared" ref="DB155:DP170" si="352">IF(DB$6&lt;=$T155,0,IF(DB$6&lt;$AH155,$X155+($Y155-$X155)/($AG155-($T155+0.5))*(DB$6+0.5-($T155+0.5)),
IF(DB$6=$AH155,($X155+($Y155-$X155)/($AG155-($T155+0.5))*(0.5*($AG155+$AH155)-($T155+0.5)))*($AG155-$AH155)+$Y155*($AH155+1-$AG155),
$Y155)))</f>
        <v>0</v>
      </c>
      <c r="DC155" s="230">
        <f t="shared" si="352"/>
        <v>0</v>
      </c>
      <c r="DD155" s="230">
        <f t="shared" si="352"/>
        <v>0</v>
      </c>
      <c r="DE155" s="230">
        <f t="shared" si="352"/>
        <v>0</v>
      </c>
      <c r="DF155" s="230">
        <f t="shared" si="352"/>
        <v>0</v>
      </c>
      <c r="DG155" s="230">
        <f t="shared" si="352"/>
        <v>0</v>
      </c>
      <c r="DH155" s="230">
        <f t="shared" si="352"/>
        <v>0</v>
      </c>
      <c r="DI155" s="230">
        <f t="shared" si="352"/>
        <v>0</v>
      </c>
      <c r="DJ155" s="230">
        <f t="shared" si="352"/>
        <v>0</v>
      </c>
      <c r="DK155" s="230">
        <f t="shared" si="352"/>
        <v>0</v>
      </c>
      <c r="DL155" s="230">
        <f t="shared" si="352"/>
        <v>0</v>
      </c>
      <c r="DM155" s="230">
        <f t="shared" si="352"/>
        <v>0</v>
      </c>
      <c r="DN155" s="230">
        <f t="shared" si="352"/>
        <v>0</v>
      </c>
      <c r="DO155" s="230">
        <f t="shared" si="352"/>
        <v>0</v>
      </c>
      <c r="DP155" s="230">
        <f t="shared" si="352"/>
        <v>0</v>
      </c>
    </row>
    <row r="156" spans="2:120" x14ac:dyDescent="0.25">
      <c r="B156" s="194" t="str">
        <f t="shared" si="333"/>
        <v>Jamaica</v>
      </c>
      <c r="C156" s="233">
        <f>'web app'!$C$29</f>
        <v>668.55</v>
      </c>
      <c r="D156" s="234">
        <f>'web app'!$C$17</f>
        <v>0.15</v>
      </c>
      <c r="E156" s="235">
        <f>VLOOKUP($S156,'data countries EDGAR'!$A$15:$AA$223,'data countries EDGAR'!$AA$12,FALSE)</f>
        <v>3.7687141534465345E-4</v>
      </c>
      <c r="F156" s="235">
        <f>VLOOKUP($S156,'data countries EDGAR'!$A$15:$AA$223,'data countries EDGAR'!$Z$12,FALSE)</f>
        <v>2.300184392095643E-4</v>
      </c>
      <c r="G156" s="193">
        <f t="shared" si="334"/>
        <v>0.16850561111282128</v>
      </c>
      <c r="H156" s="262">
        <f>VLOOKUP($S156,'data countries EDGAR'!$A$15:$AA$223,'data countries EDGAR'!M$12,FALSE)/1000</f>
        <v>8.4395024769289995E-3</v>
      </c>
      <c r="I156" s="236">
        <f>VLOOKUP($S156,'data countries EDGAR'!$A$15:$AA$223,'data countries EDGAR'!N$12,FALSE)/1000</f>
        <v>5.9229119821112997E-3</v>
      </c>
      <c r="J156" s="236">
        <f>VLOOKUP($S156,'data countries EDGAR'!$A$15:$AA$223,'data countries EDGAR'!O$12,FALSE)/1000</f>
        <v>6.4724136699676003E-3</v>
      </c>
      <c r="K156" s="236">
        <f>VLOOKUP($S156,'data countries EDGAR'!$A$15:$AA$223,'data countries EDGAR'!P$12,FALSE)/1000</f>
        <v>7.5150741930854002E-3</v>
      </c>
      <c r="L156" s="236">
        <f>VLOOKUP($S156,'data countries EDGAR'!$A$15:$AA$223,'data countries EDGAR'!Q$12,FALSE)/1000</f>
        <v>7.7038580297689998E-3</v>
      </c>
      <c r="M156" s="236">
        <f>VLOOKUP($S156,'data countries EDGAR'!$A$15:$AA$223,'data countries EDGAR'!R$12,FALSE)/1000</f>
        <v>8.0740479318934001E-3</v>
      </c>
      <c r="N156" s="236"/>
      <c r="O156" s="236"/>
      <c r="P156" s="262">
        <f t="shared" si="335"/>
        <v>3.5688305806826706E-2</v>
      </c>
      <c r="Q156" s="194">
        <f t="shared" si="322"/>
        <v>0</v>
      </c>
      <c r="R156" s="237">
        <f t="shared" si="323"/>
        <v>0</v>
      </c>
      <c r="S156" s="194" t="str">
        <f>'data countries EDGAR'!A111</f>
        <v>Jamaica</v>
      </c>
      <c r="T156" s="195">
        <v>2019</v>
      </c>
      <c r="U156" s="485">
        <f t="shared" si="336"/>
        <v>0.16850561111282128</v>
      </c>
      <c r="V156" s="193">
        <f t="shared" si="324"/>
        <v>0.16850561111274812</v>
      </c>
      <c r="W156" s="254">
        <f t="shared" si="337"/>
        <v>-4.3420822493089872E-13</v>
      </c>
      <c r="X156" s="197">
        <f t="shared" si="325"/>
        <v>8.4395024769289995E-3</v>
      </c>
      <c r="Y156" s="229">
        <v>0</v>
      </c>
      <c r="Z156" s="199">
        <f t="shared" si="338"/>
        <v>8.4395024769289995E-3</v>
      </c>
      <c r="AA156" s="199">
        <f t="shared" si="326"/>
        <v>-34.4326012290188</v>
      </c>
      <c r="AB156" s="200">
        <f t="shared" si="327"/>
        <v>35117.140070145782</v>
      </c>
      <c r="AC156" s="199">
        <f t="shared" si="339"/>
        <v>2019.5061085138502</v>
      </c>
      <c r="AD156" s="199">
        <f t="shared" si="340"/>
        <v>2060.4264850421005</v>
      </c>
      <c r="AE156" s="201">
        <f t="shared" si="341"/>
        <v>2060.4264850421005</v>
      </c>
      <c r="AF156" s="202">
        <f t="shared" si="328"/>
        <v>2060.4264850421005</v>
      </c>
      <c r="AG156" s="202">
        <f t="shared" si="342"/>
        <v>2060.4264850421005</v>
      </c>
      <c r="AH156" s="202">
        <f t="shared" si="343"/>
        <v>2060</v>
      </c>
      <c r="AI156" s="177">
        <f t="shared" si="329"/>
        <v>2060</v>
      </c>
      <c r="AJ156" s="178" cm="1">
        <f t="array" ref="AJ156">IFERROR(INDEX($AN$6:$DP$6,MATCH(_xlfn.AGGREGATE(14,6,(AN156:DP156)/(AN156:DP156&lt;=0),1),AN156:DP156,0)),"-")</f>
        <v>2061</v>
      </c>
      <c r="AL156" s="176" t="s">
        <v>302</v>
      </c>
      <c r="AM156" s="154">
        <f t="shared" si="330"/>
        <v>8.4395024769289995E-3</v>
      </c>
      <c r="AN156" s="176">
        <f t="shared" si="344"/>
        <v>8.2332912064461469E-3</v>
      </c>
      <c r="AO156" s="176">
        <f t="shared" si="344"/>
        <v>8.0270799359632942E-3</v>
      </c>
      <c r="AP156" s="176">
        <f t="shared" si="344"/>
        <v>7.8208686654804415E-3</v>
      </c>
      <c r="AQ156" s="176">
        <f t="shared" si="344"/>
        <v>7.6146573949975888E-3</v>
      </c>
      <c r="AR156" s="230">
        <f t="shared" ref="AR156:BG171" si="353">IF(AR$6&lt;=$T156,0,IF(AR$6&lt;$AH156,$X156+($Y156-$X156)/($AG156-($T156+0.5))*(AR$6+0.5-($T156+0.5)),
IF(AR$6=$AH156,($X156+($Y156-$X156)/($AG156-($T156+0.5))*(0.5*($AG156+$AH156)-($T156+0.5)))*($AG156-$AH156)+$Y156*($AH156+1-$AG156),
$Y156)))</f>
        <v>7.4084461245147362E-3</v>
      </c>
      <c r="AS156" s="230">
        <f t="shared" si="353"/>
        <v>7.2022348540318843E-3</v>
      </c>
      <c r="AT156" s="230">
        <f t="shared" si="353"/>
        <v>6.9960235835490317E-3</v>
      </c>
      <c r="AU156" s="230">
        <f t="shared" si="353"/>
        <v>6.789812313066179E-3</v>
      </c>
      <c r="AV156" s="230">
        <f t="shared" si="353"/>
        <v>6.5836010425833263E-3</v>
      </c>
      <c r="AW156" s="230">
        <f t="shared" si="353"/>
        <v>6.3773897721004736E-3</v>
      </c>
      <c r="AX156" s="230">
        <f t="shared" si="353"/>
        <v>6.1711785016176218E-3</v>
      </c>
      <c r="AY156" s="230">
        <f t="shared" si="353"/>
        <v>5.9649672311347691E-3</v>
      </c>
      <c r="AZ156" s="230">
        <f t="shared" si="353"/>
        <v>5.7587559606519165E-3</v>
      </c>
      <c r="BA156" s="230">
        <f t="shared" si="353"/>
        <v>5.5525446901690638E-3</v>
      </c>
      <c r="BB156" s="230">
        <f t="shared" si="353"/>
        <v>5.3463334196862111E-3</v>
      </c>
      <c r="BC156" s="230">
        <f t="shared" si="353"/>
        <v>5.1401221492033584E-3</v>
      </c>
      <c r="BD156" s="230">
        <f t="shared" si="353"/>
        <v>4.9339108787205058E-3</v>
      </c>
      <c r="BE156" s="230">
        <f t="shared" si="353"/>
        <v>4.7276996082376531E-3</v>
      </c>
      <c r="BF156" s="230">
        <f t="shared" si="353"/>
        <v>4.5214883377548004E-3</v>
      </c>
      <c r="BG156" s="230">
        <f t="shared" si="353"/>
        <v>4.3152770672719477E-3</v>
      </c>
      <c r="BH156" s="230">
        <f t="shared" si="350"/>
        <v>4.1090657967890959E-3</v>
      </c>
      <c r="BI156" s="230">
        <f t="shared" si="350"/>
        <v>3.9028545263062433E-3</v>
      </c>
      <c r="BJ156" s="230">
        <f t="shared" si="350"/>
        <v>3.6966432558233906E-3</v>
      </c>
      <c r="BK156" s="230">
        <f t="shared" si="350"/>
        <v>3.4904319853405379E-3</v>
      </c>
      <c r="BL156" s="230">
        <f t="shared" si="350"/>
        <v>3.2842207148576852E-3</v>
      </c>
      <c r="BM156" s="230">
        <f t="shared" si="350"/>
        <v>3.0780094443748325E-3</v>
      </c>
      <c r="BN156" s="230">
        <f t="shared" si="350"/>
        <v>2.8717981738919799E-3</v>
      </c>
      <c r="BO156" s="230">
        <f t="shared" si="350"/>
        <v>2.6655869034091281E-3</v>
      </c>
      <c r="BP156" s="230">
        <f t="shared" si="350"/>
        <v>2.4593756329262754E-3</v>
      </c>
      <c r="BQ156" s="230">
        <f t="shared" si="350"/>
        <v>2.2531643624434227E-3</v>
      </c>
      <c r="BR156" s="230">
        <f t="shared" si="350"/>
        <v>2.04695309196057E-3</v>
      </c>
      <c r="BS156" s="230">
        <f t="shared" si="350"/>
        <v>1.8407418214777174E-3</v>
      </c>
      <c r="BT156" s="230">
        <f t="shared" si="350"/>
        <v>1.6345305509948647E-3</v>
      </c>
      <c r="BU156" s="230">
        <f t="shared" si="350"/>
        <v>1.428319280512012E-3</v>
      </c>
      <c r="BV156" s="230">
        <f t="shared" si="350"/>
        <v>1.2221080100291593E-3</v>
      </c>
      <c r="BW156" s="230">
        <f t="shared" ref="BW156:CL171" si="354">IF(BW$6&lt;=$T156,0,IF(BW$6&lt;$AH156,$X156+($Y156-$X156)/($AG156-($T156+0.5))*(BW$6+0.5-($T156+0.5)),
IF(BW$6=$AH156,($X156+($Y156-$X156)/($AG156-($T156+0.5))*(0.5*($AG156+$AH156)-($T156+0.5)))*($AG156-$AH156)+$Y156*($AH156+1-$AG156),
$Y156)))</f>
        <v>1.0158967395463066E-3</v>
      </c>
      <c r="BX156" s="230">
        <f t="shared" si="354"/>
        <v>8.0968546906345484E-4</v>
      </c>
      <c r="BY156" s="230">
        <f t="shared" si="354"/>
        <v>6.0347419858060129E-4</v>
      </c>
      <c r="BZ156" s="230">
        <f t="shared" si="354"/>
        <v>3.9726292809774862E-4</v>
      </c>
      <c r="CA156" s="230">
        <f t="shared" si="354"/>
        <v>1.9105165761489594E-4</v>
      </c>
      <c r="CB156" s="230">
        <f t="shared" si="354"/>
        <v>1.8753831527258882E-5</v>
      </c>
      <c r="CC156" s="230">
        <f t="shared" si="354"/>
        <v>0</v>
      </c>
      <c r="CD156" s="230">
        <f t="shared" si="354"/>
        <v>0</v>
      </c>
      <c r="CE156" s="230">
        <f t="shared" si="354"/>
        <v>0</v>
      </c>
      <c r="CF156" s="230">
        <f t="shared" si="354"/>
        <v>0</v>
      </c>
      <c r="CG156" s="230">
        <f t="shared" si="354"/>
        <v>0</v>
      </c>
      <c r="CH156" s="230">
        <f t="shared" si="354"/>
        <v>0</v>
      </c>
      <c r="CI156" s="230">
        <f t="shared" si="354"/>
        <v>0</v>
      </c>
      <c r="CJ156" s="230">
        <f t="shared" si="354"/>
        <v>0</v>
      </c>
      <c r="CK156" s="230">
        <f t="shared" si="354"/>
        <v>0</v>
      </c>
      <c r="CL156" s="230">
        <f t="shared" si="354"/>
        <v>0</v>
      </c>
      <c r="CM156" s="230">
        <f t="shared" si="351"/>
        <v>0</v>
      </c>
      <c r="CN156" s="230">
        <f t="shared" si="351"/>
        <v>0</v>
      </c>
      <c r="CO156" s="230">
        <f t="shared" si="351"/>
        <v>0</v>
      </c>
      <c r="CP156" s="230">
        <f t="shared" si="351"/>
        <v>0</v>
      </c>
      <c r="CQ156" s="230">
        <f t="shared" si="351"/>
        <v>0</v>
      </c>
      <c r="CR156" s="230">
        <f t="shared" si="351"/>
        <v>0</v>
      </c>
      <c r="CS156" s="230">
        <f t="shared" si="351"/>
        <v>0</v>
      </c>
      <c r="CT156" s="230">
        <f t="shared" si="351"/>
        <v>0</v>
      </c>
      <c r="CU156" s="230">
        <f t="shared" si="351"/>
        <v>0</v>
      </c>
      <c r="CV156" s="230">
        <f t="shared" si="351"/>
        <v>0</v>
      </c>
      <c r="CW156" s="230">
        <f t="shared" si="351"/>
        <v>0</v>
      </c>
      <c r="CX156" s="230">
        <f t="shared" si="351"/>
        <v>0</v>
      </c>
      <c r="CY156" s="230">
        <f t="shared" si="351"/>
        <v>0</v>
      </c>
      <c r="CZ156" s="230">
        <f t="shared" si="351"/>
        <v>0</v>
      </c>
      <c r="DA156" s="230">
        <f t="shared" si="351"/>
        <v>0</v>
      </c>
      <c r="DB156" s="230">
        <f t="shared" si="352"/>
        <v>0</v>
      </c>
      <c r="DC156" s="230">
        <f t="shared" si="352"/>
        <v>0</v>
      </c>
      <c r="DD156" s="230">
        <f t="shared" si="352"/>
        <v>0</v>
      </c>
      <c r="DE156" s="230">
        <f t="shared" si="352"/>
        <v>0</v>
      </c>
      <c r="DF156" s="230">
        <f t="shared" si="352"/>
        <v>0</v>
      </c>
      <c r="DG156" s="230">
        <f t="shared" si="352"/>
        <v>0</v>
      </c>
      <c r="DH156" s="230">
        <f t="shared" si="352"/>
        <v>0</v>
      </c>
      <c r="DI156" s="230">
        <f t="shared" si="352"/>
        <v>0</v>
      </c>
      <c r="DJ156" s="230">
        <f t="shared" si="352"/>
        <v>0</v>
      </c>
      <c r="DK156" s="230">
        <f t="shared" si="352"/>
        <v>0</v>
      </c>
      <c r="DL156" s="230">
        <f t="shared" si="352"/>
        <v>0</v>
      </c>
      <c r="DM156" s="230">
        <f t="shared" si="352"/>
        <v>0</v>
      </c>
      <c r="DN156" s="230">
        <f t="shared" si="352"/>
        <v>0</v>
      </c>
      <c r="DO156" s="230">
        <f t="shared" si="352"/>
        <v>0</v>
      </c>
      <c r="DP156" s="230">
        <f t="shared" si="352"/>
        <v>0</v>
      </c>
    </row>
    <row r="157" spans="2:120" x14ac:dyDescent="0.25">
      <c r="B157" s="194" t="str">
        <f t="shared" si="333"/>
        <v>Japan</v>
      </c>
      <c r="C157" s="233">
        <f>'web app'!$C$29</f>
        <v>668.55</v>
      </c>
      <c r="D157" s="234">
        <f>'web app'!$C$17</f>
        <v>0.15</v>
      </c>
      <c r="E157" s="235">
        <f>VLOOKUP($S157,'data countries EDGAR'!$A$15:$AA$223,'data countries EDGAR'!$AA$12,FALSE)</f>
        <v>1.6449535758358166E-2</v>
      </c>
      <c r="F157" s="235">
        <f>VLOOKUP($S157,'data countries EDGAR'!$A$15:$AA$223,'data countries EDGAR'!$Z$12,FALSE)</f>
        <v>3.0629495644825977E-2</v>
      </c>
      <c r="G157" s="193">
        <f t="shared" si="334"/>
        <v>19.055347486033696</v>
      </c>
      <c r="H157" s="262">
        <f>VLOOKUP($S157,'data countries EDGAR'!$A$15:$AA$223,'data countries EDGAR'!M$12,FALSE)/1000</f>
        <v>1.1238129658209</v>
      </c>
      <c r="I157" s="236">
        <f>VLOOKUP($S157,'data countries EDGAR'!$A$15:$AA$223,'data countries EDGAR'!N$12,FALSE)/1000</f>
        <v>1.0602269233469999</v>
      </c>
      <c r="J157" s="236">
        <f>VLOOKUP($S157,'data countries EDGAR'!$A$15:$AA$223,'data countries EDGAR'!O$12,FALSE)/1000</f>
        <v>1.0802059879512</v>
      </c>
      <c r="K157" s="236">
        <f>VLOOKUP($S157,'data countries EDGAR'!$A$15:$AA$223,'data countries EDGAR'!P$12,FALSE)/1000</f>
        <v>1.0505032369554002</v>
      </c>
      <c r="L157" s="236">
        <f>VLOOKUP($S157,'data countries EDGAR'!$A$15:$AA$223,'data countries EDGAR'!Q$12,FALSE)/1000</f>
        <v>1.0024381936138</v>
      </c>
      <c r="M157" s="236">
        <f>VLOOKUP($S157,'data countries EDGAR'!$A$15:$AA$223,'data countries EDGAR'!R$12,FALSE)/1000</f>
        <v>0.97226697290758002</v>
      </c>
      <c r="N157" s="236"/>
      <c r="O157" s="236"/>
      <c r="P157" s="262">
        <f t="shared" si="335"/>
        <v>5.1656413147749802</v>
      </c>
      <c r="Q157" s="194">
        <f t="shared" si="322"/>
        <v>0</v>
      </c>
      <c r="R157" s="237">
        <f t="shared" si="323"/>
        <v>0</v>
      </c>
      <c r="S157" s="194" t="str">
        <f>'data countries EDGAR'!A112</f>
        <v>Japan</v>
      </c>
      <c r="T157" s="195">
        <v>2019</v>
      </c>
      <c r="U157" s="485">
        <f t="shared" si="336"/>
        <v>19.055347486033696</v>
      </c>
      <c r="V157" s="193">
        <f t="shared" si="324"/>
        <v>19.055347486015393</v>
      </c>
      <c r="W157" s="254">
        <f t="shared" si="337"/>
        <v>-9.6056496090568544E-13</v>
      </c>
      <c r="X157" s="197">
        <f t="shared" si="325"/>
        <v>1.1238129658209</v>
      </c>
      <c r="Y157" s="229">
        <v>0</v>
      </c>
      <c r="Z157" s="199">
        <f t="shared" si="338"/>
        <v>1.1238129658209</v>
      </c>
      <c r="AA157" s="199">
        <f t="shared" si="326"/>
        <v>-4578.3150768885025</v>
      </c>
      <c r="AB157" s="200">
        <f t="shared" si="327"/>
        <v>4662570.9742316902</v>
      </c>
      <c r="AC157" s="199">
        <f t="shared" si="339"/>
        <v>2019.5071623401971</v>
      </c>
      <c r="AD157" s="199">
        <f t="shared" si="340"/>
        <v>2054.4047928793516</v>
      </c>
      <c r="AE157" s="201">
        <f t="shared" si="341"/>
        <v>2054.4047928793516</v>
      </c>
      <c r="AF157" s="202">
        <f t="shared" si="328"/>
        <v>2054.4047928793516</v>
      </c>
      <c r="AG157" s="202">
        <f t="shared" si="342"/>
        <v>2054.4047928793516</v>
      </c>
      <c r="AH157" s="202">
        <f t="shared" si="343"/>
        <v>2054</v>
      </c>
      <c r="AI157" s="177">
        <f t="shared" si="329"/>
        <v>2054</v>
      </c>
      <c r="AJ157" s="178" cm="1">
        <f t="array" ref="AJ157">IFERROR(INDEX($AN$6:$DP$6,MATCH(_xlfn.AGGREGATE(14,6,(AN157:DP157)/(AN157:DP157&lt;=0),1),AN157:DP157,0)),"-")</f>
        <v>2055</v>
      </c>
      <c r="AL157" s="176" t="s">
        <v>302</v>
      </c>
      <c r="AM157" s="154">
        <f t="shared" si="330"/>
        <v>1.1238129658209</v>
      </c>
      <c r="AN157" s="176">
        <f t="shared" si="344"/>
        <v>1.0916164428475261</v>
      </c>
      <c r="AO157" s="176">
        <f t="shared" si="344"/>
        <v>1.0594199198741523</v>
      </c>
      <c r="AP157" s="176">
        <f t="shared" si="344"/>
        <v>1.0272233969007782</v>
      </c>
      <c r="AQ157" s="176">
        <f t="shared" si="344"/>
        <v>0.99502687392740452</v>
      </c>
      <c r="AR157" s="230">
        <f t="shared" si="353"/>
        <v>0.96283035095403058</v>
      </c>
      <c r="AS157" s="230">
        <f t="shared" si="353"/>
        <v>0.93063382798065675</v>
      </c>
      <c r="AT157" s="230">
        <f t="shared" si="353"/>
        <v>0.89843730500728292</v>
      </c>
      <c r="AU157" s="230">
        <f t="shared" si="353"/>
        <v>0.86624078203390908</v>
      </c>
      <c r="AV157" s="230">
        <f t="shared" si="353"/>
        <v>0.83404425906053514</v>
      </c>
      <c r="AW157" s="230">
        <f t="shared" si="353"/>
        <v>0.80184773608716131</v>
      </c>
      <c r="AX157" s="230">
        <f t="shared" si="353"/>
        <v>0.76965121311378737</v>
      </c>
      <c r="AY157" s="230">
        <f t="shared" si="353"/>
        <v>0.73745469014041354</v>
      </c>
      <c r="AZ157" s="230">
        <f t="shared" si="353"/>
        <v>0.70525816716703971</v>
      </c>
      <c r="BA157" s="230">
        <f t="shared" si="353"/>
        <v>0.67306164419366588</v>
      </c>
      <c r="BB157" s="230">
        <f t="shared" si="353"/>
        <v>0.64086512122029204</v>
      </c>
      <c r="BC157" s="230">
        <f t="shared" si="353"/>
        <v>0.6086685982469181</v>
      </c>
      <c r="BD157" s="230">
        <f t="shared" si="353"/>
        <v>0.57647207527354427</v>
      </c>
      <c r="BE157" s="230">
        <f t="shared" si="353"/>
        <v>0.54427555230017033</v>
      </c>
      <c r="BF157" s="230">
        <f t="shared" si="353"/>
        <v>0.5120790293267965</v>
      </c>
      <c r="BG157" s="230">
        <f t="shared" si="353"/>
        <v>0.47988250635342267</v>
      </c>
      <c r="BH157" s="230">
        <f t="shared" si="350"/>
        <v>0.44768598338004872</v>
      </c>
      <c r="BI157" s="230">
        <f t="shared" si="350"/>
        <v>0.41548946040667489</v>
      </c>
      <c r="BJ157" s="230">
        <f t="shared" si="350"/>
        <v>0.38329293743330106</v>
      </c>
      <c r="BK157" s="230">
        <f t="shared" si="350"/>
        <v>0.35109641445992712</v>
      </c>
      <c r="BL157" s="230">
        <f t="shared" si="350"/>
        <v>0.31889989148655329</v>
      </c>
      <c r="BM157" s="230">
        <f t="shared" si="350"/>
        <v>0.28670336851317946</v>
      </c>
      <c r="BN157" s="230">
        <f t="shared" si="350"/>
        <v>0.25450684553980563</v>
      </c>
      <c r="BO157" s="230">
        <f t="shared" si="350"/>
        <v>0.22231032256643168</v>
      </c>
      <c r="BP157" s="230">
        <f t="shared" si="350"/>
        <v>0.19011379959305785</v>
      </c>
      <c r="BQ157" s="230">
        <f t="shared" si="350"/>
        <v>0.15791727661968402</v>
      </c>
      <c r="BR157" s="230">
        <f t="shared" si="350"/>
        <v>0.12572075364631008</v>
      </c>
      <c r="BS157" s="230">
        <f t="shared" si="350"/>
        <v>9.3524230672936248E-2</v>
      </c>
      <c r="BT157" s="230">
        <f t="shared" si="350"/>
        <v>6.1327707699562417E-2</v>
      </c>
      <c r="BU157" s="230">
        <f t="shared" si="350"/>
        <v>2.9131184726188586E-2</v>
      </c>
      <c r="BV157" s="230">
        <f t="shared" si="350"/>
        <v>2.6378172622430625E-3</v>
      </c>
      <c r="BW157" s="230">
        <f t="shared" si="354"/>
        <v>0</v>
      </c>
      <c r="BX157" s="230">
        <f t="shared" si="354"/>
        <v>0</v>
      </c>
      <c r="BY157" s="230">
        <f t="shared" si="354"/>
        <v>0</v>
      </c>
      <c r="BZ157" s="230">
        <f t="shared" si="354"/>
        <v>0</v>
      </c>
      <c r="CA157" s="230">
        <f t="shared" si="354"/>
        <v>0</v>
      </c>
      <c r="CB157" s="230">
        <f t="shared" si="354"/>
        <v>0</v>
      </c>
      <c r="CC157" s="230">
        <f t="shared" si="354"/>
        <v>0</v>
      </c>
      <c r="CD157" s="230">
        <f t="shared" si="354"/>
        <v>0</v>
      </c>
      <c r="CE157" s="230">
        <f t="shared" si="354"/>
        <v>0</v>
      </c>
      <c r="CF157" s="230">
        <f t="shared" si="354"/>
        <v>0</v>
      </c>
      <c r="CG157" s="230">
        <f t="shared" si="354"/>
        <v>0</v>
      </c>
      <c r="CH157" s="230">
        <f t="shared" si="354"/>
        <v>0</v>
      </c>
      <c r="CI157" s="230">
        <f t="shared" si="354"/>
        <v>0</v>
      </c>
      <c r="CJ157" s="230">
        <f t="shared" si="354"/>
        <v>0</v>
      </c>
      <c r="CK157" s="230">
        <f t="shared" si="354"/>
        <v>0</v>
      </c>
      <c r="CL157" s="230">
        <f t="shared" si="354"/>
        <v>0</v>
      </c>
      <c r="CM157" s="230">
        <f t="shared" si="351"/>
        <v>0</v>
      </c>
      <c r="CN157" s="230">
        <f t="shared" si="351"/>
        <v>0</v>
      </c>
      <c r="CO157" s="230">
        <f t="shared" si="351"/>
        <v>0</v>
      </c>
      <c r="CP157" s="230">
        <f t="shared" si="351"/>
        <v>0</v>
      </c>
      <c r="CQ157" s="230">
        <f t="shared" si="351"/>
        <v>0</v>
      </c>
      <c r="CR157" s="230">
        <f t="shared" si="351"/>
        <v>0</v>
      </c>
      <c r="CS157" s="230">
        <f t="shared" si="351"/>
        <v>0</v>
      </c>
      <c r="CT157" s="230">
        <f t="shared" si="351"/>
        <v>0</v>
      </c>
      <c r="CU157" s="230">
        <f t="shared" si="351"/>
        <v>0</v>
      </c>
      <c r="CV157" s="230">
        <f t="shared" si="351"/>
        <v>0</v>
      </c>
      <c r="CW157" s="230">
        <f t="shared" si="351"/>
        <v>0</v>
      </c>
      <c r="CX157" s="230">
        <f t="shared" si="351"/>
        <v>0</v>
      </c>
      <c r="CY157" s="230">
        <f t="shared" si="351"/>
        <v>0</v>
      </c>
      <c r="CZ157" s="230">
        <f t="shared" si="351"/>
        <v>0</v>
      </c>
      <c r="DA157" s="230">
        <f t="shared" si="351"/>
        <v>0</v>
      </c>
      <c r="DB157" s="230">
        <f t="shared" si="352"/>
        <v>0</v>
      </c>
      <c r="DC157" s="230">
        <f t="shared" si="352"/>
        <v>0</v>
      </c>
      <c r="DD157" s="230">
        <f t="shared" si="352"/>
        <v>0</v>
      </c>
      <c r="DE157" s="230">
        <f t="shared" si="352"/>
        <v>0</v>
      </c>
      <c r="DF157" s="230">
        <f t="shared" si="352"/>
        <v>0</v>
      </c>
      <c r="DG157" s="230">
        <f t="shared" si="352"/>
        <v>0</v>
      </c>
      <c r="DH157" s="230">
        <f t="shared" si="352"/>
        <v>0</v>
      </c>
      <c r="DI157" s="230">
        <f t="shared" si="352"/>
        <v>0</v>
      </c>
      <c r="DJ157" s="230">
        <f t="shared" si="352"/>
        <v>0</v>
      </c>
      <c r="DK157" s="230">
        <f t="shared" si="352"/>
        <v>0</v>
      </c>
      <c r="DL157" s="230">
        <f t="shared" si="352"/>
        <v>0</v>
      </c>
      <c r="DM157" s="230">
        <f t="shared" si="352"/>
        <v>0</v>
      </c>
      <c r="DN157" s="230">
        <f t="shared" si="352"/>
        <v>0</v>
      </c>
      <c r="DO157" s="230">
        <f t="shared" si="352"/>
        <v>0</v>
      </c>
      <c r="DP157" s="230">
        <f t="shared" si="352"/>
        <v>0</v>
      </c>
    </row>
    <row r="158" spans="2:120" x14ac:dyDescent="0.25">
      <c r="B158" s="194" t="str">
        <f t="shared" si="333"/>
        <v>Jordan</v>
      </c>
      <c r="C158" s="233">
        <f>'web app'!$C$29</f>
        <v>668.55</v>
      </c>
      <c r="D158" s="234">
        <f>'web app'!$C$17</f>
        <v>0.15</v>
      </c>
      <c r="E158" s="235">
        <f>VLOOKUP($S158,'data countries EDGAR'!$A$15:$AA$223,'data countries EDGAR'!$AA$12,FALSE)</f>
        <v>1.3057724914822865E-3</v>
      </c>
      <c r="F158" s="235">
        <f>VLOOKUP($S158,'data countries EDGAR'!$A$15:$AA$223,'data countries EDGAR'!$Z$12,FALSE)</f>
        <v>6.3477288402444547E-4</v>
      </c>
      <c r="G158" s="193">
        <f t="shared" si="334"/>
        <v>0.49166692974943388</v>
      </c>
      <c r="H158" s="262">
        <f>VLOOKUP($S158,'data countries EDGAR'!$A$15:$AA$223,'data countries EDGAR'!M$12,FALSE)/1000</f>
        <v>2.3290164672976E-2</v>
      </c>
      <c r="I158" s="236">
        <f>VLOOKUP($S158,'data countries EDGAR'!$A$15:$AA$223,'data countries EDGAR'!N$12,FALSE)/1000</f>
        <v>2.0947987922376E-2</v>
      </c>
      <c r="J158" s="236">
        <f>VLOOKUP($S158,'data countries EDGAR'!$A$15:$AA$223,'data countries EDGAR'!O$12,FALSE)/1000</f>
        <v>2.1743181219050001E-2</v>
      </c>
      <c r="K158" s="236">
        <f>VLOOKUP($S158,'data countries EDGAR'!$A$15:$AA$223,'data countries EDGAR'!P$12,FALSE)/1000</f>
        <v>2.3337954801104E-2</v>
      </c>
      <c r="L158" s="236">
        <f>VLOOKUP($S158,'data countries EDGAR'!$A$15:$AA$223,'data countries EDGAR'!Q$12,FALSE)/1000</f>
        <v>2.4040800407355997E-2</v>
      </c>
      <c r="M158" s="236">
        <f>VLOOKUP($S158,'data countries EDGAR'!$A$15:$AA$223,'data countries EDGAR'!R$12,FALSE)/1000</f>
        <v>2.4143975291239E-2</v>
      </c>
      <c r="N158" s="236"/>
      <c r="O158" s="236"/>
      <c r="P158" s="262">
        <f t="shared" si="335"/>
        <v>0.11421389964112499</v>
      </c>
      <c r="Q158" s="194">
        <f t="shared" si="322"/>
        <v>0</v>
      </c>
      <c r="R158" s="237">
        <f t="shared" si="323"/>
        <v>0</v>
      </c>
      <c r="S158" s="194" t="str">
        <f>'data countries EDGAR'!A113</f>
        <v>Jordan</v>
      </c>
      <c r="T158" s="195">
        <v>2019</v>
      </c>
      <c r="U158" s="485">
        <f t="shared" si="336"/>
        <v>0.49166692974943388</v>
      </c>
      <c r="V158" s="193">
        <f t="shared" si="324"/>
        <v>0.49166692974971388</v>
      </c>
      <c r="W158" s="254">
        <f t="shared" si="337"/>
        <v>5.6954441163270531E-13</v>
      </c>
      <c r="X158" s="197">
        <f t="shared" si="325"/>
        <v>2.3290164672976E-2</v>
      </c>
      <c r="Y158" s="229">
        <v>0</v>
      </c>
      <c r="Z158" s="199">
        <f t="shared" si="338"/>
        <v>2.3290164672976E-2</v>
      </c>
      <c r="AA158" s="199">
        <f t="shared" si="326"/>
        <v>-95.075599138321905</v>
      </c>
      <c r="AB158" s="200">
        <f t="shared" si="327"/>
        <v>97019.030660869219</v>
      </c>
      <c r="AC158" s="199">
        <f t="shared" si="339"/>
        <v>2019.5057850005942</v>
      </c>
      <c r="AD158" s="199">
        <f t="shared" si="340"/>
        <v>2062.7152071351911</v>
      </c>
      <c r="AE158" s="201">
        <f t="shared" si="341"/>
        <v>2062.7152071351911</v>
      </c>
      <c r="AF158" s="202">
        <f t="shared" si="328"/>
        <v>2062.7152071351911</v>
      </c>
      <c r="AG158" s="202">
        <f t="shared" si="342"/>
        <v>2062.7152071351911</v>
      </c>
      <c r="AH158" s="202">
        <f t="shared" si="343"/>
        <v>2062</v>
      </c>
      <c r="AI158" s="177">
        <f t="shared" si="329"/>
        <v>2063</v>
      </c>
      <c r="AJ158" s="178" cm="1">
        <f t="array" ref="AJ158">IFERROR(INDEX($AN$6:$DP$6,MATCH(_xlfn.AGGREGATE(14,6,(AN158:DP158)/(AN158:DP158&lt;=0),1),AN158:DP158,0)),"-")</f>
        <v>2063</v>
      </c>
      <c r="AL158" s="176" t="s">
        <v>302</v>
      </c>
      <c r="AM158" s="154">
        <f t="shared" si="330"/>
        <v>2.3290164672976E-2</v>
      </c>
      <c r="AN158" s="176">
        <f t="shared" si="344"/>
        <v>2.2751230204835726E-2</v>
      </c>
      <c r="AO158" s="176">
        <f t="shared" si="344"/>
        <v>2.2212295736695451E-2</v>
      </c>
      <c r="AP158" s="176">
        <f t="shared" si="344"/>
        <v>2.1673361268555177E-2</v>
      </c>
      <c r="AQ158" s="176">
        <f t="shared" si="344"/>
        <v>2.1134426800414906E-2</v>
      </c>
      <c r="AR158" s="230">
        <f t="shared" si="353"/>
        <v>2.0595492332274631E-2</v>
      </c>
      <c r="AS158" s="230">
        <f t="shared" si="353"/>
        <v>2.0056557864134357E-2</v>
      </c>
      <c r="AT158" s="230">
        <f t="shared" si="353"/>
        <v>1.9517623395994083E-2</v>
      </c>
      <c r="AU158" s="230">
        <f t="shared" si="353"/>
        <v>1.8978688927853808E-2</v>
      </c>
      <c r="AV158" s="230">
        <f t="shared" si="353"/>
        <v>1.8439754459713534E-2</v>
      </c>
      <c r="AW158" s="230">
        <f t="shared" si="353"/>
        <v>1.7900819991573259E-2</v>
      </c>
      <c r="AX158" s="230">
        <f t="shared" si="353"/>
        <v>1.7361885523432985E-2</v>
      </c>
      <c r="AY158" s="230">
        <f t="shared" si="353"/>
        <v>1.6822951055292711E-2</v>
      </c>
      <c r="AZ158" s="230">
        <f t="shared" si="353"/>
        <v>1.6284016587152436E-2</v>
      </c>
      <c r="BA158" s="230">
        <f t="shared" si="353"/>
        <v>1.5745082119012165E-2</v>
      </c>
      <c r="BB158" s="230">
        <f t="shared" si="353"/>
        <v>1.5206147650871891E-2</v>
      </c>
      <c r="BC158" s="230">
        <f t="shared" si="353"/>
        <v>1.4667213182731616E-2</v>
      </c>
      <c r="BD158" s="230">
        <f t="shared" si="353"/>
        <v>1.4128278714591342E-2</v>
      </c>
      <c r="BE158" s="230">
        <f t="shared" si="353"/>
        <v>1.3589344246451068E-2</v>
      </c>
      <c r="BF158" s="230">
        <f t="shared" si="353"/>
        <v>1.3050409778310795E-2</v>
      </c>
      <c r="BG158" s="230">
        <f t="shared" si="353"/>
        <v>1.2511475310170521E-2</v>
      </c>
      <c r="BH158" s="230">
        <f t="shared" si="350"/>
        <v>1.1972540842030246E-2</v>
      </c>
      <c r="BI158" s="230">
        <f t="shared" si="350"/>
        <v>1.1433606373889973E-2</v>
      </c>
      <c r="BJ158" s="230">
        <f t="shared" si="350"/>
        <v>1.0894671905749699E-2</v>
      </c>
      <c r="BK158" s="230">
        <f t="shared" si="350"/>
        <v>1.0355737437609425E-2</v>
      </c>
      <c r="BL158" s="230">
        <f t="shared" si="350"/>
        <v>9.8168029694691503E-3</v>
      </c>
      <c r="BM158" s="230">
        <f t="shared" si="350"/>
        <v>9.2778685013288759E-3</v>
      </c>
      <c r="BN158" s="230">
        <f t="shared" si="350"/>
        <v>8.7389340331886032E-3</v>
      </c>
      <c r="BO158" s="230">
        <f t="shared" si="350"/>
        <v>8.1999995650483288E-3</v>
      </c>
      <c r="BP158" s="230">
        <f t="shared" si="350"/>
        <v>7.6610650969080561E-3</v>
      </c>
      <c r="BQ158" s="230">
        <f t="shared" si="350"/>
        <v>7.1221306287677817E-3</v>
      </c>
      <c r="BR158" s="230">
        <f t="shared" si="350"/>
        <v>6.5831961606275073E-3</v>
      </c>
      <c r="BS158" s="230">
        <f t="shared" si="350"/>
        <v>6.0442616924872329E-3</v>
      </c>
      <c r="BT158" s="230">
        <f t="shared" si="350"/>
        <v>5.5053272243469585E-3</v>
      </c>
      <c r="BU158" s="230">
        <f t="shared" si="350"/>
        <v>4.9663927562066841E-3</v>
      </c>
      <c r="BV158" s="230">
        <f t="shared" si="350"/>
        <v>4.4274582880664097E-3</v>
      </c>
      <c r="BW158" s="230">
        <f t="shared" si="354"/>
        <v>3.8885238199261353E-3</v>
      </c>
      <c r="BX158" s="230">
        <f t="shared" si="354"/>
        <v>3.3495893517858644E-3</v>
      </c>
      <c r="BY158" s="230">
        <f t="shared" si="354"/>
        <v>2.81065488364559E-3</v>
      </c>
      <c r="BZ158" s="230">
        <f t="shared" si="354"/>
        <v>2.2717204155053156E-3</v>
      </c>
      <c r="CA158" s="230">
        <f t="shared" si="354"/>
        <v>1.7327859473650412E-3</v>
      </c>
      <c r="CB158" s="230">
        <f t="shared" si="354"/>
        <v>1.1938514792247668E-3</v>
      </c>
      <c r="CC158" s="230">
        <f t="shared" si="354"/>
        <v>6.5491701108449235E-4</v>
      </c>
      <c r="CD158" s="230">
        <f t="shared" si="354"/>
        <v>1.3783821538924807E-4</v>
      </c>
      <c r="CE158" s="230">
        <f t="shared" si="354"/>
        <v>0</v>
      </c>
      <c r="CF158" s="230">
        <f t="shared" si="354"/>
        <v>0</v>
      </c>
      <c r="CG158" s="230">
        <f t="shared" si="354"/>
        <v>0</v>
      </c>
      <c r="CH158" s="230">
        <f t="shared" si="354"/>
        <v>0</v>
      </c>
      <c r="CI158" s="230">
        <f t="shared" si="354"/>
        <v>0</v>
      </c>
      <c r="CJ158" s="230">
        <f t="shared" si="354"/>
        <v>0</v>
      </c>
      <c r="CK158" s="230">
        <f t="shared" si="354"/>
        <v>0</v>
      </c>
      <c r="CL158" s="230">
        <f t="shared" si="354"/>
        <v>0</v>
      </c>
      <c r="CM158" s="230">
        <f t="shared" si="351"/>
        <v>0</v>
      </c>
      <c r="CN158" s="230">
        <f t="shared" si="351"/>
        <v>0</v>
      </c>
      <c r="CO158" s="230">
        <f t="shared" si="351"/>
        <v>0</v>
      </c>
      <c r="CP158" s="230">
        <f t="shared" si="351"/>
        <v>0</v>
      </c>
      <c r="CQ158" s="230">
        <f t="shared" si="351"/>
        <v>0</v>
      </c>
      <c r="CR158" s="230">
        <f t="shared" si="351"/>
        <v>0</v>
      </c>
      <c r="CS158" s="230">
        <f t="shared" si="351"/>
        <v>0</v>
      </c>
      <c r="CT158" s="230">
        <f t="shared" si="351"/>
        <v>0</v>
      </c>
      <c r="CU158" s="230">
        <f t="shared" si="351"/>
        <v>0</v>
      </c>
      <c r="CV158" s="230">
        <f t="shared" si="351"/>
        <v>0</v>
      </c>
      <c r="CW158" s="230">
        <f t="shared" si="351"/>
        <v>0</v>
      </c>
      <c r="CX158" s="230">
        <f t="shared" si="351"/>
        <v>0</v>
      </c>
      <c r="CY158" s="230">
        <f t="shared" si="351"/>
        <v>0</v>
      </c>
      <c r="CZ158" s="230">
        <f t="shared" si="351"/>
        <v>0</v>
      </c>
      <c r="DA158" s="230">
        <f t="shared" si="351"/>
        <v>0</v>
      </c>
      <c r="DB158" s="230">
        <f t="shared" si="352"/>
        <v>0</v>
      </c>
      <c r="DC158" s="230">
        <f t="shared" si="352"/>
        <v>0</v>
      </c>
      <c r="DD158" s="230">
        <f t="shared" si="352"/>
        <v>0</v>
      </c>
      <c r="DE158" s="230">
        <f t="shared" si="352"/>
        <v>0</v>
      </c>
      <c r="DF158" s="230">
        <f t="shared" si="352"/>
        <v>0</v>
      </c>
      <c r="DG158" s="230">
        <f t="shared" si="352"/>
        <v>0</v>
      </c>
      <c r="DH158" s="230">
        <f t="shared" si="352"/>
        <v>0</v>
      </c>
      <c r="DI158" s="230">
        <f t="shared" si="352"/>
        <v>0</v>
      </c>
      <c r="DJ158" s="230">
        <f t="shared" si="352"/>
        <v>0</v>
      </c>
      <c r="DK158" s="230">
        <f t="shared" si="352"/>
        <v>0</v>
      </c>
      <c r="DL158" s="230">
        <f t="shared" si="352"/>
        <v>0</v>
      </c>
      <c r="DM158" s="230">
        <f t="shared" si="352"/>
        <v>0</v>
      </c>
      <c r="DN158" s="230">
        <f t="shared" si="352"/>
        <v>0</v>
      </c>
      <c r="DO158" s="230">
        <f t="shared" si="352"/>
        <v>0</v>
      </c>
      <c r="DP158" s="230">
        <f t="shared" si="352"/>
        <v>0</v>
      </c>
    </row>
    <row r="159" spans="2:120" x14ac:dyDescent="0.25">
      <c r="B159" s="194" t="str">
        <f t="shared" si="333"/>
        <v>Kazakhstan</v>
      </c>
      <c r="C159" s="233">
        <f>'web app'!$C$29</f>
        <v>668.55</v>
      </c>
      <c r="D159" s="234">
        <f>'web app'!$C$17</f>
        <v>0.15</v>
      </c>
      <c r="E159" s="235">
        <f>VLOOKUP($S159,'data countries EDGAR'!$A$15:$AA$223,'data countries EDGAR'!$AA$12,FALSE)</f>
        <v>2.4109916015008317E-3</v>
      </c>
      <c r="F159" s="235">
        <f>VLOOKUP($S159,'data countries EDGAR'!$A$15:$AA$223,'data countries EDGAR'!$Z$12,FALSE)</f>
        <v>5.9637952259454473E-3</v>
      </c>
      <c r="G159" s="193">
        <f t="shared" si="334"/>
        <v>3.6308112688374612</v>
      </c>
      <c r="H159" s="262">
        <f>VLOOKUP($S159,'data countries EDGAR'!$A$15:$AA$223,'data countries EDGAR'!M$12,FALSE)/1000</f>
        <v>0.2188149122054</v>
      </c>
      <c r="I159" s="236">
        <f>VLOOKUP($S159,'data countries EDGAR'!$A$15:$AA$223,'data countries EDGAR'!N$12,FALSE)/1000</f>
        <v>0.22549570460504001</v>
      </c>
      <c r="J159" s="236">
        <f>VLOOKUP($S159,'data countries EDGAR'!$A$15:$AA$223,'data countries EDGAR'!O$12,FALSE)/1000</f>
        <v>0.24190781643120998</v>
      </c>
      <c r="K159" s="236">
        <f>VLOOKUP($S159,'data countries EDGAR'!$A$15:$AA$223,'data countries EDGAR'!P$12,FALSE)/1000</f>
        <v>0.24652760042168001</v>
      </c>
      <c r="L159" s="236">
        <f>VLOOKUP($S159,'data countries EDGAR'!$A$15:$AA$223,'data countries EDGAR'!Q$12,FALSE)/1000</f>
        <v>0.25543416014253001</v>
      </c>
      <c r="M159" s="236">
        <f>VLOOKUP($S159,'data countries EDGAR'!$A$15:$AA$223,'data countries EDGAR'!R$12,FALSE)/1000</f>
        <v>0.25880371672434999</v>
      </c>
      <c r="N159" s="236"/>
      <c r="O159" s="236"/>
      <c r="P159" s="262">
        <f t="shared" si="335"/>
        <v>1.2281689983248101</v>
      </c>
      <c r="Q159" s="194">
        <f t="shared" si="322"/>
        <v>0</v>
      </c>
      <c r="R159" s="237">
        <f t="shared" si="323"/>
        <v>0</v>
      </c>
      <c r="S159" s="194" t="str">
        <f>'data countries EDGAR'!A114</f>
        <v>Kazakhstan</v>
      </c>
      <c r="T159" s="195">
        <v>2019</v>
      </c>
      <c r="U159" s="485">
        <f t="shared" si="336"/>
        <v>3.6308112688374612</v>
      </c>
      <c r="V159" s="193">
        <f t="shared" si="324"/>
        <v>3.6308112688379013</v>
      </c>
      <c r="W159" s="254">
        <f t="shared" si="337"/>
        <v>1.2123635428906709E-13</v>
      </c>
      <c r="X159" s="197">
        <f t="shared" si="325"/>
        <v>0.2188149122054</v>
      </c>
      <c r="Y159" s="229">
        <v>0</v>
      </c>
      <c r="Z159" s="199">
        <f t="shared" si="338"/>
        <v>0.2188149122054</v>
      </c>
      <c r="AA159" s="199">
        <f t="shared" si="326"/>
        <v>-891.27386784749092</v>
      </c>
      <c r="AB159" s="200">
        <f t="shared" si="327"/>
        <v>907517.21447774861</v>
      </c>
      <c r="AC159" s="199">
        <f t="shared" si="339"/>
        <v>2019.50731446995</v>
      </c>
      <c r="AD159" s="199">
        <f t="shared" si="340"/>
        <v>2053.6788265680907</v>
      </c>
      <c r="AE159" s="201">
        <f t="shared" si="341"/>
        <v>2053.6788265680907</v>
      </c>
      <c r="AF159" s="202">
        <f t="shared" si="328"/>
        <v>2053.6788265680907</v>
      </c>
      <c r="AG159" s="202">
        <f t="shared" si="342"/>
        <v>2053.6788265680907</v>
      </c>
      <c r="AH159" s="202">
        <f t="shared" si="343"/>
        <v>2053</v>
      </c>
      <c r="AI159" s="177">
        <f t="shared" si="329"/>
        <v>2054</v>
      </c>
      <c r="AJ159" s="178" cm="1">
        <f t="array" ref="AJ159">IFERROR(INDEX($AN$6:$DP$6,MATCH(_xlfn.AGGREGATE(14,6,(AN159:DP159)/(AN159:DP159&lt;=0),1),AN159:DP159,0)),"-")</f>
        <v>2054</v>
      </c>
      <c r="AL159" s="176" t="s">
        <v>302</v>
      </c>
      <c r="AM159" s="154">
        <f t="shared" si="330"/>
        <v>0.2188149122054</v>
      </c>
      <c r="AN159" s="176">
        <f t="shared" si="344"/>
        <v>0.21241285180202485</v>
      </c>
      <c r="AO159" s="176">
        <f t="shared" si="344"/>
        <v>0.2060107913986497</v>
      </c>
      <c r="AP159" s="176">
        <f t="shared" si="344"/>
        <v>0.19960873099527454</v>
      </c>
      <c r="AQ159" s="176">
        <f t="shared" si="344"/>
        <v>0.19320667059189942</v>
      </c>
      <c r="AR159" s="230">
        <f t="shared" si="353"/>
        <v>0.18680461018852426</v>
      </c>
      <c r="AS159" s="230">
        <f t="shared" si="353"/>
        <v>0.18040254978514911</v>
      </c>
      <c r="AT159" s="230">
        <f t="shared" si="353"/>
        <v>0.17400048938177395</v>
      </c>
      <c r="AU159" s="230">
        <f t="shared" si="353"/>
        <v>0.1675984289783988</v>
      </c>
      <c r="AV159" s="230">
        <f t="shared" si="353"/>
        <v>0.16119636857502367</v>
      </c>
      <c r="AW159" s="230">
        <f t="shared" si="353"/>
        <v>0.15479430817164852</v>
      </c>
      <c r="AX159" s="230">
        <f t="shared" si="353"/>
        <v>0.14839224776827337</v>
      </c>
      <c r="AY159" s="230">
        <f t="shared" si="353"/>
        <v>0.14199018736489821</v>
      </c>
      <c r="AZ159" s="230">
        <f t="shared" si="353"/>
        <v>0.13558812696152306</v>
      </c>
      <c r="BA159" s="230">
        <f t="shared" si="353"/>
        <v>0.12918606655814791</v>
      </c>
      <c r="BB159" s="230">
        <f t="shared" si="353"/>
        <v>0.12278400615477277</v>
      </c>
      <c r="BC159" s="230">
        <f t="shared" si="353"/>
        <v>0.11638194575139761</v>
      </c>
      <c r="BD159" s="230">
        <f t="shared" si="353"/>
        <v>0.10997988534802246</v>
      </c>
      <c r="BE159" s="230">
        <f t="shared" si="353"/>
        <v>0.10357782494464732</v>
      </c>
      <c r="BF159" s="230">
        <f t="shared" si="353"/>
        <v>9.7175764541272164E-2</v>
      </c>
      <c r="BG159" s="230">
        <f t="shared" si="353"/>
        <v>9.077370413789701E-2</v>
      </c>
      <c r="BH159" s="230">
        <f t="shared" si="350"/>
        <v>8.4371643734521856E-2</v>
      </c>
      <c r="BI159" s="230">
        <f t="shared" si="350"/>
        <v>7.7969583331146702E-2</v>
      </c>
      <c r="BJ159" s="230">
        <f t="shared" si="350"/>
        <v>7.1567522927771576E-2</v>
      </c>
      <c r="BK159" s="230">
        <f t="shared" si="350"/>
        <v>6.5165462524396423E-2</v>
      </c>
      <c r="BL159" s="230">
        <f t="shared" si="350"/>
        <v>5.8763402121021269E-2</v>
      </c>
      <c r="BM159" s="230">
        <f t="shared" si="350"/>
        <v>5.2361341717646115E-2</v>
      </c>
      <c r="BN159" s="230">
        <f t="shared" si="350"/>
        <v>4.5959281314270961E-2</v>
      </c>
      <c r="BO159" s="230">
        <f t="shared" si="350"/>
        <v>3.9557220910895807E-2</v>
      </c>
      <c r="BP159" s="230">
        <f t="shared" si="350"/>
        <v>3.3155160507520681E-2</v>
      </c>
      <c r="BQ159" s="230">
        <f t="shared" si="350"/>
        <v>2.6753100104145527E-2</v>
      </c>
      <c r="BR159" s="230">
        <f t="shared" si="350"/>
        <v>2.0351039700770374E-2</v>
      </c>
      <c r="BS159" s="230">
        <f t="shared" si="350"/>
        <v>1.394897929739522E-2</v>
      </c>
      <c r="BT159" s="230">
        <f t="shared" si="350"/>
        <v>7.546918894020066E-3</v>
      </c>
      <c r="BU159" s="230">
        <f t="shared" si="350"/>
        <v>1.4750523531601193E-3</v>
      </c>
      <c r="BV159" s="230">
        <f t="shared" si="350"/>
        <v>0</v>
      </c>
      <c r="BW159" s="230">
        <f t="shared" si="354"/>
        <v>0</v>
      </c>
      <c r="BX159" s="230">
        <f t="shared" si="354"/>
        <v>0</v>
      </c>
      <c r="BY159" s="230">
        <f t="shared" si="354"/>
        <v>0</v>
      </c>
      <c r="BZ159" s="230">
        <f t="shared" si="354"/>
        <v>0</v>
      </c>
      <c r="CA159" s="230">
        <f t="shared" si="354"/>
        <v>0</v>
      </c>
      <c r="CB159" s="230">
        <f t="shared" si="354"/>
        <v>0</v>
      </c>
      <c r="CC159" s="230">
        <f t="shared" si="354"/>
        <v>0</v>
      </c>
      <c r="CD159" s="230">
        <f t="shared" si="354"/>
        <v>0</v>
      </c>
      <c r="CE159" s="230">
        <f t="shared" si="354"/>
        <v>0</v>
      </c>
      <c r="CF159" s="230">
        <f t="shared" si="354"/>
        <v>0</v>
      </c>
      <c r="CG159" s="230">
        <f t="shared" si="354"/>
        <v>0</v>
      </c>
      <c r="CH159" s="230">
        <f t="shared" si="354"/>
        <v>0</v>
      </c>
      <c r="CI159" s="230">
        <f t="shared" si="354"/>
        <v>0</v>
      </c>
      <c r="CJ159" s="230">
        <f t="shared" si="354"/>
        <v>0</v>
      </c>
      <c r="CK159" s="230">
        <f t="shared" si="354"/>
        <v>0</v>
      </c>
      <c r="CL159" s="230">
        <f t="shared" si="354"/>
        <v>0</v>
      </c>
      <c r="CM159" s="230">
        <f t="shared" si="351"/>
        <v>0</v>
      </c>
      <c r="CN159" s="230">
        <f t="shared" si="351"/>
        <v>0</v>
      </c>
      <c r="CO159" s="230">
        <f t="shared" si="351"/>
        <v>0</v>
      </c>
      <c r="CP159" s="230">
        <f t="shared" si="351"/>
        <v>0</v>
      </c>
      <c r="CQ159" s="230">
        <f t="shared" si="351"/>
        <v>0</v>
      </c>
      <c r="CR159" s="230">
        <f t="shared" si="351"/>
        <v>0</v>
      </c>
      <c r="CS159" s="230">
        <f t="shared" si="351"/>
        <v>0</v>
      </c>
      <c r="CT159" s="230">
        <f t="shared" si="351"/>
        <v>0</v>
      </c>
      <c r="CU159" s="230">
        <f t="shared" si="351"/>
        <v>0</v>
      </c>
      <c r="CV159" s="230">
        <f t="shared" si="351"/>
        <v>0</v>
      </c>
      <c r="CW159" s="230">
        <f t="shared" si="351"/>
        <v>0</v>
      </c>
      <c r="CX159" s="230">
        <f t="shared" si="351"/>
        <v>0</v>
      </c>
      <c r="CY159" s="230">
        <f t="shared" si="351"/>
        <v>0</v>
      </c>
      <c r="CZ159" s="230">
        <f t="shared" si="351"/>
        <v>0</v>
      </c>
      <c r="DA159" s="230">
        <f t="shared" si="351"/>
        <v>0</v>
      </c>
      <c r="DB159" s="230">
        <f t="shared" si="352"/>
        <v>0</v>
      </c>
      <c r="DC159" s="230">
        <f t="shared" si="352"/>
        <v>0</v>
      </c>
      <c r="DD159" s="230">
        <f t="shared" si="352"/>
        <v>0</v>
      </c>
      <c r="DE159" s="230">
        <f t="shared" si="352"/>
        <v>0</v>
      </c>
      <c r="DF159" s="230">
        <f t="shared" si="352"/>
        <v>0</v>
      </c>
      <c r="DG159" s="230">
        <f t="shared" si="352"/>
        <v>0</v>
      </c>
      <c r="DH159" s="230">
        <f t="shared" si="352"/>
        <v>0</v>
      </c>
      <c r="DI159" s="230">
        <f t="shared" si="352"/>
        <v>0</v>
      </c>
      <c r="DJ159" s="230">
        <f t="shared" si="352"/>
        <v>0</v>
      </c>
      <c r="DK159" s="230">
        <f t="shared" si="352"/>
        <v>0</v>
      </c>
      <c r="DL159" s="230">
        <f t="shared" si="352"/>
        <v>0</v>
      </c>
      <c r="DM159" s="230">
        <f t="shared" si="352"/>
        <v>0</v>
      </c>
      <c r="DN159" s="230">
        <f t="shared" si="352"/>
        <v>0</v>
      </c>
      <c r="DO159" s="230">
        <f t="shared" si="352"/>
        <v>0</v>
      </c>
      <c r="DP159" s="230">
        <f t="shared" si="352"/>
        <v>0</v>
      </c>
    </row>
    <row r="160" spans="2:120" x14ac:dyDescent="0.25">
      <c r="B160" s="194" t="str">
        <f t="shared" si="333"/>
        <v>Kenya</v>
      </c>
      <c r="C160" s="233">
        <f>'web app'!$C$29</f>
        <v>668.55</v>
      </c>
      <c r="D160" s="234">
        <f>'web app'!$C$17</f>
        <v>0.15</v>
      </c>
      <c r="E160" s="235">
        <f>VLOOKUP($S160,'data countries EDGAR'!$A$15:$AA$223,'data countries EDGAR'!$AA$12,FALSE)</f>
        <v>6.7708075988709426E-3</v>
      </c>
      <c r="F160" s="235">
        <f>VLOOKUP($S160,'data countries EDGAR'!$A$15:$AA$223,'data countries EDGAR'!$Z$12,FALSE)</f>
        <v>5.3084276521405825E-4</v>
      </c>
      <c r="G160" s="193">
        <f t="shared" si="334"/>
        <v>0.98065420411505499</v>
      </c>
      <c r="H160" s="262">
        <f>VLOOKUP($S160,'data countries EDGAR'!$A$15:$AA$223,'data countries EDGAR'!M$12,FALSE)/1000</f>
        <v>1.9476911708814E-2</v>
      </c>
      <c r="I160" s="236">
        <f>VLOOKUP($S160,'data countries EDGAR'!$A$15:$AA$223,'data countries EDGAR'!N$12,FALSE)/1000</f>
        <v>1.9164619216161E-2</v>
      </c>
      <c r="J160" s="236">
        <f>VLOOKUP($S160,'data countries EDGAR'!$A$15:$AA$223,'data countries EDGAR'!O$12,FALSE)/1000</f>
        <v>2.1515508741960003E-2</v>
      </c>
      <c r="K160" s="236">
        <f>VLOOKUP($S160,'data countries EDGAR'!$A$15:$AA$223,'data countries EDGAR'!P$12,FALSE)/1000</f>
        <v>2.1972587515210001E-2</v>
      </c>
      <c r="L160" s="236">
        <f>VLOOKUP($S160,'data countries EDGAR'!$A$15:$AA$223,'data countries EDGAR'!Q$12,FALSE)/1000</f>
        <v>2.1267907411180002E-2</v>
      </c>
      <c r="M160" s="236">
        <f>VLOOKUP($S160,'data countries EDGAR'!$A$15:$AA$223,'data countries EDGAR'!R$12,FALSE)/1000</f>
        <v>2.1638682043111E-2</v>
      </c>
      <c r="N160" s="236"/>
      <c r="O160" s="236"/>
      <c r="P160" s="262">
        <f t="shared" si="335"/>
        <v>0.10555930492762203</v>
      </c>
      <c r="Q160" s="194">
        <f t="shared" si="322"/>
        <v>0</v>
      </c>
      <c r="R160" s="237">
        <f t="shared" si="323"/>
        <v>0</v>
      </c>
      <c r="S160" s="194" t="str">
        <f>'data countries EDGAR'!A115</f>
        <v>Kenya</v>
      </c>
      <c r="T160" s="195">
        <v>2019</v>
      </c>
      <c r="U160" s="485">
        <f t="shared" si="336"/>
        <v>0.98065420411505499</v>
      </c>
      <c r="V160" s="193">
        <f t="shared" si="324"/>
        <v>0.94159317718521762</v>
      </c>
      <c r="W160" s="254">
        <f t="shared" si="337"/>
        <v>-3.9831600951617974E-2</v>
      </c>
      <c r="X160" s="197">
        <f t="shared" si="325"/>
        <v>1.9476911708814E-2</v>
      </c>
      <c r="Y160" s="229">
        <v>0</v>
      </c>
      <c r="Z160" s="199">
        <f t="shared" si="338"/>
        <v>1.9476911708814E-2</v>
      </c>
      <c r="AA160" s="199">
        <f t="shared" si="326"/>
        <v>-80.648031711838669</v>
      </c>
      <c r="AB160" s="200">
        <f t="shared" si="327"/>
        <v>83434.452867065353</v>
      </c>
      <c r="AC160" s="199">
        <f t="shared" si="339"/>
        <v>2019.502458290445</v>
      </c>
      <c r="AD160" s="199">
        <f t="shared" si="340"/>
        <v>2121.1966893748672</v>
      </c>
      <c r="AE160" s="201">
        <f t="shared" si="341"/>
        <v>2121.1966893748672</v>
      </c>
      <c r="AF160" s="202">
        <f t="shared" si="328"/>
        <v>2121.1966893748672</v>
      </c>
      <c r="AG160" s="202">
        <f t="shared" si="342"/>
        <v>2121.1966893748672</v>
      </c>
      <c r="AH160" s="202">
        <f t="shared" si="343"/>
        <v>2121</v>
      </c>
      <c r="AI160" s="177">
        <f t="shared" si="329"/>
        <v>2121</v>
      </c>
      <c r="AJ160" s="178" t="str" cm="1">
        <f t="array" ref="AJ160">IFERROR(INDEX($AN$6:$DP$6,MATCH(_xlfn.AGGREGATE(14,6,(AN160:DP160)/(AN160:DP160&lt;=0),1),AN160:DP160,0)),"-")</f>
        <v>-</v>
      </c>
      <c r="AL160" s="176" t="s">
        <v>302</v>
      </c>
      <c r="AM160" s="154">
        <f t="shared" si="330"/>
        <v>1.9476911708814E-2</v>
      </c>
      <c r="AN160" s="176">
        <f t="shared" si="344"/>
        <v>1.9285392084836671E-2</v>
      </c>
      <c r="AO160" s="176">
        <f t="shared" si="344"/>
        <v>1.9093872460859338E-2</v>
      </c>
      <c r="AP160" s="176">
        <f t="shared" si="344"/>
        <v>1.8902352836882005E-2</v>
      </c>
      <c r="AQ160" s="176">
        <f t="shared" si="344"/>
        <v>1.8710833212904676E-2</v>
      </c>
      <c r="AR160" s="230">
        <f t="shared" si="353"/>
        <v>1.8519313588927347E-2</v>
      </c>
      <c r="AS160" s="230">
        <f t="shared" si="353"/>
        <v>1.8327793964950014E-2</v>
      </c>
      <c r="AT160" s="230">
        <f t="shared" si="353"/>
        <v>1.8136274340972681E-2</v>
      </c>
      <c r="AU160" s="230">
        <f t="shared" si="353"/>
        <v>1.7944754716995352E-2</v>
      </c>
      <c r="AV160" s="230">
        <f t="shared" si="353"/>
        <v>1.7753235093018023E-2</v>
      </c>
      <c r="AW160" s="230">
        <f t="shared" si="353"/>
        <v>1.756171546904069E-2</v>
      </c>
      <c r="AX160" s="230">
        <f t="shared" si="353"/>
        <v>1.7370195845063358E-2</v>
      </c>
      <c r="AY160" s="230">
        <f t="shared" si="353"/>
        <v>1.7178676221086028E-2</v>
      </c>
      <c r="AZ160" s="230">
        <f t="shared" si="353"/>
        <v>1.6987156597108699E-2</v>
      </c>
      <c r="BA160" s="230">
        <f t="shared" si="353"/>
        <v>1.6795636973131366E-2</v>
      </c>
      <c r="BB160" s="230">
        <f t="shared" si="353"/>
        <v>1.6604117349154034E-2</v>
      </c>
      <c r="BC160" s="230">
        <f t="shared" si="353"/>
        <v>1.6412597725176704E-2</v>
      </c>
      <c r="BD160" s="230">
        <f t="shared" si="353"/>
        <v>1.6221078101199375E-2</v>
      </c>
      <c r="BE160" s="230">
        <f t="shared" si="353"/>
        <v>1.6029558477222042E-2</v>
      </c>
      <c r="BF160" s="230">
        <f t="shared" si="353"/>
        <v>1.583803885324471E-2</v>
      </c>
      <c r="BG160" s="230">
        <f t="shared" si="353"/>
        <v>1.564651922926738E-2</v>
      </c>
      <c r="BH160" s="230">
        <f t="shared" si="350"/>
        <v>1.5454999605290049E-2</v>
      </c>
      <c r="BI160" s="230">
        <f t="shared" si="350"/>
        <v>1.5263479981312719E-2</v>
      </c>
      <c r="BJ160" s="230">
        <f t="shared" si="350"/>
        <v>1.5071960357335388E-2</v>
      </c>
      <c r="BK160" s="230">
        <f t="shared" si="350"/>
        <v>1.4880440733358057E-2</v>
      </c>
      <c r="BL160" s="230">
        <f t="shared" si="350"/>
        <v>1.4688921109380726E-2</v>
      </c>
      <c r="BM160" s="230">
        <f t="shared" si="350"/>
        <v>1.4497401485403395E-2</v>
      </c>
      <c r="BN160" s="230">
        <f t="shared" si="350"/>
        <v>1.4305881861426064E-2</v>
      </c>
      <c r="BO160" s="230">
        <f t="shared" si="350"/>
        <v>1.4114362237448733E-2</v>
      </c>
      <c r="BP160" s="230">
        <f t="shared" si="350"/>
        <v>1.3922842613471402E-2</v>
      </c>
      <c r="BQ160" s="230">
        <f t="shared" si="350"/>
        <v>1.3731322989494071E-2</v>
      </c>
      <c r="BR160" s="230">
        <f t="shared" si="350"/>
        <v>1.353980336551674E-2</v>
      </c>
      <c r="BS160" s="230">
        <f t="shared" si="350"/>
        <v>1.3348283741539409E-2</v>
      </c>
      <c r="BT160" s="230">
        <f t="shared" si="350"/>
        <v>1.3156764117562078E-2</v>
      </c>
      <c r="BU160" s="230">
        <f t="shared" si="350"/>
        <v>1.2965244493584747E-2</v>
      </c>
      <c r="BV160" s="230">
        <f t="shared" si="350"/>
        <v>1.2773724869607416E-2</v>
      </c>
      <c r="BW160" s="230">
        <f t="shared" si="354"/>
        <v>1.2582205245630085E-2</v>
      </c>
      <c r="BX160" s="230">
        <f t="shared" si="354"/>
        <v>1.2390685621652754E-2</v>
      </c>
      <c r="BY160" s="230">
        <f t="shared" si="354"/>
        <v>1.2199165997675423E-2</v>
      </c>
      <c r="BZ160" s="230">
        <f t="shared" si="354"/>
        <v>1.2007646373698092E-2</v>
      </c>
      <c r="CA160" s="230">
        <f t="shared" si="354"/>
        <v>1.1816126749720761E-2</v>
      </c>
      <c r="CB160" s="230">
        <f t="shared" si="354"/>
        <v>1.162460712574343E-2</v>
      </c>
      <c r="CC160" s="230">
        <f t="shared" si="354"/>
        <v>1.1433087501766099E-2</v>
      </c>
      <c r="CD160" s="230">
        <f t="shared" si="354"/>
        <v>1.1241567877788768E-2</v>
      </c>
      <c r="CE160" s="230">
        <f t="shared" si="354"/>
        <v>1.1050048253811437E-2</v>
      </c>
      <c r="CF160" s="230">
        <f t="shared" si="354"/>
        <v>1.0858528629834106E-2</v>
      </c>
      <c r="CG160" s="230">
        <f t="shared" si="354"/>
        <v>1.0667009005856775E-2</v>
      </c>
      <c r="CH160" s="230">
        <f t="shared" si="354"/>
        <v>1.0475489381879444E-2</v>
      </c>
      <c r="CI160" s="230">
        <f t="shared" si="354"/>
        <v>1.0283969757902113E-2</v>
      </c>
      <c r="CJ160" s="230">
        <f t="shared" si="354"/>
        <v>1.0092450133924782E-2</v>
      </c>
      <c r="CK160" s="230">
        <f t="shared" si="354"/>
        <v>9.9009305099474511E-3</v>
      </c>
      <c r="CL160" s="230">
        <f t="shared" si="354"/>
        <v>9.7094108859701201E-3</v>
      </c>
      <c r="CM160" s="230">
        <f t="shared" si="351"/>
        <v>9.5178912619927891E-3</v>
      </c>
      <c r="CN160" s="230">
        <f t="shared" si="351"/>
        <v>9.3263716380154581E-3</v>
      </c>
      <c r="CO160" s="230">
        <f t="shared" si="351"/>
        <v>9.1348520140381272E-3</v>
      </c>
      <c r="CP160" s="230">
        <f t="shared" si="351"/>
        <v>8.9433323900607962E-3</v>
      </c>
      <c r="CQ160" s="230">
        <f t="shared" si="351"/>
        <v>8.7518127660834652E-3</v>
      </c>
      <c r="CR160" s="230">
        <f t="shared" si="351"/>
        <v>8.5602931421061342E-3</v>
      </c>
      <c r="CS160" s="230">
        <f t="shared" si="351"/>
        <v>8.3687735181288032E-3</v>
      </c>
      <c r="CT160" s="230">
        <f t="shared" si="351"/>
        <v>8.1772538941514723E-3</v>
      </c>
      <c r="CU160" s="230">
        <f t="shared" si="351"/>
        <v>7.9857342701741413E-3</v>
      </c>
      <c r="CV160" s="230">
        <f t="shared" si="351"/>
        <v>7.7942146461968103E-3</v>
      </c>
      <c r="CW160" s="230">
        <f t="shared" si="351"/>
        <v>7.6026950222194793E-3</v>
      </c>
      <c r="CX160" s="230">
        <f t="shared" si="351"/>
        <v>7.4111753982421483E-3</v>
      </c>
      <c r="CY160" s="230">
        <f t="shared" si="351"/>
        <v>7.2196557742648174E-3</v>
      </c>
      <c r="CZ160" s="230">
        <f t="shared" si="351"/>
        <v>7.0281361502874864E-3</v>
      </c>
      <c r="DA160" s="230">
        <f t="shared" si="351"/>
        <v>6.8366165263101554E-3</v>
      </c>
      <c r="DB160" s="230">
        <f t="shared" si="352"/>
        <v>6.6450969023328244E-3</v>
      </c>
      <c r="DC160" s="230">
        <f t="shared" si="352"/>
        <v>6.4535772783554934E-3</v>
      </c>
      <c r="DD160" s="230">
        <f t="shared" si="352"/>
        <v>6.2620576543781625E-3</v>
      </c>
      <c r="DE160" s="230">
        <f t="shared" si="352"/>
        <v>6.0705380304008315E-3</v>
      </c>
      <c r="DF160" s="230">
        <f t="shared" si="352"/>
        <v>5.8790184064235005E-3</v>
      </c>
      <c r="DG160" s="230">
        <f t="shared" si="352"/>
        <v>5.6874987824461695E-3</v>
      </c>
      <c r="DH160" s="230">
        <f t="shared" si="352"/>
        <v>5.4959791584688385E-3</v>
      </c>
      <c r="DI160" s="230">
        <f t="shared" si="352"/>
        <v>5.3044595344915076E-3</v>
      </c>
      <c r="DJ160" s="230">
        <f t="shared" si="352"/>
        <v>5.1129399105141766E-3</v>
      </c>
      <c r="DK160" s="230">
        <f t="shared" si="352"/>
        <v>4.9214202865368456E-3</v>
      </c>
      <c r="DL160" s="230">
        <f t="shared" si="352"/>
        <v>4.7299006625595146E-3</v>
      </c>
      <c r="DM160" s="230">
        <f t="shared" si="352"/>
        <v>4.5383810385821836E-3</v>
      </c>
      <c r="DN160" s="230">
        <f t="shared" si="352"/>
        <v>4.3468614146048527E-3</v>
      </c>
      <c r="DO160" s="230">
        <f t="shared" si="352"/>
        <v>4.1553417906275217E-3</v>
      </c>
      <c r="DP160" s="230">
        <f t="shared" si="352"/>
        <v>3.9638221666501907E-3</v>
      </c>
    </row>
    <row r="161" spans="2:120" x14ac:dyDescent="0.25">
      <c r="B161" s="194" t="str">
        <f t="shared" si="333"/>
        <v>Kiribati</v>
      </c>
      <c r="C161" s="233">
        <f>'web app'!$C$29</f>
        <v>668.55</v>
      </c>
      <c r="D161" s="234">
        <f>'web app'!$C$17</f>
        <v>0.15</v>
      </c>
      <c r="E161" s="235">
        <f>VLOOKUP($S161,'data countries EDGAR'!$A$15:$AA$223,'data countries EDGAR'!$AA$12,FALSE)</f>
        <v>1.5616165494502021E-5</v>
      </c>
      <c r="F161" s="235">
        <f>VLOOKUP($S161,'data countries EDGAR'!$A$15:$AA$223,'data countries EDGAR'!$Z$12,FALSE)</f>
        <v>2.0732805222764656E-6</v>
      </c>
      <c r="G161" s="193">
        <f t="shared" si="334"/>
        <v>2.7442060553951402E-3</v>
      </c>
      <c r="H161" s="262">
        <f>VLOOKUP($S161,'data countries EDGAR'!$A$15:$AA$223,'data countries EDGAR'!M$12,FALSE)/1000</f>
        <v>7.6069797548619005E-5</v>
      </c>
      <c r="I161" s="236">
        <f>VLOOKUP($S161,'data countries EDGAR'!$A$15:$AA$223,'data countries EDGAR'!N$12,FALSE)/1000</f>
        <v>7.3666023409398005E-5</v>
      </c>
      <c r="J161" s="236">
        <f>VLOOKUP($S161,'data countries EDGAR'!$A$15:$AA$223,'data countries EDGAR'!O$12,FALSE)/1000</f>
        <v>8.052198291943299E-5</v>
      </c>
      <c r="K161" s="236">
        <f>VLOOKUP($S161,'data countries EDGAR'!$A$15:$AA$223,'data countries EDGAR'!P$12,FALSE)/1000</f>
        <v>7.5753777176865999E-5</v>
      </c>
      <c r="L161" s="236">
        <f>VLOOKUP($S161,'data countries EDGAR'!$A$15:$AA$223,'data countries EDGAR'!Q$12,FALSE)/1000</f>
        <v>7.5958148029906997E-5</v>
      </c>
      <c r="M161" s="236">
        <f>VLOOKUP($S161,'data countries EDGAR'!$A$15:$AA$223,'data countries EDGAR'!R$12,FALSE)/1000</f>
        <v>7.9693386425779E-5</v>
      </c>
      <c r="N161" s="236"/>
      <c r="O161" s="236"/>
      <c r="P161" s="262">
        <f t="shared" si="335"/>
        <v>3.8559331796138302E-4</v>
      </c>
      <c r="Q161" s="194">
        <f t="shared" si="322"/>
        <v>0</v>
      </c>
      <c r="R161" s="237">
        <f t="shared" si="323"/>
        <v>0</v>
      </c>
      <c r="S161" s="194" t="str">
        <f>'data countries EDGAR'!A116</f>
        <v>Kiribati</v>
      </c>
      <c r="T161" s="195">
        <v>2019</v>
      </c>
      <c r="U161" s="485">
        <f t="shared" si="336"/>
        <v>2.7442060553951402E-3</v>
      </c>
      <c r="V161" s="193">
        <f t="shared" si="324"/>
        <v>2.7442060553948908E-3</v>
      </c>
      <c r="W161" s="254">
        <f t="shared" si="337"/>
        <v>-9.0816243414337805E-14</v>
      </c>
      <c r="X161" s="197">
        <f t="shared" si="325"/>
        <v>7.6069797548619005E-5</v>
      </c>
      <c r="Y161" s="229">
        <v>0</v>
      </c>
      <c r="Z161" s="199">
        <f t="shared" si="338"/>
        <v>7.6069797548619005E-5</v>
      </c>
      <c r="AA161" s="199">
        <f t="shared" si="326"/>
        <v>-0.31281039420721102</v>
      </c>
      <c r="AB161" s="200">
        <f t="shared" si="327"/>
        <v>321.47905017512591</v>
      </c>
      <c r="AC161" s="199">
        <f t="shared" si="339"/>
        <v>2019.5034178093013</v>
      </c>
      <c r="AD161" s="199">
        <f t="shared" si="340"/>
        <v>2092.6462695522614</v>
      </c>
      <c r="AE161" s="201">
        <f t="shared" si="341"/>
        <v>2092.6462695522614</v>
      </c>
      <c r="AF161" s="202">
        <f t="shared" si="328"/>
        <v>2092.6462695522614</v>
      </c>
      <c r="AG161" s="202">
        <f t="shared" si="342"/>
        <v>2092.6462695522614</v>
      </c>
      <c r="AH161" s="202">
        <f t="shared" si="343"/>
        <v>2092</v>
      </c>
      <c r="AI161" s="177">
        <f t="shared" si="329"/>
        <v>2093</v>
      </c>
      <c r="AJ161" s="178" cm="1">
        <f t="array" ref="AJ161">IFERROR(INDEX($AN$6:$DP$6,MATCH(_xlfn.AGGREGATE(14,6,(AN161:DP161)/(AN161:DP161&lt;=0),1),AN161:DP161,0)),"-")</f>
        <v>2093</v>
      </c>
      <c r="AL161" s="176" t="s">
        <v>302</v>
      </c>
      <c r="AM161" s="154">
        <f t="shared" si="330"/>
        <v>7.6069797548619005E-5</v>
      </c>
      <c r="AN161" s="176">
        <f t="shared" si="344"/>
        <v>7.5029829303973681E-5</v>
      </c>
      <c r="AO161" s="176">
        <f t="shared" si="344"/>
        <v>7.3989861059328357E-5</v>
      </c>
      <c r="AP161" s="176">
        <f t="shared" si="344"/>
        <v>7.2949892814683034E-5</v>
      </c>
      <c r="AQ161" s="176">
        <f t="shared" si="344"/>
        <v>7.190992457003771E-5</v>
      </c>
      <c r="AR161" s="230">
        <f t="shared" si="353"/>
        <v>7.0869956325392386E-5</v>
      </c>
      <c r="AS161" s="230">
        <f t="shared" si="353"/>
        <v>6.9829988080747062E-5</v>
      </c>
      <c r="AT161" s="230">
        <f t="shared" si="353"/>
        <v>6.8790019836101739E-5</v>
      </c>
      <c r="AU161" s="230">
        <f t="shared" si="353"/>
        <v>6.7750051591456415E-5</v>
      </c>
      <c r="AV161" s="230">
        <f t="shared" si="353"/>
        <v>6.6710083346811091E-5</v>
      </c>
      <c r="AW161" s="230">
        <f t="shared" si="353"/>
        <v>6.5670115102165768E-5</v>
      </c>
      <c r="AX161" s="230">
        <f t="shared" si="353"/>
        <v>6.4630146857520444E-5</v>
      </c>
      <c r="AY161" s="230">
        <f t="shared" si="353"/>
        <v>6.359017861287512E-5</v>
      </c>
      <c r="AZ161" s="230">
        <f t="shared" si="353"/>
        <v>6.2550210368229797E-5</v>
      </c>
      <c r="BA161" s="230">
        <f t="shared" si="353"/>
        <v>6.1510242123584473E-5</v>
      </c>
      <c r="BB161" s="230">
        <f t="shared" si="353"/>
        <v>6.0470273878939142E-5</v>
      </c>
      <c r="BC161" s="230">
        <f t="shared" si="353"/>
        <v>5.9430305634293819E-5</v>
      </c>
      <c r="BD161" s="230">
        <f t="shared" si="353"/>
        <v>5.8390337389648495E-5</v>
      </c>
      <c r="BE161" s="230">
        <f t="shared" si="353"/>
        <v>5.7350369145003171E-5</v>
      </c>
      <c r="BF161" s="230">
        <f t="shared" si="353"/>
        <v>5.6310400900357848E-5</v>
      </c>
      <c r="BG161" s="230">
        <f t="shared" si="353"/>
        <v>5.5270432655712524E-5</v>
      </c>
      <c r="BH161" s="230">
        <f t="shared" si="350"/>
        <v>5.4230464411067193E-5</v>
      </c>
      <c r="BI161" s="230">
        <f t="shared" si="350"/>
        <v>5.319049616642187E-5</v>
      </c>
      <c r="BJ161" s="230">
        <f t="shared" si="350"/>
        <v>5.2150527921776546E-5</v>
      </c>
      <c r="BK161" s="230">
        <f t="shared" si="350"/>
        <v>5.1110559677131222E-5</v>
      </c>
      <c r="BL161" s="230">
        <f t="shared" si="350"/>
        <v>5.0070591432485899E-5</v>
      </c>
      <c r="BM161" s="230">
        <f t="shared" si="350"/>
        <v>4.9030623187840575E-5</v>
      </c>
      <c r="BN161" s="230">
        <f t="shared" si="350"/>
        <v>4.7990654943195251E-5</v>
      </c>
      <c r="BO161" s="230">
        <f t="shared" si="350"/>
        <v>4.6950686698549928E-5</v>
      </c>
      <c r="BP161" s="230">
        <f t="shared" si="350"/>
        <v>4.5910718453904604E-5</v>
      </c>
      <c r="BQ161" s="230">
        <f t="shared" si="350"/>
        <v>4.487075020925928E-5</v>
      </c>
      <c r="BR161" s="230">
        <f t="shared" si="350"/>
        <v>4.3830781964613957E-5</v>
      </c>
      <c r="BS161" s="230">
        <f t="shared" si="350"/>
        <v>4.2790813719968633E-5</v>
      </c>
      <c r="BT161" s="230">
        <f t="shared" si="350"/>
        <v>4.1750845475323309E-5</v>
      </c>
      <c r="BU161" s="230">
        <f t="shared" si="350"/>
        <v>4.0710877230677985E-5</v>
      </c>
      <c r="BV161" s="230">
        <f t="shared" si="350"/>
        <v>3.9670908986032662E-5</v>
      </c>
      <c r="BW161" s="230">
        <f t="shared" si="354"/>
        <v>3.8630940741387338E-5</v>
      </c>
      <c r="BX161" s="230">
        <f t="shared" si="354"/>
        <v>3.7590972496742014E-5</v>
      </c>
      <c r="BY161" s="230">
        <f t="shared" si="354"/>
        <v>3.6551004252096691E-5</v>
      </c>
      <c r="BZ161" s="230">
        <f t="shared" si="354"/>
        <v>3.5511036007451367E-5</v>
      </c>
      <c r="CA161" s="230">
        <f t="shared" si="354"/>
        <v>3.4471067762806043E-5</v>
      </c>
      <c r="CB161" s="230">
        <f t="shared" si="354"/>
        <v>3.3431099518160713E-5</v>
      </c>
      <c r="CC161" s="230">
        <f t="shared" si="354"/>
        <v>3.2391131273515389E-5</v>
      </c>
      <c r="CD161" s="230">
        <f t="shared" si="354"/>
        <v>3.1351163028870065E-5</v>
      </c>
      <c r="CE161" s="230">
        <f t="shared" si="354"/>
        <v>3.0311194784224742E-5</v>
      </c>
      <c r="CF161" s="230">
        <f t="shared" si="354"/>
        <v>2.9271226539579418E-5</v>
      </c>
      <c r="CG161" s="230">
        <f t="shared" si="354"/>
        <v>2.8231258294934094E-5</v>
      </c>
      <c r="CH161" s="230">
        <f t="shared" si="354"/>
        <v>2.7191290050288771E-5</v>
      </c>
      <c r="CI161" s="230">
        <f t="shared" si="354"/>
        <v>2.6151321805643447E-5</v>
      </c>
      <c r="CJ161" s="230">
        <f t="shared" si="354"/>
        <v>2.5111353560998123E-5</v>
      </c>
      <c r="CK161" s="230">
        <f t="shared" si="354"/>
        <v>2.40713853163528E-5</v>
      </c>
      <c r="CL161" s="230">
        <f t="shared" si="354"/>
        <v>2.3031417071707476E-5</v>
      </c>
      <c r="CM161" s="230">
        <f t="shared" si="351"/>
        <v>2.1991448827062152E-5</v>
      </c>
      <c r="CN161" s="230">
        <f t="shared" si="351"/>
        <v>2.0951480582416828E-5</v>
      </c>
      <c r="CO161" s="230">
        <f t="shared" si="351"/>
        <v>1.9911512337771505E-5</v>
      </c>
      <c r="CP161" s="230">
        <f t="shared" si="351"/>
        <v>1.8871544093126181E-5</v>
      </c>
      <c r="CQ161" s="230">
        <f t="shared" si="351"/>
        <v>1.7831575848480851E-5</v>
      </c>
      <c r="CR161" s="230">
        <f t="shared" si="351"/>
        <v>1.6791607603835527E-5</v>
      </c>
      <c r="CS161" s="230">
        <f t="shared" si="351"/>
        <v>1.5751639359190203E-5</v>
      </c>
      <c r="CT161" s="230">
        <f t="shared" si="351"/>
        <v>1.4711671114544879E-5</v>
      </c>
      <c r="CU161" s="230">
        <f t="shared" si="351"/>
        <v>1.3671702869899556E-5</v>
      </c>
      <c r="CV161" s="230">
        <f t="shared" si="351"/>
        <v>1.2631734625254232E-5</v>
      </c>
      <c r="CW161" s="230">
        <f t="shared" si="351"/>
        <v>1.1591766380608908E-5</v>
      </c>
      <c r="CX161" s="230">
        <f t="shared" si="351"/>
        <v>1.0551798135963585E-5</v>
      </c>
      <c r="CY161" s="230">
        <f t="shared" si="351"/>
        <v>9.511829891318261E-6</v>
      </c>
      <c r="CZ161" s="230">
        <f t="shared" si="351"/>
        <v>8.4718616466729373E-6</v>
      </c>
      <c r="DA161" s="230">
        <f t="shared" si="351"/>
        <v>7.4318934020276136E-6</v>
      </c>
      <c r="DB161" s="230">
        <f t="shared" si="352"/>
        <v>6.3919251573822899E-6</v>
      </c>
      <c r="DC161" s="230">
        <f t="shared" si="352"/>
        <v>5.3519569127369662E-6</v>
      </c>
      <c r="DD161" s="230">
        <f t="shared" si="352"/>
        <v>4.3119886680916426E-6</v>
      </c>
      <c r="DE161" s="230">
        <f t="shared" si="352"/>
        <v>3.2720204234463189E-6</v>
      </c>
      <c r="DF161" s="230">
        <f t="shared" si="352"/>
        <v>2.2320521788009952E-6</v>
      </c>
      <c r="DG161" s="230">
        <f t="shared" si="352"/>
        <v>1.1920839341556715E-6</v>
      </c>
      <c r="DH161" s="230">
        <f t="shared" si="352"/>
        <v>2.1717882223414778E-7</v>
      </c>
      <c r="DI161" s="230">
        <f t="shared" si="352"/>
        <v>0</v>
      </c>
      <c r="DJ161" s="230">
        <f t="shared" si="352"/>
        <v>0</v>
      </c>
      <c r="DK161" s="230">
        <f t="shared" si="352"/>
        <v>0</v>
      </c>
      <c r="DL161" s="230">
        <f t="shared" si="352"/>
        <v>0</v>
      </c>
      <c r="DM161" s="230">
        <f t="shared" si="352"/>
        <v>0</v>
      </c>
      <c r="DN161" s="230">
        <f t="shared" si="352"/>
        <v>0</v>
      </c>
      <c r="DO161" s="230">
        <f t="shared" si="352"/>
        <v>0</v>
      </c>
      <c r="DP161" s="230">
        <f t="shared" si="352"/>
        <v>0</v>
      </c>
    </row>
    <row r="162" spans="2:120" x14ac:dyDescent="0.25">
      <c r="B162" s="194" t="str">
        <f t="shared" si="333"/>
        <v>Kuwait</v>
      </c>
      <c r="C162" s="233">
        <f>'web app'!$C$29</f>
        <v>668.55</v>
      </c>
      <c r="D162" s="234">
        <f>'web app'!$C$17</f>
        <v>0.15</v>
      </c>
      <c r="E162" s="235">
        <f>VLOOKUP($S162,'data countries EDGAR'!$A$15:$AA$223,'data countries EDGAR'!$AA$12,FALSE)</f>
        <v>5.5097386958045686E-4</v>
      </c>
      <c r="F162" s="235">
        <f>VLOOKUP($S162,'data countries EDGAR'!$A$15:$AA$223,'data countries EDGAR'!$Z$12,FALSE)</f>
        <v>2.6390535053714471E-3</v>
      </c>
      <c r="G162" s="193">
        <f t="shared" si="334"/>
        <v>1.5549413749398708</v>
      </c>
      <c r="H162" s="262">
        <f>VLOOKUP($S162,'data countries EDGAR'!$A$15:$AA$223,'data countries EDGAR'!M$12,FALSE)/1000</f>
        <v>9.6828318076877001E-2</v>
      </c>
      <c r="I162" s="236">
        <f>VLOOKUP($S162,'data countries EDGAR'!$A$15:$AA$223,'data countries EDGAR'!N$12,FALSE)/1000</f>
        <v>9.2947944145947994E-2</v>
      </c>
      <c r="J162" s="236">
        <f>VLOOKUP($S162,'data countries EDGAR'!$A$15:$AA$223,'data countries EDGAR'!O$12,FALSE)/1000</f>
        <v>9.9899472268256004E-2</v>
      </c>
      <c r="K162" s="236">
        <f>VLOOKUP($S162,'data countries EDGAR'!$A$15:$AA$223,'data countries EDGAR'!P$12,FALSE)/1000</f>
        <v>0.10261776533380999</v>
      </c>
      <c r="L162" s="236">
        <f>VLOOKUP($S162,'data countries EDGAR'!$A$15:$AA$223,'data countries EDGAR'!Q$12,FALSE)/1000</f>
        <v>0.11015911908148</v>
      </c>
      <c r="M162" s="236">
        <f>VLOOKUP($S162,'data countries EDGAR'!$A$15:$AA$223,'data countries EDGAR'!R$12,FALSE)/1000</f>
        <v>0.11593128054802</v>
      </c>
      <c r="N162" s="236"/>
      <c r="O162" s="236"/>
      <c r="P162" s="262">
        <f t="shared" si="335"/>
        <v>0.52155558137751401</v>
      </c>
      <c r="Q162" s="194">
        <f t="shared" si="322"/>
        <v>0</v>
      </c>
      <c r="R162" s="237">
        <f t="shared" si="323"/>
        <v>0</v>
      </c>
      <c r="S162" s="194" t="str">
        <f>'data countries EDGAR'!A117</f>
        <v>Kuwait</v>
      </c>
      <c r="T162" s="195">
        <v>2019</v>
      </c>
      <c r="U162" s="485">
        <f t="shared" si="336"/>
        <v>1.5549413749398708</v>
      </c>
      <c r="V162" s="193">
        <f t="shared" si="324"/>
        <v>1.5549413749396614</v>
      </c>
      <c r="W162" s="254">
        <f t="shared" si="337"/>
        <v>-1.3467005288703149E-13</v>
      </c>
      <c r="X162" s="197">
        <f t="shared" si="325"/>
        <v>9.6828318076877001E-2</v>
      </c>
      <c r="Y162" s="229">
        <v>0</v>
      </c>
      <c r="Z162" s="199">
        <f t="shared" si="338"/>
        <v>9.6828318076877001E-2</v>
      </c>
      <c r="AA162" s="199">
        <f t="shared" si="326"/>
        <v>-394.29628778046282</v>
      </c>
      <c r="AB162" s="200">
        <f t="shared" si="327"/>
        <v>401378.67729427107</v>
      </c>
      <c r="AC162" s="199">
        <f t="shared" si="339"/>
        <v>2019.5075506022702</v>
      </c>
      <c r="AD162" s="199">
        <f t="shared" si="340"/>
        <v>2052.6099415905678</v>
      </c>
      <c r="AE162" s="201">
        <f t="shared" si="341"/>
        <v>2052.6099415905678</v>
      </c>
      <c r="AF162" s="202">
        <f t="shared" si="328"/>
        <v>2052.6099415905678</v>
      </c>
      <c r="AG162" s="202">
        <f t="shared" si="342"/>
        <v>2052.6099415905678</v>
      </c>
      <c r="AH162" s="202">
        <f t="shared" si="343"/>
        <v>2052</v>
      </c>
      <c r="AI162" s="177">
        <f t="shared" si="329"/>
        <v>2053</v>
      </c>
      <c r="AJ162" s="178" cm="1">
        <f t="array" ref="AJ162">IFERROR(INDEX($AN$6:$DP$6,MATCH(_xlfn.AGGREGATE(14,6,(AN162:DP162)/(AN162:DP162&lt;=0),1),AN162:DP162,0)),"-")</f>
        <v>2053</v>
      </c>
      <c r="AL162" s="176" t="s">
        <v>302</v>
      </c>
      <c r="AM162" s="154">
        <f t="shared" si="330"/>
        <v>9.6828318076877001E-2</v>
      </c>
      <c r="AN162" s="176">
        <f t="shared" si="344"/>
        <v>9.3903869605350215E-2</v>
      </c>
      <c r="AO162" s="176">
        <f t="shared" si="344"/>
        <v>9.0979421133823443E-2</v>
      </c>
      <c r="AP162" s="176">
        <f t="shared" si="344"/>
        <v>8.8054972662296657E-2</v>
      </c>
      <c r="AQ162" s="176">
        <f t="shared" si="344"/>
        <v>8.5130524190769885E-2</v>
      </c>
      <c r="AR162" s="230">
        <f t="shared" si="353"/>
        <v>8.2206075719243099E-2</v>
      </c>
      <c r="AS162" s="230">
        <f t="shared" si="353"/>
        <v>7.9281627247716313E-2</v>
      </c>
      <c r="AT162" s="230">
        <f t="shared" si="353"/>
        <v>7.6357178776189541E-2</v>
      </c>
      <c r="AU162" s="230">
        <f t="shared" si="353"/>
        <v>7.3432730304662769E-2</v>
      </c>
      <c r="AV162" s="230">
        <f t="shared" si="353"/>
        <v>7.0508281833135983E-2</v>
      </c>
      <c r="AW162" s="230">
        <f t="shared" si="353"/>
        <v>6.7583833361609197E-2</v>
      </c>
      <c r="AX162" s="230">
        <f t="shared" si="353"/>
        <v>6.4659384890082425E-2</v>
      </c>
      <c r="AY162" s="230">
        <f t="shared" si="353"/>
        <v>6.1734936418555639E-2</v>
      </c>
      <c r="AZ162" s="230">
        <f t="shared" si="353"/>
        <v>5.881048794702886E-2</v>
      </c>
      <c r="BA162" s="230">
        <f t="shared" si="353"/>
        <v>5.5886039475502081E-2</v>
      </c>
      <c r="BB162" s="230">
        <f t="shared" si="353"/>
        <v>5.2961591003975302E-2</v>
      </c>
      <c r="BC162" s="230">
        <f t="shared" si="353"/>
        <v>5.0037142532448523E-2</v>
      </c>
      <c r="BD162" s="230">
        <f t="shared" si="353"/>
        <v>4.7112694060921743E-2</v>
      </c>
      <c r="BE162" s="230">
        <f t="shared" si="353"/>
        <v>4.4188245589394964E-2</v>
      </c>
      <c r="BF162" s="230">
        <f t="shared" si="353"/>
        <v>4.1263797117868185E-2</v>
      </c>
      <c r="BG162" s="230">
        <f t="shared" si="353"/>
        <v>3.8339348646341406E-2</v>
      </c>
      <c r="BH162" s="230">
        <f t="shared" si="350"/>
        <v>3.541490017481462E-2</v>
      </c>
      <c r="BI162" s="230">
        <f t="shared" si="350"/>
        <v>3.2490451703287848E-2</v>
      </c>
      <c r="BJ162" s="230">
        <f t="shared" si="350"/>
        <v>2.9566003231761062E-2</v>
      </c>
      <c r="BK162" s="230">
        <f t="shared" si="350"/>
        <v>2.6641554760234276E-2</v>
      </c>
      <c r="BL162" s="230">
        <f t="shared" si="350"/>
        <v>2.3717106288707504E-2</v>
      </c>
      <c r="BM162" s="230">
        <f t="shared" si="350"/>
        <v>2.0792657817180718E-2</v>
      </c>
      <c r="BN162" s="230">
        <f t="shared" si="350"/>
        <v>1.7868209345653946E-2</v>
      </c>
      <c r="BO162" s="230">
        <f t="shared" si="350"/>
        <v>1.494376087412716E-2</v>
      </c>
      <c r="BP162" s="230">
        <f t="shared" si="350"/>
        <v>1.2019312402600388E-2</v>
      </c>
      <c r="BQ162" s="230">
        <f t="shared" si="350"/>
        <v>9.0948639310736018E-3</v>
      </c>
      <c r="BR162" s="230">
        <f t="shared" si="350"/>
        <v>6.1704154595468297E-3</v>
      </c>
      <c r="BS162" s="230">
        <f t="shared" si="350"/>
        <v>3.2459669880200437E-3</v>
      </c>
      <c r="BT162" s="230">
        <f t="shared" si="350"/>
        <v>5.4398944573720977E-4</v>
      </c>
      <c r="BU162" s="230">
        <f t="shared" si="350"/>
        <v>0</v>
      </c>
      <c r="BV162" s="230">
        <f t="shared" si="350"/>
        <v>0</v>
      </c>
      <c r="BW162" s="230">
        <f t="shared" si="354"/>
        <v>0</v>
      </c>
      <c r="BX162" s="230">
        <f t="shared" si="354"/>
        <v>0</v>
      </c>
      <c r="BY162" s="230">
        <f t="shared" si="354"/>
        <v>0</v>
      </c>
      <c r="BZ162" s="230">
        <f t="shared" si="354"/>
        <v>0</v>
      </c>
      <c r="CA162" s="230">
        <f t="shared" si="354"/>
        <v>0</v>
      </c>
      <c r="CB162" s="230">
        <f t="shared" si="354"/>
        <v>0</v>
      </c>
      <c r="CC162" s="230">
        <f t="shared" si="354"/>
        <v>0</v>
      </c>
      <c r="CD162" s="230">
        <f t="shared" si="354"/>
        <v>0</v>
      </c>
      <c r="CE162" s="230">
        <f t="shared" si="354"/>
        <v>0</v>
      </c>
      <c r="CF162" s="230">
        <f t="shared" si="354"/>
        <v>0</v>
      </c>
      <c r="CG162" s="230">
        <f t="shared" si="354"/>
        <v>0</v>
      </c>
      <c r="CH162" s="230">
        <f t="shared" si="354"/>
        <v>0</v>
      </c>
      <c r="CI162" s="230">
        <f t="shared" si="354"/>
        <v>0</v>
      </c>
      <c r="CJ162" s="230">
        <f t="shared" si="354"/>
        <v>0</v>
      </c>
      <c r="CK162" s="230">
        <f t="shared" si="354"/>
        <v>0</v>
      </c>
      <c r="CL162" s="230">
        <f t="shared" si="354"/>
        <v>0</v>
      </c>
      <c r="CM162" s="230">
        <f t="shared" si="351"/>
        <v>0</v>
      </c>
      <c r="CN162" s="230">
        <f t="shared" si="351"/>
        <v>0</v>
      </c>
      <c r="CO162" s="230">
        <f t="shared" si="351"/>
        <v>0</v>
      </c>
      <c r="CP162" s="230">
        <f t="shared" si="351"/>
        <v>0</v>
      </c>
      <c r="CQ162" s="230">
        <f t="shared" si="351"/>
        <v>0</v>
      </c>
      <c r="CR162" s="230">
        <f t="shared" si="351"/>
        <v>0</v>
      </c>
      <c r="CS162" s="230">
        <f t="shared" si="351"/>
        <v>0</v>
      </c>
      <c r="CT162" s="230">
        <f t="shared" si="351"/>
        <v>0</v>
      </c>
      <c r="CU162" s="230">
        <f t="shared" si="351"/>
        <v>0</v>
      </c>
      <c r="CV162" s="230">
        <f t="shared" si="351"/>
        <v>0</v>
      </c>
      <c r="CW162" s="230">
        <f t="shared" si="351"/>
        <v>0</v>
      </c>
      <c r="CX162" s="230">
        <f t="shared" si="351"/>
        <v>0</v>
      </c>
      <c r="CY162" s="230">
        <f t="shared" si="351"/>
        <v>0</v>
      </c>
      <c r="CZ162" s="230">
        <f t="shared" si="351"/>
        <v>0</v>
      </c>
      <c r="DA162" s="230">
        <f t="shared" si="351"/>
        <v>0</v>
      </c>
      <c r="DB162" s="230">
        <f t="shared" si="352"/>
        <v>0</v>
      </c>
      <c r="DC162" s="230">
        <f t="shared" si="352"/>
        <v>0</v>
      </c>
      <c r="DD162" s="230">
        <f t="shared" si="352"/>
        <v>0</v>
      </c>
      <c r="DE162" s="230">
        <f t="shared" si="352"/>
        <v>0</v>
      </c>
      <c r="DF162" s="230">
        <f t="shared" si="352"/>
        <v>0</v>
      </c>
      <c r="DG162" s="230">
        <f t="shared" si="352"/>
        <v>0</v>
      </c>
      <c r="DH162" s="230">
        <f t="shared" si="352"/>
        <v>0</v>
      </c>
      <c r="DI162" s="230">
        <f t="shared" si="352"/>
        <v>0</v>
      </c>
      <c r="DJ162" s="230">
        <f t="shared" si="352"/>
        <v>0</v>
      </c>
      <c r="DK162" s="230">
        <f t="shared" si="352"/>
        <v>0</v>
      </c>
      <c r="DL162" s="230">
        <f t="shared" si="352"/>
        <v>0</v>
      </c>
      <c r="DM162" s="230">
        <f t="shared" si="352"/>
        <v>0</v>
      </c>
      <c r="DN162" s="230">
        <f t="shared" si="352"/>
        <v>0</v>
      </c>
      <c r="DO162" s="230">
        <f t="shared" si="352"/>
        <v>0</v>
      </c>
      <c r="DP162" s="230">
        <f t="shared" si="352"/>
        <v>0</v>
      </c>
    </row>
    <row r="163" spans="2:120" x14ac:dyDescent="0.25">
      <c r="B163" s="194" t="str">
        <f t="shared" si="333"/>
        <v>Kyrgyzstan</v>
      </c>
      <c r="C163" s="233">
        <f>'web app'!$C$29</f>
        <v>668.55</v>
      </c>
      <c r="D163" s="234">
        <f>'web app'!$C$17</f>
        <v>0.15</v>
      </c>
      <c r="E163" s="235">
        <f>VLOOKUP($S163,'data countries EDGAR'!$A$15:$AA$223,'data countries EDGAR'!$AA$12,FALSE)</f>
        <v>8.0638171025636815E-4</v>
      </c>
      <c r="F163" s="235">
        <f>VLOOKUP($S163,'data countries EDGAR'!$A$15:$AA$223,'data countries EDGAR'!$Z$12,FALSE)</f>
        <v>2.7872883856934342E-4</v>
      </c>
      <c r="G163" s="193">
        <f t="shared" si="334"/>
        <v>0.23925851413048857</v>
      </c>
      <c r="H163" s="262">
        <f>VLOOKUP($S163,'data countries EDGAR'!$A$15:$AA$223,'data countries EDGAR'!M$12,FALSE)/1000</f>
        <v>1.0226713699915001E-2</v>
      </c>
      <c r="I163" s="236">
        <f>VLOOKUP($S163,'data countries EDGAR'!$A$15:$AA$223,'data countries EDGAR'!N$12,FALSE)/1000</f>
        <v>9.3084910331953999E-3</v>
      </c>
      <c r="J163" s="236">
        <f>VLOOKUP($S163,'data countries EDGAR'!$A$15:$AA$223,'data countries EDGAR'!O$12,FALSE)/1000</f>
        <v>1.0515026225102E-2</v>
      </c>
      <c r="K163" s="236">
        <f>VLOOKUP($S163,'data countries EDGAR'!$A$15:$AA$223,'data countries EDGAR'!P$12,FALSE)/1000</f>
        <v>1.0501070483870001E-2</v>
      </c>
      <c r="L163" s="236">
        <f>VLOOKUP($S163,'data countries EDGAR'!$A$15:$AA$223,'data countries EDGAR'!Q$12,FALSE)/1000</f>
        <v>1.0230401641182E-2</v>
      </c>
      <c r="M163" s="236">
        <f>VLOOKUP($S163,'data countries EDGAR'!$A$15:$AA$223,'data countries EDGAR'!R$12,FALSE)/1000</f>
        <v>1.0744958074607E-2</v>
      </c>
      <c r="N163" s="236"/>
      <c r="O163" s="236"/>
      <c r="P163" s="262">
        <f t="shared" si="335"/>
        <v>5.12999474579564E-2</v>
      </c>
      <c r="Q163" s="194">
        <f t="shared" si="322"/>
        <v>0</v>
      </c>
      <c r="R163" s="237">
        <f t="shared" si="323"/>
        <v>0</v>
      </c>
      <c r="S163" s="194" t="str">
        <f>'data countries EDGAR'!A118</f>
        <v>Kyrgyzstan</v>
      </c>
      <c r="T163" s="195">
        <v>2019</v>
      </c>
      <c r="U163" s="485">
        <f t="shared" si="336"/>
        <v>0.23925851413048857</v>
      </c>
      <c r="V163" s="193">
        <f t="shared" si="324"/>
        <v>0.23925851413049248</v>
      </c>
      <c r="W163" s="254">
        <f t="shared" si="337"/>
        <v>1.6431300764452317E-14</v>
      </c>
      <c r="X163" s="197">
        <f t="shared" si="325"/>
        <v>1.0226713699915001E-2</v>
      </c>
      <c r="Y163" s="229">
        <v>0</v>
      </c>
      <c r="Z163" s="199">
        <f t="shared" si="338"/>
        <v>1.0226713699915001E-2</v>
      </c>
      <c r="AA163" s="199">
        <f t="shared" si="326"/>
        <v>-41.794440375917581</v>
      </c>
      <c r="AB163" s="200">
        <f t="shared" si="327"/>
        <v>42695.447719706215</v>
      </c>
      <c r="AC163" s="199">
        <f t="shared" si="339"/>
        <v>2019.505231695297</v>
      </c>
      <c r="AD163" s="199">
        <f t="shared" si="340"/>
        <v>2067.2856575680794</v>
      </c>
      <c r="AE163" s="201">
        <f t="shared" si="341"/>
        <v>2067.2856575680794</v>
      </c>
      <c r="AF163" s="202">
        <f t="shared" si="328"/>
        <v>2067.2856575680794</v>
      </c>
      <c r="AG163" s="202">
        <f t="shared" si="342"/>
        <v>2067.2856575680794</v>
      </c>
      <c r="AH163" s="202">
        <f t="shared" si="343"/>
        <v>2067</v>
      </c>
      <c r="AI163" s="177">
        <f t="shared" si="329"/>
        <v>2067</v>
      </c>
      <c r="AJ163" s="178" cm="1">
        <f t="array" ref="AJ163">IFERROR(INDEX($AN$6:$DP$6,MATCH(_xlfn.AGGREGATE(14,6,(AN163:DP163)/(AN163:DP163&lt;=0),1),AN163:DP163,0)),"-")</f>
        <v>2068</v>
      </c>
      <c r="AL163" s="176" t="s">
        <v>302</v>
      </c>
      <c r="AM163" s="154">
        <f t="shared" si="330"/>
        <v>1.0226713699915001E-2</v>
      </c>
      <c r="AN163" s="176">
        <f t="shared" si="344"/>
        <v>1.0012701500012862E-2</v>
      </c>
      <c r="AO163" s="176">
        <f t="shared" si="344"/>
        <v>9.798689300110722E-3</v>
      </c>
      <c r="AP163" s="176">
        <f t="shared" si="344"/>
        <v>9.5846771002085825E-3</v>
      </c>
      <c r="AQ163" s="176">
        <f t="shared" si="344"/>
        <v>9.370664900306443E-3</v>
      </c>
      <c r="AR163" s="230">
        <f t="shared" si="353"/>
        <v>9.1566527004043018E-3</v>
      </c>
      <c r="AS163" s="230">
        <f t="shared" si="353"/>
        <v>8.9426405005021622E-3</v>
      </c>
      <c r="AT163" s="230">
        <f t="shared" si="353"/>
        <v>8.7286283006000227E-3</v>
      </c>
      <c r="AU163" s="230">
        <f t="shared" si="353"/>
        <v>8.5146161006978832E-3</v>
      </c>
      <c r="AV163" s="230">
        <f t="shared" si="353"/>
        <v>8.3006039007957437E-3</v>
      </c>
      <c r="AW163" s="230">
        <f t="shared" si="353"/>
        <v>8.0865917008936042E-3</v>
      </c>
      <c r="AX163" s="230">
        <f t="shared" si="353"/>
        <v>7.8725795009914647E-3</v>
      </c>
      <c r="AY163" s="230">
        <f t="shared" si="353"/>
        <v>7.6585673010893252E-3</v>
      </c>
      <c r="AZ163" s="230">
        <f t="shared" si="353"/>
        <v>7.4445551011871848E-3</v>
      </c>
      <c r="BA163" s="230">
        <f t="shared" si="353"/>
        <v>7.2305429012850453E-3</v>
      </c>
      <c r="BB163" s="230">
        <f t="shared" si="353"/>
        <v>7.0165307013829049E-3</v>
      </c>
      <c r="BC163" s="230">
        <f t="shared" si="353"/>
        <v>6.8025185014807654E-3</v>
      </c>
      <c r="BD163" s="230">
        <f t="shared" si="353"/>
        <v>6.5885063015786258E-3</v>
      </c>
      <c r="BE163" s="230">
        <f t="shared" si="353"/>
        <v>6.3744941016764863E-3</v>
      </c>
      <c r="BF163" s="230">
        <f t="shared" si="353"/>
        <v>6.1604819017743468E-3</v>
      </c>
      <c r="BG163" s="230">
        <f t="shared" si="353"/>
        <v>5.9464697018722073E-3</v>
      </c>
      <c r="BH163" s="230">
        <f t="shared" si="350"/>
        <v>5.7324575019700669E-3</v>
      </c>
      <c r="BI163" s="230">
        <f t="shared" si="350"/>
        <v>5.5184453020679274E-3</v>
      </c>
      <c r="BJ163" s="230">
        <f t="shared" si="350"/>
        <v>5.3044331021657879E-3</v>
      </c>
      <c r="BK163" s="230">
        <f t="shared" si="350"/>
        <v>5.0904209022636484E-3</v>
      </c>
      <c r="BL163" s="230">
        <f t="shared" si="350"/>
        <v>4.8764087023615088E-3</v>
      </c>
      <c r="BM163" s="230">
        <f t="shared" si="350"/>
        <v>4.6623965024593685E-3</v>
      </c>
      <c r="BN163" s="230">
        <f t="shared" si="350"/>
        <v>4.4483843025572289E-3</v>
      </c>
      <c r="BO163" s="230">
        <f t="shared" si="350"/>
        <v>4.2343721026550894E-3</v>
      </c>
      <c r="BP163" s="230">
        <f t="shared" si="350"/>
        <v>4.0203599027529499E-3</v>
      </c>
      <c r="BQ163" s="230">
        <f t="shared" si="350"/>
        <v>3.8063477028508095E-3</v>
      </c>
      <c r="BR163" s="230">
        <f t="shared" si="350"/>
        <v>3.59233550294867E-3</v>
      </c>
      <c r="BS163" s="230">
        <f t="shared" si="350"/>
        <v>3.3783233030465305E-3</v>
      </c>
      <c r="BT163" s="230">
        <f t="shared" si="350"/>
        <v>3.164311103144391E-3</v>
      </c>
      <c r="BU163" s="230">
        <f t="shared" si="350"/>
        <v>2.9502989032422515E-3</v>
      </c>
      <c r="BV163" s="230">
        <f t="shared" si="350"/>
        <v>2.7362867033401111E-3</v>
      </c>
      <c r="BW163" s="230">
        <f t="shared" si="354"/>
        <v>2.5222745034379716E-3</v>
      </c>
      <c r="BX163" s="230">
        <f t="shared" si="354"/>
        <v>2.308262303535832E-3</v>
      </c>
      <c r="BY163" s="230">
        <f t="shared" si="354"/>
        <v>2.0942501036336925E-3</v>
      </c>
      <c r="BZ163" s="230">
        <f t="shared" si="354"/>
        <v>1.880237903731553E-3</v>
      </c>
      <c r="CA163" s="230">
        <f t="shared" si="354"/>
        <v>1.6662257038294135E-3</v>
      </c>
      <c r="CB163" s="230">
        <f t="shared" si="354"/>
        <v>1.452213503927274E-3</v>
      </c>
      <c r="CC163" s="230">
        <f t="shared" si="354"/>
        <v>1.2382013040251327E-3</v>
      </c>
      <c r="CD163" s="230">
        <f t="shared" si="354"/>
        <v>1.0241891041229932E-3</v>
      </c>
      <c r="CE163" s="230">
        <f t="shared" si="354"/>
        <v>8.101769042208537E-4</v>
      </c>
      <c r="CF163" s="230">
        <f t="shared" si="354"/>
        <v>5.9616470431871418E-4</v>
      </c>
      <c r="CG163" s="230">
        <f t="shared" si="354"/>
        <v>3.8215250441657467E-4</v>
      </c>
      <c r="CH163" s="230">
        <f t="shared" si="354"/>
        <v>1.6814030451443515E-4</v>
      </c>
      <c r="CI163" s="230">
        <f t="shared" si="354"/>
        <v>8.7317241010052286E-6</v>
      </c>
      <c r="CJ163" s="230">
        <f t="shared" si="354"/>
        <v>0</v>
      </c>
      <c r="CK163" s="230">
        <f t="shared" si="354"/>
        <v>0</v>
      </c>
      <c r="CL163" s="230">
        <f t="shared" si="354"/>
        <v>0</v>
      </c>
      <c r="CM163" s="230">
        <f t="shared" si="351"/>
        <v>0</v>
      </c>
      <c r="CN163" s="230">
        <f t="shared" si="351"/>
        <v>0</v>
      </c>
      <c r="CO163" s="230">
        <f t="shared" si="351"/>
        <v>0</v>
      </c>
      <c r="CP163" s="230">
        <f t="shared" si="351"/>
        <v>0</v>
      </c>
      <c r="CQ163" s="230">
        <f t="shared" si="351"/>
        <v>0</v>
      </c>
      <c r="CR163" s="230">
        <f t="shared" si="351"/>
        <v>0</v>
      </c>
      <c r="CS163" s="230">
        <f t="shared" si="351"/>
        <v>0</v>
      </c>
      <c r="CT163" s="230">
        <f t="shared" si="351"/>
        <v>0</v>
      </c>
      <c r="CU163" s="230">
        <f t="shared" si="351"/>
        <v>0</v>
      </c>
      <c r="CV163" s="230">
        <f t="shared" si="351"/>
        <v>0</v>
      </c>
      <c r="CW163" s="230">
        <f t="shared" si="351"/>
        <v>0</v>
      </c>
      <c r="CX163" s="230">
        <f t="shared" si="351"/>
        <v>0</v>
      </c>
      <c r="CY163" s="230">
        <f t="shared" si="351"/>
        <v>0</v>
      </c>
      <c r="CZ163" s="230">
        <f t="shared" si="351"/>
        <v>0</v>
      </c>
      <c r="DA163" s="230">
        <f t="shared" si="351"/>
        <v>0</v>
      </c>
      <c r="DB163" s="230">
        <f t="shared" si="352"/>
        <v>0</v>
      </c>
      <c r="DC163" s="230">
        <f t="shared" si="352"/>
        <v>0</v>
      </c>
      <c r="DD163" s="230">
        <f t="shared" si="352"/>
        <v>0</v>
      </c>
      <c r="DE163" s="230">
        <f t="shared" si="352"/>
        <v>0</v>
      </c>
      <c r="DF163" s="230">
        <f t="shared" si="352"/>
        <v>0</v>
      </c>
      <c r="DG163" s="230">
        <f t="shared" si="352"/>
        <v>0</v>
      </c>
      <c r="DH163" s="230">
        <f t="shared" si="352"/>
        <v>0</v>
      </c>
      <c r="DI163" s="230">
        <f t="shared" si="352"/>
        <v>0</v>
      </c>
      <c r="DJ163" s="230">
        <f t="shared" si="352"/>
        <v>0</v>
      </c>
      <c r="DK163" s="230">
        <f t="shared" si="352"/>
        <v>0</v>
      </c>
      <c r="DL163" s="230">
        <f t="shared" si="352"/>
        <v>0</v>
      </c>
      <c r="DM163" s="230">
        <f t="shared" si="352"/>
        <v>0</v>
      </c>
      <c r="DN163" s="230">
        <f t="shared" si="352"/>
        <v>0</v>
      </c>
      <c r="DO163" s="230">
        <f t="shared" si="352"/>
        <v>0</v>
      </c>
      <c r="DP163" s="230">
        <f t="shared" si="352"/>
        <v>0</v>
      </c>
    </row>
    <row r="164" spans="2:120" x14ac:dyDescent="0.25">
      <c r="B164" s="194" t="str">
        <f t="shared" si="333"/>
        <v>Laos</v>
      </c>
      <c r="C164" s="233">
        <f>'web app'!$C$29</f>
        <v>668.55</v>
      </c>
      <c r="D164" s="234">
        <f>'web app'!$C$17</f>
        <v>0.15</v>
      </c>
      <c r="E164" s="235">
        <f>VLOOKUP($S164,'data countries EDGAR'!$A$15:$AA$223,'data countries EDGAR'!$AA$12,FALSE)</f>
        <v>9.1603590664310537E-4</v>
      </c>
      <c r="F164" s="235">
        <f>VLOOKUP($S164,'data countries EDGAR'!$A$15:$AA$223,'data countries EDGAR'!$Z$12,FALSE)</f>
        <v>5.2793105293180297E-4</v>
      </c>
      <c r="G164" s="193">
        <f t="shared" si="334"/>
        <v>0.39186843042986053</v>
      </c>
      <c r="H164" s="262">
        <f>VLOOKUP($S164,'data countries EDGAR'!$A$15:$AA$223,'data countries EDGAR'!M$12,FALSE)/1000</f>
        <v>1.9370079390924E-2</v>
      </c>
      <c r="I164" s="236">
        <f>VLOOKUP($S164,'data countries EDGAR'!$A$15:$AA$223,'data countries EDGAR'!N$12,FALSE)/1000</f>
        <v>1.9437797646663001E-2</v>
      </c>
      <c r="J164" s="236">
        <f>VLOOKUP($S164,'data countries EDGAR'!$A$15:$AA$223,'data countries EDGAR'!O$12,FALSE)/1000</f>
        <v>2.3816634781399001E-2</v>
      </c>
      <c r="K164" s="236">
        <f>VLOOKUP($S164,'data countries EDGAR'!$A$15:$AA$223,'data countries EDGAR'!P$12,FALSE)/1000</f>
        <v>2.4031527049818001E-2</v>
      </c>
      <c r="L164" s="236">
        <f>VLOOKUP($S164,'data countries EDGAR'!$A$15:$AA$223,'data countries EDGAR'!Q$12,FALSE)/1000</f>
        <v>2.5743696223737001E-2</v>
      </c>
      <c r="M164" s="236">
        <f>VLOOKUP($S164,'data countries EDGAR'!$A$15:$AA$223,'data countries EDGAR'!R$12,FALSE)/1000</f>
        <v>2.6062727033672E-2</v>
      </c>
      <c r="N164" s="236"/>
      <c r="O164" s="236"/>
      <c r="P164" s="262">
        <f t="shared" si="335"/>
        <v>0.11909238273528899</v>
      </c>
      <c r="Q164" s="194">
        <f t="shared" si="322"/>
        <v>0</v>
      </c>
      <c r="R164" s="237">
        <f t="shared" si="323"/>
        <v>0</v>
      </c>
      <c r="S164" s="194" t="str">
        <f>'data countries EDGAR'!A119</f>
        <v>Laos</v>
      </c>
      <c r="T164" s="195">
        <v>2019</v>
      </c>
      <c r="U164" s="485">
        <f t="shared" si="336"/>
        <v>0.39186843042986053</v>
      </c>
      <c r="V164" s="193">
        <f t="shared" si="324"/>
        <v>0.39186843042975572</v>
      </c>
      <c r="W164" s="254">
        <f t="shared" si="337"/>
        <v>-2.6745272663220021E-13</v>
      </c>
      <c r="X164" s="197">
        <f t="shared" si="325"/>
        <v>1.9370079390924E-2</v>
      </c>
      <c r="Y164" s="229">
        <v>0</v>
      </c>
      <c r="Z164" s="199">
        <f t="shared" si="338"/>
        <v>1.9370079390924E-2</v>
      </c>
      <c r="AA164" s="199">
        <f t="shared" si="326"/>
        <v>-79.038857600192685</v>
      </c>
      <c r="AB164" s="200">
        <f t="shared" si="327"/>
        <v>80620.42853723251</v>
      </c>
      <c r="AC164" s="199">
        <f t="shared" si="339"/>
        <v>2019.5060306094613</v>
      </c>
      <c r="AD164" s="199">
        <f t="shared" si="340"/>
        <v>2060.9551799536171</v>
      </c>
      <c r="AE164" s="201">
        <f t="shared" si="341"/>
        <v>2060.9551799536171</v>
      </c>
      <c r="AF164" s="202">
        <f t="shared" si="328"/>
        <v>2060.9551799536171</v>
      </c>
      <c r="AG164" s="202">
        <f t="shared" si="342"/>
        <v>2060.9551799536171</v>
      </c>
      <c r="AH164" s="202">
        <f t="shared" si="343"/>
        <v>2060</v>
      </c>
      <c r="AI164" s="177">
        <f t="shared" si="329"/>
        <v>2061</v>
      </c>
      <c r="AJ164" s="178" cm="1">
        <f t="array" ref="AJ164">IFERROR(INDEX($AN$6:$DP$6,MATCH(_xlfn.AGGREGATE(14,6,(AN164:DP164)/(AN164:DP164&lt;=0),1),AN164:DP164,0)),"-")</f>
        <v>2061</v>
      </c>
      <c r="AL164" s="176" t="s">
        <v>302</v>
      </c>
      <c r="AM164" s="154">
        <f t="shared" si="330"/>
        <v>1.9370079390924E-2</v>
      </c>
      <c r="AN164" s="176">
        <f t="shared" si="344"/>
        <v>1.8902825855597497E-2</v>
      </c>
      <c r="AO164" s="176">
        <f t="shared" si="344"/>
        <v>1.8435572320270991E-2</v>
      </c>
      <c r="AP164" s="176">
        <f t="shared" si="344"/>
        <v>1.7968318784944488E-2</v>
      </c>
      <c r="AQ164" s="176">
        <f t="shared" si="344"/>
        <v>1.7501065249617982E-2</v>
      </c>
      <c r="AR164" s="230">
        <f t="shared" si="353"/>
        <v>1.703381171429148E-2</v>
      </c>
      <c r="AS164" s="230">
        <f t="shared" si="353"/>
        <v>1.6566558178964973E-2</v>
      </c>
      <c r="AT164" s="230">
        <f t="shared" si="353"/>
        <v>1.6099304643638471E-2</v>
      </c>
      <c r="AU164" s="230">
        <f t="shared" si="353"/>
        <v>1.5632051108311965E-2</v>
      </c>
      <c r="AV164" s="230">
        <f t="shared" si="353"/>
        <v>1.5164797572985462E-2</v>
      </c>
      <c r="AW164" s="230">
        <f t="shared" si="353"/>
        <v>1.4697544037658957E-2</v>
      </c>
      <c r="AX164" s="230">
        <f t="shared" si="353"/>
        <v>1.4230290502332453E-2</v>
      </c>
      <c r="AY164" s="230">
        <f t="shared" si="353"/>
        <v>1.3763036967005949E-2</v>
      </c>
      <c r="AZ164" s="230">
        <f t="shared" si="353"/>
        <v>1.3295783431679444E-2</v>
      </c>
      <c r="BA164" s="230">
        <f t="shared" si="353"/>
        <v>1.2828529896352941E-2</v>
      </c>
      <c r="BB164" s="230">
        <f t="shared" si="353"/>
        <v>1.2361276361026435E-2</v>
      </c>
      <c r="BC164" s="230">
        <f t="shared" si="353"/>
        <v>1.1894022825699933E-2</v>
      </c>
      <c r="BD164" s="230">
        <f t="shared" si="353"/>
        <v>1.1426769290373428E-2</v>
      </c>
      <c r="BE164" s="230">
        <f t="shared" si="353"/>
        <v>1.0959515755046924E-2</v>
      </c>
      <c r="BF164" s="230">
        <f t="shared" si="353"/>
        <v>1.0492262219720419E-2</v>
      </c>
      <c r="BG164" s="230">
        <f t="shared" si="353"/>
        <v>1.0025008684393915E-2</v>
      </c>
      <c r="BH164" s="230">
        <f t="shared" si="350"/>
        <v>9.5577551490674106E-3</v>
      </c>
      <c r="BI164" s="230">
        <f t="shared" si="350"/>
        <v>9.0905016137409062E-3</v>
      </c>
      <c r="BJ164" s="230">
        <f t="shared" si="350"/>
        <v>8.6232480784144017E-3</v>
      </c>
      <c r="BK164" s="230">
        <f t="shared" si="350"/>
        <v>8.1559945430878973E-3</v>
      </c>
      <c r="BL164" s="230">
        <f t="shared" si="350"/>
        <v>7.6887410077613929E-3</v>
      </c>
      <c r="BM164" s="230">
        <f t="shared" si="350"/>
        <v>7.2214874724348885E-3</v>
      </c>
      <c r="BN164" s="230">
        <f t="shared" si="350"/>
        <v>6.7542339371083858E-3</v>
      </c>
      <c r="BO164" s="230">
        <f t="shared" si="350"/>
        <v>6.2869804017818814E-3</v>
      </c>
      <c r="BP164" s="230">
        <f t="shared" si="350"/>
        <v>5.819726866455377E-3</v>
      </c>
      <c r="BQ164" s="230">
        <f t="shared" si="350"/>
        <v>5.3524733311288725E-3</v>
      </c>
      <c r="BR164" s="230">
        <f t="shared" si="350"/>
        <v>4.8852197958023681E-3</v>
      </c>
      <c r="BS164" s="230">
        <f t="shared" si="350"/>
        <v>4.4179662604758637E-3</v>
      </c>
      <c r="BT164" s="230">
        <f t="shared" si="350"/>
        <v>3.9507127251493593E-3</v>
      </c>
      <c r="BU164" s="230">
        <f t="shared" si="350"/>
        <v>3.4834591898228566E-3</v>
      </c>
      <c r="BV164" s="230">
        <f t="shared" si="350"/>
        <v>3.0162056544963504E-3</v>
      </c>
      <c r="BW164" s="230">
        <f t="shared" si="354"/>
        <v>2.5489521191698478E-3</v>
      </c>
      <c r="BX164" s="230">
        <f t="shared" si="354"/>
        <v>2.0816985838433416E-3</v>
      </c>
      <c r="BY164" s="230">
        <f t="shared" si="354"/>
        <v>1.6144450485168389E-3</v>
      </c>
      <c r="BZ164" s="230">
        <f t="shared" si="354"/>
        <v>1.1471915131903328E-3</v>
      </c>
      <c r="CA164" s="230">
        <f t="shared" si="354"/>
        <v>6.7993797786383009E-4</v>
      </c>
      <c r="CB164" s="230">
        <f t="shared" si="354"/>
        <v>2.1315376052918371E-4</v>
      </c>
      <c r="CC164" s="230">
        <f t="shared" si="354"/>
        <v>0</v>
      </c>
      <c r="CD164" s="230">
        <f t="shared" si="354"/>
        <v>0</v>
      </c>
      <c r="CE164" s="230">
        <f t="shared" si="354"/>
        <v>0</v>
      </c>
      <c r="CF164" s="230">
        <f t="shared" si="354"/>
        <v>0</v>
      </c>
      <c r="CG164" s="230">
        <f t="shared" si="354"/>
        <v>0</v>
      </c>
      <c r="CH164" s="230">
        <f t="shared" si="354"/>
        <v>0</v>
      </c>
      <c r="CI164" s="230">
        <f t="shared" si="354"/>
        <v>0</v>
      </c>
      <c r="CJ164" s="230">
        <f t="shared" si="354"/>
        <v>0</v>
      </c>
      <c r="CK164" s="230">
        <f t="shared" si="354"/>
        <v>0</v>
      </c>
      <c r="CL164" s="230">
        <f t="shared" si="354"/>
        <v>0</v>
      </c>
      <c r="CM164" s="230">
        <f t="shared" si="351"/>
        <v>0</v>
      </c>
      <c r="CN164" s="230">
        <f t="shared" si="351"/>
        <v>0</v>
      </c>
      <c r="CO164" s="230">
        <f t="shared" si="351"/>
        <v>0</v>
      </c>
      <c r="CP164" s="230">
        <f t="shared" si="351"/>
        <v>0</v>
      </c>
      <c r="CQ164" s="230">
        <f t="shared" si="351"/>
        <v>0</v>
      </c>
      <c r="CR164" s="230">
        <f t="shared" si="351"/>
        <v>0</v>
      </c>
      <c r="CS164" s="230">
        <f t="shared" si="351"/>
        <v>0</v>
      </c>
      <c r="CT164" s="230">
        <f t="shared" si="351"/>
        <v>0</v>
      </c>
      <c r="CU164" s="230">
        <f t="shared" si="351"/>
        <v>0</v>
      </c>
      <c r="CV164" s="230">
        <f t="shared" si="351"/>
        <v>0</v>
      </c>
      <c r="CW164" s="230">
        <f t="shared" si="351"/>
        <v>0</v>
      </c>
      <c r="CX164" s="230">
        <f t="shared" si="351"/>
        <v>0</v>
      </c>
      <c r="CY164" s="230">
        <f t="shared" si="351"/>
        <v>0</v>
      </c>
      <c r="CZ164" s="230">
        <f t="shared" si="351"/>
        <v>0</v>
      </c>
      <c r="DA164" s="230">
        <f t="shared" si="351"/>
        <v>0</v>
      </c>
      <c r="DB164" s="230">
        <f t="shared" si="352"/>
        <v>0</v>
      </c>
      <c r="DC164" s="230">
        <f t="shared" si="352"/>
        <v>0</v>
      </c>
      <c r="DD164" s="230">
        <f t="shared" si="352"/>
        <v>0</v>
      </c>
      <c r="DE164" s="230">
        <f t="shared" si="352"/>
        <v>0</v>
      </c>
      <c r="DF164" s="230">
        <f t="shared" si="352"/>
        <v>0</v>
      </c>
      <c r="DG164" s="230">
        <f t="shared" si="352"/>
        <v>0</v>
      </c>
      <c r="DH164" s="230">
        <f t="shared" si="352"/>
        <v>0</v>
      </c>
      <c r="DI164" s="230">
        <f t="shared" si="352"/>
        <v>0</v>
      </c>
      <c r="DJ164" s="230">
        <f t="shared" si="352"/>
        <v>0</v>
      </c>
      <c r="DK164" s="230">
        <f t="shared" si="352"/>
        <v>0</v>
      </c>
      <c r="DL164" s="230">
        <f t="shared" si="352"/>
        <v>0</v>
      </c>
      <c r="DM164" s="230">
        <f t="shared" si="352"/>
        <v>0</v>
      </c>
      <c r="DN164" s="230">
        <f t="shared" si="352"/>
        <v>0</v>
      </c>
      <c r="DO164" s="230">
        <f t="shared" si="352"/>
        <v>0</v>
      </c>
      <c r="DP164" s="230">
        <f t="shared" si="352"/>
        <v>0</v>
      </c>
    </row>
    <row r="165" spans="2:120" x14ac:dyDescent="0.25">
      <c r="B165" s="194" t="str">
        <f t="shared" si="333"/>
        <v>Latvia</v>
      </c>
      <c r="C165" s="233">
        <f>'web app'!$C$29</f>
        <v>668.55</v>
      </c>
      <c r="D165" s="234">
        <f>'web app'!$C$17</f>
        <v>0.15</v>
      </c>
      <c r="E165" s="235">
        <f>VLOOKUP($S165,'data countries EDGAR'!$A$15:$AA$223,'data countries EDGAR'!$AA$12,FALSE)</f>
        <v>2.4781760730156803E-4</v>
      </c>
      <c r="F165" s="235">
        <f>VLOOKUP($S165,'data countries EDGAR'!$A$15:$AA$223,'data countries EDGAR'!$Z$12,FALSE)</f>
        <v>2.1552666759115224E-4</v>
      </c>
      <c r="G165" s="193">
        <f t="shared" si="334"/>
        <v>0.14732856977957459</v>
      </c>
      <c r="H165" s="262">
        <f>VLOOKUP($S165,'data countries EDGAR'!$A$15:$AA$223,'data countries EDGAR'!M$12,FALSE)/1000</f>
        <v>7.9077914415486995E-3</v>
      </c>
      <c r="I165" s="236">
        <f>VLOOKUP($S165,'data countries EDGAR'!$A$15:$AA$223,'data countries EDGAR'!N$12,FALSE)/1000</f>
        <v>7.2770801801860996E-3</v>
      </c>
      <c r="J165" s="236">
        <f>VLOOKUP($S165,'data countries EDGAR'!$A$15:$AA$223,'data countries EDGAR'!O$12,FALSE)/1000</f>
        <v>7.530390267613E-3</v>
      </c>
      <c r="K165" s="236">
        <f>VLOOKUP($S165,'data countries EDGAR'!$A$15:$AA$223,'data countries EDGAR'!P$12,FALSE)/1000</f>
        <v>6.9267800340662997E-3</v>
      </c>
      <c r="L165" s="236">
        <f>VLOOKUP($S165,'data countries EDGAR'!$A$15:$AA$223,'data countries EDGAR'!Q$12,FALSE)/1000</f>
        <v>6.9003933320352998E-3</v>
      </c>
      <c r="M165" s="236">
        <f>VLOOKUP($S165,'data countries EDGAR'!$A$15:$AA$223,'data countries EDGAR'!R$12,FALSE)/1000</f>
        <v>6.8072190752313999E-3</v>
      </c>
      <c r="N165" s="236"/>
      <c r="O165" s="236"/>
      <c r="P165" s="262">
        <f t="shared" si="335"/>
        <v>3.5441862889132099E-2</v>
      </c>
      <c r="Q165" s="194">
        <f t="shared" si="322"/>
        <v>0</v>
      </c>
      <c r="R165" s="237">
        <f t="shared" si="323"/>
        <v>0</v>
      </c>
      <c r="S165" s="194" t="str">
        <f>'data countries EDGAR'!A120</f>
        <v>Latvia</v>
      </c>
      <c r="T165" s="195">
        <v>2019</v>
      </c>
      <c r="U165" s="485">
        <f t="shared" si="336"/>
        <v>0.14732856977957459</v>
      </c>
      <c r="V165" s="193">
        <f t="shared" si="324"/>
        <v>0.14732856977955594</v>
      </c>
      <c r="W165" s="254">
        <f t="shared" si="337"/>
        <v>-1.2656542480726785E-13</v>
      </c>
      <c r="X165" s="197">
        <f t="shared" si="325"/>
        <v>7.9077914415486995E-3</v>
      </c>
      <c r="Y165" s="229">
        <v>0</v>
      </c>
      <c r="Z165" s="199">
        <f t="shared" si="338"/>
        <v>7.9077914415486995E-3</v>
      </c>
      <c r="AA165" s="199">
        <f t="shared" si="326"/>
        <v>-32.242134563415895</v>
      </c>
      <c r="AB165" s="200">
        <f t="shared" si="327"/>
        <v>32862.012291435014</v>
      </c>
      <c r="AC165" s="199">
        <f t="shared" si="339"/>
        <v>2019.5065350785212</v>
      </c>
      <c r="AD165" s="199">
        <f t="shared" si="340"/>
        <v>2057.7550874284884</v>
      </c>
      <c r="AE165" s="201">
        <f t="shared" si="341"/>
        <v>2057.7550874284884</v>
      </c>
      <c r="AF165" s="202">
        <f t="shared" si="328"/>
        <v>2057.7550874284884</v>
      </c>
      <c r="AG165" s="202">
        <f t="shared" si="342"/>
        <v>2057.7550874284884</v>
      </c>
      <c r="AH165" s="202">
        <f t="shared" si="343"/>
        <v>2057</v>
      </c>
      <c r="AI165" s="177">
        <f t="shared" si="329"/>
        <v>2058</v>
      </c>
      <c r="AJ165" s="178" cm="1">
        <f t="array" ref="AJ165">IFERROR(INDEX($AN$6:$DP$6,MATCH(_xlfn.AGGREGATE(14,6,(AN165:DP165)/(AN165:DP165&lt;=0),1),AN165:DP165,0)),"-")</f>
        <v>2058</v>
      </c>
      <c r="AL165" s="176" t="s">
        <v>302</v>
      </c>
      <c r="AM165" s="154">
        <f t="shared" si="330"/>
        <v>7.9077914415486995E-3</v>
      </c>
      <c r="AN165" s="176">
        <f t="shared" si="344"/>
        <v>7.7010792896988044E-3</v>
      </c>
      <c r="AO165" s="176">
        <f t="shared" si="344"/>
        <v>7.4943671378489103E-3</v>
      </c>
      <c r="AP165" s="176">
        <f t="shared" si="344"/>
        <v>7.2876549859990153E-3</v>
      </c>
      <c r="AQ165" s="176">
        <f t="shared" si="344"/>
        <v>7.0809428341491202E-3</v>
      </c>
      <c r="AR165" s="230">
        <f t="shared" si="353"/>
        <v>6.8742306822992261E-3</v>
      </c>
      <c r="AS165" s="230">
        <f t="shared" si="353"/>
        <v>6.667518530449331E-3</v>
      </c>
      <c r="AT165" s="230">
        <f t="shared" si="353"/>
        <v>6.460806378599436E-3</v>
      </c>
      <c r="AU165" s="230">
        <f t="shared" si="353"/>
        <v>6.254094226749541E-3</v>
      </c>
      <c r="AV165" s="230">
        <f t="shared" si="353"/>
        <v>6.047382074899646E-3</v>
      </c>
      <c r="AW165" s="230">
        <f t="shared" si="353"/>
        <v>5.8406699230497518E-3</v>
      </c>
      <c r="AX165" s="230">
        <f t="shared" si="353"/>
        <v>5.6339577711998568E-3</v>
      </c>
      <c r="AY165" s="230">
        <f t="shared" si="353"/>
        <v>5.4272456193499626E-3</v>
      </c>
      <c r="AZ165" s="230">
        <f t="shared" si="353"/>
        <v>5.2205334675000676E-3</v>
      </c>
      <c r="BA165" s="230">
        <f t="shared" si="353"/>
        <v>5.0138213156501726E-3</v>
      </c>
      <c r="BB165" s="230">
        <f t="shared" si="353"/>
        <v>4.8071091638002775E-3</v>
      </c>
      <c r="BC165" s="230">
        <f t="shared" si="353"/>
        <v>4.6003970119503825E-3</v>
      </c>
      <c r="BD165" s="230">
        <f t="shared" si="353"/>
        <v>4.3936848601004884E-3</v>
      </c>
      <c r="BE165" s="230">
        <f t="shared" si="353"/>
        <v>4.1869727082505933E-3</v>
      </c>
      <c r="BF165" s="230">
        <f t="shared" si="353"/>
        <v>3.9802605564006983E-3</v>
      </c>
      <c r="BG165" s="230">
        <f t="shared" si="353"/>
        <v>3.7735484045508041E-3</v>
      </c>
      <c r="BH165" s="230">
        <f t="shared" si="350"/>
        <v>3.5668362527009091E-3</v>
      </c>
      <c r="BI165" s="230">
        <f t="shared" si="350"/>
        <v>3.3601241008510141E-3</v>
      </c>
      <c r="BJ165" s="230">
        <f t="shared" si="350"/>
        <v>3.1534119490011191E-3</v>
      </c>
      <c r="BK165" s="230">
        <f t="shared" si="350"/>
        <v>2.9466997971512249E-3</v>
      </c>
      <c r="BL165" s="230">
        <f t="shared" si="350"/>
        <v>2.7399876453013299E-3</v>
      </c>
      <c r="BM165" s="230">
        <f t="shared" si="350"/>
        <v>2.5332754934514349E-3</v>
      </c>
      <c r="BN165" s="230">
        <f t="shared" si="350"/>
        <v>2.3265633416015407E-3</v>
      </c>
      <c r="BO165" s="230">
        <f t="shared" si="350"/>
        <v>2.1198511897516457E-3</v>
      </c>
      <c r="BP165" s="230">
        <f t="shared" si="350"/>
        <v>1.9131390379017506E-3</v>
      </c>
      <c r="BQ165" s="230">
        <f t="shared" si="350"/>
        <v>1.7064268860518556E-3</v>
      </c>
      <c r="BR165" s="230">
        <f t="shared" si="350"/>
        <v>1.4997147342019615E-3</v>
      </c>
      <c r="BS165" s="230">
        <f t="shared" si="350"/>
        <v>1.2930025823520664E-3</v>
      </c>
      <c r="BT165" s="230">
        <f t="shared" si="350"/>
        <v>1.0862904305021714E-3</v>
      </c>
      <c r="BU165" s="230">
        <f t="shared" si="350"/>
        <v>8.7957827865227725E-4</v>
      </c>
      <c r="BV165" s="230">
        <f t="shared" si="350"/>
        <v>6.7286612680238223E-4</v>
      </c>
      <c r="BW165" s="230">
        <f t="shared" si="354"/>
        <v>4.661539749524872E-4</v>
      </c>
      <c r="BX165" s="230">
        <f t="shared" si="354"/>
        <v>2.5944182310259217E-4</v>
      </c>
      <c r="BY165" s="230">
        <f t="shared" si="354"/>
        <v>5.8929192730066943E-5</v>
      </c>
      <c r="BZ165" s="230">
        <f t="shared" si="354"/>
        <v>0</v>
      </c>
      <c r="CA165" s="230">
        <f t="shared" si="354"/>
        <v>0</v>
      </c>
      <c r="CB165" s="230">
        <f t="shared" si="354"/>
        <v>0</v>
      </c>
      <c r="CC165" s="230">
        <f t="shared" si="354"/>
        <v>0</v>
      </c>
      <c r="CD165" s="230">
        <f t="shared" si="354"/>
        <v>0</v>
      </c>
      <c r="CE165" s="230">
        <f t="shared" si="354"/>
        <v>0</v>
      </c>
      <c r="CF165" s="230">
        <f t="shared" si="354"/>
        <v>0</v>
      </c>
      <c r="CG165" s="230">
        <f t="shared" si="354"/>
        <v>0</v>
      </c>
      <c r="CH165" s="230">
        <f t="shared" si="354"/>
        <v>0</v>
      </c>
      <c r="CI165" s="230">
        <f t="shared" si="354"/>
        <v>0</v>
      </c>
      <c r="CJ165" s="230">
        <f t="shared" si="354"/>
        <v>0</v>
      </c>
      <c r="CK165" s="230">
        <f t="shared" si="354"/>
        <v>0</v>
      </c>
      <c r="CL165" s="230">
        <f t="shared" si="354"/>
        <v>0</v>
      </c>
      <c r="CM165" s="230">
        <f t="shared" si="351"/>
        <v>0</v>
      </c>
      <c r="CN165" s="230">
        <f t="shared" si="351"/>
        <v>0</v>
      </c>
      <c r="CO165" s="230">
        <f t="shared" si="351"/>
        <v>0</v>
      </c>
      <c r="CP165" s="230">
        <f t="shared" si="351"/>
        <v>0</v>
      </c>
      <c r="CQ165" s="230">
        <f t="shared" si="351"/>
        <v>0</v>
      </c>
      <c r="CR165" s="230">
        <f t="shared" si="351"/>
        <v>0</v>
      </c>
      <c r="CS165" s="230">
        <f t="shared" si="351"/>
        <v>0</v>
      </c>
      <c r="CT165" s="230">
        <f t="shared" si="351"/>
        <v>0</v>
      </c>
      <c r="CU165" s="230">
        <f t="shared" si="351"/>
        <v>0</v>
      </c>
      <c r="CV165" s="230">
        <f t="shared" si="351"/>
        <v>0</v>
      </c>
      <c r="CW165" s="230">
        <f t="shared" si="351"/>
        <v>0</v>
      </c>
      <c r="CX165" s="230">
        <f t="shared" si="351"/>
        <v>0</v>
      </c>
      <c r="CY165" s="230">
        <f t="shared" si="351"/>
        <v>0</v>
      </c>
      <c r="CZ165" s="230">
        <f t="shared" si="351"/>
        <v>0</v>
      </c>
      <c r="DA165" s="230">
        <f t="shared" si="351"/>
        <v>0</v>
      </c>
      <c r="DB165" s="230">
        <f t="shared" si="352"/>
        <v>0</v>
      </c>
      <c r="DC165" s="230">
        <f t="shared" si="352"/>
        <v>0</v>
      </c>
      <c r="DD165" s="230">
        <f t="shared" si="352"/>
        <v>0</v>
      </c>
      <c r="DE165" s="230">
        <f t="shared" si="352"/>
        <v>0</v>
      </c>
      <c r="DF165" s="230">
        <f t="shared" si="352"/>
        <v>0</v>
      </c>
      <c r="DG165" s="230">
        <f t="shared" si="352"/>
        <v>0</v>
      </c>
      <c r="DH165" s="230">
        <f t="shared" si="352"/>
        <v>0</v>
      </c>
      <c r="DI165" s="230">
        <f t="shared" si="352"/>
        <v>0</v>
      </c>
      <c r="DJ165" s="230">
        <f t="shared" si="352"/>
        <v>0</v>
      </c>
      <c r="DK165" s="230">
        <f t="shared" si="352"/>
        <v>0</v>
      </c>
      <c r="DL165" s="230">
        <f t="shared" si="352"/>
        <v>0</v>
      </c>
      <c r="DM165" s="230">
        <f t="shared" si="352"/>
        <v>0</v>
      </c>
      <c r="DN165" s="230">
        <f t="shared" si="352"/>
        <v>0</v>
      </c>
      <c r="DO165" s="230">
        <f t="shared" si="352"/>
        <v>0</v>
      </c>
      <c r="DP165" s="230">
        <f t="shared" si="352"/>
        <v>0</v>
      </c>
    </row>
    <row r="166" spans="2:120" x14ac:dyDescent="0.25">
      <c r="B166" s="194" t="str">
        <f t="shared" si="333"/>
        <v>Lebanon</v>
      </c>
      <c r="C166" s="233">
        <f>'web app'!$C$29</f>
        <v>668.55</v>
      </c>
      <c r="D166" s="234">
        <f>'web app'!$C$17</f>
        <v>0.15</v>
      </c>
      <c r="E166" s="235">
        <f>VLOOKUP($S166,'data countries EDGAR'!$A$15:$AA$223,'data countries EDGAR'!$AA$12,FALSE)</f>
        <v>7.8658154111523862E-4</v>
      </c>
      <c r="F166" s="235">
        <f>VLOOKUP($S166,'data countries EDGAR'!$A$15:$AA$223,'data countries EDGAR'!$Z$12,FALSE)</f>
        <v>7.3600034868724878E-4</v>
      </c>
      <c r="G166" s="193">
        <f t="shared" si="334"/>
        <v>0.49712544154452004</v>
      </c>
      <c r="H166" s="262">
        <f>VLOOKUP($S166,'data countries EDGAR'!$A$15:$AA$223,'data countries EDGAR'!M$12,FALSE)/1000</f>
        <v>2.7004255776675E-2</v>
      </c>
      <c r="I166" s="236">
        <f>VLOOKUP($S166,'data countries EDGAR'!$A$15:$AA$223,'data countries EDGAR'!N$12,FALSE)/1000</f>
        <v>2.1820703889845E-2</v>
      </c>
      <c r="J166" s="236">
        <f>VLOOKUP($S166,'data countries EDGAR'!$A$15:$AA$223,'data countries EDGAR'!O$12,FALSE)/1000</f>
        <v>1.6715032231957E-2</v>
      </c>
      <c r="K166" s="236">
        <f>VLOOKUP($S166,'data countries EDGAR'!$A$15:$AA$223,'data countries EDGAR'!P$12,FALSE)/1000</f>
        <v>1.0434959174134001E-2</v>
      </c>
      <c r="L166" s="236">
        <f>VLOOKUP($S166,'data countries EDGAR'!$A$15:$AA$223,'data countries EDGAR'!Q$12,FALSE)/1000</f>
        <v>1.0818762194655999E-2</v>
      </c>
      <c r="M166" s="236">
        <f>VLOOKUP($S166,'data countries EDGAR'!$A$15:$AA$223,'data countries EDGAR'!R$12,FALSE)/1000</f>
        <v>1.1004120086785E-2</v>
      </c>
      <c r="N166" s="236"/>
      <c r="O166" s="236"/>
      <c r="P166" s="262">
        <f t="shared" si="335"/>
        <v>7.0793577577377004E-2</v>
      </c>
      <c r="Q166" s="194">
        <f t="shared" si="322"/>
        <v>0</v>
      </c>
      <c r="R166" s="237">
        <f t="shared" si="323"/>
        <v>0</v>
      </c>
      <c r="S166" s="194" t="str">
        <f>'data countries EDGAR'!A121</f>
        <v>Lebanon</v>
      </c>
      <c r="T166" s="195">
        <v>2019</v>
      </c>
      <c r="U166" s="485">
        <f t="shared" si="336"/>
        <v>0.49712544154452004</v>
      </c>
      <c r="V166" s="193">
        <f t="shared" si="324"/>
        <v>0.49712544154451754</v>
      </c>
      <c r="W166" s="254">
        <f t="shared" si="337"/>
        <v>-4.9960036108132044E-15</v>
      </c>
      <c r="X166" s="197">
        <f t="shared" si="325"/>
        <v>2.7004255776675E-2</v>
      </c>
      <c r="Y166" s="229">
        <v>0</v>
      </c>
      <c r="Z166" s="199">
        <f t="shared" si="338"/>
        <v>2.7004255776675E-2</v>
      </c>
      <c r="AA166" s="199">
        <f t="shared" si="326"/>
        <v>-110.09144422085603</v>
      </c>
      <c r="AB166" s="200">
        <f t="shared" si="327"/>
        <v>112196.05492954298</v>
      </c>
      <c r="AC166" s="199">
        <f t="shared" si="339"/>
        <v>2019.50661171158</v>
      </c>
      <c r="AD166" s="199">
        <f t="shared" si="340"/>
        <v>2057.3116917184971</v>
      </c>
      <c r="AE166" s="201">
        <f t="shared" si="341"/>
        <v>2057.3116917184971</v>
      </c>
      <c r="AF166" s="202">
        <f t="shared" si="328"/>
        <v>2057.3116917184971</v>
      </c>
      <c r="AG166" s="202">
        <f t="shared" si="342"/>
        <v>2057.3116917184971</v>
      </c>
      <c r="AH166" s="202">
        <f t="shared" si="343"/>
        <v>2057</v>
      </c>
      <c r="AI166" s="177">
        <f t="shared" si="329"/>
        <v>2057</v>
      </c>
      <c r="AJ166" s="178" cm="1">
        <f t="array" ref="AJ166">IFERROR(INDEX($AN$6:$DP$6,MATCH(_xlfn.AGGREGATE(14,6,(AN166:DP166)/(AN166:DP166&lt;=0),1),AN166:DP166,0)),"-")</f>
        <v>2058</v>
      </c>
      <c r="AL166" s="176" t="s">
        <v>302</v>
      </c>
      <c r="AM166" s="154">
        <f t="shared" si="330"/>
        <v>2.7004255776675E-2</v>
      </c>
      <c r="AN166" s="176">
        <f t="shared" si="344"/>
        <v>2.6290078374147811E-2</v>
      </c>
      <c r="AO166" s="176">
        <f t="shared" si="344"/>
        <v>2.5575900971620626E-2</v>
      </c>
      <c r="AP166" s="176">
        <f t="shared" si="344"/>
        <v>2.4861723569093438E-2</v>
      </c>
      <c r="AQ166" s="176">
        <f t="shared" si="344"/>
        <v>2.4147546166566249E-2</v>
      </c>
      <c r="AR166" s="230">
        <f t="shared" si="353"/>
        <v>2.3433368764039061E-2</v>
      </c>
      <c r="AS166" s="230">
        <f t="shared" si="353"/>
        <v>2.2719191361511876E-2</v>
      </c>
      <c r="AT166" s="230">
        <f t="shared" si="353"/>
        <v>2.2005013958984687E-2</v>
      </c>
      <c r="AU166" s="230">
        <f t="shared" si="353"/>
        <v>2.1290836556457499E-2</v>
      </c>
      <c r="AV166" s="230">
        <f t="shared" si="353"/>
        <v>2.057665915393031E-2</v>
      </c>
      <c r="AW166" s="230">
        <f t="shared" si="353"/>
        <v>1.9862481751403125E-2</v>
      </c>
      <c r="AX166" s="230">
        <f t="shared" si="353"/>
        <v>1.9148304348875936E-2</v>
      </c>
      <c r="AY166" s="230">
        <f t="shared" si="353"/>
        <v>1.8434126946348751E-2</v>
      </c>
      <c r="AZ166" s="230">
        <f t="shared" si="353"/>
        <v>1.7719949543821563E-2</v>
      </c>
      <c r="BA166" s="230">
        <f t="shared" si="353"/>
        <v>1.7005772141294374E-2</v>
      </c>
      <c r="BB166" s="230">
        <f t="shared" si="353"/>
        <v>1.6291594738767186E-2</v>
      </c>
      <c r="BC166" s="230">
        <f t="shared" si="353"/>
        <v>1.5577417336239999E-2</v>
      </c>
      <c r="BD166" s="230">
        <f t="shared" si="353"/>
        <v>1.4863239933712812E-2</v>
      </c>
      <c r="BE166" s="230">
        <f t="shared" si="353"/>
        <v>1.4149062531185624E-2</v>
      </c>
      <c r="BF166" s="230">
        <f t="shared" si="353"/>
        <v>1.3434885128658437E-2</v>
      </c>
      <c r="BG166" s="230">
        <f t="shared" si="353"/>
        <v>1.2720707726131248E-2</v>
      </c>
      <c r="BH166" s="230">
        <f t="shared" si="350"/>
        <v>1.2006530323604062E-2</v>
      </c>
      <c r="BI166" s="230">
        <f t="shared" si="350"/>
        <v>1.1292352921076873E-2</v>
      </c>
      <c r="BJ166" s="230">
        <f t="shared" si="350"/>
        <v>1.0578175518549685E-2</v>
      </c>
      <c r="BK166" s="230">
        <f t="shared" si="350"/>
        <v>9.8639981160224995E-3</v>
      </c>
      <c r="BL166" s="230">
        <f t="shared" si="350"/>
        <v>9.1498207134953109E-3</v>
      </c>
      <c r="BM166" s="230">
        <f t="shared" si="350"/>
        <v>8.4356433109681224E-3</v>
      </c>
      <c r="BN166" s="230">
        <f t="shared" si="350"/>
        <v>7.7214659084409373E-3</v>
      </c>
      <c r="BO166" s="230">
        <f t="shared" si="350"/>
        <v>7.0072885059137488E-3</v>
      </c>
      <c r="BP166" s="230">
        <f t="shared" si="350"/>
        <v>6.2931111033865603E-3</v>
      </c>
      <c r="BQ166" s="230">
        <f t="shared" si="350"/>
        <v>5.5789337008593717E-3</v>
      </c>
      <c r="BR166" s="230">
        <f t="shared" si="350"/>
        <v>4.8647562983321867E-3</v>
      </c>
      <c r="BS166" s="230">
        <f t="shared" si="350"/>
        <v>4.1505788958049981E-3</v>
      </c>
      <c r="BT166" s="230">
        <f t="shared" si="350"/>
        <v>3.4364014932778096E-3</v>
      </c>
      <c r="BU166" s="230">
        <f t="shared" si="350"/>
        <v>2.7222240907506245E-3</v>
      </c>
      <c r="BV166" s="230">
        <f t="shared" si="350"/>
        <v>2.008046688223436E-3</v>
      </c>
      <c r="BW166" s="230">
        <f t="shared" si="354"/>
        <v>1.2938692856962475E-3</v>
      </c>
      <c r="BX166" s="230">
        <f t="shared" si="354"/>
        <v>5.7969188316905895E-4</v>
      </c>
      <c r="BY166" s="230">
        <f t="shared" si="354"/>
        <v>3.4691784155514926E-5</v>
      </c>
      <c r="BZ166" s="230">
        <f t="shared" si="354"/>
        <v>0</v>
      </c>
      <c r="CA166" s="230">
        <f t="shared" si="354"/>
        <v>0</v>
      </c>
      <c r="CB166" s="230">
        <f t="shared" si="354"/>
        <v>0</v>
      </c>
      <c r="CC166" s="230">
        <f t="shared" si="354"/>
        <v>0</v>
      </c>
      <c r="CD166" s="230">
        <f t="shared" si="354"/>
        <v>0</v>
      </c>
      <c r="CE166" s="230">
        <f t="shared" si="354"/>
        <v>0</v>
      </c>
      <c r="CF166" s="230">
        <f t="shared" si="354"/>
        <v>0</v>
      </c>
      <c r="CG166" s="230">
        <f t="shared" si="354"/>
        <v>0</v>
      </c>
      <c r="CH166" s="230">
        <f t="shared" si="354"/>
        <v>0</v>
      </c>
      <c r="CI166" s="230">
        <f t="shared" si="354"/>
        <v>0</v>
      </c>
      <c r="CJ166" s="230">
        <f t="shared" si="354"/>
        <v>0</v>
      </c>
      <c r="CK166" s="230">
        <f t="shared" si="354"/>
        <v>0</v>
      </c>
      <c r="CL166" s="230">
        <f t="shared" si="354"/>
        <v>0</v>
      </c>
      <c r="CM166" s="230">
        <f t="shared" si="351"/>
        <v>0</v>
      </c>
      <c r="CN166" s="230">
        <f t="shared" si="351"/>
        <v>0</v>
      </c>
      <c r="CO166" s="230">
        <f t="shared" si="351"/>
        <v>0</v>
      </c>
      <c r="CP166" s="230">
        <f t="shared" si="351"/>
        <v>0</v>
      </c>
      <c r="CQ166" s="230">
        <f t="shared" si="351"/>
        <v>0</v>
      </c>
      <c r="CR166" s="230">
        <f t="shared" si="351"/>
        <v>0</v>
      </c>
      <c r="CS166" s="230">
        <f t="shared" si="351"/>
        <v>0</v>
      </c>
      <c r="CT166" s="230">
        <f t="shared" si="351"/>
        <v>0</v>
      </c>
      <c r="CU166" s="230">
        <f t="shared" si="351"/>
        <v>0</v>
      </c>
      <c r="CV166" s="230">
        <f t="shared" si="351"/>
        <v>0</v>
      </c>
      <c r="CW166" s="230">
        <f t="shared" si="351"/>
        <v>0</v>
      </c>
      <c r="CX166" s="230">
        <f t="shared" si="351"/>
        <v>0</v>
      </c>
      <c r="CY166" s="230">
        <f t="shared" si="351"/>
        <v>0</v>
      </c>
      <c r="CZ166" s="230">
        <f t="shared" si="351"/>
        <v>0</v>
      </c>
      <c r="DA166" s="230">
        <f t="shared" si="351"/>
        <v>0</v>
      </c>
      <c r="DB166" s="230">
        <f t="shared" si="352"/>
        <v>0</v>
      </c>
      <c r="DC166" s="230">
        <f t="shared" si="352"/>
        <v>0</v>
      </c>
      <c r="DD166" s="230">
        <f t="shared" si="352"/>
        <v>0</v>
      </c>
      <c r="DE166" s="230">
        <f t="shared" si="352"/>
        <v>0</v>
      </c>
      <c r="DF166" s="230">
        <f t="shared" si="352"/>
        <v>0</v>
      </c>
      <c r="DG166" s="230">
        <f t="shared" si="352"/>
        <v>0</v>
      </c>
      <c r="DH166" s="230">
        <f t="shared" si="352"/>
        <v>0</v>
      </c>
      <c r="DI166" s="230">
        <f t="shared" si="352"/>
        <v>0</v>
      </c>
      <c r="DJ166" s="230">
        <f t="shared" si="352"/>
        <v>0</v>
      </c>
      <c r="DK166" s="230">
        <f t="shared" si="352"/>
        <v>0</v>
      </c>
      <c r="DL166" s="230">
        <f t="shared" si="352"/>
        <v>0</v>
      </c>
      <c r="DM166" s="230">
        <f t="shared" si="352"/>
        <v>0</v>
      </c>
      <c r="DN166" s="230">
        <f t="shared" si="352"/>
        <v>0</v>
      </c>
      <c r="DO166" s="230">
        <f t="shared" si="352"/>
        <v>0</v>
      </c>
      <c r="DP166" s="230">
        <f t="shared" si="352"/>
        <v>0</v>
      </c>
    </row>
    <row r="167" spans="2:120" x14ac:dyDescent="0.25">
      <c r="B167" s="194" t="str">
        <f t="shared" si="333"/>
        <v>Lesotho</v>
      </c>
      <c r="C167" s="233">
        <f>'web app'!$C$29</f>
        <v>668.55</v>
      </c>
      <c r="D167" s="234">
        <f>'web app'!$C$17</f>
        <v>0.15</v>
      </c>
      <c r="E167" s="235">
        <f>VLOOKUP($S167,'data countries EDGAR'!$A$15:$AA$223,'data countries EDGAR'!$AA$12,FALSE)</f>
        <v>2.9729715296031154E-4</v>
      </c>
      <c r="F167" s="235">
        <f>VLOOKUP($S167,'data countries EDGAR'!$A$15:$AA$223,'data countries EDGAR'!$Z$12,FALSE)</f>
        <v>2.1352015169389584E-5</v>
      </c>
      <c r="G167" s="193">
        <f t="shared" si="334"/>
        <v>4.1947358022013534E-2</v>
      </c>
      <c r="H167" s="262">
        <f>VLOOKUP($S167,'data countries EDGAR'!$A$15:$AA$223,'data countries EDGAR'!M$12,FALSE)/1000</f>
        <v>7.8341712746477995E-4</v>
      </c>
      <c r="I167" s="236">
        <f>VLOOKUP($S167,'data countries EDGAR'!$A$15:$AA$223,'data countries EDGAR'!N$12,FALSE)/1000</f>
        <v>7.0321358663875998E-4</v>
      </c>
      <c r="J167" s="236">
        <f>VLOOKUP($S167,'data countries EDGAR'!$A$15:$AA$223,'data countries EDGAR'!O$12,FALSE)/1000</f>
        <v>7.6436227021112006E-4</v>
      </c>
      <c r="K167" s="236">
        <f>VLOOKUP($S167,'data countries EDGAR'!$A$15:$AA$223,'data countries EDGAR'!P$12,FALSE)/1000</f>
        <v>9.8110066003859989E-4</v>
      </c>
      <c r="L167" s="236">
        <f>VLOOKUP($S167,'data countries EDGAR'!$A$15:$AA$223,'data countries EDGAR'!Q$12,FALSE)/1000</f>
        <v>9.9147526222215991E-4</v>
      </c>
      <c r="M167" s="236">
        <f>VLOOKUP($S167,'data countries EDGAR'!$A$15:$AA$223,'data countries EDGAR'!R$12,FALSE)/1000</f>
        <v>1.0005580122872E-3</v>
      </c>
      <c r="N167" s="236"/>
      <c r="O167" s="236"/>
      <c r="P167" s="262">
        <f t="shared" si="335"/>
        <v>4.4407097913978406E-3</v>
      </c>
      <c r="Q167" s="194">
        <f t="shared" si="322"/>
        <v>0</v>
      </c>
      <c r="R167" s="237">
        <f t="shared" si="323"/>
        <v>0</v>
      </c>
      <c r="S167" s="194" t="str">
        <f>'data countries EDGAR'!A122</f>
        <v>Lesotho</v>
      </c>
      <c r="T167" s="195">
        <v>2019</v>
      </c>
      <c r="U167" s="485">
        <f t="shared" si="336"/>
        <v>4.1947358022013534E-2</v>
      </c>
      <c r="V167" s="193">
        <f t="shared" si="324"/>
        <v>3.9385849095350908E-2</v>
      </c>
      <c r="W167" s="254">
        <f t="shared" si="337"/>
        <v>-6.1064845259584E-2</v>
      </c>
      <c r="X167" s="197">
        <f t="shared" si="325"/>
        <v>7.8341712746477995E-4</v>
      </c>
      <c r="Y167" s="229">
        <v>0</v>
      </c>
      <c r="Z167" s="199">
        <f t="shared" si="338"/>
        <v>7.8341712746477995E-4</v>
      </c>
      <c r="AA167" s="199">
        <f t="shared" si="326"/>
        <v>-3.2488999110017382</v>
      </c>
      <c r="AB167" s="200">
        <f t="shared" si="327"/>
        <v>3366.0806259582009</v>
      </c>
      <c r="AC167" s="199">
        <f t="shared" si="339"/>
        <v>2019.5023129757969</v>
      </c>
      <c r="AD167" s="199">
        <f t="shared" si="340"/>
        <v>2127.5858691724789</v>
      </c>
      <c r="AE167" s="201">
        <f t="shared" si="341"/>
        <v>2127.5858691724789</v>
      </c>
      <c r="AF167" s="202">
        <f t="shared" si="328"/>
        <v>2127.5858691724789</v>
      </c>
      <c r="AG167" s="202">
        <f t="shared" si="342"/>
        <v>2127.5858691724789</v>
      </c>
      <c r="AH167" s="202">
        <f t="shared" si="343"/>
        <v>2127</v>
      </c>
      <c r="AI167" s="177">
        <f t="shared" si="329"/>
        <v>2128</v>
      </c>
      <c r="AJ167" s="178" t="str" cm="1">
        <f t="array" ref="AJ167">IFERROR(INDEX($AN$6:$DP$6,MATCH(_xlfn.AGGREGATE(14,6,(AN167:DP167)/(AN167:DP167&lt;=0),1),AN167:DP167,0)),"-")</f>
        <v>-</v>
      </c>
      <c r="AL167" s="176" t="s">
        <v>302</v>
      </c>
      <c r="AM167" s="154">
        <f t="shared" si="330"/>
        <v>7.8341712746477995E-4</v>
      </c>
      <c r="AN167" s="176">
        <f t="shared" si="344"/>
        <v>7.7616902802807525E-4</v>
      </c>
      <c r="AO167" s="176">
        <f t="shared" si="344"/>
        <v>7.6892092859137055E-4</v>
      </c>
      <c r="AP167" s="176">
        <f t="shared" si="344"/>
        <v>7.6167282915466596E-4</v>
      </c>
      <c r="AQ167" s="176">
        <f t="shared" si="344"/>
        <v>7.5442472971796125E-4</v>
      </c>
      <c r="AR167" s="230">
        <f t="shared" si="353"/>
        <v>7.4717663028125655E-4</v>
      </c>
      <c r="AS167" s="230">
        <f t="shared" si="353"/>
        <v>7.3992853084455185E-4</v>
      </c>
      <c r="AT167" s="230">
        <f t="shared" si="353"/>
        <v>7.3268043140784715E-4</v>
      </c>
      <c r="AU167" s="230">
        <f t="shared" si="353"/>
        <v>7.2543233197114245E-4</v>
      </c>
      <c r="AV167" s="230">
        <f t="shared" si="353"/>
        <v>7.1818423253443785E-4</v>
      </c>
      <c r="AW167" s="230">
        <f t="shared" si="353"/>
        <v>7.1093613309773315E-4</v>
      </c>
      <c r="AX167" s="230">
        <f t="shared" si="353"/>
        <v>7.0368803366102845E-4</v>
      </c>
      <c r="AY167" s="230">
        <f t="shared" si="353"/>
        <v>6.9643993422432375E-4</v>
      </c>
      <c r="AZ167" s="230">
        <f t="shared" si="353"/>
        <v>6.8919183478761904E-4</v>
      </c>
      <c r="BA167" s="230">
        <f t="shared" si="353"/>
        <v>6.8194373535091445E-4</v>
      </c>
      <c r="BB167" s="230">
        <f t="shared" si="353"/>
        <v>6.7469563591420975E-4</v>
      </c>
      <c r="BC167" s="230">
        <f t="shared" si="353"/>
        <v>6.6744753647750505E-4</v>
      </c>
      <c r="BD167" s="230">
        <f t="shared" si="353"/>
        <v>6.6019943704080034E-4</v>
      </c>
      <c r="BE167" s="230">
        <f t="shared" si="353"/>
        <v>6.5295133760409564E-4</v>
      </c>
      <c r="BF167" s="230">
        <f t="shared" si="353"/>
        <v>6.4570323816739105E-4</v>
      </c>
      <c r="BG167" s="230">
        <f t="shared" si="353"/>
        <v>6.3845513873068624E-4</v>
      </c>
      <c r="BH167" s="230">
        <f t="shared" si="350"/>
        <v>6.3120703929398165E-4</v>
      </c>
      <c r="BI167" s="230">
        <f t="shared" si="350"/>
        <v>6.2395893985727694E-4</v>
      </c>
      <c r="BJ167" s="230">
        <f t="shared" si="350"/>
        <v>6.1671084042057224E-4</v>
      </c>
      <c r="BK167" s="230">
        <f t="shared" si="350"/>
        <v>6.0946274098386754E-4</v>
      </c>
      <c r="BL167" s="230">
        <f t="shared" si="350"/>
        <v>6.0221464154716284E-4</v>
      </c>
      <c r="BM167" s="230">
        <f t="shared" si="350"/>
        <v>5.9496654211045824E-4</v>
      </c>
      <c r="BN167" s="230">
        <f t="shared" si="350"/>
        <v>5.8771844267375354E-4</v>
      </c>
      <c r="BO167" s="230">
        <f t="shared" si="350"/>
        <v>5.8047034323704884E-4</v>
      </c>
      <c r="BP167" s="230">
        <f t="shared" si="350"/>
        <v>5.7322224380034414E-4</v>
      </c>
      <c r="BQ167" s="230">
        <f t="shared" si="350"/>
        <v>5.6597414436363944E-4</v>
      </c>
      <c r="BR167" s="230">
        <f t="shared" si="350"/>
        <v>5.5872604492693484E-4</v>
      </c>
      <c r="BS167" s="230">
        <f t="shared" si="350"/>
        <v>5.5147794549023014E-4</v>
      </c>
      <c r="BT167" s="230">
        <f t="shared" si="350"/>
        <v>5.4422984605352544E-4</v>
      </c>
      <c r="BU167" s="230">
        <f t="shared" si="350"/>
        <v>5.3698174661682074E-4</v>
      </c>
      <c r="BV167" s="230">
        <f t="shared" si="350"/>
        <v>5.2973364718011604E-4</v>
      </c>
      <c r="BW167" s="230">
        <f t="shared" si="354"/>
        <v>5.2248554774341144E-4</v>
      </c>
      <c r="BX167" s="230">
        <f t="shared" si="354"/>
        <v>5.1523744830670663E-4</v>
      </c>
      <c r="BY167" s="230">
        <f t="shared" si="354"/>
        <v>5.0798934887000204E-4</v>
      </c>
      <c r="BZ167" s="230">
        <f t="shared" si="354"/>
        <v>5.0074124943329734E-4</v>
      </c>
      <c r="CA167" s="230">
        <f t="shared" si="354"/>
        <v>4.9349314999659263E-4</v>
      </c>
      <c r="CB167" s="230">
        <f t="shared" si="354"/>
        <v>4.8624505055988799E-4</v>
      </c>
      <c r="CC167" s="230">
        <f t="shared" si="354"/>
        <v>4.7899695112318328E-4</v>
      </c>
      <c r="CD167" s="230">
        <f t="shared" si="354"/>
        <v>4.7174885168647858E-4</v>
      </c>
      <c r="CE167" s="230">
        <f t="shared" si="354"/>
        <v>4.6450075224977393E-4</v>
      </c>
      <c r="CF167" s="230">
        <f t="shared" si="354"/>
        <v>4.5725265281306923E-4</v>
      </c>
      <c r="CG167" s="230">
        <f t="shared" si="354"/>
        <v>4.5000455337636458E-4</v>
      </c>
      <c r="CH167" s="230">
        <f t="shared" si="354"/>
        <v>4.4275645393965988E-4</v>
      </c>
      <c r="CI167" s="230">
        <f t="shared" si="354"/>
        <v>4.3550835450295518E-4</v>
      </c>
      <c r="CJ167" s="230">
        <f t="shared" si="354"/>
        <v>4.2826025506625053E-4</v>
      </c>
      <c r="CK167" s="230">
        <f t="shared" si="354"/>
        <v>4.2101215562954583E-4</v>
      </c>
      <c r="CL167" s="230">
        <f t="shared" si="354"/>
        <v>4.1376405619284113E-4</v>
      </c>
      <c r="CM167" s="230">
        <f t="shared" si="351"/>
        <v>4.0651595675613648E-4</v>
      </c>
      <c r="CN167" s="230">
        <f t="shared" si="351"/>
        <v>3.9926785731943178E-4</v>
      </c>
      <c r="CO167" s="230">
        <f t="shared" si="351"/>
        <v>3.9201975788272708E-4</v>
      </c>
      <c r="CP167" s="230">
        <f t="shared" si="351"/>
        <v>3.8477165844602243E-4</v>
      </c>
      <c r="CQ167" s="230">
        <f t="shared" si="351"/>
        <v>3.7752355900931773E-4</v>
      </c>
      <c r="CR167" s="230">
        <f t="shared" si="351"/>
        <v>3.7027545957261303E-4</v>
      </c>
      <c r="CS167" s="230">
        <f t="shared" si="351"/>
        <v>3.6302736013590838E-4</v>
      </c>
      <c r="CT167" s="230">
        <f t="shared" si="351"/>
        <v>3.5577926069920368E-4</v>
      </c>
      <c r="CU167" s="230">
        <f t="shared" si="351"/>
        <v>3.4853116126249903E-4</v>
      </c>
      <c r="CV167" s="230">
        <f t="shared" si="351"/>
        <v>3.4128306182579433E-4</v>
      </c>
      <c r="CW167" s="230">
        <f t="shared" si="351"/>
        <v>3.3403496238908962E-4</v>
      </c>
      <c r="CX167" s="230">
        <f t="shared" si="351"/>
        <v>3.2678686295238498E-4</v>
      </c>
      <c r="CY167" s="230">
        <f t="shared" si="351"/>
        <v>3.1953876351568027E-4</v>
      </c>
      <c r="CZ167" s="230">
        <f t="shared" si="351"/>
        <v>3.1229066407897557E-4</v>
      </c>
      <c r="DA167" s="230">
        <f t="shared" si="351"/>
        <v>3.0504256464227093E-4</v>
      </c>
      <c r="DB167" s="230">
        <f t="shared" si="352"/>
        <v>2.9779446520556622E-4</v>
      </c>
      <c r="DC167" s="230">
        <f t="shared" si="352"/>
        <v>2.9054636576886152E-4</v>
      </c>
      <c r="DD167" s="230">
        <f t="shared" si="352"/>
        <v>2.8329826633215682E-4</v>
      </c>
      <c r="DE167" s="230">
        <f t="shared" si="352"/>
        <v>2.7605016689545223E-4</v>
      </c>
      <c r="DF167" s="230">
        <f t="shared" si="352"/>
        <v>2.6880206745874752E-4</v>
      </c>
      <c r="DG167" s="230">
        <f t="shared" si="352"/>
        <v>2.6155396802204282E-4</v>
      </c>
      <c r="DH167" s="230">
        <f t="shared" si="352"/>
        <v>2.5430586858533812E-4</v>
      </c>
      <c r="DI167" s="230">
        <f t="shared" si="352"/>
        <v>2.4705776914863342E-4</v>
      </c>
      <c r="DJ167" s="230">
        <f t="shared" si="352"/>
        <v>2.3980966971192872E-4</v>
      </c>
      <c r="DK167" s="230">
        <f t="shared" si="352"/>
        <v>2.3256157027522412E-4</v>
      </c>
      <c r="DL167" s="230">
        <f t="shared" si="352"/>
        <v>2.2531347083851942E-4</v>
      </c>
      <c r="DM167" s="230">
        <f t="shared" si="352"/>
        <v>2.1806537140181472E-4</v>
      </c>
      <c r="DN167" s="230">
        <f t="shared" si="352"/>
        <v>2.1081727196511002E-4</v>
      </c>
      <c r="DO167" s="230">
        <f t="shared" si="352"/>
        <v>2.0356917252840531E-4</v>
      </c>
      <c r="DP167" s="230">
        <f t="shared" si="352"/>
        <v>1.9632107309170072E-4</v>
      </c>
    </row>
    <row r="168" spans="2:120" x14ac:dyDescent="0.25">
      <c r="B168" s="194" t="str">
        <f t="shared" si="333"/>
        <v>Liberia</v>
      </c>
      <c r="C168" s="233">
        <f>'web app'!$C$29</f>
        <v>668.55</v>
      </c>
      <c r="D168" s="234">
        <f>'web app'!$C$17</f>
        <v>0.15</v>
      </c>
      <c r="E168" s="235">
        <f>VLOOKUP($S168,'data countries EDGAR'!$A$15:$AA$223,'data countries EDGAR'!$AA$12,FALSE)</f>
        <v>6.4547197749108482E-4</v>
      </c>
      <c r="F168" s="235">
        <f>VLOOKUP($S168,'data countries EDGAR'!$A$15:$AA$223,'data countries EDGAR'!$Z$12,FALSE)</f>
        <v>2.7512550900115782E-5</v>
      </c>
      <c r="G168" s="193">
        <f t="shared" si="334"/>
        <v>8.0364032101381253E-2</v>
      </c>
      <c r="H168" s="262">
        <f>VLOOKUP($S168,'data countries EDGAR'!$A$15:$AA$223,'data countries EDGAR'!M$12,FALSE)/1000</f>
        <v>1.0094505565122001E-3</v>
      </c>
      <c r="I168" s="236">
        <f>VLOOKUP($S168,'data countries EDGAR'!$A$15:$AA$223,'data countries EDGAR'!N$12,FALSE)/1000</f>
        <v>8.3483491591642995E-4</v>
      </c>
      <c r="J168" s="236">
        <f>VLOOKUP($S168,'data countries EDGAR'!$A$15:$AA$223,'data countries EDGAR'!O$12,FALSE)/1000</f>
        <v>8.4082552147533992E-4</v>
      </c>
      <c r="K168" s="236">
        <f>VLOOKUP($S168,'data countries EDGAR'!$A$15:$AA$223,'data countries EDGAR'!P$12,FALSE)/1000</f>
        <v>8.6861894831019007E-4</v>
      </c>
      <c r="L168" s="236">
        <f>VLOOKUP($S168,'data countries EDGAR'!$A$15:$AA$223,'data countries EDGAR'!Q$12,FALSE)/1000</f>
        <v>8.3952570942313995E-4</v>
      </c>
      <c r="M168" s="236">
        <f>VLOOKUP($S168,'data countries EDGAR'!$A$15:$AA$223,'data countries EDGAR'!R$12,FALSE)/1000</f>
        <v>8.6711249726950006E-4</v>
      </c>
      <c r="N168" s="236"/>
      <c r="O168" s="236"/>
      <c r="P168" s="262">
        <f t="shared" si="335"/>
        <v>4.2509175923946003E-3</v>
      </c>
      <c r="Q168" s="194">
        <f t="shared" si="322"/>
        <v>0</v>
      </c>
      <c r="R168" s="237">
        <f t="shared" si="323"/>
        <v>0</v>
      </c>
      <c r="S168" s="194" t="str">
        <f>'data countries EDGAR'!A123</f>
        <v>Liberia</v>
      </c>
      <c r="T168" s="195">
        <v>2019</v>
      </c>
      <c r="U168" s="485">
        <f t="shared" si="336"/>
        <v>8.0364032101381253E-2</v>
      </c>
      <c r="V168" s="193">
        <f t="shared" si="324"/>
        <v>6.0842086145178428E-2</v>
      </c>
      <c r="W168" s="254">
        <f t="shared" si="337"/>
        <v>-0.24291894577384321</v>
      </c>
      <c r="X168" s="197">
        <f t="shared" si="325"/>
        <v>1.0094505565122001E-3</v>
      </c>
      <c r="Y168" s="229">
        <v>0</v>
      </c>
      <c r="Z168" s="199">
        <f t="shared" si="338"/>
        <v>1.0094505565122001E-3</v>
      </c>
      <c r="AA168" s="199">
        <f t="shared" si="326"/>
        <v>-4.2389083125120512</v>
      </c>
      <c r="AB168" s="200">
        <f t="shared" si="327"/>
        <v>4443.5523764498603</v>
      </c>
      <c r="AC168" s="199">
        <f t="shared" si="339"/>
        <v>2019.5015603374202</v>
      </c>
      <c r="AD168" s="199">
        <f t="shared" si="340"/>
        <v>2179.7217549263823</v>
      </c>
      <c r="AE168" s="201">
        <f t="shared" si="341"/>
        <v>2179.7217549263823</v>
      </c>
      <c r="AF168" s="202">
        <f t="shared" si="328"/>
        <v>2179.7217549263823</v>
      </c>
      <c r="AG168" s="202">
        <f t="shared" si="342"/>
        <v>2179.7217549263823</v>
      </c>
      <c r="AH168" s="202">
        <f t="shared" si="343"/>
        <v>2179</v>
      </c>
      <c r="AI168" s="177">
        <f t="shared" si="329"/>
        <v>2180</v>
      </c>
      <c r="AJ168" s="178" t="str" cm="1">
        <f t="array" ref="AJ168">IFERROR(INDEX($AN$6:$DP$6,MATCH(_xlfn.AGGREGATE(14,6,(AN168:DP168)/(AN168:DP168&lt;=0),1),AN168:DP168,0)),"-")</f>
        <v>-</v>
      </c>
      <c r="AL168" s="176" t="s">
        <v>302</v>
      </c>
      <c r="AM168" s="154">
        <f t="shared" si="330"/>
        <v>1.0094505565122001E-3</v>
      </c>
      <c r="AN168" s="176">
        <f t="shared" si="344"/>
        <v>1.0031502225970211E-3</v>
      </c>
      <c r="AO168" s="176">
        <f t="shared" si="344"/>
        <v>9.9684988868184183E-4</v>
      </c>
      <c r="AP168" s="176">
        <f t="shared" si="344"/>
        <v>9.905495547666628E-4</v>
      </c>
      <c r="AQ168" s="176">
        <f t="shared" si="344"/>
        <v>9.8424922085148378E-4</v>
      </c>
      <c r="AR168" s="230">
        <f t="shared" si="353"/>
        <v>9.7794888693630453E-4</v>
      </c>
      <c r="AS168" s="230">
        <f t="shared" si="353"/>
        <v>9.7164855302112551E-4</v>
      </c>
      <c r="AT168" s="230">
        <f t="shared" si="353"/>
        <v>9.6534821910594648E-4</v>
      </c>
      <c r="AU168" s="230">
        <f t="shared" si="353"/>
        <v>9.5904788519076735E-4</v>
      </c>
      <c r="AV168" s="230">
        <f t="shared" si="353"/>
        <v>9.5274755127558821E-4</v>
      </c>
      <c r="AW168" s="230">
        <f t="shared" si="353"/>
        <v>9.4644721736040919E-4</v>
      </c>
      <c r="AX168" s="230">
        <f t="shared" si="353"/>
        <v>9.4014688344523005E-4</v>
      </c>
      <c r="AY168" s="230">
        <f t="shared" si="353"/>
        <v>9.3384654953005092E-4</v>
      </c>
      <c r="AZ168" s="230">
        <f t="shared" si="353"/>
        <v>9.2754621561487189E-4</v>
      </c>
      <c r="BA168" s="230">
        <f t="shared" si="353"/>
        <v>9.2124588169969276E-4</v>
      </c>
      <c r="BB168" s="230">
        <f t="shared" si="353"/>
        <v>9.1494554778451362E-4</v>
      </c>
      <c r="BC168" s="230">
        <f t="shared" si="353"/>
        <v>9.0864521386933459E-4</v>
      </c>
      <c r="BD168" s="230">
        <f t="shared" si="353"/>
        <v>9.0234487995415546E-4</v>
      </c>
      <c r="BE168" s="230">
        <f t="shared" si="353"/>
        <v>8.9604454603897632E-4</v>
      </c>
      <c r="BF168" s="230">
        <f t="shared" si="353"/>
        <v>8.897442121237973E-4</v>
      </c>
      <c r="BG168" s="230">
        <f t="shared" si="353"/>
        <v>8.8344387820861816E-4</v>
      </c>
      <c r="BH168" s="230">
        <f t="shared" si="350"/>
        <v>8.7714354429343903E-4</v>
      </c>
      <c r="BI168" s="230">
        <f t="shared" si="350"/>
        <v>8.7084321037826E-4</v>
      </c>
      <c r="BJ168" s="230">
        <f t="shared" si="350"/>
        <v>8.6454287646308087E-4</v>
      </c>
      <c r="BK168" s="230">
        <f t="shared" si="350"/>
        <v>8.5824254254790173E-4</v>
      </c>
      <c r="BL168" s="230">
        <f t="shared" si="350"/>
        <v>8.5194220863272271E-4</v>
      </c>
      <c r="BM168" s="230">
        <f t="shared" si="350"/>
        <v>8.4564187471754357E-4</v>
      </c>
      <c r="BN168" s="230">
        <f t="shared" si="350"/>
        <v>8.3934154080236455E-4</v>
      </c>
      <c r="BO168" s="230">
        <f t="shared" si="350"/>
        <v>8.3304120688718541E-4</v>
      </c>
      <c r="BP168" s="230">
        <f t="shared" si="350"/>
        <v>8.2674087297200639E-4</v>
      </c>
      <c r="BQ168" s="230">
        <f t="shared" si="350"/>
        <v>8.2044053905682725E-4</v>
      </c>
      <c r="BR168" s="230">
        <f t="shared" si="350"/>
        <v>8.1414020514164812E-4</v>
      </c>
      <c r="BS168" s="230">
        <f t="shared" si="350"/>
        <v>8.0783987122646909E-4</v>
      </c>
      <c r="BT168" s="230">
        <f t="shared" si="350"/>
        <v>8.0153953731128995E-4</v>
      </c>
      <c r="BU168" s="230">
        <f t="shared" si="350"/>
        <v>7.9523920339611082E-4</v>
      </c>
      <c r="BV168" s="230">
        <f t="shared" si="350"/>
        <v>7.8893886948093179E-4</v>
      </c>
      <c r="BW168" s="230">
        <f t="shared" si="354"/>
        <v>7.8263853556575266E-4</v>
      </c>
      <c r="BX168" s="230">
        <f t="shared" si="354"/>
        <v>7.7633820165057352E-4</v>
      </c>
      <c r="BY168" s="230">
        <f t="shared" si="354"/>
        <v>7.700378677353945E-4</v>
      </c>
      <c r="BZ168" s="230">
        <f t="shared" si="354"/>
        <v>7.6373753382021536E-4</v>
      </c>
      <c r="CA168" s="230">
        <f t="shared" si="354"/>
        <v>7.5743719990503623E-4</v>
      </c>
      <c r="CB168" s="230">
        <f t="shared" si="354"/>
        <v>7.511368659898572E-4</v>
      </c>
      <c r="CC168" s="230">
        <f t="shared" si="354"/>
        <v>7.4483653207467807E-4</v>
      </c>
      <c r="CD168" s="230">
        <f t="shared" si="354"/>
        <v>7.3853619815949893E-4</v>
      </c>
      <c r="CE168" s="230">
        <f t="shared" si="354"/>
        <v>7.3223586424431991E-4</v>
      </c>
      <c r="CF168" s="230">
        <f t="shared" si="354"/>
        <v>7.2593553032914077E-4</v>
      </c>
      <c r="CG168" s="230">
        <f t="shared" si="354"/>
        <v>7.1963519641396164E-4</v>
      </c>
      <c r="CH168" s="230">
        <f t="shared" si="354"/>
        <v>7.1333486249878261E-4</v>
      </c>
      <c r="CI168" s="230">
        <f t="shared" si="354"/>
        <v>7.0703452858360348E-4</v>
      </c>
      <c r="CJ168" s="230">
        <f t="shared" si="354"/>
        <v>7.0073419466842434E-4</v>
      </c>
      <c r="CK168" s="230">
        <f t="shared" si="354"/>
        <v>6.9443386075324532E-4</v>
      </c>
      <c r="CL168" s="230">
        <f t="shared" si="354"/>
        <v>6.8813352683806629E-4</v>
      </c>
      <c r="CM168" s="230">
        <f t="shared" si="351"/>
        <v>6.8183319292288705E-4</v>
      </c>
      <c r="CN168" s="230">
        <f t="shared" si="351"/>
        <v>6.7553285900770802E-4</v>
      </c>
      <c r="CO168" s="230">
        <f t="shared" si="351"/>
        <v>6.6923252509252899E-4</v>
      </c>
      <c r="CP168" s="230">
        <f t="shared" si="351"/>
        <v>6.6293219117734986E-4</v>
      </c>
      <c r="CQ168" s="230">
        <f t="shared" si="351"/>
        <v>6.5663185726217072E-4</v>
      </c>
      <c r="CR168" s="230">
        <f t="shared" si="351"/>
        <v>6.503315233469917E-4</v>
      </c>
      <c r="CS168" s="230">
        <f t="shared" si="351"/>
        <v>6.4403118943181256E-4</v>
      </c>
      <c r="CT168" s="230">
        <f t="shared" si="351"/>
        <v>6.3773085551663343E-4</v>
      </c>
      <c r="CU168" s="230">
        <f t="shared" si="351"/>
        <v>6.314305216014544E-4</v>
      </c>
      <c r="CV168" s="230">
        <f t="shared" si="351"/>
        <v>6.2513018768627527E-4</v>
      </c>
      <c r="CW168" s="230">
        <f t="shared" si="351"/>
        <v>6.1882985377109613E-4</v>
      </c>
      <c r="CX168" s="230">
        <f t="shared" si="351"/>
        <v>6.1252951985591711E-4</v>
      </c>
      <c r="CY168" s="230">
        <f t="shared" si="351"/>
        <v>6.0622918594073797E-4</v>
      </c>
      <c r="CZ168" s="230">
        <f t="shared" si="351"/>
        <v>5.9992885202555884E-4</v>
      </c>
      <c r="DA168" s="230">
        <f t="shared" si="351"/>
        <v>5.9362851811037981E-4</v>
      </c>
      <c r="DB168" s="230">
        <f t="shared" si="352"/>
        <v>5.8732818419520068E-4</v>
      </c>
      <c r="DC168" s="230">
        <f t="shared" si="352"/>
        <v>5.8102785028002154E-4</v>
      </c>
      <c r="DD168" s="230">
        <f t="shared" si="352"/>
        <v>5.7472751636484251E-4</v>
      </c>
      <c r="DE168" s="230">
        <f t="shared" si="352"/>
        <v>5.6842718244966338E-4</v>
      </c>
      <c r="DF168" s="230">
        <f t="shared" si="352"/>
        <v>5.6212684853448425E-4</v>
      </c>
      <c r="DG168" s="230">
        <f t="shared" si="352"/>
        <v>5.5582651461930522E-4</v>
      </c>
      <c r="DH168" s="230">
        <f t="shared" si="352"/>
        <v>5.4952618070412608E-4</v>
      </c>
      <c r="DI168" s="230">
        <f t="shared" si="352"/>
        <v>5.4322584678894695E-4</v>
      </c>
      <c r="DJ168" s="230">
        <f t="shared" si="352"/>
        <v>5.3692551287376792E-4</v>
      </c>
      <c r="DK168" s="230">
        <f t="shared" si="352"/>
        <v>5.306251789585889E-4</v>
      </c>
      <c r="DL168" s="230">
        <f t="shared" si="352"/>
        <v>5.2432484504340965E-4</v>
      </c>
      <c r="DM168" s="230">
        <f t="shared" si="352"/>
        <v>5.1802451112823063E-4</v>
      </c>
      <c r="DN168" s="230">
        <f t="shared" si="352"/>
        <v>5.1172417721305149E-4</v>
      </c>
      <c r="DO168" s="230">
        <f t="shared" si="352"/>
        <v>5.0542384329787247E-4</v>
      </c>
      <c r="DP168" s="230">
        <f t="shared" si="352"/>
        <v>4.9912350938269333E-4</v>
      </c>
    </row>
    <row r="169" spans="2:120" x14ac:dyDescent="0.25">
      <c r="B169" s="194" t="str">
        <f t="shared" si="333"/>
        <v>Libya</v>
      </c>
      <c r="C169" s="233">
        <f>'web app'!$C$29</f>
        <v>668.55</v>
      </c>
      <c r="D169" s="234">
        <f>'web app'!$C$17</f>
        <v>0.15</v>
      </c>
      <c r="E169" s="235">
        <f>VLOOKUP($S169,'data countries EDGAR'!$A$15:$AA$223,'data countries EDGAR'!$AA$12,FALSE)</f>
        <v>8.5192881639129122E-4</v>
      </c>
      <c r="F169" s="235">
        <f>VLOOKUP($S169,'data countries EDGAR'!$A$15:$AA$223,'data countries EDGAR'!$Z$12,FALSE)</f>
        <v>1.5664696614781466E-3</v>
      </c>
      <c r="G169" s="193">
        <f t="shared" si="334"/>
        <v>0.97560734988379227</v>
      </c>
      <c r="H169" s="262">
        <f>VLOOKUP($S169,'data countries EDGAR'!$A$15:$AA$223,'data countries EDGAR'!M$12,FALSE)/1000</f>
        <v>5.7474629571042005E-2</v>
      </c>
      <c r="I169" s="236">
        <f>VLOOKUP($S169,'data countries EDGAR'!$A$15:$AA$223,'data countries EDGAR'!N$12,FALSE)/1000</f>
        <v>4.5702548608169996E-2</v>
      </c>
      <c r="J169" s="236">
        <f>VLOOKUP($S169,'data countries EDGAR'!$A$15:$AA$223,'data countries EDGAR'!O$12,FALSE)/1000</f>
        <v>5.8360935025376003E-2</v>
      </c>
      <c r="K169" s="236">
        <f>VLOOKUP($S169,'data countries EDGAR'!$A$15:$AA$223,'data countries EDGAR'!P$12,FALSE)/1000</f>
        <v>5.8173376979776002E-2</v>
      </c>
      <c r="L169" s="236">
        <f>VLOOKUP($S169,'data countries EDGAR'!$A$15:$AA$223,'data countries EDGAR'!Q$12,FALSE)/1000</f>
        <v>6.3204211026947996E-2</v>
      </c>
      <c r="M169" s="236">
        <f>VLOOKUP($S169,'data countries EDGAR'!$A$15:$AA$223,'data countries EDGAR'!R$12,FALSE)/1000</f>
        <v>6.3953379828507004E-2</v>
      </c>
      <c r="N169" s="236"/>
      <c r="O169" s="236"/>
      <c r="P169" s="262">
        <f t="shared" si="335"/>
        <v>0.28939445146877701</v>
      </c>
      <c r="Q169" s="194">
        <f t="shared" si="322"/>
        <v>0</v>
      </c>
      <c r="R169" s="237">
        <f t="shared" si="323"/>
        <v>0</v>
      </c>
      <c r="S169" s="194" t="str">
        <f>'data countries EDGAR'!A124</f>
        <v>Libya</v>
      </c>
      <c r="T169" s="195">
        <v>2019</v>
      </c>
      <c r="U169" s="485">
        <f t="shared" si="336"/>
        <v>0.97560734988379227</v>
      </c>
      <c r="V169" s="193">
        <f t="shared" si="324"/>
        <v>0.97560734988336972</v>
      </c>
      <c r="W169" s="254">
        <f t="shared" si="337"/>
        <v>-4.3309800190627357E-13</v>
      </c>
      <c r="X169" s="197">
        <f t="shared" si="325"/>
        <v>5.7474629571042005E-2</v>
      </c>
      <c r="Y169" s="229">
        <v>0</v>
      </c>
      <c r="Z169" s="199">
        <f t="shared" si="338"/>
        <v>5.7474629571042005E-2</v>
      </c>
      <c r="AA169" s="199">
        <f t="shared" si="326"/>
        <v>-234.14871816677729</v>
      </c>
      <c r="AB169" s="200">
        <f t="shared" si="327"/>
        <v>238459.95658786045</v>
      </c>
      <c r="AC169" s="199">
        <f t="shared" si="339"/>
        <v>2019.5071547149355</v>
      </c>
      <c r="AD169" s="199">
        <f t="shared" si="340"/>
        <v>2054.4419931844131</v>
      </c>
      <c r="AE169" s="201">
        <f t="shared" si="341"/>
        <v>2054.4419931844131</v>
      </c>
      <c r="AF169" s="202">
        <f t="shared" si="328"/>
        <v>2054.4419931844131</v>
      </c>
      <c r="AG169" s="202">
        <f t="shared" si="342"/>
        <v>2054.4419931844131</v>
      </c>
      <c r="AH169" s="202">
        <f t="shared" si="343"/>
        <v>2054</v>
      </c>
      <c r="AI169" s="177">
        <f t="shared" si="329"/>
        <v>2054</v>
      </c>
      <c r="AJ169" s="178" cm="1">
        <f t="array" ref="AJ169">IFERROR(INDEX($AN$6:$DP$6,MATCH(_xlfn.AGGREGATE(14,6,(AN169:DP169)/(AN169:DP169&lt;=0),1),AN169:DP169,0)),"-")</f>
        <v>2055</v>
      </c>
      <c r="AL169" s="176" t="s">
        <v>302</v>
      </c>
      <c r="AM169" s="154">
        <f t="shared" si="330"/>
        <v>5.7474629571042005E-2</v>
      </c>
      <c r="AN169" s="176">
        <f t="shared" si="344"/>
        <v>5.5829771211997961E-2</v>
      </c>
      <c r="AO169" s="176">
        <f t="shared" si="344"/>
        <v>5.4184912852953918E-2</v>
      </c>
      <c r="AP169" s="176">
        <f t="shared" si="344"/>
        <v>5.2540054493909874E-2</v>
      </c>
      <c r="AQ169" s="176">
        <f t="shared" si="344"/>
        <v>5.0895196134865824E-2</v>
      </c>
      <c r="AR169" s="230">
        <f t="shared" si="353"/>
        <v>4.925033777582178E-2</v>
      </c>
      <c r="AS169" s="230">
        <f t="shared" si="353"/>
        <v>4.7605479416777736E-2</v>
      </c>
      <c r="AT169" s="230">
        <f t="shared" si="353"/>
        <v>4.5960621057733693E-2</v>
      </c>
      <c r="AU169" s="230">
        <f t="shared" si="353"/>
        <v>4.4315762698689649E-2</v>
      </c>
      <c r="AV169" s="230">
        <f t="shared" si="353"/>
        <v>4.2670904339645599E-2</v>
      </c>
      <c r="AW169" s="230">
        <f t="shared" si="353"/>
        <v>4.1026045980601555E-2</v>
      </c>
      <c r="AX169" s="230">
        <f t="shared" si="353"/>
        <v>3.9381187621557512E-2</v>
      </c>
      <c r="AY169" s="230">
        <f t="shared" si="353"/>
        <v>3.7736329262513468E-2</v>
      </c>
      <c r="AZ169" s="230">
        <f t="shared" si="353"/>
        <v>3.6091470903469425E-2</v>
      </c>
      <c r="BA169" s="230">
        <f t="shared" si="353"/>
        <v>3.4446612544425381E-2</v>
      </c>
      <c r="BB169" s="230">
        <f t="shared" si="353"/>
        <v>3.2801754185381338E-2</v>
      </c>
      <c r="BC169" s="230">
        <f t="shared" si="353"/>
        <v>3.1156895826337291E-2</v>
      </c>
      <c r="BD169" s="230">
        <f t="shared" si="353"/>
        <v>2.9512037467293247E-2</v>
      </c>
      <c r="BE169" s="230">
        <f t="shared" si="353"/>
        <v>2.78671791082492E-2</v>
      </c>
      <c r="BF169" s="230">
        <f t="shared" si="353"/>
        <v>2.6222320749205157E-2</v>
      </c>
      <c r="BG169" s="230">
        <f t="shared" si="353"/>
        <v>2.4577462390161113E-2</v>
      </c>
      <c r="BH169" s="230">
        <f t="shared" si="350"/>
        <v>2.293260403111707E-2</v>
      </c>
      <c r="BI169" s="230">
        <f t="shared" si="350"/>
        <v>2.1287745672073026E-2</v>
      </c>
      <c r="BJ169" s="230">
        <f t="shared" si="350"/>
        <v>1.9642887313028976E-2</v>
      </c>
      <c r="BK169" s="230">
        <f t="shared" si="350"/>
        <v>1.7998028953984932E-2</v>
      </c>
      <c r="BL169" s="230">
        <f t="shared" si="350"/>
        <v>1.6353170594940888E-2</v>
      </c>
      <c r="BM169" s="230">
        <f t="shared" si="350"/>
        <v>1.4708312235896845E-2</v>
      </c>
      <c r="BN169" s="230">
        <f t="shared" si="350"/>
        <v>1.3063453876852801E-2</v>
      </c>
      <c r="BO169" s="230">
        <f t="shared" si="350"/>
        <v>1.1418595517808758E-2</v>
      </c>
      <c r="BP169" s="230">
        <f t="shared" si="350"/>
        <v>9.7737371587647073E-3</v>
      </c>
      <c r="BQ169" s="230">
        <f t="shared" si="350"/>
        <v>8.1288787997206638E-3</v>
      </c>
      <c r="BR169" s="230">
        <f t="shared" si="350"/>
        <v>6.4840204406766203E-3</v>
      </c>
      <c r="BS169" s="230">
        <f t="shared" si="350"/>
        <v>4.8391620816325767E-3</v>
      </c>
      <c r="BT169" s="230">
        <f t="shared" si="350"/>
        <v>3.1943037225885332E-3</v>
      </c>
      <c r="BU169" s="230">
        <f t="shared" si="350"/>
        <v>1.5494453635444896E-3</v>
      </c>
      <c r="BV169" s="230">
        <f t="shared" si="350"/>
        <v>1.60668099147992E-4</v>
      </c>
      <c r="BW169" s="230">
        <f t="shared" si="354"/>
        <v>0</v>
      </c>
      <c r="BX169" s="230">
        <f t="shared" si="354"/>
        <v>0</v>
      </c>
      <c r="BY169" s="230">
        <f t="shared" si="354"/>
        <v>0</v>
      </c>
      <c r="BZ169" s="230">
        <f t="shared" si="354"/>
        <v>0</v>
      </c>
      <c r="CA169" s="230">
        <f t="shared" si="354"/>
        <v>0</v>
      </c>
      <c r="CB169" s="230">
        <f t="shared" si="354"/>
        <v>0</v>
      </c>
      <c r="CC169" s="230">
        <f t="shared" si="354"/>
        <v>0</v>
      </c>
      <c r="CD169" s="230">
        <f t="shared" si="354"/>
        <v>0</v>
      </c>
      <c r="CE169" s="230">
        <f t="shared" si="354"/>
        <v>0</v>
      </c>
      <c r="CF169" s="230">
        <f t="shared" si="354"/>
        <v>0</v>
      </c>
      <c r="CG169" s="230">
        <f t="shared" si="354"/>
        <v>0</v>
      </c>
      <c r="CH169" s="230">
        <f t="shared" si="354"/>
        <v>0</v>
      </c>
      <c r="CI169" s="230">
        <f t="shared" si="354"/>
        <v>0</v>
      </c>
      <c r="CJ169" s="230">
        <f t="shared" si="354"/>
        <v>0</v>
      </c>
      <c r="CK169" s="230">
        <f t="shared" si="354"/>
        <v>0</v>
      </c>
      <c r="CL169" s="230">
        <f t="shared" si="354"/>
        <v>0</v>
      </c>
      <c r="CM169" s="230">
        <f t="shared" si="351"/>
        <v>0</v>
      </c>
      <c r="CN169" s="230">
        <f t="shared" si="351"/>
        <v>0</v>
      </c>
      <c r="CO169" s="230">
        <f t="shared" si="351"/>
        <v>0</v>
      </c>
      <c r="CP169" s="230">
        <f t="shared" si="351"/>
        <v>0</v>
      </c>
      <c r="CQ169" s="230">
        <f t="shared" si="351"/>
        <v>0</v>
      </c>
      <c r="CR169" s="230">
        <f t="shared" si="351"/>
        <v>0</v>
      </c>
      <c r="CS169" s="230">
        <f t="shared" si="351"/>
        <v>0</v>
      </c>
      <c r="CT169" s="230">
        <f t="shared" si="351"/>
        <v>0</v>
      </c>
      <c r="CU169" s="230">
        <f t="shared" si="351"/>
        <v>0</v>
      </c>
      <c r="CV169" s="230">
        <f t="shared" si="351"/>
        <v>0</v>
      </c>
      <c r="CW169" s="230">
        <f t="shared" si="351"/>
        <v>0</v>
      </c>
      <c r="CX169" s="230">
        <f t="shared" si="351"/>
        <v>0</v>
      </c>
      <c r="CY169" s="230">
        <f t="shared" si="351"/>
        <v>0</v>
      </c>
      <c r="CZ169" s="230">
        <f t="shared" si="351"/>
        <v>0</v>
      </c>
      <c r="DA169" s="230">
        <f t="shared" si="351"/>
        <v>0</v>
      </c>
      <c r="DB169" s="230">
        <f t="shared" si="352"/>
        <v>0</v>
      </c>
      <c r="DC169" s="230">
        <f t="shared" si="352"/>
        <v>0</v>
      </c>
      <c r="DD169" s="230">
        <f t="shared" si="352"/>
        <v>0</v>
      </c>
      <c r="DE169" s="230">
        <f t="shared" si="352"/>
        <v>0</v>
      </c>
      <c r="DF169" s="230">
        <f t="shared" si="352"/>
        <v>0</v>
      </c>
      <c r="DG169" s="230">
        <f t="shared" si="352"/>
        <v>0</v>
      </c>
      <c r="DH169" s="230">
        <f t="shared" si="352"/>
        <v>0</v>
      </c>
      <c r="DI169" s="230">
        <f t="shared" si="352"/>
        <v>0</v>
      </c>
      <c r="DJ169" s="230">
        <f t="shared" si="352"/>
        <v>0</v>
      </c>
      <c r="DK169" s="230">
        <f t="shared" si="352"/>
        <v>0</v>
      </c>
      <c r="DL169" s="230">
        <f t="shared" si="352"/>
        <v>0</v>
      </c>
      <c r="DM169" s="230">
        <f t="shared" si="352"/>
        <v>0</v>
      </c>
      <c r="DN169" s="230">
        <f t="shared" si="352"/>
        <v>0</v>
      </c>
      <c r="DO169" s="230">
        <f t="shared" si="352"/>
        <v>0</v>
      </c>
      <c r="DP169" s="230">
        <f t="shared" si="352"/>
        <v>0</v>
      </c>
    </row>
    <row r="170" spans="2:120" x14ac:dyDescent="0.25">
      <c r="B170" s="194" t="str">
        <f t="shared" si="333"/>
        <v>Lithuania</v>
      </c>
      <c r="C170" s="233">
        <f>'web app'!$C$29</f>
        <v>668.55</v>
      </c>
      <c r="D170" s="234">
        <f>'web app'!$C$17</f>
        <v>0.15</v>
      </c>
      <c r="E170" s="235">
        <f>VLOOKUP($S170,'data countries EDGAR'!$A$15:$AA$223,'data countries EDGAR'!$AA$12,FALSE)</f>
        <v>3.7144074299813156E-4</v>
      </c>
      <c r="F170" s="235">
        <f>VLOOKUP($S170,'data countries EDGAR'!$A$15:$AA$223,'data countries EDGAR'!$Z$12,FALSE)</f>
        <v>3.8965113990009441E-4</v>
      </c>
      <c r="G170" s="193">
        <f t="shared" si="334"/>
        <v>0.25867508545288698</v>
      </c>
      <c r="H170" s="262">
        <f>VLOOKUP($S170,'data countries EDGAR'!$A$15:$AA$223,'data countries EDGAR'!M$12,FALSE)/1000</f>
        <v>1.4296513669189E-2</v>
      </c>
      <c r="I170" s="236">
        <f>VLOOKUP($S170,'data countries EDGAR'!$A$15:$AA$223,'data countries EDGAR'!N$12,FALSE)/1000</f>
        <v>1.4254148667775E-2</v>
      </c>
      <c r="J170" s="236">
        <f>VLOOKUP($S170,'data countries EDGAR'!$A$15:$AA$223,'data countries EDGAR'!O$12,FALSE)/1000</f>
        <v>1.4331806012567999E-2</v>
      </c>
      <c r="K170" s="236">
        <f>VLOOKUP($S170,'data countries EDGAR'!$A$15:$AA$223,'data countries EDGAR'!P$12,FALSE)/1000</f>
        <v>1.3170273909647999E-2</v>
      </c>
      <c r="L170" s="236">
        <f>VLOOKUP($S170,'data countries EDGAR'!$A$15:$AA$223,'data countries EDGAR'!Q$12,FALSE)/1000</f>
        <v>1.2979427056022001E-2</v>
      </c>
      <c r="M170" s="236">
        <f>VLOOKUP($S170,'data countries EDGAR'!$A$15:$AA$223,'data countries EDGAR'!R$12,FALSE)/1000</f>
        <v>1.2969974740674E-2</v>
      </c>
      <c r="N170" s="236"/>
      <c r="O170" s="236"/>
      <c r="P170" s="262">
        <f t="shared" si="335"/>
        <v>6.7705630386687005E-2</v>
      </c>
      <c r="Q170" s="194">
        <f t="shared" si="322"/>
        <v>0</v>
      </c>
      <c r="R170" s="237">
        <f t="shared" si="323"/>
        <v>0</v>
      </c>
      <c r="S170" s="194" t="str">
        <f>'data countries EDGAR'!A125</f>
        <v>Lithuania</v>
      </c>
      <c r="T170" s="195">
        <v>2019</v>
      </c>
      <c r="U170" s="485">
        <f t="shared" si="336"/>
        <v>0.25867508545288698</v>
      </c>
      <c r="V170" s="193">
        <f t="shared" si="324"/>
        <v>0.25867508545278889</v>
      </c>
      <c r="W170" s="254">
        <f t="shared" si="337"/>
        <v>-3.7914116290949096E-13</v>
      </c>
      <c r="X170" s="197">
        <f t="shared" si="325"/>
        <v>1.4296513669189E-2</v>
      </c>
      <c r="Y170" s="229">
        <v>0</v>
      </c>
      <c r="Z170" s="199">
        <f t="shared" si="338"/>
        <v>1.4296513669189E-2</v>
      </c>
      <c r="AA170" s="199">
        <f t="shared" si="326"/>
        <v>-58.275265394429333</v>
      </c>
      <c r="AB170" s="200">
        <f t="shared" si="327"/>
        <v>59380.283045903008</v>
      </c>
      <c r="AC170" s="199">
        <f t="shared" si="339"/>
        <v>2019.5067239670605</v>
      </c>
      <c r="AD170" s="199">
        <f t="shared" si="340"/>
        <v>2056.6804320681022</v>
      </c>
      <c r="AE170" s="201">
        <f t="shared" si="341"/>
        <v>2056.6804320681022</v>
      </c>
      <c r="AF170" s="202">
        <f t="shared" si="328"/>
        <v>2056.6804320681022</v>
      </c>
      <c r="AG170" s="202">
        <f t="shared" si="342"/>
        <v>2056.6804320681022</v>
      </c>
      <c r="AH170" s="202">
        <f t="shared" si="343"/>
        <v>2056</v>
      </c>
      <c r="AI170" s="177">
        <f t="shared" si="329"/>
        <v>2057</v>
      </c>
      <c r="AJ170" s="178" cm="1">
        <f t="array" ref="AJ170">IFERROR(INDEX($AN$6:$DP$6,MATCH(_xlfn.AGGREGATE(14,6,(AN170:DP170)/(AN170:DP170&lt;=0),1),AN170:DP170,0)),"-")</f>
        <v>2057</v>
      </c>
      <c r="AL170" s="176" t="s">
        <v>302</v>
      </c>
      <c r="AM170" s="154">
        <f t="shared" si="330"/>
        <v>1.4296513669189E-2</v>
      </c>
      <c r="AN170" s="176">
        <f t="shared" si="344"/>
        <v>1.3911996522023993E-2</v>
      </c>
      <c r="AO170" s="176">
        <f t="shared" si="344"/>
        <v>1.3527479374858984E-2</v>
      </c>
      <c r="AP170" s="176">
        <f t="shared" si="344"/>
        <v>1.3142962227693978E-2</v>
      </c>
      <c r="AQ170" s="176">
        <f t="shared" si="344"/>
        <v>1.2758445080528969E-2</v>
      </c>
      <c r="AR170" s="230">
        <f t="shared" si="353"/>
        <v>1.2373927933363962E-2</v>
      </c>
      <c r="AS170" s="230">
        <f t="shared" si="353"/>
        <v>1.1989410786198956E-2</v>
      </c>
      <c r="AT170" s="230">
        <f t="shared" si="353"/>
        <v>1.1604893639033949E-2</v>
      </c>
      <c r="AU170" s="230">
        <f t="shared" si="353"/>
        <v>1.122037649186894E-2</v>
      </c>
      <c r="AV170" s="230">
        <f t="shared" si="353"/>
        <v>1.0835859344703932E-2</v>
      </c>
      <c r="AW170" s="230">
        <f t="shared" si="353"/>
        <v>1.0451342197538925E-2</v>
      </c>
      <c r="AX170" s="230">
        <f t="shared" si="353"/>
        <v>1.0066825050373918E-2</v>
      </c>
      <c r="AY170" s="230">
        <f t="shared" si="353"/>
        <v>9.6823079032089115E-3</v>
      </c>
      <c r="AZ170" s="230">
        <f t="shared" si="353"/>
        <v>9.2977907560439031E-3</v>
      </c>
      <c r="BA170" s="230">
        <f t="shared" si="353"/>
        <v>8.9132736088788963E-3</v>
      </c>
      <c r="BB170" s="230">
        <f t="shared" si="353"/>
        <v>8.5287564617138878E-3</v>
      </c>
      <c r="BC170" s="230">
        <f t="shared" si="353"/>
        <v>8.144239314548881E-3</v>
      </c>
      <c r="BD170" s="230">
        <f t="shared" si="353"/>
        <v>7.7597221673838734E-3</v>
      </c>
      <c r="BE170" s="230">
        <f t="shared" si="353"/>
        <v>7.3752050202188658E-3</v>
      </c>
      <c r="BF170" s="230">
        <f t="shared" si="353"/>
        <v>6.990687873053859E-3</v>
      </c>
      <c r="BG170" s="230">
        <f t="shared" si="353"/>
        <v>6.6061707258888514E-3</v>
      </c>
      <c r="BH170" s="230">
        <f t="shared" si="350"/>
        <v>6.2216535787238438E-3</v>
      </c>
      <c r="BI170" s="230">
        <f t="shared" si="350"/>
        <v>5.837136431558837E-3</v>
      </c>
      <c r="BJ170" s="230">
        <f t="shared" si="350"/>
        <v>5.4526192843938285E-3</v>
      </c>
      <c r="BK170" s="230">
        <f t="shared" si="350"/>
        <v>5.0681021372288217E-3</v>
      </c>
      <c r="BL170" s="230">
        <f t="shared" si="350"/>
        <v>4.683584990063815E-3</v>
      </c>
      <c r="BM170" s="230">
        <f t="shared" si="350"/>
        <v>4.2990678428988065E-3</v>
      </c>
      <c r="BN170" s="230">
        <f t="shared" si="350"/>
        <v>3.9145506957337997E-3</v>
      </c>
      <c r="BO170" s="230">
        <f t="shared" si="350"/>
        <v>3.530033548568793E-3</v>
      </c>
      <c r="BP170" s="230">
        <f t="shared" si="350"/>
        <v>3.1455164014037845E-3</v>
      </c>
      <c r="BQ170" s="230">
        <f t="shared" si="350"/>
        <v>2.7609992542387777E-3</v>
      </c>
      <c r="BR170" s="230">
        <f t="shared" si="350"/>
        <v>2.3764821070737692E-3</v>
      </c>
      <c r="BS170" s="230">
        <f t="shared" si="350"/>
        <v>1.9919649599087624E-3</v>
      </c>
      <c r="BT170" s="230">
        <f t="shared" si="350"/>
        <v>1.6074478127437557E-3</v>
      </c>
      <c r="BU170" s="230">
        <f t="shared" si="350"/>
        <v>1.2229306655787472E-3</v>
      </c>
      <c r="BV170" s="230">
        <f t="shared" si="350"/>
        <v>8.3841351841374041E-4</v>
      </c>
      <c r="BW170" s="230">
        <f t="shared" si="354"/>
        <v>4.5389637124873192E-4</v>
      </c>
      <c r="BX170" s="230">
        <f t="shared" si="354"/>
        <v>8.9013373879863074E-5</v>
      </c>
      <c r="BY170" s="230">
        <f t="shared" si="354"/>
        <v>0</v>
      </c>
      <c r="BZ170" s="230">
        <f t="shared" si="354"/>
        <v>0</v>
      </c>
      <c r="CA170" s="230">
        <f t="shared" si="354"/>
        <v>0</v>
      </c>
      <c r="CB170" s="230">
        <f t="shared" si="354"/>
        <v>0</v>
      </c>
      <c r="CC170" s="230">
        <f t="shared" si="354"/>
        <v>0</v>
      </c>
      <c r="CD170" s="230">
        <f t="shared" si="354"/>
        <v>0</v>
      </c>
      <c r="CE170" s="230">
        <f t="shared" si="354"/>
        <v>0</v>
      </c>
      <c r="CF170" s="230">
        <f t="shared" si="354"/>
        <v>0</v>
      </c>
      <c r="CG170" s="230">
        <f t="shared" si="354"/>
        <v>0</v>
      </c>
      <c r="CH170" s="230">
        <f t="shared" si="354"/>
        <v>0</v>
      </c>
      <c r="CI170" s="230">
        <f t="shared" si="354"/>
        <v>0</v>
      </c>
      <c r="CJ170" s="230">
        <f t="shared" si="354"/>
        <v>0</v>
      </c>
      <c r="CK170" s="230">
        <f t="shared" si="354"/>
        <v>0</v>
      </c>
      <c r="CL170" s="230">
        <f t="shared" si="354"/>
        <v>0</v>
      </c>
      <c r="CM170" s="230">
        <f t="shared" si="351"/>
        <v>0</v>
      </c>
      <c r="CN170" s="230">
        <f t="shared" si="351"/>
        <v>0</v>
      </c>
      <c r="CO170" s="230">
        <f t="shared" si="351"/>
        <v>0</v>
      </c>
      <c r="CP170" s="230">
        <f t="shared" si="351"/>
        <v>0</v>
      </c>
      <c r="CQ170" s="230">
        <f t="shared" si="351"/>
        <v>0</v>
      </c>
      <c r="CR170" s="230">
        <f t="shared" si="351"/>
        <v>0</v>
      </c>
      <c r="CS170" s="230">
        <f t="shared" si="351"/>
        <v>0</v>
      </c>
      <c r="CT170" s="230">
        <f t="shared" si="351"/>
        <v>0</v>
      </c>
      <c r="CU170" s="230">
        <f t="shared" si="351"/>
        <v>0</v>
      </c>
      <c r="CV170" s="230">
        <f t="shared" si="351"/>
        <v>0</v>
      </c>
      <c r="CW170" s="230">
        <f t="shared" si="351"/>
        <v>0</v>
      </c>
      <c r="CX170" s="230">
        <f t="shared" si="351"/>
        <v>0</v>
      </c>
      <c r="CY170" s="230">
        <f t="shared" si="351"/>
        <v>0</v>
      </c>
      <c r="CZ170" s="230">
        <f t="shared" si="351"/>
        <v>0</v>
      </c>
      <c r="DA170" s="230">
        <f t="shared" si="351"/>
        <v>0</v>
      </c>
      <c r="DB170" s="230">
        <f t="shared" si="352"/>
        <v>0</v>
      </c>
      <c r="DC170" s="230">
        <f t="shared" si="352"/>
        <v>0</v>
      </c>
      <c r="DD170" s="230">
        <f t="shared" si="352"/>
        <v>0</v>
      </c>
      <c r="DE170" s="230">
        <f t="shared" si="352"/>
        <v>0</v>
      </c>
      <c r="DF170" s="230">
        <f t="shared" si="352"/>
        <v>0</v>
      </c>
      <c r="DG170" s="230">
        <f t="shared" si="352"/>
        <v>0</v>
      </c>
      <c r="DH170" s="230">
        <f t="shared" si="352"/>
        <v>0</v>
      </c>
      <c r="DI170" s="230">
        <f t="shared" si="352"/>
        <v>0</v>
      </c>
      <c r="DJ170" s="230">
        <f t="shared" si="352"/>
        <v>0</v>
      </c>
      <c r="DK170" s="230">
        <f t="shared" si="352"/>
        <v>0</v>
      </c>
      <c r="DL170" s="230">
        <f t="shared" si="352"/>
        <v>0</v>
      </c>
      <c r="DM170" s="230">
        <f t="shared" si="352"/>
        <v>0</v>
      </c>
      <c r="DN170" s="230">
        <f t="shared" si="352"/>
        <v>0</v>
      </c>
      <c r="DO170" s="230">
        <f t="shared" si="352"/>
        <v>0</v>
      </c>
      <c r="DP170" s="230">
        <f t="shared" si="352"/>
        <v>0</v>
      </c>
    </row>
    <row r="171" spans="2:120" x14ac:dyDescent="0.25">
      <c r="B171" s="194" t="str">
        <f t="shared" si="333"/>
        <v>Luxembourg</v>
      </c>
      <c r="C171" s="233">
        <f>'web app'!$C$29</f>
        <v>668.55</v>
      </c>
      <c r="D171" s="234">
        <f>'web app'!$C$17</f>
        <v>0.15</v>
      </c>
      <c r="E171" s="235">
        <f>VLOOKUP($S171,'data countries EDGAR'!$A$15:$AA$223,'data countries EDGAR'!$AA$12,FALSE)</f>
        <v>7.7413274908969015E-5</v>
      </c>
      <c r="F171" s="235">
        <f>VLOOKUP($S171,'data countries EDGAR'!$A$15:$AA$223,'data countries EDGAR'!$Z$12,FALSE)</f>
        <v>2.6414653351881088E-4</v>
      </c>
      <c r="G171" s="193">
        <f t="shared" si="334"/>
        <v>0.15786908697745955</v>
      </c>
      <c r="H171" s="262">
        <f>VLOOKUP($S171,'data countries EDGAR'!$A$15:$AA$223,'data countries EDGAR'!M$12,FALSE)/1000</f>
        <v>9.6916809433402994E-3</v>
      </c>
      <c r="I171" s="236">
        <f>VLOOKUP($S171,'data countries EDGAR'!$A$15:$AA$223,'data countries EDGAR'!N$12,FALSE)/1000</f>
        <v>7.9928780933216995E-3</v>
      </c>
      <c r="J171" s="236">
        <f>VLOOKUP($S171,'data countries EDGAR'!$A$15:$AA$223,'data countries EDGAR'!O$12,FALSE)/1000</f>
        <v>8.3806342824096006E-3</v>
      </c>
      <c r="K171" s="236">
        <f>VLOOKUP($S171,'data countries EDGAR'!$A$15:$AA$223,'data countries EDGAR'!P$12,FALSE)/1000</f>
        <v>7.2656876764859001E-3</v>
      </c>
      <c r="L171" s="236">
        <f>VLOOKUP($S171,'data countries EDGAR'!$A$15:$AA$223,'data countries EDGAR'!Q$12,FALSE)/1000</f>
        <v>6.9415589287915996E-3</v>
      </c>
      <c r="M171" s="236">
        <f>VLOOKUP($S171,'data countries EDGAR'!$A$15:$AA$223,'data countries EDGAR'!R$12,FALSE)/1000</f>
        <v>7.1473662633562999E-3</v>
      </c>
      <c r="N171" s="236"/>
      <c r="O171" s="236"/>
      <c r="P171" s="262">
        <f t="shared" si="335"/>
        <v>3.7728125244365099E-2</v>
      </c>
      <c r="Q171" s="194">
        <f t="shared" si="322"/>
        <v>0</v>
      </c>
      <c r="R171" s="237">
        <f t="shared" si="323"/>
        <v>0</v>
      </c>
      <c r="S171" s="194" t="str">
        <f>'data countries EDGAR'!A126</f>
        <v>Luxembourg</v>
      </c>
      <c r="T171" s="195">
        <v>2019</v>
      </c>
      <c r="U171" s="485">
        <f t="shared" si="336"/>
        <v>0.15786908697745955</v>
      </c>
      <c r="V171" s="193">
        <f t="shared" si="324"/>
        <v>0.15786908697751537</v>
      </c>
      <c r="W171" s="254">
        <f t="shared" si="337"/>
        <v>3.5349501104064984E-13</v>
      </c>
      <c r="X171" s="197">
        <f t="shared" si="325"/>
        <v>9.6916809433402994E-3</v>
      </c>
      <c r="Y171" s="229">
        <v>0</v>
      </c>
      <c r="Z171" s="199">
        <f t="shared" si="338"/>
        <v>9.6916809433402994E-3</v>
      </c>
      <c r="AA171" s="199">
        <f t="shared" si="326"/>
        <v>-39.470129185049728</v>
      </c>
      <c r="AB171" s="200">
        <f t="shared" si="327"/>
        <v>40183.568163507713</v>
      </c>
      <c r="AC171" s="199">
        <f t="shared" si="339"/>
        <v>2019.5074469433789</v>
      </c>
      <c r="AD171" s="199">
        <f t="shared" si="340"/>
        <v>2053.0708205213459</v>
      </c>
      <c r="AE171" s="201">
        <f t="shared" si="341"/>
        <v>2053.0708205213459</v>
      </c>
      <c r="AF171" s="202">
        <f t="shared" si="328"/>
        <v>2053.0708205213459</v>
      </c>
      <c r="AG171" s="202">
        <f t="shared" si="342"/>
        <v>2053.0708205213459</v>
      </c>
      <c r="AH171" s="202">
        <f t="shared" si="343"/>
        <v>2053</v>
      </c>
      <c r="AI171" s="177">
        <f t="shared" si="329"/>
        <v>2053</v>
      </c>
      <c r="AJ171" s="178" cm="1">
        <f t="array" ref="AJ171">IFERROR(INDEX($AN$6:$DP$6,MATCH(_xlfn.AGGREGATE(14,6,(AN171:DP171)/(AN171:DP171&lt;=0),1),AN171:DP171,0)),"-")</f>
        <v>2054</v>
      </c>
      <c r="AL171" s="176" t="s">
        <v>302</v>
      </c>
      <c r="AM171" s="154">
        <f t="shared" si="330"/>
        <v>9.6916809433402994E-3</v>
      </c>
      <c r="AN171" s="176">
        <f t="shared" si="344"/>
        <v>9.402987345959268E-3</v>
      </c>
      <c r="AO171" s="176">
        <f t="shared" si="344"/>
        <v>9.1142937485782366E-3</v>
      </c>
      <c r="AP171" s="176">
        <f t="shared" si="344"/>
        <v>8.8256001511972052E-3</v>
      </c>
      <c r="AQ171" s="176">
        <f t="shared" si="344"/>
        <v>8.5369065538161738E-3</v>
      </c>
      <c r="AR171" s="230">
        <f t="shared" si="353"/>
        <v>8.2482129564351442E-3</v>
      </c>
      <c r="AS171" s="230">
        <f t="shared" si="353"/>
        <v>7.9595193590541128E-3</v>
      </c>
      <c r="AT171" s="230">
        <f t="shared" si="353"/>
        <v>7.6708257616730814E-3</v>
      </c>
      <c r="AU171" s="230">
        <f t="shared" si="353"/>
        <v>7.38213216429205E-3</v>
      </c>
      <c r="AV171" s="230">
        <f t="shared" si="353"/>
        <v>7.0934385669110187E-3</v>
      </c>
      <c r="AW171" s="230">
        <f t="shared" si="353"/>
        <v>6.8047449695299873E-3</v>
      </c>
      <c r="AX171" s="230">
        <f t="shared" si="353"/>
        <v>6.5160513721489568E-3</v>
      </c>
      <c r="AY171" s="230">
        <f t="shared" si="353"/>
        <v>6.2273577747679254E-3</v>
      </c>
      <c r="AZ171" s="230">
        <f t="shared" si="353"/>
        <v>5.938664177386894E-3</v>
      </c>
      <c r="BA171" s="230">
        <f t="shared" si="353"/>
        <v>5.6499705800058635E-3</v>
      </c>
      <c r="BB171" s="230">
        <f t="shared" si="353"/>
        <v>5.3612769826248321E-3</v>
      </c>
      <c r="BC171" s="230">
        <f t="shared" si="353"/>
        <v>5.0725833852438007E-3</v>
      </c>
      <c r="BD171" s="230">
        <f t="shared" si="353"/>
        <v>4.7838897878627693E-3</v>
      </c>
      <c r="BE171" s="230">
        <f t="shared" si="353"/>
        <v>4.4951961904817379E-3</v>
      </c>
      <c r="BF171" s="230">
        <f t="shared" si="353"/>
        <v>4.2065025931007074E-3</v>
      </c>
      <c r="BG171" s="230">
        <f t="shared" ref="BG171:BV186" si="355">IF(BG$6&lt;=$T171,0,IF(BG$6&lt;$AH171,$X171+($Y171-$X171)/($AG171-($T171+0.5))*(BG$6+0.5-($T171+0.5)),
IF(BG$6=$AH171,($X171+($Y171-$X171)/($AG171-($T171+0.5))*(0.5*($AG171+$AH171)-($T171+0.5)))*($AG171-$AH171)+$Y171*($AH171+1-$AG171),
$Y171)))</f>
        <v>3.917808995719676E-3</v>
      </c>
      <c r="BH171" s="230">
        <f t="shared" si="355"/>
        <v>3.6291153983386447E-3</v>
      </c>
      <c r="BI171" s="230">
        <f t="shared" si="355"/>
        <v>3.3404218009576141E-3</v>
      </c>
      <c r="BJ171" s="230">
        <f t="shared" si="355"/>
        <v>3.0517282035765828E-3</v>
      </c>
      <c r="BK171" s="230">
        <f t="shared" si="355"/>
        <v>2.7630346061955514E-3</v>
      </c>
      <c r="BL171" s="230">
        <f t="shared" si="355"/>
        <v>2.47434100881452E-3</v>
      </c>
      <c r="BM171" s="230">
        <f t="shared" si="355"/>
        <v>2.1856474114334886E-3</v>
      </c>
      <c r="BN171" s="230">
        <f t="shared" si="355"/>
        <v>1.8969538140524581E-3</v>
      </c>
      <c r="BO171" s="230">
        <f t="shared" si="355"/>
        <v>1.6082602166714276E-3</v>
      </c>
      <c r="BP171" s="230">
        <f t="shared" si="355"/>
        <v>1.3195666192903962E-3</v>
      </c>
      <c r="BQ171" s="230">
        <f t="shared" si="355"/>
        <v>1.0308730219093648E-3</v>
      </c>
      <c r="BR171" s="230">
        <f t="shared" si="355"/>
        <v>7.4217942452833342E-4</v>
      </c>
      <c r="BS171" s="230">
        <f t="shared" si="355"/>
        <v>4.5348582714730204E-4</v>
      </c>
      <c r="BT171" s="230">
        <f t="shared" si="355"/>
        <v>1.6479222976627066E-4</v>
      </c>
      <c r="BU171" s="230">
        <f t="shared" si="355"/>
        <v>7.2397804396357467E-7</v>
      </c>
      <c r="BV171" s="230">
        <f t="shared" si="355"/>
        <v>0</v>
      </c>
      <c r="BW171" s="230">
        <f t="shared" si="354"/>
        <v>0</v>
      </c>
      <c r="BX171" s="230">
        <f t="shared" si="354"/>
        <v>0</v>
      </c>
      <c r="BY171" s="230">
        <f t="shared" si="354"/>
        <v>0</v>
      </c>
      <c r="BZ171" s="230">
        <f t="shared" si="354"/>
        <v>0</v>
      </c>
      <c r="CA171" s="230">
        <f t="shared" si="354"/>
        <v>0</v>
      </c>
      <c r="CB171" s="230">
        <f t="shared" si="354"/>
        <v>0</v>
      </c>
      <c r="CC171" s="230">
        <f t="shared" si="354"/>
        <v>0</v>
      </c>
      <c r="CD171" s="230">
        <f t="shared" si="354"/>
        <v>0</v>
      </c>
      <c r="CE171" s="230">
        <f t="shared" si="354"/>
        <v>0</v>
      </c>
      <c r="CF171" s="230">
        <f t="shared" si="354"/>
        <v>0</v>
      </c>
      <c r="CG171" s="230">
        <f t="shared" si="354"/>
        <v>0</v>
      </c>
      <c r="CH171" s="230">
        <f t="shared" si="354"/>
        <v>0</v>
      </c>
      <c r="CI171" s="230">
        <f t="shared" si="354"/>
        <v>0</v>
      </c>
      <c r="CJ171" s="230">
        <f t="shared" si="354"/>
        <v>0</v>
      </c>
      <c r="CK171" s="230">
        <f t="shared" si="354"/>
        <v>0</v>
      </c>
      <c r="CL171" s="230">
        <f t="shared" ref="CL171:DA186" si="356">IF(CL$6&lt;=$T171,0,IF(CL$6&lt;$AH171,$X171+($Y171-$X171)/($AG171-($T171+0.5))*(CL$6+0.5-($T171+0.5)),
IF(CL$6=$AH171,($X171+($Y171-$X171)/($AG171-($T171+0.5))*(0.5*($AG171+$AH171)-($T171+0.5)))*($AG171-$AH171)+$Y171*($AH171+1-$AG171),
$Y171)))</f>
        <v>0</v>
      </c>
      <c r="CM171" s="230">
        <f t="shared" si="356"/>
        <v>0</v>
      </c>
      <c r="CN171" s="230">
        <f t="shared" si="356"/>
        <v>0</v>
      </c>
      <c r="CO171" s="230">
        <f t="shared" si="356"/>
        <v>0</v>
      </c>
      <c r="CP171" s="230">
        <f t="shared" si="356"/>
        <v>0</v>
      </c>
      <c r="CQ171" s="230">
        <f t="shared" si="356"/>
        <v>0</v>
      </c>
      <c r="CR171" s="230">
        <f t="shared" si="356"/>
        <v>0</v>
      </c>
      <c r="CS171" s="230">
        <f t="shared" si="356"/>
        <v>0</v>
      </c>
      <c r="CT171" s="230">
        <f t="shared" si="356"/>
        <v>0</v>
      </c>
      <c r="CU171" s="230">
        <f t="shared" si="356"/>
        <v>0</v>
      </c>
      <c r="CV171" s="230">
        <f t="shared" si="356"/>
        <v>0</v>
      </c>
      <c r="CW171" s="230">
        <f t="shared" si="356"/>
        <v>0</v>
      </c>
      <c r="CX171" s="230">
        <f t="shared" si="356"/>
        <v>0</v>
      </c>
      <c r="CY171" s="230">
        <f t="shared" si="356"/>
        <v>0</v>
      </c>
      <c r="CZ171" s="230">
        <f t="shared" si="356"/>
        <v>0</v>
      </c>
      <c r="DA171" s="230">
        <f t="shared" si="356"/>
        <v>0</v>
      </c>
      <c r="DB171" s="230">
        <f t="shared" ref="DB171:DP186" si="357">IF(DB$6&lt;=$T171,0,IF(DB$6&lt;$AH171,$X171+($Y171-$X171)/($AG171-($T171+0.5))*(DB$6+0.5-($T171+0.5)),
IF(DB$6=$AH171,($X171+($Y171-$X171)/($AG171-($T171+0.5))*(0.5*($AG171+$AH171)-($T171+0.5)))*($AG171-$AH171)+$Y171*($AH171+1-$AG171),
$Y171)))</f>
        <v>0</v>
      </c>
      <c r="DC171" s="230">
        <f t="shared" si="357"/>
        <v>0</v>
      </c>
      <c r="DD171" s="230">
        <f t="shared" si="357"/>
        <v>0</v>
      </c>
      <c r="DE171" s="230">
        <f t="shared" si="357"/>
        <v>0</v>
      </c>
      <c r="DF171" s="230">
        <f t="shared" si="357"/>
        <v>0</v>
      </c>
      <c r="DG171" s="230">
        <f t="shared" si="357"/>
        <v>0</v>
      </c>
      <c r="DH171" s="230">
        <f t="shared" si="357"/>
        <v>0</v>
      </c>
      <c r="DI171" s="230">
        <f t="shared" si="357"/>
        <v>0</v>
      </c>
      <c r="DJ171" s="230">
        <f t="shared" si="357"/>
        <v>0</v>
      </c>
      <c r="DK171" s="230">
        <f t="shared" si="357"/>
        <v>0</v>
      </c>
      <c r="DL171" s="230">
        <f t="shared" si="357"/>
        <v>0</v>
      </c>
      <c r="DM171" s="230">
        <f t="shared" si="357"/>
        <v>0</v>
      </c>
      <c r="DN171" s="230">
        <f t="shared" si="357"/>
        <v>0</v>
      </c>
      <c r="DO171" s="230">
        <f t="shared" si="357"/>
        <v>0</v>
      </c>
      <c r="DP171" s="230">
        <f t="shared" si="357"/>
        <v>0</v>
      </c>
    </row>
    <row r="172" spans="2:120" x14ac:dyDescent="0.25">
      <c r="B172" s="194" t="str">
        <f t="shared" si="333"/>
        <v>Macao</v>
      </c>
      <c r="C172" s="233">
        <f>'web app'!$C$29</f>
        <v>668.55</v>
      </c>
      <c r="D172" s="234">
        <f>'web app'!$C$17</f>
        <v>0.15</v>
      </c>
      <c r="E172" s="235">
        <f>VLOOKUP($S172,'data countries EDGAR'!$A$15:$AA$223,'data countries EDGAR'!$AA$12,FALSE)</f>
        <v>8.3261232457273497E-5</v>
      </c>
      <c r="F172" s="235">
        <f>VLOOKUP($S172,'data countries EDGAR'!$A$15:$AA$223,'data countries EDGAR'!$Z$12,FALSE)</f>
        <v>6.124951132303652E-5</v>
      </c>
      <c r="G172" s="193">
        <f t="shared" si="334"/>
        <v>4.3155751219660185E-2</v>
      </c>
      <c r="H172" s="262">
        <f>VLOOKUP($S172,'data countries EDGAR'!$A$15:$AA$223,'data countries EDGAR'!M$12,FALSE)/1000</f>
        <v>2.2472781064761002E-3</v>
      </c>
      <c r="I172" s="236">
        <f>VLOOKUP($S172,'data countries EDGAR'!$A$15:$AA$223,'data countries EDGAR'!N$12,FALSE)/1000</f>
        <v>2.2329260013139E-3</v>
      </c>
      <c r="J172" s="236">
        <f>VLOOKUP($S172,'data countries EDGAR'!$A$15:$AA$223,'data countries EDGAR'!O$12,FALSE)/1000</f>
        <v>2.0473238062786998E-3</v>
      </c>
      <c r="K172" s="236">
        <f>VLOOKUP($S172,'data countries EDGAR'!$A$15:$AA$223,'data countries EDGAR'!P$12,FALSE)/1000</f>
        <v>1.6785468049508999E-3</v>
      </c>
      <c r="L172" s="236">
        <f>VLOOKUP($S172,'data countries EDGAR'!$A$15:$AA$223,'data countries EDGAR'!Q$12,FALSE)/1000</f>
        <v>1.6804704201573999E-3</v>
      </c>
      <c r="M172" s="236">
        <f>VLOOKUP($S172,'data countries EDGAR'!$A$15:$AA$223,'data countries EDGAR'!R$12,FALSE)/1000</f>
        <v>1.7348854189548999E-3</v>
      </c>
      <c r="N172" s="236"/>
      <c r="O172" s="236"/>
      <c r="P172" s="262">
        <f t="shared" si="335"/>
        <v>9.3741524516557997E-3</v>
      </c>
      <c r="Q172" s="194">
        <f t="shared" si="322"/>
        <v>0</v>
      </c>
      <c r="R172" s="237">
        <f t="shared" si="323"/>
        <v>0</v>
      </c>
      <c r="S172" s="194" t="str">
        <f>'data countries EDGAR'!A127</f>
        <v>Macao</v>
      </c>
      <c r="T172" s="195">
        <v>2019</v>
      </c>
      <c r="U172" s="485">
        <f t="shared" si="336"/>
        <v>4.3155751219660185E-2</v>
      </c>
      <c r="V172" s="193">
        <f t="shared" si="324"/>
        <v>4.3155751219677546E-2</v>
      </c>
      <c r="W172" s="254">
        <f t="shared" si="337"/>
        <v>4.0234482412415673E-13</v>
      </c>
      <c r="X172" s="197">
        <f t="shared" si="325"/>
        <v>2.2472781064761002E-3</v>
      </c>
      <c r="Y172" s="229">
        <v>0</v>
      </c>
      <c r="Z172" s="199">
        <f t="shared" si="338"/>
        <v>2.2472781064761002E-3</v>
      </c>
      <c r="AA172" s="199">
        <f t="shared" si="326"/>
        <v>-9.1653150526027662</v>
      </c>
      <c r="AB172" s="200">
        <f t="shared" si="327"/>
        <v>9344.0996648412874</v>
      </c>
      <c r="AC172" s="199">
        <f t="shared" si="339"/>
        <v>2019.5063450512359</v>
      </c>
      <c r="AD172" s="199">
        <f t="shared" si="340"/>
        <v>2058.9007849744571</v>
      </c>
      <c r="AE172" s="201">
        <f t="shared" si="341"/>
        <v>2058.9007849744571</v>
      </c>
      <c r="AF172" s="202">
        <f t="shared" si="328"/>
        <v>2058.9007849744571</v>
      </c>
      <c r="AG172" s="202">
        <f t="shared" si="342"/>
        <v>2058.9007849744571</v>
      </c>
      <c r="AH172" s="202">
        <f t="shared" si="343"/>
        <v>2058</v>
      </c>
      <c r="AI172" s="177">
        <f t="shared" si="329"/>
        <v>2059</v>
      </c>
      <c r="AJ172" s="178" cm="1">
        <f t="array" ref="AJ172">IFERROR(INDEX($AN$6:$DP$6,MATCH(_xlfn.AGGREGATE(14,6,(AN172:DP172)/(AN172:DP172&lt;=0),1),AN172:DP172,0)),"-")</f>
        <v>2059</v>
      </c>
      <c r="AL172" s="176" t="s">
        <v>302</v>
      </c>
      <c r="AM172" s="154">
        <f t="shared" si="330"/>
        <v>2.2472781064761002E-3</v>
      </c>
      <c r="AN172" s="176">
        <f t="shared" si="344"/>
        <v>2.1902417274310385E-3</v>
      </c>
      <c r="AO172" s="176">
        <f t="shared" si="344"/>
        <v>2.1332053483859772E-3</v>
      </c>
      <c r="AP172" s="176">
        <f t="shared" si="344"/>
        <v>2.0761689693409155E-3</v>
      </c>
      <c r="AQ172" s="176">
        <f t="shared" si="344"/>
        <v>2.0191325902958542E-3</v>
      </c>
      <c r="AR172" s="230">
        <f t="shared" ref="AR172:BG187" si="358">IF(AR$6&lt;=$T172,0,IF(AR$6&lt;$AH172,$X172+($Y172-$X172)/($AG172-($T172+0.5))*(AR$6+0.5-($T172+0.5)),
IF(AR$6=$AH172,($X172+($Y172-$X172)/($AG172-($T172+0.5))*(0.5*($AG172+$AH172)-($T172+0.5)))*($AG172-$AH172)+$Y172*($AH172+1-$AG172),
$Y172)))</f>
        <v>1.9620962112507924E-3</v>
      </c>
      <c r="AS172" s="230">
        <f t="shared" si="358"/>
        <v>1.9050598322057312E-3</v>
      </c>
      <c r="AT172" s="230">
        <f t="shared" si="358"/>
        <v>1.8480234531606696E-3</v>
      </c>
      <c r="AU172" s="230">
        <f t="shared" si="358"/>
        <v>1.7909870741156081E-3</v>
      </c>
      <c r="AV172" s="230">
        <f t="shared" si="358"/>
        <v>1.7339506950705464E-3</v>
      </c>
      <c r="AW172" s="230">
        <f t="shared" si="358"/>
        <v>1.6769143160254851E-3</v>
      </c>
      <c r="AX172" s="230">
        <f t="shared" si="358"/>
        <v>1.6198779369804234E-3</v>
      </c>
      <c r="AY172" s="230">
        <f t="shared" si="358"/>
        <v>1.5628415579353621E-3</v>
      </c>
      <c r="AZ172" s="230">
        <f t="shared" si="358"/>
        <v>1.5058051788903004E-3</v>
      </c>
      <c r="BA172" s="230">
        <f t="shared" si="358"/>
        <v>1.4487687998452391E-3</v>
      </c>
      <c r="BB172" s="230">
        <f t="shared" si="358"/>
        <v>1.3917324208001774E-3</v>
      </c>
      <c r="BC172" s="230">
        <f t="shared" si="358"/>
        <v>1.3346960417551161E-3</v>
      </c>
      <c r="BD172" s="230">
        <f t="shared" si="358"/>
        <v>1.2776596627100544E-3</v>
      </c>
      <c r="BE172" s="230">
        <f t="shared" si="358"/>
        <v>1.2206232836649929E-3</v>
      </c>
      <c r="BF172" s="230">
        <f t="shared" si="358"/>
        <v>1.1635869046199314E-3</v>
      </c>
      <c r="BG172" s="230">
        <f t="shared" si="358"/>
        <v>1.1065505255748698E-3</v>
      </c>
      <c r="BH172" s="230">
        <f t="shared" si="355"/>
        <v>1.0495141465298083E-3</v>
      </c>
      <c r="BI172" s="230">
        <f t="shared" si="355"/>
        <v>9.9247776748474683E-4</v>
      </c>
      <c r="BJ172" s="230">
        <f t="shared" si="355"/>
        <v>9.3544138843968533E-4</v>
      </c>
      <c r="BK172" s="230">
        <f t="shared" si="355"/>
        <v>8.7840500939462382E-4</v>
      </c>
      <c r="BL172" s="230">
        <f t="shared" si="355"/>
        <v>8.2136863034956232E-4</v>
      </c>
      <c r="BM172" s="230">
        <f t="shared" si="355"/>
        <v>7.6433225130450081E-4</v>
      </c>
      <c r="BN172" s="230">
        <f t="shared" si="355"/>
        <v>7.072958722594393E-4</v>
      </c>
      <c r="BO172" s="230">
        <f t="shared" si="355"/>
        <v>6.502594932143778E-4</v>
      </c>
      <c r="BP172" s="230">
        <f t="shared" si="355"/>
        <v>5.9322311416931629E-4</v>
      </c>
      <c r="BQ172" s="230">
        <f t="shared" si="355"/>
        <v>5.3618673512425478E-4</v>
      </c>
      <c r="BR172" s="230">
        <f t="shared" si="355"/>
        <v>4.7915035607919328E-4</v>
      </c>
      <c r="BS172" s="230">
        <f t="shared" si="355"/>
        <v>4.2211397703413177E-4</v>
      </c>
      <c r="BT172" s="230">
        <f t="shared" si="355"/>
        <v>3.6507759798907026E-4</v>
      </c>
      <c r="BU172" s="230">
        <f t="shared" si="355"/>
        <v>3.0804121894400876E-4</v>
      </c>
      <c r="BV172" s="230">
        <f t="shared" si="355"/>
        <v>2.5100483989894725E-4</v>
      </c>
      <c r="BW172" s="230">
        <f t="shared" ref="BW172:CL187" si="359">IF(BW$6&lt;=$T172,0,IF(BW$6&lt;$AH172,$X172+($Y172-$X172)/($AG172-($T172+0.5))*(BW$6+0.5-($T172+0.5)),
IF(BW$6=$AH172,($X172+($Y172-$X172)/($AG172-($T172+0.5))*(0.5*($AG172+$AH172)-($T172+0.5)))*($AG172-$AH172)+$Y172*($AH172+1-$AG172),
$Y172)))</f>
        <v>1.9396846085388553E-4</v>
      </c>
      <c r="BX172" s="230">
        <f t="shared" si="359"/>
        <v>1.3693208180882424E-4</v>
      </c>
      <c r="BY172" s="230">
        <f t="shared" si="359"/>
        <v>7.9895702763762514E-5</v>
      </c>
      <c r="BZ172" s="230">
        <f t="shared" si="359"/>
        <v>2.3140045976325024E-5</v>
      </c>
      <c r="CA172" s="230">
        <f t="shared" si="359"/>
        <v>0</v>
      </c>
      <c r="CB172" s="230">
        <f t="shared" si="359"/>
        <v>0</v>
      </c>
      <c r="CC172" s="230">
        <f t="shared" si="359"/>
        <v>0</v>
      </c>
      <c r="CD172" s="230">
        <f t="shared" si="359"/>
        <v>0</v>
      </c>
      <c r="CE172" s="230">
        <f t="shared" si="359"/>
        <v>0</v>
      </c>
      <c r="CF172" s="230">
        <f t="shared" si="359"/>
        <v>0</v>
      </c>
      <c r="CG172" s="230">
        <f t="shared" si="359"/>
        <v>0</v>
      </c>
      <c r="CH172" s="230">
        <f t="shared" si="359"/>
        <v>0</v>
      </c>
      <c r="CI172" s="230">
        <f t="shared" si="359"/>
        <v>0</v>
      </c>
      <c r="CJ172" s="230">
        <f t="shared" si="359"/>
        <v>0</v>
      </c>
      <c r="CK172" s="230">
        <f t="shared" si="359"/>
        <v>0</v>
      </c>
      <c r="CL172" s="230">
        <f t="shared" si="359"/>
        <v>0</v>
      </c>
      <c r="CM172" s="230">
        <f t="shared" si="356"/>
        <v>0</v>
      </c>
      <c r="CN172" s="230">
        <f t="shared" si="356"/>
        <v>0</v>
      </c>
      <c r="CO172" s="230">
        <f t="shared" si="356"/>
        <v>0</v>
      </c>
      <c r="CP172" s="230">
        <f t="shared" si="356"/>
        <v>0</v>
      </c>
      <c r="CQ172" s="230">
        <f t="shared" si="356"/>
        <v>0</v>
      </c>
      <c r="CR172" s="230">
        <f t="shared" si="356"/>
        <v>0</v>
      </c>
      <c r="CS172" s="230">
        <f t="shared" si="356"/>
        <v>0</v>
      </c>
      <c r="CT172" s="230">
        <f t="shared" si="356"/>
        <v>0</v>
      </c>
      <c r="CU172" s="230">
        <f t="shared" si="356"/>
        <v>0</v>
      </c>
      <c r="CV172" s="230">
        <f t="shared" si="356"/>
        <v>0</v>
      </c>
      <c r="CW172" s="230">
        <f t="shared" si="356"/>
        <v>0</v>
      </c>
      <c r="CX172" s="230">
        <f t="shared" si="356"/>
        <v>0</v>
      </c>
      <c r="CY172" s="230">
        <f t="shared" si="356"/>
        <v>0</v>
      </c>
      <c r="CZ172" s="230">
        <f t="shared" si="356"/>
        <v>0</v>
      </c>
      <c r="DA172" s="230">
        <f t="shared" si="356"/>
        <v>0</v>
      </c>
      <c r="DB172" s="230">
        <f t="shared" si="357"/>
        <v>0</v>
      </c>
      <c r="DC172" s="230">
        <f t="shared" si="357"/>
        <v>0</v>
      </c>
      <c r="DD172" s="230">
        <f t="shared" si="357"/>
        <v>0</v>
      </c>
      <c r="DE172" s="230">
        <f t="shared" si="357"/>
        <v>0</v>
      </c>
      <c r="DF172" s="230">
        <f t="shared" si="357"/>
        <v>0</v>
      </c>
      <c r="DG172" s="230">
        <f t="shared" si="357"/>
        <v>0</v>
      </c>
      <c r="DH172" s="230">
        <f t="shared" si="357"/>
        <v>0</v>
      </c>
      <c r="DI172" s="230">
        <f t="shared" si="357"/>
        <v>0</v>
      </c>
      <c r="DJ172" s="230">
        <f t="shared" si="357"/>
        <v>0</v>
      </c>
      <c r="DK172" s="230">
        <f t="shared" si="357"/>
        <v>0</v>
      </c>
      <c r="DL172" s="230">
        <f t="shared" si="357"/>
        <v>0</v>
      </c>
      <c r="DM172" s="230">
        <f t="shared" si="357"/>
        <v>0</v>
      </c>
      <c r="DN172" s="230">
        <f t="shared" si="357"/>
        <v>0</v>
      </c>
      <c r="DO172" s="230">
        <f t="shared" si="357"/>
        <v>0</v>
      </c>
      <c r="DP172" s="230">
        <f t="shared" si="357"/>
        <v>0</v>
      </c>
    </row>
    <row r="173" spans="2:120" x14ac:dyDescent="0.25">
      <c r="B173" s="194" t="str">
        <f t="shared" si="333"/>
        <v>Madagascar</v>
      </c>
      <c r="C173" s="233">
        <f>'web app'!$C$29</f>
        <v>668.55</v>
      </c>
      <c r="D173" s="234">
        <f>'web app'!$C$17</f>
        <v>0.15</v>
      </c>
      <c r="E173" s="235">
        <f>VLOOKUP($S173,'data countries EDGAR'!$A$15:$AA$223,'data countries EDGAR'!$AA$12,FALSE)</f>
        <v>3.4972132128696406E-3</v>
      </c>
      <c r="F173" s="235">
        <f>VLOOKUP($S173,'data countries EDGAR'!$A$15:$AA$223,'data countries EDGAR'!$Z$12,FALSE)</f>
        <v>1.093216228356058E-4</v>
      </c>
      <c r="G173" s="193">
        <f t="shared" si="334"/>
        <v>0.41283320932433232</v>
      </c>
      <c r="H173" s="262">
        <f>VLOOKUP($S173,'data countries EDGAR'!$A$15:$AA$223,'data countries EDGAR'!M$12,FALSE)/1000</f>
        <v>4.0110701988653004E-3</v>
      </c>
      <c r="I173" s="236">
        <f>VLOOKUP($S173,'data countries EDGAR'!$A$15:$AA$223,'data countries EDGAR'!N$12,FALSE)/1000</f>
        <v>3.1281311775634003E-3</v>
      </c>
      <c r="J173" s="236">
        <f>VLOOKUP($S173,'data countries EDGAR'!$A$15:$AA$223,'data countries EDGAR'!O$12,FALSE)/1000</f>
        <v>4.1029980314869E-3</v>
      </c>
      <c r="K173" s="236">
        <f>VLOOKUP($S173,'data countries EDGAR'!$A$15:$AA$223,'data countries EDGAR'!P$12,FALSE)/1000</f>
        <v>4.3839874381809002E-3</v>
      </c>
      <c r="L173" s="236">
        <f>VLOOKUP($S173,'data countries EDGAR'!$A$15:$AA$223,'data countries EDGAR'!Q$12,FALSE)/1000</f>
        <v>4.5941999484235994E-3</v>
      </c>
      <c r="M173" s="236">
        <f>VLOOKUP($S173,'data countries EDGAR'!$A$15:$AA$223,'data countries EDGAR'!R$12,FALSE)/1000</f>
        <v>4.6827031775142003E-3</v>
      </c>
      <c r="N173" s="236"/>
      <c r="O173" s="236"/>
      <c r="P173" s="262">
        <f t="shared" si="335"/>
        <v>2.0892019773169002E-2</v>
      </c>
      <c r="Q173" s="194">
        <f t="shared" si="322"/>
        <v>0</v>
      </c>
      <c r="R173" s="237">
        <f t="shared" si="323"/>
        <v>0</v>
      </c>
      <c r="S173" s="194" t="str">
        <f>'data countries EDGAR'!A128</f>
        <v>Madagascar</v>
      </c>
      <c r="T173" s="195">
        <v>2019</v>
      </c>
      <c r="U173" s="485">
        <f t="shared" si="336"/>
        <v>0.41283320932433232</v>
      </c>
      <c r="V173" s="193">
        <f t="shared" si="324"/>
        <v>0.26049716587231675</v>
      </c>
      <c r="W173" s="254">
        <f t="shared" si="337"/>
        <v>-0.36900142723822515</v>
      </c>
      <c r="X173" s="197">
        <f t="shared" si="325"/>
        <v>4.0110701988653004E-3</v>
      </c>
      <c r="Y173" s="229">
        <v>0</v>
      </c>
      <c r="Z173" s="199">
        <f t="shared" si="338"/>
        <v>4.0110701988653004E-3</v>
      </c>
      <c r="AA173" s="199">
        <f t="shared" si="326"/>
        <v>-17.030390022064481</v>
      </c>
      <c r="AB173" s="200">
        <f t="shared" si="327"/>
        <v>18034.204171910951</v>
      </c>
      <c r="AC173" s="199">
        <f t="shared" si="339"/>
        <v>2019.501208630363</v>
      </c>
      <c r="AD173" s="199">
        <f t="shared" si="340"/>
        <v>2226.345704465858</v>
      </c>
      <c r="AE173" s="201">
        <f t="shared" si="341"/>
        <v>2226.345704465858</v>
      </c>
      <c r="AF173" s="202">
        <f t="shared" si="328"/>
        <v>2226.345704465858</v>
      </c>
      <c r="AG173" s="202">
        <f t="shared" si="342"/>
        <v>2226.345704465858</v>
      </c>
      <c r="AH173" s="202">
        <f t="shared" si="343"/>
        <v>2226</v>
      </c>
      <c r="AI173" s="177">
        <f t="shared" si="329"/>
        <v>2226</v>
      </c>
      <c r="AJ173" s="178" t="str" cm="1">
        <f t="array" ref="AJ173">IFERROR(INDEX($AN$6:$DP$6,MATCH(_xlfn.AGGREGATE(14,6,(AN173:DP173)/(AN173:DP173&lt;=0),1),AN173:DP173,0)),"-")</f>
        <v>-</v>
      </c>
      <c r="AL173" s="176" t="s">
        <v>302</v>
      </c>
      <c r="AM173" s="154">
        <f t="shared" si="330"/>
        <v>4.0110701988653004E-3</v>
      </c>
      <c r="AN173" s="176">
        <f t="shared" si="344"/>
        <v>3.991678593856034E-3</v>
      </c>
      <c r="AO173" s="176">
        <f t="shared" si="344"/>
        <v>3.9722869888467686E-3</v>
      </c>
      <c r="AP173" s="176">
        <f t="shared" si="344"/>
        <v>3.9528953838375023E-3</v>
      </c>
      <c r="AQ173" s="176">
        <f t="shared" si="344"/>
        <v>3.9335037788282359E-3</v>
      </c>
      <c r="AR173" s="230">
        <f t="shared" si="358"/>
        <v>3.9141121738189705E-3</v>
      </c>
      <c r="AS173" s="230">
        <f t="shared" si="358"/>
        <v>3.8947205688097042E-3</v>
      </c>
      <c r="AT173" s="230">
        <f t="shared" si="358"/>
        <v>3.8753289638004378E-3</v>
      </c>
      <c r="AU173" s="230">
        <f t="shared" si="358"/>
        <v>3.8559373587911719E-3</v>
      </c>
      <c r="AV173" s="230">
        <f t="shared" si="358"/>
        <v>3.8365457537819056E-3</v>
      </c>
      <c r="AW173" s="230">
        <f t="shared" si="358"/>
        <v>3.8171541487726397E-3</v>
      </c>
      <c r="AX173" s="230">
        <f t="shared" si="358"/>
        <v>3.7977625437633738E-3</v>
      </c>
      <c r="AY173" s="230">
        <f t="shared" si="358"/>
        <v>3.7783709387541075E-3</v>
      </c>
      <c r="AZ173" s="230">
        <f t="shared" si="358"/>
        <v>3.7589793337448416E-3</v>
      </c>
      <c r="BA173" s="230">
        <f t="shared" si="358"/>
        <v>3.7395877287355753E-3</v>
      </c>
      <c r="BB173" s="230">
        <f t="shared" si="358"/>
        <v>3.7201961237263094E-3</v>
      </c>
      <c r="BC173" s="230">
        <f t="shared" si="358"/>
        <v>3.7008045187170435E-3</v>
      </c>
      <c r="BD173" s="230">
        <f t="shared" si="358"/>
        <v>3.6814129137077772E-3</v>
      </c>
      <c r="BE173" s="230">
        <f t="shared" si="358"/>
        <v>3.6620213086985113E-3</v>
      </c>
      <c r="BF173" s="230">
        <f t="shared" si="358"/>
        <v>3.642629703689245E-3</v>
      </c>
      <c r="BG173" s="230">
        <f t="shared" si="358"/>
        <v>3.6232380986799791E-3</v>
      </c>
      <c r="BH173" s="230">
        <f t="shared" si="355"/>
        <v>3.6038464936707132E-3</v>
      </c>
      <c r="BI173" s="230">
        <f t="shared" si="355"/>
        <v>3.5844548886614469E-3</v>
      </c>
      <c r="BJ173" s="230">
        <f t="shared" si="355"/>
        <v>3.565063283652181E-3</v>
      </c>
      <c r="BK173" s="230">
        <f t="shared" si="355"/>
        <v>3.5456716786429147E-3</v>
      </c>
      <c r="BL173" s="230">
        <f t="shared" si="355"/>
        <v>3.5262800736336488E-3</v>
      </c>
      <c r="BM173" s="230">
        <f t="shared" si="355"/>
        <v>3.5068884686243829E-3</v>
      </c>
      <c r="BN173" s="230">
        <f t="shared" si="355"/>
        <v>3.4874968636151166E-3</v>
      </c>
      <c r="BO173" s="230">
        <f t="shared" si="355"/>
        <v>3.4681052586058507E-3</v>
      </c>
      <c r="BP173" s="230">
        <f t="shared" si="355"/>
        <v>3.4487136535965848E-3</v>
      </c>
      <c r="BQ173" s="230">
        <f t="shared" si="355"/>
        <v>3.4293220485873185E-3</v>
      </c>
      <c r="BR173" s="230">
        <f t="shared" si="355"/>
        <v>3.4099304435780526E-3</v>
      </c>
      <c r="BS173" s="230">
        <f t="shared" si="355"/>
        <v>3.3905388385687863E-3</v>
      </c>
      <c r="BT173" s="230">
        <f t="shared" si="355"/>
        <v>3.3711472335595204E-3</v>
      </c>
      <c r="BU173" s="230">
        <f t="shared" si="355"/>
        <v>3.351755628550254E-3</v>
      </c>
      <c r="BV173" s="230">
        <f t="shared" si="355"/>
        <v>3.3323640235409882E-3</v>
      </c>
      <c r="BW173" s="230">
        <f t="shared" si="359"/>
        <v>3.3129724185317223E-3</v>
      </c>
      <c r="BX173" s="230">
        <f t="shared" si="359"/>
        <v>3.2935808135224559E-3</v>
      </c>
      <c r="BY173" s="230">
        <f t="shared" si="359"/>
        <v>3.2741892085131901E-3</v>
      </c>
      <c r="BZ173" s="230">
        <f t="shared" si="359"/>
        <v>3.2547976035039242E-3</v>
      </c>
      <c r="CA173" s="230">
        <f t="shared" si="359"/>
        <v>3.2354059984946578E-3</v>
      </c>
      <c r="CB173" s="230">
        <f t="shared" si="359"/>
        <v>3.216014393485392E-3</v>
      </c>
      <c r="CC173" s="230">
        <f t="shared" si="359"/>
        <v>3.1966227884761256E-3</v>
      </c>
      <c r="CD173" s="230">
        <f t="shared" si="359"/>
        <v>3.1772311834668597E-3</v>
      </c>
      <c r="CE173" s="230">
        <f t="shared" si="359"/>
        <v>3.1578395784575934E-3</v>
      </c>
      <c r="CF173" s="230">
        <f t="shared" si="359"/>
        <v>3.1384479734483275E-3</v>
      </c>
      <c r="CG173" s="230">
        <f t="shared" si="359"/>
        <v>3.1190563684390616E-3</v>
      </c>
      <c r="CH173" s="230">
        <f t="shared" si="359"/>
        <v>3.0996647634297953E-3</v>
      </c>
      <c r="CI173" s="230">
        <f t="shared" si="359"/>
        <v>3.0802731584205294E-3</v>
      </c>
      <c r="CJ173" s="230">
        <f t="shared" si="359"/>
        <v>3.0608815534112635E-3</v>
      </c>
      <c r="CK173" s="230">
        <f t="shared" si="359"/>
        <v>3.0414899484019972E-3</v>
      </c>
      <c r="CL173" s="230">
        <f t="shared" si="359"/>
        <v>3.0220983433927309E-3</v>
      </c>
      <c r="CM173" s="230">
        <f t="shared" si="356"/>
        <v>3.0027067383834654E-3</v>
      </c>
      <c r="CN173" s="230">
        <f t="shared" si="356"/>
        <v>2.9833151333741991E-3</v>
      </c>
      <c r="CO173" s="230">
        <f t="shared" si="356"/>
        <v>2.9639235283649328E-3</v>
      </c>
      <c r="CP173" s="230">
        <f t="shared" si="356"/>
        <v>2.9445319233556669E-3</v>
      </c>
      <c r="CQ173" s="230">
        <f t="shared" si="356"/>
        <v>2.925140318346401E-3</v>
      </c>
      <c r="CR173" s="230">
        <f t="shared" si="356"/>
        <v>2.9057487133371347E-3</v>
      </c>
      <c r="CS173" s="230">
        <f t="shared" si="356"/>
        <v>2.8863571083278688E-3</v>
      </c>
      <c r="CT173" s="230">
        <f t="shared" si="356"/>
        <v>2.8669655033186029E-3</v>
      </c>
      <c r="CU173" s="230">
        <f t="shared" si="356"/>
        <v>2.8475738983093366E-3</v>
      </c>
      <c r="CV173" s="230">
        <f t="shared" si="356"/>
        <v>2.8281822933000703E-3</v>
      </c>
      <c r="CW173" s="230">
        <f t="shared" si="356"/>
        <v>2.8087906882908048E-3</v>
      </c>
      <c r="CX173" s="230">
        <f t="shared" si="356"/>
        <v>2.7893990832815385E-3</v>
      </c>
      <c r="CY173" s="230">
        <f t="shared" si="356"/>
        <v>2.7700074782722722E-3</v>
      </c>
      <c r="CZ173" s="230">
        <f t="shared" si="356"/>
        <v>2.7506158732630063E-3</v>
      </c>
      <c r="DA173" s="230">
        <f t="shared" si="356"/>
        <v>2.7312242682537404E-3</v>
      </c>
      <c r="DB173" s="230">
        <f t="shared" si="357"/>
        <v>2.7118326632444741E-3</v>
      </c>
      <c r="DC173" s="230">
        <f t="shared" si="357"/>
        <v>2.6924410582352082E-3</v>
      </c>
      <c r="DD173" s="230">
        <f t="shared" si="357"/>
        <v>2.6730494532259423E-3</v>
      </c>
      <c r="DE173" s="230">
        <f t="shared" si="357"/>
        <v>2.653657848216676E-3</v>
      </c>
      <c r="DF173" s="230">
        <f t="shared" si="357"/>
        <v>2.6342662432074096E-3</v>
      </c>
      <c r="DG173" s="230">
        <f t="shared" si="357"/>
        <v>2.6148746381981442E-3</v>
      </c>
      <c r="DH173" s="230">
        <f t="shared" si="357"/>
        <v>2.5954830331888779E-3</v>
      </c>
      <c r="DI173" s="230">
        <f t="shared" si="357"/>
        <v>2.5760914281796115E-3</v>
      </c>
      <c r="DJ173" s="230">
        <f t="shared" si="357"/>
        <v>2.5566998231703456E-3</v>
      </c>
      <c r="DK173" s="230">
        <f t="shared" si="357"/>
        <v>2.5373082181610798E-3</v>
      </c>
      <c r="DL173" s="230">
        <f t="shared" si="357"/>
        <v>2.5179166131518134E-3</v>
      </c>
      <c r="DM173" s="230">
        <f t="shared" si="357"/>
        <v>2.4985250081425475E-3</v>
      </c>
      <c r="DN173" s="230">
        <f t="shared" si="357"/>
        <v>2.4791334031332816E-3</v>
      </c>
      <c r="DO173" s="230">
        <f t="shared" si="357"/>
        <v>2.4597417981240153E-3</v>
      </c>
      <c r="DP173" s="230">
        <f t="shared" si="357"/>
        <v>2.440350193114749E-3</v>
      </c>
    </row>
    <row r="174" spans="2:120" x14ac:dyDescent="0.25">
      <c r="B174" s="194" t="str">
        <f t="shared" si="333"/>
        <v>Malawi</v>
      </c>
      <c r="C174" s="233">
        <f>'web app'!$C$29</f>
        <v>668.55</v>
      </c>
      <c r="D174" s="234">
        <f>'web app'!$C$17</f>
        <v>0.15</v>
      </c>
      <c r="E174" s="235">
        <f>VLOOKUP($S174,'data countries EDGAR'!$A$15:$AA$223,'data countries EDGAR'!$AA$12,FALSE)</f>
        <v>2.5569730790936233E-3</v>
      </c>
      <c r="F174" s="235">
        <f>VLOOKUP($S174,'data countries EDGAR'!$A$15:$AA$223,'data countries EDGAR'!$Z$12,FALSE)</f>
        <v>1.5282890666595185E-4</v>
      </c>
      <c r="G174" s="193">
        <f t="shared" si="334"/>
        <v>0.34326735352300008</v>
      </c>
      <c r="H174" s="262">
        <f>VLOOKUP($S174,'data countries EDGAR'!$A$15:$AA$223,'data countries EDGAR'!M$12,FALSE)/1000</f>
        <v>5.6073762642069999E-3</v>
      </c>
      <c r="I174" s="236">
        <f>VLOOKUP($S174,'data countries EDGAR'!$A$15:$AA$223,'data countries EDGAR'!N$12,FALSE)/1000</f>
        <v>5.2062649178768999E-3</v>
      </c>
      <c r="J174" s="236">
        <f>VLOOKUP($S174,'data countries EDGAR'!$A$15:$AA$223,'data countries EDGAR'!O$12,FALSE)/1000</f>
        <v>6.1189325058030007E-3</v>
      </c>
      <c r="K174" s="236">
        <f>VLOOKUP($S174,'data countries EDGAR'!$A$15:$AA$223,'data countries EDGAR'!P$12,FALSE)/1000</f>
        <v>5.6022903626310001E-3</v>
      </c>
      <c r="L174" s="236">
        <f>VLOOKUP($S174,'data countries EDGAR'!$A$15:$AA$223,'data countries EDGAR'!Q$12,FALSE)/1000</f>
        <v>4.7047463625116007E-3</v>
      </c>
      <c r="M174" s="236">
        <f>VLOOKUP($S174,'data countries EDGAR'!$A$15:$AA$223,'data countries EDGAR'!R$12,FALSE)/1000</f>
        <v>4.7949478280440994E-3</v>
      </c>
      <c r="N174" s="236"/>
      <c r="O174" s="236"/>
      <c r="P174" s="262">
        <f t="shared" si="335"/>
        <v>2.6427181976866599E-2</v>
      </c>
      <c r="Q174" s="194">
        <f t="shared" si="322"/>
        <v>0</v>
      </c>
      <c r="R174" s="237">
        <f t="shared" si="323"/>
        <v>0</v>
      </c>
      <c r="S174" s="194" t="str">
        <f>'data countries EDGAR'!A129</f>
        <v>Malawi</v>
      </c>
      <c r="T174" s="195">
        <v>2019</v>
      </c>
      <c r="U174" s="485">
        <f t="shared" si="336"/>
        <v>0.34326735352300008</v>
      </c>
      <c r="V174" s="193">
        <f t="shared" si="324"/>
        <v>0.30332843145840016</v>
      </c>
      <c r="W174" s="254">
        <f t="shared" si="337"/>
        <v>-0.11634931680715122</v>
      </c>
      <c r="X174" s="197">
        <f t="shared" si="325"/>
        <v>5.6073762642069999E-3</v>
      </c>
      <c r="Y174" s="229">
        <v>0</v>
      </c>
      <c r="Z174" s="199">
        <f t="shared" si="338"/>
        <v>5.6073762642069999E-3</v>
      </c>
      <c r="AA174" s="199">
        <f t="shared" si="326"/>
        <v>-23.340334814442279</v>
      </c>
      <c r="AB174" s="200">
        <f t="shared" si="327"/>
        <v>24266.794949349638</v>
      </c>
      <c r="AC174" s="199">
        <f t="shared" si="339"/>
        <v>2019.5020254036044</v>
      </c>
      <c r="AD174" s="199">
        <f t="shared" si="340"/>
        <v>2142.932188870242</v>
      </c>
      <c r="AE174" s="201">
        <f t="shared" si="341"/>
        <v>2142.932188870242</v>
      </c>
      <c r="AF174" s="202">
        <f t="shared" si="328"/>
        <v>2142.932188870242</v>
      </c>
      <c r="AG174" s="202">
        <f t="shared" si="342"/>
        <v>2142.932188870242</v>
      </c>
      <c r="AH174" s="202">
        <f t="shared" si="343"/>
        <v>2142</v>
      </c>
      <c r="AI174" s="177">
        <f t="shared" si="329"/>
        <v>2143</v>
      </c>
      <c r="AJ174" s="178" t="str" cm="1">
        <f t="array" ref="AJ174">IFERROR(INDEX($AN$6:$DP$6,MATCH(_xlfn.AGGREGATE(14,6,(AN174:DP174)/(AN174:DP174&lt;=0),1),AN174:DP174,0)),"-")</f>
        <v>-</v>
      </c>
      <c r="AL174" s="176" t="s">
        <v>302</v>
      </c>
      <c r="AM174" s="154">
        <f t="shared" si="330"/>
        <v>5.6073762642069999E-3</v>
      </c>
      <c r="AN174" s="176">
        <f t="shared" si="344"/>
        <v>5.5619474638630168E-3</v>
      </c>
      <c r="AO174" s="176">
        <f t="shared" si="344"/>
        <v>5.5165186635190346E-3</v>
      </c>
      <c r="AP174" s="176">
        <f t="shared" si="344"/>
        <v>5.4710898631750516E-3</v>
      </c>
      <c r="AQ174" s="176">
        <f t="shared" si="344"/>
        <v>5.4256610628310685E-3</v>
      </c>
      <c r="AR174" s="230">
        <f t="shared" si="358"/>
        <v>5.3802322624870863E-3</v>
      </c>
      <c r="AS174" s="230">
        <f t="shared" si="358"/>
        <v>5.3348034621431032E-3</v>
      </c>
      <c r="AT174" s="230">
        <f t="shared" si="358"/>
        <v>5.2893746617991202E-3</v>
      </c>
      <c r="AU174" s="230">
        <f t="shared" si="358"/>
        <v>5.243945861455138E-3</v>
      </c>
      <c r="AV174" s="230">
        <f t="shared" si="358"/>
        <v>5.1985170611111549E-3</v>
      </c>
      <c r="AW174" s="230">
        <f t="shared" si="358"/>
        <v>5.1530882607671719E-3</v>
      </c>
      <c r="AX174" s="230">
        <f t="shared" si="358"/>
        <v>5.1076594604231897E-3</v>
      </c>
      <c r="AY174" s="230">
        <f t="shared" si="358"/>
        <v>5.0622306600792066E-3</v>
      </c>
      <c r="AZ174" s="230">
        <f t="shared" si="358"/>
        <v>5.0168018597352235E-3</v>
      </c>
      <c r="BA174" s="230">
        <f t="shared" si="358"/>
        <v>4.9713730593912413E-3</v>
      </c>
      <c r="BB174" s="230">
        <f t="shared" si="358"/>
        <v>4.9259442590472583E-3</v>
      </c>
      <c r="BC174" s="230">
        <f t="shared" si="358"/>
        <v>4.8805154587032752E-3</v>
      </c>
      <c r="BD174" s="230">
        <f t="shared" si="358"/>
        <v>4.835086658359293E-3</v>
      </c>
      <c r="BE174" s="230">
        <f t="shared" si="358"/>
        <v>4.78965785801531E-3</v>
      </c>
      <c r="BF174" s="230">
        <f t="shared" si="358"/>
        <v>4.7442290576713269E-3</v>
      </c>
      <c r="BG174" s="230">
        <f t="shared" si="358"/>
        <v>4.6988002573273438E-3</v>
      </c>
      <c r="BH174" s="230">
        <f t="shared" si="355"/>
        <v>4.6533714569833616E-3</v>
      </c>
      <c r="BI174" s="230">
        <f t="shared" si="355"/>
        <v>4.6079426566393786E-3</v>
      </c>
      <c r="BJ174" s="230">
        <f t="shared" si="355"/>
        <v>4.5625138562953955E-3</v>
      </c>
      <c r="BK174" s="230">
        <f t="shared" si="355"/>
        <v>4.5170850559514133E-3</v>
      </c>
      <c r="BL174" s="230">
        <f t="shared" si="355"/>
        <v>4.4716562556074303E-3</v>
      </c>
      <c r="BM174" s="230">
        <f t="shared" si="355"/>
        <v>4.4262274552634472E-3</v>
      </c>
      <c r="BN174" s="230">
        <f t="shared" si="355"/>
        <v>4.380798654919465E-3</v>
      </c>
      <c r="BO174" s="230">
        <f t="shared" si="355"/>
        <v>4.3353698545754819E-3</v>
      </c>
      <c r="BP174" s="230">
        <f t="shared" si="355"/>
        <v>4.2899410542314989E-3</v>
      </c>
      <c r="BQ174" s="230">
        <f t="shared" si="355"/>
        <v>4.2445122538875158E-3</v>
      </c>
      <c r="BR174" s="230">
        <f t="shared" si="355"/>
        <v>4.1990834535435336E-3</v>
      </c>
      <c r="BS174" s="230">
        <f t="shared" si="355"/>
        <v>4.1536546531995506E-3</v>
      </c>
      <c r="BT174" s="230">
        <f t="shared" si="355"/>
        <v>4.1082258528555675E-3</v>
      </c>
      <c r="BU174" s="230">
        <f t="shared" si="355"/>
        <v>4.0627970525115853E-3</v>
      </c>
      <c r="BV174" s="230">
        <f t="shared" si="355"/>
        <v>4.0173682521676022E-3</v>
      </c>
      <c r="BW174" s="230">
        <f t="shared" si="359"/>
        <v>3.9719394518236192E-3</v>
      </c>
      <c r="BX174" s="230">
        <f t="shared" si="359"/>
        <v>3.926510651479637E-3</v>
      </c>
      <c r="BY174" s="230">
        <f t="shared" si="359"/>
        <v>3.8810818511356539E-3</v>
      </c>
      <c r="BZ174" s="230">
        <f t="shared" si="359"/>
        <v>3.8356530507916713E-3</v>
      </c>
      <c r="CA174" s="230">
        <f t="shared" si="359"/>
        <v>3.7902242504476887E-3</v>
      </c>
      <c r="CB174" s="230">
        <f t="shared" si="359"/>
        <v>3.7447954501037056E-3</v>
      </c>
      <c r="CC174" s="230">
        <f t="shared" si="359"/>
        <v>3.699366649759723E-3</v>
      </c>
      <c r="CD174" s="230">
        <f t="shared" si="359"/>
        <v>3.6539378494157403E-3</v>
      </c>
      <c r="CE174" s="230">
        <f t="shared" si="359"/>
        <v>3.6085090490717573E-3</v>
      </c>
      <c r="CF174" s="230">
        <f t="shared" si="359"/>
        <v>3.5630802487277746E-3</v>
      </c>
      <c r="CG174" s="230">
        <f t="shared" si="359"/>
        <v>3.5176514483837916E-3</v>
      </c>
      <c r="CH174" s="230">
        <f t="shared" si="359"/>
        <v>3.4722226480398089E-3</v>
      </c>
      <c r="CI174" s="230">
        <f t="shared" si="359"/>
        <v>3.4267938476958263E-3</v>
      </c>
      <c r="CJ174" s="230">
        <f t="shared" si="359"/>
        <v>3.3813650473518433E-3</v>
      </c>
      <c r="CK174" s="230">
        <f t="shared" si="359"/>
        <v>3.3359362470078606E-3</v>
      </c>
      <c r="CL174" s="230">
        <f t="shared" si="359"/>
        <v>3.290507446663878E-3</v>
      </c>
      <c r="CM174" s="230">
        <f t="shared" si="356"/>
        <v>3.2450786463198949E-3</v>
      </c>
      <c r="CN174" s="230">
        <f t="shared" si="356"/>
        <v>3.1996498459759123E-3</v>
      </c>
      <c r="CO174" s="230">
        <f t="shared" si="356"/>
        <v>3.1542210456319297E-3</v>
      </c>
      <c r="CP174" s="230">
        <f t="shared" si="356"/>
        <v>3.1087922452879466E-3</v>
      </c>
      <c r="CQ174" s="230">
        <f t="shared" si="356"/>
        <v>3.063363444943964E-3</v>
      </c>
      <c r="CR174" s="230">
        <f t="shared" si="356"/>
        <v>3.0179346445999814E-3</v>
      </c>
      <c r="CS174" s="230">
        <f t="shared" si="356"/>
        <v>2.9725058442559983E-3</v>
      </c>
      <c r="CT174" s="230">
        <f t="shared" si="356"/>
        <v>2.9270770439120157E-3</v>
      </c>
      <c r="CU174" s="230">
        <f t="shared" si="356"/>
        <v>2.8816482435680326E-3</v>
      </c>
      <c r="CV174" s="230">
        <f t="shared" si="356"/>
        <v>2.83621944322405E-3</v>
      </c>
      <c r="CW174" s="230">
        <f t="shared" si="356"/>
        <v>2.7907906428800673E-3</v>
      </c>
      <c r="CX174" s="230">
        <f t="shared" si="356"/>
        <v>2.7453618425360843E-3</v>
      </c>
      <c r="CY174" s="230">
        <f t="shared" si="356"/>
        <v>2.6999330421921017E-3</v>
      </c>
      <c r="CZ174" s="230">
        <f t="shared" si="356"/>
        <v>2.654504241848119E-3</v>
      </c>
      <c r="DA174" s="230">
        <f t="shared" si="356"/>
        <v>2.609075441504136E-3</v>
      </c>
      <c r="DB174" s="230">
        <f t="shared" si="357"/>
        <v>2.5636466411601533E-3</v>
      </c>
      <c r="DC174" s="230">
        <f t="shared" si="357"/>
        <v>2.5182178408161707E-3</v>
      </c>
      <c r="DD174" s="230">
        <f t="shared" si="357"/>
        <v>2.4727890404721876E-3</v>
      </c>
      <c r="DE174" s="230">
        <f t="shared" si="357"/>
        <v>2.427360240128205E-3</v>
      </c>
      <c r="DF174" s="230">
        <f t="shared" si="357"/>
        <v>2.381931439784222E-3</v>
      </c>
      <c r="DG174" s="230">
        <f t="shared" si="357"/>
        <v>2.3365026394402393E-3</v>
      </c>
      <c r="DH174" s="230">
        <f t="shared" si="357"/>
        <v>2.2910738390962567E-3</v>
      </c>
      <c r="DI174" s="230">
        <f t="shared" si="357"/>
        <v>2.2456450387522736E-3</v>
      </c>
      <c r="DJ174" s="230">
        <f t="shared" si="357"/>
        <v>2.200216238408291E-3</v>
      </c>
      <c r="DK174" s="230">
        <f t="shared" si="357"/>
        <v>2.1547874380643084E-3</v>
      </c>
      <c r="DL174" s="230">
        <f t="shared" si="357"/>
        <v>2.1093586377203253E-3</v>
      </c>
      <c r="DM174" s="230">
        <f t="shared" si="357"/>
        <v>2.0639298373763427E-3</v>
      </c>
      <c r="DN174" s="230">
        <f t="shared" si="357"/>
        <v>2.0185010370323601E-3</v>
      </c>
      <c r="DO174" s="230">
        <f t="shared" si="357"/>
        <v>1.973072236688377E-3</v>
      </c>
      <c r="DP174" s="230">
        <f t="shared" si="357"/>
        <v>1.9276434363443944E-3</v>
      </c>
    </row>
    <row r="175" spans="2:120" x14ac:dyDescent="0.25">
      <c r="B175" s="194" t="str">
        <f t="shared" si="333"/>
        <v>Malaysia</v>
      </c>
      <c r="C175" s="233">
        <f>'web app'!$C$29</f>
        <v>668.55</v>
      </c>
      <c r="D175" s="234">
        <f>'web app'!$C$17</f>
        <v>0.15</v>
      </c>
      <c r="E175" s="235">
        <f>VLOOKUP($S175,'data countries EDGAR'!$A$15:$AA$223,'data countries EDGAR'!$AA$12,FALSE)</f>
        <v>4.2084410633435052E-3</v>
      </c>
      <c r="F175" s="235">
        <f>VLOOKUP($S175,'data countries EDGAR'!$A$15:$AA$223,'data countries EDGAR'!$Z$12,FALSE)</f>
        <v>6.9545195591157113E-3</v>
      </c>
      <c r="G175" s="193">
        <f t="shared" si="334"/>
        <v>4.374060434494532</v>
      </c>
      <c r="H175" s="262">
        <f>VLOOKUP($S175,'data countries EDGAR'!$A$15:$AA$223,'data countries EDGAR'!M$12,FALSE)/1000</f>
        <v>0.25516513044215</v>
      </c>
      <c r="I175" s="236">
        <f>VLOOKUP($S175,'data countries EDGAR'!$A$15:$AA$223,'data countries EDGAR'!N$12,FALSE)/1000</f>
        <v>0.25307999905881001</v>
      </c>
      <c r="J175" s="236">
        <f>VLOOKUP($S175,'data countries EDGAR'!$A$15:$AA$223,'data countries EDGAR'!O$12,FALSE)/1000</f>
        <v>0.25791554538379002</v>
      </c>
      <c r="K175" s="236">
        <f>VLOOKUP($S175,'data countries EDGAR'!$A$15:$AA$223,'data countries EDGAR'!P$12,FALSE)/1000</f>
        <v>0.27698452707516996</v>
      </c>
      <c r="L175" s="236">
        <f>VLOOKUP($S175,'data countries EDGAR'!$A$15:$AA$223,'data countries EDGAR'!Q$12,FALSE)/1000</f>
        <v>0.28237862367041</v>
      </c>
      <c r="M175" s="236">
        <f>VLOOKUP($S175,'data countries EDGAR'!$A$15:$AA$223,'data countries EDGAR'!R$12,FALSE)/1000</f>
        <v>0.29595422048653003</v>
      </c>
      <c r="N175" s="236"/>
      <c r="O175" s="236"/>
      <c r="P175" s="262">
        <f t="shared" si="335"/>
        <v>1.36631291567471</v>
      </c>
      <c r="Q175" s="194">
        <f t="shared" si="322"/>
        <v>0</v>
      </c>
      <c r="R175" s="237">
        <f t="shared" si="323"/>
        <v>0</v>
      </c>
      <c r="S175" s="194" t="str">
        <f>'data countries EDGAR'!A130</f>
        <v>Malaysia</v>
      </c>
      <c r="T175" s="195">
        <v>2019</v>
      </c>
      <c r="U175" s="485">
        <f t="shared" si="336"/>
        <v>4.374060434494532</v>
      </c>
      <c r="V175" s="193">
        <f t="shared" si="324"/>
        <v>4.3740604344911276</v>
      </c>
      <c r="W175" s="254">
        <f t="shared" si="337"/>
        <v>-7.7826634026223473E-13</v>
      </c>
      <c r="X175" s="197">
        <f t="shared" si="325"/>
        <v>0.25516513044215</v>
      </c>
      <c r="Y175" s="229">
        <v>0</v>
      </c>
      <c r="Z175" s="199">
        <f t="shared" si="338"/>
        <v>0.25516513044215</v>
      </c>
      <c r="AA175" s="199">
        <f t="shared" si="326"/>
        <v>-1039.6152478552749</v>
      </c>
      <c r="AB175" s="200">
        <f t="shared" si="327"/>
        <v>1058842.6283510723</v>
      </c>
      <c r="AC175" s="199">
        <f t="shared" si="339"/>
        <v>2019.5070867567447</v>
      </c>
      <c r="AD175" s="199">
        <f t="shared" si="340"/>
        <v>2054.7770681896236</v>
      </c>
      <c r="AE175" s="201">
        <f t="shared" si="341"/>
        <v>2054.7770681896236</v>
      </c>
      <c r="AF175" s="202">
        <f t="shared" si="328"/>
        <v>2054.7770681896236</v>
      </c>
      <c r="AG175" s="202">
        <f t="shared" si="342"/>
        <v>2054.7770681896236</v>
      </c>
      <c r="AH175" s="202">
        <f t="shared" si="343"/>
        <v>2054</v>
      </c>
      <c r="AI175" s="177">
        <f t="shared" si="329"/>
        <v>2055</v>
      </c>
      <c r="AJ175" s="178" cm="1">
        <f t="array" ref="AJ175">IFERROR(INDEX($AN$6:$DP$6,MATCH(_xlfn.AGGREGATE(14,6,(AN175:DP175)/(AN175:DP175&lt;=0),1),AN175:DP175,0)),"-")</f>
        <v>2055</v>
      </c>
      <c r="AL175" s="176" t="s">
        <v>302</v>
      </c>
      <c r="AM175" s="154">
        <f t="shared" si="330"/>
        <v>0.25516513044215</v>
      </c>
      <c r="AN175" s="176">
        <f t="shared" si="344"/>
        <v>0.24793195763225068</v>
      </c>
      <c r="AO175" s="176">
        <f t="shared" si="344"/>
        <v>0.24069878482235135</v>
      </c>
      <c r="AP175" s="176">
        <f t="shared" si="344"/>
        <v>0.23346561201245203</v>
      </c>
      <c r="AQ175" s="176">
        <f t="shared" si="344"/>
        <v>0.22623243920255268</v>
      </c>
      <c r="AR175" s="230">
        <f t="shared" si="358"/>
        <v>0.21899926639265335</v>
      </c>
      <c r="AS175" s="230">
        <f t="shared" si="358"/>
        <v>0.21176609358275403</v>
      </c>
      <c r="AT175" s="230">
        <f t="shared" si="358"/>
        <v>0.2045329207728547</v>
      </c>
      <c r="AU175" s="230">
        <f t="shared" si="358"/>
        <v>0.19729974796295538</v>
      </c>
      <c r="AV175" s="230">
        <f t="shared" si="358"/>
        <v>0.19006657515305603</v>
      </c>
      <c r="AW175" s="230">
        <f t="shared" si="358"/>
        <v>0.1828334023431567</v>
      </c>
      <c r="AX175" s="230">
        <f t="shared" si="358"/>
        <v>0.17560022953325738</v>
      </c>
      <c r="AY175" s="230">
        <f t="shared" si="358"/>
        <v>0.16836705672335806</v>
      </c>
      <c r="AZ175" s="230">
        <f t="shared" si="358"/>
        <v>0.16113388391345873</v>
      </c>
      <c r="BA175" s="230">
        <f t="shared" si="358"/>
        <v>0.15390071110355941</v>
      </c>
      <c r="BB175" s="230">
        <f t="shared" si="358"/>
        <v>0.14666753829366008</v>
      </c>
      <c r="BC175" s="230">
        <f t="shared" si="358"/>
        <v>0.13943436548376076</v>
      </c>
      <c r="BD175" s="230">
        <f t="shared" si="358"/>
        <v>0.13220119267386143</v>
      </c>
      <c r="BE175" s="230">
        <f t="shared" si="358"/>
        <v>0.12496801986396208</v>
      </c>
      <c r="BF175" s="230">
        <f t="shared" si="358"/>
        <v>0.11773484705406276</v>
      </c>
      <c r="BG175" s="230">
        <f t="shared" si="358"/>
        <v>0.11050167424416343</v>
      </c>
      <c r="BH175" s="230">
        <f t="shared" si="355"/>
        <v>0.10326850143426411</v>
      </c>
      <c r="BI175" s="230">
        <f t="shared" si="355"/>
        <v>9.6035328624364785E-2</v>
      </c>
      <c r="BJ175" s="230">
        <f t="shared" si="355"/>
        <v>8.8802155814465433E-2</v>
      </c>
      <c r="BK175" s="230">
        <f t="shared" si="355"/>
        <v>8.1568983004566109E-2</v>
      </c>
      <c r="BL175" s="230">
        <f t="shared" si="355"/>
        <v>7.4335810194666785E-2</v>
      </c>
      <c r="BM175" s="230">
        <f t="shared" si="355"/>
        <v>6.7102637384767461E-2</v>
      </c>
      <c r="BN175" s="230">
        <f t="shared" si="355"/>
        <v>5.9869464574868136E-2</v>
      </c>
      <c r="BO175" s="230">
        <f t="shared" si="355"/>
        <v>5.2636291764968812E-2</v>
      </c>
      <c r="BP175" s="230">
        <f t="shared" si="355"/>
        <v>4.540311895506946E-2</v>
      </c>
      <c r="BQ175" s="230">
        <f t="shared" si="355"/>
        <v>3.8169946145170136E-2</v>
      </c>
      <c r="BR175" s="230">
        <f t="shared" si="355"/>
        <v>3.0936773335270812E-2</v>
      </c>
      <c r="BS175" s="230">
        <f t="shared" si="355"/>
        <v>2.3703600525371488E-2</v>
      </c>
      <c r="BT175" s="230">
        <f t="shared" si="355"/>
        <v>1.6470427715472163E-2</v>
      </c>
      <c r="BU175" s="230">
        <f t="shared" si="355"/>
        <v>9.2372549055728392E-3</v>
      </c>
      <c r="BV175" s="230">
        <f t="shared" si="355"/>
        <v>2.183821348126828E-3</v>
      </c>
      <c r="BW175" s="230">
        <f t="shared" si="359"/>
        <v>0</v>
      </c>
      <c r="BX175" s="230">
        <f t="shared" si="359"/>
        <v>0</v>
      </c>
      <c r="BY175" s="230">
        <f t="shared" si="359"/>
        <v>0</v>
      </c>
      <c r="BZ175" s="230">
        <f t="shared" si="359"/>
        <v>0</v>
      </c>
      <c r="CA175" s="230">
        <f t="shared" si="359"/>
        <v>0</v>
      </c>
      <c r="CB175" s="230">
        <f t="shared" si="359"/>
        <v>0</v>
      </c>
      <c r="CC175" s="230">
        <f t="shared" si="359"/>
        <v>0</v>
      </c>
      <c r="CD175" s="230">
        <f t="shared" si="359"/>
        <v>0</v>
      </c>
      <c r="CE175" s="230">
        <f t="shared" si="359"/>
        <v>0</v>
      </c>
      <c r="CF175" s="230">
        <f t="shared" si="359"/>
        <v>0</v>
      </c>
      <c r="CG175" s="230">
        <f t="shared" si="359"/>
        <v>0</v>
      </c>
      <c r="CH175" s="230">
        <f t="shared" si="359"/>
        <v>0</v>
      </c>
      <c r="CI175" s="230">
        <f t="shared" si="359"/>
        <v>0</v>
      </c>
      <c r="CJ175" s="230">
        <f t="shared" si="359"/>
        <v>0</v>
      </c>
      <c r="CK175" s="230">
        <f t="shared" si="359"/>
        <v>0</v>
      </c>
      <c r="CL175" s="230">
        <f t="shared" si="359"/>
        <v>0</v>
      </c>
      <c r="CM175" s="230">
        <f t="shared" si="356"/>
        <v>0</v>
      </c>
      <c r="CN175" s="230">
        <f t="shared" si="356"/>
        <v>0</v>
      </c>
      <c r="CO175" s="230">
        <f t="shared" si="356"/>
        <v>0</v>
      </c>
      <c r="CP175" s="230">
        <f t="shared" si="356"/>
        <v>0</v>
      </c>
      <c r="CQ175" s="230">
        <f t="shared" si="356"/>
        <v>0</v>
      </c>
      <c r="CR175" s="230">
        <f t="shared" si="356"/>
        <v>0</v>
      </c>
      <c r="CS175" s="230">
        <f t="shared" si="356"/>
        <v>0</v>
      </c>
      <c r="CT175" s="230">
        <f t="shared" si="356"/>
        <v>0</v>
      </c>
      <c r="CU175" s="230">
        <f t="shared" si="356"/>
        <v>0</v>
      </c>
      <c r="CV175" s="230">
        <f t="shared" si="356"/>
        <v>0</v>
      </c>
      <c r="CW175" s="230">
        <f t="shared" si="356"/>
        <v>0</v>
      </c>
      <c r="CX175" s="230">
        <f t="shared" si="356"/>
        <v>0</v>
      </c>
      <c r="CY175" s="230">
        <f t="shared" si="356"/>
        <v>0</v>
      </c>
      <c r="CZ175" s="230">
        <f t="shared" si="356"/>
        <v>0</v>
      </c>
      <c r="DA175" s="230">
        <f t="shared" si="356"/>
        <v>0</v>
      </c>
      <c r="DB175" s="230">
        <f t="shared" si="357"/>
        <v>0</v>
      </c>
      <c r="DC175" s="230">
        <f t="shared" si="357"/>
        <v>0</v>
      </c>
      <c r="DD175" s="230">
        <f t="shared" si="357"/>
        <v>0</v>
      </c>
      <c r="DE175" s="230">
        <f t="shared" si="357"/>
        <v>0</v>
      </c>
      <c r="DF175" s="230">
        <f t="shared" si="357"/>
        <v>0</v>
      </c>
      <c r="DG175" s="230">
        <f t="shared" si="357"/>
        <v>0</v>
      </c>
      <c r="DH175" s="230">
        <f t="shared" si="357"/>
        <v>0</v>
      </c>
      <c r="DI175" s="230">
        <f t="shared" si="357"/>
        <v>0</v>
      </c>
      <c r="DJ175" s="230">
        <f t="shared" si="357"/>
        <v>0</v>
      </c>
      <c r="DK175" s="230">
        <f t="shared" si="357"/>
        <v>0</v>
      </c>
      <c r="DL175" s="230">
        <f t="shared" si="357"/>
        <v>0</v>
      </c>
      <c r="DM175" s="230">
        <f t="shared" si="357"/>
        <v>0</v>
      </c>
      <c r="DN175" s="230">
        <f t="shared" si="357"/>
        <v>0</v>
      </c>
      <c r="DO175" s="230">
        <f t="shared" si="357"/>
        <v>0</v>
      </c>
      <c r="DP175" s="230">
        <f t="shared" si="357"/>
        <v>0</v>
      </c>
    </row>
    <row r="176" spans="2:120" x14ac:dyDescent="0.25">
      <c r="B176" s="194" t="str">
        <f t="shared" si="333"/>
        <v>Maldives</v>
      </c>
      <c r="C176" s="233">
        <f>'web app'!$C$29</f>
        <v>668.55</v>
      </c>
      <c r="D176" s="234">
        <f>'web app'!$C$17</f>
        <v>0.15</v>
      </c>
      <c r="E176" s="235">
        <f>VLOOKUP($S176,'data countries EDGAR'!$A$15:$AA$223,'data countries EDGAR'!$AA$12,FALSE)</f>
        <v>5.8577867008963293E-5</v>
      </c>
      <c r="F176" s="235">
        <f>VLOOKUP($S176,'data countries EDGAR'!$A$15:$AA$223,'data countries EDGAR'!$Z$12,FALSE)</f>
        <v>4.130019869142078E-5</v>
      </c>
      <c r="G176" s="193">
        <f t="shared" si="334"/>
        <v>2.9343895608203319E-2</v>
      </c>
      <c r="H176" s="262">
        <f>VLOOKUP($S176,'data countries EDGAR'!$A$15:$AA$223,'data countries EDGAR'!M$12,FALSE)/1000</f>
        <v>1.515326903146E-3</v>
      </c>
      <c r="I176" s="236">
        <f>VLOOKUP($S176,'data countries EDGAR'!$A$15:$AA$223,'data countries EDGAR'!N$12,FALSE)/1000</f>
        <v>1.2080047332849E-3</v>
      </c>
      <c r="J176" s="236">
        <f>VLOOKUP($S176,'data countries EDGAR'!$A$15:$AA$223,'data countries EDGAR'!O$12,FALSE)/1000</f>
        <v>1.6807572843876E-3</v>
      </c>
      <c r="K176" s="236">
        <f>VLOOKUP($S176,'data countries EDGAR'!$A$15:$AA$223,'data countries EDGAR'!P$12,FALSE)/1000</f>
        <v>1.7894583753425E-3</v>
      </c>
      <c r="L176" s="236">
        <f>VLOOKUP($S176,'data countries EDGAR'!$A$15:$AA$223,'data countries EDGAR'!Q$12,FALSE)/1000</f>
        <v>1.7941950394167001E-3</v>
      </c>
      <c r="M176" s="236">
        <f>VLOOKUP($S176,'data countries EDGAR'!$A$15:$AA$223,'data countries EDGAR'!R$12,FALSE)/1000</f>
        <v>1.8823818575956E-3</v>
      </c>
      <c r="N176" s="236"/>
      <c r="O176" s="236"/>
      <c r="P176" s="262">
        <f t="shared" si="335"/>
        <v>8.3547972900272997E-3</v>
      </c>
      <c r="Q176" s="194">
        <f t="shared" si="322"/>
        <v>0</v>
      </c>
      <c r="R176" s="237">
        <f t="shared" si="323"/>
        <v>0</v>
      </c>
      <c r="S176" s="194" t="str">
        <f>'data countries EDGAR'!A131</f>
        <v>Maldives</v>
      </c>
      <c r="T176" s="195">
        <v>2019</v>
      </c>
      <c r="U176" s="485">
        <f t="shared" si="336"/>
        <v>2.9343895608203319E-2</v>
      </c>
      <c r="V176" s="193">
        <f t="shared" si="324"/>
        <v>2.9343895608214203E-2</v>
      </c>
      <c r="W176" s="254">
        <f t="shared" si="337"/>
        <v>3.7081449022480228E-13</v>
      </c>
      <c r="X176" s="197">
        <f t="shared" si="325"/>
        <v>1.515326903146E-3</v>
      </c>
      <c r="Y176" s="229">
        <v>0</v>
      </c>
      <c r="Z176" s="199">
        <f t="shared" si="338"/>
        <v>1.515326903146E-3</v>
      </c>
      <c r="AA176" s="199">
        <f t="shared" si="326"/>
        <v>-6.1806084799262475</v>
      </c>
      <c r="AB176" s="200">
        <f t="shared" si="327"/>
        <v>6301.6598899584724</v>
      </c>
      <c r="AC176" s="199">
        <f t="shared" si="339"/>
        <v>2019.5062935568312</v>
      </c>
      <c r="AD176" s="199">
        <f t="shared" si="340"/>
        <v>2059.2231654757802</v>
      </c>
      <c r="AE176" s="201">
        <f t="shared" si="341"/>
        <v>2059.2231654757802</v>
      </c>
      <c r="AF176" s="202">
        <f t="shared" si="328"/>
        <v>2059.2231654757802</v>
      </c>
      <c r="AG176" s="202">
        <f t="shared" si="342"/>
        <v>2059.2231654757802</v>
      </c>
      <c r="AH176" s="202">
        <f t="shared" si="343"/>
        <v>2059</v>
      </c>
      <c r="AI176" s="177">
        <f t="shared" si="329"/>
        <v>2059</v>
      </c>
      <c r="AJ176" s="178" cm="1">
        <f t="array" ref="AJ176">IFERROR(INDEX($AN$6:$DP$6,MATCH(_xlfn.AGGREGATE(14,6,(AN176:DP176)/(AN176:DP176&lt;=0),1),AN176:DP176,0)),"-")</f>
        <v>2060</v>
      </c>
      <c r="AL176" s="176" t="s">
        <v>302</v>
      </c>
      <c r="AM176" s="154">
        <f t="shared" si="330"/>
        <v>1.515326903146E-3</v>
      </c>
      <c r="AN176" s="176">
        <f t="shared" si="344"/>
        <v>1.4771797191289076E-3</v>
      </c>
      <c r="AO176" s="176">
        <f t="shared" si="344"/>
        <v>1.4390325351118151E-3</v>
      </c>
      <c r="AP176" s="176">
        <f t="shared" si="344"/>
        <v>1.4008853510947229E-3</v>
      </c>
      <c r="AQ176" s="176">
        <f t="shared" si="344"/>
        <v>1.3627381670776304E-3</v>
      </c>
      <c r="AR176" s="230">
        <f t="shared" si="358"/>
        <v>1.324590983060538E-3</v>
      </c>
      <c r="AS176" s="230">
        <f t="shared" si="358"/>
        <v>1.2864437990434455E-3</v>
      </c>
      <c r="AT176" s="230">
        <f t="shared" si="358"/>
        <v>1.2482966150263531E-3</v>
      </c>
      <c r="AU176" s="230">
        <f t="shared" si="358"/>
        <v>1.2101494310092606E-3</v>
      </c>
      <c r="AV176" s="230">
        <f t="shared" si="358"/>
        <v>1.1720022469921684E-3</v>
      </c>
      <c r="AW176" s="230">
        <f t="shared" si="358"/>
        <v>1.1338550629750759E-3</v>
      </c>
      <c r="AX176" s="230">
        <f t="shared" si="358"/>
        <v>1.0957078789579835E-3</v>
      </c>
      <c r="AY176" s="230">
        <f t="shared" si="358"/>
        <v>1.057560694940891E-3</v>
      </c>
      <c r="AZ176" s="230">
        <f t="shared" si="358"/>
        <v>1.0194135109237988E-3</v>
      </c>
      <c r="BA176" s="230">
        <f t="shared" si="358"/>
        <v>9.812663269067063E-4</v>
      </c>
      <c r="BB176" s="230">
        <f t="shared" si="358"/>
        <v>9.4311914288961384E-4</v>
      </c>
      <c r="BC176" s="230">
        <f t="shared" si="358"/>
        <v>9.0497195887252139E-4</v>
      </c>
      <c r="BD176" s="230">
        <f t="shared" si="358"/>
        <v>8.6682477485542893E-4</v>
      </c>
      <c r="BE176" s="230">
        <f t="shared" si="358"/>
        <v>8.2867759083833658E-4</v>
      </c>
      <c r="BF176" s="230">
        <f t="shared" si="358"/>
        <v>7.9053040682124413E-4</v>
      </c>
      <c r="BG176" s="230">
        <f t="shared" si="358"/>
        <v>7.5238322280415178E-4</v>
      </c>
      <c r="BH176" s="230">
        <f t="shared" si="355"/>
        <v>7.1423603878705932E-4</v>
      </c>
      <c r="BI176" s="230">
        <f t="shared" si="355"/>
        <v>6.7608885476996687E-4</v>
      </c>
      <c r="BJ176" s="230">
        <f t="shared" si="355"/>
        <v>6.3794167075287452E-4</v>
      </c>
      <c r="BK176" s="230">
        <f t="shared" si="355"/>
        <v>5.9979448673578206E-4</v>
      </c>
      <c r="BL176" s="230">
        <f t="shared" si="355"/>
        <v>5.616473027186896E-4</v>
      </c>
      <c r="BM176" s="230">
        <f t="shared" si="355"/>
        <v>5.2350011870159726E-4</v>
      </c>
      <c r="BN176" s="230">
        <f t="shared" si="355"/>
        <v>4.853529346845048E-4</v>
      </c>
      <c r="BO176" s="230">
        <f t="shared" si="355"/>
        <v>4.4720575066741234E-4</v>
      </c>
      <c r="BP176" s="230">
        <f t="shared" si="355"/>
        <v>4.0905856665031989E-4</v>
      </c>
      <c r="BQ176" s="230">
        <f t="shared" si="355"/>
        <v>3.7091138263322765E-4</v>
      </c>
      <c r="BR176" s="230">
        <f t="shared" si="355"/>
        <v>3.3276419861613519E-4</v>
      </c>
      <c r="BS176" s="230">
        <f t="shared" si="355"/>
        <v>2.9461701459904273E-4</v>
      </c>
      <c r="BT176" s="230">
        <f t="shared" si="355"/>
        <v>2.5646983058195028E-4</v>
      </c>
      <c r="BU176" s="230">
        <f t="shared" si="355"/>
        <v>2.1832264656485782E-4</v>
      </c>
      <c r="BV176" s="230">
        <f t="shared" si="355"/>
        <v>1.8017546254776558E-4</v>
      </c>
      <c r="BW176" s="230">
        <f t="shared" si="359"/>
        <v>1.4202827853067312E-4</v>
      </c>
      <c r="BX176" s="230">
        <f t="shared" si="359"/>
        <v>1.0388109451358067E-4</v>
      </c>
      <c r="BY176" s="230">
        <f t="shared" si="359"/>
        <v>6.5733910496488211E-5</v>
      </c>
      <c r="BZ176" s="230">
        <f t="shared" si="359"/>
        <v>2.7586726479395755E-5</v>
      </c>
      <c r="CA176" s="230">
        <f t="shared" si="359"/>
        <v>9.4991885228596403E-7</v>
      </c>
      <c r="CB176" s="230">
        <f t="shared" si="359"/>
        <v>0</v>
      </c>
      <c r="CC176" s="230">
        <f t="shared" si="359"/>
        <v>0</v>
      </c>
      <c r="CD176" s="230">
        <f t="shared" si="359"/>
        <v>0</v>
      </c>
      <c r="CE176" s="230">
        <f t="shared" si="359"/>
        <v>0</v>
      </c>
      <c r="CF176" s="230">
        <f t="shared" si="359"/>
        <v>0</v>
      </c>
      <c r="CG176" s="230">
        <f t="shared" si="359"/>
        <v>0</v>
      </c>
      <c r="CH176" s="230">
        <f t="shared" si="359"/>
        <v>0</v>
      </c>
      <c r="CI176" s="230">
        <f t="shared" si="359"/>
        <v>0</v>
      </c>
      <c r="CJ176" s="230">
        <f t="shared" si="359"/>
        <v>0</v>
      </c>
      <c r="CK176" s="230">
        <f t="shared" si="359"/>
        <v>0</v>
      </c>
      <c r="CL176" s="230">
        <f t="shared" si="359"/>
        <v>0</v>
      </c>
      <c r="CM176" s="230">
        <f t="shared" si="356"/>
        <v>0</v>
      </c>
      <c r="CN176" s="230">
        <f t="shared" si="356"/>
        <v>0</v>
      </c>
      <c r="CO176" s="230">
        <f t="shared" si="356"/>
        <v>0</v>
      </c>
      <c r="CP176" s="230">
        <f t="shared" si="356"/>
        <v>0</v>
      </c>
      <c r="CQ176" s="230">
        <f t="shared" si="356"/>
        <v>0</v>
      </c>
      <c r="CR176" s="230">
        <f t="shared" si="356"/>
        <v>0</v>
      </c>
      <c r="CS176" s="230">
        <f t="shared" si="356"/>
        <v>0</v>
      </c>
      <c r="CT176" s="230">
        <f t="shared" si="356"/>
        <v>0</v>
      </c>
      <c r="CU176" s="230">
        <f t="shared" si="356"/>
        <v>0</v>
      </c>
      <c r="CV176" s="230">
        <f t="shared" si="356"/>
        <v>0</v>
      </c>
      <c r="CW176" s="230">
        <f t="shared" si="356"/>
        <v>0</v>
      </c>
      <c r="CX176" s="230">
        <f t="shared" si="356"/>
        <v>0</v>
      </c>
      <c r="CY176" s="230">
        <f t="shared" si="356"/>
        <v>0</v>
      </c>
      <c r="CZ176" s="230">
        <f t="shared" si="356"/>
        <v>0</v>
      </c>
      <c r="DA176" s="230">
        <f t="shared" si="356"/>
        <v>0</v>
      </c>
      <c r="DB176" s="230">
        <f t="shared" si="357"/>
        <v>0</v>
      </c>
      <c r="DC176" s="230">
        <f t="shared" si="357"/>
        <v>0</v>
      </c>
      <c r="DD176" s="230">
        <f t="shared" si="357"/>
        <v>0</v>
      </c>
      <c r="DE176" s="230">
        <f t="shared" si="357"/>
        <v>0</v>
      </c>
      <c r="DF176" s="230">
        <f t="shared" si="357"/>
        <v>0</v>
      </c>
      <c r="DG176" s="230">
        <f t="shared" si="357"/>
        <v>0</v>
      </c>
      <c r="DH176" s="230">
        <f t="shared" si="357"/>
        <v>0</v>
      </c>
      <c r="DI176" s="230">
        <f t="shared" si="357"/>
        <v>0</v>
      </c>
      <c r="DJ176" s="230">
        <f t="shared" si="357"/>
        <v>0</v>
      </c>
      <c r="DK176" s="230">
        <f t="shared" si="357"/>
        <v>0</v>
      </c>
      <c r="DL176" s="230">
        <f t="shared" si="357"/>
        <v>0</v>
      </c>
      <c r="DM176" s="230">
        <f t="shared" si="357"/>
        <v>0</v>
      </c>
      <c r="DN176" s="230">
        <f t="shared" si="357"/>
        <v>0</v>
      </c>
      <c r="DO176" s="230">
        <f t="shared" si="357"/>
        <v>0</v>
      </c>
      <c r="DP176" s="230">
        <f t="shared" si="357"/>
        <v>0</v>
      </c>
    </row>
    <row r="177" spans="2:120" x14ac:dyDescent="0.25">
      <c r="B177" s="194" t="str">
        <f t="shared" si="333"/>
        <v>Mali</v>
      </c>
      <c r="C177" s="233">
        <f>'web app'!$C$29</f>
        <v>668.55</v>
      </c>
      <c r="D177" s="234">
        <f>'web app'!$C$17</f>
        <v>0.15</v>
      </c>
      <c r="E177" s="235">
        <f>VLOOKUP($S177,'data countries EDGAR'!$A$15:$AA$223,'data countries EDGAR'!$AA$12,FALSE)</f>
        <v>2.5531343925163574E-3</v>
      </c>
      <c r="F177" s="235">
        <f>VLOOKUP($S177,'data countries EDGAR'!$A$15:$AA$223,'data countries EDGAR'!$Z$12,FALSE)</f>
        <v>1.6663132690372239E-4</v>
      </c>
      <c r="G177" s="193">
        <f t="shared" si="334"/>
        <v>0.35072586727878263</v>
      </c>
      <c r="H177" s="262">
        <f>VLOOKUP($S177,'data countries EDGAR'!$A$15:$AA$223,'data countries EDGAR'!M$12,FALSE)/1000</f>
        <v>6.11379461999E-3</v>
      </c>
      <c r="I177" s="236">
        <f>VLOOKUP($S177,'data countries EDGAR'!$A$15:$AA$223,'data countries EDGAR'!N$12,FALSE)/1000</f>
        <v>6.8431894022583E-3</v>
      </c>
      <c r="J177" s="236">
        <f>VLOOKUP($S177,'data countries EDGAR'!$A$15:$AA$223,'data countries EDGAR'!O$12,FALSE)/1000</f>
        <v>7.3008145288313998E-3</v>
      </c>
      <c r="K177" s="236">
        <f>VLOOKUP($S177,'data countries EDGAR'!$A$15:$AA$223,'data countries EDGAR'!P$12,FALSE)/1000</f>
        <v>7.4927832124220993E-3</v>
      </c>
      <c r="L177" s="236">
        <f>VLOOKUP($S177,'data countries EDGAR'!$A$15:$AA$223,'data countries EDGAR'!Q$12,FALSE)/1000</f>
        <v>7.1770270444708999E-3</v>
      </c>
      <c r="M177" s="236">
        <f>VLOOKUP($S177,'data countries EDGAR'!$A$15:$AA$223,'data countries EDGAR'!R$12,FALSE)/1000</f>
        <v>7.4121284183394E-3</v>
      </c>
      <c r="N177" s="236"/>
      <c r="O177" s="236"/>
      <c r="P177" s="262">
        <f t="shared" si="335"/>
        <v>3.6225942606322101E-2</v>
      </c>
      <c r="Q177" s="194">
        <f t="shared" si="322"/>
        <v>0</v>
      </c>
      <c r="R177" s="237">
        <f t="shared" si="323"/>
        <v>0</v>
      </c>
      <c r="S177" s="194" t="str">
        <f>'data countries EDGAR'!A132</f>
        <v>Mali</v>
      </c>
      <c r="T177" s="195">
        <v>2019</v>
      </c>
      <c r="U177" s="485">
        <f t="shared" si="336"/>
        <v>0.35072586727878263</v>
      </c>
      <c r="V177" s="193">
        <f t="shared" si="324"/>
        <v>0.31977599593555528</v>
      </c>
      <c r="W177" s="254">
        <f t="shared" si="337"/>
        <v>-8.8245191560467728E-2</v>
      </c>
      <c r="X177" s="197">
        <f t="shared" si="325"/>
        <v>6.11379461999E-3</v>
      </c>
      <c r="Y177" s="229">
        <v>0</v>
      </c>
      <c r="Z177" s="199">
        <f t="shared" si="338"/>
        <v>6.11379461999E-3</v>
      </c>
      <c r="AA177" s="199">
        <f t="shared" si="326"/>
        <v>-25.401181999317167</v>
      </c>
      <c r="AB177" s="200">
        <f t="shared" si="327"/>
        <v>26363.309345346199</v>
      </c>
      <c r="AC177" s="199">
        <f t="shared" si="339"/>
        <v>2019.502160191694</v>
      </c>
      <c r="AD177" s="199">
        <f t="shared" si="340"/>
        <v>2135.2304695672551</v>
      </c>
      <c r="AE177" s="201">
        <f t="shared" si="341"/>
        <v>2135.2304695672551</v>
      </c>
      <c r="AF177" s="202">
        <f t="shared" si="328"/>
        <v>2135.2304695672551</v>
      </c>
      <c r="AG177" s="202">
        <f t="shared" si="342"/>
        <v>2135.2304695672551</v>
      </c>
      <c r="AH177" s="202">
        <f t="shared" si="343"/>
        <v>2135</v>
      </c>
      <c r="AI177" s="177">
        <f t="shared" si="329"/>
        <v>2135</v>
      </c>
      <c r="AJ177" s="178" t="str" cm="1">
        <f t="array" ref="AJ177">IFERROR(INDEX($AN$6:$DP$6,MATCH(_xlfn.AGGREGATE(14,6,(AN177:DP177)/(AN177:DP177&lt;=0),1),AN177:DP177,0)),"-")</f>
        <v>-</v>
      </c>
      <c r="AL177" s="176" t="s">
        <v>302</v>
      </c>
      <c r="AM177" s="154">
        <f t="shared" si="330"/>
        <v>6.11379461999E-3</v>
      </c>
      <c r="AN177" s="176">
        <f t="shared" si="344"/>
        <v>6.0609667463725246E-3</v>
      </c>
      <c r="AO177" s="176">
        <f t="shared" si="344"/>
        <v>6.0081388727550502E-3</v>
      </c>
      <c r="AP177" s="176">
        <f t="shared" si="344"/>
        <v>5.9553109991375749E-3</v>
      </c>
      <c r="AQ177" s="176">
        <f t="shared" si="344"/>
        <v>5.9024831255200996E-3</v>
      </c>
      <c r="AR177" s="230">
        <f t="shared" si="358"/>
        <v>5.8496552519026242E-3</v>
      </c>
      <c r="AS177" s="230">
        <f t="shared" si="358"/>
        <v>5.7968273782851498E-3</v>
      </c>
      <c r="AT177" s="230">
        <f t="shared" si="358"/>
        <v>5.7439995046676745E-3</v>
      </c>
      <c r="AU177" s="230">
        <f t="shared" si="358"/>
        <v>5.6911716310501992E-3</v>
      </c>
      <c r="AV177" s="230">
        <f t="shared" si="358"/>
        <v>5.6383437574327238E-3</v>
      </c>
      <c r="AW177" s="230">
        <f t="shared" si="358"/>
        <v>5.5855158838152494E-3</v>
      </c>
      <c r="AX177" s="230">
        <f t="shared" si="358"/>
        <v>5.5326880101977741E-3</v>
      </c>
      <c r="AY177" s="230">
        <f t="shared" si="358"/>
        <v>5.4798601365802987E-3</v>
      </c>
      <c r="AZ177" s="230">
        <f t="shared" si="358"/>
        <v>5.4270322629628234E-3</v>
      </c>
      <c r="BA177" s="230">
        <f t="shared" si="358"/>
        <v>5.374204389345349E-3</v>
      </c>
      <c r="BB177" s="230">
        <f t="shared" si="358"/>
        <v>5.3213765157278737E-3</v>
      </c>
      <c r="BC177" s="230">
        <f t="shared" si="358"/>
        <v>5.2685486421103983E-3</v>
      </c>
      <c r="BD177" s="230">
        <f t="shared" si="358"/>
        <v>5.2157207684929239E-3</v>
      </c>
      <c r="BE177" s="230">
        <f t="shared" si="358"/>
        <v>5.1628928948754486E-3</v>
      </c>
      <c r="BF177" s="230">
        <f t="shared" si="358"/>
        <v>5.1100650212579733E-3</v>
      </c>
      <c r="BG177" s="230">
        <f t="shared" si="358"/>
        <v>5.0572371476404979E-3</v>
      </c>
      <c r="BH177" s="230">
        <f t="shared" si="355"/>
        <v>5.0044092740230226E-3</v>
      </c>
      <c r="BI177" s="230">
        <f t="shared" si="355"/>
        <v>4.9515814004055482E-3</v>
      </c>
      <c r="BJ177" s="230">
        <f t="shared" si="355"/>
        <v>4.8987535267880728E-3</v>
      </c>
      <c r="BK177" s="230">
        <f t="shared" si="355"/>
        <v>4.8459256531705984E-3</v>
      </c>
      <c r="BL177" s="230">
        <f t="shared" si="355"/>
        <v>4.7930977795531231E-3</v>
      </c>
      <c r="BM177" s="230">
        <f t="shared" si="355"/>
        <v>4.7402699059356478E-3</v>
      </c>
      <c r="BN177" s="230">
        <f t="shared" si="355"/>
        <v>4.6874420323181724E-3</v>
      </c>
      <c r="BO177" s="230">
        <f t="shared" si="355"/>
        <v>4.6346141587006971E-3</v>
      </c>
      <c r="BP177" s="230">
        <f t="shared" si="355"/>
        <v>4.5817862850832227E-3</v>
      </c>
      <c r="BQ177" s="230">
        <f t="shared" si="355"/>
        <v>4.5289584114657474E-3</v>
      </c>
      <c r="BR177" s="230">
        <f t="shared" si="355"/>
        <v>4.476130537848272E-3</v>
      </c>
      <c r="BS177" s="230">
        <f t="shared" si="355"/>
        <v>4.4233026642307976E-3</v>
      </c>
      <c r="BT177" s="230">
        <f t="shared" si="355"/>
        <v>4.3704747906133223E-3</v>
      </c>
      <c r="BU177" s="230">
        <f t="shared" si="355"/>
        <v>4.3176469169958469E-3</v>
      </c>
      <c r="BV177" s="230">
        <f t="shared" si="355"/>
        <v>4.2648190433783716E-3</v>
      </c>
      <c r="BW177" s="230">
        <f t="shared" si="359"/>
        <v>4.2119911697608963E-3</v>
      </c>
      <c r="BX177" s="230">
        <f t="shared" si="359"/>
        <v>4.1591632961434219E-3</v>
      </c>
      <c r="BY177" s="230">
        <f t="shared" si="359"/>
        <v>4.1063354225259465E-3</v>
      </c>
      <c r="BZ177" s="230">
        <f t="shared" si="359"/>
        <v>4.0535075489084721E-3</v>
      </c>
      <c r="CA177" s="230">
        <f t="shared" si="359"/>
        <v>4.0006796752909968E-3</v>
      </c>
      <c r="CB177" s="230">
        <f t="shared" si="359"/>
        <v>3.9478518016735215E-3</v>
      </c>
      <c r="CC177" s="230">
        <f t="shared" si="359"/>
        <v>3.8950239280560461E-3</v>
      </c>
      <c r="CD177" s="230">
        <f t="shared" si="359"/>
        <v>3.8421960544385713E-3</v>
      </c>
      <c r="CE177" s="230">
        <f t="shared" si="359"/>
        <v>3.7893681808210959E-3</v>
      </c>
      <c r="CF177" s="230">
        <f t="shared" si="359"/>
        <v>3.736540307203621E-3</v>
      </c>
      <c r="CG177" s="230">
        <f t="shared" si="359"/>
        <v>3.6837124335861457E-3</v>
      </c>
      <c r="CH177" s="230">
        <f t="shared" si="359"/>
        <v>3.6308845599686708E-3</v>
      </c>
      <c r="CI177" s="230">
        <f t="shared" si="359"/>
        <v>3.578056686351196E-3</v>
      </c>
      <c r="CJ177" s="230">
        <f t="shared" si="359"/>
        <v>3.5252288127337206E-3</v>
      </c>
      <c r="CK177" s="230">
        <f t="shared" si="359"/>
        <v>3.4724009391162458E-3</v>
      </c>
      <c r="CL177" s="230">
        <f t="shared" si="359"/>
        <v>3.4195730654987704E-3</v>
      </c>
      <c r="CM177" s="230">
        <f t="shared" si="356"/>
        <v>3.3667451918812956E-3</v>
      </c>
      <c r="CN177" s="230">
        <f t="shared" si="356"/>
        <v>3.3139173182638202E-3</v>
      </c>
      <c r="CO177" s="230">
        <f t="shared" si="356"/>
        <v>3.2610894446463454E-3</v>
      </c>
      <c r="CP177" s="230">
        <f t="shared" si="356"/>
        <v>3.20826157102887E-3</v>
      </c>
      <c r="CQ177" s="230">
        <f t="shared" si="356"/>
        <v>3.1554336974113951E-3</v>
      </c>
      <c r="CR177" s="230">
        <f t="shared" si="356"/>
        <v>3.1026058237939198E-3</v>
      </c>
      <c r="CS177" s="230">
        <f t="shared" si="356"/>
        <v>3.0497779501764449E-3</v>
      </c>
      <c r="CT177" s="230">
        <f t="shared" si="356"/>
        <v>2.9969500765589696E-3</v>
      </c>
      <c r="CU177" s="230">
        <f t="shared" si="356"/>
        <v>2.9441222029414947E-3</v>
      </c>
      <c r="CV177" s="230">
        <f t="shared" si="356"/>
        <v>2.8912943293240194E-3</v>
      </c>
      <c r="CW177" s="230">
        <f t="shared" si="356"/>
        <v>2.8384664557065445E-3</v>
      </c>
      <c r="CX177" s="230">
        <f t="shared" si="356"/>
        <v>2.7856385820890692E-3</v>
      </c>
      <c r="CY177" s="230">
        <f t="shared" si="356"/>
        <v>2.7328107084715943E-3</v>
      </c>
      <c r="CZ177" s="230">
        <f t="shared" si="356"/>
        <v>2.6799828348541195E-3</v>
      </c>
      <c r="DA177" s="230">
        <f t="shared" si="356"/>
        <v>2.6271549612366441E-3</v>
      </c>
      <c r="DB177" s="230">
        <f t="shared" si="357"/>
        <v>2.5743270876191693E-3</v>
      </c>
      <c r="DC177" s="230">
        <f t="shared" si="357"/>
        <v>2.5214992140016939E-3</v>
      </c>
      <c r="DD177" s="230">
        <f t="shared" si="357"/>
        <v>2.468671340384219E-3</v>
      </c>
      <c r="DE177" s="230">
        <f t="shared" si="357"/>
        <v>2.4158434667667437E-3</v>
      </c>
      <c r="DF177" s="230">
        <f t="shared" si="357"/>
        <v>2.3630155931492688E-3</v>
      </c>
      <c r="DG177" s="230">
        <f t="shared" si="357"/>
        <v>2.3101877195317935E-3</v>
      </c>
      <c r="DH177" s="230">
        <f t="shared" si="357"/>
        <v>2.2573598459143186E-3</v>
      </c>
      <c r="DI177" s="230">
        <f t="shared" si="357"/>
        <v>2.2045319722968438E-3</v>
      </c>
      <c r="DJ177" s="230">
        <f t="shared" si="357"/>
        <v>2.1517040986793684E-3</v>
      </c>
      <c r="DK177" s="230">
        <f t="shared" si="357"/>
        <v>2.0988762250618931E-3</v>
      </c>
      <c r="DL177" s="230">
        <f t="shared" si="357"/>
        <v>2.0460483514444178E-3</v>
      </c>
      <c r="DM177" s="230">
        <f t="shared" si="357"/>
        <v>1.9932204778269434E-3</v>
      </c>
      <c r="DN177" s="230">
        <f t="shared" si="357"/>
        <v>1.940392604209468E-3</v>
      </c>
      <c r="DO177" s="230">
        <f t="shared" si="357"/>
        <v>1.8875647305919927E-3</v>
      </c>
      <c r="DP177" s="230">
        <f t="shared" si="357"/>
        <v>1.8347368569745183E-3</v>
      </c>
    </row>
    <row r="178" spans="2:120" x14ac:dyDescent="0.25">
      <c r="B178" s="194" t="str">
        <f t="shared" si="333"/>
        <v>Malta</v>
      </c>
      <c r="C178" s="233">
        <f>'web app'!$C$29</f>
        <v>668.55</v>
      </c>
      <c r="D178" s="234">
        <f>'web app'!$C$17</f>
        <v>0.15</v>
      </c>
      <c r="E178" s="235">
        <f>VLOOKUP($S178,'data countries EDGAR'!$A$15:$AA$223,'data countries EDGAR'!$AA$12,FALSE)</f>
        <v>5.6179838736449297E-5</v>
      </c>
      <c r="F178" s="235">
        <f>VLOOKUP($S178,'data countries EDGAR'!$A$15:$AA$223,'data countries EDGAR'!$Z$12,FALSE)</f>
        <v>4.5597930338606647E-5</v>
      </c>
      <c r="G178" s="193">
        <f t="shared" si="334"/>
        <v>3.1545676556782122E-2</v>
      </c>
      <c r="H178" s="262">
        <f>VLOOKUP($S178,'data countries EDGAR'!$A$15:$AA$223,'data countries EDGAR'!M$12,FALSE)/1000</f>
        <v>1.6730130304244998E-3</v>
      </c>
      <c r="I178" s="236">
        <f>VLOOKUP($S178,'data countries EDGAR'!$A$15:$AA$223,'data countries EDGAR'!N$12,FALSE)/1000</f>
        <v>1.6204331045408E-3</v>
      </c>
      <c r="J178" s="236">
        <f>VLOOKUP($S178,'data countries EDGAR'!$A$15:$AA$223,'data countries EDGAR'!O$12,FALSE)/1000</f>
        <v>1.6274448638300999E-3</v>
      </c>
      <c r="K178" s="236">
        <f>VLOOKUP($S178,'data countries EDGAR'!$A$15:$AA$223,'data countries EDGAR'!P$12,FALSE)/1000</f>
        <v>1.7963423408993999E-3</v>
      </c>
      <c r="L178" s="236">
        <f>VLOOKUP($S178,'data countries EDGAR'!$A$15:$AA$223,'data countries EDGAR'!Q$12,FALSE)/1000</f>
        <v>1.7877399902781E-3</v>
      </c>
      <c r="M178" s="236">
        <f>VLOOKUP($S178,'data countries EDGAR'!$A$15:$AA$223,'data countries EDGAR'!R$12,FALSE)/1000</f>
        <v>1.8083316956046E-3</v>
      </c>
      <c r="N178" s="236"/>
      <c r="O178" s="236"/>
      <c r="P178" s="262">
        <f t="shared" si="335"/>
        <v>8.6402919951529995E-3</v>
      </c>
      <c r="Q178" s="194">
        <f t="shared" si="322"/>
        <v>0</v>
      </c>
      <c r="R178" s="237">
        <f t="shared" si="323"/>
        <v>0</v>
      </c>
      <c r="S178" s="194" t="str">
        <f>'data countries EDGAR'!A133</f>
        <v>Malta</v>
      </c>
      <c r="T178" s="195">
        <v>2019</v>
      </c>
      <c r="U178" s="485">
        <f t="shared" si="336"/>
        <v>3.1545676556782122E-2</v>
      </c>
      <c r="V178" s="193">
        <f t="shared" si="324"/>
        <v>3.1545676556786237E-2</v>
      </c>
      <c r="W178" s="254">
        <f t="shared" si="337"/>
        <v>1.3034018309099338E-13</v>
      </c>
      <c r="X178" s="197">
        <f t="shared" si="325"/>
        <v>1.6730130304244998E-3</v>
      </c>
      <c r="Y178" s="229">
        <v>0</v>
      </c>
      <c r="Z178" s="199">
        <f t="shared" si="338"/>
        <v>1.6730130304244998E-3</v>
      </c>
      <c r="AA178" s="199">
        <f t="shared" si="326"/>
        <v>-6.8220639960285432</v>
      </c>
      <c r="AB178" s="200">
        <f t="shared" si="327"/>
        <v>6953.9753569569712</v>
      </c>
      <c r="AC178" s="199">
        <f t="shared" si="339"/>
        <v>2019.5064591546466</v>
      </c>
      <c r="AD178" s="199">
        <f t="shared" si="340"/>
        <v>2058.204755262826</v>
      </c>
      <c r="AE178" s="201">
        <f t="shared" si="341"/>
        <v>2058.204755262826</v>
      </c>
      <c r="AF178" s="202">
        <f t="shared" si="328"/>
        <v>2058.204755262826</v>
      </c>
      <c r="AG178" s="202">
        <f t="shared" si="342"/>
        <v>2058.204755262826</v>
      </c>
      <c r="AH178" s="202">
        <f t="shared" si="343"/>
        <v>2058</v>
      </c>
      <c r="AI178" s="177">
        <f t="shared" si="329"/>
        <v>2058</v>
      </c>
      <c r="AJ178" s="178" cm="1">
        <f t="array" ref="AJ178">IFERROR(INDEX($AN$6:$DP$6,MATCH(_xlfn.AGGREGATE(14,6,(AN178:DP178)/(AN178:DP178&lt;=0),1),AN178:DP178,0)),"-")</f>
        <v>2059</v>
      </c>
      <c r="AL178" s="176" t="s">
        <v>302</v>
      </c>
      <c r="AM178" s="154">
        <f t="shared" si="330"/>
        <v>1.6730130304244998E-3</v>
      </c>
      <c r="AN178" s="176">
        <f t="shared" si="344"/>
        <v>1.6297880308330066E-3</v>
      </c>
      <c r="AO178" s="176">
        <f t="shared" si="344"/>
        <v>1.5865630312415133E-3</v>
      </c>
      <c r="AP178" s="176">
        <f t="shared" si="344"/>
        <v>1.5433380316500201E-3</v>
      </c>
      <c r="AQ178" s="176">
        <f t="shared" si="344"/>
        <v>1.5001130320585268E-3</v>
      </c>
      <c r="AR178" s="230">
        <f t="shared" si="358"/>
        <v>1.4568880324670336E-3</v>
      </c>
      <c r="AS178" s="230">
        <f t="shared" si="358"/>
        <v>1.4136630328755403E-3</v>
      </c>
      <c r="AT178" s="230">
        <f t="shared" si="358"/>
        <v>1.370438033284047E-3</v>
      </c>
      <c r="AU178" s="230">
        <f t="shared" si="358"/>
        <v>1.3272130336925538E-3</v>
      </c>
      <c r="AV178" s="230">
        <f t="shared" si="358"/>
        <v>1.2839880341010605E-3</v>
      </c>
      <c r="AW178" s="230">
        <f t="shared" si="358"/>
        <v>1.2407630345095673E-3</v>
      </c>
      <c r="AX178" s="230">
        <f t="shared" si="358"/>
        <v>1.197538034918074E-3</v>
      </c>
      <c r="AY178" s="230">
        <f t="shared" si="358"/>
        <v>1.1543130353265808E-3</v>
      </c>
      <c r="AZ178" s="230">
        <f t="shared" si="358"/>
        <v>1.1110880357350873E-3</v>
      </c>
      <c r="BA178" s="230">
        <f t="shared" si="358"/>
        <v>1.0678630361435943E-3</v>
      </c>
      <c r="BB178" s="230">
        <f t="shared" si="358"/>
        <v>1.0246380365521008E-3</v>
      </c>
      <c r="BC178" s="230">
        <f t="shared" si="358"/>
        <v>9.8141303696060774E-4</v>
      </c>
      <c r="BD178" s="230">
        <f t="shared" si="358"/>
        <v>9.3818803736911438E-4</v>
      </c>
      <c r="BE178" s="230">
        <f t="shared" si="358"/>
        <v>8.9496303777762112E-4</v>
      </c>
      <c r="BF178" s="230">
        <f t="shared" si="358"/>
        <v>8.5173803818612787E-4</v>
      </c>
      <c r="BG178" s="230">
        <f t="shared" si="358"/>
        <v>8.0851303859463461E-4</v>
      </c>
      <c r="BH178" s="230">
        <f t="shared" si="355"/>
        <v>7.6528803900314136E-4</v>
      </c>
      <c r="BI178" s="230">
        <f t="shared" si="355"/>
        <v>7.220630394116481E-4</v>
      </c>
      <c r="BJ178" s="230">
        <f t="shared" si="355"/>
        <v>6.7883803982015474E-4</v>
      </c>
      <c r="BK178" s="230">
        <f t="shared" si="355"/>
        <v>6.3561304022866148E-4</v>
      </c>
      <c r="BL178" s="230">
        <f t="shared" si="355"/>
        <v>5.9238804063716823E-4</v>
      </c>
      <c r="BM178" s="230">
        <f t="shared" si="355"/>
        <v>5.4916304104567497E-4</v>
      </c>
      <c r="BN178" s="230">
        <f t="shared" si="355"/>
        <v>5.0593804145418171E-4</v>
      </c>
      <c r="BO178" s="230">
        <f t="shared" si="355"/>
        <v>4.6271304186268846E-4</v>
      </c>
      <c r="BP178" s="230">
        <f t="shared" si="355"/>
        <v>4.194880422711952E-4</v>
      </c>
      <c r="BQ178" s="230">
        <f t="shared" si="355"/>
        <v>3.7626304267970195E-4</v>
      </c>
      <c r="BR178" s="230">
        <f t="shared" si="355"/>
        <v>3.3303804308820869E-4</v>
      </c>
      <c r="BS178" s="230">
        <f t="shared" si="355"/>
        <v>2.8981304349671544E-4</v>
      </c>
      <c r="BT178" s="230">
        <f t="shared" si="355"/>
        <v>2.4658804390522218E-4</v>
      </c>
      <c r="BU178" s="230">
        <f t="shared" si="355"/>
        <v>2.0336304431372893E-4</v>
      </c>
      <c r="BV178" s="230">
        <f t="shared" si="355"/>
        <v>1.6013804472223567E-4</v>
      </c>
      <c r="BW178" s="230">
        <f t="shared" si="359"/>
        <v>1.1691304513074242E-4</v>
      </c>
      <c r="BX178" s="230">
        <f t="shared" si="359"/>
        <v>7.368804553924916E-5</v>
      </c>
      <c r="BY178" s="230">
        <f t="shared" si="359"/>
        <v>3.0463045947755904E-5</v>
      </c>
      <c r="BZ178" s="230">
        <f t="shared" si="359"/>
        <v>9.060979517520476E-7</v>
      </c>
      <c r="CA178" s="230">
        <f t="shared" si="359"/>
        <v>0</v>
      </c>
      <c r="CB178" s="230">
        <f t="shared" si="359"/>
        <v>0</v>
      </c>
      <c r="CC178" s="230">
        <f t="shared" si="359"/>
        <v>0</v>
      </c>
      <c r="CD178" s="230">
        <f t="shared" si="359"/>
        <v>0</v>
      </c>
      <c r="CE178" s="230">
        <f t="shared" si="359"/>
        <v>0</v>
      </c>
      <c r="CF178" s="230">
        <f t="shared" si="359"/>
        <v>0</v>
      </c>
      <c r="CG178" s="230">
        <f t="shared" si="359"/>
        <v>0</v>
      </c>
      <c r="CH178" s="230">
        <f t="shared" si="359"/>
        <v>0</v>
      </c>
      <c r="CI178" s="230">
        <f t="shared" si="359"/>
        <v>0</v>
      </c>
      <c r="CJ178" s="230">
        <f t="shared" si="359"/>
        <v>0</v>
      </c>
      <c r="CK178" s="230">
        <f t="shared" si="359"/>
        <v>0</v>
      </c>
      <c r="CL178" s="230">
        <f t="shared" si="359"/>
        <v>0</v>
      </c>
      <c r="CM178" s="230">
        <f t="shared" si="356"/>
        <v>0</v>
      </c>
      <c r="CN178" s="230">
        <f t="shared" si="356"/>
        <v>0</v>
      </c>
      <c r="CO178" s="230">
        <f t="shared" si="356"/>
        <v>0</v>
      </c>
      <c r="CP178" s="230">
        <f t="shared" si="356"/>
        <v>0</v>
      </c>
      <c r="CQ178" s="230">
        <f t="shared" si="356"/>
        <v>0</v>
      </c>
      <c r="CR178" s="230">
        <f t="shared" si="356"/>
        <v>0</v>
      </c>
      <c r="CS178" s="230">
        <f t="shared" si="356"/>
        <v>0</v>
      </c>
      <c r="CT178" s="230">
        <f t="shared" si="356"/>
        <v>0</v>
      </c>
      <c r="CU178" s="230">
        <f t="shared" si="356"/>
        <v>0</v>
      </c>
      <c r="CV178" s="230">
        <f t="shared" si="356"/>
        <v>0</v>
      </c>
      <c r="CW178" s="230">
        <f t="shared" si="356"/>
        <v>0</v>
      </c>
      <c r="CX178" s="230">
        <f t="shared" si="356"/>
        <v>0</v>
      </c>
      <c r="CY178" s="230">
        <f t="shared" si="356"/>
        <v>0</v>
      </c>
      <c r="CZ178" s="230">
        <f t="shared" si="356"/>
        <v>0</v>
      </c>
      <c r="DA178" s="230">
        <f t="shared" si="356"/>
        <v>0</v>
      </c>
      <c r="DB178" s="230">
        <f t="shared" si="357"/>
        <v>0</v>
      </c>
      <c r="DC178" s="230">
        <f t="shared" si="357"/>
        <v>0</v>
      </c>
      <c r="DD178" s="230">
        <f t="shared" si="357"/>
        <v>0</v>
      </c>
      <c r="DE178" s="230">
        <f t="shared" si="357"/>
        <v>0</v>
      </c>
      <c r="DF178" s="230">
        <f t="shared" si="357"/>
        <v>0</v>
      </c>
      <c r="DG178" s="230">
        <f t="shared" si="357"/>
        <v>0</v>
      </c>
      <c r="DH178" s="230">
        <f t="shared" si="357"/>
        <v>0</v>
      </c>
      <c r="DI178" s="230">
        <f t="shared" si="357"/>
        <v>0</v>
      </c>
      <c r="DJ178" s="230">
        <f t="shared" si="357"/>
        <v>0</v>
      </c>
      <c r="DK178" s="230">
        <f t="shared" si="357"/>
        <v>0</v>
      </c>
      <c r="DL178" s="230">
        <f t="shared" si="357"/>
        <v>0</v>
      </c>
      <c r="DM178" s="230">
        <f t="shared" si="357"/>
        <v>0</v>
      </c>
      <c r="DN178" s="230">
        <f t="shared" si="357"/>
        <v>0</v>
      </c>
      <c r="DO178" s="230">
        <f t="shared" si="357"/>
        <v>0</v>
      </c>
      <c r="DP178" s="230">
        <f t="shared" si="357"/>
        <v>0</v>
      </c>
    </row>
    <row r="179" spans="2:120" x14ac:dyDescent="0.25">
      <c r="B179" s="194" t="str">
        <f t="shared" si="333"/>
        <v>Martinique</v>
      </c>
      <c r="C179" s="233">
        <f>'web app'!$C$29</f>
        <v>668.55</v>
      </c>
      <c r="D179" s="234">
        <f>'web app'!$C$17</f>
        <v>0.15</v>
      </c>
      <c r="E179" s="235">
        <f>VLOOKUP($S179,'data countries EDGAR'!$A$15:$AA$223,'data countries EDGAR'!$AA$12,FALSE)</f>
        <v>4.9965297840550244E-5</v>
      </c>
      <c r="F179" s="235">
        <f>VLOOKUP($S179,'data countries EDGAR'!$A$15:$AA$223,'data countries EDGAR'!$Z$12,FALSE)</f>
        <v>2.8360317609343434E-5</v>
      </c>
      <c r="G179" s="193">
        <f t="shared" si="334"/>
        <v>2.1126891767762546E-2</v>
      </c>
      <c r="H179" s="262">
        <f>VLOOKUP($S179,'data countries EDGAR'!$A$15:$AA$223,'data countries EDGAR'!M$12,FALSE)/1000</f>
        <v>1.0405555812527001E-3</v>
      </c>
      <c r="I179" s="236">
        <f>VLOOKUP($S179,'data countries EDGAR'!$A$15:$AA$223,'data countries EDGAR'!N$12,FALSE)/1000</f>
        <v>1.0397962634421001E-3</v>
      </c>
      <c r="J179" s="236">
        <f>VLOOKUP($S179,'data countries EDGAR'!$A$15:$AA$223,'data countries EDGAR'!O$12,FALSE)/1000</f>
        <v>1.0397992803124001E-3</v>
      </c>
      <c r="K179" s="236">
        <f>VLOOKUP($S179,'data countries EDGAR'!$A$15:$AA$223,'data countries EDGAR'!P$12,FALSE)/1000</f>
        <v>1.0397976715423999E-3</v>
      </c>
      <c r="L179" s="236">
        <f>VLOOKUP($S179,'data countries EDGAR'!$A$15:$AA$223,'data countries EDGAR'!Q$12,FALSE)/1000</f>
        <v>1.0424923465053E-3</v>
      </c>
      <c r="M179" s="236">
        <f>VLOOKUP($S179,'data countries EDGAR'!$A$15:$AA$223,'data countries EDGAR'!R$12,FALSE)/1000</f>
        <v>1.0787550507999999E-3</v>
      </c>
      <c r="N179" s="236"/>
      <c r="O179" s="236"/>
      <c r="P179" s="262">
        <f t="shared" si="335"/>
        <v>5.2406406126021994E-3</v>
      </c>
      <c r="Q179" s="194">
        <f t="shared" si="322"/>
        <v>0</v>
      </c>
      <c r="R179" s="237">
        <f t="shared" si="323"/>
        <v>0</v>
      </c>
      <c r="S179" s="194" t="str">
        <f>'data countries EDGAR'!A134</f>
        <v>Martinique</v>
      </c>
      <c r="T179" s="195">
        <v>2019</v>
      </c>
      <c r="U179" s="485">
        <f t="shared" si="336"/>
        <v>2.1126891767762546E-2</v>
      </c>
      <c r="V179" s="193">
        <f t="shared" si="324"/>
        <v>2.1126891767767608E-2</v>
      </c>
      <c r="W179" s="254">
        <f t="shared" si="337"/>
        <v>2.3958612871410878E-13</v>
      </c>
      <c r="X179" s="197">
        <f t="shared" si="325"/>
        <v>1.0405555812527001E-3</v>
      </c>
      <c r="Y179" s="229">
        <v>0</v>
      </c>
      <c r="Z179" s="199">
        <f t="shared" si="338"/>
        <v>1.0405555812527001E-3</v>
      </c>
      <c r="AA179" s="199">
        <f t="shared" si="326"/>
        <v>-4.2460983317964338</v>
      </c>
      <c r="AB179" s="200">
        <f t="shared" si="327"/>
        <v>4331.2145095935102</v>
      </c>
      <c r="AC179" s="199">
        <f t="shared" si="339"/>
        <v>2019.5060094801922</v>
      </c>
      <c r="AD179" s="199">
        <f t="shared" si="340"/>
        <v>2061.1009357871203</v>
      </c>
      <c r="AE179" s="201">
        <f t="shared" si="341"/>
        <v>2061.1009357871203</v>
      </c>
      <c r="AF179" s="202">
        <f t="shared" si="328"/>
        <v>2061.1009357871203</v>
      </c>
      <c r="AG179" s="202">
        <f t="shared" si="342"/>
        <v>2061.1009357871203</v>
      </c>
      <c r="AH179" s="202">
        <f t="shared" si="343"/>
        <v>2061</v>
      </c>
      <c r="AI179" s="177">
        <f t="shared" si="329"/>
        <v>2061</v>
      </c>
      <c r="AJ179" s="178" cm="1">
        <f t="array" ref="AJ179">IFERROR(INDEX($AN$6:$DP$6,MATCH(_xlfn.AGGREGATE(14,6,(AN179:DP179)/(AN179:DP179&lt;=0),1),AN179:DP179,0)),"-")</f>
        <v>2062</v>
      </c>
      <c r="AL179" s="176" t="s">
        <v>302</v>
      </c>
      <c r="AM179" s="154">
        <f t="shared" si="330"/>
        <v>1.0405555812527001E-3</v>
      </c>
      <c r="AN179" s="176">
        <f t="shared" si="344"/>
        <v>1.0155427885939624E-3</v>
      </c>
      <c r="AO179" s="176">
        <f t="shared" si="344"/>
        <v>9.9052999593522489E-4</v>
      </c>
      <c r="AP179" s="176">
        <f t="shared" si="344"/>
        <v>9.6551720327648716E-4</v>
      </c>
      <c r="AQ179" s="176">
        <f t="shared" si="344"/>
        <v>9.4050441061774943E-4</v>
      </c>
      <c r="AR179" s="230">
        <f t="shared" si="358"/>
        <v>9.1549161795901181E-4</v>
      </c>
      <c r="AS179" s="230">
        <f t="shared" si="358"/>
        <v>8.9047882530027408E-4</v>
      </c>
      <c r="AT179" s="230">
        <f t="shared" si="358"/>
        <v>8.6546603264153646E-4</v>
      </c>
      <c r="AU179" s="230">
        <f t="shared" si="358"/>
        <v>8.4045323998279873E-4</v>
      </c>
      <c r="AV179" s="230">
        <f t="shared" si="358"/>
        <v>8.1544044732406111E-4</v>
      </c>
      <c r="AW179" s="230">
        <f t="shared" si="358"/>
        <v>7.9042765466532348E-4</v>
      </c>
      <c r="AX179" s="230">
        <f t="shared" si="358"/>
        <v>7.6541486200658575E-4</v>
      </c>
      <c r="AY179" s="230">
        <f t="shared" si="358"/>
        <v>7.4040206934784802E-4</v>
      </c>
      <c r="AZ179" s="230">
        <f t="shared" si="358"/>
        <v>7.153892766891104E-4</v>
      </c>
      <c r="BA179" s="230">
        <f t="shared" si="358"/>
        <v>6.9037648403037278E-4</v>
      </c>
      <c r="BB179" s="230">
        <f t="shared" si="358"/>
        <v>6.6536369137163505E-4</v>
      </c>
      <c r="BC179" s="230">
        <f t="shared" si="358"/>
        <v>6.4035089871289732E-4</v>
      </c>
      <c r="BD179" s="230">
        <f t="shared" si="358"/>
        <v>6.153381060541597E-4</v>
      </c>
      <c r="BE179" s="230">
        <f t="shared" si="358"/>
        <v>5.9032531339542208E-4</v>
      </c>
      <c r="BF179" s="230">
        <f t="shared" si="358"/>
        <v>5.6531252073668435E-4</v>
      </c>
      <c r="BG179" s="230">
        <f t="shared" si="358"/>
        <v>5.4029972807794673E-4</v>
      </c>
      <c r="BH179" s="230">
        <f t="shared" si="355"/>
        <v>5.15286935419209E-4</v>
      </c>
      <c r="BI179" s="230">
        <f t="shared" si="355"/>
        <v>4.9027414276047137E-4</v>
      </c>
      <c r="BJ179" s="230">
        <f t="shared" si="355"/>
        <v>4.6526135010173364E-4</v>
      </c>
      <c r="BK179" s="230">
        <f t="shared" si="355"/>
        <v>4.4024855744299602E-4</v>
      </c>
      <c r="BL179" s="230">
        <f t="shared" si="355"/>
        <v>4.1523576478425829E-4</v>
      </c>
      <c r="BM179" s="230">
        <f t="shared" si="355"/>
        <v>3.9022297212552067E-4</v>
      </c>
      <c r="BN179" s="230">
        <f t="shared" si="355"/>
        <v>3.6521017946678294E-4</v>
      </c>
      <c r="BO179" s="230">
        <f t="shared" si="355"/>
        <v>3.4019738680804532E-4</v>
      </c>
      <c r="BP179" s="230">
        <f t="shared" si="355"/>
        <v>3.1518459414930759E-4</v>
      </c>
      <c r="BQ179" s="230">
        <f t="shared" si="355"/>
        <v>2.9017180149056997E-4</v>
      </c>
      <c r="BR179" s="230">
        <f t="shared" si="355"/>
        <v>2.6515900883183224E-4</v>
      </c>
      <c r="BS179" s="230">
        <f t="shared" si="355"/>
        <v>2.4014621617309462E-4</v>
      </c>
      <c r="BT179" s="230">
        <f t="shared" si="355"/>
        <v>2.15133423514357E-4</v>
      </c>
      <c r="BU179" s="230">
        <f t="shared" si="355"/>
        <v>1.9012063085561927E-4</v>
      </c>
      <c r="BV179" s="230">
        <f t="shared" si="355"/>
        <v>1.6510783819688164E-4</v>
      </c>
      <c r="BW179" s="230">
        <f t="shared" si="359"/>
        <v>1.4009504553814391E-4</v>
      </c>
      <c r="BX179" s="230">
        <f t="shared" si="359"/>
        <v>1.1508225287940629E-4</v>
      </c>
      <c r="BY179" s="230">
        <f t="shared" si="359"/>
        <v>9.0069460220668562E-5</v>
      </c>
      <c r="BZ179" s="230">
        <f t="shared" si="359"/>
        <v>6.505666756193094E-5</v>
      </c>
      <c r="CA179" s="230">
        <f t="shared" si="359"/>
        <v>4.0043874903193319E-5</v>
      </c>
      <c r="CB179" s="230">
        <f t="shared" si="359"/>
        <v>1.5031082244455589E-5</v>
      </c>
      <c r="CC179" s="230">
        <f t="shared" si="359"/>
        <v>1.2741558003484582E-7</v>
      </c>
      <c r="CD179" s="230">
        <f t="shared" si="359"/>
        <v>0</v>
      </c>
      <c r="CE179" s="230">
        <f t="shared" si="359"/>
        <v>0</v>
      </c>
      <c r="CF179" s="230">
        <f t="shared" si="359"/>
        <v>0</v>
      </c>
      <c r="CG179" s="230">
        <f t="shared" si="359"/>
        <v>0</v>
      </c>
      <c r="CH179" s="230">
        <f t="shared" si="359"/>
        <v>0</v>
      </c>
      <c r="CI179" s="230">
        <f t="shared" si="359"/>
        <v>0</v>
      </c>
      <c r="CJ179" s="230">
        <f t="shared" si="359"/>
        <v>0</v>
      </c>
      <c r="CK179" s="230">
        <f t="shared" si="359"/>
        <v>0</v>
      </c>
      <c r="CL179" s="230">
        <f t="shared" si="359"/>
        <v>0</v>
      </c>
      <c r="CM179" s="230">
        <f t="shared" si="356"/>
        <v>0</v>
      </c>
      <c r="CN179" s="230">
        <f t="shared" si="356"/>
        <v>0</v>
      </c>
      <c r="CO179" s="230">
        <f t="shared" si="356"/>
        <v>0</v>
      </c>
      <c r="CP179" s="230">
        <f t="shared" si="356"/>
        <v>0</v>
      </c>
      <c r="CQ179" s="230">
        <f t="shared" si="356"/>
        <v>0</v>
      </c>
      <c r="CR179" s="230">
        <f t="shared" si="356"/>
        <v>0</v>
      </c>
      <c r="CS179" s="230">
        <f t="shared" si="356"/>
        <v>0</v>
      </c>
      <c r="CT179" s="230">
        <f t="shared" si="356"/>
        <v>0</v>
      </c>
      <c r="CU179" s="230">
        <f t="shared" si="356"/>
        <v>0</v>
      </c>
      <c r="CV179" s="230">
        <f t="shared" si="356"/>
        <v>0</v>
      </c>
      <c r="CW179" s="230">
        <f t="shared" si="356"/>
        <v>0</v>
      </c>
      <c r="CX179" s="230">
        <f t="shared" si="356"/>
        <v>0</v>
      </c>
      <c r="CY179" s="230">
        <f t="shared" si="356"/>
        <v>0</v>
      </c>
      <c r="CZ179" s="230">
        <f t="shared" si="356"/>
        <v>0</v>
      </c>
      <c r="DA179" s="230">
        <f t="shared" si="356"/>
        <v>0</v>
      </c>
      <c r="DB179" s="230">
        <f t="shared" si="357"/>
        <v>0</v>
      </c>
      <c r="DC179" s="230">
        <f t="shared" si="357"/>
        <v>0</v>
      </c>
      <c r="DD179" s="230">
        <f t="shared" si="357"/>
        <v>0</v>
      </c>
      <c r="DE179" s="230">
        <f t="shared" si="357"/>
        <v>0</v>
      </c>
      <c r="DF179" s="230">
        <f t="shared" si="357"/>
        <v>0</v>
      </c>
      <c r="DG179" s="230">
        <f t="shared" si="357"/>
        <v>0</v>
      </c>
      <c r="DH179" s="230">
        <f t="shared" si="357"/>
        <v>0</v>
      </c>
      <c r="DI179" s="230">
        <f t="shared" si="357"/>
        <v>0</v>
      </c>
      <c r="DJ179" s="230">
        <f t="shared" si="357"/>
        <v>0</v>
      </c>
      <c r="DK179" s="230">
        <f t="shared" si="357"/>
        <v>0</v>
      </c>
      <c r="DL179" s="230">
        <f t="shared" si="357"/>
        <v>0</v>
      </c>
      <c r="DM179" s="230">
        <f t="shared" si="357"/>
        <v>0</v>
      </c>
      <c r="DN179" s="230">
        <f t="shared" si="357"/>
        <v>0</v>
      </c>
      <c r="DO179" s="230">
        <f t="shared" si="357"/>
        <v>0</v>
      </c>
      <c r="DP179" s="230">
        <f t="shared" si="357"/>
        <v>0</v>
      </c>
    </row>
    <row r="180" spans="2:120" x14ac:dyDescent="0.25">
      <c r="B180" s="194" t="str">
        <f t="shared" si="333"/>
        <v>Mauritania</v>
      </c>
      <c r="C180" s="233">
        <f>'web app'!$C$29</f>
        <v>668.55</v>
      </c>
      <c r="D180" s="234">
        <f>'web app'!$C$17</f>
        <v>0.15</v>
      </c>
      <c r="E180" s="235">
        <f>VLOOKUP($S180,'data countries EDGAR'!$A$15:$AA$223,'data countries EDGAR'!$AA$12,FALSE)</f>
        <v>6.0442151475182597E-4</v>
      </c>
      <c r="F180" s="235">
        <f>VLOOKUP($S180,'data countries EDGAR'!$A$15:$AA$223,'data countries EDGAR'!$Z$12,FALSE)</f>
        <v>1.2227199898294131E-4</v>
      </c>
      <c r="G180" s="193">
        <f t="shared" si="334"/>
        <v>0.13009610373513855</v>
      </c>
      <c r="H180" s="262">
        <f>VLOOKUP($S180,'data countries EDGAR'!$A$15:$AA$223,'data countries EDGAR'!M$12,FALSE)/1000</f>
        <v>4.4862265904493E-3</v>
      </c>
      <c r="I180" s="236">
        <f>VLOOKUP($S180,'data countries EDGAR'!$A$15:$AA$223,'data countries EDGAR'!N$12,FALSE)/1000</f>
        <v>4.6353547338171004E-3</v>
      </c>
      <c r="J180" s="236">
        <f>VLOOKUP($S180,'data countries EDGAR'!$A$15:$AA$223,'data countries EDGAR'!O$12,FALSE)/1000</f>
        <v>4.4111353451064999E-3</v>
      </c>
      <c r="K180" s="236">
        <f>VLOOKUP($S180,'data countries EDGAR'!$A$15:$AA$223,'data countries EDGAR'!P$12,FALSE)/1000</f>
        <v>5.0262704695120996E-3</v>
      </c>
      <c r="L180" s="236">
        <f>VLOOKUP($S180,'data countries EDGAR'!$A$15:$AA$223,'data countries EDGAR'!Q$12,FALSE)/1000</f>
        <v>4.8273968548701003E-3</v>
      </c>
      <c r="M180" s="236">
        <f>VLOOKUP($S180,'data countries EDGAR'!$A$15:$AA$223,'data countries EDGAR'!R$12,FALSE)/1000</f>
        <v>5.0116323959272001E-3</v>
      </c>
      <c r="N180" s="236"/>
      <c r="O180" s="236"/>
      <c r="P180" s="262">
        <f t="shared" si="335"/>
        <v>2.3911789799232998E-2</v>
      </c>
      <c r="Q180" s="194">
        <f t="shared" si="322"/>
        <v>0</v>
      </c>
      <c r="R180" s="237">
        <f t="shared" si="323"/>
        <v>0</v>
      </c>
      <c r="S180" s="194" t="str">
        <f>'data countries EDGAR'!A135</f>
        <v>Mauritania</v>
      </c>
      <c r="T180" s="195">
        <v>2019</v>
      </c>
      <c r="U180" s="485">
        <f t="shared" si="336"/>
        <v>0.13009610373513855</v>
      </c>
      <c r="V180" s="193">
        <f t="shared" si="324"/>
        <v>0.13009610373510555</v>
      </c>
      <c r="W180" s="254">
        <f t="shared" si="337"/>
        <v>-2.5368596112684827E-13</v>
      </c>
      <c r="X180" s="197">
        <f t="shared" si="325"/>
        <v>4.4862265904493E-3</v>
      </c>
      <c r="Y180" s="229">
        <v>0</v>
      </c>
      <c r="Z180" s="199">
        <f t="shared" si="338"/>
        <v>4.4862265904493E-3</v>
      </c>
      <c r="AA180" s="199">
        <f t="shared" si="326"/>
        <v>-18.384547632885447</v>
      </c>
      <c r="AB180" s="200">
        <f t="shared" si="327"/>
        <v>18831.057142655547</v>
      </c>
      <c r="AC180" s="199">
        <f t="shared" si="339"/>
        <v>2019.5042377355785</v>
      </c>
      <c r="AD180" s="199">
        <f t="shared" si="340"/>
        <v>2078.4937706628821</v>
      </c>
      <c r="AE180" s="201">
        <f t="shared" si="341"/>
        <v>2078.4937706628821</v>
      </c>
      <c r="AF180" s="202">
        <f t="shared" si="328"/>
        <v>2078.4937706628821</v>
      </c>
      <c r="AG180" s="202">
        <f t="shared" si="342"/>
        <v>2078.4937706628821</v>
      </c>
      <c r="AH180" s="202">
        <f t="shared" si="343"/>
        <v>2078</v>
      </c>
      <c r="AI180" s="177">
        <f t="shared" si="329"/>
        <v>2078</v>
      </c>
      <c r="AJ180" s="178" cm="1">
        <f t="array" ref="AJ180">IFERROR(INDEX($AN$6:$DP$6,MATCH(_xlfn.AGGREGATE(14,6,(AN180:DP180)/(AN180:DP180&lt;=0),1),AN180:DP180,0)),"-")</f>
        <v>2079</v>
      </c>
      <c r="AL180" s="176" t="s">
        <v>302</v>
      </c>
      <c r="AM180" s="154">
        <f t="shared" si="330"/>
        <v>4.4862265904493E-3</v>
      </c>
      <c r="AN180" s="176">
        <f t="shared" si="344"/>
        <v>4.4101808225649975E-3</v>
      </c>
      <c r="AO180" s="176">
        <f t="shared" si="344"/>
        <v>4.3341350546806951E-3</v>
      </c>
      <c r="AP180" s="176">
        <f t="shared" si="344"/>
        <v>4.2580892867963927E-3</v>
      </c>
      <c r="AQ180" s="176">
        <f t="shared" si="344"/>
        <v>4.1820435189120903E-3</v>
      </c>
      <c r="AR180" s="230">
        <f t="shared" si="358"/>
        <v>4.1059977510277878E-3</v>
      </c>
      <c r="AS180" s="230">
        <f t="shared" si="358"/>
        <v>4.0299519831434854E-3</v>
      </c>
      <c r="AT180" s="230">
        <f t="shared" si="358"/>
        <v>3.953906215259183E-3</v>
      </c>
      <c r="AU180" s="230">
        <f t="shared" si="358"/>
        <v>3.8778604473748805E-3</v>
      </c>
      <c r="AV180" s="230">
        <f t="shared" si="358"/>
        <v>3.8018146794905781E-3</v>
      </c>
      <c r="AW180" s="230">
        <f t="shared" si="358"/>
        <v>3.7257689116062757E-3</v>
      </c>
      <c r="AX180" s="230">
        <f t="shared" si="358"/>
        <v>3.6497231437219732E-3</v>
      </c>
      <c r="AY180" s="230">
        <f t="shared" si="358"/>
        <v>3.5736773758376708E-3</v>
      </c>
      <c r="AZ180" s="230">
        <f t="shared" si="358"/>
        <v>3.4976316079533684E-3</v>
      </c>
      <c r="BA180" s="230">
        <f t="shared" si="358"/>
        <v>3.421585840069066E-3</v>
      </c>
      <c r="BB180" s="230">
        <f t="shared" si="358"/>
        <v>3.3455400721847635E-3</v>
      </c>
      <c r="BC180" s="230">
        <f t="shared" si="358"/>
        <v>3.2694943043004611E-3</v>
      </c>
      <c r="BD180" s="230">
        <f t="shared" si="358"/>
        <v>3.1934485364161587E-3</v>
      </c>
      <c r="BE180" s="230">
        <f t="shared" si="358"/>
        <v>3.1174027685318562E-3</v>
      </c>
      <c r="BF180" s="230">
        <f t="shared" si="358"/>
        <v>3.0413570006475538E-3</v>
      </c>
      <c r="BG180" s="230">
        <f t="shared" si="358"/>
        <v>2.9653112327632514E-3</v>
      </c>
      <c r="BH180" s="230">
        <f t="shared" si="355"/>
        <v>2.8892654648789489E-3</v>
      </c>
      <c r="BI180" s="230">
        <f t="shared" si="355"/>
        <v>2.8132196969946465E-3</v>
      </c>
      <c r="BJ180" s="230">
        <f t="shared" si="355"/>
        <v>2.7371739291103441E-3</v>
      </c>
      <c r="BK180" s="230">
        <f t="shared" si="355"/>
        <v>2.6611281612260416E-3</v>
      </c>
      <c r="BL180" s="230">
        <f t="shared" si="355"/>
        <v>2.5850823933417392E-3</v>
      </c>
      <c r="BM180" s="230">
        <f t="shared" si="355"/>
        <v>2.5090366254574368E-3</v>
      </c>
      <c r="BN180" s="230">
        <f t="shared" si="355"/>
        <v>2.4329908575731344E-3</v>
      </c>
      <c r="BO180" s="230">
        <f t="shared" si="355"/>
        <v>2.3569450896888319E-3</v>
      </c>
      <c r="BP180" s="230">
        <f t="shared" si="355"/>
        <v>2.2808993218045295E-3</v>
      </c>
      <c r="BQ180" s="230">
        <f t="shared" si="355"/>
        <v>2.2048535539202271E-3</v>
      </c>
      <c r="BR180" s="230">
        <f t="shared" si="355"/>
        <v>2.1288077860359246E-3</v>
      </c>
      <c r="BS180" s="230">
        <f t="shared" si="355"/>
        <v>2.0527620181516222E-3</v>
      </c>
      <c r="BT180" s="230">
        <f t="shared" si="355"/>
        <v>1.9767162502673198E-3</v>
      </c>
      <c r="BU180" s="230">
        <f t="shared" si="355"/>
        <v>1.9006704823830173E-3</v>
      </c>
      <c r="BV180" s="230">
        <f t="shared" si="355"/>
        <v>1.8246247144987149E-3</v>
      </c>
      <c r="BW180" s="230">
        <f t="shared" si="359"/>
        <v>1.7485789466144125E-3</v>
      </c>
      <c r="BX180" s="230">
        <f t="shared" si="359"/>
        <v>1.6725331787301101E-3</v>
      </c>
      <c r="BY180" s="230">
        <f t="shared" si="359"/>
        <v>1.5964874108458076E-3</v>
      </c>
      <c r="BZ180" s="230">
        <f t="shared" si="359"/>
        <v>1.5204416429615052E-3</v>
      </c>
      <c r="CA180" s="230">
        <f t="shared" si="359"/>
        <v>1.4443958750772028E-3</v>
      </c>
      <c r="CB180" s="230">
        <f t="shared" si="359"/>
        <v>1.3683501071929003E-3</v>
      </c>
      <c r="CC180" s="230">
        <f t="shared" si="359"/>
        <v>1.2923043393085979E-3</v>
      </c>
      <c r="CD180" s="230">
        <f t="shared" si="359"/>
        <v>1.2162585714242955E-3</v>
      </c>
      <c r="CE180" s="230">
        <f t="shared" si="359"/>
        <v>1.140212803539993E-3</v>
      </c>
      <c r="CF180" s="230">
        <f t="shared" si="359"/>
        <v>1.0641670356556906E-3</v>
      </c>
      <c r="CG180" s="230">
        <f t="shared" si="359"/>
        <v>9.8812126777138819E-4</v>
      </c>
      <c r="CH180" s="230">
        <f t="shared" si="359"/>
        <v>9.1207549988708576E-4</v>
      </c>
      <c r="CI180" s="230">
        <f t="shared" si="359"/>
        <v>8.3602973200278333E-4</v>
      </c>
      <c r="CJ180" s="230">
        <f t="shared" si="359"/>
        <v>7.599839641184809E-4</v>
      </c>
      <c r="CK180" s="230">
        <f t="shared" si="359"/>
        <v>6.8393819623417847E-4</v>
      </c>
      <c r="CL180" s="230">
        <f t="shared" si="359"/>
        <v>6.0789242834987604E-4</v>
      </c>
      <c r="CM180" s="230">
        <f t="shared" si="356"/>
        <v>5.3184666046557361E-4</v>
      </c>
      <c r="CN180" s="230">
        <f t="shared" si="356"/>
        <v>4.5580089258127118E-4</v>
      </c>
      <c r="CO180" s="230">
        <f t="shared" si="356"/>
        <v>3.7975512469696875E-4</v>
      </c>
      <c r="CP180" s="230">
        <f t="shared" si="356"/>
        <v>3.0370935681266632E-4</v>
      </c>
      <c r="CQ180" s="230">
        <f t="shared" si="356"/>
        <v>2.2766358892836389E-4</v>
      </c>
      <c r="CR180" s="230">
        <f t="shared" si="356"/>
        <v>1.5161782104406146E-4</v>
      </c>
      <c r="CS180" s="230">
        <f t="shared" si="356"/>
        <v>7.5572053159759026E-5</v>
      </c>
      <c r="CT180" s="230">
        <f t="shared" si="356"/>
        <v>9.2703390876161665E-6</v>
      </c>
      <c r="CU180" s="230">
        <f t="shared" si="356"/>
        <v>0</v>
      </c>
      <c r="CV180" s="230">
        <f t="shared" si="356"/>
        <v>0</v>
      </c>
      <c r="CW180" s="230">
        <f t="shared" si="356"/>
        <v>0</v>
      </c>
      <c r="CX180" s="230">
        <f t="shared" si="356"/>
        <v>0</v>
      </c>
      <c r="CY180" s="230">
        <f t="shared" si="356"/>
        <v>0</v>
      </c>
      <c r="CZ180" s="230">
        <f t="shared" si="356"/>
        <v>0</v>
      </c>
      <c r="DA180" s="230">
        <f t="shared" si="356"/>
        <v>0</v>
      </c>
      <c r="DB180" s="230">
        <f t="shared" si="357"/>
        <v>0</v>
      </c>
      <c r="DC180" s="230">
        <f t="shared" si="357"/>
        <v>0</v>
      </c>
      <c r="DD180" s="230">
        <f t="shared" si="357"/>
        <v>0</v>
      </c>
      <c r="DE180" s="230">
        <f t="shared" si="357"/>
        <v>0</v>
      </c>
      <c r="DF180" s="230">
        <f t="shared" si="357"/>
        <v>0</v>
      </c>
      <c r="DG180" s="230">
        <f t="shared" si="357"/>
        <v>0</v>
      </c>
      <c r="DH180" s="230">
        <f t="shared" si="357"/>
        <v>0</v>
      </c>
      <c r="DI180" s="230">
        <f t="shared" si="357"/>
        <v>0</v>
      </c>
      <c r="DJ180" s="230">
        <f t="shared" si="357"/>
        <v>0</v>
      </c>
      <c r="DK180" s="230">
        <f t="shared" si="357"/>
        <v>0</v>
      </c>
      <c r="DL180" s="230">
        <f t="shared" si="357"/>
        <v>0</v>
      </c>
      <c r="DM180" s="230">
        <f t="shared" si="357"/>
        <v>0</v>
      </c>
      <c r="DN180" s="230">
        <f t="shared" si="357"/>
        <v>0</v>
      </c>
      <c r="DO180" s="230">
        <f t="shared" si="357"/>
        <v>0</v>
      </c>
      <c r="DP180" s="230">
        <f t="shared" si="357"/>
        <v>0</v>
      </c>
    </row>
    <row r="181" spans="2:120" x14ac:dyDescent="0.25">
      <c r="B181" s="194" t="str">
        <f t="shared" si="333"/>
        <v>Mauritius</v>
      </c>
      <c r="C181" s="233">
        <f>'web app'!$C$29</f>
        <v>668.55</v>
      </c>
      <c r="D181" s="234">
        <f>'web app'!$C$17</f>
        <v>0.15</v>
      </c>
      <c r="E181" s="235">
        <f>VLOOKUP($S181,'data countries EDGAR'!$A$15:$AA$223,'data countries EDGAR'!$AA$12,FALSE)</f>
        <v>1.648611044974094E-4</v>
      </c>
      <c r="F181" s="235">
        <f>VLOOKUP($S181,'data countries EDGAR'!$A$15:$AA$223,'data countries EDGAR'!$Z$12,FALSE)</f>
        <v>1.1461196584542068E-4</v>
      </c>
      <c r="G181" s="193">
        <f t="shared" si="334"/>
        <v>8.1662939012824051E-2</v>
      </c>
      <c r="H181" s="262">
        <f>VLOOKUP($S181,'data countries EDGAR'!$A$15:$AA$223,'data countries EDGAR'!M$12,FALSE)/1000</f>
        <v>4.2051757805246E-3</v>
      </c>
      <c r="I181" s="236">
        <f>VLOOKUP($S181,'data countries EDGAR'!$A$15:$AA$223,'data countries EDGAR'!N$12,FALSE)/1000</f>
        <v>3.7449547129863002E-3</v>
      </c>
      <c r="J181" s="236">
        <f>VLOOKUP($S181,'data countries EDGAR'!$A$15:$AA$223,'data countries EDGAR'!O$12,FALSE)/1000</f>
        <v>3.9879357541250998E-3</v>
      </c>
      <c r="K181" s="236">
        <f>VLOOKUP($S181,'data countries EDGAR'!$A$15:$AA$223,'data countries EDGAR'!P$12,FALSE)/1000</f>
        <v>4.0498732104358994E-3</v>
      </c>
      <c r="L181" s="236">
        <f>VLOOKUP($S181,'data countries EDGAR'!$A$15:$AA$223,'data countries EDGAR'!Q$12,FALSE)/1000</f>
        <v>4.3224977066550997E-3</v>
      </c>
      <c r="M181" s="236">
        <f>VLOOKUP($S181,'data countries EDGAR'!$A$15:$AA$223,'data countries EDGAR'!R$12,FALSE)/1000</f>
        <v>4.4054671503921004E-3</v>
      </c>
      <c r="N181" s="236"/>
      <c r="O181" s="236"/>
      <c r="P181" s="262">
        <f t="shared" si="335"/>
        <v>2.05107285345945E-2</v>
      </c>
      <c r="Q181" s="194">
        <f t="shared" si="322"/>
        <v>0</v>
      </c>
      <c r="R181" s="237">
        <f t="shared" si="323"/>
        <v>0</v>
      </c>
      <c r="S181" s="194" t="str">
        <f>'data countries EDGAR'!A136</f>
        <v>Mauritius</v>
      </c>
      <c r="T181" s="195">
        <v>2019</v>
      </c>
      <c r="U181" s="485">
        <f t="shared" si="336"/>
        <v>8.1662939012824051E-2</v>
      </c>
      <c r="V181" s="193">
        <f t="shared" si="324"/>
        <v>8.16629390128185E-2</v>
      </c>
      <c r="W181" s="254">
        <f t="shared" si="337"/>
        <v>-6.794564910705958E-14</v>
      </c>
      <c r="X181" s="197">
        <f t="shared" si="325"/>
        <v>4.2051757805246E-3</v>
      </c>
      <c r="Y181" s="229">
        <v>0</v>
      </c>
      <c r="Z181" s="199">
        <f t="shared" si="338"/>
        <v>4.2051757805246E-3</v>
      </c>
      <c r="AA181" s="199">
        <f t="shared" si="326"/>
        <v>-17.152236031345033</v>
      </c>
      <c r="AB181" s="200">
        <f t="shared" si="327"/>
        <v>17488.635865525375</v>
      </c>
      <c r="AC181" s="199">
        <f t="shared" si="339"/>
        <v>2019.5062762071082</v>
      </c>
      <c r="AD181" s="199">
        <f t="shared" si="340"/>
        <v>2059.3329748848578</v>
      </c>
      <c r="AE181" s="201">
        <f t="shared" si="341"/>
        <v>2059.3329748848578</v>
      </c>
      <c r="AF181" s="202">
        <f t="shared" si="328"/>
        <v>2059.3329748848578</v>
      </c>
      <c r="AG181" s="202">
        <f t="shared" si="342"/>
        <v>2059.3329748848578</v>
      </c>
      <c r="AH181" s="202">
        <f t="shared" si="343"/>
        <v>2059</v>
      </c>
      <c r="AI181" s="177">
        <f t="shared" si="329"/>
        <v>2059</v>
      </c>
      <c r="AJ181" s="178" cm="1">
        <f t="array" ref="AJ181">IFERROR(INDEX($AN$6:$DP$6,MATCH(_xlfn.AGGREGATE(14,6,(AN181:DP181)/(AN181:DP181&lt;=0),1),AN181:DP181,0)),"-")</f>
        <v>2060</v>
      </c>
      <c r="AL181" s="176" t="s">
        <v>302</v>
      </c>
      <c r="AM181" s="154">
        <f t="shared" si="330"/>
        <v>4.2051757805246E-3</v>
      </c>
      <c r="AN181" s="176">
        <f t="shared" si="344"/>
        <v>4.0996055640725223E-3</v>
      </c>
      <c r="AO181" s="176">
        <f t="shared" si="344"/>
        <v>3.9940353476204454E-3</v>
      </c>
      <c r="AP181" s="176">
        <f t="shared" si="344"/>
        <v>3.8884651311683676E-3</v>
      </c>
      <c r="AQ181" s="176">
        <f t="shared" si="344"/>
        <v>3.7828949147162903E-3</v>
      </c>
      <c r="AR181" s="230">
        <f t="shared" si="358"/>
        <v>3.677324698264213E-3</v>
      </c>
      <c r="AS181" s="230">
        <f t="shared" si="358"/>
        <v>3.5717544818121352E-3</v>
      </c>
      <c r="AT181" s="230">
        <f t="shared" si="358"/>
        <v>3.4661842653600579E-3</v>
      </c>
      <c r="AU181" s="230">
        <f t="shared" si="358"/>
        <v>3.3606140489079806E-3</v>
      </c>
      <c r="AV181" s="230">
        <f t="shared" si="358"/>
        <v>3.2550438324559028E-3</v>
      </c>
      <c r="AW181" s="230">
        <f t="shared" si="358"/>
        <v>3.1494736160038255E-3</v>
      </c>
      <c r="AX181" s="230">
        <f t="shared" si="358"/>
        <v>3.0439033995517482E-3</v>
      </c>
      <c r="AY181" s="230">
        <f t="shared" si="358"/>
        <v>2.9383331830996704E-3</v>
      </c>
      <c r="AZ181" s="230">
        <f t="shared" si="358"/>
        <v>2.8327629666475935E-3</v>
      </c>
      <c r="BA181" s="230">
        <f t="shared" si="358"/>
        <v>2.7271927501955158E-3</v>
      </c>
      <c r="BB181" s="230">
        <f t="shared" si="358"/>
        <v>2.6216225337434384E-3</v>
      </c>
      <c r="BC181" s="230">
        <f t="shared" si="358"/>
        <v>2.5160523172913611E-3</v>
      </c>
      <c r="BD181" s="230">
        <f t="shared" si="358"/>
        <v>2.4104821008392834E-3</v>
      </c>
      <c r="BE181" s="230">
        <f t="shared" si="358"/>
        <v>2.304911884387206E-3</v>
      </c>
      <c r="BF181" s="230">
        <f t="shared" si="358"/>
        <v>2.1993416679351287E-3</v>
      </c>
      <c r="BG181" s="230">
        <f t="shared" si="358"/>
        <v>2.0937714514830509E-3</v>
      </c>
      <c r="BH181" s="230">
        <f t="shared" si="355"/>
        <v>1.9882012350309736E-3</v>
      </c>
      <c r="BI181" s="230">
        <f t="shared" si="355"/>
        <v>1.8826310185788963E-3</v>
      </c>
      <c r="BJ181" s="230">
        <f t="shared" si="355"/>
        <v>1.777060802126819E-3</v>
      </c>
      <c r="BK181" s="230">
        <f t="shared" si="355"/>
        <v>1.6714905856747412E-3</v>
      </c>
      <c r="BL181" s="230">
        <f t="shared" si="355"/>
        <v>1.5659203692226639E-3</v>
      </c>
      <c r="BM181" s="230">
        <f t="shared" si="355"/>
        <v>1.4603501527705866E-3</v>
      </c>
      <c r="BN181" s="230">
        <f t="shared" si="355"/>
        <v>1.3547799363185088E-3</v>
      </c>
      <c r="BO181" s="230">
        <f t="shared" si="355"/>
        <v>1.2492097198664315E-3</v>
      </c>
      <c r="BP181" s="230">
        <f t="shared" si="355"/>
        <v>1.1436395034143542E-3</v>
      </c>
      <c r="BQ181" s="230">
        <f t="shared" si="355"/>
        <v>1.0380692869622768E-3</v>
      </c>
      <c r="BR181" s="230">
        <f t="shared" si="355"/>
        <v>9.3249907051019907E-4</v>
      </c>
      <c r="BS181" s="230">
        <f t="shared" si="355"/>
        <v>8.2692885405812174E-4</v>
      </c>
      <c r="BT181" s="230">
        <f t="shared" si="355"/>
        <v>7.2135863760604442E-4</v>
      </c>
      <c r="BU181" s="230">
        <f t="shared" si="355"/>
        <v>6.1578842115396666E-4</v>
      </c>
      <c r="BV181" s="230">
        <f t="shared" si="355"/>
        <v>5.1021820470188934E-4</v>
      </c>
      <c r="BW181" s="230">
        <f t="shared" si="359"/>
        <v>4.0464798824981201E-4</v>
      </c>
      <c r="BX181" s="230">
        <f t="shared" si="359"/>
        <v>2.9907777179773469E-4</v>
      </c>
      <c r="BY181" s="230">
        <f t="shared" si="359"/>
        <v>1.9350755534565736E-4</v>
      </c>
      <c r="BZ181" s="230">
        <f t="shared" si="359"/>
        <v>8.7937338893579603E-5</v>
      </c>
      <c r="CA181" s="230">
        <f t="shared" si="359"/>
        <v>5.8524049795172725E-6</v>
      </c>
      <c r="CB181" s="230">
        <f t="shared" si="359"/>
        <v>0</v>
      </c>
      <c r="CC181" s="230">
        <f t="shared" si="359"/>
        <v>0</v>
      </c>
      <c r="CD181" s="230">
        <f t="shared" si="359"/>
        <v>0</v>
      </c>
      <c r="CE181" s="230">
        <f t="shared" si="359"/>
        <v>0</v>
      </c>
      <c r="CF181" s="230">
        <f t="shared" si="359"/>
        <v>0</v>
      </c>
      <c r="CG181" s="230">
        <f t="shared" si="359"/>
        <v>0</v>
      </c>
      <c r="CH181" s="230">
        <f t="shared" si="359"/>
        <v>0</v>
      </c>
      <c r="CI181" s="230">
        <f t="shared" si="359"/>
        <v>0</v>
      </c>
      <c r="CJ181" s="230">
        <f t="shared" si="359"/>
        <v>0</v>
      </c>
      <c r="CK181" s="230">
        <f t="shared" si="359"/>
        <v>0</v>
      </c>
      <c r="CL181" s="230">
        <f t="shared" si="359"/>
        <v>0</v>
      </c>
      <c r="CM181" s="230">
        <f t="shared" si="356"/>
        <v>0</v>
      </c>
      <c r="CN181" s="230">
        <f t="shared" si="356"/>
        <v>0</v>
      </c>
      <c r="CO181" s="230">
        <f t="shared" si="356"/>
        <v>0</v>
      </c>
      <c r="CP181" s="230">
        <f t="shared" si="356"/>
        <v>0</v>
      </c>
      <c r="CQ181" s="230">
        <f t="shared" si="356"/>
        <v>0</v>
      </c>
      <c r="CR181" s="230">
        <f t="shared" si="356"/>
        <v>0</v>
      </c>
      <c r="CS181" s="230">
        <f t="shared" si="356"/>
        <v>0</v>
      </c>
      <c r="CT181" s="230">
        <f t="shared" si="356"/>
        <v>0</v>
      </c>
      <c r="CU181" s="230">
        <f t="shared" si="356"/>
        <v>0</v>
      </c>
      <c r="CV181" s="230">
        <f t="shared" si="356"/>
        <v>0</v>
      </c>
      <c r="CW181" s="230">
        <f t="shared" si="356"/>
        <v>0</v>
      </c>
      <c r="CX181" s="230">
        <f t="shared" si="356"/>
        <v>0</v>
      </c>
      <c r="CY181" s="230">
        <f t="shared" si="356"/>
        <v>0</v>
      </c>
      <c r="CZ181" s="230">
        <f t="shared" si="356"/>
        <v>0</v>
      </c>
      <c r="DA181" s="230">
        <f t="shared" si="356"/>
        <v>0</v>
      </c>
      <c r="DB181" s="230">
        <f t="shared" si="357"/>
        <v>0</v>
      </c>
      <c r="DC181" s="230">
        <f t="shared" si="357"/>
        <v>0</v>
      </c>
      <c r="DD181" s="230">
        <f t="shared" si="357"/>
        <v>0</v>
      </c>
      <c r="DE181" s="230">
        <f t="shared" si="357"/>
        <v>0</v>
      </c>
      <c r="DF181" s="230">
        <f t="shared" si="357"/>
        <v>0</v>
      </c>
      <c r="DG181" s="230">
        <f t="shared" si="357"/>
        <v>0</v>
      </c>
      <c r="DH181" s="230">
        <f t="shared" si="357"/>
        <v>0</v>
      </c>
      <c r="DI181" s="230">
        <f t="shared" si="357"/>
        <v>0</v>
      </c>
      <c r="DJ181" s="230">
        <f t="shared" si="357"/>
        <v>0</v>
      </c>
      <c r="DK181" s="230">
        <f t="shared" si="357"/>
        <v>0</v>
      </c>
      <c r="DL181" s="230">
        <f t="shared" si="357"/>
        <v>0</v>
      </c>
      <c r="DM181" s="230">
        <f t="shared" si="357"/>
        <v>0</v>
      </c>
      <c r="DN181" s="230">
        <f t="shared" si="357"/>
        <v>0</v>
      </c>
      <c r="DO181" s="230">
        <f t="shared" si="357"/>
        <v>0</v>
      </c>
      <c r="DP181" s="230">
        <f t="shared" si="357"/>
        <v>0</v>
      </c>
    </row>
    <row r="182" spans="2:120" x14ac:dyDescent="0.25">
      <c r="B182" s="194" t="str">
        <f t="shared" si="333"/>
        <v>Mexico</v>
      </c>
      <c r="C182" s="233">
        <f>'web app'!$C$29</f>
        <v>668.55</v>
      </c>
      <c r="D182" s="234">
        <f>'web app'!$C$17</f>
        <v>0.15</v>
      </c>
      <c r="E182" s="235">
        <f>VLOOKUP($S182,'data countries EDGAR'!$A$15:$AA$223,'data countries EDGAR'!$AA$12,FALSE)</f>
        <v>1.7159269394084062E-2</v>
      </c>
      <c r="F182" s="235">
        <f>VLOOKUP($S182,'data countries EDGAR'!$A$15:$AA$223,'data countries EDGAR'!$Z$12,FALSE)</f>
        <v>1.3455046194091469E-2</v>
      </c>
      <c r="G182" s="193">
        <f t="shared" si="334"/>
        <v>9.3668398961131079</v>
      </c>
      <c r="H182" s="262">
        <f>VLOOKUP($S182,'data countries EDGAR'!$A$15:$AA$223,'data countries EDGAR'!M$12,FALSE)/1000</f>
        <v>0.49367301192219998</v>
      </c>
      <c r="I182" s="236">
        <f>VLOOKUP($S182,'data countries EDGAR'!$A$15:$AA$223,'data countries EDGAR'!N$12,FALSE)/1000</f>
        <v>0.43903807771709003</v>
      </c>
      <c r="J182" s="236">
        <f>VLOOKUP($S182,'data countries EDGAR'!$A$15:$AA$223,'data countries EDGAR'!O$12,FALSE)/1000</f>
        <v>0.45272014829543</v>
      </c>
      <c r="K182" s="236">
        <f>VLOOKUP($S182,'data countries EDGAR'!$A$15:$AA$223,'data countries EDGAR'!P$12,FALSE)/1000</f>
        <v>0.45295455841589</v>
      </c>
      <c r="L182" s="236">
        <f>VLOOKUP($S182,'data countries EDGAR'!$A$15:$AA$223,'data countries EDGAR'!Q$12,FALSE)/1000</f>
        <v>0.47559548758872</v>
      </c>
      <c r="M182" s="236">
        <f>VLOOKUP($S182,'data countries EDGAR'!$A$15:$AA$223,'data countries EDGAR'!R$12,FALSE)/1000</f>
        <v>0.47599211116602996</v>
      </c>
      <c r="N182" s="236"/>
      <c r="O182" s="236"/>
      <c r="P182" s="262">
        <f t="shared" si="335"/>
        <v>2.2963003831831603</v>
      </c>
      <c r="Q182" s="194">
        <f t="shared" si="322"/>
        <v>0</v>
      </c>
      <c r="R182" s="237">
        <f t="shared" si="323"/>
        <v>0</v>
      </c>
      <c r="S182" s="194" t="str">
        <f>'data countries EDGAR'!A137</f>
        <v>Mexico</v>
      </c>
      <c r="T182" s="195">
        <v>2019</v>
      </c>
      <c r="U182" s="485">
        <f t="shared" si="336"/>
        <v>9.3668398961131079</v>
      </c>
      <c r="V182" s="193">
        <f t="shared" si="324"/>
        <v>9.3668398961124506</v>
      </c>
      <c r="W182" s="254">
        <f t="shared" si="337"/>
        <v>-7.0166095156309893E-14</v>
      </c>
      <c r="X182" s="197">
        <f t="shared" si="325"/>
        <v>0.49367301192219998</v>
      </c>
      <c r="Y182" s="229">
        <v>0</v>
      </c>
      <c r="Z182" s="199">
        <f t="shared" si="338"/>
        <v>0.49367301192219998</v>
      </c>
      <c r="AA182" s="199">
        <f t="shared" si="326"/>
        <v>-2013.172647957914</v>
      </c>
      <c r="AB182" s="200">
        <f t="shared" si="327"/>
        <v>2052216.0241877455</v>
      </c>
      <c r="AC182" s="199">
        <f t="shared" si="339"/>
        <v>2019.5064199477372</v>
      </c>
      <c r="AD182" s="199">
        <f t="shared" si="340"/>
        <v>2058.4411269908396</v>
      </c>
      <c r="AE182" s="201">
        <f t="shared" si="341"/>
        <v>2058.4411269908396</v>
      </c>
      <c r="AF182" s="202">
        <f t="shared" si="328"/>
        <v>2058.4411269908396</v>
      </c>
      <c r="AG182" s="202">
        <f t="shared" si="342"/>
        <v>2058.4411269908396</v>
      </c>
      <c r="AH182" s="202">
        <f t="shared" si="343"/>
        <v>2058</v>
      </c>
      <c r="AI182" s="177">
        <f t="shared" si="329"/>
        <v>2058</v>
      </c>
      <c r="AJ182" s="178" cm="1">
        <f t="array" ref="AJ182">IFERROR(INDEX($AN$6:$DP$6,MATCH(_xlfn.AGGREGATE(14,6,(AN182:DP182)/(AN182:DP182&lt;=0),1),AN182:DP182,0)),"-")</f>
        <v>2059</v>
      </c>
      <c r="AL182" s="176" t="s">
        <v>302</v>
      </c>
      <c r="AM182" s="154">
        <f t="shared" si="330"/>
        <v>0.49367301192219998</v>
      </c>
      <c r="AN182" s="176">
        <f t="shared" si="344"/>
        <v>0.48099559218449361</v>
      </c>
      <c r="AO182" s="176">
        <f t="shared" si="344"/>
        <v>0.46831817244678725</v>
      </c>
      <c r="AP182" s="176">
        <f t="shared" si="344"/>
        <v>0.45564075270908089</v>
      </c>
      <c r="AQ182" s="176">
        <f t="shared" si="344"/>
        <v>0.44296333297137458</v>
      </c>
      <c r="AR182" s="230">
        <f t="shared" si="358"/>
        <v>0.43028591323366816</v>
      </c>
      <c r="AS182" s="230">
        <f t="shared" si="358"/>
        <v>0.41760849349596185</v>
      </c>
      <c r="AT182" s="230">
        <f t="shared" si="358"/>
        <v>0.40493107375825549</v>
      </c>
      <c r="AU182" s="230">
        <f t="shared" si="358"/>
        <v>0.39225365402054913</v>
      </c>
      <c r="AV182" s="230">
        <f t="shared" si="358"/>
        <v>0.37957623428284276</v>
      </c>
      <c r="AW182" s="230">
        <f t="shared" si="358"/>
        <v>0.3668988145451364</v>
      </c>
      <c r="AX182" s="230">
        <f t="shared" si="358"/>
        <v>0.35422139480743009</v>
      </c>
      <c r="AY182" s="230">
        <f t="shared" si="358"/>
        <v>0.34154397506972367</v>
      </c>
      <c r="AZ182" s="230">
        <f t="shared" si="358"/>
        <v>0.32886655533201736</v>
      </c>
      <c r="BA182" s="230">
        <f t="shared" si="358"/>
        <v>0.316189135594311</v>
      </c>
      <c r="BB182" s="230">
        <f t="shared" si="358"/>
        <v>0.30351171585660464</v>
      </c>
      <c r="BC182" s="230">
        <f t="shared" si="358"/>
        <v>0.29083429611889827</v>
      </c>
      <c r="BD182" s="230">
        <f t="shared" si="358"/>
        <v>0.27815687638119191</v>
      </c>
      <c r="BE182" s="230">
        <f t="shared" si="358"/>
        <v>0.26547945664348555</v>
      </c>
      <c r="BF182" s="230">
        <f t="shared" si="358"/>
        <v>0.25280203690577918</v>
      </c>
      <c r="BG182" s="230">
        <f t="shared" si="358"/>
        <v>0.24012461716807282</v>
      </c>
      <c r="BH182" s="230">
        <f t="shared" si="355"/>
        <v>0.22744719743036651</v>
      </c>
      <c r="BI182" s="230">
        <f t="shared" si="355"/>
        <v>0.21476977769266015</v>
      </c>
      <c r="BJ182" s="230">
        <f t="shared" si="355"/>
        <v>0.20209235795495378</v>
      </c>
      <c r="BK182" s="230">
        <f t="shared" si="355"/>
        <v>0.18941493821724742</v>
      </c>
      <c r="BL182" s="230">
        <f t="shared" si="355"/>
        <v>0.17673751847954106</v>
      </c>
      <c r="BM182" s="230">
        <f t="shared" si="355"/>
        <v>0.16406009874183469</v>
      </c>
      <c r="BN182" s="230">
        <f t="shared" si="355"/>
        <v>0.15138267900412833</v>
      </c>
      <c r="BO182" s="230">
        <f t="shared" si="355"/>
        <v>0.13870525926642202</v>
      </c>
      <c r="BP182" s="230">
        <f t="shared" si="355"/>
        <v>0.12602783952871566</v>
      </c>
      <c r="BQ182" s="230">
        <f t="shared" si="355"/>
        <v>0.11335041979100929</v>
      </c>
      <c r="BR182" s="230">
        <f t="shared" si="355"/>
        <v>0.10067300005330293</v>
      </c>
      <c r="BS182" s="230">
        <f t="shared" si="355"/>
        <v>8.7995580315596567E-2</v>
      </c>
      <c r="BT182" s="230">
        <f t="shared" si="355"/>
        <v>7.5318160577890203E-2</v>
      </c>
      <c r="BU182" s="230">
        <f t="shared" si="355"/>
        <v>6.2640740840183839E-2</v>
      </c>
      <c r="BV182" s="230">
        <f t="shared" si="355"/>
        <v>4.9963321102477476E-2</v>
      </c>
      <c r="BW182" s="230">
        <f t="shared" si="359"/>
        <v>3.7285901364771112E-2</v>
      </c>
      <c r="BX182" s="230">
        <f t="shared" si="359"/>
        <v>2.4608481627064804E-2</v>
      </c>
      <c r="BY182" s="230">
        <f t="shared" si="359"/>
        <v>1.1931061889358441E-2</v>
      </c>
      <c r="BZ182" s="230">
        <f t="shared" si="359"/>
        <v>1.2334687092606727E-3</v>
      </c>
      <c r="CA182" s="230">
        <f t="shared" si="359"/>
        <v>0</v>
      </c>
      <c r="CB182" s="230">
        <f t="shared" si="359"/>
        <v>0</v>
      </c>
      <c r="CC182" s="230">
        <f t="shared" si="359"/>
        <v>0</v>
      </c>
      <c r="CD182" s="230">
        <f t="shared" si="359"/>
        <v>0</v>
      </c>
      <c r="CE182" s="230">
        <f t="shared" si="359"/>
        <v>0</v>
      </c>
      <c r="CF182" s="230">
        <f t="shared" si="359"/>
        <v>0</v>
      </c>
      <c r="CG182" s="230">
        <f t="shared" si="359"/>
        <v>0</v>
      </c>
      <c r="CH182" s="230">
        <f t="shared" si="359"/>
        <v>0</v>
      </c>
      <c r="CI182" s="230">
        <f t="shared" si="359"/>
        <v>0</v>
      </c>
      <c r="CJ182" s="230">
        <f t="shared" si="359"/>
        <v>0</v>
      </c>
      <c r="CK182" s="230">
        <f t="shared" si="359"/>
        <v>0</v>
      </c>
      <c r="CL182" s="230">
        <f t="shared" si="359"/>
        <v>0</v>
      </c>
      <c r="CM182" s="230">
        <f t="shared" si="356"/>
        <v>0</v>
      </c>
      <c r="CN182" s="230">
        <f t="shared" si="356"/>
        <v>0</v>
      </c>
      <c r="CO182" s="230">
        <f t="shared" si="356"/>
        <v>0</v>
      </c>
      <c r="CP182" s="230">
        <f t="shared" si="356"/>
        <v>0</v>
      </c>
      <c r="CQ182" s="230">
        <f t="shared" si="356"/>
        <v>0</v>
      </c>
      <c r="CR182" s="230">
        <f t="shared" si="356"/>
        <v>0</v>
      </c>
      <c r="CS182" s="230">
        <f t="shared" si="356"/>
        <v>0</v>
      </c>
      <c r="CT182" s="230">
        <f t="shared" si="356"/>
        <v>0</v>
      </c>
      <c r="CU182" s="230">
        <f t="shared" si="356"/>
        <v>0</v>
      </c>
      <c r="CV182" s="230">
        <f t="shared" si="356"/>
        <v>0</v>
      </c>
      <c r="CW182" s="230">
        <f t="shared" si="356"/>
        <v>0</v>
      </c>
      <c r="CX182" s="230">
        <f t="shared" si="356"/>
        <v>0</v>
      </c>
      <c r="CY182" s="230">
        <f t="shared" si="356"/>
        <v>0</v>
      </c>
      <c r="CZ182" s="230">
        <f t="shared" si="356"/>
        <v>0</v>
      </c>
      <c r="DA182" s="230">
        <f t="shared" si="356"/>
        <v>0</v>
      </c>
      <c r="DB182" s="230">
        <f t="shared" si="357"/>
        <v>0</v>
      </c>
      <c r="DC182" s="230">
        <f t="shared" si="357"/>
        <v>0</v>
      </c>
      <c r="DD182" s="230">
        <f t="shared" si="357"/>
        <v>0</v>
      </c>
      <c r="DE182" s="230">
        <f t="shared" si="357"/>
        <v>0</v>
      </c>
      <c r="DF182" s="230">
        <f t="shared" si="357"/>
        <v>0</v>
      </c>
      <c r="DG182" s="230">
        <f t="shared" si="357"/>
        <v>0</v>
      </c>
      <c r="DH182" s="230">
        <f t="shared" si="357"/>
        <v>0</v>
      </c>
      <c r="DI182" s="230">
        <f t="shared" si="357"/>
        <v>0</v>
      </c>
      <c r="DJ182" s="230">
        <f t="shared" si="357"/>
        <v>0</v>
      </c>
      <c r="DK182" s="230">
        <f t="shared" si="357"/>
        <v>0</v>
      </c>
      <c r="DL182" s="230">
        <f t="shared" si="357"/>
        <v>0</v>
      </c>
      <c r="DM182" s="230">
        <f t="shared" si="357"/>
        <v>0</v>
      </c>
      <c r="DN182" s="230">
        <f t="shared" si="357"/>
        <v>0</v>
      </c>
      <c r="DO182" s="230">
        <f t="shared" si="357"/>
        <v>0</v>
      </c>
      <c r="DP182" s="230">
        <f t="shared" si="357"/>
        <v>0</v>
      </c>
    </row>
    <row r="183" spans="2:120" x14ac:dyDescent="0.25">
      <c r="B183" s="194" t="str">
        <f t="shared" si="333"/>
        <v>Moldova</v>
      </c>
      <c r="C183" s="233">
        <f>'web app'!$C$29</f>
        <v>668.55</v>
      </c>
      <c r="D183" s="234">
        <f>'web app'!$C$17</f>
        <v>0.15</v>
      </c>
      <c r="E183" s="235">
        <f>VLOOKUP($S183,'data countries EDGAR'!$A$15:$AA$223,'data countries EDGAR'!$AA$12,FALSE)</f>
        <v>5.2254660794392028E-4</v>
      </c>
      <c r="F183" s="235">
        <f>VLOOKUP($S183,'data countries EDGAR'!$A$15:$AA$223,'data countries EDGAR'!$Z$12,FALSE)</f>
        <v>2.4829467048314419E-4</v>
      </c>
      <c r="G183" s="193">
        <f t="shared" si="334"/>
        <v>0.1935000718699163</v>
      </c>
      <c r="H183" s="262">
        <f>VLOOKUP($S183,'data countries EDGAR'!$A$15:$AA$223,'data countries EDGAR'!M$12,FALSE)/1000</f>
        <v>9.1100674091680999E-3</v>
      </c>
      <c r="I183" s="236">
        <f>VLOOKUP($S183,'data countries EDGAR'!$A$15:$AA$223,'data countries EDGAR'!N$12,FALSE)/1000</f>
        <v>8.8484422811003008E-3</v>
      </c>
      <c r="J183" s="236">
        <f>VLOOKUP($S183,'data countries EDGAR'!$A$15:$AA$223,'data countries EDGAR'!O$12,FALSE)/1000</f>
        <v>9.6526652591214998E-3</v>
      </c>
      <c r="K183" s="236">
        <f>VLOOKUP($S183,'data countries EDGAR'!$A$15:$AA$223,'data countries EDGAR'!P$12,FALSE)/1000</f>
        <v>8.2881770180307998E-3</v>
      </c>
      <c r="L183" s="236">
        <f>VLOOKUP($S183,'data countries EDGAR'!$A$15:$AA$223,'data countries EDGAR'!Q$12,FALSE)/1000</f>
        <v>8.2074467343362986E-3</v>
      </c>
      <c r="M183" s="236">
        <f>VLOOKUP($S183,'data countries EDGAR'!$A$15:$AA$223,'data countries EDGAR'!R$12,FALSE)/1000</f>
        <v>8.2080882587070008E-3</v>
      </c>
      <c r="N183" s="236"/>
      <c r="O183" s="236"/>
      <c r="P183" s="262">
        <f t="shared" si="335"/>
        <v>4.3204819551295903E-2</v>
      </c>
      <c r="Q183" s="194">
        <f t="shared" si="322"/>
        <v>0</v>
      </c>
      <c r="R183" s="237">
        <f t="shared" si="323"/>
        <v>0</v>
      </c>
      <c r="S183" s="194" t="str">
        <f>'data countries EDGAR'!A138</f>
        <v>Moldova</v>
      </c>
      <c r="T183" s="195">
        <v>2019</v>
      </c>
      <c r="U183" s="485">
        <f t="shared" si="336"/>
        <v>0.1935000718699163</v>
      </c>
      <c r="V183" s="193">
        <f t="shared" si="324"/>
        <v>0.19350007186998583</v>
      </c>
      <c r="W183" s="254">
        <f t="shared" si="337"/>
        <v>3.5926817076870066E-13</v>
      </c>
      <c r="X183" s="197">
        <f t="shared" si="325"/>
        <v>9.1100674091680999E-3</v>
      </c>
      <c r="Y183" s="229">
        <v>0</v>
      </c>
      <c r="Z183" s="199">
        <f t="shared" si="338"/>
        <v>9.1100674091680999E-3</v>
      </c>
      <c r="AA183" s="199">
        <f t="shared" si="326"/>
        <v>-37.191672476778955</v>
      </c>
      <c r="AB183" s="200">
        <f t="shared" si="327"/>
        <v>37954.265846652102</v>
      </c>
      <c r="AC183" s="199">
        <f t="shared" si="339"/>
        <v>2019.5057504654826</v>
      </c>
      <c r="AD183" s="199">
        <f t="shared" si="340"/>
        <v>2062.974741319942</v>
      </c>
      <c r="AE183" s="201">
        <f t="shared" si="341"/>
        <v>2062.974741319942</v>
      </c>
      <c r="AF183" s="202">
        <f t="shared" si="328"/>
        <v>2062.974741319942</v>
      </c>
      <c r="AG183" s="202">
        <f t="shared" si="342"/>
        <v>2062.974741319942</v>
      </c>
      <c r="AH183" s="202">
        <f t="shared" si="343"/>
        <v>2062</v>
      </c>
      <c r="AI183" s="177">
        <f t="shared" si="329"/>
        <v>2063</v>
      </c>
      <c r="AJ183" s="178" cm="1">
        <f t="array" ref="AJ183">IFERROR(INDEX($AN$6:$DP$6,MATCH(_xlfn.AGGREGATE(14,6,(AN183:DP183)/(AN183:DP183&lt;=0),1),AN183:DP183,0)),"-")</f>
        <v>2063</v>
      </c>
      <c r="AL183" s="176" t="s">
        <v>302</v>
      </c>
      <c r="AM183" s="154">
        <f t="shared" si="330"/>
        <v>9.1100674091680999E-3</v>
      </c>
      <c r="AN183" s="176">
        <f t="shared" si="344"/>
        <v>8.9005188958802411E-3</v>
      </c>
      <c r="AO183" s="176">
        <f t="shared" si="344"/>
        <v>8.6909703825923824E-3</v>
      </c>
      <c r="AP183" s="176">
        <f t="shared" si="344"/>
        <v>8.4814218693045236E-3</v>
      </c>
      <c r="AQ183" s="176">
        <f t="shared" si="344"/>
        <v>8.2718733560166648E-3</v>
      </c>
      <c r="AR183" s="230">
        <f t="shared" si="358"/>
        <v>8.0623248427288061E-3</v>
      </c>
      <c r="AS183" s="230">
        <f t="shared" si="358"/>
        <v>7.8527763294409473E-3</v>
      </c>
      <c r="AT183" s="230">
        <f t="shared" si="358"/>
        <v>7.6432278161530885E-3</v>
      </c>
      <c r="AU183" s="230">
        <f t="shared" si="358"/>
        <v>7.4336793028652298E-3</v>
      </c>
      <c r="AV183" s="230">
        <f t="shared" si="358"/>
        <v>7.224130789577371E-3</v>
      </c>
      <c r="AW183" s="230">
        <f t="shared" si="358"/>
        <v>7.0145822762895122E-3</v>
      </c>
      <c r="AX183" s="230">
        <f t="shared" si="358"/>
        <v>6.8050337630016534E-3</v>
      </c>
      <c r="AY183" s="230">
        <f t="shared" si="358"/>
        <v>6.5954852497137938E-3</v>
      </c>
      <c r="AZ183" s="230">
        <f t="shared" si="358"/>
        <v>6.385936736425935E-3</v>
      </c>
      <c r="BA183" s="230">
        <f t="shared" si="358"/>
        <v>6.1763882231380763E-3</v>
      </c>
      <c r="BB183" s="230">
        <f t="shared" si="358"/>
        <v>5.9668397098502175E-3</v>
      </c>
      <c r="BC183" s="230">
        <f t="shared" si="358"/>
        <v>5.7572911965623587E-3</v>
      </c>
      <c r="BD183" s="230">
        <f t="shared" si="358"/>
        <v>5.5477426832745E-3</v>
      </c>
      <c r="BE183" s="230">
        <f t="shared" si="358"/>
        <v>5.3381941699866412E-3</v>
      </c>
      <c r="BF183" s="230">
        <f t="shared" si="358"/>
        <v>5.1286456566987824E-3</v>
      </c>
      <c r="BG183" s="230">
        <f t="shared" si="358"/>
        <v>4.9190971434109236E-3</v>
      </c>
      <c r="BH183" s="230">
        <f t="shared" si="355"/>
        <v>4.7095486301230649E-3</v>
      </c>
      <c r="BI183" s="230">
        <f t="shared" si="355"/>
        <v>4.5000001168352061E-3</v>
      </c>
      <c r="BJ183" s="230">
        <f t="shared" si="355"/>
        <v>4.2904516035473473E-3</v>
      </c>
      <c r="BK183" s="230">
        <f t="shared" si="355"/>
        <v>4.0809030902594877E-3</v>
      </c>
      <c r="BL183" s="230">
        <f t="shared" si="355"/>
        <v>3.8713545769716289E-3</v>
      </c>
      <c r="BM183" s="230">
        <f t="shared" si="355"/>
        <v>3.6618060636837702E-3</v>
      </c>
      <c r="BN183" s="230">
        <f t="shared" si="355"/>
        <v>3.4522575503959114E-3</v>
      </c>
      <c r="BO183" s="230">
        <f t="shared" si="355"/>
        <v>3.2427090371080526E-3</v>
      </c>
      <c r="BP183" s="230">
        <f t="shared" si="355"/>
        <v>3.0331605238201938E-3</v>
      </c>
      <c r="BQ183" s="230">
        <f t="shared" si="355"/>
        <v>2.8236120105323351E-3</v>
      </c>
      <c r="BR183" s="230">
        <f t="shared" si="355"/>
        <v>2.6140634972444763E-3</v>
      </c>
      <c r="BS183" s="230">
        <f t="shared" si="355"/>
        <v>2.4045149839566175E-3</v>
      </c>
      <c r="BT183" s="230">
        <f t="shared" si="355"/>
        <v>2.1949664706687588E-3</v>
      </c>
      <c r="BU183" s="230">
        <f t="shared" si="355"/>
        <v>1.9854179573809E-3</v>
      </c>
      <c r="BV183" s="230">
        <f t="shared" si="355"/>
        <v>1.7758694440930412E-3</v>
      </c>
      <c r="BW183" s="230">
        <f t="shared" si="359"/>
        <v>1.5663209308051824E-3</v>
      </c>
      <c r="BX183" s="230">
        <f t="shared" si="359"/>
        <v>1.3567724175173237E-3</v>
      </c>
      <c r="BY183" s="230">
        <f t="shared" si="359"/>
        <v>1.1472239042294649E-3</v>
      </c>
      <c r="BZ183" s="230">
        <f t="shared" si="359"/>
        <v>9.3767539094160614E-4</v>
      </c>
      <c r="CA183" s="230">
        <f t="shared" si="359"/>
        <v>7.2812687765374737E-4</v>
      </c>
      <c r="CB183" s="230">
        <f t="shared" si="359"/>
        <v>5.185783643658886E-4</v>
      </c>
      <c r="CC183" s="230">
        <f t="shared" si="359"/>
        <v>3.0902985107802983E-4</v>
      </c>
      <c r="CD183" s="230">
        <f t="shared" si="359"/>
        <v>9.954818386212018E-5</v>
      </c>
      <c r="CE183" s="230">
        <f t="shared" si="359"/>
        <v>0</v>
      </c>
      <c r="CF183" s="230">
        <f t="shared" si="359"/>
        <v>0</v>
      </c>
      <c r="CG183" s="230">
        <f t="shared" si="359"/>
        <v>0</v>
      </c>
      <c r="CH183" s="230">
        <f t="shared" si="359"/>
        <v>0</v>
      </c>
      <c r="CI183" s="230">
        <f t="shared" si="359"/>
        <v>0</v>
      </c>
      <c r="CJ183" s="230">
        <f t="shared" si="359"/>
        <v>0</v>
      </c>
      <c r="CK183" s="230">
        <f t="shared" si="359"/>
        <v>0</v>
      </c>
      <c r="CL183" s="230">
        <f t="shared" si="359"/>
        <v>0</v>
      </c>
      <c r="CM183" s="230">
        <f t="shared" si="356"/>
        <v>0</v>
      </c>
      <c r="CN183" s="230">
        <f t="shared" si="356"/>
        <v>0</v>
      </c>
      <c r="CO183" s="230">
        <f t="shared" si="356"/>
        <v>0</v>
      </c>
      <c r="CP183" s="230">
        <f t="shared" si="356"/>
        <v>0</v>
      </c>
      <c r="CQ183" s="230">
        <f t="shared" si="356"/>
        <v>0</v>
      </c>
      <c r="CR183" s="230">
        <f t="shared" si="356"/>
        <v>0</v>
      </c>
      <c r="CS183" s="230">
        <f t="shared" si="356"/>
        <v>0</v>
      </c>
      <c r="CT183" s="230">
        <f t="shared" si="356"/>
        <v>0</v>
      </c>
      <c r="CU183" s="230">
        <f t="shared" si="356"/>
        <v>0</v>
      </c>
      <c r="CV183" s="230">
        <f t="shared" si="356"/>
        <v>0</v>
      </c>
      <c r="CW183" s="230">
        <f t="shared" si="356"/>
        <v>0</v>
      </c>
      <c r="CX183" s="230">
        <f t="shared" si="356"/>
        <v>0</v>
      </c>
      <c r="CY183" s="230">
        <f t="shared" si="356"/>
        <v>0</v>
      </c>
      <c r="CZ183" s="230">
        <f t="shared" si="356"/>
        <v>0</v>
      </c>
      <c r="DA183" s="230">
        <f t="shared" si="356"/>
        <v>0</v>
      </c>
      <c r="DB183" s="230">
        <f t="shared" si="357"/>
        <v>0</v>
      </c>
      <c r="DC183" s="230">
        <f t="shared" si="357"/>
        <v>0</v>
      </c>
      <c r="DD183" s="230">
        <f t="shared" si="357"/>
        <v>0</v>
      </c>
      <c r="DE183" s="230">
        <f t="shared" si="357"/>
        <v>0</v>
      </c>
      <c r="DF183" s="230">
        <f t="shared" si="357"/>
        <v>0</v>
      </c>
      <c r="DG183" s="230">
        <f t="shared" si="357"/>
        <v>0</v>
      </c>
      <c r="DH183" s="230">
        <f t="shared" si="357"/>
        <v>0</v>
      </c>
      <c r="DI183" s="230">
        <f t="shared" si="357"/>
        <v>0</v>
      </c>
      <c r="DJ183" s="230">
        <f t="shared" si="357"/>
        <v>0</v>
      </c>
      <c r="DK183" s="230">
        <f t="shared" si="357"/>
        <v>0</v>
      </c>
      <c r="DL183" s="230">
        <f t="shared" si="357"/>
        <v>0</v>
      </c>
      <c r="DM183" s="230">
        <f t="shared" si="357"/>
        <v>0</v>
      </c>
      <c r="DN183" s="230">
        <f t="shared" si="357"/>
        <v>0</v>
      </c>
      <c r="DO183" s="230">
        <f t="shared" si="357"/>
        <v>0</v>
      </c>
      <c r="DP183" s="230">
        <f t="shared" si="357"/>
        <v>0</v>
      </c>
    </row>
    <row r="184" spans="2:120" x14ac:dyDescent="0.25">
      <c r="B184" s="194" t="str">
        <f t="shared" si="333"/>
        <v>Mongolia</v>
      </c>
      <c r="C184" s="233">
        <f>'web app'!$C$29</f>
        <v>668.55</v>
      </c>
      <c r="D184" s="234">
        <f>'web app'!$C$17</f>
        <v>0.15</v>
      </c>
      <c r="E184" s="235">
        <f>VLOOKUP($S184,'data countries EDGAR'!$A$15:$AA$223,'data countries EDGAR'!$AA$12,FALSE)</f>
        <v>4.105738723031915E-4</v>
      </c>
      <c r="F184" s="235">
        <f>VLOOKUP($S184,'data countries EDGAR'!$A$15:$AA$223,'data countries EDGAR'!$Z$12,FALSE)</f>
        <v>6.9051924164395615E-4</v>
      </c>
      <c r="G184" s="193">
        <f t="shared" si="334"/>
        <v>0.43357301750015159</v>
      </c>
      <c r="H184" s="262">
        <f>VLOOKUP($S184,'data countries EDGAR'!$A$15:$AA$223,'data countries EDGAR'!M$12,FALSE)/1000</f>
        <v>2.5335529056919999E-2</v>
      </c>
      <c r="I184" s="236">
        <f>VLOOKUP($S184,'data countries EDGAR'!$A$15:$AA$223,'data countries EDGAR'!N$12,FALSE)/1000</f>
        <v>2.2515519162875999E-2</v>
      </c>
      <c r="J184" s="236">
        <f>VLOOKUP($S184,'data countries EDGAR'!$A$15:$AA$223,'data countries EDGAR'!O$12,FALSE)/1000</f>
        <v>2.488866636638E-2</v>
      </c>
      <c r="K184" s="236">
        <f>VLOOKUP($S184,'data countries EDGAR'!$A$15:$AA$223,'data countries EDGAR'!P$12,FALSE)/1000</f>
        <v>2.4955332480730997E-2</v>
      </c>
      <c r="L184" s="236">
        <f>VLOOKUP($S184,'data countries EDGAR'!$A$15:$AA$223,'data countries EDGAR'!Q$12,FALSE)/1000</f>
        <v>2.7152554036150998E-2</v>
      </c>
      <c r="M184" s="236">
        <f>VLOOKUP($S184,'data countries EDGAR'!$A$15:$AA$223,'data countries EDGAR'!R$12,FALSE)/1000</f>
        <v>2.7657810403456998E-2</v>
      </c>
      <c r="N184" s="236"/>
      <c r="O184" s="236"/>
      <c r="P184" s="262">
        <f t="shared" si="335"/>
        <v>0.12716988244959498</v>
      </c>
      <c r="Q184" s="194">
        <f t="shared" si="322"/>
        <v>0</v>
      </c>
      <c r="R184" s="237">
        <f t="shared" si="323"/>
        <v>0</v>
      </c>
      <c r="S184" s="194" t="str">
        <f>'data countries EDGAR'!A139</f>
        <v>Mongolia</v>
      </c>
      <c r="T184" s="195">
        <v>2019</v>
      </c>
      <c r="U184" s="485">
        <f t="shared" si="336"/>
        <v>0.43357301750015159</v>
      </c>
      <c r="V184" s="193">
        <f t="shared" si="324"/>
        <v>0.43357301750026883</v>
      </c>
      <c r="W184" s="254">
        <f t="shared" si="337"/>
        <v>2.7045032879868813E-13</v>
      </c>
      <c r="X184" s="197">
        <f t="shared" si="325"/>
        <v>2.5335529056919999E-2</v>
      </c>
      <c r="Y184" s="229">
        <v>0</v>
      </c>
      <c r="Z184" s="199">
        <f t="shared" si="338"/>
        <v>2.5335529056919999E-2</v>
      </c>
      <c r="AA184" s="199">
        <f t="shared" si="326"/>
        <v>-103.2226834249571</v>
      </c>
      <c r="AB184" s="200">
        <f t="shared" si="327"/>
        <v>105130.29418153947</v>
      </c>
      <c r="AC184" s="199">
        <f t="shared" si="339"/>
        <v>2019.5070983638052</v>
      </c>
      <c r="AD184" s="199">
        <f t="shared" si="340"/>
        <v>2054.7193838640624</v>
      </c>
      <c r="AE184" s="201">
        <f t="shared" si="341"/>
        <v>2054.7193838640624</v>
      </c>
      <c r="AF184" s="202">
        <f t="shared" si="328"/>
        <v>2054.7193838640624</v>
      </c>
      <c r="AG184" s="202">
        <f t="shared" si="342"/>
        <v>2054.7193838640624</v>
      </c>
      <c r="AH184" s="202">
        <f t="shared" si="343"/>
        <v>2054</v>
      </c>
      <c r="AI184" s="177">
        <f t="shared" si="329"/>
        <v>2055</v>
      </c>
      <c r="AJ184" s="178" cm="1">
        <f t="array" ref="AJ184">IFERROR(INDEX($AN$6:$DP$6,MATCH(_xlfn.AGGREGATE(14,6,(AN184:DP184)/(AN184:DP184&lt;=0),1),AN184:DP184,0)),"-")</f>
        <v>2055</v>
      </c>
      <c r="AL184" s="176" t="s">
        <v>302</v>
      </c>
      <c r="AM184" s="154">
        <f t="shared" si="330"/>
        <v>2.5335529056919999E-2</v>
      </c>
      <c r="AN184" s="176">
        <f t="shared" si="344"/>
        <v>2.4616165846174789E-2</v>
      </c>
      <c r="AO184" s="176">
        <f t="shared" si="344"/>
        <v>2.3896802635429575E-2</v>
      </c>
      <c r="AP184" s="176">
        <f t="shared" si="344"/>
        <v>2.3177439424684365E-2</v>
      </c>
      <c r="AQ184" s="176">
        <f t="shared" si="344"/>
        <v>2.2458076213939152E-2</v>
      </c>
      <c r="AR184" s="230">
        <f t="shared" si="358"/>
        <v>2.1738713003193941E-2</v>
      </c>
      <c r="AS184" s="230">
        <f t="shared" si="358"/>
        <v>2.1019349792448731E-2</v>
      </c>
      <c r="AT184" s="230">
        <f t="shared" si="358"/>
        <v>2.0299986581703518E-2</v>
      </c>
      <c r="AU184" s="230">
        <f t="shared" si="358"/>
        <v>1.9580623370958308E-2</v>
      </c>
      <c r="AV184" s="230">
        <f t="shared" si="358"/>
        <v>1.8861260160213094E-2</v>
      </c>
      <c r="AW184" s="230">
        <f t="shared" si="358"/>
        <v>1.8141896949467884E-2</v>
      </c>
      <c r="AX184" s="230">
        <f t="shared" si="358"/>
        <v>1.742253373872267E-2</v>
      </c>
      <c r="AY184" s="230">
        <f t="shared" si="358"/>
        <v>1.670317052797746E-2</v>
      </c>
      <c r="AZ184" s="230">
        <f t="shared" si="358"/>
        <v>1.598380731723225E-2</v>
      </c>
      <c r="BA184" s="230">
        <f t="shared" si="358"/>
        <v>1.5264444106487038E-2</v>
      </c>
      <c r="BB184" s="230">
        <f t="shared" si="358"/>
        <v>1.4545080895741826E-2</v>
      </c>
      <c r="BC184" s="230">
        <f t="shared" si="358"/>
        <v>1.3825717684996615E-2</v>
      </c>
      <c r="BD184" s="230">
        <f t="shared" si="358"/>
        <v>1.3106354474251403E-2</v>
      </c>
      <c r="BE184" s="230">
        <f t="shared" si="358"/>
        <v>1.2386991263506191E-2</v>
      </c>
      <c r="BF184" s="230">
        <f t="shared" si="358"/>
        <v>1.1667628052760981E-2</v>
      </c>
      <c r="BG184" s="230">
        <f t="shared" si="358"/>
        <v>1.0948264842015769E-2</v>
      </c>
      <c r="BH184" s="230">
        <f t="shared" si="355"/>
        <v>1.0228901631270557E-2</v>
      </c>
      <c r="BI184" s="230">
        <f t="shared" si="355"/>
        <v>9.5095384205253451E-3</v>
      </c>
      <c r="BJ184" s="230">
        <f t="shared" si="355"/>
        <v>8.790175209780135E-3</v>
      </c>
      <c r="BK184" s="230">
        <f t="shared" si="355"/>
        <v>8.0708119990349214E-3</v>
      </c>
      <c r="BL184" s="230">
        <f t="shared" si="355"/>
        <v>7.3514487882897113E-3</v>
      </c>
      <c r="BM184" s="230">
        <f t="shared" si="355"/>
        <v>6.6320855775444977E-3</v>
      </c>
      <c r="BN184" s="230">
        <f t="shared" si="355"/>
        <v>5.9127223667992876E-3</v>
      </c>
      <c r="BO184" s="230">
        <f t="shared" si="355"/>
        <v>5.1933591560540775E-3</v>
      </c>
      <c r="BP184" s="230">
        <f t="shared" si="355"/>
        <v>4.4739959453088639E-3</v>
      </c>
      <c r="BQ184" s="230">
        <f t="shared" si="355"/>
        <v>3.7546327345636538E-3</v>
      </c>
      <c r="BR184" s="230">
        <f t="shared" si="355"/>
        <v>3.0352695238184402E-3</v>
      </c>
      <c r="BS184" s="230">
        <f t="shared" si="355"/>
        <v>2.3159063130732301E-3</v>
      </c>
      <c r="BT184" s="230">
        <f t="shared" si="355"/>
        <v>1.5965431023280199E-3</v>
      </c>
      <c r="BU184" s="230">
        <f t="shared" si="355"/>
        <v>8.7717989158280635E-4</v>
      </c>
      <c r="BV184" s="230">
        <f t="shared" si="355"/>
        <v>1.8613995838977261E-4</v>
      </c>
      <c r="BW184" s="230">
        <f t="shared" si="359"/>
        <v>0</v>
      </c>
      <c r="BX184" s="230">
        <f t="shared" si="359"/>
        <v>0</v>
      </c>
      <c r="BY184" s="230">
        <f t="shared" si="359"/>
        <v>0</v>
      </c>
      <c r="BZ184" s="230">
        <f t="shared" si="359"/>
        <v>0</v>
      </c>
      <c r="CA184" s="230">
        <f t="shared" si="359"/>
        <v>0</v>
      </c>
      <c r="CB184" s="230">
        <f t="shared" si="359"/>
        <v>0</v>
      </c>
      <c r="CC184" s="230">
        <f t="shared" si="359"/>
        <v>0</v>
      </c>
      <c r="CD184" s="230">
        <f t="shared" si="359"/>
        <v>0</v>
      </c>
      <c r="CE184" s="230">
        <f t="shared" si="359"/>
        <v>0</v>
      </c>
      <c r="CF184" s="230">
        <f t="shared" si="359"/>
        <v>0</v>
      </c>
      <c r="CG184" s="230">
        <f t="shared" si="359"/>
        <v>0</v>
      </c>
      <c r="CH184" s="230">
        <f t="shared" si="359"/>
        <v>0</v>
      </c>
      <c r="CI184" s="230">
        <f t="shared" si="359"/>
        <v>0</v>
      </c>
      <c r="CJ184" s="230">
        <f t="shared" si="359"/>
        <v>0</v>
      </c>
      <c r="CK184" s="230">
        <f t="shared" si="359"/>
        <v>0</v>
      </c>
      <c r="CL184" s="230">
        <f t="shared" si="359"/>
        <v>0</v>
      </c>
      <c r="CM184" s="230">
        <f t="shared" si="356"/>
        <v>0</v>
      </c>
      <c r="CN184" s="230">
        <f t="shared" si="356"/>
        <v>0</v>
      </c>
      <c r="CO184" s="230">
        <f t="shared" si="356"/>
        <v>0</v>
      </c>
      <c r="CP184" s="230">
        <f t="shared" si="356"/>
        <v>0</v>
      </c>
      <c r="CQ184" s="230">
        <f t="shared" si="356"/>
        <v>0</v>
      </c>
      <c r="CR184" s="230">
        <f t="shared" si="356"/>
        <v>0</v>
      </c>
      <c r="CS184" s="230">
        <f t="shared" si="356"/>
        <v>0</v>
      </c>
      <c r="CT184" s="230">
        <f t="shared" si="356"/>
        <v>0</v>
      </c>
      <c r="CU184" s="230">
        <f t="shared" si="356"/>
        <v>0</v>
      </c>
      <c r="CV184" s="230">
        <f t="shared" si="356"/>
        <v>0</v>
      </c>
      <c r="CW184" s="230">
        <f t="shared" si="356"/>
        <v>0</v>
      </c>
      <c r="CX184" s="230">
        <f t="shared" si="356"/>
        <v>0</v>
      </c>
      <c r="CY184" s="230">
        <f t="shared" si="356"/>
        <v>0</v>
      </c>
      <c r="CZ184" s="230">
        <f t="shared" si="356"/>
        <v>0</v>
      </c>
      <c r="DA184" s="230">
        <f t="shared" si="356"/>
        <v>0</v>
      </c>
      <c r="DB184" s="230">
        <f t="shared" si="357"/>
        <v>0</v>
      </c>
      <c r="DC184" s="230">
        <f t="shared" si="357"/>
        <v>0</v>
      </c>
      <c r="DD184" s="230">
        <f t="shared" si="357"/>
        <v>0</v>
      </c>
      <c r="DE184" s="230">
        <f t="shared" si="357"/>
        <v>0</v>
      </c>
      <c r="DF184" s="230">
        <f t="shared" si="357"/>
        <v>0</v>
      </c>
      <c r="DG184" s="230">
        <f t="shared" si="357"/>
        <v>0</v>
      </c>
      <c r="DH184" s="230">
        <f t="shared" si="357"/>
        <v>0</v>
      </c>
      <c r="DI184" s="230">
        <f t="shared" si="357"/>
        <v>0</v>
      </c>
      <c r="DJ184" s="230">
        <f t="shared" si="357"/>
        <v>0</v>
      </c>
      <c r="DK184" s="230">
        <f t="shared" si="357"/>
        <v>0</v>
      </c>
      <c r="DL184" s="230">
        <f t="shared" si="357"/>
        <v>0</v>
      </c>
      <c r="DM184" s="230">
        <f t="shared" si="357"/>
        <v>0</v>
      </c>
      <c r="DN184" s="230">
        <f t="shared" si="357"/>
        <v>0</v>
      </c>
      <c r="DO184" s="230">
        <f t="shared" si="357"/>
        <v>0</v>
      </c>
      <c r="DP184" s="230">
        <f t="shared" si="357"/>
        <v>0</v>
      </c>
    </row>
    <row r="185" spans="2:120" x14ac:dyDescent="0.25">
      <c r="B185" s="194" t="str">
        <f t="shared" si="333"/>
        <v>Morocco</v>
      </c>
      <c r="C185" s="233">
        <f>'web app'!$C$29</f>
        <v>668.55</v>
      </c>
      <c r="D185" s="234">
        <f>'web app'!$C$17</f>
        <v>0.15</v>
      </c>
      <c r="E185" s="235">
        <f>VLOOKUP($S185,'data countries EDGAR'!$A$15:$AA$223,'data countries EDGAR'!$AA$12,FALSE)</f>
        <v>4.7505618212781847E-3</v>
      </c>
      <c r="F185" s="235">
        <f>VLOOKUP($S185,'data countries EDGAR'!$A$15:$AA$223,'data countries EDGAR'!$Z$12,FALSE)</f>
        <v>1.9587975236647049E-3</v>
      </c>
      <c r="G185" s="193">
        <f t="shared" si="334"/>
        <v>1.589519187621462</v>
      </c>
      <c r="H185" s="262">
        <f>VLOOKUP($S185,'data countries EDGAR'!$A$15:$AA$223,'data countries EDGAR'!M$12,FALSE)/1000</f>
        <v>7.1869353646511008E-2</v>
      </c>
      <c r="I185" s="236">
        <f>VLOOKUP($S185,'data countries EDGAR'!$A$15:$AA$223,'data countries EDGAR'!N$12,FALSE)/1000</f>
        <v>6.7586685006221003E-2</v>
      </c>
      <c r="J185" s="236">
        <f>VLOOKUP($S185,'data countries EDGAR'!$A$15:$AA$223,'data countries EDGAR'!O$12,FALSE)/1000</f>
        <v>7.3129551791254008E-2</v>
      </c>
      <c r="K185" s="236">
        <f>VLOOKUP($S185,'data countries EDGAR'!$A$15:$AA$223,'data countries EDGAR'!P$12,FALSE)/1000</f>
        <v>7.2325589279054997E-2</v>
      </c>
      <c r="L185" s="236">
        <f>VLOOKUP($S185,'data countries EDGAR'!$A$15:$AA$223,'data countries EDGAR'!Q$12,FALSE)/1000</f>
        <v>7.0045858772919009E-2</v>
      </c>
      <c r="M185" s="236">
        <f>VLOOKUP($S185,'data countries EDGAR'!$A$15:$AA$223,'data countries EDGAR'!R$12,FALSE)/1000</f>
        <v>7.0040885056098998E-2</v>
      </c>
      <c r="N185" s="236"/>
      <c r="O185" s="236"/>
      <c r="P185" s="262">
        <f t="shared" si="335"/>
        <v>0.35312856990554803</v>
      </c>
      <c r="Q185" s="194">
        <f t="shared" si="322"/>
        <v>0</v>
      </c>
      <c r="R185" s="237">
        <f t="shared" si="323"/>
        <v>0</v>
      </c>
      <c r="S185" s="194" t="str">
        <f>'data countries EDGAR'!A140</f>
        <v>Morocco</v>
      </c>
      <c r="T185" s="195">
        <v>2019</v>
      </c>
      <c r="U185" s="485">
        <f t="shared" si="336"/>
        <v>1.589519187621462</v>
      </c>
      <c r="V185" s="193">
        <f t="shared" si="324"/>
        <v>1.5895191876207746</v>
      </c>
      <c r="W185" s="254">
        <f t="shared" si="337"/>
        <v>-4.3254289039396099E-13</v>
      </c>
      <c r="X185" s="197">
        <f t="shared" si="325"/>
        <v>7.1869353646511008E-2</v>
      </c>
      <c r="Y185" s="229">
        <v>0</v>
      </c>
      <c r="Z185" s="199">
        <f t="shared" si="338"/>
        <v>7.1869353646511008E-2</v>
      </c>
      <c r="AA185" s="199">
        <f t="shared" si="326"/>
        <v>-293.53122710714734</v>
      </c>
      <c r="AB185" s="200">
        <f t="shared" si="327"/>
        <v>299675.77861802658</v>
      </c>
      <c r="AC185" s="199">
        <f t="shared" si="339"/>
        <v>2019.5055275436421</v>
      </c>
      <c r="AD185" s="199">
        <f t="shared" si="340"/>
        <v>2064.7280464895812</v>
      </c>
      <c r="AE185" s="201">
        <f t="shared" si="341"/>
        <v>2064.7280464895812</v>
      </c>
      <c r="AF185" s="202">
        <f t="shared" si="328"/>
        <v>2064.7280464895812</v>
      </c>
      <c r="AG185" s="202">
        <f t="shared" si="342"/>
        <v>2064.7280464895812</v>
      </c>
      <c r="AH185" s="202">
        <f t="shared" si="343"/>
        <v>2064</v>
      </c>
      <c r="AI185" s="177">
        <f t="shared" si="329"/>
        <v>2065</v>
      </c>
      <c r="AJ185" s="178" cm="1">
        <f t="array" ref="AJ185">IFERROR(INDEX($AN$6:$DP$6,MATCH(_xlfn.AGGREGATE(14,6,(AN185:DP185)/(AN185:DP185&lt;=0),1),AN185:DP185,0)),"-")</f>
        <v>2065</v>
      </c>
      <c r="AL185" s="176" t="s">
        <v>302</v>
      </c>
      <c r="AM185" s="154">
        <f t="shared" si="330"/>
        <v>7.1869353646511008E-2</v>
      </c>
      <c r="AN185" s="176">
        <f t="shared" si="344"/>
        <v>7.0280309696468479E-2</v>
      </c>
      <c r="AO185" s="176">
        <f t="shared" si="344"/>
        <v>6.8691265746425964E-2</v>
      </c>
      <c r="AP185" s="176">
        <f t="shared" si="344"/>
        <v>6.7102221796383435E-2</v>
      </c>
      <c r="AQ185" s="176">
        <f t="shared" si="344"/>
        <v>6.5513177846340906E-2</v>
      </c>
      <c r="AR185" s="230">
        <f t="shared" si="358"/>
        <v>6.3924133896298391E-2</v>
      </c>
      <c r="AS185" s="230">
        <f t="shared" si="358"/>
        <v>6.2335089946255862E-2</v>
      </c>
      <c r="AT185" s="230">
        <f t="shared" si="358"/>
        <v>6.0746045996213333E-2</v>
      </c>
      <c r="AU185" s="230">
        <f t="shared" si="358"/>
        <v>5.915700204617081E-2</v>
      </c>
      <c r="AV185" s="230">
        <f t="shared" si="358"/>
        <v>5.7567958096128288E-2</v>
      </c>
      <c r="AW185" s="230">
        <f t="shared" si="358"/>
        <v>5.5978914146085759E-2</v>
      </c>
      <c r="AX185" s="230">
        <f t="shared" si="358"/>
        <v>5.4389870196043237E-2</v>
      </c>
      <c r="AY185" s="230">
        <f t="shared" si="358"/>
        <v>5.2800826246000715E-2</v>
      </c>
      <c r="AZ185" s="230">
        <f t="shared" si="358"/>
        <v>5.1211782295958186E-2</v>
      </c>
      <c r="BA185" s="230">
        <f t="shared" si="358"/>
        <v>4.9622738345915664E-2</v>
      </c>
      <c r="BB185" s="230">
        <f t="shared" si="358"/>
        <v>4.8033694395873142E-2</v>
      </c>
      <c r="BC185" s="230">
        <f t="shared" si="358"/>
        <v>4.6444650445830613E-2</v>
      </c>
      <c r="BD185" s="230">
        <f t="shared" si="358"/>
        <v>4.485560649578809E-2</v>
      </c>
      <c r="BE185" s="230">
        <f t="shared" si="358"/>
        <v>4.3266562545745568E-2</v>
      </c>
      <c r="BF185" s="230">
        <f t="shared" si="358"/>
        <v>4.1677518595703039E-2</v>
      </c>
      <c r="BG185" s="230">
        <f t="shared" si="358"/>
        <v>4.0088474645660517E-2</v>
      </c>
      <c r="BH185" s="230">
        <f t="shared" si="355"/>
        <v>3.8499430695617995E-2</v>
      </c>
      <c r="BI185" s="230">
        <f t="shared" si="355"/>
        <v>3.6910386745575466E-2</v>
      </c>
      <c r="BJ185" s="230">
        <f t="shared" si="355"/>
        <v>3.5321342795532944E-2</v>
      </c>
      <c r="BK185" s="230">
        <f t="shared" si="355"/>
        <v>3.3732298845490422E-2</v>
      </c>
      <c r="BL185" s="230">
        <f t="shared" si="355"/>
        <v>3.2143254895447892E-2</v>
      </c>
      <c r="BM185" s="230">
        <f t="shared" si="355"/>
        <v>3.055421094540537E-2</v>
      </c>
      <c r="BN185" s="230">
        <f t="shared" si="355"/>
        <v>2.8965166995362848E-2</v>
      </c>
      <c r="BO185" s="230">
        <f t="shared" si="355"/>
        <v>2.7376123045320319E-2</v>
      </c>
      <c r="BP185" s="230">
        <f t="shared" si="355"/>
        <v>2.5787079095277797E-2</v>
      </c>
      <c r="BQ185" s="230">
        <f t="shared" si="355"/>
        <v>2.4198035145235275E-2</v>
      </c>
      <c r="BR185" s="230">
        <f t="shared" si="355"/>
        <v>2.2608991195192746E-2</v>
      </c>
      <c r="BS185" s="230">
        <f t="shared" si="355"/>
        <v>2.1019947245150224E-2</v>
      </c>
      <c r="BT185" s="230">
        <f t="shared" si="355"/>
        <v>1.9430903295107702E-2</v>
      </c>
      <c r="BU185" s="230">
        <f t="shared" si="355"/>
        <v>1.7841859345065172E-2</v>
      </c>
      <c r="BV185" s="230">
        <f t="shared" si="355"/>
        <v>1.625281539502265E-2</v>
      </c>
      <c r="BW185" s="230">
        <f t="shared" si="359"/>
        <v>1.4663771444980128E-2</v>
      </c>
      <c r="BX185" s="230">
        <f t="shared" si="359"/>
        <v>1.3074727494937599E-2</v>
      </c>
      <c r="BY185" s="230">
        <f t="shared" si="359"/>
        <v>1.1485683544895077E-2</v>
      </c>
      <c r="BZ185" s="230">
        <f t="shared" si="359"/>
        <v>9.8966395948525548E-3</v>
      </c>
      <c r="CA185" s="230">
        <f t="shared" si="359"/>
        <v>8.3075956448100258E-3</v>
      </c>
      <c r="CB185" s="230">
        <f t="shared" si="359"/>
        <v>6.7185516947674967E-3</v>
      </c>
      <c r="CC185" s="230">
        <f t="shared" si="359"/>
        <v>5.1295077447249815E-3</v>
      </c>
      <c r="CD185" s="230">
        <f t="shared" si="359"/>
        <v>3.5404637946824524E-3</v>
      </c>
      <c r="CE185" s="230">
        <f t="shared" si="359"/>
        <v>1.9514198446399234E-3</v>
      </c>
      <c r="CF185" s="230">
        <f t="shared" si="359"/>
        <v>4.2113771638990706E-4</v>
      </c>
      <c r="CG185" s="230">
        <f t="shared" si="359"/>
        <v>0</v>
      </c>
      <c r="CH185" s="230">
        <f t="shared" si="359"/>
        <v>0</v>
      </c>
      <c r="CI185" s="230">
        <f t="shared" si="359"/>
        <v>0</v>
      </c>
      <c r="CJ185" s="230">
        <f t="shared" si="359"/>
        <v>0</v>
      </c>
      <c r="CK185" s="230">
        <f t="shared" si="359"/>
        <v>0</v>
      </c>
      <c r="CL185" s="230">
        <f t="shared" si="359"/>
        <v>0</v>
      </c>
      <c r="CM185" s="230">
        <f t="shared" si="356"/>
        <v>0</v>
      </c>
      <c r="CN185" s="230">
        <f t="shared" si="356"/>
        <v>0</v>
      </c>
      <c r="CO185" s="230">
        <f t="shared" si="356"/>
        <v>0</v>
      </c>
      <c r="CP185" s="230">
        <f t="shared" si="356"/>
        <v>0</v>
      </c>
      <c r="CQ185" s="230">
        <f t="shared" si="356"/>
        <v>0</v>
      </c>
      <c r="CR185" s="230">
        <f t="shared" si="356"/>
        <v>0</v>
      </c>
      <c r="CS185" s="230">
        <f t="shared" si="356"/>
        <v>0</v>
      </c>
      <c r="CT185" s="230">
        <f t="shared" si="356"/>
        <v>0</v>
      </c>
      <c r="CU185" s="230">
        <f t="shared" si="356"/>
        <v>0</v>
      </c>
      <c r="CV185" s="230">
        <f t="shared" si="356"/>
        <v>0</v>
      </c>
      <c r="CW185" s="230">
        <f t="shared" si="356"/>
        <v>0</v>
      </c>
      <c r="CX185" s="230">
        <f t="shared" si="356"/>
        <v>0</v>
      </c>
      <c r="CY185" s="230">
        <f t="shared" si="356"/>
        <v>0</v>
      </c>
      <c r="CZ185" s="230">
        <f t="shared" si="356"/>
        <v>0</v>
      </c>
      <c r="DA185" s="230">
        <f t="shared" si="356"/>
        <v>0</v>
      </c>
      <c r="DB185" s="230">
        <f t="shared" si="357"/>
        <v>0</v>
      </c>
      <c r="DC185" s="230">
        <f t="shared" si="357"/>
        <v>0</v>
      </c>
      <c r="DD185" s="230">
        <f t="shared" si="357"/>
        <v>0</v>
      </c>
      <c r="DE185" s="230">
        <f t="shared" si="357"/>
        <v>0</v>
      </c>
      <c r="DF185" s="230">
        <f t="shared" si="357"/>
        <v>0</v>
      </c>
      <c r="DG185" s="230">
        <f t="shared" si="357"/>
        <v>0</v>
      </c>
      <c r="DH185" s="230">
        <f t="shared" si="357"/>
        <v>0</v>
      </c>
      <c r="DI185" s="230">
        <f t="shared" si="357"/>
        <v>0</v>
      </c>
      <c r="DJ185" s="230">
        <f t="shared" si="357"/>
        <v>0</v>
      </c>
      <c r="DK185" s="230">
        <f t="shared" si="357"/>
        <v>0</v>
      </c>
      <c r="DL185" s="230">
        <f t="shared" si="357"/>
        <v>0</v>
      </c>
      <c r="DM185" s="230">
        <f t="shared" si="357"/>
        <v>0</v>
      </c>
      <c r="DN185" s="230">
        <f t="shared" si="357"/>
        <v>0</v>
      </c>
      <c r="DO185" s="230">
        <f t="shared" si="357"/>
        <v>0</v>
      </c>
      <c r="DP185" s="230">
        <f t="shared" si="357"/>
        <v>0</v>
      </c>
    </row>
    <row r="186" spans="2:120" x14ac:dyDescent="0.25">
      <c r="B186" s="194" t="str">
        <f t="shared" si="333"/>
        <v>Mozambique</v>
      </c>
      <c r="C186" s="233">
        <f>'web app'!$C$29</f>
        <v>668.55</v>
      </c>
      <c r="D186" s="234">
        <f>'web app'!$C$17</f>
        <v>0.15</v>
      </c>
      <c r="E186" s="235">
        <f>VLOOKUP($S186,'data countries EDGAR'!$A$15:$AA$223,'data countries EDGAR'!$AA$12,FALSE)</f>
        <v>4.0728516454272999E-3</v>
      </c>
      <c r="F186" s="235">
        <f>VLOOKUP($S186,'data countries EDGAR'!$A$15:$AA$223,'data countries EDGAR'!$Z$12,FALSE)</f>
        <v>2.351922614217123E-4</v>
      </c>
      <c r="G186" s="193">
        <f t="shared" si="334"/>
        <v>0.54208786355002603</v>
      </c>
      <c r="H186" s="262">
        <f>VLOOKUP($S186,'data countries EDGAR'!$A$15:$AA$223,'data countries EDGAR'!M$12,FALSE)/1000</f>
        <v>8.6293328467230996E-3</v>
      </c>
      <c r="I186" s="236">
        <f>VLOOKUP($S186,'data countries EDGAR'!$A$15:$AA$223,'data countries EDGAR'!N$12,FALSE)/1000</f>
        <v>7.9534373310516E-3</v>
      </c>
      <c r="J186" s="236">
        <f>VLOOKUP($S186,'data countries EDGAR'!$A$15:$AA$223,'data countries EDGAR'!O$12,FALSE)/1000</f>
        <v>9.1439183252852007E-3</v>
      </c>
      <c r="K186" s="236">
        <f>VLOOKUP($S186,'data countries EDGAR'!$A$15:$AA$223,'data countries EDGAR'!P$12,FALSE)/1000</f>
        <v>1.0897192470131E-2</v>
      </c>
      <c r="L186" s="236">
        <f>VLOOKUP($S186,'data countries EDGAR'!$A$15:$AA$223,'data countries EDGAR'!Q$12,FALSE)/1000</f>
        <v>1.0719047104969001E-2</v>
      </c>
      <c r="M186" s="236">
        <f>VLOOKUP($S186,'data countries EDGAR'!$A$15:$AA$223,'data countries EDGAR'!R$12,FALSE)/1000</f>
        <v>1.0112699277307E-2</v>
      </c>
      <c r="N186" s="236"/>
      <c r="O186" s="236"/>
      <c r="P186" s="262">
        <f t="shared" si="335"/>
        <v>4.8826294508743803E-2</v>
      </c>
      <c r="Q186" s="194">
        <f t="shared" si="322"/>
        <v>0</v>
      </c>
      <c r="R186" s="237">
        <f t="shared" si="323"/>
        <v>0</v>
      </c>
      <c r="S186" s="194" t="str">
        <f>'data countries EDGAR'!A141</f>
        <v>Mozambique</v>
      </c>
      <c r="T186" s="195">
        <v>2019</v>
      </c>
      <c r="U186" s="485">
        <f t="shared" si="336"/>
        <v>0.54208786355002603</v>
      </c>
      <c r="V186" s="193">
        <f t="shared" si="324"/>
        <v>0.47267448276326368</v>
      </c>
      <c r="W186" s="254">
        <f t="shared" si="337"/>
        <v>-0.12804821036240854</v>
      </c>
      <c r="X186" s="197">
        <f t="shared" si="325"/>
        <v>8.6293328467230996E-3</v>
      </c>
      <c r="Y186" s="229">
        <v>0</v>
      </c>
      <c r="Z186" s="199">
        <f t="shared" si="338"/>
        <v>8.6293328467230996E-3</v>
      </c>
      <c r="AA186" s="199">
        <f t="shared" si="326"/>
        <v>-35.946680427861374</v>
      </c>
      <c r="AB186" s="200">
        <f t="shared" si="327"/>
        <v>37400.622628647492</v>
      </c>
      <c r="AC186" s="199">
        <f t="shared" si="339"/>
        <v>2019.501974155248</v>
      </c>
      <c r="AD186" s="199">
        <f t="shared" si="340"/>
        <v>2146.13644382648</v>
      </c>
      <c r="AE186" s="201">
        <f t="shared" si="341"/>
        <v>2146.13644382648</v>
      </c>
      <c r="AF186" s="202">
        <f t="shared" si="328"/>
        <v>2146.13644382648</v>
      </c>
      <c r="AG186" s="202">
        <f t="shared" si="342"/>
        <v>2146.13644382648</v>
      </c>
      <c r="AH186" s="202">
        <f t="shared" si="343"/>
        <v>2146</v>
      </c>
      <c r="AI186" s="177">
        <f t="shared" si="329"/>
        <v>2146</v>
      </c>
      <c r="AJ186" s="178" t="str" cm="1">
        <f t="array" ref="AJ186">IFERROR(INDEX($AN$6:$DP$6,MATCH(_xlfn.AGGREGATE(14,6,(AN186:DP186)/(AN186:DP186&lt;=0),1),AN186:DP186,0)),"-")</f>
        <v>-</v>
      </c>
      <c r="AL186" s="176" t="s">
        <v>302</v>
      </c>
      <c r="AM186" s="154">
        <f t="shared" si="330"/>
        <v>8.6293328467230996E-3</v>
      </c>
      <c r="AN186" s="176">
        <f t="shared" si="344"/>
        <v>8.5611902758645306E-3</v>
      </c>
      <c r="AO186" s="176">
        <f t="shared" si="344"/>
        <v>8.4930477050059617E-3</v>
      </c>
      <c r="AP186" s="176">
        <f t="shared" si="344"/>
        <v>8.4249051341473927E-3</v>
      </c>
      <c r="AQ186" s="176">
        <f t="shared" si="344"/>
        <v>8.3567625632888238E-3</v>
      </c>
      <c r="AR186" s="230">
        <f t="shared" si="358"/>
        <v>8.2886199924302548E-3</v>
      </c>
      <c r="AS186" s="230">
        <f t="shared" si="358"/>
        <v>8.2204774215716859E-3</v>
      </c>
      <c r="AT186" s="230">
        <f t="shared" si="358"/>
        <v>8.1523348507131169E-3</v>
      </c>
      <c r="AU186" s="230">
        <f t="shared" si="358"/>
        <v>8.084192279854548E-3</v>
      </c>
      <c r="AV186" s="230">
        <f t="shared" si="358"/>
        <v>8.016049708995979E-3</v>
      </c>
      <c r="AW186" s="230">
        <f t="shared" si="358"/>
        <v>7.9479071381374101E-3</v>
      </c>
      <c r="AX186" s="230">
        <f t="shared" si="358"/>
        <v>7.8797645672788411E-3</v>
      </c>
      <c r="AY186" s="230">
        <f t="shared" si="358"/>
        <v>7.8116219964202722E-3</v>
      </c>
      <c r="AZ186" s="230">
        <f t="shared" si="358"/>
        <v>7.7434794255617032E-3</v>
      </c>
      <c r="BA186" s="230">
        <f t="shared" si="358"/>
        <v>7.6753368547031343E-3</v>
      </c>
      <c r="BB186" s="230">
        <f t="shared" si="358"/>
        <v>7.6071942838445653E-3</v>
      </c>
      <c r="BC186" s="230">
        <f t="shared" si="358"/>
        <v>7.5390517129859964E-3</v>
      </c>
      <c r="BD186" s="230">
        <f t="shared" si="358"/>
        <v>7.4709091421274274E-3</v>
      </c>
      <c r="BE186" s="230">
        <f t="shared" si="358"/>
        <v>7.4027665712688585E-3</v>
      </c>
      <c r="BF186" s="230">
        <f t="shared" si="358"/>
        <v>7.3346240004102895E-3</v>
      </c>
      <c r="BG186" s="230">
        <f t="shared" si="358"/>
        <v>7.2664814295517206E-3</v>
      </c>
      <c r="BH186" s="230">
        <f t="shared" si="355"/>
        <v>7.1983388586931516E-3</v>
      </c>
      <c r="BI186" s="230">
        <f t="shared" si="355"/>
        <v>7.1301962878345827E-3</v>
      </c>
      <c r="BJ186" s="230">
        <f t="shared" si="355"/>
        <v>7.0620537169760137E-3</v>
      </c>
      <c r="BK186" s="230">
        <f t="shared" si="355"/>
        <v>6.9939111461174448E-3</v>
      </c>
      <c r="BL186" s="230">
        <f t="shared" si="355"/>
        <v>6.9257685752588758E-3</v>
      </c>
      <c r="BM186" s="230">
        <f t="shared" si="355"/>
        <v>6.8576260044003069E-3</v>
      </c>
      <c r="BN186" s="230">
        <f t="shared" si="355"/>
        <v>6.7894834335417379E-3</v>
      </c>
      <c r="BO186" s="230">
        <f t="shared" si="355"/>
        <v>6.721340862683169E-3</v>
      </c>
      <c r="BP186" s="230">
        <f t="shared" si="355"/>
        <v>6.6531982918246E-3</v>
      </c>
      <c r="BQ186" s="230">
        <f t="shared" si="355"/>
        <v>6.585055720966031E-3</v>
      </c>
      <c r="BR186" s="230">
        <f t="shared" si="355"/>
        <v>6.5169131501074621E-3</v>
      </c>
      <c r="BS186" s="230">
        <f t="shared" si="355"/>
        <v>6.4487705792488931E-3</v>
      </c>
      <c r="BT186" s="230">
        <f t="shared" si="355"/>
        <v>6.3806280083903242E-3</v>
      </c>
      <c r="BU186" s="230">
        <f t="shared" si="355"/>
        <v>6.3124854375317552E-3</v>
      </c>
      <c r="BV186" s="230">
        <f t="shared" si="355"/>
        <v>6.2443428666731863E-3</v>
      </c>
      <c r="BW186" s="230">
        <f t="shared" si="359"/>
        <v>6.1762002958146173E-3</v>
      </c>
      <c r="BX186" s="230">
        <f t="shared" si="359"/>
        <v>6.1080577249560484E-3</v>
      </c>
      <c r="BY186" s="230">
        <f t="shared" si="359"/>
        <v>6.0399151540974794E-3</v>
      </c>
      <c r="BZ186" s="230">
        <f t="shared" si="359"/>
        <v>5.9717725832389105E-3</v>
      </c>
      <c r="CA186" s="230">
        <f t="shared" si="359"/>
        <v>5.9036300123803415E-3</v>
      </c>
      <c r="CB186" s="230">
        <f t="shared" si="359"/>
        <v>5.8354874415217726E-3</v>
      </c>
      <c r="CC186" s="230">
        <f t="shared" si="359"/>
        <v>5.7673448706632036E-3</v>
      </c>
      <c r="CD186" s="230">
        <f t="shared" si="359"/>
        <v>5.6992022998046347E-3</v>
      </c>
      <c r="CE186" s="230">
        <f t="shared" si="359"/>
        <v>5.6310597289460657E-3</v>
      </c>
      <c r="CF186" s="230">
        <f t="shared" si="359"/>
        <v>5.5629171580874968E-3</v>
      </c>
      <c r="CG186" s="230">
        <f t="shared" si="359"/>
        <v>5.4947745872289278E-3</v>
      </c>
      <c r="CH186" s="230">
        <f t="shared" si="359"/>
        <v>5.4266320163703589E-3</v>
      </c>
      <c r="CI186" s="230">
        <f t="shared" si="359"/>
        <v>5.3584894455117899E-3</v>
      </c>
      <c r="CJ186" s="230">
        <f t="shared" si="359"/>
        <v>5.290346874653221E-3</v>
      </c>
      <c r="CK186" s="230">
        <f t="shared" si="359"/>
        <v>5.222204303794652E-3</v>
      </c>
      <c r="CL186" s="230">
        <f t="shared" si="359"/>
        <v>5.1540617329360831E-3</v>
      </c>
      <c r="CM186" s="230">
        <f t="shared" si="356"/>
        <v>5.0859191620775141E-3</v>
      </c>
      <c r="CN186" s="230">
        <f t="shared" si="356"/>
        <v>5.0177765912189452E-3</v>
      </c>
      <c r="CO186" s="230">
        <f t="shared" si="356"/>
        <v>4.9496340203603762E-3</v>
      </c>
      <c r="CP186" s="230">
        <f t="shared" si="356"/>
        <v>4.8814914495018073E-3</v>
      </c>
      <c r="CQ186" s="230">
        <f t="shared" si="356"/>
        <v>4.8133488786432383E-3</v>
      </c>
      <c r="CR186" s="230">
        <f t="shared" si="356"/>
        <v>4.7452063077846694E-3</v>
      </c>
      <c r="CS186" s="230">
        <f t="shared" si="356"/>
        <v>4.6770637369261004E-3</v>
      </c>
      <c r="CT186" s="230">
        <f t="shared" si="356"/>
        <v>4.6089211660675315E-3</v>
      </c>
      <c r="CU186" s="230">
        <f t="shared" si="356"/>
        <v>4.5407785952089625E-3</v>
      </c>
      <c r="CV186" s="230">
        <f t="shared" si="356"/>
        <v>4.4726360243503935E-3</v>
      </c>
      <c r="CW186" s="230">
        <f t="shared" si="356"/>
        <v>4.4044934534918246E-3</v>
      </c>
      <c r="CX186" s="230">
        <f t="shared" si="356"/>
        <v>4.3363508826332556E-3</v>
      </c>
      <c r="CY186" s="230">
        <f t="shared" si="356"/>
        <v>4.2682083117746867E-3</v>
      </c>
      <c r="CZ186" s="230">
        <f t="shared" si="356"/>
        <v>4.2000657409161177E-3</v>
      </c>
      <c r="DA186" s="230">
        <f t="shared" si="356"/>
        <v>4.1319231700575488E-3</v>
      </c>
      <c r="DB186" s="230">
        <f t="shared" si="357"/>
        <v>4.0637805991989798E-3</v>
      </c>
      <c r="DC186" s="230">
        <f t="shared" si="357"/>
        <v>3.9956380283404109E-3</v>
      </c>
      <c r="DD186" s="230">
        <f t="shared" si="357"/>
        <v>3.9274954574818419E-3</v>
      </c>
      <c r="DE186" s="230">
        <f t="shared" si="357"/>
        <v>3.859352886623273E-3</v>
      </c>
      <c r="DF186" s="230">
        <f t="shared" si="357"/>
        <v>3.791210315764704E-3</v>
      </c>
      <c r="DG186" s="230">
        <f t="shared" si="357"/>
        <v>3.7230677449061351E-3</v>
      </c>
      <c r="DH186" s="230">
        <f t="shared" si="357"/>
        <v>3.6549251740475661E-3</v>
      </c>
      <c r="DI186" s="230">
        <f t="shared" si="357"/>
        <v>3.5867826031889972E-3</v>
      </c>
      <c r="DJ186" s="230">
        <f t="shared" si="357"/>
        <v>3.5186400323304282E-3</v>
      </c>
      <c r="DK186" s="230">
        <f t="shared" si="357"/>
        <v>3.4504974614718593E-3</v>
      </c>
      <c r="DL186" s="230">
        <f t="shared" si="357"/>
        <v>3.3823548906132903E-3</v>
      </c>
      <c r="DM186" s="230">
        <f t="shared" si="357"/>
        <v>3.3142123197547214E-3</v>
      </c>
      <c r="DN186" s="230">
        <f t="shared" si="357"/>
        <v>3.2460697488961524E-3</v>
      </c>
      <c r="DO186" s="230">
        <f t="shared" si="357"/>
        <v>3.1779271780375835E-3</v>
      </c>
      <c r="DP186" s="230">
        <f t="shared" si="357"/>
        <v>3.1097846071790145E-3</v>
      </c>
    </row>
    <row r="187" spans="2:120" x14ac:dyDescent="0.25">
      <c r="B187" s="194" t="str">
        <f t="shared" si="333"/>
        <v>Myanmar/Burma</v>
      </c>
      <c r="C187" s="233">
        <f>'web app'!$C$29</f>
        <v>668.55</v>
      </c>
      <c r="D187" s="234">
        <f>'web app'!$C$17</f>
        <v>0.15</v>
      </c>
      <c r="E187" s="235">
        <f>VLOOKUP($S187,'data countries EDGAR'!$A$15:$AA$223,'data countries EDGAR'!$AA$12,FALSE)</f>
        <v>7.0458873629065328E-3</v>
      </c>
      <c r="F187" s="235">
        <f>VLOOKUP($S187,'data countries EDGAR'!$A$15:$AA$223,'data countries EDGAR'!$Z$12,FALSE)</f>
        <v>9.3732870487636677E-4</v>
      </c>
      <c r="G187" s="193">
        <f t="shared" si="334"/>
        <v>1.239232639269005</v>
      </c>
      <c r="H187" s="262">
        <f>VLOOKUP($S187,'data countries EDGAR'!$A$15:$AA$223,'data countries EDGAR'!M$12,FALSE)/1000</f>
        <v>3.4391103398860999E-2</v>
      </c>
      <c r="I187" s="236">
        <f>VLOOKUP($S187,'data countries EDGAR'!$A$15:$AA$223,'data countries EDGAR'!N$12,FALSE)/1000</f>
        <v>3.4718610567514997E-2</v>
      </c>
      <c r="J187" s="236">
        <f>VLOOKUP($S187,'data countries EDGAR'!$A$15:$AA$223,'data countries EDGAR'!O$12,FALSE)/1000</f>
        <v>3.1837736691769002E-2</v>
      </c>
      <c r="K187" s="236">
        <f>VLOOKUP($S187,'data countries EDGAR'!$A$15:$AA$223,'data countries EDGAR'!P$12,FALSE)/1000</f>
        <v>3.1031013779246001E-2</v>
      </c>
      <c r="L187" s="236">
        <f>VLOOKUP($S187,'data countries EDGAR'!$A$15:$AA$223,'data countries EDGAR'!Q$12,FALSE)/1000</f>
        <v>3.1240966631944003E-2</v>
      </c>
      <c r="M187" s="236">
        <f>VLOOKUP($S187,'data countries EDGAR'!$A$15:$AA$223,'data countries EDGAR'!R$12,FALSE)/1000</f>
        <v>3.1362831033077E-2</v>
      </c>
      <c r="N187" s="236"/>
      <c r="O187" s="236"/>
      <c r="P187" s="262">
        <f t="shared" si="335"/>
        <v>0.160191158703551</v>
      </c>
      <c r="Q187" s="194">
        <f t="shared" si="322"/>
        <v>0</v>
      </c>
      <c r="R187" s="237">
        <f t="shared" si="323"/>
        <v>0</v>
      </c>
      <c r="S187" s="194" t="str">
        <f>'data countries EDGAR'!A142</f>
        <v>Myanmar/Burma</v>
      </c>
      <c r="T187" s="195">
        <v>2019</v>
      </c>
      <c r="U187" s="485">
        <f t="shared" si="336"/>
        <v>1.239232639269005</v>
      </c>
      <c r="V187" s="193">
        <f t="shared" si="324"/>
        <v>1.2392326392689481</v>
      </c>
      <c r="W187" s="254">
        <f t="shared" si="337"/>
        <v>-4.5852210917018965E-14</v>
      </c>
      <c r="X187" s="197">
        <f t="shared" si="325"/>
        <v>3.4391103398860999E-2</v>
      </c>
      <c r="Y187" s="229">
        <v>0</v>
      </c>
      <c r="Z187" s="199">
        <f t="shared" si="338"/>
        <v>3.4391103398860999E-2</v>
      </c>
      <c r="AA187" s="199">
        <f t="shared" si="326"/>
        <v>-141.41852300993645</v>
      </c>
      <c r="AB187" s="200">
        <f t="shared" si="327"/>
        <v>145334.71893871995</v>
      </c>
      <c r="AC187" s="199">
        <f t="shared" si="339"/>
        <v>2019.5034216752565</v>
      </c>
      <c r="AD187" s="199">
        <f t="shared" si="340"/>
        <v>2092.5636257175906</v>
      </c>
      <c r="AE187" s="201">
        <f t="shared" si="341"/>
        <v>2092.5636257175906</v>
      </c>
      <c r="AF187" s="202">
        <f t="shared" si="328"/>
        <v>2092.5636257175906</v>
      </c>
      <c r="AG187" s="202">
        <f t="shared" si="342"/>
        <v>2092.5636257175906</v>
      </c>
      <c r="AH187" s="202">
        <f t="shared" si="343"/>
        <v>2092</v>
      </c>
      <c r="AI187" s="177">
        <f t="shared" si="329"/>
        <v>2093</v>
      </c>
      <c r="AJ187" s="178" cm="1">
        <f t="array" ref="AJ187">IFERROR(INDEX($AN$6:$DP$6,MATCH(_xlfn.AGGREGATE(14,6,(AN187:DP187)/(AN187:DP187&lt;=0),1),AN187:DP187,0)),"-")</f>
        <v>2093</v>
      </c>
      <c r="AL187" s="176" t="s">
        <v>302</v>
      </c>
      <c r="AM187" s="154">
        <f t="shared" si="330"/>
        <v>3.4391103398860999E-2</v>
      </c>
      <c r="AN187" s="176">
        <f t="shared" si="344"/>
        <v>3.3920402649191238E-2</v>
      </c>
      <c r="AO187" s="176">
        <f t="shared" si="344"/>
        <v>3.344970189952147E-2</v>
      </c>
      <c r="AP187" s="176">
        <f t="shared" si="344"/>
        <v>3.2979001149851708E-2</v>
      </c>
      <c r="AQ187" s="176">
        <f t="shared" si="344"/>
        <v>3.250830040018194E-2</v>
      </c>
      <c r="AR187" s="230">
        <f t="shared" si="358"/>
        <v>3.2037599650512179E-2</v>
      </c>
      <c r="AS187" s="230">
        <f t="shared" si="358"/>
        <v>3.1566898900842411E-2</v>
      </c>
      <c r="AT187" s="230">
        <f t="shared" si="358"/>
        <v>3.1096198151172649E-2</v>
      </c>
      <c r="AU187" s="230">
        <f t="shared" si="358"/>
        <v>3.0625497401502885E-2</v>
      </c>
      <c r="AV187" s="230">
        <f t="shared" si="358"/>
        <v>3.015479665183312E-2</v>
      </c>
      <c r="AW187" s="230">
        <f t="shared" si="358"/>
        <v>2.9684095902163355E-2</v>
      </c>
      <c r="AX187" s="230">
        <f t="shared" si="358"/>
        <v>2.921339515249359E-2</v>
      </c>
      <c r="AY187" s="230">
        <f t="shared" si="358"/>
        <v>2.8742694402823826E-2</v>
      </c>
      <c r="AZ187" s="230">
        <f t="shared" si="358"/>
        <v>2.8271993653154061E-2</v>
      </c>
      <c r="BA187" s="230">
        <f t="shared" si="358"/>
        <v>2.7801292903484296E-2</v>
      </c>
      <c r="BB187" s="230">
        <f t="shared" si="358"/>
        <v>2.7330592153814531E-2</v>
      </c>
      <c r="BC187" s="230">
        <f t="shared" si="358"/>
        <v>2.6859891404144767E-2</v>
      </c>
      <c r="BD187" s="230">
        <f t="shared" si="358"/>
        <v>2.6389190654475002E-2</v>
      </c>
      <c r="BE187" s="230">
        <f t="shared" si="358"/>
        <v>2.5918489904805241E-2</v>
      </c>
      <c r="BF187" s="230">
        <f t="shared" si="358"/>
        <v>2.5447789155135472E-2</v>
      </c>
      <c r="BG187" s="230">
        <f t="shared" ref="BG187:BV202" si="360">IF(BG$6&lt;=$T187,0,IF(BG$6&lt;$AH187,$X187+($Y187-$X187)/($AG187-($T187+0.5))*(BG$6+0.5-($T187+0.5)),
IF(BG$6=$AH187,($X187+($Y187-$X187)/($AG187-($T187+0.5))*(0.5*($AG187+$AH187)-($T187+0.5)))*($AG187-$AH187)+$Y187*($AH187+1-$AG187),
$Y187)))</f>
        <v>2.4977088405465711E-2</v>
      </c>
      <c r="BH187" s="230">
        <f t="shared" si="360"/>
        <v>2.4506387655795943E-2</v>
      </c>
      <c r="BI187" s="230">
        <f t="shared" si="360"/>
        <v>2.4035686906126182E-2</v>
      </c>
      <c r="BJ187" s="230">
        <f t="shared" si="360"/>
        <v>2.3564986156456417E-2</v>
      </c>
      <c r="BK187" s="230">
        <f t="shared" si="360"/>
        <v>2.3094285406786652E-2</v>
      </c>
      <c r="BL187" s="230">
        <f t="shared" si="360"/>
        <v>2.2623584657116887E-2</v>
      </c>
      <c r="BM187" s="230">
        <f t="shared" si="360"/>
        <v>2.2152883907447123E-2</v>
      </c>
      <c r="BN187" s="230">
        <f t="shared" si="360"/>
        <v>2.1682183157777358E-2</v>
      </c>
      <c r="BO187" s="230">
        <f t="shared" si="360"/>
        <v>2.1211482408107593E-2</v>
      </c>
      <c r="BP187" s="230">
        <f t="shared" si="360"/>
        <v>2.0740781658437832E-2</v>
      </c>
      <c r="BQ187" s="230">
        <f t="shared" si="360"/>
        <v>2.0270080908768064E-2</v>
      </c>
      <c r="BR187" s="230">
        <f t="shared" si="360"/>
        <v>1.9799380159098302E-2</v>
      </c>
      <c r="BS187" s="230">
        <f t="shared" si="360"/>
        <v>1.9328679409428534E-2</v>
      </c>
      <c r="BT187" s="230">
        <f t="shared" si="360"/>
        <v>1.8857978659758773E-2</v>
      </c>
      <c r="BU187" s="230">
        <f t="shared" si="360"/>
        <v>1.8387277910089008E-2</v>
      </c>
      <c r="BV187" s="230">
        <f t="shared" si="360"/>
        <v>1.7916577160419243E-2</v>
      </c>
      <c r="BW187" s="230">
        <f t="shared" si="359"/>
        <v>1.7445876410749479E-2</v>
      </c>
      <c r="BX187" s="230">
        <f t="shared" si="359"/>
        <v>1.6975175661079714E-2</v>
      </c>
      <c r="BY187" s="230">
        <f t="shared" si="359"/>
        <v>1.6504474911409949E-2</v>
      </c>
      <c r="BZ187" s="230">
        <f t="shared" si="359"/>
        <v>1.6033774161740184E-2</v>
      </c>
      <c r="CA187" s="230">
        <f t="shared" si="359"/>
        <v>1.556307341207042E-2</v>
      </c>
      <c r="CB187" s="230">
        <f t="shared" si="359"/>
        <v>1.5092372662400655E-2</v>
      </c>
      <c r="CC187" s="230">
        <f t="shared" si="359"/>
        <v>1.462167191273089E-2</v>
      </c>
      <c r="CD187" s="230">
        <f t="shared" si="359"/>
        <v>1.4150971163061125E-2</v>
      </c>
      <c r="CE187" s="230">
        <f t="shared" si="359"/>
        <v>1.3680270413391361E-2</v>
      </c>
      <c r="CF187" s="230">
        <f t="shared" si="359"/>
        <v>1.3209569663721599E-2</v>
      </c>
      <c r="CG187" s="230">
        <f t="shared" si="359"/>
        <v>1.2738868914051835E-2</v>
      </c>
      <c r="CH187" s="230">
        <f t="shared" si="359"/>
        <v>1.226816816438207E-2</v>
      </c>
      <c r="CI187" s="230">
        <f t="shared" si="359"/>
        <v>1.1797467414712305E-2</v>
      </c>
      <c r="CJ187" s="230">
        <f t="shared" si="359"/>
        <v>1.132676666504254E-2</v>
      </c>
      <c r="CK187" s="230">
        <f t="shared" si="359"/>
        <v>1.0856065915372776E-2</v>
      </c>
      <c r="CL187" s="230">
        <f t="shared" ref="CL187:DA202" si="361">IF(CL$6&lt;=$T187,0,IF(CL$6&lt;$AH187,$X187+($Y187-$X187)/($AG187-($T187+0.5))*(CL$6+0.5-($T187+0.5)),
IF(CL$6=$AH187,($X187+($Y187-$X187)/($AG187-($T187+0.5))*(0.5*($AG187+$AH187)-($T187+0.5)))*($AG187-$AH187)+$Y187*($AH187+1-$AG187),
$Y187)))</f>
        <v>1.0385365165703011E-2</v>
      </c>
      <c r="CM187" s="230">
        <f t="shared" si="361"/>
        <v>9.9146644160332462E-3</v>
      </c>
      <c r="CN187" s="230">
        <f t="shared" si="361"/>
        <v>9.4439636663634814E-3</v>
      </c>
      <c r="CO187" s="230">
        <f t="shared" si="361"/>
        <v>8.9732629166937167E-3</v>
      </c>
      <c r="CP187" s="230">
        <f t="shared" si="361"/>
        <v>8.5025621670239519E-3</v>
      </c>
      <c r="CQ187" s="230">
        <f t="shared" si="361"/>
        <v>8.0318614173541872E-3</v>
      </c>
      <c r="CR187" s="230">
        <f t="shared" si="361"/>
        <v>7.5611606676844224E-3</v>
      </c>
      <c r="CS187" s="230">
        <f t="shared" si="361"/>
        <v>7.0904599180146612E-3</v>
      </c>
      <c r="CT187" s="230">
        <f t="shared" si="361"/>
        <v>6.6197591683448964E-3</v>
      </c>
      <c r="CU187" s="230">
        <f t="shared" si="361"/>
        <v>6.1490584186751317E-3</v>
      </c>
      <c r="CV187" s="230">
        <f t="shared" si="361"/>
        <v>5.6783576690053669E-3</v>
      </c>
      <c r="CW187" s="230">
        <f t="shared" si="361"/>
        <v>5.2076569193356022E-3</v>
      </c>
      <c r="CX187" s="230">
        <f t="shared" si="361"/>
        <v>4.7369561696658374E-3</v>
      </c>
      <c r="CY187" s="230">
        <f t="shared" si="361"/>
        <v>4.2662554199960727E-3</v>
      </c>
      <c r="CZ187" s="230">
        <f t="shared" si="361"/>
        <v>3.7955546703263079E-3</v>
      </c>
      <c r="DA187" s="230">
        <f t="shared" si="361"/>
        <v>3.3248539206565432E-3</v>
      </c>
      <c r="DB187" s="230">
        <f t="shared" ref="DB187:DP202" si="362">IF(DB$6&lt;=$T187,0,IF(DB$6&lt;$AH187,$X187+($Y187-$X187)/($AG187-($T187+0.5))*(DB$6+0.5-($T187+0.5)),
IF(DB$6=$AH187,($X187+($Y187-$X187)/($AG187-($T187+0.5))*(0.5*($AG187+$AH187)-($T187+0.5)))*($AG187-$AH187)+$Y187*($AH187+1-$AG187),
$Y187)))</f>
        <v>2.8541531709867785E-3</v>
      </c>
      <c r="DC187" s="230">
        <f t="shared" si="362"/>
        <v>2.3834524213170172E-3</v>
      </c>
      <c r="DD187" s="230">
        <f t="shared" si="362"/>
        <v>1.912751671647249E-3</v>
      </c>
      <c r="DE187" s="230">
        <f t="shared" si="362"/>
        <v>1.4420509219774877E-3</v>
      </c>
      <c r="DF187" s="230">
        <f t="shared" si="362"/>
        <v>9.7135017230771947E-4</v>
      </c>
      <c r="DG187" s="230">
        <f t="shared" si="362"/>
        <v>5.006494226379582E-4</v>
      </c>
      <c r="DH187" s="230">
        <f t="shared" si="362"/>
        <v>7.4764683097120133E-5</v>
      </c>
      <c r="DI187" s="230">
        <f t="shared" si="362"/>
        <v>0</v>
      </c>
      <c r="DJ187" s="230">
        <f t="shared" si="362"/>
        <v>0</v>
      </c>
      <c r="DK187" s="230">
        <f t="shared" si="362"/>
        <v>0</v>
      </c>
      <c r="DL187" s="230">
        <f t="shared" si="362"/>
        <v>0</v>
      </c>
      <c r="DM187" s="230">
        <f t="shared" si="362"/>
        <v>0</v>
      </c>
      <c r="DN187" s="230">
        <f t="shared" si="362"/>
        <v>0</v>
      </c>
      <c r="DO187" s="230">
        <f t="shared" si="362"/>
        <v>0</v>
      </c>
      <c r="DP187" s="230">
        <f t="shared" si="362"/>
        <v>0</v>
      </c>
    </row>
    <row r="188" spans="2:120" x14ac:dyDescent="0.25">
      <c r="B188" s="194" t="str">
        <f t="shared" si="333"/>
        <v>Namibia</v>
      </c>
      <c r="C188" s="233">
        <f>'web app'!$C$29</f>
        <v>668.55</v>
      </c>
      <c r="D188" s="234">
        <f>'web app'!$C$17</f>
        <v>0.15</v>
      </c>
      <c r="E188" s="235">
        <f>VLOOKUP($S188,'data countries EDGAR'!$A$15:$AA$223,'data countries EDGAR'!$AA$12,FALSE)</f>
        <v>3.4259347304457327E-4</v>
      </c>
      <c r="F188" s="235">
        <f>VLOOKUP($S188,'data countries EDGAR'!$A$15:$AA$223,'data countries EDGAR'!$Z$12,FALSE)</f>
        <v>1.0513864259412983E-4</v>
      </c>
      <c r="G188" s="193">
        <f t="shared" si="334"/>
        <v>9.4103003540952079E-2</v>
      </c>
      <c r="H188" s="262">
        <f>VLOOKUP($S188,'data countries EDGAR'!$A$15:$AA$223,'data countries EDGAR'!M$12,FALSE)/1000</f>
        <v>3.8575943634922998E-3</v>
      </c>
      <c r="I188" s="236">
        <f>VLOOKUP($S188,'data countries EDGAR'!$A$15:$AA$223,'data countries EDGAR'!N$12,FALSE)/1000</f>
        <v>3.5444449600096004E-3</v>
      </c>
      <c r="J188" s="236">
        <f>VLOOKUP($S188,'data countries EDGAR'!$A$15:$AA$223,'data countries EDGAR'!O$12,FALSE)/1000</f>
        <v>3.7053470568539997E-3</v>
      </c>
      <c r="K188" s="236">
        <f>VLOOKUP($S188,'data countries EDGAR'!$A$15:$AA$223,'data countries EDGAR'!P$12,FALSE)/1000</f>
        <v>3.5798867602075003E-3</v>
      </c>
      <c r="L188" s="236">
        <f>VLOOKUP($S188,'data countries EDGAR'!$A$15:$AA$223,'data countries EDGAR'!Q$12,FALSE)/1000</f>
        <v>3.6138486835499001E-3</v>
      </c>
      <c r="M188" s="236">
        <f>VLOOKUP($S188,'data countries EDGAR'!$A$15:$AA$223,'data countries EDGAR'!R$12,FALSE)/1000</f>
        <v>3.6498153996757997E-3</v>
      </c>
      <c r="N188" s="236"/>
      <c r="O188" s="236"/>
      <c r="P188" s="262">
        <f t="shared" si="335"/>
        <v>1.8093342860296801E-2</v>
      </c>
      <c r="Q188" s="194">
        <f t="shared" ref="Q188:Q251" si="363">SUMIF(AO188:DQ188,"&lt;0")</f>
        <v>0</v>
      </c>
      <c r="R188" s="237">
        <f t="shared" ref="R188:R251" si="364">-Q188/U188</f>
        <v>0</v>
      </c>
      <c r="S188" s="194" t="str">
        <f>'data countries EDGAR'!A143</f>
        <v>Namibia</v>
      </c>
      <c r="T188" s="195">
        <v>2019</v>
      </c>
      <c r="U188" s="485">
        <f t="shared" si="336"/>
        <v>9.4103003540952079E-2</v>
      </c>
      <c r="V188" s="193">
        <f t="shared" ref="V188:V251" si="365">SUMIFS(AN188:DP188,$AN$6:$DP$6,"&gt;"&amp;T188)</f>
        <v>9.410300354095226E-2</v>
      </c>
      <c r="W188" s="254">
        <f t="shared" si="337"/>
        <v>1.9984014443252818E-15</v>
      </c>
      <c r="X188" s="197">
        <f t="shared" ref="X188:X251" si="366">_xlfn.XLOOKUP(T188,$H$33:$O$33,H188:O188)</f>
        <v>3.8575943634922998E-3</v>
      </c>
      <c r="Y188" s="229">
        <v>0</v>
      </c>
      <c r="Z188" s="199">
        <f t="shared" si="338"/>
        <v>3.8575943634922998E-3</v>
      </c>
      <c r="AA188" s="199">
        <f t="shared" ref="AA188:AA251" si="367">-2*X188*(T188+1)+Y188*4202-2*U188</f>
        <v>-15.772887235590796</v>
      </c>
      <c r="AB188" s="200">
        <f t="shared" ref="AB188:AB251" si="368">X188*(T188+1)*(T188+1)+Y188*(T188*(T188+1)-2101*(2*T188+1))+U188*(2*T188+1)</f>
        <v>16120.610072095886</v>
      </c>
      <c r="AC188" s="199">
        <f t="shared" si="339"/>
        <v>2019.5050217525049</v>
      </c>
      <c r="AD188" s="199">
        <f t="shared" si="340"/>
        <v>2069.2834171935538</v>
      </c>
      <c r="AE188" s="201">
        <f t="shared" si="341"/>
        <v>2069.2834171935538</v>
      </c>
      <c r="AF188" s="202">
        <f t="shared" ref="AF188:AF251" si="369">(Y188*(T188+0.5)-X188*AG188)/(Y188-X188)</f>
        <v>2069.2834171935538</v>
      </c>
      <c r="AG188" s="202">
        <f t="shared" si="342"/>
        <v>2069.2834171935538</v>
      </c>
      <c r="AH188" s="202">
        <f t="shared" si="343"/>
        <v>2069</v>
      </c>
      <c r="AI188" s="177">
        <f t="shared" ref="AI188:AI251" si="370">IF($Y$2=0,ROUNDUP(AF188,0),ROUND(AF188,0))</f>
        <v>2069</v>
      </c>
      <c r="AJ188" s="178" cm="1">
        <f t="array" ref="AJ188">IFERROR(INDEX($AN$6:$DP$6,MATCH(_xlfn.AGGREGATE(14,6,(AN188:DP188)/(AN188:DP188&lt;=0),1),AN188:DP188,0)),"-")</f>
        <v>2070</v>
      </c>
      <c r="AL188" s="176" t="s">
        <v>302</v>
      </c>
      <c r="AM188" s="154">
        <f t="shared" ref="AM188:AM251" si="371">H188</f>
        <v>3.8575943634922998E-3</v>
      </c>
      <c r="AN188" s="176">
        <f t="shared" si="344"/>
        <v>3.7801068268594829E-3</v>
      </c>
      <c r="AO188" s="176">
        <f t="shared" si="344"/>
        <v>3.7026192902266664E-3</v>
      </c>
      <c r="AP188" s="176">
        <f t="shared" si="344"/>
        <v>3.6251317535938494E-3</v>
      </c>
      <c r="AQ188" s="176">
        <f t="shared" si="344"/>
        <v>3.5476442169610324E-3</v>
      </c>
      <c r="AR188" s="230">
        <f t="shared" ref="AR188:BG203" si="372">IF(AR$6&lt;=$T188,0,IF(AR$6&lt;$AH188,$X188+($Y188-$X188)/($AG188-($T188+0.5))*(AR$6+0.5-($T188+0.5)),
IF(AR$6=$AH188,($X188+($Y188-$X188)/($AG188-($T188+0.5))*(0.5*($AG188+$AH188)-($T188+0.5)))*($AG188-$AH188)+$Y188*($AH188+1-$AG188),
$Y188)))</f>
        <v>3.4701566803282159E-3</v>
      </c>
      <c r="AS188" s="230">
        <f t="shared" si="372"/>
        <v>3.392669143695399E-3</v>
      </c>
      <c r="AT188" s="230">
        <f t="shared" si="372"/>
        <v>3.315181607062582E-3</v>
      </c>
      <c r="AU188" s="230">
        <f t="shared" si="372"/>
        <v>3.2376940704297655E-3</v>
      </c>
      <c r="AV188" s="230">
        <f t="shared" si="372"/>
        <v>3.1602065337969485E-3</v>
      </c>
      <c r="AW188" s="230">
        <f t="shared" si="372"/>
        <v>3.0827189971641316E-3</v>
      </c>
      <c r="AX188" s="230">
        <f t="shared" si="372"/>
        <v>3.005231460531315E-3</v>
      </c>
      <c r="AY188" s="230">
        <f t="shared" si="372"/>
        <v>2.9277439238984981E-3</v>
      </c>
      <c r="AZ188" s="230">
        <f t="shared" si="372"/>
        <v>2.8502563872656811E-3</v>
      </c>
      <c r="BA188" s="230">
        <f t="shared" si="372"/>
        <v>2.7727688506328646E-3</v>
      </c>
      <c r="BB188" s="230">
        <f t="shared" si="372"/>
        <v>2.6952813140000472E-3</v>
      </c>
      <c r="BC188" s="230">
        <f t="shared" si="372"/>
        <v>2.6177937773672307E-3</v>
      </c>
      <c r="BD188" s="230">
        <f t="shared" si="372"/>
        <v>2.5403062407344142E-3</v>
      </c>
      <c r="BE188" s="230">
        <f t="shared" si="372"/>
        <v>2.4628187041015968E-3</v>
      </c>
      <c r="BF188" s="230">
        <f t="shared" si="372"/>
        <v>2.3853311674687802E-3</v>
      </c>
      <c r="BG188" s="230">
        <f t="shared" si="372"/>
        <v>2.3078436308359633E-3</v>
      </c>
      <c r="BH188" s="230">
        <f t="shared" si="360"/>
        <v>2.2303560942031463E-3</v>
      </c>
      <c r="BI188" s="230">
        <f t="shared" si="360"/>
        <v>2.1528685575703298E-3</v>
      </c>
      <c r="BJ188" s="230">
        <f t="shared" si="360"/>
        <v>2.0753810209375128E-3</v>
      </c>
      <c r="BK188" s="230">
        <f t="shared" si="360"/>
        <v>1.9978934843046959E-3</v>
      </c>
      <c r="BL188" s="230">
        <f t="shared" si="360"/>
        <v>1.9204059476718794E-3</v>
      </c>
      <c r="BM188" s="230">
        <f t="shared" si="360"/>
        <v>1.8429184110390624E-3</v>
      </c>
      <c r="BN188" s="230">
        <f t="shared" si="360"/>
        <v>1.7654308744062455E-3</v>
      </c>
      <c r="BO188" s="230">
        <f t="shared" si="360"/>
        <v>1.6879433377734289E-3</v>
      </c>
      <c r="BP188" s="230">
        <f t="shared" si="360"/>
        <v>1.610455801140612E-3</v>
      </c>
      <c r="BQ188" s="230">
        <f t="shared" si="360"/>
        <v>1.532968264507795E-3</v>
      </c>
      <c r="BR188" s="230">
        <f t="shared" si="360"/>
        <v>1.4554807278749785E-3</v>
      </c>
      <c r="BS188" s="230">
        <f t="shared" si="360"/>
        <v>1.3779931912421615E-3</v>
      </c>
      <c r="BT188" s="230">
        <f t="shared" si="360"/>
        <v>1.3005056546093446E-3</v>
      </c>
      <c r="BU188" s="230">
        <f t="shared" si="360"/>
        <v>1.223018117976528E-3</v>
      </c>
      <c r="BV188" s="230">
        <f t="shared" si="360"/>
        <v>1.1455305813437111E-3</v>
      </c>
      <c r="BW188" s="230">
        <f t="shared" ref="BW188:CL203" si="373">IF(BW$6&lt;=$T188,0,IF(BW$6&lt;$AH188,$X188+($Y188-$X188)/($AG188-($T188+0.5))*(BW$6+0.5-($T188+0.5)),
IF(BW$6=$AH188,($X188+($Y188-$X188)/($AG188-($T188+0.5))*(0.5*($AG188+$AH188)-($T188+0.5)))*($AG188-$AH188)+$Y188*($AH188+1-$AG188),
$Y188)))</f>
        <v>1.0680430447108941E-3</v>
      </c>
      <c r="BX188" s="230">
        <f t="shared" si="373"/>
        <v>9.9055550807807761E-4</v>
      </c>
      <c r="BY188" s="230">
        <f t="shared" si="373"/>
        <v>9.1306797144526065E-4</v>
      </c>
      <c r="BZ188" s="230">
        <f t="shared" si="373"/>
        <v>8.3558043481244369E-4</v>
      </c>
      <c r="CA188" s="230">
        <f t="shared" si="373"/>
        <v>7.5809289817962673E-4</v>
      </c>
      <c r="CB188" s="230">
        <f t="shared" si="373"/>
        <v>6.8060536154681021E-4</v>
      </c>
      <c r="CC188" s="230">
        <f t="shared" si="373"/>
        <v>6.0311782491399325E-4</v>
      </c>
      <c r="CD188" s="230">
        <f t="shared" si="373"/>
        <v>5.256302882811763E-4</v>
      </c>
      <c r="CE188" s="230">
        <f t="shared" si="373"/>
        <v>4.4814275164835977E-4</v>
      </c>
      <c r="CF188" s="230">
        <f t="shared" si="373"/>
        <v>3.7065521501554281E-4</v>
      </c>
      <c r="CG188" s="230">
        <f t="shared" si="373"/>
        <v>2.9316767838272586E-4</v>
      </c>
      <c r="CH188" s="230">
        <f t="shared" si="373"/>
        <v>2.1568014174990933E-4</v>
      </c>
      <c r="CI188" s="230">
        <f t="shared" si="373"/>
        <v>1.3819260511709237E-4</v>
      </c>
      <c r="CJ188" s="230">
        <f t="shared" si="373"/>
        <v>6.0705068484275416E-5</v>
      </c>
      <c r="CK188" s="230">
        <f t="shared" si="373"/>
        <v>3.1121050301843106E-6</v>
      </c>
      <c r="CL188" s="230">
        <f t="shared" si="373"/>
        <v>0</v>
      </c>
      <c r="CM188" s="230">
        <f t="shared" si="361"/>
        <v>0</v>
      </c>
      <c r="CN188" s="230">
        <f t="shared" si="361"/>
        <v>0</v>
      </c>
      <c r="CO188" s="230">
        <f t="shared" si="361"/>
        <v>0</v>
      </c>
      <c r="CP188" s="230">
        <f t="shared" si="361"/>
        <v>0</v>
      </c>
      <c r="CQ188" s="230">
        <f t="shared" si="361"/>
        <v>0</v>
      </c>
      <c r="CR188" s="230">
        <f t="shared" si="361"/>
        <v>0</v>
      </c>
      <c r="CS188" s="230">
        <f t="shared" si="361"/>
        <v>0</v>
      </c>
      <c r="CT188" s="230">
        <f t="shared" si="361"/>
        <v>0</v>
      </c>
      <c r="CU188" s="230">
        <f t="shared" si="361"/>
        <v>0</v>
      </c>
      <c r="CV188" s="230">
        <f t="shared" si="361"/>
        <v>0</v>
      </c>
      <c r="CW188" s="230">
        <f t="shared" si="361"/>
        <v>0</v>
      </c>
      <c r="CX188" s="230">
        <f t="shared" si="361"/>
        <v>0</v>
      </c>
      <c r="CY188" s="230">
        <f t="shared" si="361"/>
        <v>0</v>
      </c>
      <c r="CZ188" s="230">
        <f t="shared" si="361"/>
        <v>0</v>
      </c>
      <c r="DA188" s="230">
        <f t="shared" si="361"/>
        <v>0</v>
      </c>
      <c r="DB188" s="230">
        <f t="shared" si="362"/>
        <v>0</v>
      </c>
      <c r="DC188" s="230">
        <f t="shared" si="362"/>
        <v>0</v>
      </c>
      <c r="DD188" s="230">
        <f t="shared" si="362"/>
        <v>0</v>
      </c>
      <c r="DE188" s="230">
        <f t="shared" si="362"/>
        <v>0</v>
      </c>
      <c r="DF188" s="230">
        <f t="shared" si="362"/>
        <v>0</v>
      </c>
      <c r="DG188" s="230">
        <f t="shared" si="362"/>
        <v>0</v>
      </c>
      <c r="DH188" s="230">
        <f t="shared" si="362"/>
        <v>0</v>
      </c>
      <c r="DI188" s="230">
        <f t="shared" si="362"/>
        <v>0</v>
      </c>
      <c r="DJ188" s="230">
        <f t="shared" si="362"/>
        <v>0</v>
      </c>
      <c r="DK188" s="230">
        <f t="shared" si="362"/>
        <v>0</v>
      </c>
      <c r="DL188" s="230">
        <f t="shared" si="362"/>
        <v>0</v>
      </c>
      <c r="DM188" s="230">
        <f t="shared" si="362"/>
        <v>0</v>
      </c>
      <c r="DN188" s="230">
        <f t="shared" si="362"/>
        <v>0</v>
      </c>
      <c r="DO188" s="230">
        <f t="shared" si="362"/>
        <v>0</v>
      </c>
      <c r="DP188" s="230">
        <f t="shared" si="362"/>
        <v>0</v>
      </c>
    </row>
    <row r="189" spans="2:120" x14ac:dyDescent="0.25">
      <c r="B189" s="194" t="str">
        <f t="shared" ref="B189:B252" si="374">S189</f>
        <v>Nepal</v>
      </c>
      <c r="C189" s="233">
        <f>'web app'!$C$29</f>
        <v>668.55</v>
      </c>
      <c r="D189" s="234">
        <f>'web app'!$C$17</f>
        <v>0.15</v>
      </c>
      <c r="E189" s="235">
        <f>VLOOKUP($S189,'data countries EDGAR'!$A$15:$AA$223,'data countries EDGAR'!$AA$12,FALSE)</f>
        <v>3.8826477922689366E-3</v>
      </c>
      <c r="F189" s="235">
        <f>VLOOKUP($S189,'data countries EDGAR'!$A$15:$AA$223,'data countries EDGAR'!$Z$12,FALSE)</f>
        <v>3.668841618866176E-4</v>
      </c>
      <c r="G189" s="193">
        <f t="shared" ref="G189:G252" si="375">C189*(D189*E189+(1-D189)*F189)</f>
        <v>0.59784997269311302</v>
      </c>
      <c r="H189" s="262">
        <f>VLOOKUP($S189,'data countries EDGAR'!$A$15:$AA$223,'data countries EDGAR'!M$12,FALSE)/1000</f>
        <v>1.3461180780237999E-2</v>
      </c>
      <c r="I189" s="236">
        <f>VLOOKUP($S189,'data countries EDGAR'!$A$15:$AA$223,'data countries EDGAR'!N$12,FALSE)/1000</f>
        <v>1.6456181761119001E-2</v>
      </c>
      <c r="J189" s="236">
        <f>VLOOKUP($S189,'data countries EDGAR'!$A$15:$AA$223,'data countries EDGAR'!O$12,FALSE)/1000</f>
        <v>1.7382956052412E-2</v>
      </c>
      <c r="K189" s="236">
        <f>VLOOKUP($S189,'data countries EDGAR'!$A$15:$AA$223,'data countries EDGAR'!P$12,FALSE)/1000</f>
        <v>1.5045368601742E-2</v>
      </c>
      <c r="L189" s="236">
        <f>VLOOKUP($S189,'data countries EDGAR'!$A$15:$AA$223,'data countries EDGAR'!Q$12,FALSE)/1000</f>
        <v>1.5432018193204E-2</v>
      </c>
      <c r="M189" s="236">
        <f>VLOOKUP($S189,'data countries EDGAR'!$A$15:$AA$223,'data countries EDGAR'!R$12,FALSE)/1000</f>
        <v>1.5891857297274999E-2</v>
      </c>
      <c r="N189" s="236"/>
      <c r="O189" s="236"/>
      <c r="P189" s="262">
        <f t="shared" ref="P189:P252" si="376">SUM(I189:O189)</f>
        <v>8.0208381905751996E-2</v>
      </c>
      <c r="Q189" s="194">
        <f t="shared" si="363"/>
        <v>0</v>
      </c>
      <c r="R189" s="237">
        <f t="shared" si="364"/>
        <v>0</v>
      </c>
      <c r="S189" s="194" t="str">
        <f>'data countries EDGAR'!A144</f>
        <v>Nepal</v>
      </c>
      <c r="T189" s="195">
        <v>2019</v>
      </c>
      <c r="U189" s="485">
        <f t="shared" ref="U189:U252" si="377">G189</f>
        <v>0.59784997269311302</v>
      </c>
      <c r="V189" s="193">
        <f t="shared" si="365"/>
        <v>0.59265927739888413</v>
      </c>
      <c r="W189" s="254">
        <f t="shared" ref="W189:W252" si="378">SUM(AN189:DP189)/U189-1</f>
        <v>-8.6822706888260992E-3</v>
      </c>
      <c r="X189" s="197">
        <f t="shared" si="366"/>
        <v>1.3461180780237999E-2</v>
      </c>
      <c r="Y189" s="229">
        <v>0</v>
      </c>
      <c r="Z189" s="199">
        <f t="shared" ref="Z189:Z252" si="379">X189-Y189</f>
        <v>1.3461180780237999E-2</v>
      </c>
      <c r="AA189" s="199">
        <f t="shared" si="367"/>
        <v>-55.578870297547738</v>
      </c>
      <c r="AB189" s="200">
        <f t="shared" si="368"/>
        <v>57341.718095390614</v>
      </c>
      <c r="AC189" s="199">
        <f t="shared" ref="AC189:AC252" si="380">(-AA189-SQRT(AA189^2-4*Z189*AB189))/(2*Z189)</f>
        <v>2019.5027832514691</v>
      </c>
      <c r="AD189" s="199">
        <f t="shared" ref="AD189:AD252" si="381">(-AA189+SQRT(AA189^2-4*Z189*AB189))/(2*Z189)</f>
        <v>2109.3230014182977</v>
      </c>
      <c r="AE189" s="201">
        <f t="shared" ref="AE189:AE252" si="382">AD189</f>
        <v>2109.3230014182977</v>
      </c>
      <c r="AF189" s="202">
        <f t="shared" si="369"/>
        <v>2109.3230014182977</v>
      </c>
      <c r="AG189" s="202">
        <f t="shared" ref="AG189:AG252" si="383">AD189</f>
        <v>2109.3230014182977</v>
      </c>
      <c r="AH189" s="202">
        <f t="shared" ref="AH189:AH252" si="384">ROUNDDOWN(AG189,0)</f>
        <v>2109</v>
      </c>
      <c r="AI189" s="177">
        <f t="shared" si="370"/>
        <v>2109</v>
      </c>
      <c r="AJ189" s="178" t="str" cm="1">
        <f t="array" ref="AJ189">IFERROR(INDEX($AN$6:$DP$6,MATCH(_xlfn.AGGREGATE(14,6,(AN189:DP189)/(AN189:DP189&lt;=0),1),AN189:DP189,0)),"-")</f>
        <v>-</v>
      </c>
      <c r="AL189" s="176" t="s">
        <v>302</v>
      </c>
      <c r="AM189" s="154">
        <f t="shared" si="371"/>
        <v>1.3461180780237999E-2</v>
      </c>
      <c r="AN189" s="176">
        <f t="shared" si="344"/>
        <v>1.3311317375901837E-2</v>
      </c>
      <c r="AO189" s="176">
        <f t="shared" si="344"/>
        <v>1.3161453971565675E-2</v>
      </c>
      <c r="AP189" s="176">
        <f t="shared" si="344"/>
        <v>1.3011590567229513E-2</v>
      </c>
      <c r="AQ189" s="176">
        <f t="shared" si="344"/>
        <v>1.2861727162893351E-2</v>
      </c>
      <c r="AR189" s="230">
        <f t="shared" si="372"/>
        <v>1.271186375855719E-2</v>
      </c>
      <c r="AS189" s="230">
        <f t="shared" si="372"/>
        <v>1.2562000354221028E-2</v>
      </c>
      <c r="AT189" s="230">
        <f t="shared" si="372"/>
        <v>1.2412136949884866E-2</v>
      </c>
      <c r="AU189" s="230">
        <f t="shared" si="372"/>
        <v>1.2262273545548704E-2</v>
      </c>
      <c r="AV189" s="230">
        <f t="shared" si="372"/>
        <v>1.2112410141212542E-2</v>
      </c>
      <c r="AW189" s="230">
        <f t="shared" si="372"/>
        <v>1.196254673687638E-2</v>
      </c>
      <c r="AX189" s="230">
        <f t="shared" si="372"/>
        <v>1.1812683332540218E-2</v>
      </c>
      <c r="AY189" s="230">
        <f t="shared" si="372"/>
        <v>1.1662819928204057E-2</v>
      </c>
      <c r="AZ189" s="230">
        <f t="shared" si="372"/>
        <v>1.1512956523867895E-2</v>
      </c>
      <c r="BA189" s="230">
        <f t="shared" si="372"/>
        <v>1.1363093119531733E-2</v>
      </c>
      <c r="BB189" s="230">
        <f t="shared" si="372"/>
        <v>1.1213229715195571E-2</v>
      </c>
      <c r="BC189" s="230">
        <f t="shared" si="372"/>
        <v>1.1063366310859409E-2</v>
      </c>
      <c r="BD189" s="230">
        <f t="shared" si="372"/>
        <v>1.0913502906523247E-2</v>
      </c>
      <c r="BE189" s="230">
        <f t="shared" si="372"/>
        <v>1.0763639502187086E-2</v>
      </c>
      <c r="BF189" s="230">
        <f t="shared" si="372"/>
        <v>1.0613776097850924E-2</v>
      </c>
      <c r="BG189" s="230">
        <f t="shared" si="372"/>
        <v>1.0463912693514762E-2</v>
      </c>
      <c r="BH189" s="230">
        <f t="shared" si="360"/>
        <v>1.0314049289178598E-2</v>
      </c>
      <c r="BI189" s="230">
        <f t="shared" si="360"/>
        <v>1.0164185884842436E-2</v>
      </c>
      <c r="BJ189" s="230">
        <f t="shared" si="360"/>
        <v>1.0014322480506275E-2</v>
      </c>
      <c r="BK189" s="230">
        <f t="shared" si="360"/>
        <v>9.8644590761701127E-3</v>
      </c>
      <c r="BL189" s="230">
        <f t="shared" si="360"/>
        <v>9.7145956718339508E-3</v>
      </c>
      <c r="BM189" s="230">
        <f t="shared" si="360"/>
        <v>9.5647322674977889E-3</v>
      </c>
      <c r="BN189" s="230">
        <f t="shared" si="360"/>
        <v>9.4148688631616271E-3</v>
      </c>
      <c r="BO189" s="230">
        <f t="shared" si="360"/>
        <v>9.2650054588254652E-3</v>
      </c>
      <c r="BP189" s="230">
        <f t="shared" si="360"/>
        <v>9.1151420544893034E-3</v>
      </c>
      <c r="BQ189" s="230">
        <f t="shared" si="360"/>
        <v>8.9652786501531415E-3</v>
      </c>
      <c r="BR189" s="230">
        <f t="shared" si="360"/>
        <v>8.8154152458169797E-3</v>
      </c>
      <c r="BS189" s="230">
        <f t="shared" si="360"/>
        <v>8.6655518414808178E-3</v>
      </c>
      <c r="BT189" s="230">
        <f t="shared" si="360"/>
        <v>8.515688437144656E-3</v>
      </c>
      <c r="BU189" s="230">
        <f t="shared" si="360"/>
        <v>8.3658250328084941E-3</v>
      </c>
      <c r="BV189" s="230">
        <f t="shared" si="360"/>
        <v>8.2159616284723323E-3</v>
      </c>
      <c r="BW189" s="230">
        <f t="shared" si="373"/>
        <v>8.0660982241361704E-3</v>
      </c>
      <c r="BX189" s="230">
        <f t="shared" si="373"/>
        <v>7.9162348198000086E-3</v>
      </c>
      <c r="BY189" s="230">
        <f t="shared" si="373"/>
        <v>7.7663714154638467E-3</v>
      </c>
      <c r="BZ189" s="230">
        <f t="shared" si="373"/>
        <v>7.6165080111276848E-3</v>
      </c>
      <c r="CA189" s="230">
        <f t="shared" si="373"/>
        <v>7.466644606791523E-3</v>
      </c>
      <c r="CB189" s="230">
        <f t="shared" si="373"/>
        <v>7.3167812024553603E-3</v>
      </c>
      <c r="CC189" s="230">
        <f t="shared" si="373"/>
        <v>7.1669177981191984E-3</v>
      </c>
      <c r="CD189" s="230">
        <f t="shared" si="373"/>
        <v>7.0170543937830366E-3</v>
      </c>
      <c r="CE189" s="230">
        <f t="shared" si="373"/>
        <v>6.8671909894468747E-3</v>
      </c>
      <c r="CF189" s="230">
        <f t="shared" si="373"/>
        <v>6.7173275851107129E-3</v>
      </c>
      <c r="CG189" s="230">
        <f t="shared" si="373"/>
        <v>6.567464180774551E-3</v>
      </c>
      <c r="CH189" s="230">
        <f t="shared" si="373"/>
        <v>6.4176007764383891E-3</v>
      </c>
      <c r="CI189" s="230">
        <f t="shared" si="373"/>
        <v>6.2677373721022273E-3</v>
      </c>
      <c r="CJ189" s="230">
        <f t="shared" si="373"/>
        <v>6.1178739677660654E-3</v>
      </c>
      <c r="CK189" s="230">
        <f t="shared" si="373"/>
        <v>5.9680105634299036E-3</v>
      </c>
      <c r="CL189" s="230">
        <f t="shared" si="373"/>
        <v>5.8181471590937417E-3</v>
      </c>
      <c r="CM189" s="230">
        <f t="shared" si="361"/>
        <v>5.6682837547575799E-3</v>
      </c>
      <c r="CN189" s="230">
        <f t="shared" si="361"/>
        <v>5.5184203504214172E-3</v>
      </c>
      <c r="CO189" s="230">
        <f t="shared" si="361"/>
        <v>5.3685569460852553E-3</v>
      </c>
      <c r="CP189" s="230">
        <f t="shared" si="361"/>
        <v>5.2186935417490934E-3</v>
      </c>
      <c r="CQ189" s="230">
        <f t="shared" si="361"/>
        <v>5.0688301374129316E-3</v>
      </c>
      <c r="CR189" s="230">
        <f t="shared" si="361"/>
        <v>4.9189667330767697E-3</v>
      </c>
      <c r="CS189" s="230">
        <f t="shared" si="361"/>
        <v>4.7691033287406079E-3</v>
      </c>
      <c r="CT189" s="230">
        <f t="shared" si="361"/>
        <v>4.619239924404446E-3</v>
      </c>
      <c r="CU189" s="230">
        <f t="shared" si="361"/>
        <v>4.4693765200682842E-3</v>
      </c>
      <c r="CV189" s="230">
        <f t="shared" si="361"/>
        <v>4.3195131157321223E-3</v>
      </c>
      <c r="CW189" s="230">
        <f t="shared" si="361"/>
        <v>4.1696497113959605E-3</v>
      </c>
      <c r="CX189" s="230">
        <f t="shared" si="361"/>
        <v>4.0197863070597986E-3</v>
      </c>
      <c r="CY189" s="230">
        <f t="shared" si="361"/>
        <v>3.8699229027236368E-3</v>
      </c>
      <c r="CZ189" s="230">
        <f t="shared" si="361"/>
        <v>3.7200594983874749E-3</v>
      </c>
      <c r="DA189" s="230">
        <f t="shared" si="361"/>
        <v>3.5701960940513131E-3</v>
      </c>
      <c r="DB189" s="230">
        <f t="shared" si="362"/>
        <v>3.4203326897151512E-3</v>
      </c>
      <c r="DC189" s="230">
        <f t="shared" si="362"/>
        <v>3.2704692853789893E-3</v>
      </c>
      <c r="DD189" s="230">
        <f t="shared" si="362"/>
        <v>3.1206058810428275E-3</v>
      </c>
      <c r="DE189" s="230">
        <f t="shared" si="362"/>
        <v>2.9707424767066656E-3</v>
      </c>
      <c r="DF189" s="230">
        <f t="shared" si="362"/>
        <v>2.8208790723705038E-3</v>
      </c>
      <c r="DG189" s="230">
        <f t="shared" si="362"/>
        <v>2.6710156680343419E-3</v>
      </c>
      <c r="DH189" s="230">
        <f t="shared" si="362"/>
        <v>2.5211522636981801E-3</v>
      </c>
      <c r="DI189" s="230">
        <f t="shared" si="362"/>
        <v>2.3712888593620182E-3</v>
      </c>
      <c r="DJ189" s="230">
        <f t="shared" si="362"/>
        <v>2.2214254550258564E-3</v>
      </c>
      <c r="DK189" s="230">
        <f t="shared" si="362"/>
        <v>2.0715620506896945E-3</v>
      </c>
      <c r="DL189" s="230">
        <f t="shared" si="362"/>
        <v>1.9216986463535327E-3</v>
      </c>
      <c r="DM189" s="230">
        <f t="shared" si="362"/>
        <v>1.7718352420173708E-3</v>
      </c>
      <c r="DN189" s="230">
        <f t="shared" si="362"/>
        <v>1.6219718376812089E-3</v>
      </c>
      <c r="DO189" s="230">
        <f t="shared" si="362"/>
        <v>1.4721084333450471E-3</v>
      </c>
      <c r="DP189" s="230">
        <f t="shared" si="362"/>
        <v>1.3222450290088835E-3</v>
      </c>
    </row>
    <row r="190" spans="2:120" x14ac:dyDescent="0.25">
      <c r="B190" s="194" t="str">
        <f t="shared" si="374"/>
        <v>Netherlands</v>
      </c>
      <c r="C190" s="233">
        <f>'web app'!$C$29</f>
        <v>668.55</v>
      </c>
      <c r="D190" s="234">
        <f>'web app'!$C$17</f>
        <v>0.15</v>
      </c>
      <c r="E190" s="235">
        <f>VLOOKUP($S190,'data countries EDGAR'!$A$15:$AA$223,'data countries EDGAR'!$AA$12,FALSE)</f>
        <v>2.221662127309332E-3</v>
      </c>
      <c r="F190" s="235">
        <f>VLOOKUP($S190,'data countries EDGAR'!$A$15:$AA$223,'data countries EDGAR'!$Z$12,FALSE)</f>
        <v>4.3055893024168991E-3</v>
      </c>
      <c r="G190" s="193">
        <f t="shared" si="375"/>
        <v>2.669520301193093</v>
      </c>
      <c r="H190" s="262">
        <f>VLOOKUP($S190,'data countries EDGAR'!$A$15:$AA$223,'data countries EDGAR'!M$12,FALSE)/1000</f>
        <v>0.15797442895123998</v>
      </c>
      <c r="I190" s="236">
        <f>VLOOKUP($S190,'data countries EDGAR'!$A$15:$AA$223,'data countries EDGAR'!N$12,FALSE)/1000</f>
        <v>0.14216037438551002</v>
      </c>
      <c r="J190" s="236">
        <f>VLOOKUP($S190,'data countries EDGAR'!$A$15:$AA$223,'data countries EDGAR'!O$12,FALSE)/1000</f>
        <v>0.14589476843044999</v>
      </c>
      <c r="K190" s="236">
        <f>VLOOKUP($S190,'data countries EDGAR'!$A$15:$AA$223,'data countries EDGAR'!P$12,FALSE)/1000</f>
        <v>0.13311400146487001</v>
      </c>
      <c r="L190" s="236">
        <f>VLOOKUP($S190,'data countries EDGAR'!$A$15:$AA$223,'data countries EDGAR'!Q$12,FALSE)/1000</f>
        <v>0.12291779604487001</v>
      </c>
      <c r="M190" s="236">
        <f>VLOOKUP($S190,'data countries EDGAR'!$A$15:$AA$223,'data countries EDGAR'!R$12,FALSE)/1000</f>
        <v>0.11879088438303001</v>
      </c>
      <c r="N190" s="236"/>
      <c r="O190" s="236"/>
      <c r="P190" s="262">
        <f t="shared" si="376"/>
        <v>0.66287782470873002</v>
      </c>
      <c r="Q190" s="194">
        <f t="shared" si="363"/>
        <v>0</v>
      </c>
      <c r="R190" s="237">
        <f t="shared" si="364"/>
        <v>0</v>
      </c>
      <c r="S190" s="194" t="str">
        <f>'data countries EDGAR'!A145</f>
        <v>Netherlands</v>
      </c>
      <c r="T190" s="195">
        <v>2019</v>
      </c>
      <c r="U190" s="485">
        <f t="shared" si="377"/>
        <v>2.669520301193093</v>
      </c>
      <c r="V190" s="193">
        <f t="shared" si="365"/>
        <v>2.6695203011900546</v>
      </c>
      <c r="W190" s="254">
        <f t="shared" si="378"/>
        <v>-1.1382006448457105E-12</v>
      </c>
      <c r="X190" s="197">
        <f t="shared" si="366"/>
        <v>0.15797442895123998</v>
      </c>
      <c r="Y190" s="229">
        <v>0</v>
      </c>
      <c r="Z190" s="199">
        <f t="shared" si="379"/>
        <v>0.15797442895123998</v>
      </c>
      <c r="AA190" s="199">
        <f t="shared" si="367"/>
        <v>-643.5557335653956</v>
      </c>
      <c r="AB190" s="200">
        <f t="shared" si="368"/>
        <v>655381.05238915852</v>
      </c>
      <c r="AC190" s="199">
        <f t="shared" si="380"/>
        <v>2019.5071860391301</v>
      </c>
      <c r="AD190" s="199">
        <f t="shared" si="381"/>
        <v>2054.2896799336158</v>
      </c>
      <c r="AE190" s="201">
        <f t="shared" si="382"/>
        <v>2054.2896799336158</v>
      </c>
      <c r="AF190" s="202">
        <f t="shared" si="369"/>
        <v>2054.2896799336158</v>
      </c>
      <c r="AG190" s="202">
        <f t="shared" si="383"/>
        <v>2054.2896799336158</v>
      </c>
      <c r="AH190" s="202">
        <f t="shared" si="384"/>
        <v>2054</v>
      </c>
      <c r="AI190" s="177">
        <f t="shared" si="370"/>
        <v>2054</v>
      </c>
      <c r="AJ190" s="178" cm="1">
        <f t="array" ref="AJ190">IFERROR(INDEX($AN$6:$DP$6,MATCH(_xlfn.AGGREGATE(14,6,(AN190:DP190)/(AN190:DP190&lt;=0),1),AN190:DP190,0)),"-")</f>
        <v>2055</v>
      </c>
      <c r="AL190" s="176" t="s">
        <v>302</v>
      </c>
      <c r="AM190" s="154">
        <f t="shared" si="371"/>
        <v>0.15797442895123998</v>
      </c>
      <c r="AN190" s="176">
        <f t="shared" si="344"/>
        <v>0.15343358726334058</v>
      </c>
      <c r="AO190" s="176">
        <f t="shared" si="344"/>
        <v>0.14889274557544119</v>
      </c>
      <c r="AP190" s="176">
        <f t="shared" si="344"/>
        <v>0.14435190388754179</v>
      </c>
      <c r="AQ190" s="176">
        <f t="shared" si="344"/>
        <v>0.1398110621996424</v>
      </c>
      <c r="AR190" s="230">
        <f t="shared" si="372"/>
        <v>0.13527022051174298</v>
      </c>
      <c r="AS190" s="230">
        <f t="shared" si="372"/>
        <v>0.13072937882384358</v>
      </c>
      <c r="AT190" s="230">
        <f t="shared" si="372"/>
        <v>0.12618853713594419</v>
      </c>
      <c r="AU190" s="230">
        <f t="shared" si="372"/>
        <v>0.1216476954480448</v>
      </c>
      <c r="AV190" s="230">
        <f t="shared" si="372"/>
        <v>0.1171068537601454</v>
      </c>
      <c r="AW190" s="230">
        <f t="shared" si="372"/>
        <v>0.11256601207224601</v>
      </c>
      <c r="AX190" s="230">
        <f t="shared" si="372"/>
        <v>0.1080251703843466</v>
      </c>
      <c r="AY190" s="230">
        <f t="shared" si="372"/>
        <v>0.10348432869644721</v>
      </c>
      <c r="AZ190" s="230">
        <f t="shared" si="372"/>
        <v>9.8943487008547812E-2</v>
      </c>
      <c r="BA190" s="230">
        <f t="shared" si="372"/>
        <v>9.4402645320648404E-2</v>
      </c>
      <c r="BB190" s="230">
        <f t="shared" si="372"/>
        <v>8.986180363274901E-2</v>
      </c>
      <c r="BC190" s="230">
        <f t="shared" si="372"/>
        <v>8.5320961944849616E-2</v>
      </c>
      <c r="BD190" s="230">
        <f t="shared" si="372"/>
        <v>8.0780120256950222E-2</v>
      </c>
      <c r="BE190" s="230">
        <f t="shared" si="372"/>
        <v>7.6239278569050828E-2</v>
      </c>
      <c r="BF190" s="230">
        <f t="shared" si="372"/>
        <v>7.169843688115142E-2</v>
      </c>
      <c r="BG190" s="230">
        <f t="shared" si="372"/>
        <v>6.7157595193252026E-2</v>
      </c>
      <c r="BH190" s="230">
        <f t="shared" si="360"/>
        <v>6.2616753505352632E-2</v>
      </c>
      <c r="BI190" s="230">
        <f t="shared" si="360"/>
        <v>5.8075911817453224E-2</v>
      </c>
      <c r="BJ190" s="230">
        <f t="shared" si="360"/>
        <v>5.353507012955383E-2</v>
      </c>
      <c r="BK190" s="230">
        <f t="shared" si="360"/>
        <v>4.8994228441654436E-2</v>
      </c>
      <c r="BL190" s="230">
        <f t="shared" si="360"/>
        <v>4.4453386753755042E-2</v>
      </c>
      <c r="BM190" s="230">
        <f t="shared" si="360"/>
        <v>3.9912545065855648E-2</v>
      </c>
      <c r="BN190" s="230">
        <f t="shared" si="360"/>
        <v>3.537170337795624E-2</v>
      </c>
      <c r="BO190" s="230">
        <f t="shared" si="360"/>
        <v>3.0830861690056832E-2</v>
      </c>
      <c r="BP190" s="230">
        <f t="shared" si="360"/>
        <v>2.6290020002157438E-2</v>
      </c>
      <c r="BQ190" s="230">
        <f t="shared" si="360"/>
        <v>2.1749178314258044E-2</v>
      </c>
      <c r="BR190" s="230">
        <f t="shared" si="360"/>
        <v>1.720833662635865E-2</v>
      </c>
      <c r="BS190" s="230">
        <f t="shared" si="360"/>
        <v>1.2667494938459256E-2</v>
      </c>
      <c r="BT190" s="230">
        <f t="shared" si="360"/>
        <v>8.1266532505598621E-3</v>
      </c>
      <c r="BU190" s="230">
        <f t="shared" si="360"/>
        <v>3.5858115626604681E-3</v>
      </c>
      <c r="BV190" s="230">
        <f t="shared" si="360"/>
        <v>1.9052114803751861E-4</v>
      </c>
      <c r="BW190" s="230">
        <f t="shared" si="373"/>
        <v>0</v>
      </c>
      <c r="BX190" s="230">
        <f t="shared" si="373"/>
        <v>0</v>
      </c>
      <c r="BY190" s="230">
        <f t="shared" si="373"/>
        <v>0</v>
      </c>
      <c r="BZ190" s="230">
        <f t="shared" si="373"/>
        <v>0</v>
      </c>
      <c r="CA190" s="230">
        <f t="shared" si="373"/>
        <v>0</v>
      </c>
      <c r="CB190" s="230">
        <f t="shared" si="373"/>
        <v>0</v>
      </c>
      <c r="CC190" s="230">
        <f t="shared" si="373"/>
        <v>0</v>
      </c>
      <c r="CD190" s="230">
        <f t="shared" si="373"/>
        <v>0</v>
      </c>
      <c r="CE190" s="230">
        <f t="shared" si="373"/>
        <v>0</v>
      </c>
      <c r="CF190" s="230">
        <f t="shared" si="373"/>
        <v>0</v>
      </c>
      <c r="CG190" s="230">
        <f t="shared" si="373"/>
        <v>0</v>
      </c>
      <c r="CH190" s="230">
        <f t="shared" si="373"/>
        <v>0</v>
      </c>
      <c r="CI190" s="230">
        <f t="shared" si="373"/>
        <v>0</v>
      </c>
      <c r="CJ190" s="230">
        <f t="shared" si="373"/>
        <v>0</v>
      </c>
      <c r="CK190" s="230">
        <f t="shared" si="373"/>
        <v>0</v>
      </c>
      <c r="CL190" s="230">
        <f t="shared" si="373"/>
        <v>0</v>
      </c>
      <c r="CM190" s="230">
        <f t="shared" si="361"/>
        <v>0</v>
      </c>
      <c r="CN190" s="230">
        <f t="shared" si="361"/>
        <v>0</v>
      </c>
      <c r="CO190" s="230">
        <f t="shared" si="361"/>
        <v>0</v>
      </c>
      <c r="CP190" s="230">
        <f t="shared" si="361"/>
        <v>0</v>
      </c>
      <c r="CQ190" s="230">
        <f t="shared" si="361"/>
        <v>0</v>
      </c>
      <c r="CR190" s="230">
        <f t="shared" si="361"/>
        <v>0</v>
      </c>
      <c r="CS190" s="230">
        <f t="shared" si="361"/>
        <v>0</v>
      </c>
      <c r="CT190" s="230">
        <f t="shared" si="361"/>
        <v>0</v>
      </c>
      <c r="CU190" s="230">
        <f t="shared" si="361"/>
        <v>0</v>
      </c>
      <c r="CV190" s="230">
        <f t="shared" si="361"/>
        <v>0</v>
      </c>
      <c r="CW190" s="230">
        <f t="shared" si="361"/>
        <v>0</v>
      </c>
      <c r="CX190" s="230">
        <f t="shared" si="361"/>
        <v>0</v>
      </c>
      <c r="CY190" s="230">
        <f t="shared" si="361"/>
        <v>0</v>
      </c>
      <c r="CZ190" s="230">
        <f t="shared" si="361"/>
        <v>0</v>
      </c>
      <c r="DA190" s="230">
        <f t="shared" si="361"/>
        <v>0</v>
      </c>
      <c r="DB190" s="230">
        <f t="shared" si="362"/>
        <v>0</v>
      </c>
      <c r="DC190" s="230">
        <f t="shared" si="362"/>
        <v>0</v>
      </c>
      <c r="DD190" s="230">
        <f t="shared" si="362"/>
        <v>0</v>
      </c>
      <c r="DE190" s="230">
        <f t="shared" si="362"/>
        <v>0</v>
      </c>
      <c r="DF190" s="230">
        <f t="shared" si="362"/>
        <v>0</v>
      </c>
      <c r="DG190" s="230">
        <f t="shared" si="362"/>
        <v>0</v>
      </c>
      <c r="DH190" s="230">
        <f t="shared" si="362"/>
        <v>0</v>
      </c>
      <c r="DI190" s="230">
        <f t="shared" si="362"/>
        <v>0</v>
      </c>
      <c r="DJ190" s="230">
        <f t="shared" si="362"/>
        <v>0</v>
      </c>
      <c r="DK190" s="230">
        <f t="shared" si="362"/>
        <v>0</v>
      </c>
      <c r="DL190" s="230">
        <f t="shared" si="362"/>
        <v>0</v>
      </c>
      <c r="DM190" s="230">
        <f t="shared" si="362"/>
        <v>0</v>
      </c>
      <c r="DN190" s="230">
        <f t="shared" si="362"/>
        <v>0</v>
      </c>
      <c r="DO190" s="230">
        <f t="shared" si="362"/>
        <v>0</v>
      </c>
      <c r="DP190" s="230">
        <f t="shared" si="362"/>
        <v>0</v>
      </c>
    </row>
    <row r="191" spans="2:120" x14ac:dyDescent="0.25">
      <c r="B191" s="194" t="str">
        <f t="shared" si="374"/>
        <v>New Caledonia</v>
      </c>
      <c r="C191" s="233">
        <f>'web app'!$C$29</f>
        <v>668.55</v>
      </c>
      <c r="D191" s="234">
        <f>'web app'!$C$17</f>
        <v>0.15</v>
      </c>
      <c r="E191" s="235">
        <f>VLOOKUP($S191,'data countries EDGAR'!$A$15:$AA$223,'data countries EDGAR'!$AA$12,FALSE)</f>
        <v>3.6745993571218329E-5</v>
      </c>
      <c r="F191" s="235">
        <f>VLOOKUP($S191,'data countries EDGAR'!$A$15:$AA$223,'data countries EDGAR'!$Z$12,FALSE)</f>
        <v>1.5763520180155948E-4</v>
      </c>
      <c r="G191" s="193">
        <f t="shared" si="375"/>
        <v>9.3263942140073386E-2</v>
      </c>
      <c r="H191" s="262">
        <f>VLOOKUP($S191,'data countries EDGAR'!$A$15:$AA$223,'data countries EDGAR'!M$12,FALSE)/1000</f>
        <v>5.7837218643301998E-3</v>
      </c>
      <c r="I191" s="236">
        <f>VLOOKUP($S191,'data countries EDGAR'!$A$15:$AA$223,'data countries EDGAR'!N$12,FALSE)/1000</f>
        <v>5.6478148182268007E-3</v>
      </c>
      <c r="J191" s="236">
        <f>VLOOKUP($S191,'data countries EDGAR'!$A$15:$AA$223,'data countries EDGAR'!O$12,FALSE)/1000</f>
        <v>4.6621302272038005E-3</v>
      </c>
      <c r="K191" s="236">
        <f>VLOOKUP($S191,'data countries EDGAR'!$A$15:$AA$223,'data countries EDGAR'!P$12,FALSE)/1000</f>
        <v>4.6157154341203996E-3</v>
      </c>
      <c r="L191" s="236">
        <f>VLOOKUP($S191,'data countries EDGAR'!$A$15:$AA$223,'data countries EDGAR'!Q$12,FALSE)/1000</f>
        <v>4.8645812744344003E-3</v>
      </c>
      <c r="M191" s="236">
        <f>VLOOKUP($S191,'data countries EDGAR'!$A$15:$AA$223,'data countries EDGAR'!R$12,FALSE)/1000</f>
        <v>4.9983092278652001E-3</v>
      </c>
      <c r="N191" s="236"/>
      <c r="O191" s="236"/>
      <c r="P191" s="262">
        <f t="shared" si="376"/>
        <v>2.47885509818506E-2</v>
      </c>
      <c r="Q191" s="194">
        <f t="shared" si="363"/>
        <v>0</v>
      </c>
      <c r="R191" s="237">
        <f t="shared" si="364"/>
        <v>0</v>
      </c>
      <c r="S191" s="194" t="str">
        <f>'data countries EDGAR'!A146</f>
        <v>New Caledonia</v>
      </c>
      <c r="T191" s="195">
        <v>2019</v>
      </c>
      <c r="U191" s="485">
        <f t="shared" si="377"/>
        <v>9.3263942140073386E-2</v>
      </c>
      <c r="V191" s="193">
        <f t="shared" si="365"/>
        <v>9.3263942140032335E-2</v>
      </c>
      <c r="W191" s="254">
        <f t="shared" si="378"/>
        <v>-4.4020342926387457E-13</v>
      </c>
      <c r="X191" s="197">
        <f t="shared" si="366"/>
        <v>5.7837218643301998E-3</v>
      </c>
      <c r="Y191" s="229">
        <v>0</v>
      </c>
      <c r="Z191" s="199">
        <f t="shared" si="379"/>
        <v>5.7837218643301998E-3</v>
      </c>
      <c r="AA191" s="199">
        <f t="shared" si="367"/>
        <v>-23.552764216174154</v>
      </c>
      <c r="AB191" s="200">
        <f t="shared" si="368"/>
        <v>23976.591757516704</v>
      </c>
      <c r="AC191" s="199">
        <f t="shared" si="380"/>
        <v>2019.5075203863314</v>
      </c>
      <c r="AD191" s="199">
        <f t="shared" si="381"/>
        <v>2052.742973094435</v>
      </c>
      <c r="AE191" s="201">
        <f t="shared" si="382"/>
        <v>2052.742973094435</v>
      </c>
      <c r="AF191" s="202">
        <f t="shared" si="369"/>
        <v>2052.742973094435</v>
      </c>
      <c r="AG191" s="202">
        <f t="shared" si="383"/>
        <v>2052.742973094435</v>
      </c>
      <c r="AH191" s="202">
        <f t="shared" si="384"/>
        <v>2052</v>
      </c>
      <c r="AI191" s="177">
        <f t="shared" si="370"/>
        <v>2053</v>
      </c>
      <c r="AJ191" s="178" cm="1">
        <f t="array" ref="AJ191">IFERROR(INDEX($AN$6:$DP$6,MATCH(_xlfn.AGGREGATE(14,6,(AN191:DP191)/(AN191:DP191&lt;=0),1),AN191:DP191,0)),"-")</f>
        <v>2053</v>
      </c>
      <c r="AL191" s="176" t="s">
        <v>302</v>
      </c>
      <c r="AM191" s="154">
        <f t="shared" si="371"/>
        <v>5.7837218643301998E-3</v>
      </c>
      <c r="AN191" s="176">
        <f t="shared" si="344"/>
        <v>5.6097385732478983E-3</v>
      </c>
      <c r="AO191" s="176">
        <f t="shared" si="344"/>
        <v>5.4357552821655969E-3</v>
      </c>
      <c r="AP191" s="176">
        <f t="shared" si="344"/>
        <v>5.2617719910832954E-3</v>
      </c>
      <c r="AQ191" s="176">
        <f t="shared" si="344"/>
        <v>5.087788700000994E-3</v>
      </c>
      <c r="AR191" s="230">
        <f t="shared" si="372"/>
        <v>4.9138054089186926E-3</v>
      </c>
      <c r="AS191" s="230">
        <f t="shared" si="372"/>
        <v>4.7398221178363911E-3</v>
      </c>
      <c r="AT191" s="230">
        <f t="shared" si="372"/>
        <v>4.5658388267540897E-3</v>
      </c>
      <c r="AU191" s="230">
        <f t="shared" si="372"/>
        <v>4.3918555356717882E-3</v>
      </c>
      <c r="AV191" s="230">
        <f t="shared" si="372"/>
        <v>4.2178722445894868E-3</v>
      </c>
      <c r="AW191" s="230">
        <f t="shared" si="372"/>
        <v>4.0438889535071854E-3</v>
      </c>
      <c r="AX191" s="230">
        <f t="shared" si="372"/>
        <v>3.8699056624248839E-3</v>
      </c>
      <c r="AY191" s="230">
        <f t="shared" si="372"/>
        <v>3.6959223713425825E-3</v>
      </c>
      <c r="AZ191" s="230">
        <f t="shared" si="372"/>
        <v>3.521939080260281E-3</v>
      </c>
      <c r="BA191" s="230">
        <f t="shared" si="372"/>
        <v>3.3479557891779796E-3</v>
      </c>
      <c r="BB191" s="230">
        <f t="shared" si="372"/>
        <v>3.1739724980956781E-3</v>
      </c>
      <c r="BC191" s="230">
        <f t="shared" si="372"/>
        <v>2.9999892070133767E-3</v>
      </c>
      <c r="BD191" s="230">
        <f t="shared" si="372"/>
        <v>2.8260059159310753E-3</v>
      </c>
      <c r="BE191" s="230">
        <f t="shared" si="372"/>
        <v>2.6520226248487738E-3</v>
      </c>
      <c r="BF191" s="230">
        <f t="shared" si="372"/>
        <v>2.4780393337664724E-3</v>
      </c>
      <c r="BG191" s="230">
        <f t="shared" si="372"/>
        <v>2.3040560426841709E-3</v>
      </c>
      <c r="BH191" s="230">
        <f t="shared" si="360"/>
        <v>2.1300727516018695E-3</v>
      </c>
      <c r="BI191" s="230">
        <f t="shared" si="360"/>
        <v>1.9560894605195681E-3</v>
      </c>
      <c r="BJ191" s="230">
        <f t="shared" si="360"/>
        <v>1.7821061694372666E-3</v>
      </c>
      <c r="BK191" s="230">
        <f t="shared" si="360"/>
        <v>1.6081228783549652E-3</v>
      </c>
      <c r="BL191" s="230">
        <f t="shared" si="360"/>
        <v>1.4341395872726637E-3</v>
      </c>
      <c r="BM191" s="230">
        <f t="shared" si="360"/>
        <v>1.2601562961903623E-3</v>
      </c>
      <c r="BN191" s="230">
        <f t="shared" si="360"/>
        <v>1.0861730051080608E-3</v>
      </c>
      <c r="BO191" s="230">
        <f t="shared" si="360"/>
        <v>9.1218971402575941E-4</v>
      </c>
      <c r="BP191" s="230">
        <f t="shared" si="360"/>
        <v>7.3820642294345797E-4</v>
      </c>
      <c r="BQ191" s="230">
        <f t="shared" si="360"/>
        <v>5.6422313186115652E-4</v>
      </c>
      <c r="BR191" s="230">
        <f t="shared" si="360"/>
        <v>3.9023984077885508E-4</v>
      </c>
      <c r="BS191" s="230">
        <f t="shared" si="360"/>
        <v>2.1625654969655364E-4</v>
      </c>
      <c r="BT191" s="230">
        <f t="shared" si="360"/>
        <v>4.8020172921091458E-5</v>
      </c>
      <c r="BU191" s="230">
        <f t="shared" si="360"/>
        <v>0</v>
      </c>
      <c r="BV191" s="230">
        <f t="shared" si="360"/>
        <v>0</v>
      </c>
      <c r="BW191" s="230">
        <f t="shared" si="373"/>
        <v>0</v>
      </c>
      <c r="BX191" s="230">
        <f t="shared" si="373"/>
        <v>0</v>
      </c>
      <c r="BY191" s="230">
        <f t="shared" si="373"/>
        <v>0</v>
      </c>
      <c r="BZ191" s="230">
        <f t="shared" si="373"/>
        <v>0</v>
      </c>
      <c r="CA191" s="230">
        <f t="shared" si="373"/>
        <v>0</v>
      </c>
      <c r="CB191" s="230">
        <f t="shared" si="373"/>
        <v>0</v>
      </c>
      <c r="CC191" s="230">
        <f t="shared" si="373"/>
        <v>0</v>
      </c>
      <c r="CD191" s="230">
        <f t="shared" si="373"/>
        <v>0</v>
      </c>
      <c r="CE191" s="230">
        <f t="shared" si="373"/>
        <v>0</v>
      </c>
      <c r="CF191" s="230">
        <f t="shared" si="373"/>
        <v>0</v>
      </c>
      <c r="CG191" s="230">
        <f t="shared" si="373"/>
        <v>0</v>
      </c>
      <c r="CH191" s="230">
        <f t="shared" si="373"/>
        <v>0</v>
      </c>
      <c r="CI191" s="230">
        <f t="shared" si="373"/>
        <v>0</v>
      </c>
      <c r="CJ191" s="230">
        <f t="shared" si="373"/>
        <v>0</v>
      </c>
      <c r="CK191" s="230">
        <f t="shared" si="373"/>
        <v>0</v>
      </c>
      <c r="CL191" s="230">
        <f t="shared" si="373"/>
        <v>0</v>
      </c>
      <c r="CM191" s="230">
        <f t="shared" si="361"/>
        <v>0</v>
      </c>
      <c r="CN191" s="230">
        <f t="shared" si="361"/>
        <v>0</v>
      </c>
      <c r="CO191" s="230">
        <f t="shared" si="361"/>
        <v>0</v>
      </c>
      <c r="CP191" s="230">
        <f t="shared" si="361"/>
        <v>0</v>
      </c>
      <c r="CQ191" s="230">
        <f t="shared" si="361"/>
        <v>0</v>
      </c>
      <c r="CR191" s="230">
        <f t="shared" si="361"/>
        <v>0</v>
      </c>
      <c r="CS191" s="230">
        <f t="shared" si="361"/>
        <v>0</v>
      </c>
      <c r="CT191" s="230">
        <f t="shared" si="361"/>
        <v>0</v>
      </c>
      <c r="CU191" s="230">
        <f t="shared" si="361"/>
        <v>0</v>
      </c>
      <c r="CV191" s="230">
        <f t="shared" si="361"/>
        <v>0</v>
      </c>
      <c r="CW191" s="230">
        <f t="shared" si="361"/>
        <v>0</v>
      </c>
      <c r="CX191" s="230">
        <f t="shared" si="361"/>
        <v>0</v>
      </c>
      <c r="CY191" s="230">
        <f t="shared" si="361"/>
        <v>0</v>
      </c>
      <c r="CZ191" s="230">
        <f t="shared" si="361"/>
        <v>0</v>
      </c>
      <c r="DA191" s="230">
        <f t="shared" si="361"/>
        <v>0</v>
      </c>
      <c r="DB191" s="230">
        <f t="shared" si="362"/>
        <v>0</v>
      </c>
      <c r="DC191" s="230">
        <f t="shared" si="362"/>
        <v>0</v>
      </c>
      <c r="DD191" s="230">
        <f t="shared" si="362"/>
        <v>0</v>
      </c>
      <c r="DE191" s="230">
        <f t="shared" si="362"/>
        <v>0</v>
      </c>
      <c r="DF191" s="230">
        <f t="shared" si="362"/>
        <v>0</v>
      </c>
      <c r="DG191" s="230">
        <f t="shared" si="362"/>
        <v>0</v>
      </c>
      <c r="DH191" s="230">
        <f t="shared" si="362"/>
        <v>0</v>
      </c>
      <c r="DI191" s="230">
        <f t="shared" si="362"/>
        <v>0</v>
      </c>
      <c r="DJ191" s="230">
        <f t="shared" si="362"/>
        <v>0</v>
      </c>
      <c r="DK191" s="230">
        <f t="shared" si="362"/>
        <v>0</v>
      </c>
      <c r="DL191" s="230">
        <f t="shared" si="362"/>
        <v>0</v>
      </c>
      <c r="DM191" s="230">
        <f t="shared" si="362"/>
        <v>0</v>
      </c>
      <c r="DN191" s="230">
        <f t="shared" si="362"/>
        <v>0</v>
      </c>
      <c r="DO191" s="230">
        <f t="shared" si="362"/>
        <v>0</v>
      </c>
      <c r="DP191" s="230">
        <f t="shared" si="362"/>
        <v>0</v>
      </c>
    </row>
    <row r="192" spans="2:120" x14ac:dyDescent="0.25">
      <c r="B192" s="194" t="str">
        <f t="shared" si="374"/>
        <v>New Zealand</v>
      </c>
      <c r="C192" s="233">
        <f>'web app'!$C$29</f>
        <v>668.55</v>
      </c>
      <c r="D192" s="234">
        <f>'web app'!$C$17</f>
        <v>0.15</v>
      </c>
      <c r="E192" s="235">
        <f>VLOOKUP($S192,'data countries EDGAR'!$A$15:$AA$223,'data countries EDGAR'!$AA$12,FALSE)</f>
        <v>6.2144228965205152E-4</v>
      </c>
      <c r="F192" s="235">
        <f>VLOOKUP($S192,'data countries EDGAR'!$A$15:$AA$223,'data countries EDGAR'!$Z$12,FALSE)</f>
        <v>1.0151189593070023E-3</v>
      </c>
      <c r="G192" s="193">
        <f t="shared" si="375"/>
        <v>0.63917889962002372</v>
      </c>
      <c r="H192" s="262">
        <f>VLOOKUP($S192,'data countries EDGAR'!$A$15:$AA$223,'data countries EDGAR'!M$12,FALSE)/1000</f>
        <v>3.7245270426532001E-2</v>
      </c>
      <c r="I192" s="236">
        <f>VLOOKUP($S192,'data countries EDGAR'!$A$15:$AA$223,'data countries EDGAR'!N$12,FALSE)/1000</f>
        <v>3.4669902475436998E-2</v>
      </c>
      <c r="J192" s="236">
        <f>VLOOKUP($S192,'data countries EDGAR'!$A$15:$AA$223,'data countries EDGAR'!O$12,FALSE)/1000</f>
        <v>3.4709283291452002E-2</v>
      </c>
      <c r="K192" s="236">
        <f>VLOOKUP($S192,'data countries EDGAR'!$A$15:$AA$223,'data countries EDGAR'!P$12,FALSE)/1000</f>
        <v>3.2124553776680997E-2</v>
      </c>
      <c r="L192" s="236">
        <f>VLOOKUP($S192,'data countries EDGAR'!$A$15:$AA$223,'data countries EDGAR'!Q$12,FALSE)/1000</f>
        <v>3.1775975537202003E-2</v>
      </c>
      <c r="M192" s="236">
        <f>VLOOKUP($S192,'data countries EDGAR'!$A$15:$AA$223,'data countries EDGAR'!R$12,FALSE)/1000</f>
        <v>3.1814596898527003E-2</v>
      </c>
      <c r="N192" s="236"/>
      <c r="O192" s="236"/>
      <c r="P192" s="262">
        <f t="shared" si="376"/>
        <v>0.16509431197929902</v>
      </c>
      <c r="Q192" s="194">
        <f t="shared" si="363"/>
        <v>0</v>
      </c>
      <c r="R192" s="237">
        <f t="shared" si="364"/>
        <v>0</v>
      </c>
      <c r="S192" s="194" t="str">
        <f>'data countries EDGAR'!A147</f>
        <v>New Zealand</v>
      </c>
      <c r="T192" s="195">
        <v>2019</v>
      </c>
      <c r="U192" s="485">
        <f t="shared" si="377"/>
        <v>0.63917889962002372</v>
      </c>
      <c r="V192" s="193">
        <f t="shared" si="365"/>
        <v>0.63917889961986896</v>
      </c>
      <c r="W192" s="254">
        <f t="shared" si="378"/>
        <v>-2.4213964167074664E-13</v>
      </c>
      <c r="X192" s="197">
        <f t="shared" si="366"/>
        <v>3.7245270426532001E-2</v>
      </c>
      <c r="Y192" s="229">
        <v>0</v>
      </c>
      <c r="Z192" s="199">
        <f t="shared" si="379"/>
        <v>3.7245270426532001E-2</v>
      </c>
      <c r="AA192" s="199">
        <f t="shared" si="367"/>
        <v>-151.74925032242933</v>
      </c>
      <c r="AB192" s="200">
        <f t="shared" si="368"/>
        <v>154557.24502398647</v>
      </c>
      <c r="AC192" s="199">
        <f t="shared" si="380"/>
        <v>2019.5070790227603</v>
      </c>
      <c r="AD192" s="199">
        <f t="shared" si="381"/>
        <v>2054.815609055493</v>
      </c>
      <c r="AE192" s="201">
        <f t="shared" si="382"/>
        <v>2054.815609055493</v>
      </c>
      <c r="AF192" s="202">
        <f t="shared" si="369"/>
        <v>2054.815609055493</v>
      </c>
      <c r="AG192" s="202">
        <f t="shared" si="383"/>
        <v>2054.815609055493</v>
      </c>
      <c r="AH192" s="202">
        <f t="shared" si="384"/>
        <v>2054</v>
      </c>
      <c r="AI192" s="177">
        <f t="shared" si="370"/>
        <v>2055</v>
      </c>
      <c r="AJ192" s="178" cm="1">
        <f t="array" ref="AJ192">IFERROR(INDEX($AN$6:$DP$6,MATCH(_xlfn.AGGREGATE(14,6,(AN192:DP192)/(AN192:DP192&lt;=0),1),AN192:DP192,0)),"-")</f>
        <v>2055</v>
      </c>
      <c r="AL192" s="176" t="s">
        <v>302</v>
      </c>
      <c r="AM192" s="154">
        <f t="shared" si="371"/>
        <v>3.7245270426532001E-2</v>
      </c>
      <c r="AN192" s="176">
        <f t="shared" si="344"/>
        <v>3.6190629959536036E-2</v>
      </c>
      <c r="AO192" s="176">
        <f t="shared" si="344"/>
        <v>3.5135989492540078E-2</v>
      </c>
      <c r="AP192" s="176">
        <f t="shared" si="344"/>
        <v>3.4081349025544119E-2</v>
      </c>
      <c r="AQ192" s="176">
        <f t="shared" si="344"/>
        <v>3.3026708558548154E-2</v>
      </c>
      <c r="AR192" s="230">
        <f t="shared" si="372"/>
        <v>3.1972068091552189E-2</v>
      </c>
      <c r="AS192" s="230">
        <f t="shared" si="372"/>
        <v>3.091742762455623E-2</v>
      </c>
      <c r="AT192" s="230">
        <f t="shared" si="372"/>
        <v>2.9862787157560269E-2</v>
      </c>
      <c r="AU192" s="230">
        <f t="shared" si="372"/>
        <v>2.8808146690564307E-2</v>
      </c>
      <c r="AV192" s="230">
        <f t="shared" si="372"/>
        <v>2.7753506223568345E-2</v>
      </c>
      <c r="AW192" s="230">
        <f t="shared" si="372"/>
        <v>2.6698865756572383E-2</v>
      </c>
      <c r="AX192" s="230">
        <f t="shared" si="372"/>
        <v>2.5644225289576422E-2</v>
      </c>
      <c r="AY192" s="230">
        <f t="shared" si="372"/>
        <v>2.458958482258046E-2</v>
      </c>
      <c r="AZ192" s="230">
        <f t="shared" si="372"/>
        <v>2.3534944355584498E-2</v>
      </c>
      <c r="BA192" s="230">
        <f t="shared" si="372"/>
        <v>2.2480303888588536E-2</v>
      </c>
      <c r="BB192" s="230">
        <f t="shared" si="372"/>
        <v>2.1425663421592574E-2</v>
      </c>
      <c r="BC192" s="230">
        <f t="shared" si="372"/>
        <v>2.0371022954596613E-2</v>
      </c>
      <c r="BD192" s="230">
        <f t="shared" si="372"/>
        <v>1.9316382487600651E-2</v>
      </c>
      <c r="BE192" s="230">
        <f t="shared" si="372"/>
        <v>1.8261742020604689E-2</v>
      </c>
      <c r="BF192" s="230">
        <f t="shared" si="372"/>
        <v>1.7207101553608727E-2</v>
      </c>
      <c r="BG192" s="230">
        <f t="shared" si="372"/>
        <v>1.6152461086612765E-2</v>
      </c>
      <c r="BH192" s="230">
        <f t="shared" si="360"/>
        <v>1.5097820619616804E-2</v>
      </c>
      <c r="BI192" s="230">
        <f t="shared" si="360"/>
        <v>1.4043180152620842E-2</v>
      </c>
      <c r="BJ192" s="230">
        <f t="shared" si="360"/>
        <v>1.298853968562488E-2</v>
      </c>
      <c r="BK192" s="230">
        <f t="shared" si="360"/>
        <v>1.1933899218628918E-2</v>
      </c>
      <c r="BL192" s="230">
        <f t="shared" si="360"/>
        <v>1.0879258751632957E-2</v>
      </c>
      <c r="BM192" s="230">
        <f t="shared" si="360"/>
        <v>9.8246182846369948E-3</v>
      </c>
      <c r="BN192" s="230">
        <f t="shared" si="360"/>
        <v>8.769977817641033E-3</v>
      </c>
      <c r="BO192" s="230">
        <f t="shared" si="360"/>
        <v>7.7153373506450712E-3</v>
      </c>
      <c r="BP192" s="230">
        <f t="shared" si="360"/>
        <v>6.6606968836491094E-3</v>
      </c>
      <c r="BQ192" s="230">
        <f t="shared" si="360"/>
        <v>5.6060564166531476E-3</v>
      </c>
      <c r="BR192" s="230">
        <f t="shared" si="360"/>
        <v>4.5514159496571893E-3</v>
      </c>
      <c r="BS192" s="230">
        <f t="shared" si="360"/>
        <v>3.4967754826612241E-3</v>
      </c>
      <c r="BT192" s="230">
        <f t="shared" si="360"/>
        <v>2.4421350156652588E-3</v>
      </c>
      <c r="BU192" s="230">
        <f t="shared" si="360"/>
        <v>1.3874945486693005E-3</v>
      </c>
      <c r="BV192" s="230">
        <f t="shared" si="360"/>
        <v>3.50782980378129E-4</v>
      </c>
      <c r="BW192" s="230">
        <f t="shared" si="373"/>
        <v>0</v>
      </c>
      <c r="BX192" s="230">
        <f t="shared" si="373"/>
        <v>0</v>
      </c>
      <c r="BY192" s="230">
        <f t="shared" si="373"/>
        <v>0</v>
      </c>
      <c r="BZ192" s="230">
        <f t="shared" si="373"/>
        <v>0</v>
      </c>
      <c r="CA192" s="230">
        <f t="shared" si="373"/>
        <v>0</v>
      </c>
      <c r="CB192" s="230">
        <f t="shared" si="373"/>
        <v>0</v>
      </c>
      <c r="CC192" s="230">
        <f t="shared" si="373"/>
        <v>0</v>
      </c>
      <c r="CD192" s="230">
        <f t="shared" si="373"/>
        <v>0</v>
      </c>
      <c r="CE192" s="230">
        <f t="shared" si="373"/>
        <v>0</v>
      </c>
      <c r="CF192" s="230">
        <f t="shared" si="373"/>
        <v>0</v>
      </c>
      <c r="CG192" s="230">
        <f t="shared" si="373"/>
        <v>0</v>
      </c>
      <c r="CH192" s="230">
        <f t="shared" si="373"/>
        <v>0</v>
      </c>
      <c r="CI192" s="230">
        <f t="shared" si="373"/>
        <v>0</v>
      </c>
      <c r="CJ192" s="230">
        <f t="shared" si="373"/>
        <v>0</v>
      </c>
      <c r="CK192" s="230">
        <f t="shared" si="373"/>
        <v>0</v>
      </c>
      <c r="CL192" s="230">
        <f t="shared" si="373"/>
        <v>0</v>
      </c>
      <c r="CM192" s="230">
        <f t="shared" si="361"/>
        <v>0</v>
      </c>
      <c r="CN192" s="230">
        <f t="shared" si="361"/>
        <v>0</v>
      </c>
      <c r="CO192" s="230">
        <f t="shared" si="361"/>
        <v>0</v>
      </c>
      <c r="CP192" s="230">
        <f t="shared" si="361"/>
        <v>0</v>
      </c>
      <c r="CQ192" s="230">
        <f t="shared" si="361"/>
        <v>0</v>
      </c>
      <c r="CR192" s="230">
        <f t="shared" si="361"/>
        <v>0</v>
      </c>
      <c r="CS192" s="230">
        <f t="shared" si="361"/>
        <v>0</v>
      </c>
      <c r="CT192" s="230">
        <f t="shared" si="361"/>
        <v>0</v>
      </c>
      <c r="CU192" s="230">
        <f t="shared" si="361"/>
        <v>0</v>
      </c>
      <c r="CV192" s="230">
        <f t="shared" si="361"/>
        <v>0</v>
      </c>
      <c r="CW192" s="230">
        <f t="shared" si="361"/>
        <v>0</v>
      </c>
      <c r="CX192" s="230">
        <f t="shared" si="361"/>
        <v>0</v>
      </c>
      <c r="CY192" s="230">
        <f t="shared" si="361"/>
        <v>0</v>
      </c>
      <c r="CZ192" s="230">
        <f t="shared" si="361"/>
        <v>0</v>
      </c>
      <c r="DA192" s="230">
        <f t="shared" si="361"/>
        <v>0</v>
      </c>
      <c r="DB192" s="230">
        <f t="shared" si="362"/>
        <v>0</v>
      </c>
      <c r="DC192" s="230">
        <f t="shared" si="362"/>
        <v>0</v>
      </c>
      <c r="DD192" s="230">
        <f t="shared" si="362"/>
        <v>0</v>
      </c>
      <c r="DE192" s="230">
        <f t="shared" si="362"/>
        <v>0</v>
      </c>
      <c r="DF192" s="230">
        <f t="shared" si="362"/>
        <v>0</v>
      </c>
      <c r="DG192" s="230">
        <f t="shared" si="362"/>
        <v>0</v>
      </c>
      <c r="DH192" s="230">
        <f t="shared" si="362"/>
        <v>0</v>
      </c>
      <c r="DI192" s="230">
        <f t="shared" si="362"/>
        <v>0</v>
      </c>
      <c r="DJ192" s="230">
        <f t="shared" si="362"/>
        <v>0</v>
      </c>
      <c r="DK192" s="230">
        <f t="shared" si="362"/>
        <v>0</v>
      </c>
      <c r="DL192" s="230">
        <f t="shared" si="362"/>
        <v>0</v>
      </c>
      <c r="DM192" s="230">
        <f t="shared" si="362"/>
        <v>0</v>
      </c>
      <c r="DN192" s="230">
        <f t="shared" si="362"/>
        <v>0</v>
      </c>
      <c r="DO192" s="230">
        <f t="shared" si="362"/>
        <v>0</v>
      </c>
      <c r="DP192" s="230">
        <f t="shared" si="362"/>
        <v>0</v>
      </c>
    </row>
    <row r="193" spans="2:120" x14ac:dyDescent="0.25">
      <c r="B193" s="194" t="str">
        <f t="shared" si="374"/>
        <v>Nicaragua</v>
      </c>
      <c r="C193" s="233">
        <f>'web app'!$C$29</f>
        <v>668.55</v>
      </c>
      <c r="D193" s="234">
        <f>'web app'!$C$17</f>
        <v>0.15</v>
      </c>
      <c r="E193" s="235">
        <f>VLOOKUP($S193,'data countries EDGAR'!$A$15:$AA$223,'data countries EDGAR'!$AA$12,FALSE)</f>
        <v>8.2356859528984606E-4</v>
      </c>
      <c r="F193" s="235">
        <f>VLOOKUP($S193,'data countries EDGAR'!$A$15:$AA$223,'data countries EDGAR'!$Z$12,FALSE)</f>
        <v>1.4510375056405323E-4</v>
      </c>
      <c r="G193" s="193">
        <f t="shared" si="375"/>
        <v>0.16504726323081209</v>
      </c>
      <c r="H193" s="262">
        <f>VLOOKUP($S193,'data countries EDGAR'!$A$15:$AA$223,'data countries EDGAR'!M$12,FALSE)/1000</f>
        <v>5.3239360570623995E-3</v>
      </c>
      <c r="I193" s="236">
        <f>VLOOKUP($S193,'data countries EDGAR'!$A$15:$AA$223,'data countries EDGAR'!N$12,FALSE)/1000</f>
        <v>4.7461558464177E-3</v>
      </c>
      <c r="J193" s="236">
        <f>VLOOKUP($S193,'data countries EDGAR'!$A$15:$AA$223,'data countries EDGAR'!O$12,FALSE)/1000</f>
        <v>5.1924594530580008E-3</v>
      </c>
      <c r="K193" s="236">
        <f>VLOOKUP($S193,'data countries EDGAR'!$A$15:$AA$223,'data countries EDGAR'!P$12,FALSE)/1000</f>
        <v>5.2612204076580996E-3</v>
      </c>
      <c r="L193" s="236">
        <f>VLOOKUP($S193,'data countries EDGAR'!$A$15:$AA$223,'data countries EDGAR'!Q$12,FALSE)/1000</f>
        <v>5.5369072863308E-3</v>
      </c>
      <c r="M193" s="236">
        <f>VLOOKUP($S193,'data countries EDGAR'!$A$15:$AA$223,'data countries EDGAR'!R$12,FALSE)/1000</f>
        <v>5.7393236015376003E-3</v>
      </c>
      <c r="N193" s="236"/>
      <c r="O193" s="236"/>
      <c r="P193" s="262">
        <f t="shared" si="376"/>
        <v>2.64760665950022E-2</v>
      </c>
      <c r="Q193" s="194">
        <f t="shared" si="363"/>
        <v>0</v>
      </c>
      <c r="R193" s="237">
        <f t="shared" si="364"/>
        <v>0</v>
      </c>
      <c r="S193" s="194" t="str">
        <f>'data countries EDGAR'!A148</f>
        <v>Nicaragua</v>
      </c>
      <c r="T193" s="195">
        <v>2019</v>
      </c>
      <c r="U193" s="485">
        <f t="shared" si="377"/>
        <v>0.16504726323081209</v>
      </c>
      <c r="V193" s="193">
        <f t="shared" si="365"/>
        <v>0.16504726323085758</v>
      </c>
      <c r="W193" s="254">
        <f t="shared" si="378"/>
        <v>2.7555735471196385E-13</v>
      </c>
      <c r="X193" s="197">
        <f t="shared" si="366"/>
        <v>5.3239360570623995E-3</v>
      </c>
      <c r="Y193" s="229">
        <v>0</v>
      </c>
      <c r="Z193" s="199">
        <f t="shared" si="379"/>
        <v>5.3239360570623995E-3</v>
      </c>
      <c r="AA193" s="199">
        <f t="shared" si="367"/>
        <v>-21.838796196993719</v>
      </c>
      <c r="AB193" s="200">
        <f t="shared" si="368"/>
        <v>22390.414583426664</v>
      </c>
      <c r="AC193" s="199">
        <f t="shared" si="380"/>
        <v>2019.503968379797</v>
      </c>
      <c r="AD193" s="199">
        <f t="shared" si="381"/>
        <v>2082.4980021404431</v>
      </c>
      <c r="AE193" s="201">
        <f t="shared" si="382"/>
        <v>2082.4980021404431</v>
      </c>
      <c r="AF193" s="202">
        <f t="shared" si="369"/>
        <v>2082.4980021404431</v>
      </c>
      <c r="AG193" s="202">
        <f t="shared" si="383"/>
        <v>2082.4980021404431</v>
      </c>
      <c r="AH193" s="202">
        <f t="shared" si="384"/>
        <v>2082</v>
      </c>
      <c r="AI193" s="177">
        <f t="shared" si="370"/>
        <v>2082</v>
      </c>
      <c r="AJ193" s="178" cm="1">
        <f t="array" ref="AJ193">IFERROR(INDEX($AN$6:$DP$6,MATCH(_xlfn.AGGREGATE(14,6,(AN193:DP193)/(AN193:DP193&lt;=0),1),AN193:DP193,0)),"-")</f>
        <v>2083</v>
      </c>
      <c r="AL193" s="176" t="s">
        <v>302</v>
      </c>
      <c r="AM193" s="154">
        <f t="shared" si="371"/>
        <v>5.3239360570623995E-3</v>
      </c>
      <c r="AN193" s="176">
        <f t="shared" si="344"/>
        <v>5.2394264555484724E-3</v>
      </c>
      <c r="AO193" s="176">
        <f t="shared" si="344"/>
        <v>5.1549168540345443E-3</v>
      </c>
      <c r="AP193" s="176">
        <f t="shared" si="344"/>
        <v>5.0704072525206171E-3</v>
      </c>
      <c r="AQ193" s="176">
        <f t="shared" si="344"/>
        <v>4.9858976510066891E-3</v>
      </c>
      <c r="AR193" s="230">
        <f t="shared" si="372"/>
        <v>4.9013880494927619E-3</v>
      </c>
      <c r="AS193" s="230">
        <f t="shared" si="372"/>
        <v>4.8168784479788347E-3</v>
      </c>
      <c r="AT193" s="230">
        <f t="shared" si="372"/>
        <v>4.7323688464649067E-3</v>
      </c>
      <c r="AU193" s="230">
        <f t="shared" si="372"/>
        <v>4.6478592449509795E-3</v>
      </c>
      <c r="AV193" s="230">
        <f t="shared" si="372"/>
        <v>4.5633496434370514E-3</v>
      </c>
      <c r="AW193" s="230">
        <f t="shared" si="372"/>
        <v>4.4788400419231243E-3</v>
      </c>
      <c r="AX193" s="230">
        <f t="shared" si="372"/>
        <v>4.3943304404091962E-3</v>
      </c>
      <c r="AY193" s="230">
        <f t="shared" si="372"/>
        <v>4.309820838895269E-3</v>
      </c>
      <c r="AZ193" s="230">
        <f t="shared" si="372"/>
        <v>4.225311237381341E-3</v>
      </c>
      <c r="BA193" s="230">
        <f t="shared" si="372"/>
        <v>4.1408016358674138E-3</v>
      </c>
      <c r="BB193" s="230">
        <f t="shared" si="372"/>
        <v>4.0562920343534866E-3</v>
      </c>
      <c r="BC193" s="230">
        <f t="shared" si="372"/>
        <v>3.9717824328395586E-3</v>
      </c>
      <c r="BD193" s="230">
        <f t="shared" si="372"/>
        <v>3.8872728313256314E-3</v>
      </c>
      <c r="BE193" s="230">
        <f t="shared" si="372"/>
        <v>3.8027632298117038E-3</v>
      </c>
      <c r="BF193" s="230">
        <f t="shared" si="372"/>
        <v>3.7182536282977761E-3</v>
      </c>
      <c r="BG193" s="230">
        <f t="shared" si="372"/>
        <v>3.6337440267838485E-3</v>
      </c>
      <c r="BH193" s="230">
        <f t="shared" si="360"/>
        <v>3.5492344252699209E-3</v>
      </c>
      <c r="BI193" s="230">
        <f t="shared" si="360"/>
        <v>3.4647248237559937E-3</v>
      </c>
      <c r="BJ193" s="230">
        <f t="shared" si="360"/>
        <v>3.3802152222420657E-3</v>
      </c>
      <c r="BK193" s="230">
        <f t="shared" si="360"/>
        <v>3.2957056207281385E-3</v>
      </c>
      <c r="BL193" s="230">
        <f t="shared" si="360"/>
        <v>3.2111960192142109E-3</v>
      </c>
      <c r="BM193" s="230">
        <f t="shared" si="360"/>
        <v>3.1266864177002833E-3</v>
      </c>
      <c r="BN193" s="230">
        <f t="shared" si="360"/>
        <v>3.0421768161863556E-3</v>
      </c>
      <c r="BO193" s="230">
        <f t="shared" si="360"/>
        <v>2.957667214672428E-3</v>
      </c>
      <c r="BP193" s="230">
        <f t="shared" si="360"/>
        <v>2.8731576131585009E-3</v>
      </c>
      <c r="BQ193" s="230">
        <f t="shared" si="360"/>
        <v>2.7886480116445732E-3</v>
      </c>
      <c r="BR193" s="230">
        <f t="shared" si="360"/>
        <v>2.7041384101306456E-3</v>
      </c>
      <c r="BS193" s="230">
        <f t="shared" si="360"/>
        <v>2.619628808616718E-3</v>
      </c>
      <c r="BT193" s="230">
        <f t="shared" si="360"/>
        <v>2.5351192071027904E-3</v>
      </c>
      <c r="BU193" s="230">
        <f t="shared" si="360"/>
        <v>2.4506096055888628E-3</v>
      </c>
      <c r="BV193" s="230">
        <f t="shared" si="360"/>
        <v>2.3661000040749352E-3</v>
      </c>
      <c r="BW193" s="230">
        <f t="shared" si="373"/>
        <v>2.281590402561008E-3</v>
      </c>
      <c r="BX193" s="230">
        <f t="shared" si="373"/>
        <v>2.1970808010470804E-3</v>
      </c>
      <c r="BY193" s="230">
        <f t="shared" si="373"/>
        <v>2.1125711995331527E-3</v>
      </c>
      <c r="BZ193" s="230">
        <f t="shared" si="373"/>
        <v>2.0280615980192251E-3</v>
      </c>
      <c r="CA193" s="230">
        <f t="shared" si="373"/>
        <v>1.9435519965052975E-3</v>
      </c>
      <c r="CB193" s="230">
        <f t="shared" si="373"/>
        <v>1.8590423949913699E-3</v>
      </c>
      <c r="CC193" s="230">
        <f t="shared" si="373"/>
        <v>1.7745327934774427E-3</v>
      </c>
      <c r="CD193" s="230">
        <f t="shared" si="373"/>
        <v>1.6900231919635151E-3</v>
      </c>
      <c r="CE193" s="230">
        <f t="shared" si="373"/>
        <v>1.6055135904495875E-3</v>
      </c>
      <c r="CF193" s="230">
        <f t="shared" si="373"/>
        <v>1.5210039889356599E-3</v>
      </c>
      <c r="CG193" s="230">
        <f t="shared" si="373"/>
        <v>1.4364943874217322E-3</v>
      </c>
      <c r="CH193" s="230">
        <f t="shared" si="373"/>
        <v>1.3519847859078046E-3</v>
      </c>
      <c r="CI193" s="230">
        <f t="shared" si="373"/>
        <v>1.2674751843938774E-3</v>
      </c>
      <c r="CJ193" s="230">
        <f t="shared" si="373"/>
        <v>1.1829655828799494E-3</v>
      </c>
      <c r="CK193" s="230">
        <f t="shared" si="373"/>
        <v>1.0984559813660222E-3</v>
      </c>
      <c r="CL193" s="230">
        <f t="shared" si="373"/>
        <v>1.0139463798520942E-3</v>
      </c>
      <c r="CM193" s="230">
        <f t="shared" si="361"/>
        <v>9.2943677833816699E-4</v>
      </c>
      <c r="CN193" s="230">
        <f t="shared" si="361"/>
        <v>8.449271768242398E-4</v>
      </c>
      <c r="CO193" s="230">
        <f t="shared" si="361"/>
        <v>7.6041757531031175E-4</v>
      </c>
      <c r="CP193" s="230">
        <f t="shared" si="361"/>
        <v>6.7590797379638457E-4</v>
      </c>
      <c r="CQ193" s="230">
        <f t="shared" si="361"/>
        <v>5.9139837228245652E-4</v>
      </c>
      <c r="CR193" s="230">
        <f t="shared" si="361"/>
        <v>5.0688877076852934E-4</v>
      </c>
      <c r="CS193" s="230">
        <f t="shared" si="361"/>
        <v>4.2237916925460216E-4</v>
      </c>
      <c r="CT193" s="230">
        <f t="shared" si="361"/>
        <v>3.3786956774067411E-4</v>
      </c>
      <c r="CU193" s="230">
        <f t="shared" si="361"/>
        <v>2.5335996622674693E-4</v>
      </c>
      <c r="CV193" s="230">
        <f t="shared" si="361"/>
        <v>1.6885036471281888E-4</v>
      </c>
      <c r="CW193" s="230">
        <f t="shared" si="361"/>
        <v>8.4340763198891694E-5</v>
      </c>
      <c r="CX193" s="230">
        <f t="shared" si="361"/>
        <v>1.0479449689353294E-5</v>
      </c>
      <c r="CY193" s="230">
        <f t="shared" si="361"/>
        <v>0</v>
      </c>
      <c r="CZ193" s="230">
        <f t="shared" si="361"/>
        <v>0</v>
      </c>
      <c r="DA193" s="230">
        <f t="shared" si="361"/>
        <v>0</v>
      </c>
      <c r="DB193" s="230">
        <f t="shared" si="362"/>
        <v>0</v>
      </c>
      <c r="DC193" s="230">
        <f t="shared" si="362"/>
        <v>0</v>
      </c>
      <c r="DD193" s="230">
        <f t="shared" si="362"/>
        <v>0</v>
      </c>
      <c r="DE193" s="230">
        <f t="shared" si="362"/>
        <v>0</v>
      </c>
      <c r="DF193" s="230">
        <f t="shared" si="362"/>
        <v>0</v>
      </c>
      <c r="DG193" s="230">
        <f t="shared" si="362"/>
        <v>0</v>
      </c>
      <c r="DH193" s="230">
        <f t="shared" si="362"/>
        <v>0</v>
      </c>
      <c r="DI193" s="230">
        <f t="shared" si="362"/>
        <v>0</v>
      </c>
      <c r="DJ193" s="230">
        <f t="shared" si="362"/>
        <v>0</v>
      </c>
      <c r="DK193" s="230">
        <f t="shared" si="362"/>
        <v>0</v>
      </c>
      <c r="DL193" s="230">
        <f t="shared" si="362"/>
        <v>0</v>
      </c>
      <c r="DM193" s="230">
        <f t="shared" si="362"/>
        <v>0</v>
      </c>
      <c r="DN193" s="230">
        <f t="shared" si="362"/>
        <v>0</v>
      </c>
      <c r="DO193" s="230">
        <f t="shared" si="362"/>
        <v>0</v>
      </c>
      <c r="DP193" s="230">
        <f t="shared" si="362"/>
        <v>0</v>
      </c>
    </row>
    <row r="194" spans="2:120" x14ac:dyDescent="0.25">
      <c r="B194" s="194" t="str">
        <f t="shared" si="374"/>
        <v>Niger</v>
      </c>
      <c r="C194" s="233">
        <f>'web app'!$C$29</f>
        <v>668.55</v>
      </c>
      <c r="D194" s="234">
        <f>'web app'!$C$17</f>
        <v>0.15</v>
      </c>
      <c r="E194" s="235">
        <f>VLOOKUP($S194,'data countries EDGAR'!$A$15:$AA$223,'data countries EDGAR'!$AA$12,FALSE)</f>
        <v>3.0053728559983907E-3</v>
      </c>
      <c r="F194" s="235">
        <f>VLOOKUP($S194,'data countries EDGAR'!$A$15:$AA$223,'data countries EDGAR'!$Z$12,FALSE)</f>
        <v>6.4677877791385617E-5</v>
      </c>
      <c r="G194" s="193">
        <f t="shared" si="375"/>
        <v>0.3381406393494748</v>
      </c>
      <c r="H194" s="262">
        <f>VLOOKUP($S194,'data countries EDGAR'!$A$15:$AA$223,'data countries EDGAR'!M$12,FALSE)/1000</f>
        <v>2.3730667493382998E-3</v>
      </c>
      <c r="I194" s="236">
        <f>VLOOKUP($S194,'data countries EDGAR'!$A$15:$AA$223,'data countries EDGAR'!N$12,FALSE)/1000</f>
        <v>2.4096134134353998E-3</v>
      </c>
      <c r="J194" s="236">
        <f>VLOOKUP($S194,'data countries EDGAR'!$A$15:$AA$223,'data countries EDGAR'!O$12,FALSE)/1000</f>
        <v>2.8587947690004996E-3</v>
      </c>
      <c r="K194" s="236">
        <f>VLOOKUP($S194,'data countries EDGAR'!$A$15:$AA$223,'data countries EDGAR'!P$12,FALSE)/1000</f>
        <v>3.2177775331512001E-3</v>
      </c>
      <c r="L194" s="236">
        <f>VLOOKUP($S194,'data countries EDGAR'!$A$15:$AA$223,'data countries EDGAR'!Q$12,FALSE)/1000</f>
        <v>3.1628961028029E-3</v>
      </c>
      <c r="M194" s="236">
        <f>VLOOKUP($S194,'data countries EDGAR'!$A$15:$AA$223,'data countries EDGAR'!R$12,FALSE)/1000</f>
        <v>3.2142482045271E-3</v>
      </c>
      <c r="N194" s="236"/>
      <c r="O194" s="236"/>
      <c r="P194" s="262">
        <f t="shared" si="376"/>
        <v>1.48633300229171E-2</v>
      </c>
      <c r="Q194" s="194">
        <f t="shared" si="363"/>
        <v>0</v>
      </c>
      <c r="R194" s="237">
        <f t="shared" si="364"/>
        <v>0</v>
      </c>
      <c r="S194" s="194" t="str">
        <f>'data countries EDGAR'!A149</f>
        <v>Niger</v>
      </c>
      <c r="T194" s="195">
        <v>2019</v>
      </c>
      <c r="U194" s="485">
        <f t="shared" si="377"/>
        <v>0.3381406393494748</v>
      </c>
      <c r="V194" s="193">
        <f t="shared" si="365"/>
        <v>0.1646608012897614</v>
      </c>
      <c r="W194" s="254">
        <f t="shared" si="378"/>
        <v>-0.5130404863297684</v>
      </c>
      <c r="X194" s="197">
        <f t="shared" si="366"/>
        <v>2.3730667493382998E-3</v>
      </c>
      <c r="Y194" s="229">
        <v>0</v>
      </c>
      <c r="Z194" s="199">
        <f t="shared" si="379"/>
        <v>2.3730667493382998E-3</v>
      </c>
      <c r="AA194" s="199">
        <f t="shared" si="367"/>
        <v>-10.263470946025681</v>
      </c>
      <c r="AB194" s="200">
        <f t="shared" si="368"/>
        <v>11048.811606332527</v>
      </c>
      <c r="AC194" s="199">
        <f t="shared" si="380"/>
        <v>2019.5008741836027</v>
      </c>
      <c r="AD194" s="199">
        <f t="shared" si="381"/>
        <v>2305.4811133173903</v>
      </c>
      <c r="AE194" s="201">
        <f t="shared" si="382"/>
        <v>2305.4811133173903</v>
      </c>
      <c r="AF194" s="202">
        <f t="shared" si="369"/>
        <v>2305.4811133173903</v>
      </c>
      <c r="AG194" s="202">
        <f t="shared" si="383"/>
        <v>2305.4811133173903</v>
      </c>
      <c r="AH194" s="202">
        <f t="shared" si="384"/>
        <v>2305</v>
      </c>
      <c r="AI194" s="177">
        <f t="shared" si="370"/>
        <v>2305</v>
      </c>
      <c r="AJ194" s="178" t="str" cm="1">
        <f t="array" ref="AJ194">IFERROR(INDEX($AN$6:$DP$6,MATCH(_xlfn.AGGREGATE(14,6,(AN194:DP194)/(AN194:DP194&lt;=0),1),AN194:DP194,0)),"-")</f>
        <v>-</v>
      </c>
      <c r="AL194" s="176" t="s">
        <v>302</v>
      </c>
      <c r="AM194" s="154">
        <f t="shared" si="371"/>
        <v>2.3730667493382998E-3</v>
      </c>
      <c r="AN194" s="176">
        <f t="shared" si="344"/>
        <v>2.3647687651749028E-3</v>
      </c>
      <c r="AO194" s="176">
        <f t="shared" si="344"/>
        <v>2.3564707810115062E-3</v>
      </c>
      <c r="AP194" s="176">
        <f t="shared" si="344"/>
        <v>2.3481727968481091E-3</v>
      </c>
      <c r="AQ194" s="176">
        <f t="shared" si="344"/>
        <v>2.3398748126847125E-3</v>
      </c>
      <c r="AR194" s="230">
        <f t="shared" si="372"/>
        <v>2.3315768285213155E-3</v>
      </c>
      <c r="AS194" s="230">
        <f t="shared" si="372"/>
        <v>2.3232788443579189E-3</v>
      </c>
      <c r="AT194" s="230">
        <f t="shared" si="372"/>
        <v>2.3149808601945219E-3</v>
      </c>
      <c r="AU194" s="230">
        <f t="shared" si="372"/>
        <v>2.3066828760311252E-3</v>
      </c>
      <c r="AV194" s="230">
        <f t="shared" si="372"/>
        <v>2.2983848918677282E-3</v>
      </c>
      <c r="AW194" s="230">
        <f t="shared" si="372"/>
        <v>2.2900869077043316E-3</v>
      </c>
      <c r="AX194" s="230">
        <f t="shared" si="372"/>
        <v>2.2817889235409346E-3</v>
      </c>
      <c r="AY194" s="230">
        <f t="shared" si="372"/>
        <v>2.273490939377538E-3</v>
      </c>
      <c r="AZ194" s="230">
        <f t="shared" si="372"/>
        <v>2.2651929552141409E-3</v>
      </c>
      <c r="BA194" s="230">
        <f t="shared" si="372"/>
        <v>2.2568949710507443E-3</v>
      </c>
      <c r="BB194" s="230">
        <f t="shared" si="372"/>
        <v>2.2485969868873473E-3</v>
      </c>
      <c r="BC194" s="230">
        <f t="shared" si="372"/>
        <v>2.2402990027239507E-3</v>
      </c>
      <c r="BD194" s="230">
        <f t="shared" si="372"/>
        <v>2.2320010185605537E-3</v>
      </c>
      <c r="BE194" s="230">
        <f t="shared" si="372"/>
        <v>2.2237030343971566E-3</v>
      </c>
      <c r="BF194" s="230">
        <f t="shared" si="372"/>
        <v>2.21540505023376E-3</v>
      </c>
      <c r="BG194" s="230">
        <f t="shared" si="372"/>
        <v>2.207107066070363E-3</v>
      </c>
      <c r="BH194" s="230">
        <f t="shared" si="360"/>
        <v>2.1988090819069664E-3</v>
      </c>
      <c r="BI194" s="230">
        <f t="shared" si="360"/>
        <v>2.1905110977435693E-3</v>
      </c>
      <c r="BJ194" s="230">
        <f t="shared" si="360"/>
        <v>2.1822131135801727E-3</v>
      </c>
      <c r="BK194" s="230">
        <f t="shared" si="360"/>
        <v>2.1739151294167757E-3</v>
      </c>
      <c r="BL194" s="230">
        <f t="shared" si="360"/>
        <v>2.1656171452533791E-3</v>
      </c>
      <c r="BM194" s="230">
        <f t="shared" si="360"/>
        <v>2.1573191610899821E-3</v>
      </c>
      <c r="BN194" s="230">
        <f t="shared" si="360"/>
        <v>2.1490211769265855E-3</v>
      </c>
      <c r="BO194" s="230">
        <f t="shared" si="360"/>
        <v>2.1407231927631884E-3</v>
      </c>
      <c r="BP194" s="230">
        <f t="shared" si="360"/>
        <v>2.1324252085997918E-3</v>
      </c>
      <c r="BQ194" s="230">
        <f t="shared" si="360"/>
        <v>2.1241272244363948E-3</v>
      </c>
      <c r="BR194" s="230">
        <f t="shared" si="360"/>
        <v>2.1158292402729982E-3</v>
      </c>
      <c r="BS194" s="230">
        <f t="shared" si="360"/>
        <v>2.1075312561096011E-3</v>
      </c>
      <c r="BT194" s="230">
        <f t="shared" si="360"/>
        <v>2.0992332719462041E-3</v>
      </c>
      <c r="BU194" s="230">
        <f t="shared" si="360"/>
        <v>2.0909352877828075E-3</v>
      </c>
      <c r="BV194" s="230">
        <f t="shared" si="360"/>
        <v>2.0826373036194105E-3</v>
      </c>
      <c r="BW194" s="230">
        <f t="shared" si="373"/>
        <v>2.0743393194560139E-3</v>
      </c>
      <c r="BX194" s="230">
        <f t="shared" si="373"/>
        <v>2.0660413352926168E-3</v>
      </c>
      <c r="BY194" s="230">
        <f t="shared" si="373"/>
        <v>2.0577433511292202E-3</v>
      </c>
      <c r="BZ194" s="230">
        <f t="shared" si="373"/>
        <v>2.0494453669658232E-3</v>
      </c>
      <c r="CA194" s="230">
        <f t="shared" si="373"/>
        <v>2.0411473828024266E-3</v>
      </c>
      <c r="CB194" s="230">
        <f t="shared" si="373"/>
        <v>2.0328493986390295E-3</v>
      </c>
      <c r="CC194" s="230">
        <f t="shared" si="373"/>
        <v>2.0245514144756329E-3</v>
      </c>
      <c r="CD194" s="230">
        <f t="shared" si="373"/>
        <v>2.0162534303122359E-3</v>
      </c>
      <c r="CE194" s="230">
        <f t="shared" si="373"/>
        <v>2.0079554461488393E-3</v>
      </c>
      <c r="CF194" s="230">
        <f t="shared" si="373"/>
        <v>1.9996574619854423E-3</v>
      </c>
      <c r="CG194" s="230">
        <f t="shared" si="373"/>
        <v>1.9913594778220457E-3</v>
      </c>
      <c r="CH194" s="230">
        <f t="shared" si="373"/>
        <v>1.9830614936586486E-3</v>
      </c>
      <c r="CI194" s="230">
        <f t="shared" si="373"/>
        <v>1.9747635094952516E-3</v>
      </c>
      <c r="CJ194" s="230">
        <f t="shared" si="373"/>
        <v>1.966465525331855E-3</v>
      </c>
      <c r="CK194" s="230">
        <f t="shared" si="373"/>
        <v>1.9581675411684584E-3</v>
      </c>
      <c r="CL194" s="230">
        <f t="shared" si="373"/>
        <v>1.9498695570050613E-3</v>
      </c>
      <c r="CM194" s="230">
        <f t="shared" si="361"/>
        <v>1.9415715728416645E-3</v>
      </c>
      <c r="CN194" s="230">
        <f t="shared" si="361"/>
        <v>1.9332735886782677E-3</v>
      </c>
      <c r="CO194" s="230">
        <f t="shared" si="361"/>
        <v>1.9249756045148707E-3</v>
      </c>
      <c r="CP194" s="230">
        <f t="shared" si="361"/>
        <v>1.9166776203514741E-3</v>
      </c>
      <c r="CQ194" s="230">
        <f t="shared" si="361"/>
        <v>1.908379636188077E-3</v>
      </c>
      <c r="CR194" s="230">
        <f t="shared" si="361"/>
        <v>1.9000816520246804E-3</v>
      </c>
      <c r="CS194" s="230">
        <f t="shared" si="361"/>
        <v>1.8917836678612834E-3</v>
      </c>
      <c r="CT194" s="230">
        <f t="shared" si="361"/>
        <v>1.8834856836978868E-3</v>
      </c>
      <c r="CU194" s="230">
        <f t="shared" si="361"/>
        <v>1.8751876995344897E-3</v>
      </c>
      <c r="CV194" s="230">
        <f t="shared" si="361"/>
        <v>1.8668897153710929E-3</v>
      </c>
      <c r="CW194" s="230">
        <f t="shared" si="361"/>
        <v>1.8585917312076961E-3</v>
      </c>
      <c r="CX194" s="230">
        <f t="shared" si="361"/>
        <v>1.8502937470442993E-3</v>
      </c>
      <c r="CY194" s="230">
        <f t="shared" si="361"/>
        <v>1.8419957628809025E-3</v>
      </c>
      <c r="CZ194" s="230">
        <f t="shared" si="361"/>
        <v>1.8336977787175056E-3</v>
      </c>
      <c r="DA194" s="230">
        <f t="shared" si="361"/>
        <v>1.8253997945541088E-3</v>
      </c>
      <c r="DB194" s="230">
        <f t="shared" si="362"/>
        <v>1.817101810390712E-3</v>
      </c>
      <c r="DC194" s="230">
        <f t="shared" si="362"/>
        <v>1.8088038262273152E-3</v>
      </c>
      <c r="DD194" s="230">
        <f t="shared" si="362"/>
        <v>1.8005058420639181E-3</v>
      </c>
      <c r="DE194" s="230">
        <f t="shared" si="362"/>
        <v>1.7922078579005215E-3</v>
      </c>
      <c r="DF194" s="230">
        <f t="shared" si="362"/>
        <v>1.7839098737371245E-3</v>
      </c>
      <c r="DG194" s="230">
        <f t="shared" si="362"/>
        <v>1.7756118895737279E-3</v>
      </c>
      <c r="DH194" s="230">
        <f t="shared" si="362"/>
        <v>1.7673139054103309E-3</v>
      </c>
      <c r="DI194" s="230">
        <f t="shared" si="362"/>
        <v>1.7590159212469343E-3</v>
      </c>
      <c r="DJ194" s="230">
        <f t="shared" si="362"/>
        <v>1.7507179370835372E-3</v>
      </c>
      <c r="DK194" s="230">
        <f t="shared" si="362"/>
        <v>1.7424199529201404E-3</v>
      </c>
      <c r="DL194" s="230">
        <f t="shared" si="362"/>
        <v>1.7341219687567436E-3</v>
      </c>
      <c r="DM194" s="230">
        <f t="shared" si="362"/>
        <v>1.7258239845933468E-3</v>
      </c>
      <c r="DN194" s="230">
        <f t="shared" si="362"/>
        <v>1.7175260004299499E-3</v>
      </c>
      <c r="DO194" s="230">
        <f t="shared" si="362"/>
        <v>1.7092280162665531E-3</v>
      </c>
      <c r="DP194" s="230">
        <f t="shared" si="362"/>
        <v>1.7009300321031563E-3</v>
      </c>
    </row>
    <row r="195" spans="2:120" x14ac:dyDescent="0.25">
      <c r="B195" s="194" t="str">
        <f t="shared" si="374"/>
        <v>Nigeria</v>
      </c>
      <c r="C195" s="233">
        <f>'web app'!$C$29</f>
        <v>668.55</v>
      </c>
      <c r="D195" s="234">
        <f>'web app'!$C$17</f>
        <v>0.15</v>
      </c>
      <c r="E195" s="235">
        <f>VLOOKUP($S195,'data countries EDGAR'!$A$15:$AA$223,'data countries EDGAR'!$AA$12,FALSE)</f>
        <v>2.605924172677206E-2</v>
      </c>
      <c r="F195" s="235">
        <f>VLOOKUP($S195,'data countries EDGAR'!$A$15:$AA$223,'data countries EDGAR'!$Z$12,FALSE)</f>
        <v>3.4370184657769886E-3</v>
      </c>
      <c r="G195" s="193">
        <f t="shared" si="375"/>
        <v>4.5664317994659438</v>
      </c>
      <c r="H195" s="262">
        <f>VLOOKUP($S195,'data countries EDGAR'!$A$15:$AA$223,'data countries EDGAR'!M$12,FALSE)/1000</f>
        <v>0.12610608938507001</v>
      </c>
      <c r="I195" s="236">
        <f>VLOOKUP($S195,'data countries EDGAR'!$A$15:$AA$223,'data countries EDGAR'!N$12,FALSE)/1000</f>
        <v>0.11891776675469999</v>
      </c>
      <c r="J195" s="236">
        <f>VLOOKUP($S195,'data countries EDGAR'!$A$15:$AA$223,'data countries EDGAR'!O$12,FALSE)/1000</f>
        <v>0.13090045634760999</v>
      </c>
      <c r="K195" s="236">
        <f>VLOOKUP($S195,'data countries EDGAR'!$A$15:$AA$223,'data countries EDGAR'!P$12,FALSE)/1000</f>
        <v>0.12904174539931001</v>
      </c>
      <c r="L195" s="236">
        <f>VLOOKUP($S195,'data countries EDGAR'!$A$15:$AA$223,'data countries EDGAR'!Q$12,FALSE)/1000</f>
        <v>0.12586869668806</v>
      </c>
      <c r="M195" s="236">
        <f>VLOOKUP($S195,'data countries EDGAR'!$A$15:$AA$223,'data countries EDGAR'!R$12,FALSE)/1000</f>
        <v>0.13191014099776002</v>
      </c>
      <c r="N195" s="236"/>
      <c r="O195" s="236"/>
      <c r="P195" s="262">
        <f t="shared" si="376"/>
        <v>0.63663880618744007</v>
      </c>
      <c r="Q195" s="194">
        <f t="shared" si="363"/>
        <v>0</v>
      </c>
      <c r="R195" s="237">
        <f t="shared" si="364"/>
        <v>0</v>
      </c>
      <c r="S195" s="194" t="str">
        <f>'data countries EDGAR'!A150</f>
        <v>Nigeria</v>
      </c>
      <c r="T195" s="195">
        <v>2019</v>
      </c>
      <c r="U195" s="485">
        <f t="shared" si="377"/>
        <v>4.5664317994659438</v>
      </c>
      <c r="V195" s="193">
        <f t="shared" si="365"/>
        <v>4.5664317994661188</v>
      </c>
      <c r="W195" s="254">
        <f t="shared" si="378"/>
        <v>3.8413716652030416E-14</v>
      </c>
      <c r="X195" s="197">
        <f t="shared" si="366"/>
        <v>0.12610608938507001</v>
      </c>
      <c r="Y195" s="229">
        <v>0</v>
      </c>
      <c r="Z195" s="199">
        <f t="shared" si="379"/>
        <v>0.12610608938507001</v>
      </c>
      <c r="AA195" s="199">
        <f t="shared" si="367"/>
        <v>-518.60146471461474</v>
      </c>
      <c r="AB195" s="200">
        <f t="shared" si="368"/>
        <v>533007.10516488261</v>
      </c>
      <c r="AC195" s="199">
        <f t="shared" si="380"/>
        <v>2019.5034051288178</v>
      </c>
      <c r="AD195" s="199">
        <f t="shared" si="381"/>
        <v>2092.918661430112</v>
      </c>
      <c r="AE195" s="201">
        <f t="shared" si="382"/>
        <v>2092.918661430112</v>
      </c>
      <c r="AF195" s="202">
        <f t="shared" si="369"/>
        <v>2092.918661430112</v>
      </c>
      <c r="AG195" s="202">
        <f t="shared" si="383"/>
        <v>2092.918661430112</v>
      </c>
      <c r="AH195" s="202">
        <f t="shared" si="384"/>
        <v>2092</v>
      </c>
      <c r="AI195" s="177">
        <f t="shared" si="370"/>
        <v>2093</v>
      </c>
      <c r="AJ195" s="178" cm="1">
        <f t="array" ref="AJ195">IFERROR(INDEX($AN$6:$DP$6,MATCH(_xlfn.AGGREGATE(14,6,(AN195:DP195)/(AN195:DP195&lt;=0),1),AN195:DP195,0)),"-")</f>
        <v>2093</v>
      </c>
      <c r="AL195" s="176" t="s">
        <v>302</v>
      </c>
      <c r="AM195" s="154">
        <f t="shared" si="371"/>
        <v>0.12610608938507001</v>
      </c>
      <c r="AN195" s="176">
        <f t="shared" si="344"/>
        <v>0.12438845946743508</v>
      </c>
      <c r="AO195" s="176">
        <f t="shared" si="344"/>
        <v>0.12267082954980014</v>
      </c>
      <c r="AP195" s="176">
        <f t="shared" si="344"/>
        <v>0.12095319963216522</v>
      </c>
      <c r="AQ195" s="176">
        <f t="shared" si="344"/>
        <v>0.1192355697145303</v>
      </c>
      <c r="AR195" s="230">
        <f t="shared" si="372"/>
        <v>0.11751793979689537</v>
      </c>
      <c r="AS195" s="230">
        <f t="shared" si="372"/>
        <v>0.11580030987926043</v>
      </c>
      <c r="AT195" s="230">
        <f t="shared" si="372"/>
        <v>0.11408267996162551</v>
      </c>
      <c r="AU195" s="230">
        <f t="shared" si="372"/>
        <v>0.11236505004399058</v>
      </c>
      <c r="AV195" s="230">
        <f t="shared" si="372"/>
        <v>0.11064742012635566</v>
      </c>
      <c r="AW195" s="230">
        <f t="shared" si="372"/>
        <v>0.10892979020872072</v>
      </c>
      <c r="AX195" s="230">
        <f t="shared" si="372"/>
        <v>0.1072121602910858</v>
      </c>
      <c r="AY195" s="230">
        <f t="shared" si="372"/>
        <v>0.10549453037345087</v>
      </c>
      <c r="AZ195" s="230">
        <f t="shared" si="372"/>
        <v>0.10377690045581595</v>
      </c>
      <c r="BA195" s="230">
        <f t="shared" si="372"/>
        <v>0.10205927053818101</v>
      </c>
      <c r="BB195" s="230">
        <f t="shared" si="372"/>
        <v>0.10034164062054608</v>
      </c>
      <c r="BC195" s="230">
        <f t="shared" si="372"/>
        <v>9.8624010702911158E-2</v>
      </c>
      <c r="BD195" s="230">
        <f t="shared" si="372"/>
        <v>9.6906380785276219E-2</v>
      </c>
      <c r="BE195" s="230">
        <f t="shared" si="372"/>
        <v>9.5188750867641295E-2</v>
      </c>
      <c r="BF195" s="230">
        <f t="shared" si="372"/>
        <v>9.347112095000637E-2</v>
      </c>
      <c r="BG195" s="230">
        <f t="shared" si="372"/>
        <v>9.1753491032371431E-2</v>
      </c>
      <c r="BH195" s="230">
        <f t="shared" si="360"/>
        <v>9.0035861114736521E-2</v>
      </c>
      <c r="BI195" s="230">
        <f t="shared" si="360"/>
        <v>8.8318231197101582E-2</v>
      </c>
      <c r="BJ195" s="230">
        <f t="shared" si="360"/>
        <v>8.6600601279466657E-2</v>
      </c>
      <c r="BK195" s="230">
        <f t="shared" si="360"/>
        <v>8.4882971361831733E-2</v>
      </c>
      <c r="BL195" s="230">
        <f t="shared" si="360"/>
        <v>8.3165341444196794E-2</v>
      </c>
      <c r="BM195" s="230">
        <f t="shared" si="360"/>
        <v>8.144771152656187E-2</v>
      </c>
      <c r="BN195" s="230">
        <f t="shared" si="360"/>
        <v>7.9730081608926945E-2</v>
      </c>
      <c r="BO195" s="230">
        <f t="shared" si="360"/>
        <v>7.8012451691292006E-2</v>
      </c>
      <c r="BP195" s="230">
        <f t="shared" si="360"/>
        <v>7.6294821773657095E-2</v>
      </c>
      <c r="BQ195" s="230">
        <f t="shared" si="360"/>
        <v>7.4577191856022157E-2</v>
      </c>
      <c r="BR195" s="230">
        <f t="shared" si="360"/>
        <v>7.2859561938387232E-2</v>
      </c>
      <c r="BS195" s="230">
        <f t="shared" si="360"/>
        <v>7.1141932020752308E-2</v>
      </c>
      <c r="BT195" s="230">
        <f t="shared" si="360"/>
        <v>6.9424302103117369E-2</v>
      </c>
      <c r="BU195" s="230">
        <f t="shared" si="360"/>
        <v>6.7706672185482444E-2</v>
      </c>
      <c r="BV195" s="230">
        <f t="shared" si="360"/>
        <v>6.598904226784752E-2</v>
      </c>
      <c r="BW195" s="230">
        <f t="shared" si="373"/>
        <v>6.4271412350212581E-2</v>
      </c>
      <c r="BX195" s="230">
        <f t="shared" si="373"/>
        <v>6.2553782432577656E-2</v>
      </c>
      <c r="BY195" s="230">
        <f t="shared" si="373"/>
        <v>6.0836152514942732E-2</v>
      </c>
      <c r="BZ195" s="230">
        <f t="shared" si="373"/>
        <v>5.9118522597307807E-2</v>
      </c>
      <c r="CA195" s="230">
        <f t="shared" si="373"/>
        <v>5.7400892679672869E-2</v>
      </c>
      <c r="CB195" s="230">
        <f t="shared" si="373"/>
        <v>5.5683262762037944E-2</v>
      </c>
      <c r="CC195" s="230">
        <f t="shared" si="373"/>
        <v>5.3965632844403019E-2</v>
      </c>
      <c r="CD195" s="230">
        <f t="shared" si="373"/>
        <v>5.2248002926768095E-2</v>
      </c>
      <c r="CE195" s="230">
        <f t="shared" si="373"/>
        <v>5.0530373009133156E-2</v>
      </c>
      <c r="CF195" s="230">
        <f t="shared" si="373"/>
        <v>4.8812743091498231E-2</v>
      </c>
      <c r="CG195" s="230">
        <f t="shared" si="373"/>
        <v>4.7095113173863307E-2</v>
      </c>
      <c r="CH195" s="230">
        <f t="shared" si="373"/>
        <v>4.5377483256228382E-2</v>
      </c>
      <c r="CI195" s="230">
        <f t="shared" si="373"/>
        <v>4.3659853338593443E-2</v>
      </c>
      <c r="CJ195" s="230">
        <f t="shared" si="373"/>
        <v>4.1942223420958519E-2</v>
      </c>
      <c r="CK195" s="230">
        <f t="shared" si="373"/>
        <v>4.0224593503323594E-2</v>
      </c>
      <c r="CL195" s="230">
        <f t="shared" si="373"/>
        <v>3.8506963585688656E-2</v>
      </c>
      <c r="CM195" s="230">
        <f t="shared" si="361"/>
        <v>3.6789333668053731E-2</v>
      </c>
      <c r="CN195" s="230">
        <f t="shared" si="361"/>
        <v>3.5071703750418806E-2</v>
      </c>
      <c r="CO195" s="230">
        <f t="shared" si="361"/>
        <v>3.3354073832783881E-2</v>
      </c>
      <c r="CP195" s="230">
        <f t="shared" si="361"/>
        <v>3.1636443915148943E-2</v>
      </c>
      <c r="CQ195" s="230">
        <f t="shared" si="361"/>
        <v>2.9918813997514018E-2</v>
      </c>
      <c r="CR195" s="230">
        <f t="shared" si="361"/>
        <v>2.8201184079879094E-2</v>
      </c>
      <c r="CS195" s="230">
        <f t="shared" si="361"/>
        <v>2.6483554162244169E-2</v>
      </c>
      <c r="CT195" s="230">
        <f t="shared" si="361"/>
        <v>2.476592424460923E-2</v>
      </c>
      <c r="CU195" s="230">
        <f t="shared" si="361"/>
        <v>2.3048294326974306E-2</v>
      </c>
      <c r="CV195" s="230">
        <f t="shared" si="361"/>
        <v>2.1330664409339381E-2</v>
      </c>
      <c r="CW195" s="230">
        <f t="shared" si="361"/>
        <v>1.9613034491704456E-2</v>
      </c>
      <c r="CX195" s="230">
        <f t="shared" si="361"/>
        <v>1.7895404574069518E-2</v>
      </c>
      <c r="CY195" s="230">
        <f t="shared" si="361"/>
        <v>1.6177774656434593E-2</v>
      </c>
      <c r="CZ195" s="230">
        <f t="shared" si="361"/>
        <v>1.4460144738799668E-2</v>
      </c>
      <c r="DA195" s="230">
        <f t="shared" si="361"/>
        <v>1.274251482116473E-2</v>
      </c>
      <c r="DB195" s="230">
        <f t="shared" si="362"/>
        <v>1.1024884903529805E-2</v>
      </c>
      <c r="DC195" s="230">
        <f t="shared" si="362"/>
        <v>9.3072549858948805E-3</v>
      </c>
      <c r="DD195" s="230">
        <f t="shared" si="362"/>
        <v>7.5896250682599559E-3</v>
      </c>
      <c r="DE195" s="230">
        <f t="shared" si="362"/>
        <v>5.8719951506250173E-3</v>
      </c>
      <c r="DF195" s="230">
        <f t="shared" si="362"/>
        <v>4.1543652329900926E-3</v>
      </c>
      <c r="DG195" s="230">
        <f t="shared" si="362"/>
        <v>2.436735315355168E-3</v>
      </c>
      <c r="DH195" s="230">
        <f t="shared" si="362"/>
        <v>7.2478728566954191E-4</v>
      </c>
      <c r="DI195" s="230">
        <f t="shared" si="362"/>
        <v>0</v>
      </c>
      <c r="DJ195" s="230">
        <f t="shared" si="362"/>
        <v>0</v>
      </c>
      <c r="DK195" s="230">
        <f t="shared" si="362"/>
        <v>0</v>
      </c>
      <c r="DL195" s="230">
        <f t="shared" si="362"/>
        <v>0</v>
      </c>
      <c r="DM195" s="230">
        <f t="shared" si="362"/>
        <v>0</v>
      </c>
      <c r="DN195" s="230">
        <f t="shared" si="362"/>
        <v>0</v>
      </c>
      <c r="DO195" s="230">
        <f t="shared" si="362"/>
        <v>0</v>
      </c>
      <c r="DP195" s="230">
        <f t="shared" si="362"/>
        <v>0</v>
      </c>
    </row>
    <row r="196" spans="2:120" x14ac:dyDescent="0.25">
      <c r="B196" s="194" t="str">
        <f t="shared" si="374"/>
        <v>North Korea</v>
      </c>
      <c r="C196" s="233">
        <f>'web app'!$C$29</f>
        <v>668.55</v>
      </c>
      <c r="D196" s="234">
        <f>'web app'!$C$17</f>
        <v>0.15</v>
      </c>
      <c r="E196" s="235">
        <f>VLOOKUP($S196,'data countries EDGAR'!$A$15:$AA$223,'data countries EDGAR'!$AA$12,FALSE)</f>
        <v>3.3361299790698492E-3</v>
      </c>
      <c r="F196" s="235">
        <f>VLOOKUP($S196,'data countries EDGAR'!$A$15:$AA$223,'data countries EDGAR'!$Z$12,FALSE)</f>
        <v>2.000818518835146E-3</v>
      </c>
      <c r="G196" s="193">
        <f t="shared" si="375"/>
        <v>1.4715555922782233</v>
      </c>
      <c r="H196" s="262">
        <f>VLOOKUP($S196,'data countries EDGAR'!$A$15:$AA$223,'data countries EDGAR'!M$12,FALSE)/1000</f>
        <v>7.3411126967130994E-2</v>
      </c>
      <c r="I196" s="236">
        <f>VLOOKUP($S196,'data countries EDGAR'!$A$15:$AA$223,'data countries EDGAR'!N$12,FALSE)/1000</f>
        <v>6.9045008429351004E-2</v>
      </c>
      <c r="J196" s="236">
        <f>VLOOKUP($S196,'data countries EDGAR'!$A$15:$AA$223,'data countries EDGAR'!O$12,FALSE)/1000</f>
        <v>5.7290629614737E-2</v>
      </c>
      <c r="K196" s="236">
        <f>VLOOKUP($S196,'data countries EDGAR'!$A$15:$AA$223,'data countries EDGAR'!P$12,FALSE)/1000</f>
        <v>5.9803620063201002E-2</v>
      </c>
      <c r="L196" s="236">
        <f>VLOOKUP($S196,'data countries EDGAR'!$A$15:$AA$223,'data countries EDGAR'!Q$12,FALSE)/1000</f>
        <v>6.5658792361013005E-2</v>
      </c>
      <c r="M196" s="236">
        <f>VLOOKUP($S196,'data countries EDGAR'!$A$15:$AA$223,'data countries EDGAR'!R$12,FALSE)/1000</f>
        <v>6.6239386070841996E-2</v>
      </c>
      <c r="N196" s="236"/>
      <c r="O196" s="236"/>
      <c r="P196" s="262">
        <f t="shared" si="376"/>
        <v>0.31803743653914401</v>
      </c>
      <c r="Q196" s="194">
        <f t="shared" si="363"/>
        <v>0</v>
      </c>
      <c r="R196" s="237">
        <f t="shared" si="364"/>
        <v>0</v>
      </c>
      <c r="S196" s="194" t="str">
        <f>'data countries EDGAR'!A151</f>
        <v>North Korea</v>
      </c>
      <c r="T196" s="195">
        <v>2019</v>
      </c>
      <c r="U196" s="485">
        <f t="shared" si="377"/>
        <v>1.4715555922782233</v>
      </c>
      <c r="V196" s="193">
        <f t="shared" si="365"/>
        <v>1.4715555922787589</v>
      </c>
      <c r="W196" s="254">
        <f t="shared" si="378"/>
        <v>3.6393110747212631E-13</v>
      </c>
      <c r="X196" s="197">
        <f t="shared" si="366"/>
        <v>7.3411126967130994E-2</v>
      </c>
      <c r="Y196" s="229">
        <v>0</v>
      </c>
      <c r="Z196" s="199">
        <f t="shared" si="379"/>
        <v>7.3411126967130994E-2</v>
      </c>
      <c r="AA196" s="199">
        <f t="shared" si="367"/>
        <v>-299.52406413176567</v>
      </c>
      <c r="AB196" s="200">
        <f t="shared" si="368"/>
        <v>305490.37551389303</v>
      </c>
      <c r="AC196" s="199">
        <f t="shared" si="380"/>
        <v>2019.5060849872805</v>
      </c>
      <c r="AD196" s="199">
        <f t="shared" si="381"/>
        <v>2060.5847201283282</v>
      </c>
      <c r="AE196" s="201">
        <f t="shared" si="382"/>
        <v>2060.5847201283282</v>
      </c>
      <c r="AF196" s="202">
        <f t="shared" si="369"/>
        <v>2060.5847201283282</v>
      </c>
      <c r="AG196" s="202">
        <f t="shared" si="383"/>
        <v>2060.5847201283282</v>
      </c>
      <c r="AH196" s="202">
        <f t="shared" si="384"/>
        <v>2060</v>
      </c>
      <c r="AI196" s="177">
        <f t="shared" si="370"/>
        <v>2061</v>
      </c>
      <c r="AJ196" s="178" cm="1">
        <f t="array" ref="AJ196">IFERROR(INDEX($AN$6:$DP$6,MATCH(_xlfn.AGGREGATE(14,6,(AN196:DP196)/(AN196:DP196&lt;=0),1),AN196:DP196,0)),"-")</f>
        <v>2061</v>
      </c>
      <c r="AL196" s="176" t="s">
        <v>302</v>
      </c>
      <c r="AM196" s="154">
        <f t="shared" si="371"/>
        <v>7.3411126967130994E-2</v>
      </c>
      <c r="AN196" s="176">
        <f t="shared" si="344"/>
        <v>7.1624303867500974E-2</v>
      </c>
      <c r="AO196" s="176">
        <f t="shared" si="344"/>
        <v>6.9837480767870969E-2</v>
      </c>
      <c r="AP196" s="176">
        <f t="shared" si="344"/>
        <v>6.8050657668240949E-2</v>
      </c>
      <c r="AQ196" s="176">
        <f t="shared" si="344"/>
        <v>6.626383456861093E-2</v>
      </c>
      <c r="AR196" s="230">
        <f t="shared" si="372"/>
        <v>6.4477011468980924E-2</v>
      </c>
      <c r="AS196" s="230">
        <f t="shared" si="372"/>
        <v>6.2690188369350905E-2</v>
      </c>
      <c r="AT196" s="230">
        <f t="shared" si="372"/>
        <v>6.0903365269720892E-2</v>
      </c>
      <c r="AU196" s="230">
        <f t="shared" si="372"/>
        <v>5.911654217009088E-2</v>
      </c>
      <c r="AV196" s="230">
        <f t="shared" si="372"/>
        <v>5.7329719070460861E-2</v>
      </c>
      <c r="AW196" s="230">
        <f t="shared" si="372"/>
        <v>5.5542895970830848E-2</v>
      </c>
      <c r="AX196" s="230">
        <f t="shared" si="372"/>
        <v>5.3756072871200836E-2</v>
      </c>
      <c r="AY196" s="230">
        <f t="shared" si="372"/>
        <v>5.1969249771570816E-2</v>
      </c>
      <c r="AZ196" s="230">
        <f t="shared" si="372"/>
        <v>5.0182426671940804E-2</v>
      </c>
      <c r="BA196" s="230">
        <f t="shared" si="372"/>
        <v>4.8395603572310791E-2</v>
      </c>
      <c r="BB196" s="230">
        <f t="shared" si="372"/>
        <v>4.6608780472680772E-2</v>
      </c>
      <c r="BC196" s="230">
        <f t="shared" si="372"/>
        <v>4.4821957373050759E-2</v>
      </c>
      <c r="BD196" s="230">
        <f t="shared" si="372"/>
        <v>4.3035134273420747E-2</v>
      </c>
      <c r="BE196" s="230">
        <f t="shared" si="372"/>
        <v>4.1248311173790728E-2</v>
      </c>
      <c r="BF196" s="230">
        <f t="shared" si="372"/>
        <v>3.9461488074160715E-2</v>
      </c>
      <c r="BG196" s="230">
        <f t="shared" si="372"/>
        <v>3.7674664974530703E-2</v>
      </c>
      <c r="BH196" s="230">
        <f t="shared" si="360"/>
        <v>3.5887841874900683E-2</v>
      </c>
      <c r="BI196" s="230">
        <f t="shared" si="360"/>
        <v>3.4101018775270671E-2</v>
      </c>
      <c r="BJ196" s="230">
        <f t="shared" si="360"/>
        <v>3.2314195675640658E-2</v>
      </c>
      <c r="BK196" s="230">
        <f t="shared" si="360"/>
        <v>3.0527372576010639E-2</v>
      </c>
      <c r="BL196" s="230">
        <f t="shared" si="360"/>
        <v>2.8740549476380627E-2</v>
      </c>
      <c r="BM196" s="230">
        <f t="shared" si="360"/>
        <v>2.6953726376750614E-2</v>
      </c>
      <c r="BN196" s="230">
        <f t="shared" si="360"/>
        <v>2.5166903277120602E-2</v>
      </c>
      <c r="BO196" s="230">
        <f t="shared" si="360"/>
        <v>2.3380080177490582E-2</v>
      </c>
      <c r="BP196" s="230">
        <f t="shared" si="360"/>
        <v>2.159325707786057E-2</v>
      </c>
      <c r="BQ196" s="230">
        <f t="shared" si="360"/>
        <v>1.9806433978230557E-2</v>
      </c>
      <c r="BR196" s="230">
        <f t="shared" si="360"/>
        <v>1.8019610878600538E-2</v>
      </c>
      <c r="BS196" s="230">
        <f t="shared" si="360"/>
        <v>1.6232787778970525E-2</v>
      </c>
      <c r="BT196" s="230">
        <f t="shared" si="360"/>
        <v>1.4445964679340513E-2</v>
      </c>
      <c r="BU196" s="230">
        <f t="shared" si="360"/>
        <v>1.2659141579710494E-2</v>
      </c>
      <c r="BV196" s="230">
        <f t="shared" si="360"/>
        <v>1.0872318480080481E-2</v>
      </c>
      <c r="BW196" s="230">
        <f t="shared" si="373"/>
        <v>9.0854953804504618E-3</v>
      </c>
      <c r="BX196" s="230">
        <f t="shared" si="373"/>
        <v>7.2986722808204563E-3</v>
      </c>
      <c r="BY196" s="230">
        <f t="shared" si="373"/>
        <v>5.5118491811904369E-3</v>
      </c>
      <c r="BZ196" s="230">
        <f t="shared" si="373"/>
        <v>3.7250260815604175E-3</v>
      </c>
      <c r="CA196" s="230">
        <f t="shared" si="373"/>
        <v>1.938202981930412E-3</v>
      </c>
      <c r="CB196" s="230">
        <f t="shared" si="373"/>
        <v>3.0545529013110691E-4</v>
      </c>
      <c r="CC196" s="230">
        <f t="shared" si="373"/>
        <v>0</v>
      </c>
      <c r="CD196" s="230">
        <f t="shared" si="373"/>
        <v>0</v>
      </c>
      <c r="CE196" s="230">
        <f t="shared" si="373"/>
        <v>0</v>
      </c>
      <c r="CF196" s="230">
        <f t="shared" si="373"/>
        <v>0</v>
      </c>
      <c r="CG196" s="230">
        <f t="shared" si="373"/>
        <v>0</v>
      </c>
      <c r="CH196" s="230">
        <f t="shared" si="373"/>
        <v>0</v>
      </c>
      <c r="CI196" s="230">
        <f t="shared" si="373"/>
        <v>0</v>
      </c>
      <c r="CJ196" s="230">
        <f t="shared" si="373"/>
        <v>0</v>
      </c>
      <c r="CK196" s="230">
        <f t="shared" si="373"/>
        <v>0</v>
      </c>
      <c r="CL196" s="230">
        <f t="shared" si="373"/>
        <v>0</v>
      </c>
      <c r="CM196" s="230">
        <f t="shared" si="361"/>
        <v>0</v>
      </c>
      <c r="CN196" s="230">
        <f t="shared" si="361"/>
        <v>0</v>
      </c>
      <c r="CO196" s="230">
        <f t="shared" si="361"/>
        <v>0</v>
      </c>
      <c r="CP196" s="230">
        <f t="shared" si="361"/>
        <v>0</v>
      </c>
      <c r="CQ196" s="230">
        <f t="shared" si="361"/>
        <v>0</v>
      </c>
      <c r="CR196" s="230">
        <f t="shared" si="361"/>
        <v>0</v>
      </c>
      <c r="CS196" s="230">
        <f t="shared" si="361"/>
        <v>0</v>
      </c>
      <c r="CT196" s="230">
        <f t="shared" si="361"/>
        <v>0</v>
      </c>
      <c r="CU196" s="230">
        <f t="shared" si="361"/>
        <v>0</v>
      </c>
      <c r="CV196" s="230">
        <f t="shared" si="361"/>
        <v>0</v>
      </c>
      <c r="CW196" s="230">
        <f t="shared" si="361"/>
        <v>0</v>
      </c>
      <c r="CX196" s="230">
        <f t="shared" si="361"/>
        <v>0</v>
      </c>
      <c r="CY196" s="230">
        <f t="shared" si="361"/>
        <v>0</v>
      </c>
      <c r="CZ196" s="230">
        <f t="shared" si="361"/>
        <v>0</v>
      </c>
      <c r="DA196" s="230">
        <f t="shared" si="361"/>
        <v>0</v>
      </c>
      <c r="DB196" s="230">
        <f t="shared" si="362"/>
        <v>0</v>
      </c>
      <c r="DC196" s="230">
        <f t="shared" si="362"/>
        <v>0</v>
      </c>
      <c r="DD196" s="230">
        <f t="shared" si="362"/>
        <v>0</v>
      </c>
      <c r="DE196" s="230">
        <f t="shared" si="362"/>
        <v>0</v>
      </c>
      <c r="DF196" s="230">
        <f t="shared" si="362"/>
        <v>0</v>
      </c>
      <c r="DG196" s="230">
        <f t="shared" si="362"/>
        <v>0</v>
      </c>
      <c r="DH196" s="230">
        <f t="shared" si="362"/>
        <v>0</v>
      </c>
      <c r="DI196" s="230">
        <f t="shared" si="362"/>
        <v>0</v>
      </c>
      <c r="DJ196" s="230">
        <f t="shared" si="362"/>
        <v>0</v>
      </c>
      <c r="DK196" s="230">
        <f t="shared" si="362"/>
        <v>0</v>
      </c>
      <c r="DL196" s="230">
        <f t="shared" si="362"/>
        <v>0</v>
      </c>
      <c r="DM196" s="230">
        <f t="shared" si="362"/>
        <v>0</v>
      </c>
      <c r="DN196" s="230">
        <f t="shared" si="362"/>
        <v>0</v>
      </c>
      <c r="DO196" s="230">
        <f t="shared" si="362"/>
        <v>0</v>
      </c>
      <c r="DP196" s="230">
        <f t="shared" si="362"/>
        <v>0</v>
      </c>
    </row>
    <row r="197" spans="2:120" x14ac:dyDescent="0.25">
      <c r="B197" s="194" t="str">
        <f t="shared" si="374"/>
        <v>North Macedonia</v>
      </c>
      <c r="C197" s="233">
        <f>'web app'!$C$29</f>
        <v>668.55</v>
      </c>
      <c r="D197" s="234">
        <f>'web app'!$C$17</f>
        <v>0.15</v>
      </c>
      <c r="E197" s="235">
        <f>VLOOKUP($S197,'data countries EDGAR'!$A$15:$AA$223,'data countries EDGAR'!$AA$12,FALSE)</f>
        <v>2.7058960427650157E-4</v>
      </c>
      <c r="F197" s="235">
        <f>VLOOKUP($S197,'data countries EDGAR'!$A$15:$AA$223,'data countries EDGAR'!$Z$12,FALSE)</f>
        <v>2.3651394300522178E-4</v>
      </c>
      <c r="G197" s="193">
        <f t="shared" si="375"/>
        <v>0.16153858909757812</v>
      </c>
      <c r="H197" s="262">
        <f>VLOOKUP($S197,'data countries EDGAR'!$A$15:$AA$223,'data countries EDGAR'!M$12,FALSE)/1000</f>
        <v>8.6778260676843005E-3</v>
      </c>
      <c r="I197" s="236">
        <f>VLOOKUP($S197,'data countries EDGAR'!$A$15:$AA$223,'data countries EDGAR'!N$12,FALSE)/1000</f>
        <v>7.5803511370100005E-3</v>
      </c>
      <c r="J197" s="236">
        <f>VLOOKUP($S197,'data countries EDGAR'!$A$15:$AA$223,'data countries EDGAR'!O$12,FALSE)/1000</f>
        <v>7.6339606444032005E-3</v>
      </c>
      <c r="K197" s="236">
        <f>VLOOKUP($S197,'data countries EDGAR'!$A$15:$AA$223,'data countries EDGAR'!P$12,FALSE)/1000</f>
        <v>8.2042101389020999E-3</v>
      </c>
      <c r="L197" s="236">
        <f>VLOOKUP($S197,'data countries EDGAR'!$A$15:$AA$223,'data countries EDGAR'!Q$12,FALSE)/1000</f>
        <v>8.0202585977858995E-3</v>
      </c>
      <c r="M197" s="236">
        <f>VLOOKUP($S197,'data countries EDGAR'!$A$15:$AA$223,'data countries EDGAR'!R$12,FALSE)/1000</f>
        <v>7.2973182938059003E-3</v>
      </c>
      <c r="N197" s="236"/>
      <c r="O197" s="236"/>
      <c r="P197" s="262">
        <f t="shared" si="376"/>
        <v>3.8736098811907101E-2</v>
      </c>
      <c r="Q197" s="194">
        <f t="shared" si="363"/>
        <v>0</v>
      </c>
      <c r="R197" s="237">
        <f t="shared" si="364"/>
        <v>0</v>
      </c>
      <c r="S197" s="194" t="str">
        <f>'data countries EDGAR'!A152</f>
        <v>North Macedonia</v>
      </c>
      <c r="T197" s="195">
        <v>2019</v>
      </c>
      <c r="U197" s="485">
        <f t="shared" si="377"/>
        <v>0.16153858909757812</v>
      </c>
      <c r="V197" s="193">
        <f t="shared" si="365"/>
        <v>0.16153858909753308</v>
      </c>
      <c r="W197" s="254">
        <f t="shared" si="378"/>
        <v>-2.7888802378583932E-13</v>
      </c>
      <c r="X197" s="197">
        <f t="shared" si="366"/>
        <v>8.6778260676843005E-3</v>
      </c>
      <c r="Y197" s="229">
        <v>0</v>
      </c>
      <c r="Z197" s="199">
        <f t="shared" si="379"/>
        <v>8.6778260676843005E-3</v>
      </c>
      <c r="AA197" s="199">
        <f t="shared" si="367"/>
        <v>-35.381494491639728</v>
      </c>
      <c r="AB197" s="200">
        <f t="shared" si="368"/>
        <v>36061.455847944133</v>
      </c>
      <c r="AC197" s="199">
        <f t="shared" si="380"/>
        <v>2019.5065404521656</v>
      </c>
      <c r="AD197" s="199">
        <f t="shared" si="381"/>
        <v>2057.7236570276241</v>
      </c>
      <c r="AE197" s="201">
        <f t="shared" si="382"/>
        <v>2057.7236570276241</v>
      </c>
      <c r="AF197" s="202">
        <f t="shared" si="369"/>
        <v>2057.7236570276241</v>
      </c>
      <c r="AG197" s="202">
        <f t="shared" si="383"/>
        <v>2057.7236570276241</v>
      </c>
      <c r="AH197" s="202">
        <f t="shared" si="384"/>
        <v>2057</v>
      </c>
      <c r="AI197" s="177">
        <f t="shared" si="370"/>
        <v>2058</v>
      </c>
      <c r="AJ197" s="178" cm="1">
        <f t="array" ref="AJ197">IFERROR(INDEX($AN$6:$DP$6,MATCH(_xlfn.AGGREGATE(14,6,(AN197:DP197)/(AN197:DP197&lt;=0),1),AN197:DP197,0)),"-")</f>
        <v>2058</v>
      </c>
      <c r="AL197" s="176" t="s">
        <v>302</v>
      </c>
      <c r="AM197" s="154">
        <f t="shared" si="371"/>
        <v>8.6778260676843005E-3</v>
      </c>
      <c r="AN197" s="176">
        <f t="shared" si="344"/>
        <v>8.4507984428441943E-3</v>
      </c>
      <c r="AO197" s="176">
        <f t="shared" si="344"/>
        <v>8.2237708180040898E-3</v>
      </c>
      <c r="AP197" s="176">
        <f t="shared" si="344"/>
        <v>7.9967431931639837E-3</v>
      </c>
      <c r="AQ197" s="176">
        <f t="shared" si="344"/>
        <v>7.7697155683238784E-3</v>
      </c>
      <c r="AR197" s="230">
        <f t="shared" si="372"/>
        <v>7.5426879434837731E-3</v>
      </c>
      <c r="AS197" s="230">
        <f t="shared" si="372"/>
        <v>7.3156603186436677E-3</v>
      </c>
      <c r="AT197" s="230">
        <f t="shared" si="372"/>
        <v>7.0886326938035624E-3</v>
      </c>
      <c r="AU197" s="230">
        <f t="shared" si="372"/>
        <v>6.8616050689634571E-3</v>
      </c>
      <c r="AV197" s="230">
        <f t="shared" si="372"/>
        <v>6.6345774441233518E-3</v>
      </c>
      <c r="AW197" s="230">
        <f t="shared" si="372"/>
        <v>6.4075498192832456E-3</v>
      </c>
      <c r="AX197" s="230">
        <f t="shared" si="372"/>
        <v>6.1805221944431412E-3</v>
      </c>
      <c r="AY197" s="230">
        <f t="shared" si="372"/>
        <v>5.953494569603035E-3</v>
      </c>
      <c r="AZ197" s="230">
        <f t="shared" si="372"/>
        <v>5.7264669447629297E-3</v>
      </c>
      <c r="BA197" s="230">
        <f t="shared" si="372"/>
        <v>5.4994393199228244E-3</v>
      </c>
      <c r="BB197" s="230">
        <f t="shared" si="372"/>
        <v>5.2724116950827182E-3</v>
      </c>
      <c r="BC197" s="230">
        <f t="shared" si="372"/>
        <v>5.0453840702426138E-3</v>
      </c>
      <c r="BD197" s="230">
        <f t="shared" si="372"/>
        <v>4.8183564454025076E-3</v>
      </c>
      <c r="BE197" s="230">
        <f t="shared" si="372"/>
        <v>4.5913288205624023E-3</v>
      </c>
      <c r="BF197" s="230">
        <f t="shared" si="372"/>
        <v>4.364301195722297E-3</v>
      </c>
      <c r="BG197" s="230">
        <f t="shared" si="372"/>
        <v>4.1372735708821917E-3</v>
      </c>
      <c r="BH197" s="230">
        <f t="shared" si="360"/>
        <v>3.9102459460420864E-3</v>
      </c>
      <c r="BI197" s="230">
        <f t="shared" si="360"/>
        <v>3.6832183212019811E-3</v>
      </c>
      <c r="BJ197" s="230">
        <f t="shared" si="360"/>
        <v>3.4561906963618749E-3</v>
      </c>
      <c r="BK197" s="230">
        <f t="shared" si="360"/>
        <v>3.2291630715217696E-3</v>
      </c>
      <c r="BL197" s="230">
        <f t="shared" si="360"/>
        <v>3.0021354466816643E-3</v>
      </c>
      <c r="BM197" s="230">
        <f t="shared" si="360"/>
        <v>2.775107821841559E-3</v>
      </c>
      <c r="BN197" s="230">
        <f t="shared" si="360"/>
        <v>2.5480801970014537E-3</v>
      </c>
      <c r="BO197" s="230">
        <f t="shared" si="360"/>
        <v>2.3210525721613483E-3</v>
      </c>
      <c r="BP197" s="230">
        <f t="shared" si="360"/>
        <v>2.0940249473212422E-3</v>
      </c>
      <c r="BQ197" s="230">
        <f t="shared" si="360"/>
        <v>1.8669973224811369E-3</v>
      </c>
      <c r="BR197" s="230">
        <f t="shared" si="360"/>
        <v>1.6399696976410316E-3</v>
      </c>
      <c r="BS197" s="230">
        <f t="shared" si="360"/>
        <v>1.4129420728009262E-3</v>
      </c>
      <c r="BT197" s="230">
        <f t="shared" si="360"/>
        <v>1.1859144479608209E-3</v>
      </c>
      <c r="BU197" s="230">
        <f t="shared" si="360"/>
        <v>9.5888682312071562E-4</v>
      </c>
      <c r="BV197" s="230">
        <f t="shared" si="360"/>
        <v>7.3185919828061032E-4</v>
      </c>
      <c r="BW197" s="230">
        <f t="shared" si="373"/>
        <v>5.0483157344050414E-4</v>
      </c>
      <c r="BX197" s="230">
        <f t="shared" si="373"/>
        <v>2.778039486003997E-4</v>
      </c>
      <c r="BY197" s="230">
        <f t="shared" si="373"/>
        <v>5.9444855808150273E-5</v>
      </c>
      <c r="BZ197" s="230">
        <f t="shared" si="373"/>
        <v>0</v>
      </c>
      <c r="CA197" s="230">
        <f t="shared" si="373"/>
        <v>0</v>
      </c>
      <c r="CB197" s="230">
        <f t="shared" si="373"/>
        <v>0</v>
      </c>
      <c r="CC197" s="230">
        <f t="shared" si="373"/>
        <v>0</v>
      </c>
      <c r="CD197" s="230">
        <f t="shared" si="373"/>
        <v>0</v>
      </c>
      <c r="CE197" s="230">
        <f t="shared" si="373"/>
        <v>0</v>
      </c>
      <c r="CF197" s="230">
        <f t="shared" si="373"/>
        <v>0</v>
      </c>
      <c r="CG197" s="230">
        <f t="shared" si="373"/>
        <v>0</v>
      </c>
      <c r="CH197" s="230">
        <f t="shared" si="373"/>
        <v>0</v>
      </c>
      <c r="CI197" s="230">
        <f t="shared" si="373"/>
        <v>0</v>
      </c>
      <c r="CJ197" s="230">
        <f t="shared" si="373"/>
        <v>0</v>
      </c>
      <c r="CK197" s="230">
        <f t="shared" si="373"/>
        <v>0</v>
      </c>
      <c r="CL197" s="230">
        <f t="shared" si="373"/>
        <v>0</v>
      </c>
      <c r="CM197" s="230">
        <f t="shared" si="361"/>
        <v>0</v>
      </c>
      <c r="CN197" s="230">
        <f t="shared" si="361"/>
        <v>0</v>
      </c>
      <c r="CO197" s="230">
        <f t="shared" si="361"/>
        <v>0</v>
      </c>
      <c r="CP197" s="230">
        <f t="shared" si="361"/>
        <v>0</v>
      </c>
      <c r="CQ197" s="230">
        <f t="shared" si="361"/>
        <v>0</v>
      </c>
      <c r="CR197" s="230">
        <f t="shared" si="361"/>
        <v>0</v>
      </c>
      <c r="CS197" s="230">
        <f t="shared" si="361"/>
        <v>0</v>
      </c>
      <c r="CT197" s="230">
        <f t="shared" si="361"/>
        <v>0</v>
      </c>
      <c r="CU197" s="230">
        <f t="shared" si="361"/>
        <v>0</v>
      </c>
      <c r="CV197" s="230">
        <f t="shared" si="361"/>
        <v>0</v>
      </c>
      <c r="CW197" s="230">
        <f t="shared" si="361"/>
        <v>0</v>
      </c>
      <c r="CX197" s="230">
        <f t="shared" si="361"/>
        <v>0</v>
      </c>
      <c r="CY197" s="230">
        <f t="shared" si="361"/>
        <v>0</v>
      </c>
      <c r="CZ197" s="230">
        <f t="shared" si="361"/>
        <v>0</v>
      </c>
      <c r="DA197" s="230">
        <f t="shared" si="361"/>
        <v>0</v>
      </c>
      <c r="DB197" s="230">
        <f t="shared" si="362"/>
        <v>0</v>
      </c>
      <c r="DC197" s="230">
        <f t="shared" si="362"/>
        <v>0</v>
      </c>
      <c r="DD197" s="230">
        <f t="shared" si="362"/>
        <v>0</v>
      </c>
      <c r="DE197" s="230">
        <f t="shared" si="362"/>
        <v>0</v>
      </c>
      <c r="DF197" s="230">
        <f t="shared" si="362"/>
        <v>0</v>
      </c>
      <c r="DG197" s="230">
        <f t="shared" si="362"/>
        <v>0</v>
      </c>
      <c r="DH197" s="230">
        <f t="shared" si="362"/>
        <v>0</v>
      </c>
      <c r="DI197" s="230">
        <f t="shared" si="362"/>
        <v>0</v>
      </c>
      <c r="DJ197" s="230">
        <f t="shared" si="362"/>
        <v>0</v>
      </c>
      <c r="DK197" s="230">
        <f t="shared" si="362"/>
        <v>0</v>
      </c>
      <c r="DL197" s="230">
        <f t="shared" si="362"/>
        <v>0</v>
      </c>
      <c r="DM197" s="230">
        <f t="shared" si="362"/>
        <v>0</v>
      </c>
      <c r="DN197" s="230">
        <f t="shared" si="362"/>
        <v>0</v>
      </c>
      <c r="DO197" s="230">
        <f t="shared" si="362"/>
        <v>0</v>
      </c>
      <c r="DP197" s="230">
        <f t="shared" si="362"/>
        <v>0</v>
      </c>
    </row>
    <row r="198" spans="2:120" x14ac:dyDescent="0.25">
      <c r="B198" s="194" t="str">
        <f t="shared" si="374"/>
        <v>Norway</v>
      </c>
      <c r="C198" s="233">
        <f>'web app'!$C$29</f>
        <v>668.55</v>
      </c>
      <c r="D198" s="234">
        <f>'web app'!$C$17</f>
        <v>0.15</v>
      </c>
      <c r="E198" s="235">
        <f>VLOOKUP($S198,'data countries EDGAR'!$A$15:$AA$223,'data countries EDGAR'!$AA$12,FALSE)</f>
        <v>7.0034874014269545E-4</v>
      </c>
      <c r="F198" s="235">
        <f>VLOOKUP($S198,'data countries EDGAR'!$A$15:$AA$223,'data countries EDGAR'!$Z$12,FALSE)</f>
        <v>1.2359202672957226E-3</v>
      </c>
      <c r="G198" s="193">
        <f t="shared" si="375"/>
        <v>0.77256604302883181</v>
      </c>
      <c r="H198" s="262">
        <f>VLOOKUP($S198,'data countries EDGAR'!$A$15:$AA$223,'data countries EDGAR'!M$12,FALSE)/1000</f>
        <v>4.5346591312298998E-2</v>
      </c>
      <c r="I198" s="236">
        <f>VLOOKUP($S198,'data countries EDGAR'!$A$15:$AA$223,'data countries EDGAR'!N$12,FALSE)/1000</f>
        <v>4.3707898682522998E-2</v>
      </c>
      <c r="J198" s="236">
        <f>VLOOKUP($S198,'data countries EDGAR'!$A$15:$AA$223,'data countries EDGAR'!O$12,FALSE)/1000</f>
        <v>4.4427836562194997E-2</v>
      </c>
      <c r="K198" s="236">
        <f>VLOOKUP($S198,'data countries EDGAR'!$A$15:$AA$223,'data countries EDGAR'!P$12,FALSE)/1000</f>
        <v>4.3547068907106995E-2</v>
      </c>
      <c r="L198" s="236">
        <f>VLOOKUP($S198,'data countries EDGAR'!$A$15:$AA$223,'data countries EDGAR'!Q$12,FALSE)/1000</f>
        <v>4.1604245053150003E-2</v>
      </c>
      <c r="M198" s="236">
        <f>VLOOKUP($S198,'data countries EDGAR'!$A$15:$AA$223,'data countries EDGAR'!R$12,FALSE)/1000</f>
        <v>3.9999523053890998E-2</v>
      </c>
      <c r="N198" s="236"/>
      <c r="O198" s="236"/>
      <c r="P198" s="262">
        <f t="shared" si="376"/>
        <v>0.21328657225886599</v>
      </c>
      <c r="Q198" s="194">
        <f t="shared" si="363"/>
        <v>0</v>
      </c>
      <c r="R198" s="237">
        <f t="shared" si="364"/>
        <v>0</v>
      </c>
      <c r="S198" s="194" t="str">
        <f>'data countries EDGAR'!A153</f>
        <v>Norway</v>
      </c>
      <c r="T198" s="195">
        <v>2019</v>
      </c>
      <c r="U198" s="485">
        <f t="shared" si="377"/>
        <v>0.77256604302883181</v>
      </c>
      <c r="V198" s="193">
        <f t="shared" si="365"/>
        <v>0.77256604302904752</v>
      </c>
      <c r="W198" s="254">
        <f t="shared" si="378"/>
        <v>2.7911006839076435E-13</v>
      </c>
      <c r="X198" s="197">
        <f t="shared" si="366"/>
        <v>4.5346591312298998E-2</v>
      </c>
      <c r="Y198" s="229">
        <v>0</v>
      </c>
      <c r="Z198" s="199">
        <f t="shared" si="379"/>
        <v>4.5346591312298998E-2</v>
      </c>
      <c r="AA198" s="199">
        <f t="shared" si="367"/>
        <v>-184.74536098774561</v>
      </c>
      <c r="AB198" s="200">
        <f t="shared" si="368"/>
        <v>188152.62543849827</v>
      </c>
      <c r="AC198" s="199">
        <f t="shared" si="380"/>
        <v>2019.5071292704408</v>
      </c>
      <c r="AD198" s="199">
        <f t="shared" si="381"/>
        <v>2054.5667016690545</v>
      </c>
      <c r="AE198" s="201">
        <f t="shared" si="382"/>
        <v>2054.5667016690545</v>
      </c>
      <c r="AF198" s="202">
        <f t="shared" si="369"/>
        <v>2054.5667016690545</v>
      </c>
      <c r="AG198" s="202">
        <f t="shared" si="383"/>
        <v>2054.5667016690545</v>
      </c>
      <c r="AH198" s="202">
        <f t="shared" si="384"/>
        <v>2054</v>
      </c>
      <c r="AI198" s="177">
        <f t="shared" si="370"/>
        <v>2055</v>
      </c>
      <c r="AJ198" s="178" cm="1">
        <f t="array" ref="AJ198">IFERROR(INDEX($AN$6:$DP$6,MATCH(_xlfn.AGGREGATE(14,6,(AN198:DP198)/(AN198:DP198&lt;=0),1),AN198:DP198,0)),"-")</f>
        <v>2055</v>
      </c>
      <c r="AL198" s="176" t="s">
        <v>302</v>
      </c>
      <c r="AM198" s="154">
        <f t="shared" si="371"/>
        <v>4.5346591312298998E-2</v>
      </c>
      <c r="AN198" s="176">
        <f t="shared" si="344"/>
        <v>4.4053438858433734E-2</v>
      </c>
      <c r="AO198" s="176">
        <f t="shared" si="344"/>
        <v>4.2760286404568471E-2</v>
      </c>
      <c r="AP198" s="176">
        <f t="shared" si="344"/>
        <v>4.1467133950703207E-2</v>
      </c>
      <c r="AQ198" s="176">
        <f t="shared" si="344"/>
        <v>4.0173981496837943E-2</v>
      </c>
      <c r="AR198" s="230">
        <f t="shared" si="372"/>
        <v>3.8880829042972673E-2</v>
      </c>
      <c r="AS198" s="230">
        <f t="shared" si="372"/>
        <v>3.7587676589107416E-2</v>
      </c>
      <c r="AT198" s="230">
        <f t="shared" si="372"/>
        <v>3.6294524135242145E-2</v>
      </c>
      <c r="AU198" s="230">
        <f t="shared" si="372"/>
        <v>3.5001371681376882E-2</v>
      </c>
      <c r="AV198" s="230">
        <f t="shared" si="372"/>
        <v>3.3708219227511618E-2</v>
      </c>
      <c r="AW198" s="230">
        <f t="shared" si="372"/>
        <v>3.2415066773646355E-2</v>
      </c>
      <c r="AX198" s="230">
        <f t="shared" si="372"/>
        <v>3.1121914319781091E-2</v>
      </c>
      <c r="AY198" s="230">
        <f t="shared" si="372"/>
        <v>2.9828761865915827E-2</v>
      </c>
      <c r="AZ198" s="230">
        <f t="shared" si="372"/>
        <v>2.8535609412050564E-2</v>
      </c>
      <c r="BA198" s="230">
        <f t="shared" si="372"/>
        <v>2.7242456958185297E-2</v>
      </c>
      <c r="BB198" s="230">
        <f t="shared" si="372"/>
        <v>2.5949304504320033E-2</v>
      </c>
      <c r="BC198" s="230">
        <f t="shared" si="372"/>
        <v>2.4656152050454769E-2</v>
      </c>
      <c r="BD198" s="230">
        <f t="shared" si="372"/>
        <v>2.3362999596589506E-2</v>
      </c>
      <c r="BE198" s="230">
        <f t="shared" si="372"/>
        <v>2.2069847142724242E-2</v>
      </c>
      <c r="BF198" s="230">
        <f t="shared" si="372"/>
        <v>2.0776694688858975E-2</v>
      </c>
      <c r="BG198" s="230">
        <f t="shared" si="372"/>
        <v>1.9483542234993712E-2</v>
      </c>
      <c r="BH198" s="230">
        <f t="shared" si="360"/>
        <v>1.8190389781128448E-2</v>
      </c>
      <c r="BI198" s="230">
        <f t="shared" si="360"/>
        <v>1.6897237327263184E-2</v>
      </c>
      <c r="BJ198" s="230">
        <f t="shared" si="360"/>
        <v>1.5604084873397921E-2</v>
      </c>
      <c r="BK198" s="230">
        <f t="shared" si="360"/>
        <v>1.4310932419532657E-2</v>
      </c>
      <c r="BL198" s="230">
        <f t="shared" si="360"/>
        <v>1.3017779965667393E-2</v>
      </c>
      <c r="BM198" s="230">
        <f t="shared" si="360"/>
        <v>1.172462751180213E-2</v>
      </c>
      <c r="BN198" s="230">
        <f t="shared" si="360"/>
        <v>1.0431475057936859E-2</v>
      </c>
      <c r="BO198" s="230">
        <f t="shared" si="360"/>
        <v>9.1383226040715956E-3</v>
      </c>
      <c r="BP198" s="230">
        <f t="shared" si="360"/>
        <v>7.845170150206332E-3</v>
      </c>
      <c r="BQ198" s="230">
        <f t="shared" si="360"/>
        <v>6.5520176963410684E-3</v>
      </c>
      <c r="BR198" s="230">
        <f t="shared" si="360"/>
        <v>5.2588652424758048E-3</v>
      </c>
      <c r="BS198" s="230">
        <f t="shared" si="360"/>
        <v>3.9657127886105412E-3</v>
      </c>
      <c r="BT198" s="230">
        <f t="shared" si="360"/>
        <v>2.6725603347452775E-3</v>
      </c>
      <c r="BU198" s="230">
        <f t="shared" si="360"/>
        <v>1.3794078808800139E-3</v>
      </c>
      <c r="BV198" s="230">
        <f t="shared" si="360"/>
        <v>2.0764846071381104E-4</v>
      </c>
      <c r="BW198" s="230">
        <f t="shared" si="373"/>
        <v>0</v>
      </c>
      <c r="BX198" s="230">
        <f t="shared" si="373"/>
        <v>0</v>
      </c>
      <c r="BY198" s="230">
        <f t="shared" si="373"/>
        <v>0</v>
      </c>
      <c r="BZ198" s="230">
        <f t="shared" si="373"/>
        <v>0</v>
      </c>
      <c r="CA198" s="230">
        <f t="shared" si="373"/>
        <v>0</v>
      </c>
      <c r="CB198" s="230">
        <f t="shared" si="373"/>
        <v>0</v>
      </c>
      <c r="CC198" s="230">
        <f t="shared" si="373"/>
        <v>0</v>
      </c>
      <c r="CD198" s="230">
        <f t="shared" si="373"/>
        <v>0</v>
      </c>
      <c r="CE198" s="230">
        <f t="shared" si="373"/>
        <v>0</v>
      </c>
      <c r="CF198" s="230">
        <f t="shared" si="373"/>
        <v>0</v>
      </c>
      <c r="CG198" s="230">
        <f t="shared" si="373"/>
        <v>0</v>
      </c>
      <c r="CH198" s="230">
        <f t="shared" si="373"/>
        <v>0</v>
      </c>
      <c r="CI198" s="230">
        <f t="shared" si="373"/>
        <v>0</v>
      </c>
      <c r="CJ198" s="230">
        <f t="shared" si="373"/>
        <v>0</v>
      </c>
      <c r="CK198" s="230">
        <f t="shared" si="373"/>
        <v>0</v>
      </c>
      <c r="CL198" s="230">
        <f t="shared" si="373"/>
        <v>0</v>
      </c>
      <c r="CM198" s="230">
        <f t="shared" si="361"/>
        <v>0</v>
      </c>
      <c r="CN198" s="230">
        <f t="shared" si="361"/>
        <v>0</v>
      </c>
      <c r="CO198" s="230">
        <f t="shared" si="361"/>
        <v>0</v>
      </c>
      <c r="CP198" s="230">
        <f t="shared" si="361"/>
        <v>0</v>
      </c>
      <c r="CQ198" s="230">
        <f t="shared" si="361"/>
        <v>0</v>
      </c>
      <c r="CR198" s="230">
        <f t="shared" si="361"/>
        <v>0</v>
      </c>
      <c r="CS198" s="230">
        <f t="shared" si="361"/>
        <v>0</v>
      </c>
      <c r="CT198" s="230">
        <f t="shared" si="361"/>
        <v>0</v>
      </c>
      <c r="CU198" s="230">
        <f t="shared" si="361"/>
        <v>0</v>
      </c>
      <c r="CV198" s="230">
        <f t="shared" si="361"/>
        <v>0</v>
      </c>
      <c r="CW198" s="230">
        <f t="shared" si="361"/>
        <v>0</v>
      </c>
      <c r="CX198" s="230">
        <f t="shared" si="361"/>
        <v>0</v>
      </c>
      <c r="CY198" s="230">
        <f t="shared" si="361"/>
        <v>0</v>
      </c>
      <c r="CZ198" s="230">
        <f t="shared" si="361"/>
        <v>0</v>
      </c>
      <c r="DA198" s="230">
        <f t="shared" si="361"/>
        <v>0</v>
      </c>
      <c r="DB198" s="230">
        <f t="shared" si="362"/>
        <v>0</v>
      </c>
      <c r="DC198" s="230">
        <f t="shared" si="362"/>
        <v>0</v>
      </c>
      <c r="DD198" s="230">
        <f t="shared" si="362"/>
        <v>0</v>
      </c>
      <c r="DE198" s="230">
        <f t="shared" si="362"/>
        <v>0</v>
      </c>
      <c r="DF198" s="230">
        <f t="shared" si="362"/>
        <v>0</v>
      </c>
      <c r="DG198" s="230">
        <f t="shared" si="362"/>
        <v>0</v>
      </c>
      <c r="DH198" s="230">
        <f t="shared" si="362"/>
        <v>0</v>
      </c>
      <c r="DI198" s="230">
        <f t="shared" si="362"/>
        <v>0</v>
      </c>
      <c r="DJ198" s="230">
        <f t="shared" si="362"/>
        <v>0</v>
      </c>
      <c r="DK198" s="230">
        <f t="shared" si="362"/>
        <v>0</v>
      </c>
      <c r="DL198" s="230">
        <f t="shared" si="362"/>
        <v>0</v>
      </c>
      <c r="DM198" s="230">
        <f t="shared" si="362"/>
        <v>0</v>
      </c>
      <c r="DN198" s="230">
        <f t="shared" si="362"/>
        <v>0</v>
      </c>
      <c r="DO198" s="230">
        <f t="shared" si="362"/>
        <v>0</v>
      </c>
      <c r="DP198" s="230">
        <f t="shared" si="362"/>
        <v>0</v>
      </c>
    </row>
    <row r="199" spans="2:120" x14ac:dyDescent="0.25">
      <c r="B199" s="194" t="str">
        <f t="shared" si="374"/>
        <v>Oman</v>
      </c>
      <c r="C199" s="233">
        <f>'web app'!$C$29</f>
        <v>668.55</v>
      </c>
      <c r="D199" s="234">
        <f>'web app'!$C$17</f>
        <v>0.15</v>
      </c>
      <c r="E199" s="235">
        <f>VLOOKUP($S199,'data countries EDGAR'!$A$15:$AA$223,'data countries EDGAR'!$AA$12,FALSE)</f>
        <v>6.4860420988055814E-4</v>
      </c>
      <c r="F199" s="235">
        <f>VLOOKUP($S199,'data countries EDGAR'!$A$15:$AA$223,'data countries EDGAR'!$Z$12,FALSE)</f>
        <v>2.3282813237759698E-3</v>
      </c>
      <c r="G199" s="193">
        <f t="shared" si="375"/>
        <v>1.3881302588362077</v>
      </c>
      <c r="H199" s="262">
        <f>VLOOKUP($S199,'data countries EDGAR'!$A$15:$AA$223,'data countries EDGAR'!M$12,FALSE)/1000</f>
        <v>8.5425916576594998E-2</v>
      </c>
      <c r="I199" s="236">
        <f>VLOOKUP($S199,'data countries EDGAR'!$A$15:$AA$223,'data countries EDGAR'!N$12,FALSE)/1000</f>
        <v>8.2165962949268007E-2</v>
      </c>
      <c r="J199" s="236">
        <f>VLOOKUP($S199,'data countries EDGAR'!$A$15:$AA$223,'data countries EDGAR'!O$12,FALSE)/1000</f>
        <v>8.7727334325509998E-2</v>
      </c>
      <c r="K199" s="236">
        <f>VLOOKUP($S199,'data countries EDGAR'!$A$15:$AA$223,'data countries EDGAR'!P$12,FALSE)/1000</f>
        <v>9.3105357180292003E-2</v>
      </c>
      <c r="L199" s="236">
        <f>VLOOKUP($S199,'data countries EDGAR'!$A$15:$AA$223,'data countries EDGAR'!Q$12,FALSE)/1000</f>
        <v>9.5734561428798007E-2</v>
      </c>
      <c r="M199" s="236">
        <f>VLOOKUP($S199,'data countries EDGAR'!$A$15:$AA$223,'data countries EDGAR'!R$12,FALSE)/1000</f>
        <v>9.8511205833630003E-2</v>
      </c>
      <c r="N199" s="236"/>
      <c r="O199" s="236"/>
      <c r="P199" s="262">
        <f t="shared" si="376"/>
        <v>0.45724442171749796</v>
      </c>
      <c r="Q199" s="194">
        <f t="shared" si="363"/>
        <v>0</v>
      </c>
      <c r="R199" s="237">
        <f t="shared" si="364"/>
        <v>0</v>
      </c>
      <c r="S199" s="194" t="str">
        <f>'data countries EDGAR'!A154</f>
        <v>Oman</v>
      </c>
      <c r="T199" s="195">
        <v>2019</v>
      </c>
      <c r="U199" s="485">
        <f t="shared" si="377"/>
        <v>1.3881302588362077</v>
      </c>
      <c r="V199" s="193">
        <f t="shared" si="365"/>
        <v>1.3881302588365885</v>
      </c>
      <c r="W199" s="254">
        <f t="shared" si="378"/>
        <v>2.7422508708241367E-13</v>
      </c>
      <c r="X199" s="197">
        <f t="shared" si="366"/>
        <v>8.5425916576594998E-2</v>
      </c>
      <c r="Y199" s="229">
        <v>0</v>
      </c>
      <c r="Z199" s="199">
        <f t="shared" si="379"/>
        <v>8.5425916576594998E-2</v>
      </c>
      <c r="AA199" s="199">
        <f t="shared" si="367"/>
        <v>-347.89696348711624</v>
      </c>
      <c r="AB199" s="200">
        <f t="shared" si="368"/>
        <v>354178.56811457773</v>
      </c>
      <c r="AC199" s="199">
        <f t="shared" si="380"/>
        <v>2019.507464563123</v>
      </c>
      <c r="AD199" s="199">
        <f t="shared" si="381"/>
        <v>2052.9915782207281</v>
      </c>
      <c r="AE199" s="201">
        <f t="shared" si="382"/>
        <v>2052.9915782207281</v>
      </c>
      <c r="AF199" s="202">
        <f t="shared" si="369"/>
        <v>2052.9915782207281</v>
      </c>
      <c r="AG199" s="202">
        <f t="shared" si="383"/>
        <v>2052.9915782207281</v>
      </c>
      <c r="AH199" s="202">
        <f t="shared" si="384"/>
        <v>2052</v>
      </c>
      <c r="AI199" s="177">
        <f t="shared" si="370"/>
        <v>2053</v>
      </c>
      <c r="AJ199" s="178" cm="1">
        <f t="array" ref="AJ199">IFERROR(INDEX($AN$6:$DP$6,MATCH(_xlfn.AGGREGATE(14,6,(AN199:DP199)/(AN199:DP199&lt;=0),1),AN199:DP199,0)),"-")</f>
        <v>2053</v>
      </c>
      <c r="AL199" s="176" t="s">
        <v>302</v>
      </c>
      <c r="AM199" s="154">
        <f t="shared" si="371"/>
        <v>8.5425916576594998E-2</v>
      </c>
      <c r="AN199" s="176">
        <f t="shared" si="344"/>
        <v>8.2875247987208411E-2</v>
      </c>
      <c r="AO199" s="176">
        <f t="shared" si="344"/>
        <v>8.0324579397821838E-2</v>
      </c>
      <c r="AP199" s="176">
        <f t="shared" si="344"/>
        <v>7.7773910808435251E-2</v>
      </c>
      <c r="AQ199" s="176">
        <f t="shared" si="344"/>
        <v>7.5223242219048664E-2</v>
      </c>
      <c r="AR199" s="230">
        <f t="shared" si="372"/>
        <v>7.2672573629662077E-2</v>
      </c>
      <c r="AS199" s="230">
        <f t="shared" si="372"/>
        <v>7.0121905040275503E-2</v>
      </c>
      <c r="AT199" s="230">
        <f t="shared" si="372"/>
        <v>6.7571236450888916E-2</v>
      </c>
      <c r="AU199" s="230">
        <f t="shared" si="372"/>
        <v>6.5020567861502329E-2</v>
      </c>
      <c r="AV199" s="230">
        <f t="shared" si="372"/>
        <v>6.2469899272115749E-2</v>
      </c>
      <c r="AW199" s="230">
        <f t="shared" si="372"/>
        <v>5.9919230682729169E-2</v>
      </c>
      <c r="AX199" s="230">
        <f t="shared" si="372"/>
        <v>5.7368562093342582E-2</v>
      </c>
      <c r="AY199" s="230">
        <f t="shared" si="372"/>
        <v>5.4817893503956001E-2</v>
      </c>
      <c r="AZ199" s="230">
        <f t="shared" si="372"/>
        <v>5.2267224914569414E-2</v>
      </c>
      <c r="BA199" s="230">
        <f t="shared" si="372"/>
        <v>4.9716556325182834E-2</v>
      </c>
      <c r="BB199" s="230">
        <f t="shared" si="372"/>
        <v>4.7165887735796247E-2</v>
      </c>
      <c r="BC199" s="230">
        <f t="shared" si="372"/>
        <v>4.4615219146409667E-2</v>
      </c>
      <c r="BD199" s="230">
        <f t="shared" si="372"/>
        <v>4.2064550557023087E-2</v>
      </c>
      <c r="BE199" s="230">
        <f t="shared" si="372"/>
        <v>3.9513881967636499E-2</v>
      </c>
      <c r="BF199" s="230">
        <f t="shared" si="372"/>
        <v>3.6963213378249919E-2</v>
      </c>
      <c r="BG199" s="230">
        <f t="shared" si="372"/>
        <v>3.4412544788863332E-2</v>
      </c>
      <c r="BH199" s="230">
        <f t="shared" si="360"/>
        <v>3.1861876199476752E-2</v>
      </c>
      <c r="BI199" s="230">
        <f t="shared" si="360"/>
        <v>2.9311207610090165E-2</v>
      </c>
      <c r="BJ199" s="230">
        <f t="shared" si="360"/>
        <v>2.6760539020703585E-2</v>
      </c>
      <c r="BK199" s="230">
        <f t="shared" si="360"/>
        <v>2.4209870431317004E-2</v>
      </c>
      <c r="BL199" s="230">
        <f t="shared" si="360"/>
        <v>2.1659201841930417E-2</v>
      </c>
      <c r="BM199" s="230">
        <f t="shared" si="360"/>
        <v>1.910853325254383E-2</v>
      </c>
      <c r="BN199" s="230">
        <f t="shared" si="360"/>
        <v>1.6557864663157257E-2</v>
      </c>
      <c r="BO199" s="230">
        <f t="shared" si="360"/>
        <v>1.400719607377067E-2</v>
      </c>
      <c r="BP199" s="230">
        <f t="shared" si="360"/>
        <v>1.1456527484384083E-2</v>
      </c>
      <c r="BQ199" s="230">
        <f t="shared" si="360"/>
        <v>8.9058588949974954E-3</v>
      </c>
      <c r="BR199" s="230">
        <f t="shared" si="360"/>
        <v>6.3551903056109221E-3</v>
      </c>
      <c r="BS199" s="230">
        <f t="shared" si="360"/>
        <v>3.804521716224335E-3</v>
      </c>
      <c r="BT199" s="230">
        <f t="shared" si="360"/>
        <v>1.2539435816648434E-3</v>
      </c>
      <c r="BU199" s="230">
        <f t="shared" si="360"/>
        <v>0</v>
      </c>
      <c r="BV199" s="230">
        <f t="shared" si="360"/>
        <v>0</v>
      </c>
      <c r="BW199" s="230">
        <f t="shared" si="373"/>
        <v>0</v>
      </c>
      <c r="BX199" s="230">
        <f t="shared" si="373"/>
        <v>0</v>
      </c>
      <c r="BY199" s="230">
        <f t="shared" si="373"/>
        <v>0</v>
      </c>
      <c r="BZ199" s="230">
        <f t="shared" si="373"/>
        <v>0</v>
      </c>
      <c r="CA199" s="230">
        <f t="shared" si="373"/>
        <v>0</v>
      </c>
      <c r="CB199" s="230">
        <f t="shared" si="373"/>
        <v>0</v>
      </c>
      <c r="CC199" s="230">
        <f t="shared" si="373"/>
        <v>0</v>
      </c>
      <c r="CD199" s="230">
        <f t="shared" si="373"/>
        <v>0</v>
      </c>
      <c r="CE199" s="230">
        <f t="shared" si="373"/>
        <v>0</v>
      </c>
      <c r="CF199" s="230">
        <f t="shared" si="373"/>
        <v>0</v>
      </c>
      <c r="CG199" s="230">
        <f t="shared" si="373"/>
        <v>0</v>
      </c>
      <c r="CH199" s="230">
        <f t="shared" si="373"/>
        <v>0</v>
      </c>
      <c r="CI199" s="230">
        <f t="shared" si="373"/>
        <v>0</v>
      </c>
      <c r="CJ199" s="230">
        <f t="shared" si="373"/>
        <v>0</v>
      </c>
      <c r="CK199" s="230">
        <f t="shared" si="373"/>
        <v>0</v>
      </c>
      <c r="CL199" s="230">
        <f t="shared" si="373"/>
        <v>0</v>
      </c>
      <c r="CM199" s="230">
        <f t="shared" si="361"/>
        <v>0</v>
      </c>
      <c r="CN199" s="230">
        <f t="shared" si="361"/>
        <v>0</v>
      </c>
      <c r="CO199" s="230">
        <f t="shared" si="361"/>
        <v>0</v>
      </c>
      <c r="CP199" s="230">
        <f t="shared" si="361"/>
        <v>0</v>
      </c>
      <c r="CQ199" s="230">
        <f t="shared" si="361"/>
        <v>0</v>
      </c>
      <c r="CR199" s="230">
        <f t="shared" si="361"/>
        <v>0</v>
      </c>
      <c r="CS199" s="230">
        <f t="shared" si="361"/>
        <v>0</v>
      </c>
      <c r="CT199" s="230">
        <f t="shared" si="361"/>
        <v>0</v>
      </c>
      <c r="CU199" s="230">
        <f t="shared" si="361"/>
        <v>0</v>
      </c>
      <c r="CV199" s="230">
        <f t="shared" si="361"/>
        <v>0</v>
      </c>
      <c r="CW199" s="230">
        <f t="shared" si="361"/>
        <v>0</v>
      </c>
      <c r="CX199" s="230">
        <f t="shared" si="361"/>
        <v>0</v>
      </c>
      <c r="CY199" s="230">
        <f t="shared" si="361"/>
        <v>0</v>
      </c>
      <c r="CZ199" s="230">
        <f t="shared" si="361"/>
        <v>0</v>
      </c>
      <c r="DA199" s="230">
        <f t="shared" si="361"/>
        <v>0</v>
      </c>
      <c r="DB199" s="230">
        <f t="shared" si="362"/>
        <v>0</v>
      </c>
      <c r="DC199" s="230">
        <f t="shared" si="362"/>
        <v>0</v>
      </c>
      <c r="DD199" s="230">
        <f t="shared" si="362"/>
        <v>0</v>
      </c>
      <c r="DE199" s="230">
        <f t="shared" si="362"/>
        <v>0</v>
      </c>
      <c r="DF199" s="230">
        <f t="shared" si="362"/>
        <v>0</v>
      </c>
      <c r="DG199" s="230">
        <f t="shared" si="362"/>
        <v>0</v>
      </c>
      <c r="DH199" s="230">
        <f t="shared" si="362"/>
        <v>0</v>
      </c>
      <c r="DI199" s="230">
        <f t="shared" si="362"/>
        <v>0</v>
      </c>
      <c r="DJ199" s="230">
        <f t="shared" si="362"/>
        <v>0</v>
      </c>
      <c r="DK199" s="230">
        <f t="shared" si="362"/>
        <v>0</v>
      </c>
      <c r="DL199" s="230">
        <f t="shared" si="362"/>
        <v>0</v>
      </c>
      <c r="DM199" s="230">
        <f t="shared" si="362"/>
        <v>0</v>
      </c>
      <c r="DN199" s="230">
        <f t="shared" si="362"/>
        <v>0</v>
      </c>
      <c r="DO199" s="230">
        <f t="shared" si="362"/>
        <v>0</v>
      </c>
      <c r="DP199" s="230">
        <f t="shared" si="362"/>
        <v>0</v>
      </c>
    </row>
    <row r="200" spans="2:120" x14ac:dyDescent="0.25">
      <c r="B200" s="194" t="str">
        <f t="shared" si="374"/>
        <v>Pakistan</v>
      </c>
      <c r="C200" s="233">
        <f>'web app'!$C$29</f>
        <v>668.55</v>
      </c>
      <c r="D200" s="234">
        <f>'web app'!$C$17</f>
        <v>0.15</v>
      </c>
      <c r="E200" s="235">
        <f>VLOOKUP($S200,'data countries EDGAR'!$A$15:$AA$223,'data countries EDGAR'!$AA$12,FALSE)</f>
        <v>2.653047379359014E-2</v>
      </c>
      <c r="F200" s="235">
        <f>VLOOKUP($S200,'data countries EDGAR'!$A$15:$AA$223,'data countries EDGAR'!$Z$12,FALSE)</f>
        <v>5.4193995117643636E-3</v>
      </c>
      <c r="G200" s="193">
        <f t="shared" si="375"/>
        <v>5.7402108502572577</v>
      </c>
      <c r="H200" s="262">
        <f>VLOOKUP($S200,'data countries EDGAR'!$A$15:$AA$223,'data countries EDGAR'!M$12,FALSE)/1000</f>
        <v>0.19884073537832</v>
      </c>
      <c r="I200" s="236">
        <f>VLOOKUP($S200,'data countries EDGAR'!$A$15:$AA$223,'data countries EDGAR'!N$12,FALSE)/1000</f>
        <v>0.22259968788845</v>
      </c>
      <c r="J200" s="236">
        <f>VLOOKUP($S200,'data countries EDGAR'!$A$15:$AA$223,'data countries EDGAR'!O$12,FALSE)/1000</f>
        <v>0.22913656741699001</v>
      </c>
      <c r="K200" s="236">
        <f>VLOOKUP($S200,'data countries EDGAR'!$A$15:$AA$223,'data countries EDGAR'!P$12,FALSE)/1000</f>
        <v>0.23537254835103</v>
      </c>
      <c r="L200" s="236">
        <f>VLOOKUP($S200,'data countries EDGAR'!$A$15:$AA$223,'data countries EDGAR'!Q$12,FALSE)/1000</f>
        <v>0.20888951315705001</v>
      </c>
      <c r="M200" s="236">
        <f>VLOOKUP($S200,'data countries EDGAR'!$A$15:$AA$223,'data countries EDGAR'!R$12,FALSE)/1000</f>
        <v>0.20398826110517002</v>
      </c>
      <c r="N200" s="236"/>
      <c r="O200" s="236"/>
      <c r="P200" s="262">
        <f t="shared" si="376"/>
        <v>1.0999865779186901</v>
      </c>
      <c r="Q200" s="194">
        <f t="shared" si="363"/>
        <v>0</v>
      </c>
      <c r="R200" s="237">
        <f t="shared" si="364"/>
        <v>0</v>
      </c>
      <c r="S200" s="194" t="str">
        <f>'data countries EDGAR'!A155</f>
        <v>Pakistan</v>
      </c>
      <c r="T200" s="195">
        <v>2019</v>
      </c>
      <c r="U200" s="485">
        <f t="shared" si="377"/>
        <v>5.7402108502572577</v>
      </c>
      <c r="V200" s="193">
        <f t="shared" si="365"/>
        <v>5.7402108502573936</v>
      </c>
      <c r="W200" s="254">
        <f t="shared" si="378"/>
        <v>2.375877272697835E-14</v>
      </c>
      <c r="X200" s="197">
        <f t="shared" si="366"/>
        <v>0.19884073537832</v>
      </c>
      <c r="Y200" s="229">
        <v>0</v>
      </c>
      <c r="Z200" s="199">
        <f t="shared" si="379"/>
        <v>0.19884073537832</v>
      </c>
      <c r="AA200" s="199">
        <f t="shared" si="367"/>
        <v>-814.79699262892734</v>
      </c>
      <c r="AB200" s="200">
        <f t="shared" si="368"/>
        <v>834534.44826188602</v>
      </c>
      <c r="AC200" s="199">
        <f t="shared" si="380"/>
        <v>2019.5042565861331</v>
      </c>
      <c r="AD200" s="199">
        <f t="shared" si="381"/>
        <v>2078.2325128875441</v>
      </c>
      <c r="AE200" s="201">
        <f t="shared" si="382"/>
        <v>2078.2325128875441</v>
      </c>
      <c r="AF200" s="202">
        <f t="shared" si="369"/>
        <v>2078.2325128875441</v>
      </c>
      <c r="AG200" s="202">
        <f t="shared" si="383"/>
        <v>2078.2325128875441</v>
      </c>
      <c r="AH200" s="202">
        <f t="shared" si="384"/>
        <v>2078</v>
      </c>
      <c r="AI200" s="177">
        <f t="shared" si="370"/>
        <v>2078</v>
      </c>
      <c r="AJ200" s="178" cm="1">
        <f t="array" ref="AJ200">IFERROR(INDEX($AN$6:$DP$6,MATCH(_xlfn.AGGREGATE(14,6,(AN200:DP200)/(AN200:DP200&lt;=0),1),AN200:DP200,0)),"-")</f>
        <v>2079</v>
      </c>
      <c r="AL200" s="176" t="s">
        <v>302</v>
      </c>
      <c r="AM200" s="154">
        <f t="shared" si="371"/>
        <v>0.19884073537832</v>
      </c>
      <c r="AN200" s="176">
        <f t="shared" si="344"/>
        <v>0.19545520450959925</v>
      </c>
      <c r="AO200" s="176">
        <f t="shared" si="344"/>
        <v>0.19206967364087849</v>
      </c>
      <c r="AP200" s="176">
        <f t="shared" si="344"/>
        <v>0.18868414277215775</v>
      </c>
      <c r="AQ200" s="176">
        <f t="shared" si="344"/>
        <v>0.18529861190343699</v>
      </c>
      <c r="AR200" s="230">
        <f t="shared" si="372"/>
        <v>0.18191308103471623</v>
      </c>
      <c r="AS200" s="230">
        <f t="shared" si="372"/>
        <v>0.17852755016599547</v>
      </c>
      <c r="AT200" s="230">
        <f t="shared" si="372"/>
        <v>0.17514201929727474</v>
      </c>
      <c r="AU200" s="230">
        <f t="shared" si="372"/>
        <v>0.17175648842855398</v>
      </c>
      <c r="AV200" s="230">
        <f t="shared" si="372"/>
        <v>0.16837095755983322</v>
      </c>
      <c r="AW200" s="230">
        <f t="shared" si="372"/>
        <v>0.16498542669111246</v>
      </c>
      <c r="AX200" s="230">
        <f t="shared" si="372"/>
        <v>0.1615998958223917</v>
      </c>
      <c r="AY200" s="230">
        <f t="shared" si="372"/>
        <v>0.15821436495367097</v>
      </c>
      <c r="AZ200" s="230">
        <f t="shared" si="372"/>
        <v>0.15482883408495021</v>
      </c>
      <c r="BA200" s="230">
        <f t="shared" si="372"/>
        <v>0.15144330321622945</v>
      </c>
      <c r="BB200" s="230">
        <f t="shared" si="372"/>
        <v>0.14805777234750869</v>
      </c>
      <c r="BC200" s="230">
        <f t="shared" si="372"/>
        <v>0.14467224147878793</v>
      </c>
      <c r="BD200" s="230">
        <f t="shared" si="372"/>
        <v>0.1412867106100672</v>
      </c>
      <c r="BE200" s="230">
        <f t="shared" si="372"/>
        <v>0.13790117974134644</v>
      </c>
      <c r="BF200" s="230">
        <f t="shared" si="372"/>
        <v>0.13451564887262568</v>
      </c>
      <c r="BG200" s="230">
        <f t="shared" si="372"/>
        <v>0.13113011800390495</v>
      </c>
      <c r="BH200" s="230">
        <f t="shared" si="360"/>
        <v>0.12774458713518416</v>
      </c>
      <c r="BI200" s="230">
        <f t="shared" si="360"/>
        <v>0.12435905626646343</v>
      </c>
      <c r="BJ200" s="230">
        <f t="shared" si="360"/>
        <v>0.12097352539774267</v>
      </c>
      <c r="BK200" s="230">
        <f t="shared" si="360"/>
        <v>0.11758799452902191</v>
      </c>
      <c r="BL200" s="230">
        <f t="shared" si="360"/>
        <v>0.11420246366030117</v>
      </c>
      <c r="BM200" s="230">
        <f t="shared" si="360"/>
        <v>0.11081693279158041</v>
      </c>
      <c r="BN200" s="230">
        <f t="shared" si="360"/>
        <v>0.10743140192285966</v>
      </c>
      <c r="BO200" s="230">
        <f t="shared" si="360"/>
        <v>0.1040458710541389</v>
      </c>
      <c r="BP200" s="230">
        <f t="shared" si="360"/>
        <v>0.10066034018541815</v>
      </c>
      <c r="BQ200" s="230">
        <f t="shared" si="360"/>
        <v>9.7274809316697394E-2</v>
      </c>
      <c r="BR200" s="230">
        <f t="shared" si="360"/>
        <v>9.3889278447976648E-2</v>
      </c>
      <c r="BS200" s="230">
        <f t="shared" si="360"/>
        <v>9.0503747579255889E-2</v>
      </c>
      <c r="BT200" s="230">
        <f t="shared" si="360"/>
        <v>8.7118216710535129E-2</v>
      </c>
      <c r="BU200" s="230">
        <f t="shared" si="360"/>
        <v>8.3732685841814383E-2</v>
      </c>
      <c r="BV200" s="230">
        <f t="shared" si="360"/>
        <v>8.0347154973093624E-2</v>
      </c>
      <c r="BW200" s="230">
        <f t="shared" si="373"/>
        <v>7.6961624104372878E-2</v>
      </c>
      <c r="BX200" s="230">
        <f t="shared" si="373"/>
        <v>7.3576093235652118E-2</v>
      </c>
      <c r="BY200" s="230">
        <f t="shared" si="373"/>
        <v>7.0190562366931358E-2</v>
      </c>
      <c r="BZ200" s="230">
        <f t="shared" si="373"/>
        <v>6.6805031498210626E-2</v>
      </c>
      <c r="CA200" s="230">
        <f t="shared" si="373"/>
        <v>6.3419500629489867E-2</v>
      </c>
      <c r="CB200" s="230">
        <f t="shared" si="373"/>
        <v>6.0033969760769107E-2</v>
      </c>
      <c r="CC200" s="230">
        <f t="shared" si="373"/>
        <v>5.6648438892048347E-2</v>
      </c>
      <c r="CD200" s="230">
        <f t="shared" si="373"/>
        <v>5.3262908023327588E-2</v>
      </c>
      <c r="CE200" s="230">
        <f t="shared" si="373"/>
        <v>4.9877377154606856E-2</v>
      </c>
      <c r="CF200" s="230">
        <f t="shared" si="373"/>
        <v>4.6491846285886096E-2</v>
      </c>
      <c r="CG200" s="230">
        <f t="shared" si="373"/>
        <v>4.3106315417165336E-2</v>
      </c>
      <c r="CH200" s="230">
        <f t="shared" si="373"/>
        <v>3.9720784548444577E-2</v>
      </c>
      <c r="CI200" s="230">
        <f t="shared" si="373"/>
        <v>3.6335253679723817E-2</v>
      </c>
      <c r="CJ200" s="230">
        <f t="shared" si="373"/>
        <v>3.2949722811003085E-2</v>
      </c>
      <c r="CK200" s="230">
        <f t="shared" si="373"/>
        <v>2.9564191942282325E-2</v>
      </c>
      <c r="CL200" s="230">
        <f t="shared" si="373"/>
        <v>2.6178661073561565E-2</v>
      </c>
      <c r="CM200" s="230">
        <f t="shared" si="361"/>
        <v>2.2793130204840806E-2</v>
      </c>
      <c r="CN200" s="230">
        <f t="shared" si="361"/>
        <v>1.9407599336120074E-2</v>
      </c>
      <c r="CO200" s="230">
        <f t="shared" si="361"/>
        <v>1.6022068467399314E-2</v>
      </c>
      <c r="CP200" s="230">
        <f t="shared" si="361"/>
        <v>1.2636537598678554E-2</v>
      </c>
      <c r="CQ200" s="230">
        <f t="shared" si="361"/>
        <v>9.2510067299577947E-3</v>
      </c>
      <c r="CR200" s="230">
        <f t="shared" si="361"/>
        <v>5.865475861237035E-3</v>
      </c>
      <c r="CS200" s="230">
        <f t="shared" si="361"/>
        <v>2.4799449925163031E-3</v>
      </c>
      <c r="CT200" s="230">
        <f t="shared" si="361"/>
        <v>9.1514696041433019E-5</v>
      </c>
      <c r="CU200" s="230">
        <f t="shared" si="361"/>
        <v>0</v>
      </c>
      <c r="CV200" s="230">
        <f t="shared" si="361"/>
        <v>0</v>
      </c>
      <c r="CW200" s="230">
        <f t="shared" si="361"/>
        <v>0</v>
      </c>
      <c r="CX200" s="230">
        <f t="shared" si="361"/>
        <v>0</v>
      </c>
      <c r="CY200" s="230">
        <f t="shared" si="361"/>
        <v>0</v>
      </c>
      <c r="CZ200" s="230">
        <f t="shared" si="361"/>
        <v>0</v>
      </c>
      <c r="DA200" s="230">
        <f t="shared" si="361"/>
        <v>0</v>
      </c>
      <c r="DB200" s="230">
        <f t="shared" si="362"/>
        <v>0</v>
      </c>
      <c r="DC200" s="230">
        <f t="shared" si="362"/>
        <v>0</v>
      </c>
      <c r="DD200" s="230">
        <f t="shared" si="362"/>
        <v>0</v>
      </c>
      <c r="DE200" s="230">
        <f t="shared" si="362"/>
        <v>0</v>
      </c>
      <c r="DF200" s="230">
        <f t="shared" si="362"/>
        <v>0</v>
      </c>
      <c r="DG200" s="230">
        <f t="shared" si="362"/>
        <v>0</v>
      </c>
      <c r="DH200" s="230">
        <f t="shared" si="362"/>
        <v>0</v>
      </c>
      <c r="DI200" s="230">
        <f t="shared" si="362"/>
        <v>0</v>
      </c>
      <c r="DJ200" s="230">
        <f t="shared" si="362"/>
        <v>0</v>
      </c>
      <c r="DK200" s="230">
        <f t="shared" si="362"/>
        <v>0</v>
      </c>
      <c r="DL200" s="230">
        <f t="shared" si="362"/>
        <v>0</v>
      </c>
      <c r="DM200" s="230">
        <f t="shared" si="362"/>
        <v>0</v>
      </c>
      <c r="DN200" s="230">
        <f t="shared" si="362"/>
        <v>0</v>
      </c>
      <c r="DO200" s="230">
        <f t="shared" si="362"/>
        <v>0</v>
      </c>
      <c r="DP200" s="230">
        <f t="shared" si="362"/>
        <v>0</v>
      </c>
    </row>
    <row r="201" spans="2:120" x14ac:dyDescent="0.25">
      <c r="B201" s="194" t="str">
        <f t="shared" si="374"/>
        <v>Palau</v>
      </c>
      <c r="C201" s="233">
        <f>'web app'!$C$29</f>
        <v>668.55</v>
      </c>
      <c r="D201" s="234">
        <f>'web app'!$C$17</f>
        <v>0.15</v>
      </c>
      <c r="E201" s="235">
        <f>VLOOKUP($S201,'data countries EDGAR'!$A$15:$AA$223,'data countries EDGAR'!$AA$12,FALSE)</f>
        <v>2.8795012034084507E-6</v>
      </c>
      <c r="F201" s="235">
        <f>VLOOKUP($S201,'data countries EDGAR'!$A$15:$AA$223,'data countries EDGAR'!$Z$12,FALSE)</f>
        <v>3.4567925187487538E-5</v>
      </c>
      <c r="G201" s="193">
        <f t="shared" si="375"/>
        <v>1.9932592005911381E-2</v>
      </c>
      <c r="H201" s="262">
        <f>VLOOKUP($S201,'data countries EDGAR'!$A$15:$AA$223,'data countries EDGAR'!M$12,FALSE)/1000</f>
        <v>1.2683161021552001E-3</v>
      </c>
      <c r="I201" s="236">
        <f>VLOOKUP($S201,'data countries EDGAR'!$A$15:$AA$223,'data countries EDGAR'!N$12,FALSE)/1000</f>
        <v>1.2763821890406E-3</v>
      </c>
      <c r="J201" s="236">
        <f>VLOOKUP($S201,'data countries EDGAR'!$A$15:$AA$223,'data countries EDGAR'!O$12,FALSE)/1000</f>
        <v>1.3289914626388E-3</v>
      </c>
      <c r="K201" s="236">
        <f>VLOOKUP($S201,'data countries EDGAR'!$A$15:$AA$223,'data countries EDGAR'!P$12,FALSE)/1000</f>
        <v>1.3981422037180999E-3</v>
      </c>
      <c r="L201" s="236">
        <f>VLOOKUP($S201,'data countries EDGAR'!$A$15:$AA$223,'data countries EDGAR'!Q$12,FALSE)/1000</f>
        <v>1.3979063820491E-3</v>
      </c>
      <c r="M201" s="236">
        <f>VLOOKUP($S201,'data countries EDGAR'!$A$15:$AA$223,'data countries EDGAR'!R$12,FALSE)/1000</f>
        <v>1.4658943731728998E-3</v>
      </c>
      <c r="N201" s="236"/>
      <c r="O201" s="236"/>
      <c r="P201" s="262">
        <f t="shared" si="376"/>
        <v>6.8673166106194995E-3</v>
      </c>
      <c r="Q201" s="194">
        <f t="shared" si="363"/>
        <v>0</v>
      </c>
      <c r="R201" s="237">
        <f t="shared" si="364"/>
        <v>0</v>
      </c>
      <c r="S201" s="194" t="str">
        <f>'data countries EDGAR'!A156</f>
        <v>Palau</v>
      </c>
      <c r="T201" s="195">
        <v>2019</v>
      </c>
      <c r="U201" s="485">
        <f t="shared" si="377"/>
        <v>1.9932592005911381E-2</v>
      </c>
      <c r="V201" s="193">
        <f t="shared" si="365"/>
        <v>1.9932592005899839E-2</v>
      </c>
      <c r="W201" s="254">
        <f t="shared" si="378"/>
        <v>-5.7909232964448165E-13</v>
      </c>
      <c r="X201" s="197">
        <f t="shared" si="366"/>
        <v>1.2683161021552001E-3</v>
      </c>
      <c r="Y201" s="229">
        <v>0</v>
      </c>
      <c r="Z201" s="199">
        <f t="shared" si="379"/>
        <v>1.2683161021552001E-3</v>
      </c>
      <c r="AA201" s="199">
        <f t="shared" si="367"/>
        <v>-5.1638622367188312</v>
      </c>
      <c r="AB201" s="200">
        <f t="shared" si="368"/>
        <v>5255.7447623459548</v>
      </c>
      <c r="AC201" s="199">
        <f t="shared" si="380"/>
        <v>2019.5077103681065</v>
      </c>
      <c r="AD201" s="199">
        <f t="shared" si="381"/>
        <v>2051.923873559655</v>
      </c>
      <c r="AE201" s="201">
        <f t="shared" si="382"/>
        <v>2051.923873559655</v>
      </c>
      <c r="AF201" s="202">
        <f t="shared" si="369"/>
        <v>2051.923873559655</v>
      </c>
      <c r="AG201" s="202">
        <f t="shared" si="383"/>
        <v>2051.923873559655</v>
      </c>
      <c r="AH201" s="202">
        <f t="shared" si="384"/>
        <v>2051</v>
      </c>
      <c r="AI201" s="177">
        <f t="shared" si="370"/>
        <v>2052</v>
      </c>
      <c r="AJ201" s="178" cm="1">
        <f t="array" ref="AJ201">IFERROR(INDEX($AN$6:$DP$6,MATCH(_xlfn.AGGREGATE(14,6,(AN201:DP201)/(AN201:DP201&lt;=0),1),AN201:DP201,0)),"-")</f>
        <v>2052</v>
      </c>
      <c r="AL201" s="176" t="s">
        <v>302</v>
      </c>
      <c r="AM201" s="154">
        <f t="shared" si="371"/>
        <v>1.2683161021552001E-3</v>
      </c>
      <c r="AN201" s="176">
        <f t="shared" si="344"/>
        <v>1.2291993661544354E-3</v>
      </c>
      <c r="AO201" s="176">
        <f t="shared" si="344"/>
        <v>1.1900826301536706E-3</v>
      </c>
      <c r="AP201" s="176">
        <f t="shared" si="344"/>
        <v>1.1509658941529061E-3</v>
      </c>
      <c r="AQ201" s="176">
        <f t="shared" si="344"/>
        <v>1.1118491581521414E-3</v>
      </c>
      <c r="AR201" s="230">
        <f t="shared" si="372"/>
        <v>1.0727324221513766E-3</v>
      </c>
      <c r="AS201" s="230">
        <f t="shared" si="372"/>
        <v>1.0336156861506119E-3</v>
      </c>
      <c r="AT201" s="230">
        <f t="shared" si="372"/>
        <v>9.9449895014984717E-4</v>
      </c>
      <c r="AU201" s="230">
        <f t="shared" si="372"/>
        <v>9.5538221414908254E-4</v>
      </c>
      <c r="AV201" s="230">
        <f t="shared" si="372"/>
        <v>9.1626547814831791E-4</v>
      </c>
      <c r="AW201" s="230">
        <f t="shared" si="372"/>
        <v>8.7714874214755317E-4</v>
      </c>
      <c r="AX201" s="230">
        <f t="shared" si="372"/>
        <v>8.3803200614678843E-4</v>
      </c>
      <c r="AY201" s="230">
        <f t="shared" si="372"/>
        <v>7.9891527014602369E-4</v>
      </c>
      <c r="AZ201" s="230">
        <f t="shared" si="372"/>
        <v>7.5979853414525906E-4</v>
      </c>
      <c r="BA201" s="230">
        <f t="shared" si="372"/>
        <v>7.2068179814449432E-4</v>
      </c>
      <c r="BB201" s="230">
        <f t="shared" si="372"/>
        <v>6.8156506214372969E-4</v>
      </c>
      <c r="BC201" s="230">
        <f t="shared" si="372"/>
        <v>6.4244832614296496E-4</v>
      </c>
      <c r="BD201" s="230">
        <f t="shared" si="372"/>
        <v>6.0333159014220022E-4</v>
      </c>
      <c r="BE201" s="230">
        <f t="shared" si="372"/>
        <v>5.6421485414143559E-4</v>
      </c>
      <c r="BF201" s="230">
        <f t="shared" si="372"/>
        <v>5.2509811814067085E-4</v>
      </c>
      <c r="BG201" s="230">
        <f t="shared" si="372"/>
        <v>4.8598138213990622E-4</v>
      </c>
      <c r="BH201" s="230">
        <f t="shared" si="360"/>
        <v>4.4686464613914148E-4</v>
      </c>
      <c r="BI201" s="230">
        <f t="shared" si="360"/>
        <v>4.0774791013837674E-4</v>
      </c>
      <c r="BJ201" s="230">
        <f t="shared" si="360"/>
        <v>3.6863117413761211E-4</v>
      </c>
      <c r="BK201" s="230">
        <f t="shared" si="360"/>
        <v>3.2951443813684738E-4</v>
      </c>
      <c r="BL201" s="230">
        <f t="shared" si="360"/>
        <v>2.9039770213608275E-4</v>
      </c>
      <c r="BM201" s="230">
        <f t="shared" si="360"/>
        <v>2.5128096613531801E-4</v>
      </c>
      <c r="BN201" s="230">
        <f t="shared" si="360"/>
        <v>2.1216423013455327E-4</v>
      </c>
      <c r="BO201" s="230">
        <f t="shared" si="360"/>
        <v>1.7304749413378853E-4</v>
      </c>
      <c r="BP201" s="230">
        <f t="shared" si="360"/>
        <v>1.3393075813302379E-4</v>
      </c>
      <c r="BQ201" s="230">
        <f t="shared" si="360"/>
        <v>9.4814022132259273E-5</v>
      </c>
      <c r="BR201" s="230">
        <f t="shared" si="360"/>
        <v>5.5697286131494534E-5</v>
      </c>
      <c r="BS201" s="230">
        <f t="shared" si="360"/>
        <v>1.6693895467927782E-5</v>
      </c>
      <c r="BT201" s="230">
        <f t="shared" si="360"/>
        <v>0</v>
      </c>
      <c r="BU201" s="230">
        <f t="shared" si="360"/>
        <v>0</v>
      </c>
      <c r="BV201" s="230">
        <f t="shared" si="360"/>
        <v>0</v>
      </c>
      <c r="BW201" s="230">
        <f t="shared" si="373"/>
        <v>0</v>
      </c>
      <c r="BX201" s="230">
        <f t="shared" si="373"/>
        <v>0</v>
      </c>
      <c r="BY201" s="230">
        <f t="shared" si="373"/>
        <v>0</v>
      </c>
      <c r="BZ201" s="230">
        <f t="shared" si="373"/>
        <v>0</v>
      </c>
      <c r="CA201" s="230">
        <f t="shared" si="373"/>
        <v>0</v>
      </c>
      <c r="CB201" s="230">
        <f t="shared" si="373"/>
        <v>0</v>
      </c>
      <c r="CC201" s="230">
        <f t="shared" si="373"/>
        <v>0</v>
      </c>
      <c r="CD201" s="230">
        <f t="shared" si="373"/>
        <v>0</v>
      </c>
      <c r="CE201" s="230">
        <f t="shared" si="373"/>
        <v>0</v>
      </c>
      <c r="CF201" s="230">
        <f t="shared" si="373"/>
        <v>0</v>
      </c>
      <c r="CG201" s="230">
        <f t="shared" si="373"/>
        <v>0</v>
      </c>
      <c r="CH201" s="230">
        <f t="shared" si="373"/>
        <v>0</v>
      </c>
      <c r="CI201" s="230">
        <f t="shared" si="373"/>
        <v>0</v>
      </c>
      <c r="CJ201" s="230">
        <f t="shared" si="373"/>
        <v>0</v>
      </c>
      <c r="CK201" s="230">
        <f t="shared" si="373"/>
        <v>0</v>
      </c>
      <c r="CL201" s="230">
        <f t="shared" si="373"/>
        <v>0</v>
      </c>
      <c r="CM201" s="230">
        <f t="shared" si="361"/>
        <v>0</v>
      </c>
      <c r="CN201" s="230">
        <f t="shared" si="361"/>
        <v>0</v>
      </c>
      <c r="CO201" s="230">
        <f t="shared" si="361"/>
        <v>0</v>
      </c>
      <c r="CP201" s="230">
        <f t="shared" si="361"/>
        <v>0</v>
      </c>
      <c r="CQ201" s="230">
        <f t="shared" si="361"/>
        <v>0</v>
      </c>
      <c r="CR201" s="230">
        <f t="shared" si="361"/>
        <v>0</v>
      </c>
      <c r="CS201" s="230">
        <f t="shared" si="361"/>
        <v>0</v>
      </c>
      <c r="CT201" s="230">
        <f t="shared" si="361"/>
        <v>0</v>
      </c>
      <c r="CU201" s="230">
        <f t="shared" si="361"/>
        <v>0</v>
      </c>
      <c r="CV201" s="230">
        <f t="shared" si="361"/>
        <v>0</v>
      </c>
      <c r="CW201" s="230">
        <f t="shared" si="361"/>
        <v>0</v>
      </c>
      <c r="CX201" s="230">
        <f t="shared" si="361"/>
        <v>0</v>
      </c>
      <c r="CY201" s="230">
        <f t="shared" si="361"/>
        <v>0</v>
      </c>
      <c r="CZ201" s="230">
        <f t="shared" si="361"/>
        <v>0</v>
      </c>
      <c r="DA201" s="230">
        <f t="shared" si="361"/>
        <v>0</v>
      </c>
      <c r="DB201" s="230">
        <f t="shared" si="362"/>
        <v>0</v>
      </c>
      <c r="DC201" s="230">
        <f t="shared" si="362"/>
        <v>0</v>
      </c>
      <c r="DD201" s="230">
        <f t="shared" si="362"/>
        <v>0</v>
      </c>
      <c r="DE201" s="230">
        <f t="shared" si="362"/>
        <v>0</v>
      </c>
      <c r="DF201" s="230">
        <f t="shared" si="362"/>
        <v>0</v>
      </c>
      <c r="DG201" s="230">
        <f t="shared" si="362"/>
        <v>0</v>
      </c>
      <c r="DH201" s="230">
        <f t="shared" si="362"/>
        <v>0</v>
      </c>
      <c r="DI201" s="230">
        <f t="shared" si="362"/>
        <v>0</v>
      </c>
      <c r="DJ201" s="230">
        <f t="shared" si="362"/>
        <v>0</v>
      </c>
      <c r="DK201" s="230">
        <f t="shared" si="362"/>
        <v>0</v>
      </c>
      <c r="DL201" s="230">
        <f t="shared" si="362"/>
        <v>0</v>
      </c>
      <c r="DM201" s="230">
        <f t="shared" si="362"/>
        <v>0</v>
      </c>
      <c r="DN201" s="230">
        <f t="shared" si="362"/>
        <v>0</v>
      </c>
      <c r="DO201" s="230">
        <f t="shared" si="362"/>
        <v>0</v>
      </c>
      <c r="DP201" s="230">
        <f t="shared" si="362"/>
        <v>0</v>
      </c>
    </row>
    <row r="202" spans="2:120" x14ac:dyDescent="0.25">
      <c r="B202" s="194" t="str">
        <f t="shared" si="374"/>
        <v>Panama</v>
      </c>
      <c r="C202" s="233">
        <f>'web app'!$C$29</f>
        <v>668.55</v>
      </c>
      <c r="D202" s="234">
        <f>'web app'!$C$17</f>
        <v>0.15</v>
      </c>
      <c r="E202" s="235">
        <f>VLOOKUP($S202,'data countries EDGAR'!$A$15:$AA$223,'data countries EDGAR'!$AA$12,FALSE)</f>
        <v>5.4802032554196348E-4</v>
      </c>
      <c r="F202" s="235">
        <f>VLOOKUP($S202,'data countries EDGAR'!$A$15:$AA$223,'data countries EDGAR'!$Z$12,FALSE)</f>
        <v>3.5878847506511758E-4</v>
      </c>
      <c r="G202" s="193">
        <f t="shared" si="375"/>
        <v>0.25884467805022865</v>
      </c>
      <c r="H202" s="262">
        <f>VLOOKUP($S202,'data countries EDGAR'!$A$15:$AA$223,'data countries EDGAR'!M$12,FALSE)/1000</f>
        <v>1.3164145598114001E-2</v>
      </c>
      <c r="I202" s="236">
        <f>VLOOKUP($S202,'data countries EDGAR'!$A$15:$AA$223,'data countries EDGAR'!N$12,FALSE)/1000</f>
        <v>9.7126864299801E-3</v>
      </c>
      <c r="J202" s="236">
        <f>VLOOKUP($S202,'data countries EDGAR'!$A$15:$AA$223,'data countries EDGAR'!O$12,FALSE)/1000</f>
        <v>1.0771134684455E-2</v>
      </c>
      <c r="K202" s="236">
        <f>VLOOKUP($S202,'data countries EDGAR'!$A$15:$AA$223,'data countries EDGAR'!P$12,FALSE)/1000</f>
        <v>1.1443139376933E-2</v>
      </c>
      <c r="L202" s="236">
        <f>VLOOKUP($S202,'data countries EDGAR'!$A$15:$AA$223,'data countries EDGAR'!Q$12,FALSE)/1000</f>
        <v>1.2738876827003E-2</v>
      </c>
      <c r="M202" s="236">
        <f>VLOOKUP($S202,'data countries EDGAR'!$A$15:$AA$223,'data countries EDGAR'!R$12,FALSE)/1000</f>
        <v>1.2365032017700001E-2</v>
      </c>
      <c r="N202" s="236"/>
      <c r="O202" s="236"/>
      <c r="P202" s="262">
        <f t="shared" si="376"/>
        <v>5.7030869336071106E-2</v>
      </c>
      <c r="Q202" s="194">
        <f t="shared" si="363"/>
        <v>0</v>
      </c>
      <c r="R202" s="237">
        <f t="shared" si="364"/>
        <v>0</v>
      </c>
      <c r="S202" s="194" t="str">
        <f>'data countries EDGAR'!A157</f>
        <v>Panama</v>
      </c>
      <c r="T202" s="195">
        <v>2019</v>
      </c>
      <c r="U202" s="485">
        <f t="shared" si="377"/>
        <v>0.25884467805022865</v>
      </c>
      <c r="V202" s="193">
        <f t="shared" si="365"/>
        <v>0.25884467805008454</v>
      </c>
      <c r="W202" s="254">
        <f t="shared" si="378"/>
        <v>-5.5677684684951601E-13</v>
      </c>
      <c r="X202" s="197">
        <f t="shared" si="366"/>
        <v>1.3164145598114001E-2</v>
      </c>
      <c r="Y202" s="229">
        <v>0</v>
      </c>
      <c r="Z202" s="199">
        <f t="shared" si="379"/>
        <v>1.3164145598114001E-2</v>
      </c>
      <c r="AA202" s="199">
        <f t="shared" si="367"/>
        <v>-53.700837572481021</v>
      </c>
      <c r="AB202" s="200">
        <f t="shared" si="368"/>
        <v>54760.453353189245</v>
      </c>
      <c r="AC202" s="199">
        <f t="shared" si="380"/>
        <v>2019.5062004724607</v>
      </c>
      <c r="AD202" s="199">
        <f t="shared" si="381"/>
        <v>2059.8195083053747</v>
      </c>
      <c r="AE202" s="201">
        <f t="shared" si="382"/>
        <v>2059.8195083053747</v>
      </c>
      <c r="AF202" s="202">
        <f t="shared" si="369"/>
        <v>2059.8195083053747</v>
      </c>
      <c r="AG202" s="202">
        <f t="shared" si="383"/>
        <v>2059.8195083053747</v>
      </c>
      <c r="AH202" s="202">
        <f t="shared" si="384"/>
        <v>2059</v>
      </c>
      <c r="AI202" s="177">
        <f t="shared" si="370"/>
        <v>2060</v>
      </c>
      <c r="AJ202" s="178" cm="1">
        <f t="array" ref="AJ202">IFERROR(INDEX($AN$6:$DP$6,MATCH(_xlfn.AGGREGATE(14,6,(AN202:DP202)/(AN202:DP202&lt;=0),1),AN202:DP202,0)),"-")</f>
        <v>2060</v>
      </c>
      <c r="AL202" s="176" t="s">
        <v>302</v>
      </c>
      <c r="AM202" s="154">
        <f t="shared" si="371"/>
        <v>1.3164145598114001E-2</v>
      </c>
      <c r="AN202" s="176">
        <f t="shared" si="344"/>
        <v>1.2837649910259614E-2</v>
      </c>
      <c r="AO202" s="176">
        <f t="shared" si="344"/>
        <v>1.2511154222405226E-2</v>
      </c>
      <c r="AP202" s="176">
        <f t="shared" si="344"/>
        <v>1.2184658534550839E-2</v>
      </c>
      <c r="AQ202" s="176">
        <f t="shared" si="344"/>
        <v>1.1858162846696451E-2</v>
      </c>
      <c r="AR202" s="230">
        <f t="shared" si="372"/>
        <v>1.1531667158842065E-2</v>
      </c>
      <c r="AS202" s="230">
        <f t="shared" si="372"/>
        <v>1.1205171470987678E-2</v>
      </c>
      <c r="AT202" s="230">
        <f t="shared" si="372"/>
        <v>1.087867578313329E-2</v>
      </c>
      <c r="AU202" s="230">
        <f t="shared" si="372"/>
        <v>1.0552180095278902E-2</v>
      </c>
      <c r="AV202" s="230">
        <f t="shared" si="372"/>
        <v>1.0225684407424515E-2</v>
      </c>
      <c r="AW202" s="230">
        <f t="shared" si="372"/>
        <v>9.8991887195701272E-3</v>
      </c>
      <c r="AX202" s="230">
        <f t="shared" si="372"/>
        <v>9.5726930317157413E-3</v>
      </c>
      <c r="AY202" s="230">
        <f t="shared" si="372"/>
        <v>9.2461973438613537E-3</v>
      </c>
      <c r="AZ202" s="230">
        <f t="shared" si="372"/>
        <v>8.9197016560069661E-3</v>
      </c>
      <c r="BA202" s="230">
        <f t="shared" si="372"/>
        <v>8.5932059681525785E-3</v>
      </c>
      <c r="BB202" s="230">
        <f t="shared" si="372"/>
        <v>8.2667102802981909E-3</v>
      </c>
      <c r="BC202" s="230">
        <f t="shared" si="372"/>
        <v>7.9402145924438033E-3</v>
      </c>
      <c r="BD202" s="230">
        <f t="shared" si="372"/>
        <v>7.6137189045894157E-3</v>
      </c>
      <c r="BE202" s="230">
        <f t="shared" si="372"/>
        <v>7.2872232167350282E-3</v>
      </c>
      <c r="BF202" s="230">
        <f t="shared" si="372"/>
        <v>6.9607275288806414E-3</v>
      </c>
      <c r="BG202" s="230">
        <f t="shared" si="372"/>
        <v>6.6342318410262538E-3</v>
      </c>
      <c r="BH202" s="230">
        <f t="shared" si="360"/>
        <v>6.3077361531718662E-3</v>
      </c>
      <c r="BI202" s="230">
        <f t="shared" si="360"/>
        <v>5.9812404653174795E-3</v>
      </c>
      <c r="BJ202" s="230">
        <f t="shared" si="360"/>
        <v>5.6547447774630919E-3</v>
      </c>
      <c r="BK202" s="230">
        <f t="shared" si="360"/>
        <v>5.3282490896087043E-3</v>
      </c>
      <c r="BL202" s="230">
        <f t="shared" si="360"/>
        <v>5.0017534017543167E-3</v>
      </c>
      <c r="BM202" s="230">
        <f t="shared" si="360"/>
        <v>4.6752577138999291E-3</v>
      </c>
      <c r="BN202" s="230">
        <f t="shared" si="360"/>
        <v>4.3487620260455415E-3</v>
      </c>
      <c r="BO202" s="230">
        <f t="shared" si="360"/>
        <v>4.0222663381911557E-3</v>
      </c>
      <c r="BP202" s="230">
        <f t="shared" si="360"/>
        <v>3.6957706503367681E-3</v>
      </c>
      <c r="BQ202" s="230">
        <f t="shared" si="360"/>
        <v>3.3692749624823805E-3</v>
      </c>
      <c r="BR202" s="230">
        <f t="shared" si="360"/>
        <v>3.0427792746279929E-3</v>
      </c>
      <c r="BS202" s="230">
        <f t="shared" si="360"/>
        <v>2.7162835867736053E-3</v>
      </c>
      <c r="BT202" s="230">
        <f t="shared" si="360"/>
        <v>2.3897878989192177E-3</v>
      </c>
      <c r="BU202" s="230">
        <f t="shared" si="360"/>
        <v>2.0632922110648301E-3</v>
      </c>
      <c r="BV202" s="230">
        <f t="shared" si="360"/>
        <v>1.7367965232104425E-3</v>
      </c>
      <c r="BW202" s="230">
        <f t="shared" si="373"/>
        <v>1.4103008353560549E-3</v>
      </c>
      <c r="BX202" s="230">
        <f t="shared" si="373"/>
        <v>1.0838051475016691E-3</v>
      </c>
      <c r="BY202" s="230">
        <f t="shared" si="373"/>
        <v>7.5730945964728145E-4</v>
      </c>
      <c r="BZ202" s="230">
        <f t="shared" si="373"/>
        <v>4.3081377179289386E-4</v>
      </c>
      <c r="CA202" s="230">
        <f t="shared" si="373"/>
        <v>1.0963625006067646E-4</v>
      </c>
      <c r="CB202" s="230">
        <f t="shared" si="373"/>
        <v>0</v>
      </c>
      <c r="CC202" s="230">
        <f t="shared" si="373"/>
        <v>0</v>
      </c>
      <c r="CD202" s="230">
        <f t="shared" si="373"/>
        <v>0</v>
      </c>
      <c r="CE202" s="230">
        <f t="shared" si="373"/>
        <v>0</v>
      </c>
      <c r="CF202" s="230">
        <f t="shared" si="373"/>
        <v>0</v>
      </c>
      <c r="CG202" s="230">
        <f t="shared" si="373"/>
        <v>0</v>
      </c>
      <c r="CH202" s="230">
        <f t="shared" si="373"/>
        <v>0</v>
      </c>
      <c r="CI202" s="230">
        <f t="shared" si="373"/>
        <v>0</v>
      </c>
      <c r="CJ202" s="230">
        <f t="shared" si="373"/>
        <v>0</v>
      </c>
      <c r="CK202" s="230">
        <f t="shared" si="373"/>
        <v>0</v>
      </c>
      <c r="CL202" s="230">
        <f t="shared" si="373"/>
        <v>0</v>
      </c>
      <c r="CM202" s="230">
        <f t="shared" si="361"/>
        <v>0</v>
      </c>
      <c r="CN202" s="230">
        <f t="shared" si="361"/>
        <v>0</v>
      </c>
      <c r="CO202" s="230">
        <f t="shared" si="361"/>
        <v>0</v>
      </c>
      <c r="CP202" s="230">
        <f t="shared" si="361"/>
        <v>0</v>
      </c>
      <c r="CQ202" s="230">
        <f t="shared" si="361"/>
        <v>0</v>
      </c>
      <c r="CR202" s="230">
        <f t="shared" si="361"/>
        <v>0</v>
      </c>
      <c r="CS202" s="230">
        <f t="shared" si="361"/>
        <v>0</v>
      </c>
      <c r="CT202" s="230">
        <f t="shared" si="361"/>
        <v>0</v>
      </c>
      <c r="CU202" s="230">
        <f t="shared" si="361"/>
        <v>0</v>
      </c>
      <c r="CV202" s="230">
        <f t="shared" si="361"/>
        <v>0</v>
      </c>
      <c r="CW202" s="230">
        <f t="shared" si="361"/>
        <v>0</v>
      </c>
      <c r="CX202" s="230">
        <f t="shared" si="361"/>
        <v>0</v>
      </c>
      <c r="CY202" s="230">
        <f t="shared" si="361"/>
        <v>0</v>
      </c>
      <c r="CZ202" s="230">
        <f t="shared" si="361"/>
        <v>0</v>
      </c>
      <c r="DA202" s="230">
        <f t="shared" si="361"/>
        <v>0</v>
      </c>
      <c r="DB202" s="230">
        <f t="shared" si="362"/>
        <v>0</v>
      </c>
      <c r="DC202" s="230">
        <f t="shared" si="362"/>
        <v>0</v>
      </c>
      <c r="DD202" s="230">
        <f t="shared" si="362"/>
        <v>0</v>
      </c>
      <c r="DE202" s="230">
        <f t="shared" si="362"/>
        <v>0</v>
      </c>
      <c r="DF202" s="230">
        <f t="shared" si="362"/>
        <v>0</v>
      </c>
      <c r="DG202" s="230">
        <f t="shared" si="362"/>
        <v>0</v>
      </c>
      <c r="DH202" s="230">
        <f t="shared" si="362"/>
        <v>0</v>
      </c>
      <c r="DI202" s="230">
        <f t="shared" si="362"/>
        <v>0</v>
      </c>
      <c r="DJ202" s="230">
        <f t="shared" si="362"/>
        <v>0</v>
      </c>
      <c r="DK202" s="230">
        <f t="shared" si="362"/>
        <v>0</v>
      </c>
      <c r="DL202" s="230">
        <f t="shared" si="362"/>
        <v>0</v>
      </c>
      <c r="DM202" s="230">
        <f t="shared" si="362"/>
        <v>0</v>
      </c>
      <c r="DN202" s="230">
        <f t="shared" si="362"/>
        <v>0</v>
      </c>
      <c r="DO202" s="230">
        <f t="shared" si="362"/>
        <v>0</v>
      </c>
      <c r="DP202" s="230">
        <f t="shared" si="362"/>
        <v>0</v>
      </c>
    </row>
    <row r="203" spans="2:120" x14ac:dyDescent="0.25">
      <c r="B203" s="194" t="str">
        <f t="shared" si="374"/>
        <v>Papua New Guinea</v>
      </c>
      <c r="C203" s="233">
        <f>'web app'!$C$29</f>
        <v>668.55</v>
      </c>
      <c r="D203" s="234">
        <f>'web app'!$C$17</f>
        <v>0.15</v>
      </c>
      <c r="E203" s="235">
        <f>VLOOKUP($S203,'data countries EDGAR'!$A$15:$AA$223,'data countries EDGAR'!$AA$12,FALSE)</f>
        <v>1.1134337149390416E-3</v>
      </c>
      <c r="F203" s="235">
        <f>VLOOKUP($S203,'data countries EDGAR'!$A$15:$AA$223,'data countries EDGAR'!$Z$12,FALSE)</f>
        <v>1.3726635723802845E-4</v>
      </c>
      <c r="G203" s="193">
        <f t="shared" si="375"/>
        <v>0.18966192618013575</v>
      </c>
      <c r="H203" s="262">
        <f>VLOOKUP($S203,'data countries EDGAR'!$A$15:$AA$223,'data countries EDGAR'!M$12,FALSE)/1000</f>
        <v>5.0363778047111995E-3</v>
      </c>
      <c r="I203" s="236">
        <f>VLOOKUP($S203,'data countries EDGAR'!$A$15:$AA$223,'data countries EDGAR'!N$12,FALSE)/1000</f>
        <v>5.4744156190454007E-3</v>
      </c>
      <c r="J203" s="236">
        <f>VLOOKUP($S203,'data countries EDGAR'!$A$15:$AA$223,'data countries EDGAR'!O$12,FALSE)/1000</f>
        <v>5.3866940597135007E-3</v>
      </c>
      <c r="K203" s="236">
        <f>VLOOKUP($S203,'data countries EDGAR'!$A$15:$AA$223,'data countries EDGAR'!P$12,FALSE)/1000</f>
        <v>5.5294990554790998E-3</v>
      </c>
      <c r="L203" s="236">
        <f>VLOOKUP($S203,'data countries EDGAR'!$A$15:$AA$223,'data countries EDGAR'!Q$12,FALSE)/1000</f>
        <v>5.4979517007978001E-3</v>
      </c>
      <c r="M203" s="236">
        <f>VLOOKUP($S203,'data countries EDGAR'!$A$15:$AA$223,'data countries EDGAR'!R$12,FALSE)/1000</f>
        <v>5.4676910912185E-3</v>
      </c>
      <c r="N203" s="236"/>
      <c r="O203" s="236"/>
      <c r="P203" s="262">
        <f t="shared" si="376"/>
        <v>2.7356251526254302E-2</v>
      </c>
      <c r="Q203" s="194">
        <f t="shared" si="363"/>
        <v>0</v>
      </c>
      <c r="R203" s="237">
        <f t="shared" si="364"/>
        <v>0</v>
      </c>
      <c r="S203" s="194" t="str">
        <f>'data countries EDGAR'!A158</f>
        <v>Papua New Guinea</v>
      </c>
      <c r="T203" s="195">
        <v>2019</v>
      </c>
      <c r="U203" s="485">
        <f t="shared" si="377"/>
        <v>0.18966192618013575</v>
      </c>
      <c r="V203" s="193">
        <f t="shared" si="365"/>
        <v>0.18966192618014266</v>
      </c>
      <c r="W203" s="254">
        <f t="shared" si="378"/>
        <v>3.6415315207705135E-14</v>
      </c>
      <c r="X203" s="197">
        <f t="shared" si="366"/>
        <v>5.0363778047111995E-3</v>
      </c>
      <c r="Y203" s="229">
        <v>0</v>
      </c>
      <c r="Z203" s="199">
        <f t="shared" si="379"/>
        <v>5.0363778047111995E-3</v>
      </c>
      <c r="AA203" s="199">
        <f t="shared" si="367"/>
        <v>-20.72629018339352</v>
      </c>
      <c r="AB203" s="200">
        <f t="shared" si="368"/>
        <v>21316.48051418515</v>
      </c>
      <c r="AC203" s="199">
        <f t="shared" si="380"/>
        <v>2019.5032759593773</v>
      </c>
      <c r="AD203" s="199">
        <f t="shared" si="381"/>
        <v>2095.8135225551109</v>
      </c>
      <c r="AE203" s="201">
        <f t="shared" si="382"/>
        <v>2095.8135225551109</v>
      </c>
      <c r="AF203" s="202">
        <f t="shared" si="369"/>
        <v>2095.8135225551109</v>
      </c>
      <c r="AG203" s="202">
        <f t="shared" si="383"/>
        <v>2095.8135225551109</v>
      </c>
      <c r="AH203" s="202">
        <f t="shared" si="384"/>
        <v>2095</v>
      </c>
      <c r="AI203" s="177">
        <f t="shared" si="370"/>
        <v>2096</v>
      </c>
      <c r="AJ203" s="178" cm="1">
        <f t="array" ref="AJ203">IFERROR(INDEX($AN$6:$DP$6,MATCH(_xlfn.AGGREGATE(14,6,(AN203:DP203)/(AN203:DP203&lt;=0),1),AN203:DP203,0)),"-")</f>
        <v>2096</v>
      </c>
      <c r="AL203" s="176" t="s">
        <v>302</v>
      </c>
      <c r="AM203" s="154">
        <f t="shared" si="371"/>
        <v>5.0363778047111995E-3</v>
      </c>
      <c r="AN203" s="176">
        <f t="shared" ref="AN203:AQ266" si="385">IF(AN$6&lt;=$T203,0,IF(AN$6&lt;$AH203,$X203+($Y203-$X203)/($AG203-($T203+0.5))*(AN$6+0.5-($T203+0.5)),
IF(AN$6=$AH203,($X203+($Y203-$X203)/($AG203-($T203+0.5))*(0.5*($AG203+$AH203)-($T203+0.5)))*($AG203-$AH203)+$Y203*($AH203+1-$AG203),
$Y203)))</f>
        <v>4.9703819282782367E-3</v>
      </c>
      <c r="AO203" s="176">
        <f t="shared" si="385"/>
        <v>4.9043860518452748E-3</v>
      </c>
      <c r="AP203" s="176">
        <f t="shared" si="385"/>
        <v>4.838390175412312E-3</v>
      </c>
      <c r="AQ203" s="176">
        <f t="shared" si="385"/>
        <v>4.7723942989793492E-3</v>
      </c>
      <c r="AR203" s="230">
        <f t="shared" si="372"/>
        <v>4.7063984225463864E-3</v>
      </c>
      <c r="AS203" s="230">
        <f t="shared" si="372"/>
        <v>4.6404025461134245E-3</v>
      </c>
      <c r="AT203" s="230">
        <f t="shared" si="372"/>
        <v>4.5744066696804617E-3</v>
      </c>
      <c r="AU203" s="230">
        <f t="shared" si="372"/>
        <v>4.508410793247499E-3</v>
      </c>
      <c r="AV203" s="230">
        <f t="shared" si="372"/>
        <v>4.4424149168145362E-3</v>
      </c>
      <c r="AW203" s="230">
        <f t="shared" si="372"/>
        <v>4.3764190403815743E-3</v>
      </c>
      <c r="AX203" s="230">
        <f t="shared" si="372"/>
        <v>4.3104231639486115E-3</v>
      </c>
      <c r="AY203" s="230">
        <f t="shared" si="372"/>
        <v>4.2444272875156487E-3</v>
      </c>
      <c r="AZ203" s="230">
        <f t="shared" si="372"/>
        <v>4.1784314110826868E-3</v>
      </c>
      <c r="BA203" s="230">
        <f t="shared" si="372"/>
        <v>4.112435534649724E-3</v>
      </c>
      <c r="BB203" s="230">
        <f t="shared" si="372"/>
        <v>4.0464396582167612E-3</v>
      </c>
      <c r="BC203" s="230">
        <f t="shared" si="372"/>
        <v>3.9804437817837993E-3</v>
      </c>
      <c r="BD203" s="230">
        <f t="shared" si="372"/>
        <v>3.9144479053508366E-3</v>
      </c>
      <c r="BE203" s="230">
        <f t="shared" si="372"/>
        <v>3.8484520289178738E-3</v>
      </c>
      <c r="BF203" s="230">
        <f t="shared" si="372"/>
        <v>3.782456152484911E-3</v>
      </c>
      <c r="BG203" s="230">
        <f t="shared" ref="BG203:BV218" si="386">IF(BG$6&lt;=$T203,0,IF(BG$6&lt;$AH203,$X203+($Y203-$X203)/($AG203-($T203+0.5))*(BG$6+0.5-($T203+0.5)),
IF(BG$6=$AH203,($X203+($Y203-$X203)/($AG203-($T203+0.5))*(0.5*($AG203+$AH203)-($T203+0.5)))*($AG203-$AH203)+$Y203*($AH203+1-$AG203),
$Y203)))</f>
        <v>3.7164602760519487E-3</v>
      </c>
      <c r="BH203" s="230">
        <f t="shared" si="386"/>
        <v>3.6504643996189863E-3</v>
      </c>
      <c r="BI203" s="230">
        <f t="shared" si="386"/>
        <v>3.5844685231860235E-3</v>
      </c>
      <c r="BJ203" s="230">
        <f t="shared" si="386"/>
        <v>3.5184726467530612E-3</v>
      </c>
      <c r="BK203" s="230">
        <f t="shared" si="386"/>
        <v>3.4524767703200988E-3</v>
      </c>
      <c r="BL203" s="230">
        <f t="shared" si="386"/>
        <v>3.3864808938871361E-3</v>
      </c>
      <c r="BM203" s="230">
        <f t="shared" si="386"/>
        <v>3.3204850174541733E-3</v>
      </c>
      <c r="BN203" s="230">
        <f t="shared" si="386"/>
        <v>3.2544891410212109E-3</v>
      </c>
      <c r="BO203" s="230">
        <f t="shared" si="386"/>
        <v>3.1884932645882486E-3</v>
      </c>
      <c r="BP203" s="230">
        <f t="shared" si="386"/>
        <v>3.1224973881552858E-3</v>
      </c>
      <c r="BQ203" s="230">
        <f t="shared" si="386"/>
        <v>3.0565015117223235E-3</v>
      </c>
      <c r="BR203" s="230">
        <f t="shared" si="386"/>
        <v>2.9905056352893607E-3</v>
      </c>
      <c r="BS203" s="230">
        <f t="shared" si="386"/>
        <v>2.9245097588563983E-3</v>
      </c>
      <c r="BT203" s="230">
        <f t="shared" si="386"/>
        <v>2.858513882423436E-3</v>
      </c>
      <c r="BU203" s="230">
        <f t="shared" si="386"/>
        <v>2.7925180059904732E-3</v>
      </c>
      <c r="BV203" s="230">
        <f t="shared" si="386"/>
        <v>2.7265221295575109E-3</v>
      </c>
      <c r="BW203" s="230">
        <f t="shared" si="373"/>
        <v>2.6605262531245481E-3</v>
      </c>
      <c r="BX203" s="230">
        <f t="shared" si="373"/>
        <v>2.5945303766915857E-3</v>
      </c>
      <c r="BY203" s="230">
        <f t="shared" si="373"/>
        <v>2.528534500258623E-3</v>
      </c>
      <c r="BZ203" s="230">
        <f t="shared" si="373"/>
        <v>2.4625386238256606E-3</v>
      </c>
      <c r="CA203" s="230">
        <f t="shared" si="373"/>
        <v>2.3965427473926978E-3</v>
      </c>
      <c r="CB203" s="230">
        <f t="shared" si="373"/>
        <v>2.3305468709597355E-3</v>
      </c>
      <c r="CC203" s="230">
        <f t="shared" si="373"/>
        <v>2.2645509945267732E-3</v>
      </c>
      <c r="CD203" s="230">
        <f t="shared" si="373"/>
        <v>2.1985551180938104E-3</v>
      </c>
      <c r="CE203" s="230">
        <f t="shared" si="373"/>
        <v>2.132559241660848E-3</v>
      </c>
      <c r="CF203" s="230">
        <f t="shared" si="373"/>
        <v>2.0665633652278853E-3</v>
      </c>
      <c r="CG203" s="230">
        <f t="shared" si="373"/>
        <v>2.0005674887949229E-3</v>
      </c>
      <c r="CH203" s="230">
        <f t="shared" si="373"/>
        <v>1.9345716123619601E-3</v>
      </c>
      <c r="CI203" s="230">
        <f t="shared" si="373"/>
        <v>1.8685757359289978E-3</v>
      </c>
      <c r="CJ203" s="230">
        <f t="shared" si="373"/>
        <v>1.8025798594960354E-3</v>
      </c>
      <c r="CK203" s="230">
        <f t="shared" si="373"/>
        <v>1.7365839830630727E-3</v>
      </c>
      <c r="CL203" s="230">
        <f t="shared" ref="CL203:DA218" si="387">IF(CL$6&lt;=$T203,0,IF(CL$6&lt;$AH203,$X203+($Y203-$X203)/($AG203-($T203+0.5))*(CL$6+0.5-($T203+0.5)),
IF(CL$6=$AH203,($X203+($Y203-$X203)/($AG203-($T203+0.5))*(0.5*($AG203+$AH203)-($T203+0.5)))*($AG203-$AH203)+$Y203*($AH203+1-$AG203),
$Y203)))</f>
        <v>1.6705881066301103E-3</v>
      </c>
      <c r="CM203" s="230">
        <f t="shared" si="387"/>
        <v>1.6045922301971475E-3</v>
      </c>
      <c r="CN203" s="230">
        <f t="shared" si="387"/>
        <v>1.5385963537641852E-3</v>
      </c>
      <c r="CO203" s="230">
        <f t="shared" si="387"/>
        <v>1.4726004773312224E-3</v>
      </c>
      <c r="CP203" s="230">
        <f t="shared" si="387"/>
        <v>1.4066046008982601E-3</v>
      </c>
      <c r="CQ203" s="230">
        <f t="shared" si="387"/>
        <v>1.3406087244652977E-3</v>
      </c>
      <c r="CR203" s="230">
        <f t="shared" si="387"/>
        <v>1.2746128480323349E-3</v>
      </c>
      <c r="CS203" s="230">
        <f t="shared" si="387"/>
        <v>1.2086169715993726E-3</v>
      </c>
      <c r="CT203" s="230">
        <f t="shared" si="387"/>
        <v>1.1426210951664098E-3</v>
      </c>
      <c r="CU203" s="230">
        <f t="shared" si="387"/>
        <v>1.0766252187334475E-3</v>
      </c>
      <c r="CV203" s="230">
        <f t="shared" si="387"/>
        <v>1.0106293423004847E-3</v>
      </c>
      <c r="CW203" s="230">
        <f t="shared" si="387"/>
        <v>9.4463346586752192E-4</v>
      </c>
      <c r="CX203" s="230">
        <f t="shared" si="387"/>
        <v>8.7863758943456001E-4</v>
      </c>
      <c r="CY203" s="230">
        <f t="shared" si="387"/>
        <v>8.1264171300159723E-4</v>
      </c>
      <c r="CZ203" s="230">
        <f t="shared" si="387"/>
        <v>7.4664583656863445E-4</v>
      </c>
      <c r="DA203" s="230">
        <f t="shared" si="387"/>
        <v>6.8064996013567254E-4</v>
      </c>
      <c r="DB203" s="230">
        <f t="shared" ref="DB203:DP218" si="388">IF(DB$6&lt;=$T203,0,IF(DB$6&lt;$AH203,$X203+($Y203-$X203)/($AG203-($T203+0.5))*(DB$6+0.5-($T203+0.5)),
IF(DB$6=$AH203,($X203+($Y203-$X203)/($AG203-($T203+0.5))*(0.5*($AG203+$AH203)-($T203+0.5)))*($AG203-$AH203)+$Y203*($AH203+1-$AG203),
$Y203)))</f>
        <v>6.1465408370270976E-4</v>
      </c>
      <c r="DC203" s="230">
        <f t="shared" si="388"/>
        <v>5.4865820726974698E-4</v>
      </c>
      <c r="DD203" s="230">
        <f t="shared" si="388"/>
        <v>4.826623308367842E-4</v>
      </c>
      <c r="DE203" s="230">
        <f t="shared" si="388"/>
        <v>4.1666645440382229E-4</v>
      </c>
      <c r="DF203" s="230">
        <f t="shared" si="388"/>
        <v>3.5067057797085951E-4</v>
      </c>
      <c r="DG203" s="230">
        <f t="shared" si="388"/>
        <v>2.8467470153789674E-4</v>
      </c>
      <c r="DH203" s="230">
        <f t="shared" si="388"/>
        <v>2.1867882510493483E-4</v>
      </c>
      <c r="DI203" s="230">
        <f t="shared" si="388"/>
        <v>1.5268294867197205E-4</v>
      </c>
      <c r="DJ203" s="230">
        <f t="shared" si="388"/>
        <v>8.6687072239009268E-5</v>
      </c>
      <c r="DK203" s="230">
        <f t="shared" si="388"/>
        <v>2.1838660745861965E-5</v>
      </c>
      <c r="DL203" s="230">
        <f t="shared" si="388"/>
        <v>0</v>
      </c>
      <c r="DM203" s="230">
        <f t="shared" si="388"/>
        <v>0</v>
      </c>
      <c r="DN203" s="230">
        <f t="shared" si="388"/>
        <v>0</v>
      </c>
      <c r="DO203" s="230">
        <f t="shared" si="388"/>
        <v>0</v>
      </c>
      <c r="DP203" s="230">
        <f t="shared" si="388"/>
        <v>0</v>
      </c>
    </row>
    <row r="204" spans="2:120" x14ac:dyDescent="0.25">
      <c r="B204" s="194" t="str">
        <f t="shared" si="374"/>
        <v>Paraguay</v>
      </c>
      <c r="C204" s="233">
        <f>'web app'!$C$29</f>
        <v>668.55</v>
      </c>
      <c r="D204" s="234">
        <f>'web app'!$C$17</f>
        <v>0.15</v>
      </c>
      <c r="E204" s="235">
        <f>VLOOKUP($S204,'data countries EDGAR'!$A$15:$AA$223,'data countries EDGAR'!$AA$12,FALSE)</f>
        <v>9.0536894057420742E-4</v>
      </c>
      <c r="F204" s="235">
        <f>VLOOKUP($S204,'data countries EDGAR'!$A$15:$AA$223,'data countries EDGAR'!$Z$12,FALSE)</f>
        <v>2.3226267744407998E-4</v>
      </c>
      <c r="G204" s="193">
        <f t="shared" si="375"/>
        <v>0.22277999183758665</v>
      </c>
      <c r="H204" s="262">
        <f>VLOOKUP($S204,'data countries EDGAR'!$A$15:$AA$223,'data countries EDGAR'!M$12,FALSE)/1000</f>
        <v>8.5218448065444014E-3</v>
      </c>
      <c r="I204" s="236">
        <f>VLOOKUP($S204,'data countries EDGAR'!$A$15:$AA$223,'data countries EDGAR'!N$12,FALSE)/1000</f>
        <v>7.8549102030736999E-3</v>
      </c>
      <c r="J204" s="236">
        <f>VLOOKUP($S204,'data countries EDGAR'!$A$15:$AA$223,'data countries EDGAR'!O$12,FALSE)/1000</f>
        <v>7.9771304038663993E-3</v>
      </c>
      <c r="K204" s="236">
        <f>VLOOKUP($S204,'data countries EDGAR'!$A$15:$AA$223,'data countries EDGAR'!P$12,FALSE)/1000</f>
        <v>8.0051393542706992E-3</v>
      </c>
      <c r="L204" s="236">
        <f>VLOOKUP($S204,'data countries EDGAR'!$A$15:$AA$223,'data countries EDGAR'!Q$12,FALSE)/1000</f>
        <v>7.7423834414641996E-3</v>
      </c>
      <c r="M204" s="236">
        <f>VLOOKUP($S204,'data countries EDGAR'!$A$15:$AA$223,'data countries EDGAR'!R$12,FALSE)/1000</f>
        <v>8.0253191429509006E-3</v>
      </c>
      <c r="N204" s="236"/>
      <c r="O204" s="236"/>
      <c r="P204" s="262">
        <f t="shared" si="376"/>
        <v>3.96048825456259E-2</v>
      </c>
      <c r="Q204" s="194">
        <f t="shared" si="363"/>
        <v>0</v>
      </c>
      <c r="R204" s="237">
        <f t="shared" si="364"/>
        <v>0</v>
      </c>
      <c r="S204" s="194" t="str">
        <f>'data countries EDGAR'!A159</f>
        <v>Paraguay</v>
      </c>
      <c r="T204" s="195">
        <v>2019</v>
      </c>
      <c r="U204" s="485">
        <f t="shared" si="377"/>
        <v>0.22277999183758665</v>
      </c>
      <c r="V204" s="193">
        <f t="shared" si="365"/>
        <v>0.22277999183759964</v>
      </c>
      <c r="W204" s="254">
        <f t="shared" si="378"/>
        <v>5.8397731095283234E-14</v>
      </c>
      <c r="X204" s="197">
        <f t="shared" si="366"/>
        <v>8.5218448065444014E-3</v>
      </c>
      <c r="Y204" s="229">
        <v>0</v>
      </c>
      <c r="Z204" s="199">
        <f t="shared" si="379"/>
        <v>8.5218448065444014E-3</v>
      </c>
      <c r="AA204" s="199">
        <f t="shared" si="367"/>
        <v>-34.873813002114559</v>
      </c>
      <c r="AB204" s="200">
        <f t="shared" si="368"/>
        <v>35672.343935655794</v>
      </c>
      <c r="AC204" s="199">
        <f t="shared" si="380"/>
        <v>2019.5046922133656</v>
      </c>
      <c r="AD204" s="199">
        <f t="shared" si="381"/>
        <v>2072.7797595444281</v>
      </c>
      <c r="AE204" s="201">
        <f t="shared" si="382"/>
        <v>2072.7797595444281</v>
      </c>
      <c r="AF204" s="202">
        <f t="shared" si="369"/>
        <v>2072.7797595444281</v>
      </c>
      <c r="AG204" s="202">
        <f t="shared" si="383"/>
        <v>2072.7797595444281</v>
      </c>
      <c r="AH204" s="202">
        <f t="shared" si="384"/>
        <v>2072</v>
      </c>
      <c r="AI204" s="177">
        <f t="shared" si="370"/>
        <v>2073</v>
      </c>
      <c r="AJ204" s="178" cm="1">
        <f t="array" ref="AJ204">IFERROR(INDEX($AN$6:$DP$6,MATCH(_xlfn.AGGREGATE(14,6,(AN204:DP204)/(AN204:DP204&lt;=0),1),AN204:DP204,0)),"-")</f>
        <v>2073</v>
      </c>
      <c r="AL204" s="176" t="s">
        <v>302</v>
      </c>
      <c r="AM204" s="154">
        <f t="shared" si="371"/>
        <v>8.5218448065444014E-3</v>
      </c>
      <c r="AN204" s="176">
        <f t="shared" si="385"/>
        <v>8.3618995500452931E-3</v>
      </c>
      <c r="AO204" s="176">
        <f t="shared" si="385"/>
        <v>8.201954293546183E-3</v>
      </c>
      <c r="AP204" s="176">
        <f t="shared" si="385"/>
        <v>8.0420090370470747E-3</v>
      </c>
      <c r="AQ204" s="176">
        <f t="shared" si="385"/>
        <v>7.8820637805479647E-3</v>
      </c>
      <c r="AR204" s="230">
        <f t="shared" ref="AR204:BG219" si="389">IF(AR$6&lt;=$T204,0,IF(AR$6&lt;$AH204,$X204+($Y204-$X204)/($AG204-($T204+0.5))*(AR$6+0.5-($T204+0.5)),
IF(AR$6=$AH204,($X204+($Y204-$X204)/($AG204-($T204+0.5))*(0.5*($AG204+$AH204)-($T204+0.5)))*($AG204-$AH204)+$Y204*($AH204+1-$AG204),
$Y204)))</f>
        <v>7.7221185240488564E-3</v>
      </c>
      <c r="AS204" s="230">
        <f t="shared" si="389"/>
        <v>7.5621732675497473E-3</v>
      </c>
      <c r="AT204" s="230">
        <f t="shared" si="389"/>
        <v>7.4022280110506381E-3</v>
      </c>
      <c r="AU204" s="230">
        <f t="shared" si="389"/>
        <v>7.2422827545515298E-3</v>
      </c>
      <c r="AV204" s="230">
        <f t="shared" si="389"/>
        <v>7.0823374980524207E-3</v>
      </c>
      <c r="AW204" s="230">
        <f t="shared" si="389"/>
        <v>6.9223922415533115E-3</v>
      </c>
      <c r="AX204" s="230">
        <f t="shared" si="389"/>
        <v>6.7624469850542024E-3</v>
      </c>
      <c r="AY204" s="230">
        <f t="shared" si="389"/>
        <v>6.6025017285550932E-3</v>
      </c>
      <c r="AZ204" s="230">
        <f t="shared" si="389"/>
        <v>6.4425564720559849E-3</v>
      </c>
      <c r="BA204" s="230">
        <f t="shared" si="389"/>
        <v>6.2826112155568749E-3</v>
      </c>
      <c r="BB204" s="230">
        <f t="shared" si="389"/>
        <v>6.1226659590577666E-3</v>
      </c>
      <c r="BC204" s="230">
        <f t="shared" si="389"/>
        <v>5.9627207025586574E-3</v>
      </c>
      <c r="BD204" s="230">
        <f t="shared" si="389"/>
        <v>5.8027754460595483E-3</v>
      </c>
      <c r="BE204" s="230">
        <f t="shared" si="389"/>
        <v>5.64283018956044E-3</v>
      </c>
      <c r="BF204" s="230">
        <f t="shared" si="389"/>
        <v>5.48288493306133E-3</v>
      </c>
      <c r="BG204" s="230">
        <f t="shared" si="389"/>
        <v>5.3229396765622217E-3</v>
      </c>
      <c r="BH204" s="230">
        <f t="shared" si="386"/>
        <v>5.1629944200631125E-3</v>
      </c>
      <c r="BI204" s="230">
        <f t="shared" si="386"/>
        <v>5.0030491635640034E-3</v>
      </c>
      <c r="BJ204" s="230">
        <f t="shared" si="386"/>
        <v>4.8431039070648951E-3</v>
      </c>
      <c r="BK204" s="230">
        <f t="shared" si="386"/>
        <v>4.683158650565785E-3</v>
      </c>
      <c r="BL204" s="230">
        <f t="shared" si="386"/>
        <v>4.5232133940666767E-3</v>
      </c>
      <c r="BM204" s="230">
        <f t="shared" si="386"/>
        <v>4.3632681375675676E-3</v>
      </c>
      <c r="BN204" s="230">
        <f t="shared" si="386"/>
        <v>4.2033228810684584E-3</v>
      </c>
      <c r="BO204" s="230">
        <f t="shared" si="386"/>
        <v>4.0433776245693493E-3</v>
      </c>
      <c r="BP204" s="230">
        <f t="shared" si="386"/>
        <v>3.8834323680702401E-3</v>
      </c>
      <c r="BQ204" s="230">
        <f t="shared" si="386"/>
        <v>3.7234871115711318E-3</v>
      </c>
      <c r="BR204" s="230">
        <f t="shared" si="386"/>
        <v>3.5635418550720227E-3</v>
      </c>
      <c r="BS204" s="230">
        <f t="shared" si="386"/>
        <v>3.4035965985729135E-3</v>
      </c>
      <c r="BT204" s="230">
        <f t="shared" si="386"/>
        <v>3.2436513420738044E-3</v>
      </c>
      <c r="BU204" s="230">
        <f t="shared" si="386"/>
        <v>3.0837060855746952E-3</v>
      </c>
      <c r="BV204" s="230">
        <f t="shared" si="386"/>
        <v>2.9237608290755869E-3</v>
      </c>
      <c r="BW204" s="230">
        <f t="shared" ref="BW204:CL219" si="390">IF(BW$6&lt;=$T204,0,IF(BW$6&lt;$AH204,$X204+($Y204-$X204)/($AG204-($T204+0.5))*(BW$6+0.5-($T204+0.5)),
IF(BW$6=$AH204,($X204+($Y204-$X204)/($AG204-($T204+0.5))*(0.5*($AG204+$AH204)-($T204+0.5)))*($AG204-$AH204)+$Y204*($AH204+1-$AG204),
$Y204)))</f>
        <v>2.7638155725764777E-3</v>
      </c>
      <c r="BX204" s="230">
        <f t="shared" si="390"/>
        <v>2.6038703160773686E-3</v>
      </c>
      <c r="BY204" s="230">
        <f t="shared" si="390"/>
        <v>2.4439250595782594E-3</v>
      </c>
      <c r="BZ204" s="230">
        <f t="shared" si="390"/>
        <v>2.2839798030791503E-3</v>
      </c>
      <c r="CA204" s="230">
        <f t="shared" si="390"/>
        <v>2.124034546580042E-3</v>
      </c>
      <c r="CB204" s="230">
        <f t="shared" si="390"/>
        <v>1.9640892900809328E-3</v>
      </c>
      <c r="CC204" s="230">
        <f t="shared" si="390"/>
        <v>1.8041440335818237E-3</v>
      </c>
      <c r="CD204" s="230">
        <f t="shared" si="390"/>
        <v>1.6441987770827145E-3</v>
      </c>
      <c r="CE204" s="230">
        <f t="shared" si="390"/>
        <v>1.4842535205836054E-3</v>
      </c>
      <c r="CF204" s="230">
        <f t="shared" si="390"/>
        <v>1.3243082640844962E-3</v>
      </c>
      <c r="CG204" s="230">
        <f t="shared" si="390"/>
        <v>1.1643630075853879E-3</v>
      </c>
      <c r="CH204" s="230">
        <f t="shared" si="390"/>
        <v>1.0044177510862787E-3</v>
      </c>
      <c r="CI204" s="230">
        <f t="shared" si="390"/>
        <v>8.4447249458716959E-4</v>
      </c>
      <c r="CJ204" s="230">
        <f t="shared" si="390"/>
        <v>6.8452723808806043E-4</v>
      </c>
      <c r="CK204" s="230">
        <f t="shared" si="390"/>
        <v>5.2458198158895214E-4</v>
      </c>
      <c r="CL204" s="230">
        <f t="shared" si="390"/>
        <v>3.6463672508984211E-4</v>
      </c>
      <c r="CM204" s="230">
        <f t="shared" si="387"/>
        <v>2.0469146859073382E-4</v>
      </c>
      <c r="CN204" s="230">
        <f t="shared" si="387"/>
        <v>4.8625353063018223E-5</v>
      </c>
      <c r="CO204" s="230">
        <f t="shared" si="387"/>
        <v>0</v>
      </c>
      <c r="CP204" s="230">
        <f t="shared" si="387"/>
        <v>0</v>
      </c>
      <c r="CQ204" s="230">
        <f t="shared" si="387"/>
        <v>0</v>
      </c>
      <c r="CR204" s="230">
        <f t="shared" si="387"/>
        <v>0</v>
      </c>
      <c r="CS204" s="230">
        <f t="shared" si="387"/>
        <v>0</v>
      </c>
      <c r="CT204" s="230">
        <f t="shared" si="387"/>
        <v>0</v>
      </c>
      <c r="CU204" s="230">
        <f t="shared" si="387"/>
        <v>0</v>
      </c>
      <c r="CV204" s="230">
        <f t="shared" si="387"/>
        <v>0</v>
      </c>
      <c r="CW204" s="230">
        <f t="shared" si="387"/>
        <v>0</v>
      </c>
      <c r="CX204" s="230">
        <f t="shared" si="387"/>
        <v>0</v>
      </c>
      <c r="CY204" s="230">
        <f t="shared" si="387"/>
        <v>0</v>
      </c>
      <c r="CZ204" s="230">
        <f t="shared" si="387"/>
        <v>0</v>
      </c>
      <c r="DA204" s="230">
        <f t="shared" si="387"/>
        <v>0</v>
      </c>
      <c r="DB204" s="230">
        <f t="shared" si="388"/>
        <v>0</v>
      </c>
      <c r="DC204" s="230">
        <f t="shared" si="388"/>
        <v>0</v>
      </c>
      <c r="DD204" s="230">
        <f t="shared" si="388"/>
        <v>0</v>
      </c>
      <c r="DE204" s="230">
        <f t="shared" si="388"/>
        <v>0</v>
      </c>
      <c r="DF204" s="230">
        <f t="shared" si="388"/>
        <v>0</v>
      </c>
      <c r="DG204" s="230">
        <f t="shared" si="388"/>
        <v>0</v>
      </c>
      <c r="DH204" s="230">
        <f t="shared" si="388"/>
        <v>0</v>
      </c>
      <c r="DI204" s="230">
        <f t="shared" si="388"/>
        <v>0</v>
      </c>
      <c r="DJ204" s="230">
        <f t="shared" si="388"/>
        <v>0</v>
      </c>
      <c r="DK204" s="230">
        <f t="shared" si="388"/>
        <v>0</v>
      </c>
      <c r="DL204" s="230">
        <f t="shared" si="388"/>
        <v>0</v>
      </c>
      <c r="DM204" s="230">
        <f t="shared" si="388"/>
        <v>0</v>
      </c>
      <c r="DN204" s="230">
        <f t="shared" si="388"/>
        <v>0</v>
      </c>
      <c r="DO204" s="230">
        <f t="shared" si="388"/>
        <v>0</v>
      </c>
      <c r="DP204" s="230">
        <f t="shared" si="388"/>
        <v>0</v>
      </c>
    </row>
    <row r="205" spans="2:120" x14ac:dyDescent="0.25">
      <c r="B205" s="194" t="str">
        <f t="shared" si="374"/>
        <v>Peru</v>
      </c>
      <c r="C205" s="233">
        <f>'web app'!$C$29</f>
        <v>668.55</v>
      </c>
      <c r="D205" s="234">
        <f>'web app'!$C$17</f>
        <v>0.15</v>
      </c>
      <c r="E205" s="235">
        <f>VLOOKUP($S205,'data countries EDGAR'!$A$15:$AA$223,'data countries EDGAR'!$AA$12,FALSE)</f>
        <v>4.2706033290680918E-3</v>
      </c>
      <c r="F205" s="235">
        <f>VLOOKUP($S205,'data countries EDGAR'!$A$15:$AA$223,'data countries EDGAR'!$Z$12,FALSE)</f>
        <v>1.585474695357765E-3</v>
      </c>
      <c r="G205" s="193">
        <f t="shared" si="375"/>
        <v>1.3292405197914896</v>
      </c>
      <c r="H205" s="262">
        <f>VLOOKUP($S205,'data countries EDGAR'!$A$15:$AA$223,'data countries EDGAR'!M$12,FALSE)/1000</f>
        <v>5.8171934669939002E-2</v>
      </c>
      <c r="I205" s="236">
        <f>VLOOKUP($S205,'data countries EDGAR'!$A$15:$AA$223,'data countries EDGAR'!N$12,FALSE)/1000</f>
        <v>4.7532824024134002E-2</v>
      </c>
      <c r="J205" s="236">
        <f>VLOOKUP($S205,'data countries EDGAR'!$A$15:$AA$223,'data countries EDGAR'!O$12,FALSE)/1000</f>
        <v>5.9628778710292006E-2</v>
      </c>
      <c r="K205" s="236">
        <f>VLOOKUP($S205,'data countries EDGAR'!$A$15:$AA$223,'data countries EDGAR'!P$12,FALSE)/1000</f>
        <v>6.3739996192025999E-2</v>
      </c>
      <c r="L205" s="236">
        <f>VLOOKUP($S205,'data countries EDGAR'!$A$15:$AA$223,'data countries EDGAR'!Q$12,FALSE)/1000</f>
        <v>6.5078926716789998E-2</v>
      </c>
      <c r="M205" s="236">
        <f>VLOOKUP($S205,'data countries EDGAR'!$A$15:$AA$223,'data countries EDGAR'!R$12,FALSE)/1000</f>
        <v>6.9265213388658001E-2</v>
      </c>
      <c r="N205" s="236"/>
      <c r="O205" s="236"/>
      <c r="P205" s="262">
        <f t="shared" si="376"/>
        <v>0.3052457390319</v>
      </c>
      <c r="Q205" s="194">
        <f t="shared" si="363"/>
        <v>0</v>
      </c>
      <c r="R205" s="237">
        <f t="shared" si="364"/>
        <v>0</v>
      </c>
      <c r="S205" s="194" t="str">
        <f>'data countries EDGAR'!A160</f>
        <v>Peru</v>
      </c>
      <c r="T205" s="195">
        <v>2019</v>
      </c>
      <c r="U205" s="485">
        <f t="shared" si="377"/>
        <v>1.3292405197914896</v>
      </c>
      <c r="V205" s="193">
        <f t="shared" si="365"/>
        <v>1.3292405197912072</v>
      </c>
      <c r="W205" s="254">
        <f t="shared" si="378"/>
        <v>-2.1249668691325496E-13</v>
      </c>
      <c r="X205" s="197">
        <f t="shared" si="366"/>
        <v>5.8171934669939002E-2</v>
      </c>
      <c r="Y205" s="229">
        <v>0</v>
      </c>
      <c r="Z205" s="199">
        <f t="shared" si="379"/>
        <v>5.8171934669939002E-2</v>
      </c>
      <c r="AA205" s="199">
        <f t="shared" si="367"/>
        <v>-237.67309710613654</v>
      </c>
      <c r="AB205" s="200">
        <f t="shared" si="368"/>
        <v>242733.56468665696</v>
      </c>
      <c r="AC205" s="199">
        <f t="shared" si="380"/>
        <v>2019.5053538862999</v>
      </c>
      <c r="AD205" s="199">
        <f t="shared" si="381"/>
        <v>2066.195052240244</v>
      </c>
      <c r="AE205" s="201">
        <f t="shared" si="382"/>
        <v>2066.195052240244</v>
      </c>
      <c r="AF205" s="202">
        <f t="shared" si="369"/>
        <v>2066.195052240244</v>
      </c>
      <c r="AG205" s="202">
        <f t="shared" si="383"/>
        <v>2066.195052240244</v>
      </c>
      <c r="AH205" s="202">
        <f t="shared" si="384"/>
        <v>2066</v>
      </c>
      <c r="AI205" s="177">
        <f t="shared" si="370"/>
        <v>2066</v>
      </c>
      <c r="AJ205" s="178" cm="1">
        <f t="array" ref="AJ205">IFERROR(INDEX($AN$6:$DP$6,MATCH(_xlfn.AGGREGATE(14,6,(AN205:DP205)/(AN205:DP205&lt;=0),1),AN205:DP205,0)),"-")</f>
        <v>2067</v>
      </c>
      <c r="AL205" s="176" t="s">
        <v>302</v>
      </c>
      <c r="AM205" s="154">
        <f t="shared" si="371"/>
        <v>5.8171934669939002E-2</v>
      </c>
      <c r="AN205" s="176">
        <f t="shared" si="385"/>
        <v>5.6926150975969737E-2</v>
      </c>
      <c r="AO205" s="176">
        <f t="shared" si="385"/>
        <v>5.5680367282000466E-2</v>
      </c>
      <c r="AP205" s="176">
        <f t="shared" si="385"/>
        <v>5.4434583588031202E-2</v>
      </c>
      <c r="AQ205" s="176">
        <f t="shared" si="385"/>
        <v>5.3188799894061937E-2</v>
      </c>
      <c r="AR205" s="230">
        <f t="shared" si="389"/>
        <v>5.1943016200092673E-2</v>
      </c>
      <c r="AS205" s="230">
        <f t="shared" si="389"/>
        <v>5.0697232506123402E-2</v>
      </c>
      <c r="AT205" s="230">
        <f t="shared" si="389"/>
        <v>4.9451448812154138E-2</v>
      </c>
      <c r="AU205" s="230">
        <f t="shared" si="389"/>
        <v>4.8205665118184873E-2</v>
      </c>
      <c r="AV205" s="230">
        <f t="shared" si="389"/>
        <v>4.6959881424215602E-2</v>
      </c>
      <c r="AW205" s="230">
        <f t="shared" si="389"/>
        <v>4.5714097730246338E-2</v>
      </c>
      <c r="AX205" s="230">
        <f t="shared" si="389"/>
        <v>4.4468314036277073E-2</v>
      </c>
      <c r="AY205" s="230">
        <f t="shared" si="389"/>
        <v>4.3222530342307802E-2</v>
      </c>
      <c r="AZ205" s="230">
        <f t="shared" si="389"/>
        <v>4.1976746648338538E-2</v>
      </c>
      <c r="BA205" s="230">
        <f t="shared" si="389"/>
        <v>4.0730962954369274E-2</v>
      </c>
      <c r="BB205" s="230">
        <f t="shared" si="389"/>
        <v>3.9485179260400002E-2</v>
      </c>
      <c r="BC205" s="230">
        <f t="shared" si="389"/>
        <v>3.8239395566430738E-2</v>
      </c>
      <c r="BD205" s="230">
        <f t="shared" si="389"/>
        <v>3.6993611872461474E-2</v>
      </c>
      <c r="BE205" s="230">
        <f t="shared" si="389"/>
        <v>3.5747828178492203E-2</v>
      </c>
      <c r="BF205" s="230">
        <f t="shared" si="389"/>
        <v>3.4502044484522938E-2</v>
      </c>
      <c r="BG205" s="230">
        <f t="shared" si="389"/>
        <v>3.3256260790553674E-2</v>
      </c>
      <c r="BH205" s="230">
        <f t="shared" si="386"/>
        <v>3.2010477096584403E-2</v>
      </c>
      <c r="BI205" s="230">
        <f t="shared" si="386"/>
        <v>3.0764693402615138E-2</v>
      </c>
      <c r="BJ205" s="230">
        <f t="shared" si="386"/>
        <v>2.9518909708645874E-2</v>
      </c>
      <c r="BK205" s="230">
        <f t="shared" si="386"/>
        <v>2.8273126014676606E-2</v>
      </c>
      <c r="BL205" s="230">
        <f t="shared" si="386"/>
        <v>2.7027342320707338E-2</v>
      </c>
      <c r="BM205" s="230">
        <f t="shared" si="386"/>
        <v>2.5781558626738074E-2</v>
      </c>
      <c r="BN205" s="230">
        <f t="shared" si="386"/>
        <v>2.453577493276881E-2</v>
      </c>
      <c r="BO205" s="230">
        <f t="shared" si="386"/>
        <v>2.3289991238799539E-2</v>
      </c>
      <c r="BP205" s="230">
        <f t="shared" si="386"/>
        <v>2.2044207544830274E-2</v>
      </c>
      <c r="BQ205" s="230">
        <f t="shared" si="386"/>
        <v>2.079842385086101E-2</v>
      </c>
      <c r="BR205" s="230">
        <f t="shared" si="386"/>
        <v>1.9552640156891739E-2</v>
      </c>
      <c r="BS205" s="230">
        <f t="shared" si="386"/>
        <v>1.8306856462922474E-2</v>
      </c>
      <c r="BT205" s="230">
        <f t="shared" si="386"/>
        <v>1.706107276895321E-2</v>
      </c>
      <c r="BU205" s="230">
        <f t="shared" si="386"/>
        <v>1.5815289074983939E-2</v>
      </c>
      <c r="BV205" s="230">
        <f t="shared" si="386"/>
        <v>1.4569505381014675E-2</v>
      </c>
      <c r="BW205" s="230">
        <f t="shared" si="390"/>
        <v>1.332372168704541E-2</v>
      </c>
      <c r="BX205" s="230">
        <f t="shared" si="390"/>
        <v>1.2077937993076139E-2</v>
      </c>
      <c r="BY205" s="230">
        <f t="shared" si="390"/>
        <v>1.0832154299106875E-2</v>
      </c>
      <c r="BZ205" s="230">
        <f t="shared" si="390"/>
        <v>9.5863706051376105E-3</v>
      </c>
      <c r="CA205" s="230">
        <f t="shared" si="390"/>
        <v>8.3405869111683462E-3</v>
      </c>
      <c r="CB205" s="230">
        <f t="shared" si="390"/>
        <v>7.0948032171990749E-3</v>
      </c>
      <c r="CC205" s="230">
        <f t="shared" si="390"/>
        <v>5.8490195232298106E-3</v>
      </c>
      <c r="CD205" s="230">
        <f t="shared" si="390"/>
        <v>4.6032358292605463E-3</v>
      </c>
      <c r="CE205" s="230">
        <f t="shared" si="390"/>
        <v>3.3574521352912751E-3</v>
      </c>
      <c r="CF205" s="230">
        <f t="shared" si="390"/>
        <v>2.1116684413220108E-3</v>
      </c>
      <c r="CG205" s="230">
        <f t="shared" si="390"/>
        <v>8.6588474735274645E-4</v>
      </c>
      <c r="CH205" s="230">
        <f t="shared" si="390"/>
        <v>2.3698154790089592E-5</v>
      </c>
      <c r="CI205" s="230">
        <f t="shared" si="390"/>
        <v>0</v>
      </c>
      <c r="CJ205" s="230">
        <f t="shared" si="390"/>
        <v>0</v>
      </c>
      <c r="CK205" s="230">
        <f t="shared" si="390"/>
        <v>0</v>
      </c>
      <c r="CL205" s="230">
        <f t="shared" si="390"/>
        <v>0</v>
      </c>
      <c r="CM205" s="230">
        <f t="shared" si="387"/>
        <v>0</v>
      </c>
      <c r="CN205" s="230">
        <f t="shared" si="387"/>
        <v>0</v>
      </c>
      <c r="CO205" s="230">
        <f t="shared" si="387"/>
        <v>0</v>
      </c>
      <c r="CP205" s="230">
        <f t="shared" si="387"/>
        <v>0</v>
      </c>
      <c r="CQ205" s="230">
        <f t="shared" si="387"/>
        <v>0</v>
      </c>
      <c r="CR205" s="230">
        <f t="shared" si="387"/>
        <v>0</v>
      </c>
      <c r="CS205" s="230">
        <f t="shared" si="387"/>
        <v>0</v>
      </c>
      <c r="CT205" s="230">
        <f t="shared" si="387"/>
        <v>0</v>
      </c>
      <c r="CU205" s="230">
        <f t="shared" si="387"/>
        <v>0</v>
      </c>
      <c r="CV205" s="230">
        <f t="shared" si="387"/>
        <v>0</v>
      </c>
      <c r="CW205" s="230">
        <f t="shared" si="387"/>
        <v>0</v>
      </c>
      <c r="CX205" s="230">
        <f t="shared" si="387"/>
        <v>0</v>
      </c>
      <c r="CY205" s="230">
        <f t="shared" si="387"/>
        <v>0</v>
      </c>
      <c r="CZ205" s="230">
        <f t="shared" si="387"/>
        <v>0</v>
      </c>
      <c r="DA205" s="230">
        <f t="shared" si="387"/>
        <v>0</v>
      </c>
      <c r="DB205" s="230">
        <f t="shared" si="388"/>
        <v>0</v>
      </c>
      <c r="DC205" s="230">
        <f t="shared" si="388"/>
        <v>0</v>
      </c>
      <c r="DD205" s="230">
        <f t="shared" si="388"/>
        <v>0</v>
      </c>
      <c r="DE205" s="230">
        <f t="shared" si="388"/>
        <v>0</v>
      </c>
      <c r="DF205" s="230">
        <f t="shared" si="388"/>
        <v>0</v>
      </c>
      <c r="DG205" s="230">
        <f t="shared" si="388"/>
        <v>0</v>
      </c>
      <c r="DH205" s="230">
        <f t="shared" si="388"/>
        <v>0</v>
      </c>
      <c r="DI205" s="230">
        <f t="shared" si="388"/>
        <v>0</v>
      </c>
      <c r="DJ205" s="230">
        <f t="shared" si="388"/>
        <v>0</v>
      </c>
      <c r="DK205" s="230">
        <f t="shared" si="388"/>
        <v>0</v>
      </c>
      <c r="DL205" s="230">
        <f t="shared" si="388"/>
        <v>0</v>
      </c>
      <c r="DM205" s="230">
        <f t="shared" si="388"/>
        <v>0</v>
      </c>
      <c r="DN205" s="230">
        <f t="shared" si="388"/>
        <v>0</v>
      </c>
      <c r="DO205" s="230">
        <f t="shared" si="388"/>
        <v>0</v>
      </c>
      <c r="DP205" s="230">
        <f t="shared" si="388"/>
        <v>0</v>
      </c>
    </row>
    <row r="206" spans="2:120" x14ac:dyDescent="0.25">
      <c r="B206" s="194" t="str">
        <f t="shared" si="374"/>
        <v>Philippines</v>
      </c>
      <c r="C206" s="233">
        <f>'web app'!$C$29</f>
        <v>668.55</v>
      </c>
      <c r="D206" s="234">
        <f>'web app'!$C$17</f>
        <v>0.15</v>
      </c>
      <c r="E206" s="235">
        <f>VLOOKUP($S206,'data countries EDGAR'!$A$15:$AA$223,'data countries EDGAR'!$AA$12,FALSE)</f>
        <v>1.4018384661042448E-2</v>
      </c>
      <c r="F206" s="235">
        <f>VLOOKUP($S206,'data countries EDGAR'!$A$15:$AA$223,'data countries EDGAR'!$Z$12,FALSE)</f>
        <v>4.0316768384910124E-3</v>
      </c>
      <c r="G206" s="193">
        <f t="shared" si="375"/>
        <v>3.6968695775881808</v>
      </c>
      <c r="H206" s="262">
        <f>VLOOKUP($S206,'data countries EDGAR'!$A$15:$AA$223,'data countries EDGAR'!M$12,FALSE)/1000</f>
        <v>0.14792443067410999</v>
      </c>
      <c r="I206" s="236">
        <f>VLOOKUP($S206,'data countries EDGAR'!$A$15:$AA$223,'data countries EDGAR'!N$12,FALSE)/1000</f>
        <v>0.13638448051627</v>
      </c>
      <c r="J206" s="236">
        <f>VLOOKUP($S206,'data countries EDGAR'!$A$15:$AA$223,'data countries EDGAR'!O$12,FALSE)/1000</f>
        <v>0.14561136265364999</v>
      </c>
      <c r="K206" s="236">
        <f>VLOOKUP($S206,'data countries EDGAR'!$A$15:$AA$223,'data countries EDGAR'!P$12,FALSE)/1000</f>
        <v>0.15170040676207</v>
      </c>
      <c r="L206" s="236">
        <f>VLOOKUP($S206,'data countries EDGAR'!$A$15:$AA$223,'data countries EDGAR'!Q$12,FALSE)/1000</f>
        <v>0.16245272407677999</v>
      </c>
      <c r="M206" s="236">
        <f>VLOOKUP($S206,'data countries EDGAR'!$A$15:$AA$223,'data countries EDGAR'!R$12,FALSE)/1000</f>
        <v>0.17411430886732002</v>
      </c>
      <c r="N206" s="236"/>
      <c r="O206" s="236"/>
      <c r="P206" s="262">
        <f t="shared" si="376"/>
        <v>0.77026328287609003</v>
      </c>
      <c r="Q206" s="194">
        <f t="shared" si="363"/>
        <v>0</v>
      </c>
      <c r="R206" s="237">
        <f t="shared" si="364"/>
        <v>0</v>
      </c>
      <c r="S206" s="194" t="str">
        <f>'data countries EDGAR'!A161</f>
        <v>Philippines</v>
      </c>
      <c r="T206" s="195">
        <v>2019</v>
      </c>
      <c r="U206" s="485">
        <f t="shared" si="377"/>
        <v>3.6968695775881808</v>
      </c>
      <c r="V206" s="193">
        <f t="shared" si="365"/>
        <v>3.6968695775896148</v>
      </c>
      <c r="W206" s="254">
        <f t="shared" si="378"/>
        <v>3.879119248040297E-13</v>
      </c>
      <c r="X206" s="197">
        <f t="shared" si="366"/>
        <v>0.14792443067410999</v>
      </c>
      <c r="Y206" s="229">
        <v>0</v>
      </c>
      <c r="Z206" s="199">
        <f t="shared" si="379"/>
        <v>0.14792443067410999</v>
      </c>
      <c r="AA206" s="199">
        <f t="shared" si="367"/>
        <v>-605.00843907858075</v>
      </c>
      <c r="AB206" s="200">
        <f t="shared" si="368"/>
        <v>618522.50314651697</v>
      </c>
      <c r="AC206" s="199">
        <f t="shared" si="380"/>
        <v>2019.5049040459887</v>
      </c>
      <c r="AD206" s="199">
        <f t="shared" si="381"/>
        <v>2070.4783145574711</v>
      </c>
      <c r="AE206" s="201">
        <f t="shared" si="382"/>
        <v>2070.4783145574711</v>
      </c>
      <c r="AF206" s="202">
        <f t="shared" si="369"/>
        <v>2070.4783145574711</v>
      </c>
      <c r="AG206" s="202">
        <f t="shared" si="383"/>
        <v>2070.4783145574711</v>
      </c>
      <c r="AH206" s="202">
        <f t="shared" si="384"/>
        <v>2070</v>
      </c>
      <c r="AI206" s="177">
        <f t="shared" si="370"/>
        <v>2070</v>
      </c>
      <c r="AJ206" s="178" cm="1">
        <f t="array" ref="AJ206">IFERROR(INDEX($AN$6:$DP$6,MATCH(_xlfn.AGGREGATE(14,6,(AN206:DP206)/(AN206:DP206&lt;=0),1),AN206:DP206,0)),"-")</f>
        <v>2071</v>
      </c>
      <c r="AL206" s="176" t="s">
        <v>302</v>
      </c>
      <c r="AM206" s="154">
        <f t="shared" si="371"/>
        <v>0.14792443067410999</v>
      </c>
      <c r="AN206" s="176">
        <f t="shared" si="385"/>
        <v>0.14502271781917939</v>
      </c>
      <c r="AO206" s="176">
        <f t="shared" si="385"/>
        <v>0.14212100496424876</v>
      </c>
      <c r="AP206" s="176">
        <f t="shared" si="385"/>
        <v>0.13921929210931816</v>
      </c>
      <c r="AQ206" s="176">
        <f t="shared" si="385"/>
        <v>0.13631757925438756</v>
      </c>
      <c r="AR206" s="230">
        <f t="shared" si="389"/>
        <v>0.13341586639945696</v>
      </c>
      <c r="AS206" s="230">
        <f t="shared" si="389"/>
        <v>0.13051415354452633</v>
      </c>
      <c r="AT206" s="230">
        <f t="shared" si="389"/>
        <v>0.12761244068959574</v>
      </c>
      <c r="AU206" s="230">
        <f t="shared" si="389"/>
        <v>0.12471072783466514</v>
      </c>
      <c r="AV206" s="230">
        <f t="shared" si="389"/>
        <v>0.12180901497973452</v>
      </c>
      <c r="AW206" s="230">
        <f t="shared" si="389"/>
        <v>0.11890730212480391</v>
      </c>
      <c r="AX206" s="230">
        <f t="shared" si="389"/>
        <v>0.11600558926987331</v>
      </c>
      <c r="AY206" s="230">
        <f t="shared" si="389"/>
        <v>0.1131038764149427</v>
      </c>
      <c r="AZ206" s="230">
        <f t="shared" si="389"/>
        <v>0.11020216356001208</v>
      </c>
      <c r="BA206" s="230">
        <f t="shared" si="389"/>
        <v>0.10730045070508148</v>
      </c>
      <c r="BB206" s="230">
        <f t="shared" si="389"/>
        <v>0.10439873785015089</v>
      </c>
      <c r="BC206" s="230">
        <f t="shared" si="389"/>
        <v>0.10149702499522027</v>
      </c>
      <c r="BD206" s="230">
        <f t="shared" si="389"/>
        <v>9.8595312140289659E-2</v>
      </c>
      <c r="BE206" s="230">
        <f t="shared" si="389"/>
        <v>9.569359928535906E-2</v>
      </c>
      <c r="BF206" s="230">
        <f t="shared" si="389"/>
        <v>9.2791886430428461E-2</v>
      </c>
      <c r="BG206" s="230">
        <f t="shared" si="389"/>
        <v>8.9890173575497848E-2</v>
      </c>
      <c r="BH206" s="230">
        <f t="shared" si="386"/>
        <v>8.6988460720567234E-2</v>
      </c>
      <c r="BI206" s="230">
        <f t="shared" si="386"/>
        <v>8.4086747865636635E-2</v>
      </c>
      <c r="BJ206" s="230">
        <f t="shared" si="386"/>
        <v>8.1185035010706022E-2</v>
      </c>
      <c r="BK206" s="230">
        <f t="shared" si="386"/>
        <v>7.8283322155775409E-2</v>
      </c>
      <c r="BL206" s="230">
        <f t="shared" si="386"/>
        <v>7.538160930084481E-2</v>
      </c>
      <c r="BM206" s="230">
        <f t="shared" si="386"/>
        <v>7.2479896445914196E-2</v>
      </c>
      <c r="BN206" s="230">
        <f t="shared" si="386"/>
        <v>6.9578183590983597E-2</v>
      </c>
      <c r="BO206" s="230">
        <f t="shared" si="386"/>
        <v>6.6676470736052984E-2</v>
      </c>
      <c r="BP206" s="230">
        <f t="shared" si="386"/>
        <v>6.3774757881122385E-2</v>
      </c>
      <c r="BQ206" s="230">
        <f t="shared" si="386"/>
        <v>6.0873045026191772E-2</v>
      </c>
      <c r="BR206" s="230">
        <f t="shared" si="386"/>
        <v>5.7971332171261172E-2</v>
      </c>
      <c r="BS206" s="230">
        <f t="shared" si="386"/>
        <v>5.5069619316330559E-2</v>
      </c>
      <c r="BT206" s="230">
        <f t="shared" si="386"/>
        <v>5.2167906461399946E-2</v>
      </c>
      <c r="BU206" s="230">
        <f t="shared" si="386"/>
        <v>4.9266193606469347E-2</v>
      </c>
      <c r="BV206" s="230">
        <f t="shared" si="386"/>
        <v>4.6364480751538734E-2</v>
      </c>
      <c r="BW206" s="230">
        <f t="shared" si="390"/>
        <v>4.3462767896608134E-2</v>
      </c>
      <c r="BX206" s="230">
        <f t="shared" si="390"/>
        <v>4.0561055041677521E-2</v>
      </c>
      <c r="BY206" s="230">
        <f t="shared" si="390"/>
        <v>3.7659342186746922E-2</v>
      </c>
      <c r="BZ206" s="230">
        <f t="shared" si="390"/>
        <v>3.4757629331816309E-2</v>
      </c>
      <c r="CA206" s="230">
        <f t="shared" si="390"/>
        <v>3.1855916476885709E-2</v>
      </c>
      <c r="CB206" s="230">
        <f t="shared" si="390"/>
        <v>2.8954203621955096E-2</v>
      </c>
      <c r="CC206" s="230">
        <f t="shared" si="390"/>
        <v>2.6052490767024483E-2</v>
      </c>
      <c r="CD206" s="230">
        <f t="shared" si="390"/>
        <v>2.3150777912093884E-2</v>
      </c>
      <c r="CE206" s="230">
        <f t="shared" si="390"/>
        <v>2.0249065057163285E-2</v>
      </c>
      <c r="CF206" s="230">
        <f t="shared" si="390"/>
        <v>1.7347352202232658E-2</v>
      </c>
      <c r="CG206" s="230">
        <f t="shared" si="390"/>
        <v>1.4445639347302058E-2</v>
      </c>
      <c r="CH206" s="230">
        <f t="shared" si="390"/>
        <v>1.1543926492371459E-2</v>
      </c>
      <c r="CI206" s="230">
        <f t="shared" si="390"/>
        <v>8.642213637440832E-3</v>
      </c>
      <c r="CJ206" s="230">
        <f t="shared" si="390"/>
        <v>5.7405007825102328E-3</v>
      </c>
      <c r="CK206" s="230">
        <f t="shared" si="390"/>
        <v>2.8387879275796335E-3</v>
      </c>
      <c r="CL206" s="230">
        <f t="shared" si="390"/>
        <v>3.3193392063869318E-4</v>
      </c>
      <c r="CM206" s="230">
        <f t="shared" si="387"/>
        <v>0</v>
      </c>
      <c r="CN206" s="230">
        <f t="shared" si="387"/>
        <v>0</v>
      </c>
      <c r="CO206" s="230">
        <f t="shared" si="387"/>
        <v>0</v>
      </c>
      <c r="CP206" s="230">
        <f t="shared" si="387"/>
        <v>0</v>
      </c>
      <c r="CQ206" s="230">
        <f t="shared" si="387"/>
        <v>0</v>
      </c>
      <c r="CR206" s="230">
        <f t="shared" si="387"/>
        <v>0</v>
      </c>
      <c r="CS206" s="230">
        <f t="shared" si="387"/>
        <v>0</v>
      </c>
      <c r="CT206" s="230">
        <f t="shared" si="387"/>
        <v>0</v>
      </c>
      <c r="CU206" s="230">
        <f t="shared" si="387"/>
        <v>0</v>
      </c>
      <c r="CV206" s="230">
        <f t="shared" si="387"/>
        <v>0</v>
      </c>
      <c r="CW206" s="230">
        <f t="shared" si="387"/>
        <v>0</v>
      </c>
      <c r="CX206" s="230">
        <f t="shared" si="387"/>
        <v>0</v>
      </c>
      <c r="CY206" s="230">
        <f t="shared" si="387"/>
        <v>0</v>
      </c>
      <c r="CZ206" s="230">
        <f t="shared" si="387"/>
        <v>0</v>
      </c>
      <c r="DA206" s="230">
        <f t="shared" si="387"/>
        <v>0</v>
      </c>
      <c r="DB206" s="230">
        <f t="shared" si="388"/>
        <v>0</v>
      </c>
      <c r="DC206" s="230">
        <f t="shared" si="388"/>
        <v>0</v>
      </c>
      <c r="DD206" s="230">
        <f t="shared" si="388"/>
        <v>0</v>
      </c>
      <c r="DE206" s="230">
        <f t="shared" si="388"/>
        <v>0</v>
      </c>
      <c r="DF206" s="230">
        <f t="shared" si="388"/>
        <v>0</v>
      </c>
      <c r="DG206" s="230">
        <f t="shared" si="388"/>
        <v>0</v>
      </c>
      <c r="DH206" s="230">
        <f t="shared" si="388"/>
        <v>0</v>
      </c>
      <c r="DI206" s="230">
        <f t="shared" si="388"/>
        <v>0</v>
      </c>
      <c r="DJ206" s="230">
        <f t="shared" si="388"/>
        <v>0</v>
      </c>
      <c r="DK206" s="230">
        <f t="shared" si="388"/>
        <v>0</v>
      </c>
      <c r="DL206" s="230">
        <f t="shared" si="388"/>
        <v>0</v>
      </c>
      <c r="DM206" s="230">
        <f t="shared" si="388"/>
        <v>0</v>
      </c>
      <c r="DN206" s="230">
        <f t="shared" si="388"/>
        <v>0</v>
      </c>
      <c r="DO206" s="230">
        <f t="shared" si="388"/>
        <v>0</v>
      </c>
      <c r="DP206" s="230">
        <f t="shared" si="388"/>
        <v>0</v>
      </c>
    </row>
    <row r="207" spans="2:120" x14ac:dyDescent="0.25">
      <c r="B207" s="194" t="str">
        <f t="shared" si="374"/>
        <v>Poland</v>
      </c>
      <c r="C207" s="233">
        <f>'web app'!$C$29</f>
        <v>668.55</v>
      </c>
      <c r="D207" s="234">
        <f>'web app'!$C$17</f>
        <v>0.15</v>
      </c>
      <c r="E207" s="235">
        <f>VLOOKUP($S207,'data countries EDGAR'!$A$15:$AA$223,'data countries EDGAR'!$AA$12,FALSE)</f>
        <v>4.9312110366271566E-3</v>
      </c>
      <c r="F207" s="235">
        <f>VLOOKUP($S207,'data countries EDGAR'!$A$15:$AA$223,'data countries EDGAR'!$Z$12,FALSE)</f>
        <v>8.5054783750425859E-3</v>
      </c>
      <c r="G207" s="193">
        <f t="shared" si="375"/>
        <v>5.3279011032700749</v>
      </c>
      <c r="H207" s="262">
        <f>VLOOKUP($S207,'data countries EDGAR'!$A$15:$AA$223,'data countries EDGAR'!M$12,FALSE)/1000</f>
        <v>0.31207065859724004</v>
      </c>
      <c r="I207" s="236">
        <f>VLOOKUP($S207,'data countries EDGAR'!$A$15:$AA$223,'data countries EDGAR'!N$12,FALSE)/1000</f>
        <v>0.29687990535036002</v>
      </c>
      <c r="J207" s="236">
        <f>VLOOKUP($S207,'data countries EDGAR'!$A$15:$AA$223,'data countries EDGAR'!O$12,FALSE)/1000</f>
        <v>0.32401233005880997</v>
      </c>
      <c r="K207" s="236">
        <f>VLOOKUP($S207,'data countries EDGAR'!$A$15:$AA$223,'data countries EDGAR'!P$12,FALSE)/1000</f>
        <v>0.30796160192597</v>
      </c>
      <c r="L207" s="236">
        <f>VLOOKUP($S207,'data countries EDGAR'!$A$15:$AA$223,'data countries EDGAR'!Q$12,FALSE)/1000</f>
        <v>0.28065010035873</v>
      </c>
      <c r="M207" s="236">
        <f>VLOOKUP($S207,'data countries EDGAR'!$A$15:$AA$223,'data countries EDGAR'!R$12,FALSE)/1000</f>
        <v>0.27606191463564</v>
      </c>
      <c r="N207" s="236"/>
      <c r="O207" s="236"/>
      <c r="P207" s="262">
        <f t="shared" si="376"/>
        <v>1.4855658523295099</v>
      </c>
      <c r="Q207" s="194">
        <f t="shared" si="363"/>
        <v>0</v>
      </c>
      <c r="R207" s="237">
        <f t="shared" si="364"/>
        <v>0</v>
      </c>
      <c r="S207" s="194" t="str">
        <f>'data countries EDGAR'!A162</f>
        <v>Poland</v>
      </c>
      <c r="T207" s="195">
        <v>2019</v>
      </c>
      <c r="U207" s="485">
        <f t="shared" si="377"/>
        <v>5.3279011032700749</v>
      </c>
      <c r="V207" s="193">
        <f t="shared" si="365"/>
        <v>5.3279011032693502</v>
      </c>
      <c r="W207" s="254">
        <f t="shared" si="378"/>
        <v>-1.3600232051658168E-13</v>
      </c>
      <c r="X207" s="197">
        <f t="shared" si="366"/>
        <v>0.31207065859724004</v>
      </c>
      <c r="Y207" s="229">
        <v>0</v>
      </c>
      <c r="Z207" s="199">
        <f t="shared" si="379"/>
        <v>0.31207065859724004</v>
      </c>
      <c r="AA207" s="199">
        <f t="shared" si="367"/>
        <v>-1271.4212629393899</v>
      </c>
      <c r="AB207" s="200">
        <f t="shared" si="368"/>
        <v>1294892.5078962862</v>
      </c>
      <c r="AC207" s="199">
        <f t="shared" si="380"/>
        <v>2019.5071147306762</v>
      </c>
      <c r="AD207" s="199">
        <f t="shared" si="381"/>
        <v>2054.6383645477604</v>
      </c>
      <c r="AE207" s="201">
        <f t="shared" si="382"/>
        <v>2054.6383645477604</v>
      </c>
      <c r="AF207" s="202">
        <f t="shared" si="369"/>
        <v>2054.6383645477604</v>
      </c>
      <c r="AG207" s="202">
        <f t="shared" si="383"/>
        <v>2054.6383645477604</v>
      </c>
      <c r="AH207" s="202">
        <f t="shared" si="384"/>
        <v>2054</v>
      </c>
      <c r="AI207" s="177">
        <f t="shared" si="370"/>
        <v>2055</v>
      </c>
      <c r="AJ207" s="178" cm="1">
        <f t="array" ref="AJ207">IFERROR(INDEX($AN$6:$DP$6,MATCH(_xlfn.AGGREGATE(14,6,(AN207:DP207)/(AN207:DP207&lt;=0),1),AN207:DP207,0)),"-")</f>
        <v>2055</v>
      </c>
      <c r="AL207" s="176" t="s">
        <v>302</v>
      </c>
      <c r="AM207" s="154">
        <f t="shared" si="371"/>
        <v>0.31207065859724004</v>
      </c>
      <c r="AN207" s="176">
        <f t="shared" si="385"/>
        <v>0.30318946385144957</v>
      </c>
      <c r="AO207" s="176">
        <f t="shared" si="385"/>
        <v>0.29430826910565905</v>
      </c>
      <c r="AP207" s="176">
        <f t="shared" si="385"/>
        <v>0.28542707435986858</v>
      </c>
      <c r="AQ207" s="176">
        <f t="shared" si="385"/>
        <v>0.27654587961407812</v>
      </c>
      <c r="AR207" s="230">
        <f t="shared" si="389"/>
        <v>0.26766468486828765</v>
      </c>
      <c r="AS207" s="230">
        <f t="shared" si="389"/>
        <v>0.25878349012249713</v>
      </c>
      <c r="AT207" s="230">
        <f t="shared" si="389"/>
        <v>0.24990229537670666</v>
      </c>
      <c r="AU207" s="230">
        <f t="shared" si="389"/>
        <v>0.24102110063091617</v>
      </c>
      <c r="AV207" s="230">
        <f t="shared" si="389"/>
        <v>0.23213990588512567</v>
      </c>
      <c r="AW207" s="230">
        <f t="shared" si="389"/>
        <v>0.22325871113933521</v>
      </c>
      <c r="AX207" s="230">
        <f t="shared" si="389"/>
        <v>0.21437751639354471</v>
      </c>
      <c r="AY207" s="230">
        <f t="shared" si="389"/>
        <v>0.20549632164775422</v>
      </c>
      <c r="AZ207" s="230">
        <f t="shared" si="389"/>
        <v>0.19661512690196375</v>
      </c>
      <c r="BA207" s="230">
        <f t="shared" si="389"/>
        <v>0.18773393215617326</v>
      </c>
      <c r="BB207" s="230">
        <f t="shared" si="389"/>
        <v>0.17885273741038279</v>
      </c>
      <c r="BC207" s="230">
        <f t="shared" si="389"/>
        <v>0.1699715426645923</v>
      </c>
      <c r="BD207" s="230">
        <f t="shared" si="389"/>
        <v>0.16109034791880181</v>
      </c>
      <c r="BE207" s="230">
        <f t="shared" si="389"/>
        <v>0.15220915317301134</v>
      </c>
      <c r="BF207" s="230">
        <f t="shared" si="389"/>
        <v>0.14332795842722085</v>
      </c>
      <c r="BG207" s="230">
        <f t="shared" si="389"/>
        <v>0.13444676368143038</v>
      </c>
      <c r="BH207" s="230">
        <f t="shared" si="386"/>
        <v>0.12556556893563989</v>
      </c>
      <c r="BI207" s="230">
        <f t="shared" si="386"/>
        <v>0.11668437418984939</v>
      </c>
      <c r="BJ207" s="230">
        <f t="shared" si="386"/>
        <v>0.10780317944405893</v>
      </c>
      <c r="BK207" s="230">
        <f t="shared" si="386"/>
        <v>9.8921984698268434E-2</v>
      </c>
      <c r="BL207" s="230">
        <f t="shared" si="386"/>
        <v>9.004078995247794E-2</v>
      </c>
      <c r="BM207" s="230">
        <f t="shared" si="386"/>
        <v>8.1159595206687474E-2</v>
      </c>
      <c r="BN207" s="230">
        <f t="shared" si="386"/>
        <v>7.227840046089698E-2</v>
      </c>
      <c r="BO207" s="230">
        <f t="shared" si="386"/>
        <v>6.3397205715106486E-2</v>
      </c>
      <c r="BP207" s="230">
        <f t="shared" si="386"/>
        <v>5.451601096931602E-2</v>
      </c>
      <c r="BQ207" s="230">
        <f t="shared" si="386"/>
        <v>4.5634816223525554E-2</v>
      </c>
      <c r="BR207" s="230">
        <f t="shared" si="386"/>
        <v>3.6753621477735032E-2</v>
      </c>
      <c r="BS207" s="230">
        <f t="shared" si="386"/>
        <v>2.7872426731944566E-2</v>
      </c>
      <c r="BT207" s="230">
        <f t="shared" si="386"/>
        <v>1.89912319861541E-2</v>
      </c>
      <c r="BU207" s="230">
        <f t="shared" si="386"/>
        <v>1.0110037240363579E-2</v>
      </c>
      <c r="BV207" s="230">
        <f t="shared" si="386"/>
        <v>1.8095847085268198E-3</v>
      </c>
      <c r="BW207" s="230">
        <f t="shared" si="390"/>
        <v>0</v>
      </c>
      <c r="BX207" s="230">
        <f t="shared" si="390"/>
        <v>0</v>
      </c>
      <c r="BY207" s="230">
        <f t="shared" si="390"/>
        <v>0</v>
      </c>
      <c r="BZ207" s="230">
        <f t="shared" si="390"/>
        <v>0</v>
      </c>
      <c r="CA207" s="230">
        <f t="shared" si="390"/>
        <v>0</v>
      </c>
      <c r="CB207" s="230">
        <f t="shared" si="390"/>
        <v>0</v>
      </c>
      <c r="CC207" s="230">
        <f t="shared" si="390"/>
        <v>0</v>
      </c>
      <c r="CD207" s="230">
        <f t="shared" si="390"/>
        <v>0</v>
      </c>
      <c r="CE207" s="230">
        <f t="shared" si="390"/>
        <v>0</v>
      </c>
      <c r="CF207" s="230">
        <f t="shared" si="390"/>
        <v>0</v>
      </c>
      <c r="CG207" s="230">
        <f t="shared" si="390"/>
        <v>0</v>
      </c>
      <c r="CH207" s="230">
        <f t="shared" si="390"/>
        <v>0</v>
      </c>
      <c r="CI207" s="230">
        <f t="shared" si="390"/>
        <v>0</v>
      </c>
      <c r="CJ207" s="230">
        <f t="shared" si="390"/>
        <v>0</v>
      </c>
      <c r="CK207" s="230">
        <f t="shared" si="390"/>
        <v>0</v>
      </c>
      <c r="CL207" s="230">
        <f t="shared" si="390"/>
        <v>0</v>
      </c>
      <c r="CM207" s="230">
        <f t="shared" si="387"/>
        <v>0</v>
      </c>
      <c r="CN207" s="230">
        <f t="shared" si="387"/>
        <v>0</v>
      </c>
      <c r="CO207" s="230">
        <f t="shared" si="387"/>
        <v>0</v>
      </c>
      <c r="CP207" s="230">
        <f t="shared" si="387"/>
        <v>0</v>
      </c>
      <c r="CQ207" s="230">
        <f t="shared" si="387"/>
        <v>0</v>
      </c>
      <c r="CR207" s="230">
        <f t="shared" si="387"/>
        <v>0</v>
      </c>
      <c r="CS207" s="230">
        <f t="shared" si="387"/>
        <v>0</v>
      </c>
      <c r="CT207" s="230">
        <f t="shared" si="387"/>
        <v>0</v>
      </c>
      <c r="CU207" s="230">
        <f t="shared" si="387"/>
        <v>0</v>
      </c>
      <c r="CV207" s="230">
        <f t="shared" si="387"/>
        <v>0</v>
      </c>
      <c r="CW207" s="230">
        <f t="shared" si="387"/>
        <v>0</v>
      </c>
      <c r="CX207" s="230">
        <f t="shared" si="387"/>
        <v>0</v>
      </c>
      <c r="CY207" s="230">
        <f t="shared" si="387"/>
        <v>0</v>
      </c>
      <c r="CZ207" s="230">
        <f t="shared" si="387"/>
        <v>0</v>
      </c>
      <c r="DA207" s="230">
        <f t="shared" si="387"/>
        <v>0</v>
      </c>
      <c r="DB207" s="230">
        <f t="shared" si="388"/>
        <v>0</v>
      </c>
      <c r="DC207" s="230">
        <f t="shared" si="388"/>
        <v>0</v>
      </c>
      <c r="DD207" s="230">
        <f t="shared" si="388"/>
        <v>0</v>
      </c>
      <c r="DE207" s="230">
        <f t="shared" si="388"/>
        <v>0</v>
      </c>
      <c r="DF207" s="230">
        <f t="shared" si="388"/>
        <v>0</v>
      </c>
      <c r="DG207" s="230">
        <f t="shared" si="388"/>
        <v>0</v>
      </c>
      <c r="DH207" s="230">
        <f t="shared" si="388"/>
        <v>0</v>
      </c>
      <c r="DI207" s="230">
        <f t="shared" si="388"/>
        <v>0</v>
      </c>
      <c r="DJ207" s="230">
        <f t="shared" si="388"/>
        <v>0</v>
      </c>
      <c r="DK207" s="230">
        <f t="shared" si="388"/>
        <v>0</v>
      </c>
      <c r="DL207" s="230">
        <f t="shared" si="388"/>
        <v>0</v>
      </c>
      <c r="DM207" s="230">
        <f t="shared" si="388"/>
        <v>0</v>
      </c>
      <c r="DN207" s="230">
        <f t="shared" si="388"/>
        <v>0</v>
      </c>
      <c r="DO207" s="230">
        <f t="shared" si="388"/>
        <v>0</v>
      </c>
      <c r="DP207" s="230">
        <f t="shared" si="388"/>
        <v>0</v>
      </c>
    </row>
    <row r="208" spans="2:120" x14ac:dyDescent="0.25">
      <c r="B208" s="194" t="str">
        <f t="shared" si="374"/>
        <v>Portugal</v>
      </c>
      <c r="C208" s="233">
        <f>'web app'!$C$29</f>
        <v>668.55</v>
      </c>
      <c r="D208" s="234">
        <f>'web app'!$C$17</f>
        <v>0.15</v>
      </c>
      <c r="E208" s="235">
        <f>VLOOKUP($S208,'data countries EDGAR'!$A$15:$AA$223,'data countries EDGAR'!$AA$12,FALSE)</f>
        <v>1.3297452531541207E-3</v>
      </c>
      <c r="F208" s="235">
        <f>VLOOKUP($S208,'data countries EDGAR'!$A$15:$AA$223,'data countries EDGAR'!$Z$12,FALSE)</f>
        <v>1.2653919421943883E-3</v>
      </c>
      <c r="G208" s="193">
        <f t="shared" si="375"/>
        <v>0.85243129386037764</v>
      </c>
      <c r="H208" s="262">
        <f>VLOOKUP($S208,'data countries EDGAR'!$A$15:$AA$223,'data countries EDGAR'!M$12,FALSE)/1000</f>
        <v>4.6427923200999997E-2</v>
      </c>
      <c r="I208" s="236">
        <f>VLOOKUP($S208,'data countries EDGAR'!$A$15:$AA$223,'data countries EDGAR'!N$12,FALSE)/1000</f>
        <v>4.0644439831941999E-2</v>
      </c>
      <c r="J208" s="236">
        <f>VLOOKUP($S208,'data countries EDGAR'!$A$15:$AA$223,'data countries EDGAR'!O$12,FALSE)/1000</f>
        <v>3.8961996916865999E-2</v>
      </c>
      <c r="K208" s="236">
        <f>VLOOKUP($S208,'data countries EDGAR'!$A$15:$AA$223,'data countries EDGAR'!P$12,FALSE)/1000</f>
        <v>3.9668385385112997E-2</v>
      </c>
      <c r="L208" s="236">
        <f>VLOOKUP($S208,'data countries EDGAR'!$A$15:$AA$223,'data countries EDGAR'!Q$12,FALSE)/1000</f>
        <v>3.7411351398691998E-2</v>
      </c>
      <c r="M208" s="236">
        <f>VLOOKUP($S208,'data countries EDGAR'!$A$15:$AA$223,'data countries EDGAR'!R$12,FALSE)/1000</f>
        <v>3.5557289680514005E-2</v>
      </c>
      <c r="N208" s="236"/>
      <c r="O208" s="236"/>
      <c r="P208" s="262">
        <f t="shared" si="376"/>
        <v>0.19224346321312699</v>
      </c>
      <c r="Q208" s="194">
        <f t="shared" si="363"/>
        <v>0</v>
      </c>
      <c r="R208" s="237">
        <f t="shared" si="364"/>
        <v>0</v>
      </c>
      <c r="S208" s="194" t="str">
        <f>'data countries EDGAR'!A163</f>
        <v>Portugal</v>
      </c>
      <c r="T208" s="195">
        <v>2019</v>
      </c>
      <c r="U208" s="485">
        <f t="shared" si="377"/>
        <v>0.85243129386037764</v>
      </c>
      <c r="V208" s="193">
        <f t="shared" si="365"/>
        <v>0.85243129386040717</v>
      </c>
      <c r="W208" s="254">
        <f t="shared" si="378"/>
        <v>3.4638958368304884E-14</v>
      </c>
      <c r="X208" s="197">
        <f t="shared" si="366"/>
        <v>4.6427923200999997E-2</v>
      </c>
      <c r="Y208" s="229">
        <v>0</v>
      </c>
      <c r="Z208" s="199">
        <f t="shared" si="379"/>
        <v>4.6427923200999997E-2</v>
      </c>
      <c r="AA208" s="199">
        <f t="shared" si="367"/>
        <v>-189.27367231976075</v>
      </c>
      <c r="AB208" s="200">
        <f t="shared" si="368"/>
        <v>192887.46782526246</v>
      </c>
      <c r="AC208" s="199">
        <f t="shared" si="380"/>
        <v>2019.5066288378985</v>
      </c>
      <c r="AD208" s="199">
        <f t="shared" si="381"/>
        <v>2057.2140011230822</v>
      </c>
      <c r="AE208" s="201">
        <f t="shared" si="382"/>
        <v>2057.2140011230822</v>
      </c>
      <c r="AF208" s="202">
        <f t="shared" si="369"/>
        <v>2057.2140011230822</v>
      </c>
      <c r="AG208" s="202">
        <f t="shared" si="383"/>
        <v>2057.2140011230822</v>
      </c>
      <c r="AH208" s="202">
        <f t="shared" si="384"/>
        <v>2057</v>
      </c>
      <c r="AI208" s="177">
        <f t="shared" si="370"/>
        <v>2057</v>
      </c>
      <c r="AJ208" s="178" cm="1">
        <f t="array" ref="AJ208">IFERROR(INDEX($AN$6:$DP$6,MATCH(_xlfn.AGGREGATE(14,6,(AN208:DP208)/(AN208:DP208&lt;=0),1),AN208:DP208,0)),"-")</f>
        <v>2058</v>
      </c>
      <c r="AL208" s="176" t="s">
        <v>302</v>
      </c>
      <c r="AM208" s="154">
        <f t="shared" si="371"/>
        <v>4.6427923200999997E-2</v>
      </c>
      <c r="AN208" s="176">
        <f t="shared" si="385"/>
        <v>4.5196870493293934E-2</v>
      </c>
      <c r="AO208" s="176">
        <f t="shared" si="385"/>
        <v>4.3965817785587863E-2</v>
      </c>
      <c r="AP208" s="176">
        <f t="shared" si="385"/>
        <v>4.2734765077881792E-2</v>
      </c>
      <c r="AQ208" s="176">
        <f t="shared" si="385"/>
        <v>4.1503712370175729E-2</v>
      </c>
      <c r="AR208" s="230">
        <f t="shared" si="389"/>
        <v>4.0272659662469665E-2</v>
      </c>
      <c r="AS208" s="230">
        <f t="shared" si="389"/>
        <v>3.9041606954763594E-2</v>
      </c>
      <c r="AT208" s="230">
        <f t="shared" si="389"/>
        <v>3.7810554247057523E-2</v>
      </c>
      <c r="AU208" s="230">
        <f t="shared" si="389"/>
        <v>3.657950153935146E-2</v>
      </c>
      <c r="AV208" s="230">
        <f t="shared" si="389"/>
        <v>3.5348448831645396E-2</v>
      </c>
      <c r="AW208" s="230">
        <f t="shared" si="389"/>
        <v>3.4117396123939325E-2</v>
      </c>
      <c r="AX208" s="230">
        <f t="shared" si="389"/>
        <v>3.2886343416233255E-2</v>
      </c>
      <c r="AY208" s="230">
        <f t="shared" si="389"/>
        <v>3.1655290708527191E-2</v>
      </c>
      <c r="AZ208" s="230">
        <f t="shared" si="389"/>
        <v>3.0424238000821124E-2</v>
      </c>
      <c r="BA208" s="230">
        <f t="shared" si="389"/>
        <v>2.9193185293115057E-2</v>
      </c>
      <c r="BB208" s="230">
        <f t="shared" si="389"/>
        <v>2.7962132585408989E-2</v>
      </c>
      <c r="BC208" s="230">
        <f t="shared" si="389"/>
        <v>2.6731079877702922E-2</v>
      </c>
      <c r="BD208" s="230">
        <f t="shared" si="389"/>
        <v>2.5500027169996855E-2</v>
      </c>
      <c r="BE208" s="230">
        <f t="shared" si="389"/>
        <v>2.4268974462290788E-2</v>
      </c>
      <c r="BF208" s="230">
        <f t="shared" si="389"/>
        <v>2.303792175458472E-2</v>
      </c>
      <c r="BG208" s="230">
        <f t="shared" si="389"/>
        <v>2.1806869046878653E-2</v>
      </c>
      <c r="BH208" s="230">
        <f t="shared" si="386"/>
        <v>2.0575816339172586E-2</v>
      </c>
      <c r="BI208" s="230">
        <f t="shared" si="386"/>
        <v>1.9344763631466519E-2</v>
      </c>
      <c r="BJ208" s="230">
        <f t="shared" si="386"/>
        <v>1.8113710923760452E-2</v>
      </c>
      <c r="BK208" s="230">
        <f t="shared" si="386"/>
        <v>1.6882658216054384E-2</v>
      </c>
      <c r="BL208" s="230">
        <f t="shared" si="386"/>
        <v>1.5651605508348317E-2</v>
      </c>
      <c r="BM208" s="230">
        <f t="shared" si="386"/>
        <v>1.442055280064225E-2</v>
      </c>
      <c r="BN208" s="230">
        <f t="shared" si="386"/>
        <v>1.3189500092936186E-2</v>
      </c>
      <c r="BO208" s="230">
        <f t="shared" si="386"/>
        <v>1.1958447385230116E-2</v>
      </c>
      <c r="BP208" s="230">
        <f t="shared" si="386"/>
        <v>1.0727394677524045E-2</v>
      </c>
      <c r="BQ208" s="230">
        <f t="shared" si="386"/>
        <v>9.4963419698179813E-3</v>
      </c>
      <c r="BR208" s="230">
        <f t="shared" si="386"/>
        <v>8.2652892621119176E-3</v>
      </c>
      <c r="BS208" s="230">
        <f t="shared" si="386"/>
        <v>7.0342365544058469E-3</v>
      </c>
      <c r="BT208" s="230">
        <f t="shared" si="386"/>
        <v>5.8031838466997762E-3</v>
      </c>
      <c r="BU208" s="230">
        <f t="shared" si="386"/>
        <v>4.5721311389937125E-3</v>
      </c>
      <c r="BV208" s="230">
        <f t="shared" si="386"/>
        <v>3.3410784312876488E-3</v>
      </c>
      <c r="BW208" s="230">
        <f t="shared" si="390"/>
        <v>2.1100257235815781E-3</v>
      </c>
      <c r="BX208" s="230">
        <f t="shared" si="390"/>
        <v>8.7897301587550741E-4</v>
      </c>
      <c r="BY208" s="230">
        <f t="shared" si="390"/>
        <v>2.8188940772533418E-5</v>
      </c>
      <c r="BZ208" s="230">
        <f t="shared" si="390"/>
        <v>0</v>
      </c>
      <c r="CA208" s="230">
        <f t="shared" si="390"/>
        <v>0</v>
      </c>
      <c r="CB208" s="230">
        <f t="shared" si="390"/>
        <v>0</v>
      </c>
      <c r="CC208" s="230">
        <f t="shared" si="390"/>
        <v>0</v>
      </c>
      <c r="CD208" s="230">
        <f t="shared" si="390"/>
        <v>0</v>
      </c>
      <c r="CE208" s="230">
        <f t="shared" si="390"/>
        <v>0</v>
      </c>
      <c r="CF208" s="230">
        <f t="shared" si="390"/>
        <v>0</v>
      </c>
      <c r="CG208" s="230">
        <f t="shared" si="390"/>
        <v>0</v>
      </c>
      <c r="CH208" s="230">
        <f t="shared" si="390"/>
        <v>0</v>
      </c>
      <c r="CI208" s="230">
        <f t="shared" si="390"/>
        <v>0</v>
      </c>
      <c r="CJ208" s="230">
        <f t="shared" si="390"/>
        <v>0</v>
      </c>
      <c r="CK208" s="230">
        <f t="shared" si="390"/>
        <v>0</v>
      </c>
      <c r="CL208" s="230">
        <f t="shared" si="390"/>
        <v>0</v>
      </c>
      <c r="CM208" s="230">
        <f t="shared" si="387"/>
        <v>0</v>
      </c>
      <c r="CN208" s="230">
        <f t="shared" si="387"/>
        <v>0</v>
      </c>
      <c r="CO208" s="230">
        <f t="shared" si="387"/>
        <v>0</v>
      </c>
      <c r="CP208" s="230">
        <f t="shared" si="387"/>
        <v>0</v>
      </c>
      <c r="CQ208" s="230">
        <f t="shared" si="387"/>
        <v>0</v>
      </c>
      <c r="CR208" s="230">
        <f t="shared" si="387"/>
        <v>0</v>
      </c>
      <c r="CS208" s="230">
        <f t="shared" si="387"/>
        <v>0</v>
      </c>
      <c r="CT208" s="230">
        <f t="shared" si="387"/>
        <v>0</v>
      </c>
      <c r="CU208" s="230">
        <f t="shared" si="387"/>
        <v>0</v>
      </c>
      <c r="CV208" s="230">
        <f t="shared" si="387"/>
        <v>0</v>
      </c>
      <c r="CW208" s="230">
        <f t="shared" si="387"/>
        <v>0</v>
      </c>
      <c r="CX208" s="230">
        <f t="shared" si="387"/>
        <v>0</v>
      </c>
      <c r="CY208" s="230">
        <f t="shared" si="387"/>
        <v>0</v>
      </c>
      <c r="CZ208" s="230">
        <f t="shared" si="387"/>
        <v>0</v>
      </c>
      <c r="DA208" s="230">
        <f t="shared" si="387"/>
        <v>0</v>
      </c>
      <c r="DB208" s="230">
        <f t="shared" si="388"/>
        <v>0</v>
      </c>
      <c r="DC208" s="230">
        <f t="shared" si="388"/>
        <v>0</v>
      </c>
      <c r="DD208" s="230">
        <f t="shared" si="388"/>
        <v>0</v>
      </c>
      <c r="DE208" s="230">
        <f t="shared" si="388"/>
        <v>0</v>
      </c>
      <c r="DF208" s="230">
        <f t="shared" si="388"/>
        <v>0</v>
      </c>
      <c r="DG208" s="230">
        <f t="shared" si="388"/>
        <v>0</v>
      </c>
      <c r="DH208" s="230">
        <f t="shared" si="388"/>
        <v>0</v>
      </c>
      <c r="DI208" s="230">
        <f t="shared" si="388"/>
        <v>0</v>
      </c>
      <c r="DJ208" s="230">
        <f t="shared" si="388"/>
        <v>0</v>
      </c>
      <c r="DK208" s="230">
        <f t="shared" si="388"/>
        <v>0</v>
      </c>
      <c r="DL208" s="230">
        <f t="shared" si="388"/>
        <v>0</v>
      </c>
      <c r="DM208" s="230">
        <f t="shared" si="388"/>
        <v>0</v>
      </c>
      <c r="DN208" s="230">
        <f t="shared" si="388"/>
        <v>0</v>
      </c>
      <c r="DO208" s="230">
        <f t="shared" si="388"/>
        <v>0</v>
      </c>
      <c r="DP208" s="230">
        <f t="shared" si="388"/>
        <v>0</v>
      </c>
    </row>
    <row r="209" spans="2:120" x14ac:dyDescent="0.25">
      <c r="B209" s="194" t="str">
        <f t="shared" si="374"/>
        <v>Puerto Rico</v>
      </c>
      <c r="C209" s="233">
        <f>'web app'!$C$29</f>
        <v>668.55</v>
      </c>
      <c r="D209" s="234">
        <f>'web app'!$C$17</f>
        <v>0.15</v>
      </c>
      <c r="E209" s="235">
        <f>VLOOKUP($S209,'data countries EDGAR'!$A$15:$AA$223,'data countries EDGAR'!$AA$12,FALSE)</f>
        <v>4.7394909263897303E-4</v>
      </c>
      <c r="F209" s="235">
        <f>VLOOKUP($S209,'data countries EDGAR'!$A$15:$AA$223,'data countries EDGAR'!$Z$12,FALSE)</f>
        <v>3.4411449082815657E-4</v>
      </c>
      <c r="G209" s="193">
        <f t="shared" si="375"/>
        <v>0.24307788129925723</v>
      </c>
      <c r="H209" s="262">
        <f>VLOOKUP($S209,'data countries EDGAR'!$A$15:$AA$223,'data countries EDGAR'!M$12,FALSE)/1000</f>
        <v>1.2625749081992E-2</v>
      </c>
      <c r="I209" s="236">
        <f>VLOOKUP($S209,'data countries EDGAR'!$A$15:$AA$223,'data countries EDGAR'!N$12,FALSE)/1000</f>
        <v>1.2465788726825E-2</v>
      </c>
      <c r="J209" s="236">
        <f>VLOOKUP($S209,'data countries EDGAR'!$A$15:$AA$223,'data countries EDGAR'!O$12,FALSE)/1000</f>
        <v>1.2666918717009E-2</v>
      </c>
      <c r="K209" s="236">
        <f>VLOOKUP($S209,'data countries EDGAR'!$A$15:$AA$223,'data countries EDGAR'!P$12,FALSE)/1000</f>
        <v>1.3917757845362E-2</v>
      </c>
      <c r="L209" s="236">
        <f>VLOOKUP($S209,'data countries EDGAR'!$A$15:$AA$223,'data countries EDGAR'!Q$12,FALSE)/1000</f>
        <v>1.4629971941869E-2</v>
      </c>
      <c r="M209" s="236">
        <f>VLOOKUP($S209,'data countries EDGAR'!$A$15:$AA$223,'data countries EDGAR'!R$12,FALSE)/1000</f>
        <v>1.543008137933E-2</v>
      </c>
      <c r="N209" s="236"/>
      <c r="O209" s="236"/>
      <c r="P209" s="262">
        <f t="shared" si="376"/>
        <v>6.9110518610394994E-2</v>
      </c>
      <c r="Q209" s="194">
        <f t="shared" si="363"/>
        <v>0</v>
      </c>
      <c r="R209" s="237">
        <f t="shared" si="364"/>
        <v>0</v>
      </c>
      <c r="S209" s="194" t="str">
        <f>'data countries EDGAR'!A164</f>
        <v>Puerto Rico</v>
      </c>
      <c r="T209" s="195">
        <v>2019</v>
      </c>
      <c r="U209" s="485">
        <f t="shared" si="377"/>
        <v>0.24307788129925723</v>
      </c>
      <c r="V209" s="193">
        <f t="shared" si="365"/>
        <v>0.24307788129930274</v>
      </c>
      <c r="W209" s="254">
        <f t="shared" si="378"/>
        <v>1.8718360195180139E-13</v>
      </c>
      <c r="X209" s="197">
        <f t="shared" si="366"/>
        <v>1.2625749081992E-2</v>
      </c>
      <c r="Y209" s="229">
        <v>0</v>
      </c>
      <c r="Z209" s="199">
        <f t="shared" si="379"/>
        <v>1.2625749081992E-2</v>
      </c>
      <c r="AA209" s="199">
        <f t="shared" si="367"/>
        <v>-51.494182053846195</v>
      </c>
      <c r="AB209" s="200">
        <f t="shared" si="368"/>
        <v>52499.898116727854</v>
      </c>
      <c r="AC209" s="199">
        <f t="shared" si="380"/>
        <v>2019.5063293104949</v>
      </c>
      <c r="AD209" s="199">
        <f t="shared" si="381"/>
        <v>2058.99877319403</v>
      </c>
      <c r="AE209" s="201">
        <f t="shared" si="382"/>
        <v>2058.99877319403</v>
      </c>
      <c r="AF209" s="202">
        <f t="shared" si="369"/>
        <v>2058.99877319403</v>
      </c>
      <c r="AG209" s="202">
        <f t="shared" si="383"/>
        <v>2058.99877319403</v>
      </c>
      <c r="AH209" s="202">
        <f t="shared" si="384"/>
        <v>2058</v>
      </c>
      <c r="AI209" s="177">
        <f t="shared" si="370"/>
        <v>2059</v>
      </c>
      <c r="AJ209" s="178" cm="1">
        <f t="array" ref="AJ209">IFERROR(INDEX($AN$6:$DP$6,MATCH(_xlfn.AGGREGATE(14,6,(AN209:DP209)/(AN209:DP209&lt;=0),1),AN209:DP209,0)),"-")</f>
        <v>2059</v>
      </c>
      <c r="AL209" s="176" t="s">
        <v>302</v>
      </c>
      <c r="AM209" s="154">
        <f t="shared" si="371"/>
        <v>1.2625749081992E-2</v>
      </c>
      <c r="AN209" s="176">
        <f t="shared" si="385"/>
        <v>1.2306099936942091E-2</v>
      </c>
      <c r="AO209" s="176">
        <f t="shared" si="385"/>
        <v>1.1986450791892181E-2</v>
      </c>
      <c r="AP209" s="176">
        <f t="shared" si="385"/>
        <v>1.166680164684227E-2</v>
      </c>
      <c r="AQ209" s="176">
        <f t="shared" si="385"/>
        <v>1.134715250179236E-2</v>
      </c>
      <c r="AR209" s="230">
        <f t="shared" si="389"/>
        <v>1.1027503356742451E-2</v>
      </c>
      <c r="AS209" s="230">
        <f t="shared" si="389"/>
        <v>1.0707854211692541E-2</v>
      </c>
      <c r="AT209" s="230">
        <f t="shared" si="389"/>
        <v>1.0388205066642632E-2</v>
      </c>
      <c r="AU209" s="230">
        <f t="shared" si="389"/>
        <v>1.0068555921592722E-2</v>
      </c>
      <c r="AV209" s="230">
        <f t="shared" si="389"/>
        <v>9.7489067765428108E-3</v>
      </c>
      <c r="AW209" s="230">
        <f t="shared" si="389"/>
        <v>9.4292576314929013E-3</v>
      </c>
      <c r="AX209" s="230">
        <f t="shared" si="389"/>
        <v>9.1096084864429917E-3</v>
      </c>
      <c r="AY209" s="230">
        <f t="shared" si="389"/>
        <v>8.7899593413930822E-3</v>
      </c>
      <c r="AZ209" s="230">
        <f t="shared" si="389"/>
        <v>8.4703101963431726E-3</v>
      </c>
      <c r="BA209" s="230">
        <f t="shared" si="389"/>
        <v>8.1506610512932613E-3</v>
      </c>
      <c r="BB209" s="230">
        <f t="shared" si="389"/>
        <v>7.8310119062433518E-3</v>
      </c>
      <c r="BC209" s="230">
        <f t="shared" si="389"/>
        <v>7.5113627611934422E-3</v>
      </c>
      <c r="BD209" s="230">
        <f t="shared" si="389"/>
        <v>7.1917136161435326E-3</v>
      </c>
      <c r="BE209" s="230">
        <f t="shared" si="389"/>
        <v>6.8720644710936222E-3</v>
      </c>
      <c r="BF209" s="230">
        <f t="shared" si="389"/>
        <v>6.5524153260437127E-3</v>
      </c>
      <c r="BG209" s="230">
        <f t="shared" si="389"/>
        <v>6.2327661809938022E-3</v>
      </c>
      <c r="BH209" s="230">
        <f t="shared" si="386"/>
        <v>5.9131170359438927E-3</v>
      </c>
      <c r="BI209" s="230">
        <f t="shared" si="386"/>
        <v>5.5934678908939831E-3</v>
      </c>
      <c r="BJ209" s="230">
        <f t="shared" si="386"/>
        <v>5.2738187458440727E-3</v>
      </c>
      <c r="BK209" s="230">
        <f t="shared" si="386"/>
        <v>4.9541696007941631E-3</v>
      </c>
      <c r="BL209" s="230">
        <f t="shared" si="386"/>
        <v>4.6345204557442527E-3</v>
      </c>
      <c r="BM209" s="230">
        <f t="shared" si="386"/>
        <v>4.3148713106943432E-3</v>
      </c>
      <c r="BN209" s="230">
        <f t="shared" si="386"/>
        <v>3.9952221656444336E-3</v>
      </c>
      <c r="BO209" s="230">
        <f t="shared" si="386"/>
        <v>3.675573020594524E-3</v>
      </c>
      <c r="BP209" s="230">
        <f t="shared" si="386"/>
        <v>3.3559238755446145E-3</v>
      </c>
      <c r="BQ209" s="230">
        <f t="shared" si="386"/>
        <v>3.0362747304947032E-3</v>
      </c>
      <c r="BR209" s="230">
        <f t="shared" si="386"/>
        <v>2.7166255854447936E-3</v>
      </c>
      <c r="BS209" s="230">
        <f t="shared" si="386"/>
        <v>2.3969764403948841E-3</v>
      </c>
      <c r="BT209" s="230">
        <f t="shared" si="386"/>
        <v>2.0773272953449745E-3</v>
      </c>
      <c r="BU209" s="230">
        <f t="shared" si="386"/>
        <v>1.757678150295065E-3</v>
      </c>
      <c r="BV209" s="230">
        <f t="shared" si="386"/>
        <v>1.4380290052451537E-3</v>
      </c>
      <c r="BW209" s="230">
        <f t="shared" si="390"/>
        <v>1.1183798601952441E-3</v>
      </c>
      <c r="BX209" s="230">
        <f t="shared" si="390"/>
        <v>7.9873071514533454E-4</v>
      </c>
      <c r="BY209" s="230">
        <f t="shared" si="390"/>
        <v>4.7908157009542499E-4</v>
      </c>
      <c r="BZ209" s="230">
        <f t="shared" si="390"/>
        <v>1.5943266558994949E-4</v>
      </c>
      <c r="CA209" s="230">
        <f t="shared" si="390"/>
        <v>0</v>
      </c>
      <c r="CB209" s="230">
        <f t="shared" si="390"/>
        <v>0</v>
      </c>
      <c r="CC209" s="230">
        <f t="shared" si="390"/>
        <v>0</v>
      </c>
      <c r="CD209" s="230">
        <f t="shared" si="390"/>
        <v>0</v>
      </c>
      <c r="CE209" s="230">
        <f t="shared" si="390"/>
        <v>0</v>
      </c>
      <c r="CF209" s="230">
        <f t="shared" si="390"/>
        <v>0</v>
      </c>
      <c r="CG209" s="230">
        <f t="shared" si="390"/>
        <v>0</v>
      </c>
      <c r="CH209" s="230">
        <f t="shared" si="390"/>
        <v>0</v>
      </c>
      <c r="CI209" s="230">
        <f t="shared" si="390"/>
        <v>0</v>
      </c>
      <c r="CJ209" s="230">
        <f t="shared" si="390"/>
        <v>0</v>
      </c>
      <c r="CK209" s="230">
        <f t="shared" si="390"/>
        <v>0</v>
      </c>
      <c r="CL209" s="230">
        <f t="shared" si="390"/>
        <v>0</v>
      </c>
      <c r="CM209" s="230">
        <f t="shared" si="387"/>
        <v>0</v>
      </c>
      <c r="CN209" s="230">
        <f t="shared" si="387"/>
        <v>0</v>
      </c>
      <c r="CO209" s="230">
        <f t="shared" si="387"/>
        <v>0</v>
      </c>
      <c r="CP209" s="230">
        <f t="shared" si="387"/>
        <v>0</v>
      </c>
      <c r="CQ209" s="230">
        <f t="shared" si="387"/>
        <v>0</v>
      </c>
      <c r="CR209" s="230">
        <f t="shared" si="387"/>
        <v>0</v>
      </c>
      <c r="CS209" s="230">
        <f t="shared" si="387"/>
        <v>0</v>
      </c>
      <c r="CT209" s="230">
        <f t="shared" si="387"/>
        <v>0</v>
      </c>
      <c r="CU209" s="230">
        <f t="shared" si="387"/>
        <v>0</v>
      </c>
      <c r="CV209" s="230">
        <f t="shared" si="387"/>
        <v>0</v>
      </c>
      <c r="CW209" s="230">
        <f t="shared" si="387"/>
        <v>0</v>
      </c>
      <c r="CX209" s="230">
        <f t="shared" si="387"/>
        <v>0</v>
      </c>
      <c r="CY209" s="230">
        <f t="shared" si="387"/>
        <v>0</v>
      </c>
      <c r="CZ209" s="230">
        <f t="shared" si="387"/>
        <v>0</v>
      </c>
      <c r="DA209" s="230">
        <f t="shared" si="387"/>
        <v>0</v>
      </c>
      <c r="DB209" s="230">
        <f t="shared" si="388"/>
        <v>0</v>
      </c>
      <c r="DC209" s="230">
        <f t="shared" si="388"/>
        <v>0</v>
      </c>
      <c r="DD209" s="230">
        <f t="shared" si="388"/>
        <v>0</v>
      </c>
      <c r="DE209" s="230">
        <f t="shared" si="388"/>
        <v>0</v>
      </c>
      <c r="DF209" s="230">
        <f t="shared" si="388"/>
        <v>0</v>
      </c>
      <c r="DG209" s="230">
        <f t="shared" si="388"/>
        <v>0</v>
      </c>
      <c r="DH209" s="230">
        <f t="shared" si="388"/>
        <v>0</v>
      </c>
      <c r="DI209" s="230">
        <f t="shared" si="388"/>
        <v>0</v>
      </c>
      <c r="DJ209" s="230">
        <f t="shared" si="388"/>
        <v>0</v>
      </c>
      <c r="DK209" s="230">
        <f t="shared" si="388"/>
        <v>0</v>
      </c>
      <c r="DL209" s="230">
        <f t="shared" si="388"/>
        <v>0</v>
      </c>
      <c r="DM209" s="230">
        <f t="shared" si="388"/>
        <v>0</v>
      </c>
      <c r="DN209" s="230">
        <f t="shared" si="388"/>
        <v>0</v>
      </c>
      <c r="DO209" s="230">
        <f t="shared" si="388"/>
        <v>0</v>
      </c>
      <c r="DP209" s="230">
        <f t="shared" si="388"/>
        <v>0</v>
      </c>
    </row>
    <row r="210" spans="2:120" x14ac:dyDescent="0.25">
      <c r="B210" s="194" t="str">
        <f t="shared" si="374"/>
        <v>Qatar</v>
      </c>
      <c r="C210" s="233">
        <f>'web app'!$C$29</f>
        <v>668.55</v>
      </c>
      <c r="D210" s="234">
        <f>'web app'!$C$17</f>
        <v>0.15</v>
      </c>
      <c r="E210" s="235">
        <f>VLOOKUP($S210,'data countries EDGAR'!$A$15:$AA$223,'data countries EDGAR'!$AA$12,FALSE)</f>
        <v>3.5580772008586927E-4</v>
      </c>
      <c r="F210" s="235">
        <f>VLOOKUP($S210,'data countries EDGAR'!$A$15:$AA$223,'data countries EDGAR'!$Z$12,FALSE)</f>
        <v>3.2069157194387732E-3</v>
      </c>
      <c r="G210" s="193">
        <f t="shared" si="375"/>
        <v>1.8580672662856841</v>
      </c>
      <c r="H210" s="262">
        <f>VLOOKUP($S210,'data countries EDGAR'!$A$15:$AA$223,'data countries EDGAR'!M$12,FALSE)/1000</f>
        <v>0.11766349363343</v>
      </c>
      <c r="I210" s="236">
        <f>VLOOKUP($S210,'data countries EDGAR'!$A$15:$AA$223,'data countries EDGAR'!N$12,FALSE)/1000</f>
        <v>0.11533712922938</v>
      </c>
      <c r="J210" s="236">
        <f>VLOOKUP($S210,'data countries EDGAR'!$A$15:$AA$223,'data countries EDGAR'!O$12,FALSE)/1000</f>
        <v>0.11844212716363001</v>
      </c>
      <c r="K210" s="236">
        <f>VLOOKUP($S210,'data countries EDGAR'!$A$15:$AA$223,'data countries EDGAR'!P$12,FALSE)/1000</f>
        <v>0.12010070721022</v>
      </c>
      <c r="L210" s="236">
        <f>VLOOKUP($S210,'data countries EDGAR'!$A$15:$AA$223,'data countries EDGAR'!Q$12,FALSE)/1000</f>
        <v>0.12919644894043</v>
      </c>
      <c r="M210" s="236">
        <f>VLOOKUP($S210,'data countries EDGAR'!$A$15:$AA$223,'data countries EDGAR'!R$12,FALSE)/1000</f>
        <v>0.13526687469182</v>
      </c>
      <c r="N210" s="236"/>
      <c r="O210" s="236"/>
      <c r="P210" s="262">
        <f t="shared" si="376"/>
        <v>0.61834328723547993</v>
      </c>
      <c r="Q210" s="194">
        <f t="shared" si="363"/>
        <v>0</v>
      </c>
      <c r="R210" s="237">
        <f t="shared" si="364"/>
        <v>0</v>
      </c>
      <c r="S210" s="194" t="str">
        <f>'data countries EDGAR'!A165</f>
        <v>Qatar</v>
      </c>
      <c r="T210" s="195">
        <v>2019</v>
      </c>
      <c r="U210" s="485">
        <f t="shared" si="377"/>
        <v>1.8580672662856841</v>
      </c>
      <c r="V210" s="193">
        <f t="shared" si="365"/>
        <v>1.8580672662847739</v>
      </c>
      <c r="W210" s="254">
        <f t="shared" si="378"/>
        <v>-4.8983039846461907E-13</v>
      </c>
      <c r="X210" s="197">
        <f t="shared" si="366"/>
        <v>0.11766349363343</v>
      </c>
      <c r="Y210" s="229">
        <v>0</v>
      </c>
      <c r="Z210" s="199">
        <f t="shared" si="379"/>
        <v>0.11766349363343</v>
      </c>
      <c r="AA210" s="199">
        <f t="shared" si="367"/>
        <v>-479.07664881162856</v>
      </c>
      <c r="AB210" s="200">
        <f t="shared" si="368"/>
        <v>487618.8531103757</v>
      </c>
      <c r="AC210" s="199">
        <f t="shared" si="380"/>
        <v>2019.5076745836784</v>
      </c>
      <c r="AD210" s="199">
        <f t="shared" si="381"/>
        <v>2052.0750569655706</v>
      </c>
      <c r="AE210" s="201">
        <f t="shared" si="382"/>
        <v>2052.0750569655706</v>
      </c>
      <c r="AF210" s="202">
        <f t="shared" si="369"/>
        <v>2052.0750569655706</v>
      </c>
      <c r="AG210" s="202">
        <f t="shared" si="383"/>
        <v>2052.0750569655706</v>
      </c>
      <c r="AH210" s="202">
        <f t="shared" si="384"/>
        <v>2052</v>
      </c>
      <c r="AI210" s="177">
        <f t="shared" si="370"/>
        <v>2052</v>
      </c>
      <c r="AJ210" s="178" cm="1">
        <f t="array" ref="AJ210">IFERROR(INDEX($AN$6:$DP$6,MATCH(_xlfn.AGGREGATE(14,6,(AN210:DP210)/(AN210:DP210&lt;=0),1),AN210:DP210,0)),"-")</f>
        <v>2053</v>
      </c>
      <c r="AL210" s="176" t="s">
        <v>302</v>
      </c>
      <c r="AM210" s="154">
        <f t="shared" si="371"/>
        <v>0.11766349363343</v>
      </c>
      <c r="AN210" s="176">
        <f t="shared" si="385"/>
        <v>0.11405142032968132</v>
      </c>
      <c r="AO210" s="176">
        <f t="shared" si="385"/>
        <v>0.11043934702593265</v>
      </c>
      <c r="AP210" s="176">
        <f t="shared" si="385"/>
        <v>0.10682727372218398</v>
      </c>
      <c r="AQ210" s="176">
        <f t="shared" si="385"/>
        <v>0.10321520041843529</v>
      </c>
      <c r="AR210" s="230">
        <f t="shared" si="389"/>
        <v>9.9603127114686635E-2</v>
      </c>
      <c r="AS210" s="230">
        <f t="shared" si="389"/>
        <v>9.5991053810937949E-2</v>
      </c>
      <c r="AT210" s="230">
        <f t="shared" si="389"/>
        <v>9.2378980507189276E-2</v>
      </c>
      <c r="AU210" s="230">
        <f t="shared" si="389"/>
        <v>8.8766907203440604E-2</v>
      </c>
      <c r="AV210" s="230">
        <f t="shared" si="389"/>
        <v>8.5154833899691931E-2</v>
      </c>
      <c r="AW210" s="230">
        <f t="shared" si="389"/>
        <v>8.1542760595943259E-2</v>
      </c>
      <c r="AX210" s="230">
        <f t="shared" si="389"/>
        <v>7.7930687292194573E-2</v>
      </c>
      <c r="AY210" s="230">
        <f t="shared" si="389"/>
        <v>7.4318613988445914E-2</v>
      </c>
      <c r="AZ210" s="230">
        <f t="shared" si="389"/>
        <v>7.0706540684697228E-2</v>
      </c>
      <c r="BA210" s="230">
        <f t="shared" si="389"/>
        <v>6.7094467380948555E-2</v>
      </c>
      <c r="BB210" s="230">
        <f t="shared" si="389"/>
        <v>6.3482394077199883E-2</v>
      </c>
      <c r="BC210" s="230">
        <f t="shared" si="389"/>
        <v>5.9870320773451211E-2</v>
      </c>
      <c r="BD210" s="230">
        <f t="shared" si="389"/>
        <v>5.6258247469702538E-2</v>
      </c>
      <c r="BE210" s="230">
        <f t="shared" si="389"/>
        <v>5.2646174165953866E-2</v>
      </c>
      <c r="BF210" s="230">
        <f t="shared" si="389"/>
        <v>4.9034100862205193E-2</v>
      </c>
      <c r="BG210" s="230">
        <f t="shared" si="389"/>
        <v>4.5422027558456521E-2</v>
      </c>
      <c r="BH210" s="230">
        <f t="shared" si="386"/>
        <v>4.1809954254707835E-2</v>
      </c>
      <c r="BI210" s="230">
        <f t="shared" si="386"/>
        <v>3.8197880950959162E-2</v>
      </c>
      <c r="BJ210" s="230">
        <f t="shared" si="386"/>
        <v>3.458580764721049E-2</v>
      </c>
      <c r="BK210" s="230">
        <f t="shared" si="386"/>
        <v>3.0973734343461817E-2</v>
      </c>
      <c r="BL210" s="230">
        <f t="shared" si="386"/>
        <v>2.7361661039713145E-2</v>
      </c>
      <c r="BM210" s="230">
        <f t="shared" si="386"/>
        <v>2.3749587735964472E-2</v>
      </c>
      <c r="BN210" s="230">
        <f t="shared" si="386"/>
        <v>2.01375144322158E-2</v>
      </c>
      <c r="BO210" s="230">
        <f t="shared" si="386"/>
        <v>1.6525441128467114E-2</v>
      </c>
      <c r="BP210" s="230">
        <f t="shared" si="386"/>
        <v>1.2913367824718441E-2</v>
      </c>
      <c r="BQ210" s="230">
        <f t="shared" si="386"/>
        <v>9.3012945209697689E-3</v>
      </c>
      <c r="BR210" s="230">
        <f t="shared" si="386"/>
        <v>5.6892212172210965E-3</v>
      </c>
      <c r="BS210" s="230">
        <f t="shared" si="386"/>
        <v>2.0771479134724241E-3</v>
      </c>
      <c r="BT210" s="230">
        <f t="shared" si="386"/>
        <v>1.017439431385175E-5</v>
      </c>
      <c r="BU210" s="230">
        <f t="shared" si="386"/>
        <v>0</v>
      </c>
      <c r="BV210" s="230">
        <f t="shared" si="386"/>
        <v>0</v>
      </c>
      <c r="BW210" s="230">
        <f t="shared" si="390"/>
        <v>0</v>
      </c>
      <c r="BX210" s="230">
        <f t="shared" si="390"/>
        <v>0</v>
      </c>
      <c r="BY210" s="230">
        <f t="shared" si="390"/>
        <v>0</v>
      </c>
      <c r="BZ210" s="230">
        <f t="shared" si="390"/>
        <v>0</v>
      </c>
      <c r="CA210" s="230">
        <f t="shared" si="390"/>
        <v>0</v>
      </c>
      <c r="CB210" s="230">
        <f t="shared" si="390"/>
        <v>0</v>
      </c>
      <c r="CC210" s="230">
        <f t="shared" si="390"/>
        <v>0</v>
      </c>
      <c r="CD210" s="230">
        <f t="shared" si="390"/>
        <v>0</v>
      </c>
      <c r="CE210" s="230">
        <f t="shared" si="390"/>
        <v>0</v>
      </c>
      <c r="CF210" s="230">
        <f t="shared" si="390"/>
        <v>0</v>
      </c>
      <c r="CG210" s="230">
        <f t="shared" si="390"/>
        <v>0</v>
      </c>
      <c r="CH210" s="230">
        <f t="shared" si="390"/>
        <v>0</v>
      </c>
      <c r="CI210" s="230">
        <f t="shared" si="390"/>
        <v>0</v>
      </c>
      <c r="CJ210" s="230">
        <f t="shared" si="390"/>
        <v>0</v>
      </c>
      <c r="CK210" s="230">
        <f t="shared" si="390"/>
        <v>0</v>
      </c>
      <c r="CL210" s="230">
        <f t="shared" si="390"/>
        <v>0</v>
      </c>
      <c r="CM210" s="230">
        <f t="shared" si="387"/>
        <v>0</v>
      </c>
      <c r="CN210" s="230">
        <f t="shared" si="387"/>
        <v>0</v>
      </c>
      <c r="CO210" s="230">
        <f t="shared" si="387"/>
        <v>0</v>
      </c>
      <c r="CP210" s="230">
        <f t="shared" si="387"/>
        <v>0</v>
      </c>
      <c r="CQ210" s="230">
        <f t="shared" si="387"/>
        <v>0</v>
      </c>
      <c r="CR210" s="230">
        <f t="shared" si="387"/>
        <v>0</v>
      </c>
      <c r="CS210" s="230">
        <f t="shared" si="387"/>
        <v>0</v>
      </c>
      <c r="CT210" s="230">
        <f t="shared" si="387"/>
        <v>0</v>
      </c>
      <c r="CU210" s="230">
        <f t="shared" si="387"/>
        <v>0</v>
      </c>
      <c r="CV210" s="230">
        <f t="shared" si="387"/>
        <v>0</v>
      </c>
      <c r="CW210" s="230">
        <f t="shared" si="387"/>
        <v>0</v>
      </c>
      <c r="CX210" s="230">
        <f t="shared" si="387"/>
        <v>0</v>
      </c>
      <c r="CY210" s="230">
        <f t="shared" si="387"/>
        <v>0</v>
      </c>
      <c r="CZ210" s="230">
        <f t="shared" si="387"/>
        <v>0</v>
      </c>
      <c r="DA210" s="230">
        <f t="shared" si="387"/>
        <v>0</v>
      </c>
      <c r="DB210" s="230">
        <f t="shared" si="388"/>
        <v>0</v>
      </c>
      <c r="DC210" s="230">
        <f t="shared" si="388"/>
        <v>0</v>
      </c>
      <c r="DD210" s="230">
        <f t="shared" si="388"/>
        <v>0</v>
      </c>
      <c r="DE210" s="230">
        <f t="shared" si="388"/>
        <v>0</v>
      </c>
      <c r="DF210" s="230">
        <f t="shared" si="388"/>
        <v>0</v>
      </c>
      <c r="DG210" s="230">
        <f t="shared" si="388"/>
        <v>0</v>
      </c>
      <c r="DH210" s="230">
        <f t="shared" si="388"/>
        <v>0</v>
      </c>
      <c r="DI210" s="230">
        <f t="shared" si="388"/>
        <v>0</v>
      </c>
      <c r="DJ210" s="230">
        <f t="shared" si="388"/>
        <v>0</v>
      </c>
      <c r="DK210" s="230">
        <f t="shared" si="388"/>
        <v>0</v>
      </c>
      <c r="DL210" s="230">
        <f t="shared" si="388"/>
        <v>0</v>
      </c>
      <c r="DM210" s="230">
        <f t="shared" si="388"/>
        <v>0</v>
      </c>
      <c r="DN210" s="230">
        <f t="shared" si="388"/>
        <v>0</v>
      </c>
      <c r="DO210" s="230">
        <f t="shared" si="388"/>
        <v>0</v>
      </c>
      <c r="DP210" s="230">
        <f t="shared" si="388"/>
        <v>0</v>
      </c>
    </row>
    <row r="211" spans="2:120" x14ac:dyDescent="0.25">
      <c r="B211" s="194" t="str">
        <f t="shared" si="374"/>
        <v>Réunion</v>
      </c>
      <c r="C211" s="233">
        <f>'web app'!$C$29</f>
        <v>668.55</v>
      </c>
      <c r="D211" s="234">
        <f>'web app'!$C$17</f>
        <v>0.15</v>
      </c>
      <c r="E211" s="235">
        <f>VLOOKUP($S211,'data countries EDGAR'!$A$15:$AA$223,'data countries EDGAR'!$AA$12,FALSE)</f>
        <v>1.1539763813106988E-4</v>
      </c>
      <c r="F211" s="235">
        <f>VLOOKUP($S211,'data countries EDGAR'!$A$15:$AA$223,'data countries EDGAR'!$Z$12,FALSE)</f>
        <v>6.9646400663507611E-5</v>
      </c>
      <c r="G211" s="193">
        <f t="shared" si="375"/>
        <v>5.1150149634928824E-2</v>
      </c>
      <c r="H211" s="262">
        <f>VLOOKUP($S211,'data countries EDGAR'!$A$15:$AA$223,'data countries EDGAR'!M$12,FALSE)/1000</f>
        <v>2.5553645739389997E-3</v>
      </c>
      <c r="I211" s="236">
        <f>VLOOKUP($S211,'data countries EDGAR'!$A$15:$AA$223,'data countries EDGAR'!N$12,FALSE)/1000</f>
        <v>2.5411176556499001E-3</v>
      </c>
      <c r="J211" s="236">
        <f>VLOOKUP($S211,'data countries EDGAR'!$A$15:$AA$223,'data countries EDGAR'!O$12,FALSE)/1000</f>
        <v>2.5505071606159004E-3</v>
      </c>
      <c r="K211" s="236">
        <f>VLOOKUP($S211,'data countries EDGAR'!$A$15:$AA$223,'data countries EDGAR'!P$12,FALSE)/1000</f>
        <v>2.5653601154999998E-3</v>
      </c>
      <c r="L211" s="236">
        <f>VLOOKUP($S211,'data countries EDGAR'!$A$15:$AA$223,'data countries EDGAR'!Q$12,FALSE)/1000</f>
        <v>2.6211816571661004E-3</v>
      </c>
      <c r="M211" s="236">
        <f>VLOOKUP($S211,'data countries EDGAR'!$A$15:$AA$223,'data countries EDGAR'!R$12,FALSE)/1000</f>
        <v>2.6728290091289002E-3</v>
      </c>
      <c r="N211" s="236"/>
      <c r="O211" s="236"/>
      <c r="P211" s="262">
        <f t="shared" si="376"/>
        <v>1.2950995598060802E-2</v>
      </c>
      <c r="Q211" s="194">
        <f t="shared" si="363"/>
        <v>0</v>
      </c>
      <c r="R211" s="237">
        <f t="shared" si="364"/>
        <v>0</v>
      </c>
      <c r="S211" s="194" t="str">
        <f>'data countries EDGAR'!A166</f>
        <v>Réunion</v>
      </c>
      <c r="T211" s="195">
        <v>2019</v>
      </c>
      <c r="U211" s="485">
        <f t="shared" si="377"/>
        <v>5.1150149634928824E-2</v>
      </c>
      <c r="V211" s="193">
        <f t="shared" si="365"/>
        <v>5.1150149634943284E-2</v>
      </c>
      <c r="W211" s="254">
        <f t="shared" si="378"/>
        <v>2.8266278206956486E-13</v>
      </c>
      <c r="X211" s="197">
        <f t="shared" si="366"/>
        <v>2.5553645739389997E-3</v>
      </c>
      <c r="Y211" s="229">
        <v>0</v>
      </c>
      <c r="Z211" s="199">
        <f t="shared" si="379"/>
        <v>2.5553645739389997E-3</v>
      </c>
      <c r="AA211" s="199">
        <f t="shared" si="367"/>
        <v>-10.425973177983417</v>
      </c>
      <c r="AB211" s="200">
        <f t="shared" si="368"/>
        <v>10633.505061876172</v>
      </c>
      <c r="AC211" s="199">
        <f t="shared" si="380"/>
        <v>2019.5060934812764</v>
      </c>
      <c r="AD211" s="199">
        <f t="shared" si="381"/>
        <v>2060.5274501911895</v>
      </c>
      <c r="AE211" s="201">
        <f t="shared" si="382"/>
        <v>2060.5274501911895</v>
      </c>
      <c r="AF211" s="202">
        <f t="shared" si="369"/>
        <v>2060.5274501911895</v>
      </c>
      <c r="AG211" s="202">
        <f t="shared" si="383"/>
        <v>2060.5274501911895</v>
      </c>
      <c r="AH211" s="202">
        <f t="shared" si="384"/>
        <v>2060</v>
      </c>
      <c r="AI211" s="177">
        <f t="shared" si="370"/>
        <v>2061</v>
      </c>
      <c r="AJ211" s="178" cm="1">
        <f t="array" ref="AJ211">IFERROR(INDEX($AN$6:$DP$6,MATCH(_xlfn.AGGREGATE(14,6,(AN211:DP211)/(AN211:DP211&lt;=0),1),AN211:DP211,0)),"-")</f>
        <v>2061</v>
      </c>
      <c r="AL211" s="176" t="s">
        <v>302</v>
      </c>
      <c r="AM211" s="154">
        <f t="shared" si="371"/>
        <v>2.5553645739389997E-3</v>
      </c>
      <c r="AN211" s="176">
        <f t="shared" si="385"/>
        <v>2.4930803090862999E-3</v>
      </c>
      <c r="AO211" s="176">
        <f t="shared" si="385"/>
        <v>2.4307960442335997E-3</v>
      </c>
      <c r="AP211" s="176">
        <f t="shared" si="385"/>
        <v>2.3685117793808999E-3</v>
      </c>
      <c r="AQ211" s="176">
        <f t="shared" si="385"/>
        <v>2.3062275145282001E-3</v>
      </c>
      <c r="AR211" s="230">
        <f t="shared" si="389"/>
        <v>2.2439432496754999E-3</v>
      </c>
      <c r="AS211" s="230">
        <f t="shared" si="389"/>
        <v>2.1816589848228001E-3</v>
      </c>
      <c r="AT211" s="230">
        <f t="shared" si="389"/>
        <v>2.1193747199701003E-3</v>
      </c>
      <c r="AU211" s="230">
        <f t="shared" si="389"/>
        <v>2.0570904551174001E-3</v>
      </c>
      <c r="AV211" s="230">
        <f t="shared" si="389"/>
        <v>1.9948061902647003E-3</v>
      </c>
      <c r="AW211" s="230">
        <f t="shared" si="389"/>
        <v>1.9325219254120003E-3</v>
      </c>
      <c r="AX211" s="230">
        <f t="shared" si="389"/>
        <v>1.8702376605593003E-3</v>
      </c>
      <c r="AY211" s="230">
        <f t="shared" si="389"/>
        <v>1.8079533957066005E-3</v>
      </c>
      <c r="AZ211" s="230">
        <f t="shared" si="389"/>
        <v>1.7456691308539005E-3</v>
      </c>
      <c r="BA211" s="230">
        <f t="shared" si="389"/>
        <v>1.6833848660012004E-3</v>
      </c>
      <c r="BB211" s="230">
        <f t="shared" si="389"/>
        <v>1.6211006011485007E-3</v>
      </c>
      <c r="BC211" s="230">
        <f t="shared" si="389"/>
        <v>1.5588163362958006E-3</v>
      </c>
      <c r="BD211" s="230">
        <f t="shared" si="389"/>
        <v>1.4965320714431006E-3</v>
      </c>
      <c r="BE211" s="230">
        <f t="shared" si="389"/>
        <v>1.4342478065904008E-3</v>
      </c>
      <c r="BF211" s="230">
        <f t="shared" si="389"/>
        <v>1.3719635417377008E-3</v>
      </c>
      <c r="BG211" s="230">
        <f t="shared" si="389"/>
        <v>1.3096792768850008E-3</v>
      </c>
      <c r="BH211" s="230">
        <f t="shared" si="386"/>
        <v>1.247395012032301E-3</v>
      </c>
      <c r="BI211" s="230">
        <f t="shared" si="386"/>
        <v>1.185110747179601E-3</v>
      </c>
      <c r="BJ211" s="230">
        <f t="shared" si="386"/>
        <v>1.122826482326901E-3</v>
      </c>
      <c r="BK211" s="230">
        <f t="shared" si="386"/>
        <v>1.0605422174742012E-3</v>
      </c>
      <c r="BL211" s="230">
        <f t="shared" si="386"/>
        <v>9.9825795262150122E-4</v>
      </c>
      <c r="BM211" s="230">
        <f t="shared" si="386"/>
        <v>9.3597368776880121E-4</v>
      </c>
      <c r="BN211" s="230">
        <f t="shared" si="386"/>
        <v>8.736894229161012E-4</v>
      </c>
      <c r="BO211" s="230">
        <f t="shared" si="386"/>
        <v>8.1140515806340141E-4</v>
      </c>
      <c r="BP211" s="230">
        <f t="shared" si="386"/>
        <v>7.491208932107014E-4</v>
      </c>
      <c r="BQ211" s="230">
        <f t="shared" si="386"/>
        <v>6.868366283580014E-4</v>
      </c>
      <c r="BR211" s="230">
        <f t="shared" si="386"/>
        <v>6.245523635053016E-4</v>
      </c>
      <c r="BS211" s="230">
        <f t="shared" si="386"/>
        <v>5.622680986526016E-4</v>
      </c>
      <c r="BT211" s="230">
        <f t="shared" si="386"/>
        <v>4.999838337999018E-4</v>
      </c>
      <c r="BU211" s="230">
        <f t="shared" si="386"/>
        <v>4.3769956894720158E-4</v>
      </c>
      <c r="BV211" s="230">
        <f t="shared" si="386"/>
        <v>3.7541530409450179E-4</v>
      </c>
      <c r="BW211" s="230">
        <f t="shared" si="390"/>
        <v>3.1313103924180199E-4</v>
      </c>
      <c r="BX211" s="230">
        <f t="shared" si="390"/>
        <v>2.5084677438910177E-4</v>
      </c>
      <c r="BY211" s="230">
        <f t="shared" si="390"/>
        <v>1.8856250953640198E-4</v>
      </c>
      <c r="BZ211" s="230">
        <f t="shared" si="390"/>
        <v>1.2627824468370219E-4</v>
      </c>
      <c r="CA211" s="230">
        <f t="shared" si="390"/>
        <v>6.3993979831001961E-5</v>
      </c>
      <c r="CB211" s="230">
        <f t="shared" si="390"/>
        <v>8.6638565972480148E-6</v>
      </c>
      <c r="CC211" s="230">
        <f t="shared" si="390"/>
        <v>0</v>
      </c>
      <c r="CD211" s="230">
        <f t="shared" si="390"/>
        <v>0</v>
      </c>
      <c r="CE211" s="230">
        <f t="shared" si="390"/>
        <v>0</v>
      </c>
      <c r="CF211" s="230">
        <f t="shared" si="390"/>
        <v>0</v>
      </c>
      <c r="CG211" s="230">
        <f t="shared" si="390"/>
        <v>0</v>
      </c>
      <c r="CH211" s="230">
        <f t="shared" si="390"/>
        <v>0</v>
      </c>
      <c r="CI211" s="230">
        <f t="shared" si="390"/>
        <v>0</v>
      </c>
      <c r="CJ211" s="230">
        <f t="shared" si="390"/>
        <v>0</v>
      </c>
      <c r="CK211" s="230">
        <f t="shared" si="390"/>
        <v>0</v>
      </c>
      <c r="CL211" s="230">
        <f t="shared" si="390"/>
        <v>0</v>
      </c>
      <c r="CM211" s="230">
        <f t="shared" si="387"/>
        <v>0</v>
      </c>
      <c r="CN211" s="230">
        <f t="shared" si="387"/>
        <v>0</v>
      </c>
      <c r="CO211" s="230">
        <f t="shared" si="387"/>
        <v>0</v>
      </c>
      <c r="CP211" s="230">
        <f t="shared" si="387"/>
        <v>0</v>
      </c>
      <c r="CQ211" s="230">
        <f t="shared" si="387"/>
        <v>0</v>
      </c>
      <c r="CR211" s="230">
        <f t="shared" si="387"/>
        <v>0</v>
      </c>
      <c r="CS211" s="230">
        <f t="shared" si="387"/>
        <v>0</v>
      </c>
      <c r="CT211" s="230">
        <f t="shared" si="387"/>
        <v>0</v>
      </c>
      <c r="CU211" s="230">
        <f t="shared" si="387"/>
        <v>0</v>
      </c>
      <c r="CV211" s="230">
        <f t="shared" si="387"/>
        <v>0</v>
      </c>
      <c r="CW211" s="230">
        <f t="shared" si="387"/>
        <v>0</v>
      </c>
      <c r="CX211" s="230">
        <f t="shared" si="387"/>
        <v>0</v>
      </c>
      <c r="CY211" s="230">
        <f t="shared" si="387"/>
        <v>0</v>
      </c>
      <c r="CZ211" s="230">
        <f t="shared" si="387"/>
        <v>0</v>
      </c>
      <c r="DA211" s="230">
        <f t="shared" si="387"/>
        <v>0</v>
      </c>
      <c r="DB211" s="230">
        <f t="shared" si="388"/>
        <v>0</v>
      </c>
      <c r="DC211" s="230">
        <f t="shared" si="388"/>
        <v>0</v>
      </c>
      <c r="DD211" s="230">
        <f t="shared" si="388"/>
        <v>0</v>
      </c>
      <c r="DE211" s="230">
        <f t="shared" si="388"/>
        <v>0</v>
      </c>
      <c r="DF211" s="230">
        <f t="shared" si="388"/>
        <v>0</v>
      </c>
      <c r="DG211" s="230">
        <f t="shared" si="388"/>
        <v>0</v>
      </c>
      <c r="DH211" s="230">
        <f t="shared" si="388"/>
        <v>0</v>
      </c>
      <c r="DI211" s="230">
        <f t="shared" si="388"/>
        <v>0</v>
      </c>
      <c r="DJ211" s="230">
        <f t="shared" si="388"/>
        <v>0</v>
      </c>
      <c r="DK211" s="230">
        <f t="shared" si="388"/>
        <v>0</v>
      </c>
      <c r="DL211" s="230">
        <f t="shared" si="388"/>
        <v>0</v>
      </c>
      <c r="DM211" s="230">
        <f t="shared" si="388"/>
        <v>0</v>
      </c>
      <c r="DN211" s="230">
        <f t="shared" si="388"/>
        <v>0</v>
      </c>
      <c r="DO211" s="230">
        <f t="shared" si="388"/>
        <v>0</v>
      </c>
      <c r="DP211" s="230">
        <f t="shared" si="388"/>
        <v>0</v>
      </c>
    </row>
    <row r="212" spans="2:120" x14ac:dyDescent="0.25">
      <c r="B212" s="194" t="str">
        <f t="shared" si="374"/>
        <v>Romania</v>
      </c>
      <c r="C212" s="233">
        <f>'web app'!$C$29</f>
        <v>668.55</v>
      </c>
      <c r="D212" s="234">
        <f>'web app'!$C$17</f>
        <v>0.15</v>
      </c>
      <c r="E212" s="235">
        <f>VLOOKUP($S212,'data countries EDGAR'!$A$15:$AA$223,'data countries EDGAR'!$AA$12,FALSE)</f>
        <v>2.5264504440070516E-3</v>
      </c>
      <c r="F212" s="235">
        <f>VLOOKUP($S212,'data countries EDGAR'!$A$15:$AA$223,'data countries EDGAR'!$Z$12,FALSE)</f>
        <v>2.2118022049731922E-3</v>
      </c>
      <c r="G212" s="193">
        <f t="shared" si="375"/>
        <v>1.5102540761657404</v>
      </c>
      <c r="H212" s="262">
        <f>VLOOKUP($S212,'data countries EDGAR'!$A$15:$AA$223,'data countries EDGAR'!M$12,FALSE)/1000</f>
        <v>8.1152233931739995E-2</v>
      </c>
      <c r="I212" s="236">
        <f>VLOOKUP($S212,'data countries EDGAR'!$A$15:$AA$223,'data countries EDGAR'!N$12,FALSE)/1000</f>
        <v>7.5701070276663993E-2</v>
      </c>
      <c r="J212" s="236">
        <f>VLOOKUP($S212,'data countries EDGAR'!$A$15:$AA$223,'data countries EDGAR'!O$12,FALSE)/1000</f>
        <v>8.0746495665942997E-2</v>
      </c>
      <c r="K212" s="236">
        <f>VLOOKUP($S212,'data countries EDGAR'!$A$15:$AA$223,'data countries EDGAR'!P$12,FALSE)/1000</f>
        <v>7.5675454829925007E-2</v>
      </c>
      <c r="L212" s="236">
        <f>VLOOKUP($S212,'data countries EDGAR'!$A$15:$AA$223,'data countries EDGAR'!Q$12,FALSE)/1000</f>
        <v>7.025320447386299E-2</v>
      </c>
      <c r="M212" s="236">
        <f>VLOOKUP($S212,'data countries EDGAR'!$A$15:$AA$223,'data countries EDGAR'!R$12,FALSE)/1000</f>
        <v>7.0883167573079997E-2</v>
      </c>
      <c r="N212" s="236"/>
      <c r="O212" s="236"/>
      <c r="P212" s="262">
        <f t="shared" si="376"/>
        <v>0.37325939281947496</v>
      </c>
      <c r="Q212" s="194">
        <f t="shared" si="363"/>
        <v>0</v>
      </c>
      <c r="R212" s="237">
        <f t="shared" si="364"/>
        <v>0</v>
      </c>
      <c r="S212" s="194" t="str">
        <f>'data countries EDGAR'!A167</f>
        <v>Romania</v>
      </c>
      <c r="T212" s="195">
        <v>2019</v>
      </c>
      <c r="U212" s="485">
        <f t="shared" si="377"/>
        <v>1.5102540761657404</v>
      </c>
      <c r="V212" s="193">
        <f t="shared" si="365"/>
        <v>1.5102540761654255</v>
      </c>
      <c r="W212" s="254">
        <f t="shared" si="378"/>
        <v>-2.084998840246044E-13</v>
      </c>
      <c r="X212" s="197">
        <f t="shared" si="366"/>
        <v>8.1152233931739995E-2</v>
      </c>
      <c r="Y212" s="229">
        <v>0</v>
      </c>
      <c r="Z212" s="199">
        <f t="shared" si="379"/>
        <v>8.1152233931739995E-2</v>
      </c>
      <c r="AA212" s="199">
        <f t="shared" si="367"/>
        <v>-330.87553323656107</v>
      </c>
      <c r="AB212" s="200">
        <f t="shared" si="368"/>
        <v>337233.49154870532</v>
      </c>
      <c r="AC212" s="199">
        <f t="shared" si="380"/>
        <v>2019.5065421513884</v>
      </c>
      <c r="AD212" s="199">
        <f t="shared" si="381"/>
        <v>2057.7137290104893</v>
      </c>
      <c r="AE212" s="201">
        <f t="shared" si="382"/>
        <v>2057.7137290104893</v>
      </c>
      <c r="AF212" s="202">
        <f t="shared" si="369"/>
        <v>2057.7137290104893</v>
      </c>
      <c r="AG212" s="202">
        <f t="shared" si="383"/>
        <v>2057.7137290104893</v>
      </c>
      <c r="AH212" s="202">
        <f t="shared" si="384"/>
        <v>2057</v>
      </c>
      <c r="AI212" s="177">
        <f t="shared" si="370"/>
        <v>2058</v>
      </c>
      <c r="AJ212" s="178" cm="1">
        <f t="array" ref="AJ212">IFERROR(INDEX($AN$6:$DP$6,MATCH(_xlfn.AGGREGATE(14,6,(AN212:DP212)/(AN212:DP212&lt;=0),1),AN212:DP212,0)),"-")</f>
        <v>2058</v>
      </c>
      <c r="AL212" s="176" t="s">
        <v>302</v>
      </c>
      <c r="AM212" s="154">
        <f t="shared" si="371"/>
        <v>8.1152233931739995E-2</v>
      </c>
      <c r="AN212" s="176">
        <f t="shared" si="385"/>
        <v>7.902859313475144E-2</v>
      </c>
      <c r="AO212" s="176">
        <f t="shared" si="385"/>
        <v>7.6904952337762886E-2</v>
      </c>
      <c r="AP212" s="176">
        <f t="shared" si="385"/>
        <v>7.4781311540774331E-2</v>
      </c>
      <c r="AQ212" s="176">
        <f t="shared" si="385"/>
        <v>7.265767074378579E-2</v>
      </c>
      <c r="AR212" s="230">
        <f t="shared" si="389"/>
        <v>7.0534029946797236E-2</v>
      </c>
      <c r="AS212" s="230">
        <f t="shared" si="389"/>
        <v>6.8410389149808681E-2</v>
      </c>
      <c r="AT212" s="230">
        <f t="shared" si="389"/>
        <v>6.6286748352820127E-2</v>
      </c>
      <c r="AU212" s="230">
        <f t="shared" si="389"/>
        <v>6.4163107555831572E-2</v>
      </c>
      <c r="AV212" s="230">
        <f t="shared" si="389"/>
        <v>6.2039466758843018E-2</v>
      </c>
      <c r="AW212" s="230">
        <f t="shared" si="389"/>
        <v>5.9915825961854463E-2</v>
      </c>
      <c r="AX212" s="230">
        <f t="shared" si="389"/>
        <v>5.7792185164865915E-2</v>
      </c>
      <c r="AY212" s="230">
        <f t="shared" si="389"/>
        <v>5.5668544367877361E-2</v>
      </c>
      <c r="AZ212" s="230">
        <f t="shared" si="389"/>
        <v>5.3544903570888806E-2</v>
      </c>
      <c r="BA212" s="230">
        <f t="shared" si="389"/>
        <v>5.1421262773900259E-2</v>
      </c>
      <c r="BB212" s="230">
        <f t="shared" si="389"/>
        <v>4.9297621976911704E-2</v>
      </c>
      <c r="BC212" s="230">
        <f t="shared" si="389"/>
        <v>4.717398117992315E-2</v>
      </c>
      <c r="BD212" s="230">
        <f t="shared" si="389"/>
        <v>4.5050340382934595E-2</v>
      </c>
      <c r="BE212" s="230">
        <f t="shared" si="389"/>
        <v>4.292669958594604E-2</v>
      </c>
      <c r="BF212" s="230">
        <f t="shared" si="389"/>
        <v>4.0803058788957493E-2</v>
      </c>
      <c r="BG212" s="230">
        <f t="shared" si="389"/>
        <v>3.8679417991968938E-2</v>
      </c>
      <c r="BH212" s="230">
        <f t="shared" si="386"/>
        <v>3.6555777194980384E-2</v>
      </c>
      <c r="BI212" s="230">
        <f t="shared" si="386"/>
        <v>3.4432136397991836E-2</v>
      </c>
      <c r="BJ212" s="230">
        <f t="shared" si="386"/>
        <v>3.2308495601003281E-2</v>
      </c>
      <c r="BK212" s="230">
        <f t="shared" si="386"/>
        <v>3.0184854804014727E-2</v>
      </c>
      <c r="BL212" s="230">
        <f t="shared" si="386"/>
        <v>2.8061214007026172E-2</v>
      </c>
      <c r="BM212" s="230">
        <f t="shared" si="386"/>
        <v>2.5937573210037618E-2</v>
      </c>
      <c r="BN212" s="230">
        <f t="shared" si="386"/>
        <v>2.381393241304907E-2</v>
      </c>
      <c r="BO212" s="230">
        <f t="shared" si="386"/>
        <v>2.1690291616060516E-2</v>
      </c>
      <c r="BP212" s="230">
        <f t="shared" si="386"/>
        <v>1.9566650819071961E-2</v>
      </c>
      <c r="BQ212" s="230">
        <f t="shared" si="386"/>
        <v>1.7443010022083413E-2</v>
      </c>
      <c r="BR212" s="230">
        <f t="shared" si="386"/>
        <v>1.5319369225094859E-2</v>
      </c>
      <c r="BS212" s="230">
        <f t="shared" si="386"/>
        <v>1.3195728428106304E-2</v>
      </c>
      <c r="BT212" s="230">
        <f t="shared" si="386"/>
        <v>1.107208763111775E-2</v>
      </c>
      <c r="BU212" s="230">
        <f t="shared" si="386"/>
        <v>8.9484468341291951E-3</v>
      </c>
      <c r="BV212" s="230">
        <f t="shared" si="386"/>
        <v>6.8248060371406405E-3</v>
      </c>
      <c r="BW212" s="230">
        <f t="shared" si="390"/>
        <v>4.7011652401520859E-3</v>
      </c>
      <c r="BX212" s="230">
        <f t="shared" si="390"/>
        <v>2.5775244431635452E-3</v>
      </c>
      <c r="BY212" s="230">
        <f t="shared" si="390"/>
        <v>5.4090097399818536E-4</v>
      </c>
      <c r="BZ212" s="230">
        <f t="shared" si="390"/>
        <v>0</v>
      </c>
      <c r="CA212" s="230">
        <f t="shared" si="390"/>
        <v>0</v>
      </c>
      <c r="CB212" s="230">
        <f t="shared" si="390"/>
        <v>0</v>
      </c>
      <c r="CC212" s="230">
        <f t="shared" si="390"/>
        <v>0</v>
      </c>
      <c r="CD212" s="230">
        <f t="shared" si="390"/>
        <v>0</v>
      </c>
      <c r="CE212" s="230">
        <f t="shared" si="390"/>
        <v>0</v>
      </c>
      <c r="CF212" s="230">
        <f t="shared" si="390"/>
        <v>0</v>
      </c>
      <c r="CG212" s="230">
        <f t="shared" si="390"/>
        <v>0</v>
      </c>
      <c r="CH212" s="230">
        <f t="shared" si="390"/>
        <v>0</v>
      </c>
      <c r="CI212" s="230">
        <f t="shared" si="390"/>
        <v>0</v>
      </c>
      <c r="CJ212" s="230">
        <f t="shared" si="390"/>
        <v>0</v>
      </c>
      <c r="CK212" s="230">
        <f t="shared" si="390"/>
        <v>0</v>
      </c>
      <c r="CL212" s="230">
        <f t="shared" si="390"/>
        <v>0</v>
      </c>
      <c r="CM212" s="230">
        <f t="shared" si="387"/>
        <v>0</v>
      </c>
      <c r="CN212" s="230">
        <f t="shared" si="387"/>
        <v>0</v>
      </c>
      <c r="CO212" s="230">
        <f t="shared" si="387"/>
        <v>0</v>
      </c>
      <c r="CP212" s="230">
        <f t="shared" si="387"/>
        <v>0</v>
      </c>
      <c r="CQ212" s="230">
        <f t="shared" si="387"/>
        <v>0</v>
      </c>
      <c r="CR212" s="230">
        <f t="shared" si="387"/>
        <v>0</v>
      </c>
      <c r="CS212" s="230">
        <f t="shared" si="387"/>
        <v>0</v>
      </c>
      <c r="CT212" s="230">
        <f t="shared" si="387"/>
        <v>0</v>
      </c>
      <c r="CU212" s="230">
        <f t="shared" si="387"/>
        <v>0</v>
      </c>
      <c r="CV212" s="230">
        <f t="shared" si="387"/>
        <v>0</v>
      </c>
      <c r="CW212" s="230">
        <f t="shared" si="387"/>
        <v>0</v>
      </c>
      <c r="CX212" s="230">
        <f t="shared" si="387"/>
        <v>0</v>
      </c>
      <c r="CY212" s="230">
        <f t="shared" si="387"/>
        <v>0</v>
      </c>
      <c r="CZ212" s="230">
        <f t="shared" si="387"/>
        <v>0</v>
      </c>
      <c r="DA212" s="230">
        <f t="shared" si="387"/>
        <v>0</v>
      </c>
      <c r="DB212" s="230">
        <f t="shared" si="388"/>
        <v>0</v>
      </c>
      <c r="DC212" s="230">
        <f t="shared" si="388"/>
        <v>0</v>
      </c>
      <c r="DD212" s="230">
        <f t="shared" si="388"/>
        <v>0</v>
      </c>
      <c r="DE212" s="230">
        <f t="shared" si="388"/>
        <v>0</v>
      </c>
      <c r="DF212" s="230">
        <f t="shared" si="388"/>
        <v>0</v>
      </c>
      <c r="DG212" s="230">
        <f t="shared" si="388"/>
        <v>0</v>
      </c>
      <c r="DH212" s="230">
        <f t="shared" si="388"/>
        <v>0</v>
      </c>
      <c r="DI212" s="230">
        <f t="shared" si="388"/>
        <v>0</v>
      </c>
      <c r="DJ212" s="230">
        <f t="shared" si="388"/>
        <v>0</v>
      </c>
      <c r="DK212" s="230">
        <f t="shared" si="388"/>
        <v>0</v>
      </c>
      <c r="DL212" s="230">
        <f t="shared" si="388"/>
        <v>0</v>
      </c>
      <c r="DM212" s="230">
        <f t="shared" si="388"/>
        <v>0</v>
      </c>
      <c r="DN212" s="230">
        <f t="shared" si="388"/>
        <v>0</v>
      </c>
      <c r="DO212" s="230">
        <f t="shared" si="388"/>
        <v>0</v>
      </c>
      <c r="DP212" s="230">
        <f t="shared" si="388"/>
        <v>0</v>
      </c>
    </row>
    <row r="213" spans="2:120" x14ac:dyDescent="0.25">
      <c r="B213" s="194" t="str">
        <f t="shared" si="374"/>
        <v>Russia</v>
      </c>
      <c r="C213" s="233">
        <f>'web app'!$C$29</f>
        <v>668.55</v>
      </c>
      <c r="D213" s="234">
        <f>'web app'!$C$17</f>
        <v>0.15</v>
      </c>
      <c r="E213" s="235">
        <f>VLOOKUP($S213,'data countries EDGAR'!$A$15:$AA$223,'data countries EDGAR'!$AA$12,FALSE)</f>
        <v>1.865925481195959E-2</v>
      </c>
      <c r="F213" s="235">
        <f>VLOOKUP($S213,'data countries EDGAR'!$A$15:$AA$223,'data countries EDGAR'!$Z$12,FALSE)</f>
        <v>5.0639801151129177E-2</v>
      </c>
      <c r="G213" s="193">
        <f t="shared" si="375"/>
        <v>30.648149921329633</v>
      </c>
      <c r="H213" s="262">
        <f>VLOOKUP($S213,'data countries EDGAR'!$A$15:$AA$223,'data countries EDGAR'!M$12,FALSE)/1000</f>
        <v>1.8580020311187999</v>
      </c>
      <c r="I213" s="236">
        <f>VLOOKUP($S213,'data countries EDGAR'!$A$15:$AA$223,'data countries EDGAR'!N$12,FALSE)/1000</f>
        <v>1.7841991488506002</v>
      </c>
      <c r="J213" s="236">
        <f>VLOOKUP($S213,'data countries EDGAR'!$A$15:$AA$223,'data countries EDGAR'!O$12,FALSE)/1000</f>
        <v>1.9384595531352</v>
      </c>
      <c r="K213" s="236">
        <f>VLOOKUP($S213,'data countries EDGAR'!$A$15:$AA$223,'data countries EDGAR'!P$12,FALSE)/1000</f>
        <v>1.8954728805240999</v>
      </c>
      <c r="L213" s="236">
        <f>VLOOKUP($S213,'data countries EDGAR'!$A$15:$AA$223,'data countries EDGAR'!Q$12,FALSE)/1000</f>
        <v>1.9483023700441999</v>
      </c>
      <c r="M213" s="236">
        <f>VLOOKUP($S213,'data countries EDGAR'!$A$15:$AA$223,'data countries EDGAR'!R$12,FALSE)/1000</f>
        <v>2.0091540965652999</v>
      </c>
      <c r="N213" s="236"/>
      <c r="O213" s="236"/>
      <c r="P213" s="262">
        <f t="shared" si="376"/>
        <v>9.5755880491193999</v>
      </c>
      <c r="Q213" s="194">
        <f t="shared" si="363"/>
        <v>0</v>
      </c>
      <c r="R213" s="237">
        <f t="shared" si="364"/>
        <v>0</v>
      </c>
      <c r="S213" s="194" t="str">
        <f>'data countries EDGAR'!A168</f>
        <v>Russia</v>
      </c>
      <c r="T213" s="195">
        <v>2019</v>
      </c>
      <c r="U213" s="485">
        <f t="shared" si="377"/>
        <v>30.648149921329633</v>
      </c>
      <c r="V213" s="193">
        <f t="shared" si="365"/>
        <v>30.648149921318478</v>
      </c>
      <c r="W213" s="254">
        <f t="shared" si="378"/>
        <v>-3.6404212977458883E-13</v>
      </c>
      <c r="X213" s="197">
        <f t="shared" si="366"/>
        <v>1.8580020311187999</v>
      </c>
      <c r="Y213" s="229">
        <v>0</v>
      </c>
      <c r="Z213" s="199">
        <f t="shared" si="379"/>
        <v>1.8580020311187999</v>
      </c>
      <c r="AA213" s="199">
        <f t="shared" si="367"/>
        <v>-7567.6245055626105</v>
      </c>
      <c r="AB213" s="200">
        <f t="shared" si="368"/>
        <v>7705179.3653094014</v>
      </c>
      <c r="AC213" s="199">
        <f t="shared" si="380"/>
        <v>2019.5073566019901</v>
      </c>
      <c r="AD213" s="199">
        <f t="shared" si="381"/>
        <v>2053.4830808765682</v>
      </c>
      <c r="AE213" s="201">
        <f t="shared" si="382"/>
        <v>2053.4830808765682</v>
      </c>
      <c r="AF213" s="202">
        <f t="shared" si="369"/>
        <v>2053.4830808765682</v>
      </c>
      <c r="AG213" s="202">
        <f t="shared" si="383"/>
        <v>2053.4830808765682</v>
      </c>
      <c r="AH213" s="202">
        <f t="shared" si="384"/>
        <v>2053</v>
      </c>
      <c r="AI213" s="177">
        <f t="shared" si="370"/>
        <v>2053</v>
      </c>
      <c r="AJ213" s="178" cm="1">
        <f t="array" ref="AJ213">IFERROR(INDEX($AN$6:$DP$6,MATCH(_xlfn.AGGREGATE(14,6,(AN213:DP213)/(AN213:DP213&lt;=0),1),AN213:DP213,0)),"-")</f>
        <v>2054</v>
      </c>
      <c r="AL213" s="176" t="s">
        <v>302</v>
      </c>
      <c r="AM213" s="154">
        <f t="shared" si="371"/>
        <v>1.8580020311187999</v>
      </c>
      <c r="AN213" s="176">
        <f t="shared" si="385"/>
        <v>1.8033277054487011</v>
      </c>
      <c r="AO213" s="176">
        <f t="shared" si="385"/>
        <v>1.7486533797786021</v>
      </c>
      <c r="AP213" s="176">
        <f t="shared" si="385"/>
        <v>1.6939790541085034</v>
      </c>
      <c r="AQ213" s="176">
        <f t="shared" si="385"/>
        <v>1.6393047284384046</v>
      </c>
      <c r="AR213" s="230">
        <f t="shared" si="389"/>
        <v>1.5846304027683056</v>
      </c>
      <c r="AS213" s="230">
        <f t="shared" si="389"/>
        <v>1.5299560770982068</v>
      </c>
      <c r="AT213" s="230">
        <f t="shared" si="389"/>
        <v>1.475281751428108</v>
      </c>
      <c r="AU213" s="230">
        <f t="shared" si="389"/>
        <v>1.4206074257580092</v>
      </c>
      <c r="AV213" s="230">
        <f t="shared" si="389"/>
        <v>1.3659331000879105</v>
      </c>
      <c r="AW213" s="230">
        <f t="shared" si="389"/>
        <v>1.3112587744178115</v>
      </c>
      <c r="AX213" s="230">
        <f t="shared" si="389"/>
        <v>1.2565844487477127</v>
      </c>
      <c r="AY213" s="230">
        <f t="shared" si="389"/>
        <v>1.2019101230776137</v>
      </c>
      <c r="AZ213" s="230">
        <f t="shared" si="389"/>
        <v>1.1472357974075149</v>
      </c>
      <c r="BA213" s="230">
        <f t="shared" si="389"/>
        <v>1.0925614717374161</v>
      </c>
      <c r="BB213" s="230">
        <f t="shared" si="389"/>
        <v>1.0378871460673174</v>
      </c>
      <c r="BC213" s="230">
        <f t="shared" si="389"/>
        <v>0.98321282039721847</v>
      </c>
      <c r="BD213" s="230">
        <f t="shared" si="389"/>
        <v>0.92853849472711958</v>
      </c>
      <c r="BE213" s="230">
        <f t="shared" si="389"/>
        <v>0.8738641690570208</v>
      </c>
      <c r="BF213" s="230">
        <f t="shared" si="389"/>
        <v>0.81918984338692202</v>
      </c>
      <c r="BG213" s="230">
        <f t="shared" si="389"/>
        <v>0.76451551771682302</v>
      </c>
      <c r="BH213" s="230">
        <f t="shared" si="386"/>
        <v>0.70984119204672425</v>
      </c>
      <c r="BI213" s="230">
        <f t="shared" si="386"/>
        <v>0.65516686637662547</v>
      </c>
      <c r="BJ213" s="230">
        <f t="shared" si="386"/>
        <v>0.60049254070652669</v>
      </c>
      <c r="BK213" s="230">
        <f t="shared" si="386"/>
        <v>0.54581821503642769</v>
      </c>
      <c r="BL213" s="230">
        <f t="shared" si="386"/>
        <v>0.49114388936632891</v>
      </c>
      <c r="BM213" s="230">
        <f t="shared" si="386"/>
        <v>0.43646956369623013</v>
      </c>
      <c r="BN213" s="230">
        <f t="shared" si="386"/>
        <v>0.38179523802613113</v>
      </c>
      <c r="BO213" s="230">
        <f t="shared" si="386"/>
        <v>0.32712091235603236</v>
      </c>
      <c r="BP213" s="230">
        <f t="shared" si="386"/>
        <v>0.27244658668593358</v>
      </c>
      <c r="BQ213" s="230">
        <f t="shared" si="386"/>
        <v>0.2177722610158348</v>
      </c>
      <c r="BR213" s="230">
        <f t="shared" si="386"/>
        <v>0.1630979353457358</v>
      </c>
      <c r="BS213" s="230">
        <f t="shared" si="386"/>
        <v>0.10842360967563702</v>
      </c>
      <c r="BT213" s="230">
        <f t="shared" si="386"/>
        <v>5.3749284005538245E-2</v>
      </c>
      <c r="BU213" s="230">
        <f t="shared" si="386"/>
        <v>6.3795953235331326E-3</v>
      </c>
      <c r="BV213" s="230">
        <f t="shared" si="386"/>
        <v>0</v>
      </c>
      <c r="BW213" s="230">
        <f t="shared" si="390"/>
        <v>0</v>
      </c>
      <c r="BX213" s="230">
        <f t="shared" si="390"/>
        <v>0</v>
      </c>
      <c r="BY213" s="230">
        <f t="shared" si="390"/>
        <v>0</v>
      </c>
      <c r="BZ213" s="230">
        <f t="shared" si="390"/>
        <v>0</v>
      </c>
      <c r="CA213" s="230">
        <f t="shared" si="390"/>
        <v>0</v>
      </c>
      <c r="CB213" s="230">
        <f t="shared" si="390"/>
        <v>0</v>
      </c>
      <c r="CC213" s="230">
        <f t="shared" si="390"/>
        <v>0</v>
      </c>
      <c r="CD213" s="230">
        <f t="shared" si="390"/>
        <v>0</v>
      </c>
      <c r="CE213" s="230">
        <f t="shared" si="390"/>
        <v>0</v>
      </c>
      <c r="CF213" s="230">
        <f t="shared" si="390"/>
        <v>0</v>
      </c>
      <c r="CG213" s="230">
        <f t="shared" si="390"/>
        <v>0</v>
      </c>
      <c r="CH213" s="230">
        <f t="shared" si="390"/>
        <v>0</v>
      </c>
      <c r="CI213" s="230">
        <f t="shared" si="390"/>
        <v>0</v>
      </c>
      <c r="CJ213" s="230">
        <f t="shared" si="390"/>
        <v>0</v>
      </c>
      <c r="CK213" s="230">
        <f t="shared" si="390"/>
        <v>0</v>
      </c>
      <c r="CL213" s="230">
        <f t="shared" si="390"/>
        <v>0</v>
      </c>
      <c r="CM213" s="230">
        <f t="shared" si="387"/>
        <v>0</v>
      </c>
      <c r="CN213" s="230">
        <f t="shared" si="387"/>
        <v>0</v>
      </c>
      <c r="CO213" s="230">
        <f t="shared" si="387"/>
        <v>0</v>
      </c>
      <c r="CP213" s="230">
        <f t="shared" si="387"/>
        <v>0</v>
      </c>
      <c r="CQ213" s="230">
        <f t="shared" si="387"/>
        <v>0</v>
      </c>
      <c r="CR213" s="230">
        <f t="shared" si="387"/>
        <v>0</v>
      </c>
      <c r="CS213" s="230">
        <f t="shared" si="387"/>
        <v>0</v>
      </c>
      <c r="CT213" s="230">
        <f t="shared" si="387"/>
        <v>0</v>
      </c>
      <c r="CU213" s="230">
        <f t="shared" si="387"/>
        <v>0</v>
      </c>
      <c r="CV213" s="230">
        <f t="shared" si="387"/>
        <v>0</v>
      </c>
      <c r="CW213" s="230">
        <f t="shared" si="387"/>
        <v>0</v>
      </c>
      <c r="CX213" s="230">
        <f t="shared" si="387"/>
        <v>0</v>
      </c>
      <c r="CY213" s="230">
        <f t="shared" si="387"/>
        <v>0</v>
      </c>
      <c r="CZ213" s="230">
        <f t="shared" si="387"/>
        <v>0</v>
      </c>
      <c r="DA213" s="230">
        <f t="shared" si="387"/>
        <v>0</v>
      </c>
      <c r="DB213" s="230">
        <f t="shared" si="388"/>
        <v>0</v>
      </c>
      <c r="DC213" s="230">
        <f t="shared" si="388"/>
        <v>0</v>
      </c>
      <c r="DD213" s="230">
        <f t="shared" si="388"/>
        <v>0</v>
      </c>
      <c r="DE213" s="230">
        <f t="shared" si="388"/>
        <v>0</v>
      </c>
      <c r="DF213" s="230">
        <f t="shared" si="388"/>
        <v>0</v>
      </c>
      <c r="DG213" s="230">
        <f t="shared" si="388"/>
        <v>0</v>
      </c>
      <c r="DH213" s="230">
        <f t="shared" si="388"/>
        <v>0</v>
      </c>
      <c r="DI213" s="230">
        <f t="shared" si="388"/>
        <v>0</v>
      </c>
      <c r="DJ213" s="230">
        <f t="shared" si="388"/>
        <v>0</v>
      </c>
      <c r="DK213" s="230">
        <f t="shared" si="388"/>
        <v>0</v>
      </c>
      <c r="DL213" s="230">
        <f t="shared" si="388"/>
        <v>0</v>
      </c>
      <c r="DM213" s="230">
        <f t="shared" si="388"/>
        <v>0</v>
      </c>
      <c r="DN213" s="230">
        <f t="shared" si="388"/>
        <v>0</v>
      </c>
      <c r="DO213" s="230">
        <f t="shared" si="388"/>
        <v>0</v>
      </c>
      <c r="DP213" s="230">
        <f t="shared" si="388"/>
        <v>0</v>
      </c>
    </row>
    <row r="214" spans="2:120" x14ac:dyDescent="0.25">
      <c r="B214" s="194" t="str">
        <f t="shared" si="374"/>
        <v>Rwanda</v>
      </c>
      <c r="C214" s="233">
        <f>'web app'!$C$29</f>
        <v>668.55</v>
      </c>
      <c r="D214" s="234">
        <f>'web app'!$C$17</f>
        <v>0.15</v>
      </c>
      <c r="E214" s="235">
        <f>VLOOKUP($S214,'data countries EDGAR'!$A$15:$AA$223,'data countries EDGAR'!$AA$12,FALSE)</f>
        <v>1.6590797419671057E-3</v>
      </c>
      <c r="F214" s="235">
        <f>VLOOKUP($S214,'data countries EDGAR'!$A$15:$AA$223,'data countries EDGAR'!$Z$12,FALSE)</f>
        <v>4.1295353151940962E-5</v>
      </c>
      <c r="G214" s="193">
        <f t="shared" si="375"/>
        <v>0.18984347132108689</v>
      </c>
      <c r="H214" s="262">
        <f>VLOOKUP($S214,'data countries EDGAR'!$A$15:$AA$223,'data countries EDGAR'!M$12,FALSE)/1000</f>
        <v>1.5151491176494001E-3</v>
      </c>
      <c r="I214" s="236">
        <f>VLOOKUP($S214,'data countries EDGAR'!$A$15:$AA$223,'data countries EDGAR'!N$12,FALSE)/1000</f>
        <v>1.4553677711058E-3</v>
      </c>
      <c r="J214" s="236">
        <f>VLOOKUP($S214,'data countries EDGAR'!$A$15:$AA$223,'data countries EDGAR'!O$12,FALSE)/1000</f>
        <v>1.7065965325279999E-3</v>
      </c>
      <c r="K214" s="236">
        <f>VLOOKUP($S214,'data countries EDGAR'!$A$15:$AA$223,'data countries EDGAR'!P$12,FALSE)/1000</f>
        <v>2.2012471511687003E-3</v>
      </c>
      <c r="L214" s="236">
        <f>VLOOKUP($S214,'data countries EDGAR'!$A$15:$AA$223,'data countries EDGAR'!Q$12,FALSE)/1000</f>
        <v>2.2883067238930999E-3</v>
      </c>
      <c r="M214" s="236">
        <f>VLOOKUP($S214,'data countries EDGAR'!$A$15:$AA$223,'data countries EDGAR'!R$12,FALSE)/1000</f>
        <v>2.3113819996754001E-3</v>
      </c>
      <c r="N214" s="236"/>
      <c r="O214" s="236"/>
      <c r="P214" s="262">
        <f t="shared" si="376"/>
        <v>9.9629001783710022E-3</v>
      </c>
      <c r="Q214" s="194">
        <f t="shared" si="363"/>
        <v>0</v>
      </c>
      <c r="R214" s="237">
        <f t="shared" si="364"/>
        <v>0</v>
      </c>
      <c r="S214" s="194" t="str">
        <f>'data countries EDGAR'!A169</f>
        <v>Rwanda</v>
      </c>
      <c r="T214" s="195">
        <v>2019</v>
      </c>
      <c r="U214" s="485">
        <f t="shared" si="377"/>
        <v>0.18984347132108689</v>
      </c>
      <c r="V214" s="193">
        <f t="shared" si="365"/>
        <v>0.10272725929920294</v>
      </c>
      <c r="W214" s="254">
        <f t="shared" si="378"/>
        <v>-0.4588844241819735</v>
      </c>
      <c r="X214" s="197">
        <f t="shared" si="366"/>
        <v>1.5151491176494001E-3</v>
      </c>
      <c r="Y214" s="229">
        <v>0</v>
      </c>
      <c r="Z214" s="199">
        <f t="shared" si="379"/>
        <v>1.5151491176494001E-3</v>
      </c>
      <c r="AA214" s="199">
        <f t="shared" si="367"/>
        <v>-6.5008893779457502</v>
      </c>
      <c r="AB214" s="200">
        <f t="shared" si="368"/>
        <v>6949.1922403224817</v>
      </c>
      <c r="AC214" s="199">
        <f t="shared" si="380"/>
        <v>2019.5009936691927</v>
      </c>
      <c r="AD214" s="199">
        <f t="shared" si="381"/>
        <v>2271.0927850020576</v>
      </c>
      <c r="AE214" s="201">
        <f t="shared" si="382"/>
        <v>2271.0927850020576</v>
      </c>
      <c r="AF214" s="202">
        <f t="shared" si="369"/>
        <v>2271.0927850020576</v>
      </c>
      <c r="AG214" s="202">
        <f t="shared" si="383"/>
        <v>2271.0927850020576</v>
      </c>
      <c r="AH214" s="202">
        <f t="shared" si="384"/>
        <v>2271</v>
      </c>
      <c r="AI214" s="177">
        <f t="shared" si="370"/>
        <v>2271</v>
      </c>
      <c r="AJ214" s="178" t="str" cm="1">
        <f t="array" ref="AJ214">IFERROR(INDEX($AN$6:$DP$6,MATCH(_xlfn.AGGREGATE(14,6,(AN214:DP214)/(AN214:DP214&lt;=0),1),AN214:DP214,0)),"-")</f>
        <v>-</v>
      </c>
      <c r="AL214" s="176" t="s">
        <v>302</v>
      </c>
      <c r="AM214" s="154">
        <f t="shared" si="371"/>
        <v>1.5151491176494001E-3</v>
      </c>
      <c r="AN214" s="176">
        <f t="shared" si="385"/>
        <v>1.5091268896366334E-3</v>
      </c>
      <c r="AO214" s="176">
        <f t="shared" si="385"/>
        <v>1.5031046616238665E-3</v>
      </c>
      <c r="AP214" s="176">
        <f t="shared" si="385"/>
        <v>1.4970824336110998E-3</v>
      </c>
      <c r="AQ214" s="176">
        <f t="shared" si="385"/>
        <v>1.4910602055983331E-3</v>
      </c>
      <c r="AR214" s="230">
        <f t="shared" si="389"/>
        <v>1.4850379775855661E-3</v>
      </c>
      <c r="AS214" s="230">
        <f t="shared" si="389"/>
        <v>1.4790157495727994E-3</v>
      </c>
      <c r="AT214" s="230">
        <f t="shared" si="389"/>
        <v>1.4729935215600327E-3</v>
      </c>
      <c r="AU214" s="230">
        <f t="shared" si="389"/>
        <v>1.466971293547266E-3</v>
      </c>
      <c r="AV214" s="230">
        <f t="shared" si="389"/>
        <v>1.4609490655344991E-3</v>
      </c>
      <c r="AW214" s="230">
        <f t="shared" si="389"/>
        <v>1.4549268375217324E-3</v>
      </c>
      <c r="AX214" s="230">
        <f t="shared" si="389"/>
        <v>1.4489046095089656E-3</v>
      </c>
      <c r="AY214" s="230">
        <f t="shared" si="389"/>
        <v>1.4428823814961987E-3</v>
      </c>
      <c r="AZ214" s="230">
        <f t="shared" si="389"/>
        <v>1.436860153483432E-3</v>
      </c>
      <c r="BA214" s="230">
        <f t="shared" si="389"/>
        <v>1.4308379254706653E-3</v>
      </c>
      <c r="BB214" s="230">
        <f t="shared" si="389"/>
        <v>1.4248156974578986E-3</v>
      </c>
      <c r="BC214" s="230">
        <f t="shared" si="389"/>
        <v>1.4187934694451316E-3</v>
      </c>
      <c r="BD214" s="230">
        <f t="shared" si="389"/>
        <v>1.4127712414323649E-3</v>
      </c>
      <c r="BE214" s="230">
        <f t="shared" si="389"/>
        <v>1.4067490134195982E-3</v>
      </c>
      <c r="BF214" s="230">
        <f t="shared" si="389"/>
        <v>1.4007267854068313E-3</v>
      </c>
      <c r="BG214" s="230">
        <f t="shared" si="389"/>
        <v>1.3947045573940646E-3</v>
      </c>
      <c r="BH214" s="230">
        <f t="shared" si="386"/>
        <v>1.3886823293812979E-3</v>
      </c>
      <c r="BI214" s="230">
        <f t="shared" si="386"/>
        <v>1.3826601013685309E-3</v>
      </c>
      <c r="BJ214" s="230">
        <f t="shared" si="386"/>
        <v>1.3766378733557642E-3</v>
      </c>
      <c r="BK214" s="230">
        <f t="shared" si="386"/>
        <v>1.3706156453429975E-3</v>
      </c>
      <c r="BL214" s="230">
        <f t="shared" si="386"/>
        <v>1.3645934173302306E-3</v>
      </c>
      <c r="BM214" s="230">
        <f t="shared" si="386"/>
        <v>1.3585711893174639E-3</v>
      </c>
      <c r="BN214" s="230">
        <f t="shared" si="386"/>
        <v>1.3525489613046972E-3</v>
      </c>
      <c r="BO214" s="230">
        <f t="shared" si="386"/>
        <v>1.3465267332919304E-3</v>
      </c>
      <c r="BP214" s="230">
        <f t="shared" si="386"/>
        <v>1.3405045052791635E-3</v>
      </c>
      <c r="BQ214" s="230">
        <f t="shared" si="386"/>
        <v>1.3344822772663968E-3</v>
      </c>
      <c r="BR214" s="230">
        <f t="shared" si="386"/>
        <v>1.3284600492536301E-3</v>
      </c>
      <c r="BS214" s="230">
        <f t="shared" si="386"/>
        <v>1.3224378212408632E-3</v>
      </c>
      <c r="BT214" s="230">
        <f t="shared" si="386"/>
        <v>1.3164155932280965E-3</v>
      </c>
      <c r="BU214" s="230">
        <f t="shared" si="386"/>
        <v>1.3103933652153297E-3</v>
      </c>
      <c r="BV214" s="230">
        <f t="shared" si="386"/>
        <v>1.304371137202563E-3</v>
      </c>
      <c r="BW214" s="230">
        <f t="shared" si="390"/>
        <v>1.2983489091897961E-3</v>
      </c>
      <c r="BX214" s="230">
        <f t="shared" si="390"/>
        <v>1.2923266811770294E-3</v>
      </c>
      <c r="BY214" s="230">
        <f t="shared" si="390"/>
        <v>1.2863044531642627E-3</v>
      </c>
      <c r="BZ214" s="230">
        <f t="shared" si="390"/>
        <v>1.2802822251514957E-3</v>
      </c>
      <c r="CA214" s="230">
        <f t="shared" si="390"/>
        <v>1.274259997138729E-3</v>
      </c>
      <c r="CB214" s="230">
        <f t="shared" si="390"/>
        <v>1.2682377691259623E-3</v>
      </c>
      <c r="CC214" s="230">
        <f t="shared" si="390"/>
        <v>1.2622155411131954E-3</v>
      </c>
      <c r="CD214" s="230">
        <f t="shared" si="390"/>
        <v>1.2561933131004287E-3</v>
      </c>
      <c r="CE214" s="230">
        <f t="shared" si="390"/>
        <v>1.250171085087662E-3</v>
      </c>
      <c r="CF214" s="230">
        <f t="shared" si="390"/>
        <v>1.244148857074895E-3</v>
      </c>
      <c r="CG214" s="230">
        <f t="shared" si="390"/>
        <v>1.2381266290621283E-3</v>
      </c>
      <c r="CH214" s="230">
        <f t="shared" si="390"/>
        <v>1.2321044010493616E-3</v>
      </c>
      <c r="CI214" s="230">
        <f t="shared" si="390"/>
        <v>1.2260821730365949E-3</v>
      </c>
      <c r="CJ214" s="230">
        <f t="shared" si="390"/>
        <v>1.220059945023828E-3</v>
      </c>
      <c r="CK214" s="230">
        <f t="shared" si="390"/>
        <v>1.2140377170110613E-3</v>
      </c>
      <c r="CL214" s="230">
        <f t="shared" si="390"/>
        <v>1.2080154889982945E-3</v>
      </c>
      <c r="CM214" s="230">
        <f t="shared" si="387"/>
        <v>1.2019932609855276E-3</v>
      </c>
      <c r="CN214" s="230">
        <f t="shared" si="387"/>
        <v>1.1959710329727609E-3</v>
      </c>
      <c r="CO214" s="230">
        <f t="shared" si="387"/>
        <v>1.1899488049599942E-3</v>
      </c>
      <c r="CP214" s="230">
        <f t="shared" si="387"/>
        <v>1.1839265769472275E-3</v>
      </c>
      <c r="CQ214" s="230">
        <f t="shared" si="387"/>
        <v>1.1779043489344606E-3</v>
      </c>
      <c r="CR214" s="230">
        <f t="shared" si="387"/>
        <v>1.1718821209216938E-3</v>
      </c>
      <c r="CS214" s="230">
        <f t="shared" si="387"/>
        <v>1.1658598929089269E-3</v>
      </c>
      <c r="CT214" s="230">
        <f t="shared" si="387"/>
        <v>1.1598376648961602E-3</v>
      </c>
      <c r="CU214" s="230">
        <f t="shared" si="387"/>
        <v>1.1538154368833935E-3</v>
      </c>
      <c r="CV214" s="230">
        <f t="shared" si="387"/>
        <v>1.1477932088706268E-3</v>
      </c>
      <c r="CW214" s="230">
        <f t="shared" si="387"/>
        <v>1.1417709808578598E-3</v>
      </c>
      <c r="CX214" s="230">
        <f t="shared" si="387"/>
        <v>1.1357487528450931E-3</v>
      </c>
      <c r="CY214" s="230">
        <f t="shared" si="387"/>
        <v>1.1297265248323264E-3</v>
      </c>
      <c r="CZ214" s="230">
        <f t="shared" si="387"/>
        <v>1.1237042968195595E-3</v>
      </c>
      <c r="DA214" s="230">
        <f t="shared" si="387"/>
        <v>1.1176820688067928E-3</v>
      </c>
      <c r="DB214" s="230">
        <f t="shared" si="388"/>
        <v>1.1116598407940261E-3</v>
      </c>
      <c r="DC214" s="230">
        <f t="shared" si="388"/>
        <v>1.1056376127812594E-3</v>
      </c>
      <c r="DD214" s="230">
        <f t="shared" si="388"/>
        <v>1.0996153847684924E-3</v>
      </c>
      <c r="DE214" s="230">
        <f t="shared" si="388"/>
        <v>1.0935931567557257E-3</v>
      </c>
      <c r="DF214" s="230">
        <f t="shared" si="388"/>
        <v>1.087570928742959E-3</v>
      </c>
      <c r="DG214" s="230">
        <f t="shared" si="388"/>
        <v>1.0815487007301921E-3</v>
      </c>
      <c r="DH214" s="230">
        <f t="shared" si="388"/>
        <v>1.0755264727174254E-3</v>
      </c>
      <c r="DI214" s="230">
        <f t="shared" si="388"/>
        <v>1.0695042447046586E-3</v>
      </c>
      <c r="DJ214" s="230">
        <f t="shared" si="388"/>
        <v>1.0634820166918919E-3</v>
      </c>
      <c r="DK214" s="230">
        <f t="shared" si="388"/>
        <v>1.057459788679125E-3</v>
      </c>
      <c r="DL214" s="230">
        <f t="shared" si="388"/>
        <v>1.0514375606663583E-3</v>
      </c>
      <c r="DM214" s="230">
        <f t="shared" si="388"/>
        <v>1.0454153326535914E-3</v>
      </c>
      <c r="DN214" s="230">
        <f t="shared" si="388"/>
        <v>1.0393931046408247E-3</v>
      </c>
      <c r="DO214" s="230">
        <f t="shared" si="388"/>
        <v>1.0333708766280579E-3</v>
      </c>
      <c r="DP214" s="230">
        <f t="shared" si="388"/>
        <v>1.0273486486152912E-3</v>
      </c>
    </row>
    <row r="215" spans="2:120" x14ac:dyDescent="0.25">
      <c r="B215" s="194" t="str">
        <f t="shared" si="374"/>
        <v>Saint Helena, Ascension and Tristan da Cunha</v>
      </c>
      <c r="C215" s="233">
        <f>'web app'!$C$29</f>
        <v>668.55</v>
      </c>
      <c r="D215" s="234">
        <f>'web app'!$C$17</f>
        <v>0.15</v>
      </c>
      <c r="E215" s="235">
        <f>VLOOKUP($S215,'data countries EDGAR'!$A$15:$AA$223,'data countries EDGAR'!$AA$12,FALSE)</f>
        <v>5.3113739218023367E-7</v>
      </c>
      <c r="F215" s="235">
        <f>VLOOKUP($S215,'data countries EDGAR'!$A$15:$AA$223,'data countries EDGAR'!$Z$12,FALSE)</f>
        <v>4.6128895449378023E-7</v>
      </c>
      <c r="G215" s="193">
        <f t="shared" si="375"/>
        <v>3.1539930647910854E-4</v>
      </c>
      <c r="H215" s="262">
        <f>VLOOKUP($S215,'data countries EDGAR'!$A$15:$AA$223,'data countries EDGAR'!M$12,FALSE)/1000</f>
        <v>1.6924944310588E-5</v>
      </c>
      <c r="I215" s="236">
        <f>VLOOKUP($S215,'data countries EDGAR'!$A$15:$AA$223,'data countries EDGAR'!N$12,FALSE)/1000</f>
        <v>1.5589204172399998E-5</v>
      </c>
      <c r="J215" s="236">
        <f>VLOOKUP($S215,'data countries EDGAR'!$A$15:$AA$223,'data countries EDGAR'!O$12,FALSE)/1000</f>
        <v>1.5944080239454002E-5</v>
      </c>
      <c r="K215" s="236">
        <f>VLOOKUP($S215,'data countries EDGAR'!$A$15:$AA$223,'data countries EDGAR'!P$12,FALSE)/1000</f>
        <v>1.7287472785442E-5</v>
      </c>
      <c r="L215" s="236">
        <f>VLOOKUP($S215,'data countries EDGAR'!$A$15:$AA$223,'data countries EDGAR'!Q$12,FALSE)/1000</f>
        <v>1.7340819504412E-5</v>
      </c>
      <c r="M215" s="236">
        <f>VLOOKUP($S215,'data countries EDGAR'!$A$15:$AA$223,'data countries EDGAR'!R$12,FALSE)/1000</f>
        <v>1.7572642798089002E-5</v>
      </c>
      <c r="N215" s="236"/>
      <c r="O215" s="236"/>
      <c r="P215" s="262">
        <f t="shared" si="376"/>
        <v>8.3734219499796995E-5</v>
      </c>
      <c r="Q215" s="194">
        <f t="shared" si="363"/>
        <v>0</v>
      </c>
      <c r="R215" s="237">
        <f t="shared" si="364"/>
        <v>0</v>
      </c>
      <c r="S215" s="194" t="str">
        <f>'data countries EDGAR'!A170</f>
        <v>Saint Helena, Ascension and Tristan da Cunha</v>
      </c>
      <c r="T215" s="195">
        <v>2019</v>
      </c>
      <c r="U215" s="485">
        <f t="shared" si="377"/>
        <v>3.1539930647910854E-4</v>
      </c>
      <c r="V215" s="193">
        <f t="shared" si="365"/>
        <v>3.1539930647908208E-4</v>
      </c>
      <c r="W215" s="254">
        <f t="shared" si="378"/>
        <v>-8.3821838359199319E-14</v>
      </c>
      <c r="X215" s="197">
        <f t="shared" si="366"/>
        <v>1.6924944310588E-5</v>
      </c>
      <c r="Y215" s="229">
        <v>0</v>
      </c>
      <c r="Z215" s="199">
        <f t="shared" si="379"/>
        <v>1.6924944310588E-5</v>
      </c>
      <c r="AA215" s="199">
        <f t="shared" si="367"/>
        <v>-6.9007573627733729E-2</v>
      </c>
      <c r="AB215" s="200">
        <f t="shared" si="368"/>
        <v>70.334440563792384</v>
      </c>
      <c r="AC215" s="199">
        <f t="shared" si="380"/>
        <v>2019.5065335875468</v>
      </c>
      <c r="AD215" s="199">
        <f t="shared" si="381"/>
        <v>2057.763817285253</v>
      </c>
      <c r="AE215" s="201">
        <f t="shared" si="382"/>
        <v>2057.763817285253</v>
      </c>
      <c r="AF215" s="202">
        <f t="shared" si="369"/>
        <v>2057.763817285253</v>
      </c>
      <c r="AG215" s="202">
        <f t="shared" si="383"/>
        <v>2057.763817285253</v>
      </c>
      <c r="AH215" s="202">
        <f t="shared" si="384"/>
        <v>2057</v>
      </c>
      <c r="AI215" s="177">
        <f t="shared" si="370"/>
        <v>2058</v>
      </c>
      <c r="AJ215" s="178" cm="1">
        <f t="array" ref="AJ215">IFERROR(INDEX($AN$6:$DP$6,MATCH(_xlfn.AGGREGATE(14,6,(AN215:DP215)/(AN215:DP215&lt;=0),1),AN215:DP215,0)),"-")</f>
        <v>2058</v>
      </c>
      <c r="AL215" s="176" t="s">
        <v>302</v>
      </c>
      <c r="AM215" s="154">
        <f t="shared" si="371"/>
        <v>1.6924944310588E-5</v>
      </c>
      <c r="AN215" s="176">
        <f t="shared" si="385"/>
        <v>1.6482621889267248E-5</v>
      </c>
      <c r="AO215" s="176">
        <f t="shared" si="385"/>
        <v>1.6040299467946493E-5</v>
      </c>
      <c r="AP215" s="176">
        <f t="shared" si="385"/>
        <v>1.5597977046625741E-5</v>
      </c>
      <c r="AQ215" s="176">
        <f t="shared" si="385"/>
        <v>1.5155654625304987E-5</v>
      </c>
      <c r="AR215" s="230">
        <f t="shared" si="389"/>
        <v>1.4713332203984234E-5</v>
      </c>
      <c r="AS215" s="230">
        <f t="shared" si="389"/>
        <v>1.4271009782663482E-5</v>
      </c>
      <c r="AT215" s="230">
        <f t="shared" si="389"/>
        <v>1.3828687361342729E-5</v>
      </c>
      <c r="AU215" s="230">
        <f t="shared" si="389"/>
        <v>1.3386364940021975E-5</v>
      </c>
      <c r="AV215" s="230">
        <f t="shared" si="389"/>
        <v>1.2944042518701223E-5</v>
      </c>
      <c r="AW215" s="230">
        <f t="shared" si="389"/>
        <v>1.250172009738047E-5</v>
      </c>
      <c r="AX215" s="230">
        <f t="shared" si="389"/>
        <v>1.2059397676059716E-5</v>
      </c>
      <c r="AY215" s="230">
        <f t="shared" si="389"/>
        <v>1.1617075254738965E-5</v>
      </c>
      <c r="AZ215" s="230">
        <f t="shared" si="389"/>
        <v>1.1174752833418209E-5</v>
      </c>
      <c r="BA215" s="230">
        <f t="shared" si="389"/>
        <v>1.0732430412097458E-5</v>
      </c>
      <c r="BB215" s="230">
        <f t="shared" si="389"/>
        <v>1.0290107990776704E-5</v>
      </c>
      <c r="BC215" s="230">
        <f t="shared" si="389"/>
        <v>9.8477855694559507E-6</v>
      </c>
      <c r="BD215" s="230">
        <f t="shared" si="389"/>
        <v>9.4054631481351989E-6</v>
      </c>
      <c r="BE215" s="230">
        <f t="shared" si="389"/>
        <v>8.9631407268144454E-6</v>
      </c>
      <c r="BF215" s="230">
        <f t="shared" si="389"/>
        <v>8.5208183054936919E-6</v>
      </c>
      <c r="BG215" s="230">
        <f t="shared" si="389"/>
        <v>8.0784958841729401E-6</v>
      </c>
      <c r="BH215" s="230">
        <f t="shared" si="386"/>
        <v>7.6361734628521866E-6</v>
      </c>
      <c r="BI215" s="230">
        <f t="shared" si="386"/>
        <v>7.1938510415314332E-6</v>
      </c>
      <c r="BJ215" s="230">
        <f t="shared" si="386"/>
        <v>6.7515286202106797E-6</v>
      </c>
      <c r="BK215" s="230">
        <f t="shared" si="386"/>
        <v>6.3092061988899279E-6</v>
      </c>
      <c r="BL215" s="230">
        <f t="shared" si="386"/>
        <v>5.8668837775691744E-6</v>
      </c>
      <c r="BM215" s="230">
        <f t="shared" si="386"/>
        <v>5.4245613562484209E-6</v>
      </c>
      <c r="BN215" s="230">
        <f t="shared" si="386"/>
        <v>4.9822389349276691E-6</v>
      </c>
      <c r="BO215" s="230">
        <f t="shared" si="386"/>
        <v>4.5399165136069156E-6</v>
      </c>
      <c r="BP215" s="230">
        <f t="shared" si="386"/>
        <v>4.0975940922861622E-6</v>
      </c>
      <c r="BQ215" s="230">
        <f t="shared" si="386"/>
        <v>3.6552716709654087E-6</v>
      </c>
      <c r="BR215" s="230">
        <f t="shared" si="386"/>
        <v>3.2129492496446569E-6</v>
      </c>
      <c r="BS215" s="230">
        <f t="shared" si="386"/>
        <v>2.7706268283239034E-6</v>
      </c>
      <c r="BT215" s="230">
        <f t="shared" si="386"/>
        <v>2.3283044070031499E-6</v>
      </c>
      <c r="BU215" s="230">
        <f t="shared" si="386"/>
        <v>1.8859819856823981E-6</v>
      </c>
      <c r="BV215" s="230">
        <f t="shared" si="386"/>
        <v>1.4436595643616429E-6</v>
      </c>
      <c r="BW215" s="230">
        <f t="shared" si="390"/>
        <v>1.0013371430408912E-6</v>
      </c>
      <c r="BX215" s="230">
        <f t="shared" si="390"/>
        <v>5.5901472172013937E-7</v>
      </c>
      <c r="BY215" s="230">
        <f t="shared" si="390"/>
        <v>1.2902917581543524E-7</v>
      </c>
      <c r="BZ215" s="230">
        <f t="shared" si="390"/>
        <v>0</v>
      </c>
      <c r="CA215" s="230">
        <f t="shared" si="390"/>
        <v>0</v>
      </c>
      <c r="CB215" s="230">
        <f t="shared" si="390"/>
        <v>0</v>
      </c>
      <c r="CC215" s="230">
        <f t="shared" si="390"/>
        <v>0</v>
      </c>
      <c r="CD215" s="230">
        <f t="shared" si="390"/>
        <v>0</v>
      </c>
      <c r="CE215" s="230">
        <f t="shared" si="390"/>
        <v>0</v>
      </c>
      <c r="CF215" s="230">
        <f t="shared" si="390"/>
        <v>0</v>
      </c>
      <c r="CG215" s="230">
        <f t="shared" si="390"/>
        <v>0</v>
      </c>
      <c r="CH215" s="230">
        <f t="shared" si="390"/>
        <v>0</v>
      </c>
      <c r="CI215" s="230">
        <f t="shared" si="390"/>
        <v>0</v>
      </c>
      <c r="CJ215" s="230">
        <f t="shared" si="390"/>
        <v>0</v>
      </c>
      <c r="CK215" s="230">
        <f t="shared" si="390"/>
        <v>0</v>
      </c>
      <c r="CL215" s="230">
        <f t="shared" si="390"/>
        <v>0</v>
      </c>
      <c r="CM215" s="230">
        <f t="shared" si="387"/>
        <v>0</v>
      </c>
      <c r="CN215" s="230">
        <f t="shared" si="387"/>
        <v>0</v>
      </c>
      <c r="CO215" s="230">
        <f t="shared" si="387"/>
        <v>0</v>
      </c>
      <c r="CP215" s="230">
        <f t="shared" si="387"/>
        <v>0</v>
      </c>
      <c r="CQ215" s="230">
        <f t="shared" si="387"/>
        <v>0</v>
      </c>
      <c r="CR215" s="230">
        <f t="shared" si="387"/>
        <v>0</v>
      </c>
      <c r="CS215" s="230">
        <f t="shared" si="387"/>
        <v>0</v>
      </c>
      <c r="CT215" s="230">
        <f t="shared" si="387"/>
        <v>0</v>
      </c>
      <c r="CU215" s="230">
        <f t="shared" si="387"/>
        <v>0</v>
      </c>
      <c r="CV215" s="230">
        <f t="shared" si="387"/>
        <v>0</v>
      </c>
      <c r="CW215" s="230">
        <f t="shared" si="387"/>
        <v>0</v>
      </c>
      <c r="CX215" s="230">
        <f t="shared" si="387"/>
        <v>0</v>
      </c>
      <c r="CY215" s="230">
        <f t="shared" si="387"/>
        <v>0</v>
      </c>
      <c r="CZ215" s="230">
        <f t="shared" si="387"/>
        <v>0</v>
      </c>
      <c r="DA215" s="230">
        <f t="shared" si="387"/>
        <v>0</v>
      </c>
      <c r="DB215" s="230">
        <f t="shared" si="388"/>
        <v>0</v>
      </c>
      <c r="DC215" s="230">
        <f t="shared" si="388"/>
        <v>0</v>
      </c>
      <c r="DD215" s="230">
        <f t="shared" si="388"/>
        <v>0</v>
      </c>
      <c r="DE215" s="230">
        <f t="shared" si="388"/>
        <v>0</v>
      </c>
      <c r="DF215" s="230">
        <f t="shared" si="388"/>
        <v>0</v>
      </c>
      <c r="DG215" s="230">
        <f t="shared" si="388"/>
        <v>0</v>
      </c>
      <c r="DH215" s="230">
        <f t="shared" si="388"/>
        <v>0</v>
      </c>
      <c r="DI215" s="230">
        <f t="shared" si="388"/>
        <v>0</v>
      </c>
      <c r="DJ215" s="230">
        <f t="shared" si="388"/>
        <v>0</v>
      </c>
      <c r="DK215" s="230">
        <f t="shared" si="388"/>
        <v>0</v>
      </c>
      <c r="DL215" s="230">
        <f t="shared" si="388"/>
        <v>0</v>
      </c>
      <c r="DM215" s="230">
        <f t="shared" si="388"/>
        <v>0</v>
      </c>
      <c r="DN215" s="230">
        <f t="shared" si="388"/>
        <v>0</v>
      </c>
      <c r="DO215" s="230">
        <f t="shared" si="388"/>
        <v>0</v>
      </c>
      <c r="DP215" s="230">
        <f t="shared" si="388"/>
        <v>0</v>
      </c>
    </row>
    <row r="216" spans="2:120" x14ac:dyDescent="0.25">
      <c r="B216" s="194" t="str">
        <f t="shared" si="374"/>
        <v>Saint Kitts and Nevis</v>
      </c>
      <c r="C216" s="233">
        <f>'web app'!$C$29</f>
        <v>668.55</v>
      </c>
      <c r="D216" s="234">
        <f>'web app'!$C$17</f>
        <v>0.15</v>
      </c>
      <c r="E216" s="235">
        <f>VLOOKUP($S216,'data countries EDGAR'!$A$15:$AA$223,'data countries EDGAR'!$AA$12,FALSE)</f>
        <v>7.306380947850292E-6</v>
      </c>
      <c r="F216" s="235">
        <f>VLOOKUP($S216,'data countries EDGAR'!$A$15:$AA$223,'data countries EDGAR'!$Z$12,FALSE)</f>
        <v>3.5479313215887344E-6</v>
      </c>
      <c r="G216" s="193">
        <f t="shared" si="375"/>
        <v>2.7488762096937228E-3</v>
      </c>
      <c r="H216" s="262">
        <f>VLOOKUP($S216,'data countries EDGAR'!$A$15:$AA$223,'data countries EDGAR'!M$12,FALSE)/1000</f>
        <v>1.3017554279307999E-4</v>
      </c>
      <c r="I216" s="236">
        <f>VLOOKUP($S216,'data countries EDGAR'!$A$15:$AA$223,'data countries EDGAR'!N$12,FALSE)/1000</f>
        <v>1.1961375879928001E-4</v>
      </c>
      <c r="J216" s="236">
        <f>VLOOKUP($S216,'data countries EDGAR'!$A$15:$AA$223,'data countries EDGAR'!O$12,FALSE)/1000</f>
        <v>1.1621631118009E-4</v>
      </c>
      <c r="K216" s="236">
        <f>VLOOKUP($S216,'data countries EDGAR'!$A$15:$AA$223,'data countries EDGAR'!P$12,FALSE)/1000</f>
        <v>1.3014172468842999E-4</v>
      </c>
      <c r="L216" s="236">
        <f>VLOOKUP($S216,'data countries EDGAR'!$A$15:$AA$223,'data countries EDGAR'!Q$12,FALSE)/1000</f>
        <v>1.3054355838775999E-4</v>
      </c>
      <c r="M216" s="236">
        <f>VLOOKUP($S216,'data countries EDGAR'!$A$15:$AA$223,'data countries EDGAR'!R$12,FALSE)/1000</f>
        <v>1.3512034144912998E-4</v>
      </c>
      <c r="N216" s="236"/>
      <c r="O216" s="236"/>
      <c r="P216" s="262">
        <f t="shared" si="376"/>
        <v>6.3163569450468994E-4</v>
      </c>
      <c r="Q216" s="194">
        <f t="shared" si="363"/>
        <v>0</v>
      </c>
      <c r="R216" s="237">
        <f t="shared" si="364"/>
        <v>0</v>
      </c>
      <c r="S216" s="194" t="str">
        <f>'data countries EDGAR'!A171</f>
        <v>Saint Kitts and Nevis</v>
      </c>
      <c r="T216" s="195">
        <v>2019</v>
      </c>
      <c r="U216" s="485">
        <f t="shared" si="377"/>
        <v>2.7488762096937228E-3</v>
      </c>
      <c r="V216" s="193">
        <f t="shared" si="365"/>
        <v>2.7488762096927149E-3</v>
      </c>
      <c r="W216" s="254">
        <f t="shared" si="378"/>
        <v>-3.6659564273122669E-13</v>
      </c>
      <c r="X216" s="197">
        <f t="shared" si="366"/>
        <v>1.3017554279307999E-4</v>
      </c>
      <c r="Y216" s="229">
        <v>0</v>
      </c>
      <c r="Z216" s="199">
        <f t="shared" si="379"/>
        <v>1.3017554279307999E-4</v>
      </c>
      <c r="AA216" s="199">
        <f t="shared" si="367"/>
        <v>-0.53140694530343058</v>
      </c>
      <c r="AB216" s="200">
        <f t="shared" si="368"/>
        <v>542.27099582383653</v>
      </c>
      <c r="AC216" s="199">
        <f t="shared" si="380"/>
        <v>2019.5057833433534</v>
      </c>
      <c r="AD216" s="199">
        <f t="shared" si="381"/>
        <v>2062.727590925163</v>
      </c>
      <c r="AE216" s="201">
        <f t="shared" si="382"/>
        <v>2062.727590925163</v>
      </c>
      <c r="AF216" s="202">
        <f t="shared" si="369"/>
        <v>2062.727590925163</v>
      </c>
      <c r="AG216" s="202">
        <f t="shared" si="383"/>
        <v>2062.727590925163</v>
      </c>
      <c r="AH216" s="202">
        <f t="shared" si="384"/>
        <v>2062</v>
      </c>
      <c r="AI216" s="177">
        <f t="shared" si="370"/>
        <v>2063</v>
      </c>
      <c r="AJ216" s="178" cm="1">
        <f t="array" ref="AJ216">IFERROR(INDEX($AN$6:$DP$6,MATCH(_xlfn.AGGREGATE(14,6,(AN216:DP216)/(AN216:DP216&lt;=0),1),AN216:DP216,0)),"-")</f>
        <v>2063</v>
      </c>
      <c r="AL216" s="176" t="s">
        <v>302</v>
      </c>
      <c r="AM216" s="154">
        <f t="shared" si="371"/>
        <v>1.3017554279307999E-4</v>
      </c>
      <c r="AN216" s="176">
        <f t="shared" si="385"/>
        <v>1.2716414336028616E-4</v>
      </c>
      <c r="AO216" s="176">
        <f t="shared" si="385"/>
        <v>1.2415274392749232E-4</v>
      </c>
      <c r="AP216" s="176">
        <f t="shared" si="385"/>
        <v>1.2114134449469847E-4</v>
      </c>
      <c r="AQ216" s="176">
        <f t="shared" si="385"/>
        <v>1.1812994506190464E-4</v>
      </c>
      <c r="AR216" s="230">
        <f t="shared" si="389"/>
        <v>1.1511854562911079E-4</v>
      </c>
      <c r="AS216" s="230">
        <f t="shared" si="389"/>
        <v>1.1210714619631695E-4</v>
      </c>
      <c r="AT216" s="230">
        <f t="shared" si="389"/>
        <v>1.0909574676352311E-4</v>
      </c>
      <c r="AU216" s="230">
        <f t="shared" si="389"/>
        <v>1.0608434733072926E-4</v>
      </c>
      <c r="AV216" s="230">
        <f t="shared" si="389"/>
        <v>1.0307294789793543E-4</v>
      </c>
      <c r="AW216" s="230">
        <f t="shared" si="389"/>
        <v>1.0006154846514158E-4</v>
      </c>
      <c r="AX216" s="230">
        <f t="shared" si="389"/>
        <v>9.7050149032347743E-5</v>
      </c>
      <c r="AY216" s="230">
        <f t="shared" si="389"/>
        <v>9.4038749599553907E-5</v>
      </c>
      <c r="AZ216" s="230">
        <f t="shared" si="389"/>
        <v>9.1027350166760071E-5</v>
      </c>
      <c r="BA216" s="230">
        <f t="shared" si="389"/>
        <v>8.8015950733966221E-5</v>
      </c>
      <c r="BB216" s="230">
        <f t="shared" si="389"/>
        <v>8.5004551301172385E-5</v>
      </c>
      <c r="BC216" s="230">
        <f t="shared" si="389"/>
        <v>8.1993151868378536E-5</v>
      </c>
      <c r="BD216" s="230">
        <f t="shared" si="389"/>
        <v>7.89817524355847E-5</v>
      </c>
      <c r="BE216" s="230">
        <f t="shared" si="389"/>
        <v>7.5970353002790863E-5</v>
      </c>
      <c r="BF216" s="230">
        <f t="shared" si="389"/>
        <v>7.2958953569997027E-5</v>
      </c>
      <c r="BG216" s="230">
        <f t="shared" si="389"/>
        <v>6.9947554137203178E-5</v>
      </c>
      <c r="BH216" s="230">
        <f t="shared" si="386"/>
        <v>6.6936154704409342E-5</v>
      </c>
      <c r="BI216" s="230">
        <f t="shared" si="386"/>
        <v>6.3924755271615492E-5</v>
      </c>
      <c r="BJ216" s="230">
        <f t="shared" si="386"/>
        <v>6.0913355838821656E-5</v>
      </c>
      <c r="BK216" s="230">
        <f t="shared" si="386"/>
        <v>5.790195640602782E-5</v>
      </c>
      <c r="BL216" s="230">
        <f t="shared" si="386"/>
        <v>5.4890556973233971E-5</v>
      </c>
      <c r="BM216" s="230">
        <f t="shared" si="386"/>
        <v>5.1879157540440135E-5</v>
      </c>
      <c r="BN216" s="230">
        <f t="shared" si="386"/>
        <v>4.8867758107646299E-5</v>
      </c>
      <c r="BO216" s="230">
        <f t="shared" si="386"/>
        <v>4.5856358674852449E-5</v>
      </c>
      <c r="BP216" s="230">
        <f t="shared" si="386"/>
        <v>4.2844959242058613E-5</v>
      </c>
      <c r="BQ216" s="230">
        <f t="shared" si="386"/>
        <v>3.9833559809264777E-5</v>
      </c>
      <c r="BR216" s="230">
        <f t="shared" si="386"/>
        <v>3.6822160376470927E-5</v>
      </c>
      <c r="BS216" s="230">
        <f t="shared" si="386"/>
        <v>3.3810760943677091E-5</v>
      </c>
      <c r="BT216" s="230">
        <f t="shared" si="386"/>
        <v>3.0799361510883255E-5</v>
      </c>
      <c r="BU216" s="230">
        <f t="shared" si="386"/>
        <v>2.7787962078089406E-5</v>
      </c>
      <c r="BV216" s="230">
        <f t="shared" si="386"/>
        <v>2.477656264529557E-5</v>
      </c>
      <c r="BW216" s="230">
        <f t="shared" si="390"/>
        <v>2.1765163212501734E-5</v>
      </c>
      <c r="BX216" s="230">
        <f t="shared" si="390"/>
        <v>1.8753763779707884E-5</v>
      </c>
      <c r="BY216" s="230">
        <f t="shared" si="390"/>
        <v>1.5742364346914048E-5</v>
      </c>
      <c r="BZ216" s="230">
        <f t="shared" si="390"/>
        <v>1.2730964914120212E-5</v>
      </c>
      <c r="CA216" s="230">
        <f t="shared" si="390"/>
        <v>9.7195654813263623E-6</v>
      </c>
      <c r="CB216" s="230">
        <f t="shared" si="390"/>
        <v>6.7081660485325263E-6</v>
      </c>
      <c r="CC216" s="230">
        <f t="shared" si="390"/>
        <v>3.6967666157386903E-6</v>
      </c>
      <c r="CD216" s="230">
        <f t="shared" si="390"/>
        <v>7.9710019619303704E-7</v>
      </c>
      <c r="CE216" s="230">
        <f t="shared" si="390"/>
        <v>0</v>
      </c>
      <c r="CF216" s="230">
        <f t="shared" si="390"/>
        <v>0</v>
      </c>
      <c r="CG216" s="230">
        <f t="shared" si="390"/>
        <v>0</v>
      </c>
      <c r="CH216" s="230">
        <f t="shared" si="390"/>
        <v>0</v>
      </c>
      <c r="CI216" s="230">
        <f t="shared" si="390"/>
        <v>0</v>
      </c>
      <c r="CJ216" s="230">
        <f t="shared" si="390"/>
        <v>0</v>
      </c>
      <c r="CK216" s="230">
        <f t="shared" si="390"/>
        <v>0</v>
      </c>
      <c r="CL216" s="230">
        <f t="shared" si="390"/>
        <v>0</v>
      </c>
      <c r="CM216" s="230">
        <f t="shared" si="387"/>
        <v>0</v>
      </c>
      <c r="CN216" s="230">
        <f t="shared" si="387"/>
        <v>0</v>
      </c>
      <c r="CO216" s="230">
        <f t="shared" si="387"/>
        <v>0</v>
      </c>
      <c r="CP216" s="230">
        <f t="shared" si="387"/>
        <v>0</v>
      </c>
      <c r="CQ216" s="230">
        <f t="shared" si="387"/>
        <v>0</v>
      </c>
      <c r="CR216" s="230">
        <f t="shared" si="387"/>
        <v>0</v>
      </c>
      <c r="CS216" s="230">
        <f t="shared" si="387"/>
        <v>0</v>
      </c>
      <c r="CT216" s="230">
        <f t="shared" si="387"/>
        <v>0</v>
      </c>
      <c r="CU216" s="230">
        <f t="shared" si="387"/>
        <v>0</v>
      </c>
      <c r="CV216" s="230">
        <f t="shared" si="387"/>
        <v>0</v>
      </c>
      <c r="CW216" s="230">
        <f t="shared" si="387"/>
        <v>0</v>
      </c>
      <c r="CX216" s="230">
        <f t="shared" si="387"/>
        <v>0</v>
      </c>
      <c r="CY216" s="230">
        <f t="shared" si="387"/>
        <v>0</v>
      </c>
      <c r="CZ216" s="230">
        <f t="shared" si="387"/>
        <v>0</v>
      </c>
      <c r="DA216" s="230">
        <f t="shared" si="387"/>
        <v>0</v>
      </c>
      <c r="DB216" s="230">
        <f t="shared" si="388"/>
        <v>0</v>
      </c>
      <c r="DC216" s="230">
        <f t="shared" si="388"/>
        <v>0</v>
      </c>
      <c r="DD216" s="230">
        <f t="shared" si="388"/>
        <v>0</v>
      </c>
      <c r="DE216" s="230">
        <f t="shared" si="388"/>
        <v>0</v>
      </c>
      <c r="DF216" s="230">
        <f t="shared" si="388"/>
        <v>0</v>
      </c>
      <c r="DG216" s="230">
        <f t="shared" si="388"/>
        <v>0</v>
      </c>
      <c r="DH216" s="230">
        <f t="shared" si="388"/>
        <v>0</v>
      </c>
      <c r="DI216" s="230">
        <f t="shared" si="388"/>
        <v>0</v>
      </c>
      <c r="DJ216" s="230">
        <f t="shared" si="388"/>
        <v>0</v>
      </c>
      <c r="DK216" s="230">
        <f t="shared" si="388"/>
        <v>0</v>
      </c>
      <c r="DL216" s="230">
        <f t="shared" si="388"/>
        <v>0</v>
      </c>
      <c r="DM216" s="230">
        <f t="shared" si="388"/>
        <v>0</v>
      </c>
      <c r="DN216" s="230">
        <f t="shared" si="388"/>
        <v>0</v>
      </c>
      <c r="DO216" s="230">
        <f t="shared" si="388"/>
        <v>0</v>
      </c>
      <c r="DP216" s="230">
        <f t="shared" si="388"/>
        <v>0</v>
      </c>
    </row>
    <row r="217" spans="2:120" x14ac:dyDescent="0.25">
      <c r="B217" s="194" t="str">
        <f t="shared" si="374"/>
        <v>Saint Lucia</v>
      </c>
      <c r="C217" s="233">
        <f>'web app'!$C$29</f>
        <v>668.55</v>
      </c>
      <c r="D217" s="234">
        <f>'web app'!$C$17</f>
        <v>0.15</v>
      </c>
      <c r="E217" s="235">
        <f>VLOOKUP($S217,'data countries EDGAR'!$A$15:$AA$223,'data countries EDGAR'!$AA$12,FALSE)</f>
        <v>2.3399869870540522E-5</v>
      </c>
      <c r="F217" s="235">
        <f>VLOOKUP($S217,'data countries EDGAR'!$A$15:$AA$223,'data countries EDGAR'!$Z$12,FALSE)</f>
        <v>8.0323702289076817E-6</v>
      </c>
      <c r="G217" s="193">
        <f t="shared" si="375"/>
        <v>6.9111323993482753E-3</v>
      </c>
      <c r="H217" s="262">
        <f>VLOOKUP($S217,'data countries EDGAR'!$A$15:$AA$223,'data countries EDGAR'!M$12,FALSE)/1000</f>
        <v>2.9471206167396003E-4</v>
      </c>
      <c r="I217" s="236">
        <f>VLOOKUP($S217,'data countries EDGAR'!$A$15:$AA$223,'data countries EDGAR'!N$12,FALSE)/1000</f>
        <v>2.7764495373970002E-4</v>
      </c>
      <c r="J217" s="236">
        <f>VLOOKUP($S217,'data countries EDGAR'!$A$15:$AA$223,'data countries EDGAR'!O$12,FALSE)/1000</f>
        <v>2.8222621490772996E-4</v>
      </c>
      <c r="K217" s="236">
        <f>VLOOKUP($S217,'data countries EDGAR'!$A$15:$AA$223,'data countries EDGAR'!P$12,FALSE)/1000</f>
        <v>2.9606497550626996E-4</v>
      </c>
      <c r="L217" s="236">
        <f>VLOOKUP($S217,'data countries EDGAR'!$A$15:$AA$223,'data countries EDGAR'!Q$12,FALSE)/1000</f>
        <v>2.9701522264022004E-4</v>
      </c>
      <c r="M217" s="236">
        <f>VLOOKUP($S217,'data countries EDGAR'!$A$15:$AA$223,'data countries EDGAR'!R$12,FALSE)/1000</f>
        <v>3.0746017256776998E-4</v>
      </c>
      <c r="N217" s="236"/>
      <c r="O217" s="236"/>
      <c r="P217" s="262">
        <f t="shared" si="376"/>
        <v>1.4604115393616901E-3</v>
      </c>
      <c r="Q217" s="194">
        <f t="shared" si="363"/>
        <v>0</v>
      </c>
      <c r="R217" s="237">
        <f t="shared" si="364"/>
        <v>0</v>
      </c>
      <c r="S217" s="194" t="str">
        <f>'data countries EDGAR'!A172</f>
        <v>Saint Lucia</v>
      </c>
      <c r="T217" s="195">
        <v>2019</v>
      </c>
      <c r="U217" s="485">
        <f t="shared" si="377"/>
        <v>6.9111323993482753E-3</v>
      </c>
      <c r="V217" s="193">
        <f t="shared" si="365"/>
        <v>6.9111323993476257E-3</v>
      </c>
      <c r="W217" s="254">
        <f t="shared" si="378"/>
        <v>-9.4035890185750759E-14</v>
      </c>
      <c r="X217" s="197">
        <f t="shared" si="366"/>
        <v>2.9471206167396003E-4</v>
      </c>
      <c r="Y217" s="229">
        <v>0</v>
      </c>
      <c r="Z217" s="199">
        <f t="shared" si="379"/>
        <v>2.9471206167396003E-4</v>
      </c>
      <c r="AA217" s="199">
        <f t="shared" si="367"/>
        <v>-1.2044589939614951</v>
      </c>
      <c r="AB217" s="200">
        <f t="shared" si="368"/>
        <v>1230.4571602153944</v>
      </c>
      <c r="AC217" s="199">
        <f t="shared" si="380"/>
        <v>2019.5052196759723</v>
      </c>
      <c r="AD217" s="199">
        <f t="shared" si="381"/>
        <v>2067.395693439651</v>
      </c>
      <c r="AE217" s="201">
        <f t="shared" si="382"/>
        <v>2067.395693439651</v>
      </c>
      <c r="AF217" s="202">
        <f t="shared" si="369"/>
        <v>2067.395693439651</v>
      </c>
      <c r="AG217" s="202">
        <f t="shared" si="383"/>
        <v>2067.395693439651</v>
      </c>
      <c r="AH217" s="202">
        <f t="shared" si="384"/>
        <v>2067</v>
      </c>
      <c r="AI217" s="177">
        <f t="shared" si="370"/>
        <v>2067</v>
      </c>
      <c r="AJ217" s="178" cm="1">
        <f t="array" ref="AJ217">IFERROR(INDEX($AN$6:$DP$6,MATCH(_xlfn.AGGREGATE(14,6,(AN217:DP217)/(AN217:DP217&lt;=0),1),AN217:DP217,0)),"-")</f>
        <v>2068</v>
      </c>
      <c r="AL217" s="176" t="s">
        <v>302</v>
      </c>
      <c r="AM217" s="154">
        <f t="shared" si="371"/>
        <v>2.9471206167396003E-4</v>
      </c>
      <c r="AN217" s="176">
        <f t="shared" si="385"/>
        <v>2.8855885581119704E-4</v>
      </c>
      <c r="AO217" s="176">
        <f t="shared" si="385"/>
        <v>2.8240564994843405E-4</v>
      </c>
      <c r="AP217" s="176">
        <f t="shared" si="385"/>
        <v>2.7625244408567101E-4</v>
      </c>
      <c r="AQ217" s="176">
        <f t="shared" si="385"/>
        <v>2.7009923822290802E-4</v>
      </c>
      <c r="AR217" s="230">
        <f t="shared" si="389"/>
        <v>2.6394603236014504E-4</v>
      </c>
      <c r="AS217" s="230">
        <f t="shared" si="389"/>
        <v>2.5779282649738205E-4</v>
      </c>
      <c r="AT217" s="230">
        <f t="shared" si="389"/>
        <v>2.5163962063461906E-4</v>
      </c>
      <c r="AU217" s="230">
        <f t="shared" si="389"/>
        <v>2.4548641477185602E-4</v>
      </c>
      <c r="AV217" s="230">
        <f t="shared" si="389"/>
        <v>2.3933320890909303E-4</v>
      </c>
      <c r="AW217" s="230">
        <f t="shared" si="389"/>
        <v>2.3318000304633005E-4</v>
      </c>
      <c r="AX217" s="230">
        <f t="shared" si="389"/>
        <v>2.2702679718356706E-4</v>
      </c>
      <c r="AY217" s="230">
        <f t="shared" si="389"/>
        <v>2.2087359132080407E-4</v>
      </c>
      <c r="AZ217" s="230">
        <f t="shared" si="389"/>
        <v>2.1472038545804106E-4</v>
      </c>
      <c r="BA217" s="230">
        <f t="shared" si="389"/>
        <v>2.0856717959527807E-4</v>
      </c>
      <c r="BB217" s="230">
        <f t="shared" si="389"/>
        <v>2.0241397373251506E-4</v>
      </c>
      <c r="BC217" s="230">
        <f t="shared" si="389"/>
        <v>1.9626076786975207E-4</v>
      </c>
      <c r="BD217" s="230">
        <f t="shared" si="389"/>
        <v>1.9010756200698908E-4</v>
      </c>
      <c r="BE217" s="230">
        <f t="shared" si="389"/>
        <v>1.8395435614422607E-4</v>
      </c>
      <c r="BF217" s="230">
        <f t="shared" si="389"/>
        <v>1.7780115028146308E-4</v>
      </c>
      <c r="BG217" s="230">
        <f t="shared" si="389"/>
        <v>1.7164794441870007E-4</v>
      </c>
      <c r="BH217" s="230">
        <f t="shared" si="386"/>
        <v>1.6549473855593708E-4</v>
      </c>
      <c r="BI217" s="230">
        <f t="shared" si="386"/>
        <v>1.5934153269317409E-4</v>
      </c>
      <c r="BJ217" s="230">
        <f t="shared" si="386"/>
        <v>1.5318832683041108E-4</v>
      </c>
      <c r="BK217" s="230">
        <f t="shared" si="386"/>
        <v>1.4703512096764809E-4</v>
      </c>
      <c r="BL217" s="230">
        <f t="shared" si="386"/>
        <v>1.4088191510488511E-4</v>
      </c>
      <c r="BM217" s="230">
        <f t="shared" si="386"/>
        <v>1.3472870924212209E-4</v>
      </c>
      <c r="BN217" s="230">
        <f t="shared" si="386"/>
        <v>1.2857550337935911E-4</v>
      </c>
      <c r="BO217" s="230">
        <f t="shared" si="386"/>
        <v>1.2242229751659612E-4</v>
      </c>
      <c r="BP217" s="230">
        <f t="shared" si="386"/>
        <v>1.162690916538331E-4</v>
      </c>
      <c r="BQ217" s="230">
        <f t="shared" si="386"/>
        <v>1.1011588579107012E-4</v>
      </c>
      <c r="BR217" s="230">
        <f t="shared" si="386"/>
        <v>1.039626799283071E-4</v>
      </c>
      <c r="BS217" s="230">
        <f t="shared" si="386"/>
        <v>9.7809474065544116E-5</v>
      </c>
      <c r="BT217" s="230">
        <f t="shared" si="386"/>
        <v>9.1656268202781129E-5</v>
      </c>
      <c r="BU217" s="230">
        <f t="shared" si="386"/>
        <v>8.5503062340018114E-5</v>
      </c>
      <c r="BV217" s="230">
        <f t="shared" si="386"/>
        <v>7.9349856477255127E-5</v>
      </c>
      <c r="BW217" s="230">
        <f t="shared" si="390"/>
        <v>7.3196650614492113E-5</v>
      </c>
      <c r="BX217" s="230">
        <f t="shared" si="390"/>
        <v>6.7043444751729126E-5</v>
      </c>
      <c r="BY217" s="230">
        <f t="shared" si="390"/>
        <v>6.0890238888966139E-5</v>
      </c>
      <c r="BZ217" s="230">
        <f t="shared" si="390"/>
        <v>5.4737033026203125E-5</v>
      </c>
      <c r="CA217" s="230">
        <f t="shared" si="390"/>
        <v>4.8583827163440111E-5</v>
      </c>
      <c r="CB217" s="230">
        <f t="shared" si="390"/>
        <v>4.2430621300677124E-5</v>
      </c>
      <c r="CC217" s="230">
        <f t="shared" si="390"/>
        <v>3.6277415437914137E-5</v>
      </c>
      <c r="CD217" s="230">
        <f t="shared" si="390"/>
        <v>3.012420957515115E-5</v>
      </c>
      <c r="CE217" s="230">
        <f t="shared" si="390"/>
        <v>2.3971003712388163E-5</v>
      </c>
      <c r="CF217" s="230">
        <f t="shared" si="390"/>
        <v>1.7817797849625176E-5</v>
      </c>
      <c r="CG217" s="230">
        <f t="shared" si="390"/>
        <v>1.1664591986862134E-5</v>
      </c>
      <c r="CH217" s="230">
        <f t="shared" si="390"/>
        <v>5.5113861240991473E-6</v>
      </c>
      <c r="CI217" s="230">
        <f t="shared" si="390"/>
        <v>4.8171386816549541E-7</v>
      </c>
      <c r="CJ217" s="230">
        <f t="shared" si="390"/>
        <v>0</v>
      </c>
      <c r="CK217" s="230">
        <f t="shared" si="390"/>
        <v>0</v>
      </c>
      <c r="CL217" s="230">
        <f t="shared" si="390"/>
        <v>0</v>
      </c>
      <c r="CM217" s="230">
        <f t="shared" si="387"/>
        <v>0</v>
      </c>
      <c r="CN217" s="230">
        <f t="shared" si="387"/>
        <v>0</v>
      </c>
      <c r="CO217" s="230">
        <f t="shared" si="387"/>
        <v>0</v>
      </c>
      <c r="CP217" s="230">
        <f t="shared" si="387"/>
        <v>0</v>
      </c>
      <c r="CQ217" s="230">
        <f t="shared" si="387"/>
        <v>0</v>
      </c>
      <c r="CR217" s="230">
        <f t="shared" si="387"/>
        <v>0</v>
      </c>
      <c r="CS217" s="230">
        <f t="shared" si="387"/>
        <v>0</v>
      </c>
      <c r="CT217" s="230">
        <f t="shared" si="387"/>
        <v>0</v>
      </c>
      <c r="CU217" s="230">
        <f t="shared" si="387"/>
        <v>0</v>
      </c>
      <c r="CV217" s="230">
        <f t="shared" si="387"/>
        <v>0</v>
      </c>
      <c r="CW217" s="230">
        <f t="shared" si="387"/>
        <v>0</v>
      </c>
      <c r="CX217" s="230">
        <f t="shared" si="387"/>
        <v>0</v>
      </c>
      <c r="CY217" s="230">
        <f t="shared" si="387"/>
        <v>0</v>
      </c>
      <c r="CZ217" s="230">
        <f t="shared" si="387"/>
        <v>0</v>
      </c>
      <c r="DA217" s="230">
        <f t="shared" si="387"/>
        <v>0</v>
      </c>
      <c r="DB217" s="230">
        <f t="shared" si="388"/>
        <v>0</v>
      </c>
      <c r="DC217" s="230">
        <f t="shared" si="388"/>
        <v>0</v>
      </c>
      <c r="DD217" s="230">
        <f t="shared" si="388"/>
        <v>0</v>
      </c>
      <c r="DE217" s="230">
        <f t="shared" si="388"/>
        <v>0</v>
      </c>
      <c r="DF217" s="230">
        <f t="shared" si="388"/>
        <v>0</v>
      </c>
      <c r="DG217" s="230">
        <f t="shared" si="388"/>
        <v>0</v>
      </c>
      <c r="DH217" s="230">
        <f t="shared" si="388"/>
        <v>0</v>
      </c>
      <c r="DI217" s="230">
        <f t="shared" si="388"/>
        <v>0</v>
      </c>
      <c r="DJ217" s="230">
        <f t="shared" si="388"/>
        <v>0</v>
      </c>
      <c r="DK217" s="230">
        <f t="shared" si="388"/>
        <v>0</v>
      </c>
      <c r="DL217" s="230">
        <f t="shared" si="388"/>
        <v>0</v>
      </c>
      <c r="DM217" s="230">
        <f t="shared" si="388"/>
        <v>0</v>
      </c>
      <c r="DN217" s="230">
        <f t="shared" si="388"/>
        <v>0</v>
      </c>
      <c r="DO217" s="230">
        <f t="shared" si="388"/>
        <v>0</v>
      </c>
      <c r="DP217" s="230">
        <f t="shared" si="388"/>
        <v>0</v>
      </c>
    </row>
    <row r="218" spans="2:120" x14ac:dyDescent="0.25">
      <c r="B218" s="194" t="str">
        <f t="shared" si="374"/>
        <v>Saint Pierre and Miquelon</v>
      </c>
      <c r="C218" s="233">
        <f>'web app'!$C$29</f>
        <v>668.55</v>
      </c>
      <c r="D218" s="234">
        <f>'web app'!$C$17</f>
        <v>0.15</v>
      </c>
      <c r="E218" s="235">
        <f>VLOOKUP($S218,'data countries EDGAR'!$A$15:$AA$223,'data countries EDGAR'!$AA$12,FALSE)</f>
        <v>8.2666036990942008E-7</v>
      </c>
      <c r="F218" s="235">
        <f>VLOOKUP($S218,'data countries EDGAR'!$A$15:$AA$223,'data countries EDGAR'!$Z$12,FALSE)</f>
        <v>9.541776687990246E-7</v>
      </c>
      <c r="G218" s="193">
        <f t="shared" si="375"/>
        <v>6.2512772694969104E-4</v>
      </c>
      <c r="H218" s="262">
        <f>VLOOKUP($S218,'data countries EDGAR'!$A$15:$AA$223,'data countries EDGAR'!M$12,FALSE)/1000</f>
        <v>3.5009301110521001E-5</v>
      </c>
      <c r="I218" s="236">
        <f>VLOOKUP($S218,'data countries EDGAR'!$A$15:$AA$223,'data countries EDGAR'!N$12,FALSE)/1000</f>
        <v>3.2488598726474999E-5</v>
      </c>
      <c r="J218" s="236">
        <f>VLOOKUP($S218,'data countries EDGAR'!$A$15:$AA$223,'data countries EDGAR'!O$12,FALSE)/1000</f>
        <v>2.8839554496256002E-5</v>
      </c>
      <c r="K218" s="236">
        <f>VLOOKUP($S218,'data countries EDGAR'!$A$15:$AA$223,'data countries EDGAR'!P$12,FALSE)/1000</f>
        <v>2.8732073625324003E-5</v>
      </c>
      <c r="L218" s="236">
        <f>VLOOKUP($S218,'data countries EDGAR'!$A$15:$AA$223,'data countries EDGAR'!Q$12,FALSE)/1000</f>
        <v>2.8763849567220002E-5</v>
      </c>
      <c r="M218" s="236">
        <f>VLOOKUP($S218,'data countries EDGAR'!$A$15:$AA$223,'data countries EDGAR'!R$12,FALSE)/1000</f>
        <v>2.8653081338532001E-5</v>
      </c>
      <c r="N218" s="236"/>
      <c r="O218" s="236"/>
      <c r="P218" s="262">
        <f t="shared" si="376"/>
        <v>1.47477157753807E-4</v>
      </c>
      <c r="Q218" s="194">
        <f t="shared" si="363"/>
        <v>0</v>
      </c>
      <c r="R218" s="237">
        <f t="shared" si="364"/>
        <v>0</v>
      </c>
      <c r="S218" s="194" t="str">
        <f>'data countries EDGAR'!A173</f>
        <v>Saint Pierre and Miquelon</v>
      </c>
      <c r="T218" s="195">
        <v>2019</v>
      </c>
      <c r="U218" s="485">
        <f t="shared" si="377"/>
        <v>6.2512772694969104E-4</v>
      </c>
      <c r="V218" s="193">
        <f t="shared" si="365"/>
        <v>6.2512772695025385E-4</v>
      </c>
      <c r="W218" s="254">
        <f t="shared" si="378"/>
        <v>9.0039087297100195E-13</v>
      </c>
      <c r="X218" s="197">
        <f t="shared" si="366"/>
        <v>3.5009301110521001E-5</v>
      </c>
      <c r="Y218" s="229">
        <v>0</v>
      </c>
      <c r="Z218" s="199">
        <f t="shared" si="379"/>
        <v>3.5009301110521001E-5</v>
      </c>
      <c r="AA218" s="199">
        <f t="shared" si="367"/>
        <v>-0.14268783194040424</v>
      </c>
      <c r="AB218" s="200">
        <f t="shared" si="368"/>
        <v>145.3768431405197</v>
      </c>
      <c r="AC218" s="199">
        <f t="shared" si="380"/>
        <v>2019.5068110086099</v>
      </c>
      <c r="AD218" s="199">
        <f t="shared" si="381"/>
        <v>2056.2052830418384</v>
      </c>
      <c r="AE218" s="201">
        <f t="shared" si="382"/>
        <v>2056.2052830418384</v>
      </c>
      <c r="AF218" s="202">
        <f t="shared" si="369"/>
        <v>2056.2052830418384</v>
      </c>
      <c r="AG218" s="202">
        <f t="shared" si="383"/>
        <v>2056.2052830418384</v>
      </c>
      <c r="AH218" s="202">
        <f t="shared" si="384"/>
        <v>2056</v>
      </c>
      <c r="AI218" s="177">
        <f t="shared" si="370"/>
        <v>2056</v>
      </c>
      <c r="AJ218" s="178" cm="1">
        <f t="array" ref="AJ218">IFERROR(INDEX($AN$6:$DP$6,MATCH(_xlfn.AGGREGATE(14,6,(AN218:DP218)/(AN218:DP218&lt;=0),1),AN218:DP218,0)),"-")</f>
        <v>2057</v>
      </c>
      <c r="AL218" s="176" t="s">
        <v>302</v>
      </c>
      <c r="AM218" s="154">
        <f t="shared" si="371"/>
        <v>3.5009301110521001E-5</v>
      </c>
      <c r="AN218" s="176">
        <f t="shared" si="385"/>
        <v>3.4055506500883585E-5</v>
      </c>
      <c r="AO218" s="176">
        <f t="shared" si="385"/>
        <v>3.3101711891246175E-5</v>
      </c>
      <c r="AP218" s="176">
        <f t="shared" si="385"/>
        <v>3.2147917281608759E-5</v>
      </c>
      <c r="AQ218" s="176">
        <f t="shared" si="385"/>
        <v>3.1194122671971349E-5</v>
      </c>
      <c r="AR218" s="230">
        <f t="shared" si="389"/>
        <v>3.0240328062333933E-5</v>
      </c>
      <c r="AS218" s="230">
        <f t="shared" si="389"/>
        <v>2.9286533452696517E-5</v>
      </c>
      <c r="AT218" s="230">
        <f t="shared" si="389"/>
        <v>2.8332738843059104E-5</v>
      </c>
      <c r="AU218" s="230">
        <f t="shared" si="389"/>
        <v>2.7378944233421691E-5</v>
      </c>
      <c r="AV218" s="230">
        <f t="shared" si="389"/>
        <v>2.6425149623784278E-5</v>
      </c>
      <c r="AW218" s="230">
        <f t="shared" si="389"/>
        <v>2.5471355014146865E-5</v>
      </c>
      <c r="AX218" s="230">
        <f t="shared" si="389"/>
        <v>2.4517560404509448E-5</v>
      </c>
      <c r="AY218" s="230">
        <f t="shared" si="389"/>
        <v>2.3563765794872035E-5</v>
      </c>
      <c r="AZ218" s="230">
        <f t="shared" si="389"/>
        <v>2.2609971185234623E-5</v>
      </c>
      <c r="BA218" s="230">
        <f t="shared" si="389"/>
        <v>2.1656176575597206E-5</v>
      </c>
      <c r="BB218" s="230">
        <f t="shared" si="389"/>
        <v>2.0702381965959793E-5</v>
      </c>
      <c r="BC218" s="230">
        <f t="shared" si="389"/>
        <v>1.974858735632238E-5</v>
      </c>
      <c r="BD218" s="230">
        <f t="shared" si="389"/>
        <v>1.8794792746684967E-5</v>
      </c>
      <c r="BE218" s="230">
        <f t="shared" si="389"/>
        <v>1.7840998137047554E-5</v>
      </c>
      <c r="BF218" s="230">
        <f t="shared" si="389"/>
        <v>1.6887203527410138E-5</v>
      </c>
      <c r="BG218" s="230">
        <f t="shared" si="389"/>
        <v>1.5933408917772725E-5</v>
      </c>
      <c r="BH218" s="230">
        <f t="shared" si="386"/>
        <v>1.4979614308135312E-5</v>
      </c>
      <c r="BI218" s="230">
        <f t="shared" si="386"/>
        <v>1.4025819698497896E-5</v>
      </c>
      <c r="BJ218" s="230">
        <f t="shared" si="386"/>
        <v>1.3072025088860483E-5</v>
      </c>
      <c r="BK218" s="230">
        <f t="shared" si="386"/>
        <v>1.211823047922307E-5</v>
      </c>
      <c r="BL218" s="230">
        <f t="shared" si="386"/>
        <v>1.1164435869585657E-5</v>
      </c>
      <c r="BM218" s="230">
        <f t="shared" si="386"/>
        <v>1.0210641259948244E-5</v>
      </c>
      <c r="BN218" s="230">
        <f t="shared" si="386"/>
        <v>9.2568466503108277E-6</v>
      </c>
      <c r="BO218" s="230">
        <f t="shared" si="386"/>
        <v>8.3030520406734148E-6</v>
      </c>
      <c r="BP218" s="230">
        <f t="shared" si="386"/>
        <v>7.3492574310360018E-6</v>
      </c>
      <c r="BQ218" s="230">
        <f t="shared" si="386"/>
        <v>6.3954628213985855E-6</v>
      </c>
      <c r="BR218" s="230">
        <f t="shared" si="386"/>
        <v>5.4416682117611725E-6</v>
      </c>
      <c r="BS218" s="230">
        <f t="shared" si="386"/>
        <v>4.4878736021237596E-6</v>
      </c>
      <c r="BT218" s="230">
        <f t="shared" si="386"/>
        <v>3.5340789924863432E-6</v>
      </c>
      <c r="BU218" s="230">
        <f t="shared" si="386"/>
        <v>2.5802843828489337E-6</v>
      </c>
      <c r="BV218" s="230">
        <f t="shared" si="386"/>
        <v>1.6264897732115173E-6</v>
      </c>
      <c r="BW218" s="230">
        <f t="shared" si="390"/>
        <v>6.7269516357410777E-7</v>
      </c>
      <c r="BX218" s="230">
        <f t="shared" si="390"/>
        <v>2.0096990015417513E-8</v>
      </c>
      <c r="BY218" s="230">
        <f t="shared" si="390"/>
        <v>0</v>
      </c>
      <c r="BZ218" s="230">
        <f t="shared" si="390"/>
        <v>0</v>
      </c>
      <c r="CA218" s="230">
        <f t="shared" si="390"/>
        <v>0</v>
      </c>
      <c r="CB218" s="230">
        <f t="shared" si="390"/>
        <v>0</v>
      </c>
      <c r="CC218" s="230">
        <f t="shared" si="390"/>
        <v>0</v>
      </c>
      <c r="CD218" s="230">
        <f t="shared" si="390"/>
        <v>0</v>
      </c>
      <c r="CE218" s="230">
        <f t="shared" si="390"/>
        <v>0</v>
      </c>
      <c r="CF218" s="230">
        <f t="shared" si="390"/>
        <v>0</v>
      </c>
      <c r="CG218" s="230">
        <f t="shared" si="390"/>
        <v>0</v>
      </c>
      <c r="CH218" s="230">
        <f t="shared" si="390"/>
        <v>0</v>
      </c>
      <c r="CI218" s="230">
        <f t="shared" si="390"/>
        <v>0</v>
      </c>
      <c r="CJ218" s="230">
        <f t="shared" si="390"/>
        <v>0</v>
      </c>
      <c r="CK218" s="230">
        <f t="shared" si="390"/>
        <v>0</v>
      </c>
      <c r="CL218" s="230">
        <f t="shared" si="390"/>
        <v>0</v>
      </c>
      <c r="CM218" s="230">
        <f t="shared" si="387"/>
        <v>0</v>
      </c>
      <c r="CN218" s="230">
        <f t="shared" si="387"/>
        <v>0</v>
      </c>
      <c r="CO218" s="230">
        <f t="shared" si="387"/>
        <v>0</v>
      </c>
      <c r="CP218" s="230">
        <f t="shared" si="387"/>
        <v>0</v>
      </c>
      <c r="CQ218" s="230">
        <f t="shared" si="387"/>
        <v>0</v>
      </c>
      <c r="CR218" s="230">
        <f t="shared" si="387"/>
        <v>0</v>
      </c>
      <c r="CS218" s="230">
        <f t="shared" si="387"/>
        <v>0</v>
      </c>
      <c r="CT218" s="230">
        <f t="shared" si="387"/>
        <v>0</v>
      </c>
      <c r="CU218" s="230">
        <f t="shared" si="387"/>
        <v>0</v>
      </c>
      <c r="CV218" s="230">
        <f t="shared" si="387"/>
        <v>0</v>
      </c>
      <c r="CW218" s="230">
        <f t="shared" si="387"/>
        <v>0</v>
      </c>
      <c r="CX218" s="230">
        <f t="shared" si="387"/>
        <v>0</v>
      </c>
      <c r="CY218" s="230">
        <f t="shared" si="387"/>
        <v>0</v>
      </c>
      <c r="CZ218" s="230">
        <f t="shared" si="387"/>
        <v>0</v>
      </c>
      <c r="DA218" s="230">
        <f t="shared" si="387"/>
        <v>0</v>
      </c>
      <c r="DB218" s="230">
        <f t="shared" si="388"/>
        <v>0</v>
      </c>
      <c r="DC218" s="230">
        <f t="shared" si="388"/>
        <v>0</v>
      </c>
      <c r="DD218" s="230">
        <f t="shared" si="388"/>
        <v>0</v>
      </c>
      <c r="DE218" s="230">
        <f t="shared" si="388"/>
        <v>0</v>
      </c>
      <c r="DF218" s="230">
        <f t="shared" si="388"/>
        <v>0</v>
      </c>
      <c r="DG218" s="230">
        <f t="shared" si="388"/>
        <v>0</v>
      </c>
      <c r="DH218" s="230">
        <f t="shared" si="388"/>
        <v>0</v>
      </c>
      <c r="DI218" s="230">
        <f t="shared" si="388"/>
        <v>0</v>
      </c>
      <c r="DJ218" s="230">
        <f t="shared" si="388"/>
        <v>0</v>
      </c>
      <c r="DK218" s="230">
        <f t="shared" si="388"/>
        <v>0</v>
      </c>
      <c r="DL218" s="230">
        <f t="shared" si="388"/>
        <v>0</v>
      </c>
      <c r="DM218" s="230">
        <f t="shared" si="388"/>
        <v>0</v>
      </c>
      <c r="DN218" s="230">
        <f t="shared" si="388"/>
        <v>0</v>
      </c>
      <c r="DO218" s="230">
        <f t="shared" si="388"/>
        <v>0</v>
      </c>
      <c r="DP218" s="230">
        <f t="shared" si="388"/>
        <v>0</v>
      </c>
    </row>
    <row r="219" spans="2:120" x14ac:dyDescent="0.25">
      <c r="B219" s="194" t="str">
        <f t="shared" si="374"/>
        <v>Saint Vincent and the Grenadines</v>
      </c>
      <c r="C219" s="233">
        <f>'web app'!$C$29</f>
        <v>668.55</v>
      </c>
      <c r="D219" s="234">
        <f>'web app'!$C$17</f>
        <v>0.15</v>
      </c>
      <c r="E219" s="235">
        <f>VLOOKUP($S219,'data countries EDGAR'!$A$15:$AA$223,'data countries EDGAR'!$AA$12,FALSE)</f>
        <v>1.4327223678517599E-5</v>
      </c>
      <c r="F219" s="235">
        <f>VLOOKUP($S219,'data countries EDGAR'!$A$15:$AA$223,'data countries EDGAR'!$Z$12,FALSE)</f>
        <v>3.1755825379994805E-6</v>
      </c>
      <c r="G219" s="193">
        <f t="shared" si="375"/>
        <v>3.2413501584535606E-3</v>
      </c>
      <c r="H219" s="262">
        <f>VLOOKUP($S219,'data countries EDGAR'!$A$15:$AA$223,'data countries EDGAR'!M$12,FALSE)/1000</f>
        <v>1.1651386205052E-4</v>
      </c>
      <c r="I219" s="236">
        <f>VLOOKUP($S219,'data countries EDGAR'!$A$15:$AA$223,'data countries EDGAR'!N$12,FALSE)/1000</f>
        <v>1.2382358371210999E-4</v>
      </c>
      <c r="J219" s="236">
        <f>VLOOKUP($S219,'data countries EDGAR'!$A$15:$AA$223,'data countries EDGAR'!O$12,FALSE)/1000</f>
        <v>1.1738888556951E-4</v>
      </c>
      <c r="K219" s="236">
        <f>VLOOKUP($S219,'data countries EDGAR'!$A$15:$AA$223,'data countries EDGAR'!P$12,FALSE)/1000</f>
        <v>1.2712738617141E-4</v>
      </c>
      <c r="L219" s="236">
        <f>VLOOKUP($S219,'data countries EDGAR'!$A$15:$AA$223,'data countries EDGAR'!Q$12,FALSE)/1000</f>
        <v>1.2751891323285001E-4</v>
      </c>
      <c r="M219" s="236">
        <f>VLOOKUP($S219,'data countries EDGAR'!$A$15:$AA$223,'data countries EDGAR'!R$12,FALSE)/1000</f>
        <v>1.3198389123998E-4</v>
      </c>
      <c r="N219" s="236"/>
      <c r="O219" s="236"/>
      <c r="P219" s="262">
        <f t="shared" si="376"/>
        <v>6.2784265992586004E-4</v>
      </c>
      <c r="Q219" s="194">
        <f t="shared" si="363"/>
        <v>0</v>
      </c>
      <c r="R219" s="237">
        <f t="shared" si="364"/>
        <v>0</v>
      </c>
      <c r="S219" s="194" t="str">
        <f>'data countries EDGAR'!A174</f>
        <v>Saint Vincent and the Grenadines</v>
      </c>
      <c r="T219" s="195">
        <v>2019</v>
      </c>
      <c r="U219" s="485">
        <f t="shared" si="377"/>
        <v>3.2413501584535606E-3</v>
      </c>
      <c r="V219" s="193">
        <f t="shared" si="365"/>
        <v>3.2413501584535199E-3</v>
      </c>
      <c r="W219" s="254">
        <f t="shared" si="378"/>
        <v>-1.2545520178264269E-14</v>
      </c>
      <c r="X219" s="197">
        <f t="shared" si="366"/>
        <v>1.1651386205052E-4</v>
      </c>
      <c r="Y219" s="229">
        <v>0</v>
      </c>
      <c r="Z219" s="199">
        <f t="shared" si="379"/>
        <v>1.1651386205052E-4</v>
      </c>
      <c r="AA219" s="199">
        <f t="shared" si="367"/>
        <v>-0.47719870300100792</v>
      </c>
      <c r="AB219" s="200">
        <f t="shared" si="368"/>
        <v>488.51497600093575</v>
      </c>
      <c r="AC219" s="199">
        <f t="shared" si="380"/>
        <v>2019.5044142734416</v>
      </c>
      <c r="AD219" s="199">
        <f t="shared" si="381"/>
        <v>2076.134461675038</v>
      </c>
      <c r="AE219" s="201">
        <f t="shared" si="382"/>
        <v>2076.134461675038</v>
      </c>
      <c r="AF219" s="202">
        <f t="shared" si="369"/>
        <v>2076.134461675038</v>
      </c>
      <c r="AG219" s="202">
        <f t="shared" si="383"/>
        <v>2076.134461675038</v>
      </c>
      <c r="AH219" s="202">
        <f t="shared" si="384"/>
        <v>2076</v>
      </c>
      <c r="AI219" s="177">
        <f t="shared" si="370"/>
        <v>2076</v>
      </c>
      <c r="AJ219" s="178" cm="1">
        <f t="array" ref="AJ219">IFERROR(INDEX($AN$6:$DP$6,MATCH(_xlfn.AGGREGATE(14,6,(AN219:DP219)/(AN219:DP219&lt;=0),1),AN219:DP219,0)),"-")</f>
        <v>2077</v>
      </c>
      <c r="AL219" s="176" t="s">
        <v>302</v>
      </c>
      <c r="AM219" s="154">
        <f t="shared" si="371"/>
        <v>1.1651386205052E-4</v>
      </c>
      <c r="AN219" s="176">
        <f t="shared" si="385"/>
        <v>1.1445656586363182E-4</v>
      </c>
      <c r="AO219" s="176">
        <f t="shared" si="385"/>
        <v>1.1239926967674366E-4</v>
      </c>
      <c r="AP219" s="176">
        <f t="shared" si="385"/>
        <v>1.1034197348985548E-4</v>
      </c>
      <c r="AQ219" s="176">
        <f t="shared" si="385"/>
        <v>1.0828467730296731E-4</v>
      </c>
      <c r="AR219" s="230">
        <f t="shared" si="389"/>
        <v>1.0622738111607914E-4</v>
      </c>
      <c r="AS219" s="230">
        <f t="shared" si="389"/>
        <v>1.0417008492919096E-4</v>
      </c>
      <c r="AT219" s="230">
        <f t="shared" si="389"/>
        <v>1.0211278874230279E-4</v>
      </c>
      <c r="AU219" s="230">
        <f t="shared" si="389"/>
        <v>1.0005549255541462E-4</v>
      </c>
      <c r="AV219" s="230">
        <f t="shared" si="389"/>
        <v>9.7998196368526439E-5</v>
      </c>
      <c r="AW219" s="230">
        <f t="shared" si="389"/>
        <v>9.5940900181638275E-5</v>
      </c>
      <c r="AX219" s="230">
        <f t="shared" si="389"/>
        <v>9.3883603994750098E-5</v>
      </c>
      <c r="AY219" s="230">
        <f t="shared" si="389"/>
        <v>9.182630780786192E-5</v>
      </c>
      <c r="AZ219" s="230">
        <f t="shared" si="389"/>
        <v>8.9769011620973756E-5</v>
      </c>
      <c r="BA219" s="230">
        <f t="shared" si="389"/>
        <v>8.7711715434085578E-5</v>
      </c>
      <c r="BB219" s="230">
        <f t="shared" si="389"/>
        <v>8.56544192471974E-5</v>
      </c>
      <c r="BC219" s="230">
        <f t="shared" si="389"/>
        <v>8.3597123060309236E-5</v>
      </c>
      <c r="BD219" s="230">
        <f t="shared" si="389"/>
        <v>8.1539826873421072E-5</v>
      </c>
      <c r="BE219" s="230">
        <f t="shared" si="389"/>
        <v>7.9482530686532894E-5</v>
      </c>
      <c r="BF219" s="230">
        <f t="shared" si="389"/>
        <v>7.7425234499644717E-5</v>
      </c>
      <c r="BG219" s="230">
        <f t="shared" ref="BG219:BV234" si="391">IF(BG$6&lt;=$T219,0,IF(BG$6&lt;$AH219,$X219+($Y219-$X219)/($AG219-($T219+0.5))*(BG$6+0.5-($T219+0.5)),
IF(BG$6=$AH219,($X219+($Y219-$X219)/($AG219-($T219+0.5))*(0.5*($AG219+$AH219)-($T219+0.5)))*($AG219-$AH219)+$Y219*($AH219+1-$AG219),
$Y219)))</f>
        <v>7.5367938312756553E-5</v>
      </c>
      <c r="BH219" s="230">
        <f t="shared" si="391"/>
        <v>7.3310642125868375E-5</v>
      </c>
      <c r="BI219" s="230">
        <f t="shared" si="391"/>
        <v>7.1253345938980197E-5</v>
      </c>
      <c r="BJ219" s="230">
        <f t="shared" si="391"/>
        <v>6.9196049752092033E-5</v>
      </c>
      <c r="BK219" s="230">
        <f t="shared" si="391"/>
        <v>6.7138753565203855E-5</v>
      </c>
      <c r="BL219" s="230">
        <f t="shared" si="391"/>
        <v>6.5081457378315678E-5</v>
      </c>
      <c r="BM219" s="230">
        <f t="shared" si="391"/>
        <v>6.3024161191427514E-5</v>
      </c>
      <c r="BN219" s="230">
        <f t="shared" si="391"/>
        <v>6.0966865004539336E-5</v>
      </c>
      <c r="BO219" s="230">
        <f t="shared" si="391"/>
        <v>5.8909568817651165E-5</v>
      </c>
      <c r="BP219" s="230">
        <f t="shared" si="391"/>
        <v>5.6852272630762994E-5</v>
      </c>
      <c r="BQ219" s="230">
        <f t="shared" si="391"/>
        <v>5.4794976443874816E-5</v>
      </c>
      <c r="BR219" s="230">
        <f t="shared" si="391"/>
        <v>5.2737680256986652E-5</v>
      </c>
      <c r="BS219" s="230">
        <f t="shared" si="391"/>
        <v>5.0680384070098475E-5</v>
      </c>
      <c r="BT219" s="230">
        <f t="shared" si="391"/>
        <v>4.8623087883210297E-5</v>
      </c>
      <c r="BU219" s="230">
        <f t="shared" si="391"/>
        <v>4.6565791696322133E-5</v>
      </c>
      <c r="BV219" s="230">
        <f t="shared" si="391"/>
        <v>4.4508495509433955E-5</v>
      </c>
      <c r="BW219" s="230">
        <f t="shared" si="390"/>
        <v>4.2451199322545791E-5</v>
      </c>
      <c r="BX219" s="230">
        <f t="shared" si="390"/>
        <v>4.0393903135657613E-5</v>
      </c>
      <c r="BY219" s="230">
        <f t="shared" si="390"/>
        <v>3.8336606948769435E-5</v>
      </c>
      <c r="BZ219" s="230">
        <f t="shared" si="390"/>
        <v>3.6279310761881271E-5</v>
      </c>
      <c r="CA219" s="230">
        <f t="shared" si="390"/>
        <v>3.4222014574993094E-5</v>
      </c>
      <c r="CB219" s="230">
        <f t="shared" si="390"/>
        <v>3.2164718388104916E-5</v>
      </c>
      <c r="CC219" s="230">
        <f t="shared" si="390"/>
        <v>3.0107422201216752E-5</v>
      </c>
      <c r="CD219" s="230">
        <f t="shared" si="390"/>
        <v>2.8050126014328574E-5</v>
      </c>
      <c r="CE219" s="230">
        <f t="shared" si="390"/>
        <v>2.5992829827440396E-5</v>
      </c>
      <c r="CF219" s="230">
        <f t="shared" si="390"/>
        <v>2.3935533640552232E-5</v>
      </c>
      <c r="CG219" s="230">
        <f t="shared" si="390"/>
        <v>2.1878237453664055E-5</v>
      </c>
      <c r="CH219" s="230">
        <f t="shared" si="390"/>
        <v>1.982094126677589E-5</v>
      </c>
      <c r="CI219" s="230">
        <f t="shared" si="390"/>
        <v>1.7763645079887713E-5</v>
      </c>
      <c r="CJ219" s="230">
        <f t="shared" si="390"/>
        <v>1.5706348892999535E-5</v>
      </c>
      <c r="CK219" s="230">
        <f t="shared" si="390"/>
        <v>1.3649052706111371E-5</v>
      </c>
      <c r="CL219" s="230">
        <f t="shared" ref="CL219:DA234" si="392">IF(CL$6&lt;=$T219,0,IF(CL$6&lt;$AH219,$X219+($Y219-$X219)/($AG219-($T219+0.5))*(CL$6+0.5-($T219+0.5)),
IF(CL$6=$AH219,($X219+($Y219-$X219)/($AG219-($T219+0.5))*(0.5*($AG219+$AH219)-($T219+0.5)))*($AG219-$AH219)+$Y219*($AH219+1-$AG219),
$Y219)))</f>
        <v>1.1591756519223193E-5</v>
      </c>
      <c r="CM219" s="230">
        <f t="shared" si="392"/>
        <v>9.5344603323350291E-6</v>
      </c>
      <c r="CN219" s="230">
        <f t="shared" si="392"/>
        <v>7.4771641454468514E-6</v>
      </c>
      <c r="CO219" s="230">
        <f t="shared" si="392"/>
        <v>5.4198679585586737E-6</v>
      </c>
      <c r="CP219" s="230">
        <f t="shared" si="392"/>
        <v>3.3625717716705096E-6</v>
      </c>
      <c r="CQ219" s="230">
        <f t="shared" si="392"/>
        <v>1.3052755847823319E-6</v>
      </c>
      <c r="CR219" s="230">
        <f t="shared" si="392"/>
        <v>1.8597897923511852E-8</v>
      </c>
      <c r="CS219" s="230">
        <f t="shared" si="392"/>
        <v>0</v>
      </c>
      <c r="CT219" s="230">
        <f t="shared" si="392"/>
        <v>0</v>
      </c>
      <c r="CU219" s="230">
        <f t="shared" si="392"/>
        <v>0</v>
      </c>
      <c r="CV219" s="230">
        <f t="shared" si="392"/>
        <v>0</v>
      </c>
      <c r="CW219" s="230">
        <f t="shared" si="392"/>
        <v>0</v>
      </c>
      <c r="CX219" s="230">
        <f t="shared" si="392"/>
        <v>0</v>
      </c>
      <c r="CY219" s="230">
        <f t="shared" si="392"/>
        <v>0</v>
      </c>
      <c r="CZ219" s="230">
        <f t="shared" si="392"/>
        <v>0</v>
      </c>
      <c r="DA219" s="230">
        <f t="shared" si="392"/>
        <v>0</v>
      </c>
      <c r="DB219" s="230">
        <f t="shared" ref="DB219:DP234" si="393">IF(DB$6&lt;=$T219,0,IF(DB$6&lt;$AH219,$X219+($Y219-$X219)/($AG219-($T219+0.5))*(DB$6+0.5-($T219+0.5)),
IF(DB$6=$AH219,($X219+($Y219-$X219)/($AG219-($T219+0.5))*(0.5*($AG219+$AH219)-($T219+0.5)))*($AG219-$AH219)+$Y219*($AH219+1-$AG219),
$Y219)))</f>
        <v>0</v>
      </c>
      <c r="DC219" s="230">
        <f t="shared" si="393"/>
        <v>0</v>
      </c>
      <c r="DD219" s="230">
        <f t="shared" si="393"/>
        <v>0</v>
      </c>
      <c r="DE219" s="230">
        <f t="shared" si="393"/>
        <v>0</v>
      </c>
      <c r="DF219" s="230">
        <f t="shared" si="393"/>
        <v>0</v>
      </c>
      <c r="DG219" s="230">
        <f t="shared" si="393"/>
        <v>0</v>
      </c>
      <c r="DH219" s="230">
        <f t="shared" si="393"/>
        <v>0</v>
      </c>
      <c r="DI219" s="230">
        <f t="shared" si="393"/>
        <v>0</v>
      </c>
      <c r="DJ219" s="230">
        <f t="shared" si="393"/>
        <v>0</v>
      </c>
      <c r="DK219" s="230">
        <f t="shared" si="393"/>
        <v>0</v>
      </c>
      <c r="DL219" s="230">
        <f t="shared" si="393"/>
        <v>0</v>
      </c>
      <c r="DM219" s="230">
        <f t="shared" si="393"/>
        <v>0</v>
      </c>
      <c r="DN219" s="230">
        <f t="shared" si="393"/>
        <v>0</v>
      </c>
      <c r="DO219" s="230">
        <f t="shared" si="393"/>
        <v>0</v>
      </c>
      <c r="DP219" s="230">
        <f t="shared" si="393"/>
        <v>0</v>
      </c>
    </row>
    <row r="220" spans="2:120" x14ac:dyDescent="0.25">
      <c r="B220" s="194" t="str">
        <f t="shared" si="374"/>
        <v>Samoa</v>
      </c>
      <c r="C220" s="233">
        <f>'web app'!$C$29</f>
        <v>668.55</v>
      </c>
      <c r="D220" s="234">
        <f>'web app'!$C$17</f>
        <v>0.15</v>
      </c>
      <c r="E220" s="235">
        <f>VLOOKUP($S220,'data countries EDGAR'!$A$15:$AA$223,'data countries EDGAR'!$AA$12,FALSE)</f>
        <v>2.5792970592404401E-5</v>
      </c>
      <c r="F220" s="235">
        <f>VLOOKUP($S220,'data countries EDGAR'!$A$15:$AA$223,'data countries EDGAR'!$Z$12,FALSE)</f>
        <v>1.017854768529826E-5</v>
      </c>
      <c r="G220" s="193">
        <f t="shared" si="375"/>
        <v>8.3707214201880226E-3</v>
      </c>
      <c r="H220" s="262">
        <f>VLOOKUP($S220,'data countries EDGAR'!$A$15:$AA$223,'data countries EDGAR'!M$12,FALSE)/1000</f>
        <v>3.7345648764859E-4</v>
      </c>
      <c r="I220" s="236">
        <f>VLOOKUP($S220,'data countries EDGAR'!$A$15:$AA$223,'data countries EDGAR'!N$12,FALSE)/1000</f>
        <v>3.1317730025459E-4</v>
      </c>
      <c r="J220" s="236">
        <f>VLOOKUP($S220,'data countries EDGAR'!$A$15:$AA$223,'data countries EDGAR'!O$12,FALSE)/1000</f>
        <v>3.4345568088071997E-4</v>
      </c>
      <c r="K220" s="236">
        <f>VLOOKUP($S220,'data countries EDGAR'!$A$15:$AA$223,'data countries EDGAR'!P$12,FALSE)/1000</f>
        <v>3.324363122437E-4</v>
      </c>
      <c r="L220" s="236">
        <f>VLOOKUP($S220,'data countries EDGAR'!$A$15:$AA$223,'data countries EDGAR'!Q$12,FALSE)/1000</f>
        <v>3.3333695484943996E-4</v>
      </c>
      <c r="M220" s="236">
        <f>VLOOKUP($S220,'data countries EDGAR'!$A$15:$AA$223,'data countries EDGAR'!R$12,FALSE)/1000</f>
        <v>3.4975752102376002E-4</v>
      </c>
      <c r="N220" s="236"/>
      <c r="O220" s="236"/>
      <c r="P220" s="262">
        <f t="shared" si="376"/>
        <v>1.6721637692522101E-3</v>
      </c>
      <c r="Q220" s="194">
        <f t="shared" si="363"/>
        <v>0</v>
      </c>
      <c r="R220" s="237">
        <f t="shared" si="364"/>
        <v>0</v>
      </c>
      <c r="S220" s="194" t="str">
        <f>'data countries EDGAR'!A175</f>
        <v>Samoa</v>
      </c>
      <c r="T220" s="195">
        <v>2019</v>
      </c>
      <c r="U220" s="485">
        <f t="shared" si="377"/>
        <v>8.3707214201880226E-3</v>
      </c>
      <c r="V220" s="193">
        <f t="shared" si="365"/>
        <v>8.3707214201849227E-3</v>
      </c>
      <c r="W220" s="254">
        <f t="shared" si="378"/>
        <v>-3.7037040101495222E-13</v>
      </c>
      <c r="X220" s="197">
        <f t="shared" si="366"/>
        <v>3.7345648764859E-4</v>
      </c>
      <c r="Y220" s="229">
        <v>0</v>
      </c>
      <c r="Z220" s="199">
        <f t="shared" si="379"/>
        <v>3.7345648764859E-4</v>
      </c>
      <c r="AA220" s="199">
        <f t="shared" si="367"/>
        <v>-1.5255056529406796</v>
      </c>
      <c r="AB220" s="200">
        <f t="shared" si="368"/>
        <v>1557.6611960174462</v>
      </c>
      <c r="AC220" s="199">
        <f t="shared" si="380"/>
        <v>2019.5054557865963</v>
      </c>
      <c r="AD220" s="199">
        <f t="shared" si="381"/>
        <v>2065.3229068046812</v>
      </c>
      <c r="AE220" s="201">
        <f t="shared" si="382"/>
        <v>2065.3229068046812</v>
      </c>
      <c r="AF220" s="202">
        <f t="shared" si="369"/>
        <v>2065.3229068046812</v>
      </c>
      <c r="AG220" s="202">
        <f t="shared" si="383"/>
        <v>2065.3229068046812</v>
      </c>
      <c r="AH220" s="202">
        <f t="shared" si="384"/>
        <v>2065</v>
      </c>
      <c r="AI220" s="177">
        <f t="shared" si="370"/>
        <v>2065</v>
      </c>
      <c r="AJ220" s="178" cm="1">
        <f t="array" ref="AJ220">IFERROR(INDEX($AN$6:$DP$6,MATCH(_xlfn.AGGREGATE(14,6,(AN220:DP220)/(AN220:DP220&lt;=0),1),AN220:DP220,0)),"-")</f>
        <v>2066</v>
      </c>
      <c r="AL220" s="176" t="s">
        <v>302</v>
      </c>
      <c r="AM220" s="154">
        <f t="shared" si="371"/>
        <v>3.7345648764859E-4</v>
      </c>
      <c r="AN220" s="176">
        <f t="shared" si="385"/>
        <v>3.6530649207453273E-4</v>
      </c>
      <c r="AO220" s="176">
        <f t="shared" si="385"/>
        <v>3.5715649650047552E-4</v>
      </c>
      <c r="AP220" s="176">
        <f t="shared" si="385"/>
        <v>3.4900650092641825E-4</v>
      </c>
      <c r="AQ220" s="176">
        <f t="shared" si="385"/>
        <v>3.4085650535236098E-4</v>
      </c>
      <c r="AR220" s="230">
        <f t="shared" ref="AR220:BG235" si="394">IF(AR$6&lt;=$T220,0,IF(AR$6&lt;$AH220,$X220+($Y220-$X220)/($AG220-($T220+0.5))*(AR$6+0.5-($T220+0.5)),
IF(AR$6=$AH220,($X220+($Y220-$X220)/($AG220-($T220+0.5))*(0.5*($AG220+$AH220)-($T220+0.5)))*($AG220-$AH220)+$Y220*($AH220+1-$AG220),
$Y220)))</f>
        <v>3.3270650977830371E-4</v>
      </c>
      <c r="AS220" s="230">
        <f t="shared" si="394"/>
        <v>3.245565142042465E-4</v>
      </c>
      <c r="AT220" s="230">
        <f t="shared" si="394"/>
        <v>3.1640651863018923E-4</v>
      </c>
      <c r="AU220" s="230">
        <f t="shared" si="394"/>
        <v>3.0825652305613196E-4</v>
      </c>
      <c r="AV220" s="230">
        <f t="shared" si="394"/>
        <v>3.0010652748207469E-4</v>
      </c>
      <c r="AW220" s="230">
        <f t="shared" si="394"/>
        <v>2.9195653190801748E-4</v>
      </c>
      <c r="AX220" s="230">
        <f t="shared" si="394"/>
        <v>2.8380653633396021E-4</v>
      </c>
      <c r="AY220" s="230">
        <f t="shared" si="394"/>
        <v>2.7565654075990299E-4</v>
      </c>
      <c r="AZ220" s="230">
        <f t="shared" si="394"/>
        <v>2.6750654518584572E-4</v>
      </c>
      <c r="BA220" s="230">
        <f t="shared" si="394"/>
        <v>2.5935654961178846E-4</v>
      </c>
      <c r="BB220" s="230">
        <f t="shared" si="394"/>
        <v>2.5120655403773119E-4</v>
      </c>
      <c r="BC220" s="230">
        <f t="shared" si="394"/>
        <v>2.4305655846367394E-4</v>
      </c>
      <c r="BD220" s="230">
        <f t="shared" si="394"/>
        <v>2.349065628896167E-4</v>
      </c>
      <c r="BE220" s="230">
        <f t="shared" si="394"/>
        <v>2.2675656731555943E-4</v>
      </c>
      <c r="BF220" s="230">
        <f t="shared" si="394"/>
        <v>2.1860657174150219E-4</v>
      </c>
      <c r="BG220" s="230">
        <f t="shared" si="394"/>
        <v>2.1045657616744492E-4</v>
      </c>
      <c r="BH220" s="230">
        <f t="shared" si="391"/>
        <v>2.0230658059338768E-4</v>
      </c>
      <c r="BI220" s="230">
        <f t="shared" si="391"/>
        <v>1.9415658501933041E-4</v>
      </c>
      <c r="BJ220" s="230">
        <f t="shared" si="391"/>
        <v>1.8600658944527317E-4</v>
      </c>
      <c r="BK220" s="230">
        <f t="shared" si="391"/>
        <v>1.7785659387121593E-4</v>
      </c>
      <c r="BL220" s="230">
        <f t="shared" si="391"/>
        <v>1.6970659829715866E-4</v>
      </c>
      <c r="BM220" s="230">
        <f t="shared" si="391"/>
        <v>1.6155660272310142E-4</v>
      </c>
      <c r="BN220" s="230">
        <f t="shared" si="391"/>
        <v>1.5340660714904415E-4</v>
      </c>
      <c r="BO220" s="230">
        <f t="shared" si="391"/>
        <v>1.4525661157498691E-4</v>
      </c>
      <c r="BP220" s="230">
        <f t="shared" si="391"/>
        <v>1.3710661600092964E-4</v>
      </c>
      <c r="BQ220" s="230">
        <f t="shared" si="391"/>
        <v>1.2895662042687237E-4</v>
      </c>
      <c r="BR220" s="230">
        <f t="shared" si="391"/>
        <v>1.2080662485281516E-4</v>
      </c>
      <c r="BS220" s="230">
        <f t="shared" si="391"/>
        <v>1.1265662927875789E-4</v>
      </c>
      <c r="BT220" s="230">
        <f t="shared" si="391"/>
        <v>1.0450663370470062E-4</v>
      </c>
      <c r="BU220" s="230">
        <f t="shared" si="391"/>
        <v>9.6356638130643403E-5</v>
      </c>
      <c r="BV220" s="230">
        <f t="shared" si="391"/>
        <v>8.8206642556586134E-5</v>
      </c>
      <c r="BW220" s="230">
        <f t="shared" ref="BW220:CL235" si="395">IF(BW$6&lt;=$T220,0,IF(BW$6&lt;$AH220,$X220+($Y220-$X220)/($AG220-($T220+0.5))*(BW$6+0.5-($T220+0.5)),
IF(BW$6=$AH220,($X220+($Y220-$X220)/($AG220-($T220+0.5))*(0.5*($AG220+$AH220)-($T220+0.5)))*($AG220-$AH220)+$Y220*($AH220+1-$AG220),
$Y220)))</f>
        <v>8.0056646982528865E-5</v>
      </c>
      <c r="BX220" s="230">
        <f t="shared" si="395"/>
        <v>7.1906651408471596E-5</v>
      </c>
      <c r="BY220" s="230">
        <f t="shared" si="395"/>
        <v>6.3756655834414382E-5</v>
      </c>
      <c r="BZ220" s="230">
        <f t="shared" si="395"/>
        <v>5.5606660260357113E-5</v>
      </c>
      <c r="CA220" s="230">
        <f t="shared" si="395"/>
        <v>4.7456664686299844E-5</v>
      </c>
      <c r="CB220" s="230">
        <f t="shared" si="395"/>
        <v>3.9306669112242629E-5</v>
      </c>
      <c r="CC220" s="230">
        <f t="shared" si="395"/>
        <v>3.115667353818536E-5</v>
      </c>
      <c r="CD220" s="230">
        <f t="shared" si="395"/>
        <v>2.3006677964128091E-5</v>
      </c>
      <c r="CE220" s="230">
        <f t="shared" si="395"/>
        <v>1.4856682390070822E-5</v>
      </c>
      <c r="CF220" s="230">
        <f t="shared" si="395"/>
        <v>6.7066868160136077E-6</v>
      </c>
      <c r="CG220" s="230">
        <f t="shared" si="395"/>
        <v>4.2489514763209476E-7</v>
      </c>
      <c r="CH220" s="230">
        <f t="shared" si="395"/>
        <v>0</v>
      </c>
      <c r="CI220" s="230">
        <f t="shared" si="395"/>
        <v>0</v>
      </c>
      <c r="CJ220" s="230">
        <f t="shared" si="395"/>
        <v>0</v>
      </c>
      <c r="CK220" s="230">
        <f t="shared" si="395"/>
        <v>0</v>
      </c>
      <c r="CL220" s="230">
        <f t="shared" si="395"/>
        <v>0</v>
      </c>
      <c r="CM220" s="230">
        <f t="shared" si="392"/>
        <v>0</v>
      </c>
      <c r="CN220" s="230">
        <f t="shared" si="392"/>
        <v>0</v>
      </c>
      <c r="CO220" s="230">
        <f t="shared" si="392"/>
        <v>0</v>
      </c>
      <c r="CP220" s="230">
        <f t="shared" si="392"/>
        <v>0</v>
      </c>
      <c r="CQ220" s="230">
        <f t="shared" si="392"/>
        <v>0</v>
      </c>
      <c r="CR220" s="230">
        <f t="shared" si="392"/>
        <v>0</v>
      </c>
      <c r="CS220" s="230">
        <f t="shared" si="392"/>
        <v>0</v>
      </c>
      <c r="CT220" s="230">
        <f t="shared" si="392"/>
        <v>0</v>
      </c>
      <c r="CU220" s="230">
        <f t="shared" si="392"/>
        <v>0</v>
      </c>
      <c r="CV220" s="230">
        <f t="shared" si="392"/>
        <v>0</v>
      </c>
      <c r="CW220" s="230">
        <f t="shared" si="392"/>
        <v>0</v>
      </c>
      <c r="CX220" s="230">
        <f t="shared" si="392"/>
        <v>0</v>
      </c>
      <c r="CY220" s="230">
        <f t="shared" si="392"/>
        <v>0</v>
      </c>
      <c r="CZ220" s="230">
        <f t="shared" si="392"/>
        <v>0</v>
      </c>
      <c r="DA220" s="230">
        <f t="shared" si="392"/>
        <v>0</v>
      </c>
      <c r="DB220" s="230">
        <f t="shared" si="393"/>
        <v>0</v>
      </c>
      <c r="DC220" s="230">
        <f t="shared" si="393"/>
        <v>0</v>
      </c>
      <c r="DD220" s="230">
        <f t="shared" si="393"/>
        <v>0</v>
      </c>
      <c r="DE220" s="230">
        <f t="shared" si="393"/>
        <v>0</v>
      </c>
      <c r="DF220" s="230">
        <f t="shared" si="393"/>
        <v>0</v>
      </c>
      <c r="DG220" s="230">
        <f t="shared" si="393"/>
        <v>0</v>
      </c>
      <c r="DH220" s="230">
        <f t="shared" si="393"/>
        <v>0</v>
      </c>
      <c r="DI220" s="230">
        <f t="shared" si="393"/>
        <v>0</v>
      </c>
      <c r="DJ220" s="230">
        <f t="shared" si="393"/>
        <v>0</v>
      </c>
      <c r="DK220" s="230">
        <f t="shared" si="393"/>
        <v>0</v>
      </c>
      <c r="DL220" s="230">
        <f t="shared" si="393"/>
        <v>0</v>
      </c>
      <c r="DM220" s="230">
        <f t="shared" si="393"/>
        <v>0</v>
      </c>
      <c r="DN220" s="230">
        <f t="shared" si="393"/>
        <v>0</v>
      </c>
      <c r="DO220" s="230">
        <f t="shared" si="393"/>
        <v>0</v>
      </c>
      <c r="DP220" s="230">
        <f t="shared" si="393"/>
        <v>0</v>
      </c>
    </row>
    <row r="221" spans="2:120" x14ac:dyDescent="0.25">
      <c r="B221" s="194" t="str">
        <f t="shared" si="374"/>
        <v>São Tomé and Príncipe</v>
      </c>
      <c r="C221" s="233">
        <f>'web app'!$C$29</f>
        <v>668.55</v>
      </c>
      <c r="D221" s="234">
        <f>'web app'!$C$17</f>
        <v>0.15</v>
      </c>
      <c r="E221" s="235">
        <f>VLOOKUP($S221,'data countries EDGAR'!$A$15:$AA$223,'data countries EDGAR'!$AA$12,FALSE)</f>
        <v>2.766932753534568E-5</v>
      </c>
      <c r="F221" s="235">
        <f>VLOOKUP($S221,'data countries EDGAR'!$A$15:$AA$223,'data countries EDGAR'!$Z$12,FALSE)</f>
        <v>4.3362953536368831E-6</v>
      </c>
      <c r="G221" s="193">
        <f t="shared" si="375"/>
        <v>5.2389250584361502E-3</v>
      </c>
      <c r="H221" s="262">
        <f>VLOOKUP($S221,'data countries EDGAR'!$A$15:$AA$223,'data countries EDGAR'!M$12,FALSE)/1000</f>
        <v>1.5910105078303E-4</v>
      </c>
      <c r="I221" s="236">
        <f>VLOOKUP($S221,'data countries EDGAR'!$A$15:$AA$223,'data countries EDGAR'!N$12,FALSE)/1000</f>
        <v>1.5406379054687998E-4</v>
      </c>
      <c r="J221" s="236">
        <f>VLOOKUP($S221,'data countries EDGAR'!$A$15:$AA$223,'data countries EDGAR'!O$12,FALSE)/1000</f>
        <v>1.5833310063059999E-4</v>
      </c>
      <c r="K221" s="236">
        <f>VLOOKUP($S221,'data countries EDGAR'!$A$15:$AA$223,'data countries EDGAR'!P$12,FALSE)/1000</f>
        <v>1.4121121239272E-4</v>
      </c>
      <c r="L221" s="236">
        <f>VLOOKUP($S221,'data countries EDGAR'!$A$15:$AA$223,'data countries EDGAR'!Q$12,FALSE)/1000</f>
        <v>1.4563546479766002E-4</v>
      </c>
      <c r="M221" s="236">
        <f>VLOOKUP($S221,'data countries EDGAR'!$A$15:$AA$223,'data countries EDGAR'!R$12,FALSE)/1000</f>
        <v>1.4772185881893E-4</v>
      </c>
      <c r="N221" s="236"/>
      <c r="O221" s="236"/>
      <c r="P221" s="262">
        <f t="shared" si="376"/>
        <v>7.4696542718678989E-4</v>
      </c>
      <c r="Q221" s="194">
        <f t="shared" si="363"/>
        <v>0</v>
      </c>
      <c r="R221" s="237">
        <f t="shared" si="364"/>
        <v>0</v>
      </c>
      <c r="S221" s="194" t="str">
        <f>'data countries EDGAR'!A176</f>
        <v>São Tomé and Príncipe</v>
      </c>
      <c r="T221" s="195">
        <v>2019</v>
      </c>
      <c r="U221" s="485">
        <f t="shared" si="377"/>
        <v>5.2389250584361502E-3</v>
      </c>
      <c r="V221" s="193">
        <f t="shared" si="365"/>
        <v>5.2389250584359741E-3</v>
      </c>
      <c r="W221" s="254">
        <f t="shared" si="378"/>
        <v>-3.3639757646142243E-14</v>
      </c>
      <c r="X221" s="197">
        <f t="shared" si="366"/>
        <v>1.5910105078303E-4</v>
      </c>
      <c r="Y221" s="229">
        <v>0</v>
      </c>
      <c r="Z221" s="199">
        <f t="shared" si="379"/>
        <v>1.5910105078303E-4</v>
      </c>
      <c r="AA221" s="199">
        <f t="shared" si="367"/>
        <v>-0.65324609528031352</v>
      </c>
      <c r="AB221" s="200">
        <f t="shared" si="368"/>
        <v>670.35594592609925</v>
      </c>
      <c r="AC221" s="199">
        <f t="shared" si="380"/>
        <v>2019.5037395572294</v>
      </c>
      <c r="AD221" s="199">
        <f t="shared" si="381"/>
        <v>2086.3528343956432</v>
      </c>
      <c r="AE221" s="201">
        <f t="shared" si="382"/>
        <v>2086.3528343956432</v>
      </c>
      <c r="AF221" s="202">
        <f t="shared" si="369"/>
        <v>2086.3528343956432</v>
      </c>
      <c r="AG221" s="202">
        <f t="shared" si="383"/>
        <v>2086.3528343956432</v>
      </c>
      <c r="AH221" s="202">
        <f t="shared" si="384"/>
        <v>2086</v>
      </c>
      <c r="AI221" s="177">
        <f t="shared" si="370"/>
        <v>2086</v>
      </c>
      <c r="AJ221" s="178" cm="1">
        <f t="array" ref="AJ221">IFERROR(INDEX($AN$6:$DP$6,MATCH(_xlfn.AGGREGATE(14,6,(AN221:DP221)/(AN221:DP221&lt;=0),1),AN221:DP221,0)),"-")</f>
        <v>2087</v>
      </c>
      <c r="AL221" s="176" t="s">
        <v>302</v>
      </c>
      <c r="AM221" s="154">
        <f t="shared" si="371"/>
        <v>1.5910105078303E-4</v>
      </c>
      <c r="AN221" s="176">
        <f t="shared" si="385"/>
        <v>1.5672118084600608E-4</v>
      </c>
      <c r="AO221" s="176">
        <f t="shared" si="385"/>
        <v>1.5434131090898216E-4</v>
      </c>
      <c r="AP221" s="176">
        <f t="shared" si="385"/>
        <v>1.5196144097195824E-4</v>
      </c>
      <c r="AQ221" s="176">
        <f t="shared" si="385"/>
        <v>1.4958157103493432E-4</v>
      </c>
      <c r="AR221" s="230">
        <f t="shared" si="394"/>
        <v>1.4720170109791037E-4</v>
      </c>
      <c r="AS221" s="230">
        <f t="shared" si="394"/>
        <v>1.4482183116088646E-4</v>
      </c>
      <c r="AT221" s="230">
        <f t="shared" si="394"/>
        <v>1.4244196122386254E-4</v>
      </c>
      <c r="AU221" s="230">
        <f t="shared" si="394"/>
        <v>1.4006209128683862E-4</v>
      </c>
      <c r="AV221" s="230">
        <f t="shared" si="394"/>
        <v>1.376822213498147E-4</v>
      </c>
      <c r="AW221" s="230">
        <f t="shared" si="394"/>
        <v>1.3530235141279078E-4</v>
      </c>
      <c r="AX221" s="230">
        <f t="shared" si="394"/>
        <v>1.3292248147576686E-4</v>
      </c>
      <c r="AY221" s="230">
        <f t="shared" si="394"/>
        <v>1.3054261153874294E-4</v>
      </c>
      <c r="AZ221" s="230">
        <f t="shared" si="394"/>
        <v>1.2816274160171902E-4</v>
      </c>
      <c r="BA221" s="230">
        <f t="shared" si="394"/>
        <v>1.257828716646951E-4</v>
      </c>
      <c r="BB221" s="230">
        <f t="shared" si="394"/>
        <v>1.2340300172767119E-4</v>
      </c>
      <c r="BC221" s="230">
        <f t="shared" si="394"/>
        <v>1.2102313179064725E-4</v>
      </c>
      <c r="BD221" s="230">
        <f t="shared" si="394"/>
        <v>1.1864326185362333E-4</v>
      </c>
      <c r="BE221" s="230">
        <f t="shared" si="394"/>
        <v>1.162633919165994E-4</v>
      </c>
      <c r="BF221" s="230">
        <f t="shared" si="394"/>
        <v>1.1388352197957548E-4</v>
      </c>
      <c r="BG221" s="230">
        <f t="shared" si="394"/>
        <v>1.1150365204255156E-4</v>
      </c>
      <c r="BH221" s="230">
        <f t="shared" si="391"/>
        <v>1.0912378210552764E-4</v>
      </c>
      <c r="BI221" s="230">
        <f t="shared" si="391"/>
        <v>1.0674391216850373E-4</v>
      </c>
      <c r="BJ221" s="230">
        <f t="shared" si="391"/>
        <v>1.0436404223147981E-4</v>
      </c>
      <c r="BK221" s="230">
        <f t="shared" si="391"/>
        <v>1.0198417229445589E-4</v>
      </c>
      <c r="BL221" s="230">
        <f t="shared" si="391"/>
        <v>9.9604302357431969E-5</v>
      </c>
      <c r="BM221" s="230">
        <f t="shared" si="391"/>
        <v>9.7224432420408037E-5</v>
      </c>
      <c r="BN221" s="230">
        <f t="shared" si="391"/>
        <v>9.4844562483384118E-5</v>
      </c>
      <c r="BO221" s="230">
        <f t="shared" si="391"/>
        <v>9.2464692546360199E-5</v>
      </c>
      <c r="BP221" s="230">
        <f t="shared" si="391"/>
        <v>9.008482260933628E-5</v>
      </c>
      <c r="BQ221" s="230">
        <f t="shared" si="391"/>
        <v>8.7704952672312348E-5</v>
      </c>
      <c r="BR221" s="230">
        <f t="shared" si="391"/>
        <v>8.5325082735288429E-5</v>
      </c>
      <c r="BS221" s="230">
        <f t="shared" si="391"/>
        <v>8.294521279826451E-5</v>
      </c>
      <c r="BT221" s="230">
        <f t="shared" si="391"/>
        <v>8.0565342861240591E-5</v>
      </c>
      <c r="BU221" s="230">
        <f t="shared" si="391"/>
        <v>7.8185472924216672E-5</v>
      </c>
      <c r="BV221" s="230">
        <f t="shared" si="391"/>
        <v>7.5805602987192739E-5</v>
      </c>
      <c r="BW221" s="230">
        <f t="shared" si="395"/>
        <v>7.3425733050168821E-5</v>
      </c>
      <c r="BX221" s="230">
        <f t="shared" si="395"/>
        <v>7.1045863113144902E-5</v>
      </c>
      <c r="BY221" s="230">
        <f t="shared" si="395"/>
        <v>6.8665993176120983E-5</v>
      </c>
      <c r="BZ221" s="230">
        <f t="shared" si="395"/>
        <v>6.6286123239097064E-5</v>
      </c>
      <c r="CA221" s="230">
        <f t="shared" si="395"/>
        <v>6.3906253302073131E-5</v>
      </c>
      <c r="CB221" s="230">
        <f t="shared" si="395"/>
        <v>6.1526383365049212E-5</v>
      </c>
      <c r="CC221" s="230">
        <f t="shared" si="395"/>
        <v>5.9146513428025294E-5</v>
      </c>
      <c r="CD221" s="230">
        <f t="shared" si="395"/>
        <v>5.6766643491001375E-5</v>
      </c>
      <c r="CE221" s="230">
        <f t="shared" si="395"/>
        <v>5.4386773553977456E-5</v>
      </c>
      <c r="CF221" s="230">
        <f t="shared" si="395"/>
        <v>5.2006903616953537E-5</v>
      </c>
      <c r="CG221" s="230">
        <f t="shared" si="395"/>
        <v>4.9627033679929604E-5</v>
      </c>
      <c r="CH221" s="230">
        <f t="shared" si="395"/>
        <v>4.7247163742905685E-5</v>
      </c>
      <c r="CI221" s="230">
        <f t="shared" si="395"/>
        <v>4.4867293805881767E-5</v>
      </c>
      <c r="CJ221" s="230">
        <f t="shared" si="395"/>
        <v>4.2487423868857848E-5</v>
      </c>
      <c r="CK221" s="230">
        <f t="shared" si="395"/>
        <v>4.0107553931833929E-5</v>
      </c>
      <c r="CL221" s="230">
        <f t="shared" si="395"/>
        <v>3.7727683994809996E-5</v>
      </c>
      <c r="CM221" s="230">
        <f t="shared" si="392"/>
        <v>3.5347814057786077E-5</v>
      </c>
      <c r="CN221" s="230">
        <f t="shared" si="392"/>
        <v>3.2967944120762158E-5</v>
      </c>
      <c r="CO221" s="230">
        <f t="shared" si="392"/>
        <v>3.058807418373824E-5</v>
      </c>
      <c r="CP221" s="230">
        <f t="shared" si="392"/>
        <v>2.8208204246714321E-5</v>
      </c>
      <c r="CQ221" s="230">
        <f t="shared" si="392"/>
        <v>2.5828334309690402E-5</v>
      </c>
      <c r="CR221" s="230">
        <f t="shared" si="392"/>
        <v>2.3448464372666483E-5</v>
      </c>
      <c r="CS221" s="230">
        <f t="shared" si="392"/>
        <v>2.1068594435642564E-5</v>
      </c>
      <c r="CT221" s="230">
        <f t="shared" si="392"/>
        <v>1.8688724498618618E-5</v>
      </c>
      <c r="CU221" s="230">
        <f t="shared" si="392"/>
        <v>1.6308854561594699E-5</v>
      </c>
      <c r="CV221" s="230">
        <f t="shared" si="392"/>
        <v>1.392898462457078E-5</v>
      </c>
      <c r="CW221" s="230">
        <f t="shared" si="392"/>
        <v>1.1549114687546861E-5</v>
      </c>
      <c r="CX221" s="230">
        <f t="shared" si="392"/>
        <v>9.1692447505229422E-6</v>
      </c>
      <c r="CY221" s="230">
        <f t="shared" si="392"/>
        <v>6.7893748134990233E-6</v>
      </c>
      <c r="CZ221" s="230">
        <f t="shared" si="392"/>
        <v>4.4095048764751044E-6</v>
      </c>
      <c r="DA221" s="230">
        <f t="shared" si="392"/>
        <v>2.0296349394511855E-6</v>
      </c>
      <c r="DB221" s="230">
        <f t="shared" si="393"/>
        <v>1.4813751588396868E-7</v>
      </c>
      <c r="DC221" s="230">
        <f t="shared" si="393"/>
        <v>0</v>
      </c>
      <c r="DD221" s="230">
        <f t="shared" si="393"/>
        <v>0</v>
      </c>
      <c r="DE221" s="230">
        <f t="shared" si="393"/>
        <v>0</v>
      </c>
      <c r="DF221" s="230">
        <f t="shared" si="393"/>
        <v>0</v>
      </c>
      <c r="DG221" s="230">
        <f t="shared" si="393"/>
        <v>0</v>
      </c>
      <c r="DH221" s="230">
        <f t="shared" si="393"/>
        <v>0</v>
      </c>
      <c r="DI221" s="230">
        <f t="shared" si="393"/>
        <v>0</v>
      </c>
      <c r="DJ221" s="230">
        <f t="shared" si="393"/>
        <v>0</v>
      </c>
      <c r="DK221" s="230">
        <f t="shared" si="393"/>
        <v>0</v>
      </c>
      <c r="DL221" s="230">
        <f t="shared" si="393"/>
        <v>0</v>
      </c>
      <c r="DM221" s="230">
        <f t="shared" si="393"/>
        <v>0</v>
      </c>
      <c r="DN221" s="230">
        <f t="shared" si="393"/>
        <v>0</v>
      </c>
      <c r="DO221" s="230">
        <f t="shared" si="393"/>
        <v>0</v>
      </c>
      <c r="DP221" s="230">
        <f t="shared" si="393"/>
        <v>0</v>
      </c>
    </row>
    <row r="222" spans="2:120" x14ac:dyDescent="0.25">
      <c r="B222" s="194" t="str">
        <f t="shared" si="374"/>
        <v>Saudi Arabia</v>
      </c>
      <c r="C222" s="233">
        <f>'web app'!$C$29</f>
        <v>668.55</v>
      </c>
      <c r="D222" s="234">
        <f>'web app'!$C$17</f>
        <v>0.15</v>
      </c>
      <c r="E222" s="235">
        <f>VLOOKUP($S222,'data countries EDGAR'!$A$15:$AA$223,'data countries EDGAR'!$AA$12,FALSE)</f>
        <v>4.4270952590146724E-3</v>
      </c>
      <c r="F222" s="235">
        <f>VLOOKUP($S222,'data countries EDGAR'!$A$15:$AA$223,'data countries EDGAR'!$Z$12,FALSE)</f>
        <v>1.5802674319417797E-2</v>
      </c>
      <c r="G222" s="193">
        <f t="shared" si="375"/>
        <v>9.424106409121892</v>
      </c>
      <c r="H222" s="262">
        <f>VLOOKUP($S222,'data countries EDGAR'!$A$15:$AA$223,'data countries EDGAR'!M$12,FALSE)/1000</f>
        <v>0.57980877324066005</v>
      </c>
      <c r="I222" s="236">
        <f>VLOOKUP($S222,'data countries EDGAR'!$A$15:$AA$223,'data countries EDGAR'!N$12,FALSE)/1000</f>
        <v>0.57710449997169</v>
      </c>
      <c r="J222" s="236">
        <f>VLOOKUP($S222,'data countries EDGAR'!$A$15:$AA$223,'data countries EDGAR'!O$12,FALSE)/1000</f>
        <v>0.59032098227637009</v>
      </c>
      <c r="K222" s="236">
        <f>VLOOKUP($S222,'data countries EDGAR'!$A$15:$AA$223,'data countries EDGAR'!P$12,FALSE)/1000</f>
        <v>0.62043077084699993</v>
      </c>
      <c r="L222" s="236">
        <f>VLOOKUP($S222,'data countries EDGAR'!$A$15:$AA$223,'data countries EDGAR'!Q$12,FALSE)/1000</f>
        <v>0.63543382995473996</v>
      </c>
      <c r="M222" s="236">
        <f>VLOOKUP($S222,'data countries EDGAR'!$A$15:$AA$223,'data countries EDGAR'!R$12,FALSE)/1000</f>
        <v>0.65251103489421991</v>
      </c>
      <c r="N222" s="236"/>
      <c r="O222" s="236"/>
      <c r="P222" s="262">
        <f t="shared" si="376"/>
        <v>3.0758011179440201</v>
      </c>
      <c r="Q222" s="194">
        <f t="shared" si="363"/>
        <v>0</v>
      </c>
      <c r="R222" s="237">
        <f t="shared" si="364"/>
        <v>0</v>
      </c>
      <c r="S222" s="194" t="str">
        <f>'data countries EDGAR'!A177</f>
        <v>Saudi Arabia</v>
      </c>
      <c r="T222" s="195">
        <v>2019</v>
      </c>
      <c r="U222" s="485">
        <f t="shared" si="377"/>
        <v>9.424106409121892</v>
      </c>
      <c r="V222" s="193">
        <f t="shared" si="365"/>
        <v>9.4241064091086617</v>
      </c>
      <c r="W222" s="254">
        <f t="shared" si="378"/>
        <v>-1.4038770146385104E-12</v>
      </c>
      <c r="X222" s="197">
        <f t="shared" si="366"/>
        <v>0.57980877324066005</v>
      </c>
      <c r="Y222" s="229">
        <v>0</v>
      </c>
      <c r="Z222" s="199">
        <f t="shared" si="379"/>
        <v>0.57980877324066005</v>
      </c>
      <c r="AA222" s="199">
        <f t="shared" si="367"/>
        <v>-2361.2756567105102</v>
      </c>
      <c r="AB222" s="200">
        <f t="shared" si="368"/>
        <v>2403915.6841176329</v>
      </c>
      <c r="AC222" s="199">
        <f t="shared" si="380"/>
        <v>2019.5074626478929</v>
      </c>
      <c r="AD222" s="199">
        <f t="shared" si="381"/>
        <v>2053.0001738145525</v>
      </c>
      <c r="AE222" s="201">
        <f t="shared" si="382"/>
        <v>2053.0001738145525</v>
      </c>
      <c r="AF222" s="202">
        <f t="shared" si="369"/>
        <v>2053.0001738145525</v>
      </c>
      <c r="AG222" s="202">
        <f t="shared" si="383"/>
        <v>2053.0001738145525</v>
      </c>
      <c r="AH222" s="202">
        <f t="shared" si="384"/>
        <v>2053</v>
      </c>
      <c r="AI222" s="177">
        <f t="shared" si="370"/>
        <v>2053</v>
      </c>
      <c r="AJ222" s="178" cm="1">
        <f t="array" ref="AJ222">IFERROR(INDEX($AN$6:$DP$6,MATCH(_xlfn.AGGREGATE(14,6,(AN222:DP222)/(AN222:DP222&lt;=0),1),AN222:DP222,0)),"-")</f>
        <v>2054</v>
      </c>
      <c r="AL222" s="176" t="s">
        <v>302</v>
      </c>
      <c r="AM222" s="154">
        <f t="shared" si="371"/>
        <v>0.57980877324066005</v>
      </c>
      <c r="AN222" s="176">
        <f t="shared" si="385"/>
        <v>0.562501138466873</v>
      </c>
      <c r="AO222" s="176">
        <f t="shared" si="385"/>
        <v>0.54519350369308583</v>
      </c>
      <c r="AP222" s="176">
        <f t="shared" si="385"/>
        <v>0.52788586891929878</v>
      </c>
      <c r="AQ222" s="176">
        <f t="shared" si="385"/>
        <v>0.51057823414551162</v>
      </c>
      <c r="AR222" s="230">
        <f t="shared" si="394"/>
        <v>0.49327059937172457</v>
      </c>
      <c r="AS222" s="230">
        <f t="shared" si="394"/>
        <v>0.47596296459793747</v>
      </c>
      <c r="AT222" s="230">
        <f t="shared" si="394"/>
        <v>0.45865532982415036</v>
      </c>
      <c r="AU222" s="230">
        <f t="shared" si="394"/>
        <v>0.44134769505036325</v>
      </c>
      <c r="AV222" s="230">
        <f t="shared" si="394"/>
        <v>0.42404006027657615</v>
      </c>
      <c r="AW222" s="230">
        <f t="shared" si="394"/>
        <v>0.40673242550278904</v>
      </c>
      <c r="AX222" s="230">
        <f t="shared" si="394"/>
        <v>0.38942479072900194</v>
      </c>
      <c r="AY222" s="230">
        <f t="shared" si="394"/>
        <v>0.37211715595521488</v>
      </c>
      <c r="AZ222" s="230">
        <f t="shared" si="394"/>
        <v>0.35480952118142772</v>
      </c>
      <c r="BA222" s="230">
        <f t="shared" si="394"/>
        <v>0.33750188640764067</v>
      </c>
      <c r="BB222" s="230">
        <f t="shared" si="394"/>
        <v>0.32019425163385357</v>
      </c>
      <c r="BC222" s="230">
        <f t="shared" si="394"/>
        <v>0.30288661686006646</v>
      </c>
      <c r="BD222" s="230">
        <f t="shared" si="394"/>
        <v>0.28557898208627935</v>
      </c>
      <c r="BE222" s="230">
        <f t="shared" si="394"/>
        <v>0.26827134731249225</v>
      </c>
      <c r="BF222" s="230">
        <f t="shared" si="394"/>
        <v>0.25096371253870514</v>
      </c>
      <c r="BG222" s="230">
        <f t="shared" si="394"/>
        <v>0.23365607776491804</v>
      </c>
      <c r="BH222" s="230">
        <f t="shared" si="391"/>
        <v>0.21634844299113098</v>
      </c>
      <c r="BI222" s="230">
        <f t="shared" si="391"/>
        <v>0.19904080821734388</v>
      </c>
      <c r="BJ222" s="230">
        <f t="shared" si="391"/>
        <v>0.18173317344355677</v>
      </c>
      <c r="BK222" s="230">
        <f t="shared" si="391"/>
        <v>0.16442553866976967</v>
      </c>
      <c r="BL222" s="230">
        <f t="shared" si="391"/>
        <v>0.14711790389598256</v>
      </c>
      <c r="BM222" s="230">
        <f t="shared" si="391"/>
        <v>0.12981026912219545</v>
      </c>
      <c r="BN222" s="230">
        <f t="shared" si="391"/>
        <v>0.11250263434840835</v>
      </c>
      <c r="BO222" s="230">
        <f t="shared" si="391"/>
        <v>9.5194999574621297E-2</v>
      </c>
      <c r="BP222" s="230">
        <f t="shared" si="391"/>
        <v>7.7887364800834136E-2</v>
      </c>
      <c r="BQ222" s="230">
        <f t="shared" si="391"/>
        <v>6.0579730027047085E-2</v>
      </c>
      <c r="BR222" s="230">
        <f t="shared" si="391"/>
        <v>4.3272095253259923E-2</v>
      </c>
      <c r="BS222" s="230">
        <f t="shared" si="391"/>
        <v>2.5964460479472873E-2</v>
      </c>
      <c r="BT222" s="230">
        <f t="shared" si="391"/>
        <v>8.6568257056858222E-3</v>
      </c>
      <c r="BU222" s="230">
        <f t="shared" si="391"/>
        <v>2.6144479156651869E-10</v>
      </c>
      <c r="BV222" s="230">
        <f t="shared" si="391"/>
        <v>0</v>
      </c>
      <c r="BW222" s="230">
        <f t="shared" si="395"/>
        <v>0</v>
      </c>
      <c r="BX222" s="230">
        <f t="shared" si="395"/>
        <v>0</v>
      </c>
      <c r="BY222" s="230">
        <f t="shared" si="395"/>
        <v>0</v>
      </c>
      <c r="BZ222" s="230">
        <f t="shared" si="395"/>
        <v>0</v>
      </c>
      <c r="CA222" s="230">
        <f t="shared" si="395"/>
        <v>0</v>
      </c>
      <c r="CB222" s="230">
        <f t="shared" si="395"/>
        <v>0</v>
      </c>
      <c r="CC222" s="230">
        <f t="shared" si="395"/>
        <v>0</v>
      </c>
      <c r="CD222" s="230">
        <f t="shared" si="395"/>
        <v>0</v>
      </c>
      <c r="CE222" s="230">
        <f t="shared" si="395"/>
        <v>0</v>
      </c>
      <c r="CF222" s="230">
        <f t="shared" si="395"/>
        <v>0</v>
      </c>
      <c r="CG222" s="230">
        <f t="shared" si="395"/>
        <v>0</v>
      </c>
      <c r="CH222" s="230">
        <f t="shared" si="395"/>
        <v>0</v>
      </c>
      <c r="CI222" s="230">
        <f t="shared" si="395"/>
        <v>0</v>
      </c>
      <c r="CJ222" s="230">
        <f t="shared" si="395"/>
        <v>0</v>
      </c>
      <c r="CK222" s="230">
        <f t="shared" si="395"/>
        <v>0</v>
      </c>
      <c r="CL222" s="230">
        <f t="shared" si="395"/>
        <v>0</v>
      </c>
      <c r="CM222" s="230">
        <f t="shared" si="392"/>
        <v>0</v>
      </c>
      <c r="CN222" s="230">
        <f t="shared" si="392"/>
        <v>0</v>
      </c>
      <c r="CO222" s="230">
        <f t="shared" si="392"/>
        <v>0</v>
      </c>
      <c r="CP222" s="230">
        <f t="shared" si="392"/>
        <v>0</v>
      </c>
      <c r="CQ222" s="230">
        <f t="shared" si="392"/>
        <v>0</v>
      </c>
      <c r="CR222" s="230">
        <f t="shared" si="392"/>
        <v>0</v>
      </c>
      <c r="CS222" s="230">
        <f t="shared" si="392"/>
        <v>0</v>
      </c>
      <c r="CT222" s="230">
        <f t="shared" si="392"/>
        <v>0</v>
      </c>
      <c r="CU222" s="230">
        <f t="shared" si="392"/>
        <v>0</v>
      </c>
      <c r="CV222" s="230">
        <f t="shared" si="392"/>
        <v>0</v>
      </c>
      <c r="CW222" s="230">
        <f t="shared" si="392"/>
        <v>0</v>
      </c>
      <c r="CX222" s="230">
        <f t="shared" si="392"/>
        <v>0</v>
      </c>
      <c r="CY222" s="230">
        <f t="shared" si="392"/>
        <v>0</v>
      </c>
      <c r="CZ222" s="230">
        <f t="shared" si="392"/>
        <v>0</v>
      </c>
      <c r="DA222" s="230">
        <f t="shared" si="392"/>
        <v>0</v>
      </c>
      <c r="DB222" s="230">
        <f t="shared" si="393"/>
        <v>0</v>
      </c>
      <c r="DC222" s="230">
        <f t="shared" si="393"/>
        <v>0</v>
      </c>
      <c r="DD222" s="230">
        <f t="shared" si="393"/>
        <v>0</v>
      </c>
      <c r="DE222" s="230">
        <f t="shared" si="393"/>
        <v>0</v>
      </c>
      <c r="DF222" s="230">
        <f t="shared" si="393"/>
        <v>0</v>
      </c>
      <c r="DG222" s="230">
        <f t="shared" si="393"/>
        <v>0</v>
      </c>
      <c r="DH222" s="230">
        <f t="shared" si="393"/>
        <v>0</v>
      </c>
      <c r="DI222" s="230">
        <f t="shared" si="393"/>
        <v>0</v>
      </c>
      <c r="DJ222" s="230">
        <f t="shared" si="393"/>
        <v>0</v>
      </c>
      <c r="DK222" s="230">
        <f t="shared" si="393"/>
        <v>0</v>
      </c>
      <c r="DL222" s="230">
        <f t="shared" si="393"/>
        <v>0</v>
      </c>
      <c r="DM222" s="230">
        <f t="shared" si="393"/>
        <v>0</v>
      </c>
      <c r="DN222" s="230">
        <f t="shared" si="393"/>
        <v>0</v>
      </c>
      <c r="DO222" s="230">
        <f t="shared" si="393"/>
        <v>0</v>
      </c>
      <c r="DP222" s="230">
        <f t="shared" si="393"/>
        <v>0</v>
      </c>
    </row>
    <row r="223" spans="2:120" x14ac:dyDescent="0.25">
      <c r="B223" s="194" t="str">
        <f t="shared" si="374"/>
        <v>Senegal</v>
      </c>
      <c r="C223" s="233">
        <f>'web app'!$C$29</f>
        <v>668.55</v>
      </c>
      <c r="D223" s="234">
        <f>'web app'!$C$17</f>
        <v>0.15</v>
      </c>
      <c r="E223" s="235">
        <f>VLOOKUP($S223,'data countries EDGAR'!$A$15:$AA$223,'data countries EDGAR'!$AA$12,FALSE)</f>
        <v>2.1712132822982225E-3</v>
      </c>
      <c r="F223" s="235">
        <f>VLOOKUP($S223,'data countries EDGAR'!$A$15:$AA$223,'data countries EDGAR'!$Z$12,FALSE)</f>
        <v>3.0059075846763304E-4</v>
      </c>
      <c r="G223" s="193">
        <f t="shared" si="375"/>
        <v>0.38855065481957718</v>
      </c>
      <c r="H223" s="262">
        <f>VLOOKUP($S223,'data countries EDGAR'!$A$15:$AA$223,'data countries EDGAR'!M$12,FALSE)/1000</f>
        <v>1.1028839511072001E-2</v>
      </c>
      <c r="I223" s="236">
        <f>VLOOKUP($S223,'data countries EDGAR'!$A$15:$AA$223,'data countries EDGAR'!N$12,FALSE)/1000</f>
        <v>1.0814944961145E-2</v>
      </c>
      <c r="J223" s="236">
        <f>VLOOKUP($S223,'data countries EDGAR'!$A$15:$AA$223,'data countries EDGAR'!O$12,FALSE)/1000</f>
        <v>1.3124116565684E-2</v>
      </c>
      <c r="K223" s="236">
        <f>VLOOKUP($S223,'data countries EDGAR'!$A$15:$AA$223,'data countries EDGAR'!P$12,FALSE)/1000</f>
        <v>1.4543786145525001E-2</v>
      </c>
      <c r="L223" s="236">
        <f>VLOOKUP($S223,'data countries EDGAR'!$A$15:$AA$223,'data countries EDGAR'!Q$12,FALSE)/1000</f>
        <v>1.3717002602205999E-2</v>
      </c>
      <c r="M223" s="236">
        <f>VLOOKUP($S223,'data countries EDGAR'!$A$15:$AA$223,'data countries EDGAR'!R$12,FALSE)/1000</f>
        <v>1.4202340090675E-2</v>
      </c>
      <c r="N223" s="236"/>
      <c r="O223" s="236"/>
      <c r="P223" s="262">
        <f t="shared" si="376"/>
        <v>6.6402190365235009E-2</v>
      </c>
      <c r="Q223" s="194">
        <f t="shared" si="363"/>
        <v>0</v>
      </c>
      <c r="R223" s="237">
        <f t="shared" si="364"/>
        <v>0</v>
      </c>
      <c r="S223" s="194" t="str">
        <f>'data countries EDGAR'!A178</f>
        <v>Senegal</v>
      </c>
      <c r="T223" s="195">
        <v>2019</v>
      </c>
      <c r="U223" s="485">
        <f t="shared" si="377"/>
        <v>0.38855065481957718</v>
      </c>
      <c r="V223" s="193">
        <f t="shared" si="365"/>
        <v>0.38855065481961465</v>
      </c>
      <c r="W223" s="254">
        <f t="shared" si="378"/>
        <v>9.6367358537463588E-14</v>
      </c>
      <c r="X223" s="197">
        <f t="shared" si="366"/>
        <v>1.1028839511072001E-2</v>
      </c>
      <c r="Y223" s="229">
        <v>0</v>
      </c>
      <c r="Z223" s="199">
        <f t="shared" si="379"/>
        <v>1.1028839511072001E-2</v>
      </c>
      <c r="AA223" s="199">
        <f t="shared" si="367"/>
        <v>-45.333612934370038</v>
      </c>
      <c r="AB223" s="200">
        <f t="shared" si="368"/>
        <v>46571.432835794461</v>
      </c>
      <c r="AC223" s="199">
        <f t="shared" si="380"/>
        <v>2019.5034985907716</v>
      </c>
      <c r="AD223" s="199">
        <f t="shared" si="381"/>
        <v>2090.9573426300121</v>
      </c>
      <c r="AE223" s="201">
        <f t="shared" si="382"/>
        <v>2090.9573426300121</v>
      </c>
      <c r="AF223" s="202">
        <f t="shared" si="369"/>
        <v>2090.9573426300121</v>
      </c>
      <c r="AG223" s="202">
        <f t="shared" si="383"/>
        <v>2090.9573426300121</v>
      </c>
      <c r="AH223" s="202">
        <f t="shared" si="384"/>
        <v>2090</v>
      </c>
      <c r="AI223" s="177">
        <f t="shared" si="370"/>
        <v>2091</v>
      </c>
      <c r="AJ223" s="178" cm="1">
        <f t="array" ref="AJ223">IFERROR(INDEX($AN$6:$DP$6,MATCH(_xlfn.AGGREGATE(14,6,(AN223:DP223)/(AN223:DP223&lt;=0),1),AN223:DP223,0)),"-")</f>
        <v>2091</v>
      </c>
      <c r="AL223" s="176" t="s">
        <v>302</v>
      </c>
      <c r="AM223" s="154">
        <f t="shared" si="371"/>
        <v>1.1028839511072001E-2</v>
      </c>
      <c r="AN223" s="176">
        <f t="shared" si="385"/>
        <v>1.0874497926216593E-2</v>
      </c>
      <c r="AO223" s="176">
        <f t="shared" si="385"/>
        <v>1.0720156341361184E-2</v>
      </c>
      <c r="AP223" s="176">
        <f t="shared" si="385"/>
        <v>1.0565814756505776E-2</v>
      </c>
      <c r="AQ223" s="176">
        <f t="shared" si="385"/>
        <v>1.0411473171650368E-2</v>
      </c>
      <c r="AR223" s="230">
        <f t="shared" si="394"/>
        <v>1.0257131586794959E-2</v>
      </c>
      <c r="AS223" s="230">
        <f t="shared" si="394"/>
        <v>1.0102790001939551E-2</v>
      </c>
      <c r="AT223" s="230">
        <f t="shared" si="394"/>
        <v>9.9484484170841436E-3</v>
      </c>
      <c r="AU223" s="230">
        <f t="shared" si="394"/>
        <v>9.7941068322287342E-3</v>
      </c>
      <c r="AV223" s="230">
        <f t="shared" si="394"/>
        <v>9.6397652473733265E-3</v>
      </c>
      <c r="AW223" s="230">
        <f t="shared" si="394"/>
        <v>9.4854236625179188E-3</v>
      </c>
      <c r="AX223" s="230">
        <f t="shared" si="394"/>
        <v>9.3310820776625093E-3</v>
      </c>
      <c r="AY223" s="230">
        <f t="shared" si="394"/>
        <v>9.1767404928071016E-3</v>
      </c>
      <c r="AZ223" s="230">
        <f t="shared" si="394"/>
        <v>9.0223989079516939E-3</v>
      </c>
      <c r="BA223" s="230">
        <f t="shared" si="394"/>
        <v>8.8680573230962845E-3</v>
      </c>
      <c r="BB223" s="230">
        <f t="shared" si="394"/>
        <v>8.7137157382408768E-3</v>
      </c>
      <c r="BC223" s="230">
        <f t="shared" si="394"/>
        <v>8.5593741533854691E-3</v>
      </c>
      <c r="BD223" s="230">
        <f t="shared" si="394"/>
        <v>8.4050325685300596E-3</v>
      </c>
      <c r="BE223" s="230">
        <f t="shared" si="394"/>
        <v>8.2506909836746519E-3</v>
      </c>
      <c r="BF223" s="230">
        <f t="shared" si="394"/>
        <v>8.0963493988192442E-3</v>
      </c>
      <c r="BG223" s="230">
        <f t="shared" si="394"/>
        <v>7.9420078139638348E-3</v>
      </c>
      <c r="BH223" s="230">
        <f t="shared" si="391"/>
        <v>7.7876662291084271E-3</v>
      </c>
      <c r="BI223" s="230">
        <f t="shared" si="391"/>
        <v>7.6333246442530193E-3</v>
      </c>
      <c r="BJ223" s="230">
        <f t="shared" si="391"/>
        <v>7.4789830593976108E-3</v>
      </c>
      <c r="BK223" s="230">
        <f t="shared" si="391"/>
        <v>7.3246414745422022E-3</v>
      </c>
      <c r="BL223" s="230">
        <f t="shared" si="391"/>
        <v>7.1702998896867945E-3</v>
      </c>
      <c r="BM223" s="230">
        <f t="shared" si="391"/>
        <v>7.0159583048313859E-3</v>
      </c>
      <c r="BN223" s="230">
        <f t="shared" si="391"/>
        <v>6.8616167199759773E-3</v>
      </c>
      <c r="BO223" s="230">
        <f t="shared" si="391"/>
        <v>6.7072751351205696E-3</v>
      </c>
      <c r="BP223" s="230">
        <f t="shared" si="391"/>
        <v>6.5529335502651611E-3</v>
      </c>
      <c r="BQ223" s="230">
        <f t="shared" si="391"/>
        <v>6.3985919654097525E-3</v>
      </c>
      <c r="BR223" s="230">
        <f t="shared" si="391"/>
        <v>6.2442503805543448E-3</v>
      </c>
      <c r="BS223" s="230">
        <f t="shared" si="391"/>
        <v>6.0899087956989362E-3</v>
      </c>
      <c r="BT223" s="230">
        <f t="shared" si="391"/>
        <v>5.9355672108435276E-3</v>
      </c>
      <c r="BU223" s="230">
        <f t="shared" si="391"/>
        <v>5.7812256259881199E-3</v>
      </c>
      <c r="BV223" s="230">
        <f t="shared" si="391"/>
        <v>5.6268840411327114E-3</v>
      </c>
      <c r="BW223" s="230">
        <f t="shared" si="395"/>
        <v>5.4725424562773028E-3</v>
      </c>
      <c r="BX223" s="230">
        <f t="shared" si="395"/>
        <v>5.3182008714218951E-3</v>
      </c>
      <c r="BY223" s="230">
        <f t="shared" si="395"/>
        <v>5.1638592865664865E-3</v>
      </c>
      <c r="BZ223" s="230">
        <f t="shared" si="395"/>
        <v>5.0095177017110779E-3</v>
      </c>
      <c r="CA223" s="230">
        <f t="shared" si="395"/>
        <v>4.8551761168556702E-3</v>
      </c>
      <c r="CB223" s="230">
        <f t="shared" si="395"/>
        <v>4.7008345320002616E-3</v>
      </c>
      <c r="CC223" s="230">
        <f t="shared" si="395"/>
        <v>4.5464929471448531E-3</v>
      </c>
      <c r="CD223" s="230">
        <f t="shared" si="395"/>
        <v>4.3921513622894454E-3</v>
      </c>
      <c r="CE223" s="230">
        <f t="shared" si="395"/>
        <v>4.2378097774340368E-3</v>
      </c>
      <c r="CF223" s="230">
        <f t="shared" si="395"/>
        <v>4.0834681925786282E-3</v>
      </c>
      <c r="CG223" s="230">
        <f t="shared" si="395"/>
        <v>3.9291266077232205E-3</v>
      </c>
      <c r="CH223" s="230">
        <f t="shared" si="395"/>
        <v>3.7747850228678119E-3</v>
      </c>
      <c r="CI223" s="230">
        <f t="shared" si="395"/>
        <v>3.6204434380124034E-3</v>
      </c>
      <c r="CJ223" s="230">
        <f t="shared" si="395"/>
        <v>3.4661018531569956E-3</v>
      </c>
      <c r="CK223" s="230">
        <f t="shared" si="395"/>
        <v>3.3117602683015871E-3</v>
      </c>
      <c r="CL223" s="230">
        <f t="shared" si="395"/>
        <v>3.1574186834461785E-3</v>
      </c>
      <c r="CM223" s="230">
        <f t="shared" si="392"/>
        <v>3.0030770985907708E-3</v>
      </c>
      <c r="CN223" s="230">
        <f t="shared" si="392"/>
        <v>2.8487355137353631E-3</v>
      </c>
      <c r="CO223" s="230">
        <f t="shared" si="392"/>
        <v>2.6943939288799536E-3</v>
      </c>
      <c r="CP223" s="230">
        <f t="shared" si="392"/>
        <v>2.5400523440245459E-3</v>
      </c>
      <c r="CQ223" s="230">
        <f t="shared" si="392"/>
        <v>2.3857107591691382E-3</v>
      </c>
      <c r="CR223" s="230">
        <f t="shared" si="392"/>
        <v>2.2313691743137288E-3</v>
      </c>
      <c r="CS223" s="230">
        <f t="shared" si="392"/>
        <v>2.0770275894583211E-3</v>
      </c>
      <c r="CT223" s="230">
        <f t="shared" si="392"/>
        <v>1.9226860046029134E-3</v>
      </c>
      <c r="CU223" s="230">
        <f t="shared" si="392"/>
        <v>1.7683444197475039E-3</v>
      </c>
      <c r="CV223" s="230">
        <f t="shared" si="392"/>
        <v>1.6140028348920962E-3</v>
      </c>
      <c r="CW223" s="230">
        <f t="shared" si="392"/>
        <v>1.4596612500366885E-3</v>
      </c>
      <c r="CX223" s="230">
        <f t="shared" si="392"/>
        <v>1.3053196651812791E-3</v>
      </c>
      <c r="CY223" s="230">
        <f t="shared" si="392"/>
        <v>1.1509780803258714E-3</v>
      </c>
      <c r="CZ223" s="230">
        <f t="shared" si="392"/>
        <v>9.9663649547046367E-4</v>
      </c>
      <c r="DA223" s="230">
        <f t="shared" si="392"/>
        <v>8.4229491061505422E-4</v>
      </c>
      <c r="DB223" s="230">
        <f t="shared" si="393"/>
        <v>6.8795332575964652E-4</v>
      </c>
      <c r="DC223" s="230">
        <f t="shared" si="393"/>
        <v>5.3361174090423881E-4</v>
      </c>
      <c r="DD223" s="230">
        <f t="shared" si="393"/>
        <v>3.7927015604882937E-4</v>
      </c>
      <c r="DE223" s="230">
        <f t="shared" si="393"/>
        <v>2.2492857119342166E-4</v>
      </c>
      <c r="DF223" s="230">
        <f t="shared" si="393"/>
        <v>7.0727410264161364E-5</v>
      </c>
      <c r="DG223" s="230">
        <f t="shared" si="393"/>
        <v>0</v>
      </c>
      <c r="DH223" s="230">
        <f t="shared" si="393"/>
        <v>0</v>
      </c>
      <c r="DI223" s="230">
        <f t="shared" si="393"/>
        <v>0</v>
      </c>
      <c r="DJ223" s="230">
        <f t="shared" si="393"/>
        <v>0</v>
      </c>
      <c r="DK223" s="230">
        <f t="shared" si="393"/>
        <v>0</v>
      </c>
      <c r="DL223" s="230">
        <f t="shared" si="393"/>
        <v>0</v>
      </c>
      <c r="DM223" s="230">
        <f t="shared" si="393"/>
        <v>0</v>
      </c>
      <c r="DN223" s="230">
        <f t="shared" si="393"/>
        <v>0</v>
      </c>
      <c r="DO223" s="230">
        <f t="shared" si="393"/>
        <v>0</v>
      </c>
      <c r="DP223" s="230">
        <f t="shared" si="393"/>
        <v>0</v>
      </c>
    </row>
    <row r="224" spans="2:120" x14ac:dyDescent="0.25">
      <c r="B224" s="194" t="str">
        <f t="shared" si="374"/>
        <v>Serbia and Montenegro</v>
      </c>
      <c r="C224" s="233">
        <f>'web app'!$C$29</f>
        <v>668.55</v>
      </c>
      <c r="D224" s="234">
        <f>'web app'!$C$17</f>
        <v>0.15</v>
      </c>
      <c r="E224" s="235">
        <f>VLOOKUP($S224,'data countries EDGAR'!$A$15:$AA$223,'data countries EDGAR'!$AA$12,FALSE)</f>
        <v>1.2141209479940005E-3</v>
      </c>
      <c r="F224" s="235">
        <f>VLOOKUP($S224,'data countries EDGAR'!$A$15:$AA$223,'data countries EDGAR'!$Z$12,FALSE)</f>
        <v>1.611801535995097E-3</v>
      </c>
      <c r="G224" s="193">
        <f t="shared" si="375"/>
        <v>1.0376895133233019</v>
      </c>
      <c r="H224" s="262">
        <f>VLOOKUP($S224,'data countries EDGAR'!$A$15:$AA$223,'data countries EDGAR'!M$12,FALSE)/1000</f>
        <v>5.9137880867695995E-2</v>
      </c>
      <c r="I224" s="236">
        <f>VLOOKUP($S224,'data countries EDGAR'!$A$15:$AA$223,'data countries EDGAR'!N$12,FALSE)/1000</f>
        <v>5.904283752963E-2</v>
      </c>
      <c r="J224" s="236">
        <f>VLOOKUP($S224,'data countries EDGAR'!$A$15:$AA$223,'data countries EDGAR'!O$12,FALSE)/1000</f>
        <v>5.8042142053730997E-2</v>
      </c>
      <c r="K224" s="236">
        <f>VLOOKUP($S224,'data countries EDGAR'!$A$15:$AA$223,'data countries EDGAR'!P$12,FALSE)/1000</f>
        <v>5.8563004761450002E-2</v>
      </c>
      <c r="L224" s="236">
        <f>VLOOKUP($S224,'data countries EDGAR'!$A$15:$AA$223,'data countries EDGAR'!Q$12,FALSE)/1000</f>
        <v>5.6767929332568995E-2</v>
      </c>
      <c r="M224" s="236">
        <f>VLOOKUP($S224,'data countries EDGAR'!$A$15:$AA$223,'data countries EDGAR'!R$12,FALSE)/1000</f>
        <v>5.5584486863999999E-2</v>
      </c>
      <c r="N224" s="236"/>
      <c r="O224" s="236"/>
      <c r="P224" s="262">
        <f t="shared" si="376"/>
        <v>0.28800040054137999</v>
      </c>
      <c r="Q224" s="194">
        <f t="shared" si="363"/>
        <v>0</v>
      </c>
      <c r="R224" s="237">
        <f t="shared" si="364"/>
        <v>0</v>
      </c>
      <c r="S224" s="194" t="str">
        <f>'data countries EDGAR'!A179</f>
        <v>Serbia and Montenegro</v>
      </c>
      <c r="T224" s="195">
        <v>2019</v>
      </c>
      <c r="U224" s="485">
        <f t="shared" si="377"/>
        <v>1.0376895133233019</v>
      </c>
      <c r="V224" s="193">
        <f t="shared" si="365"/>
        <v>1.0376895133229538</v>
      </c>
      <c r="W224" s="254">
        <f t="shared" si="378"/>
        <v>-3.3550939804172231E-13</v>
      </c>
      <c r="X224" s="197">
        <f t="shared" si="366"/>
        <v>5.9137880867695995E-2</v>
      </c>
      <c r="Y224" s="229">
        <v>0</v>
      </c>
      <c r="Z224" s="199">
        <f t="shared" si="379"/>
        <v>5.9137880867695995E-2</v>
      </c>
      <c r="AA224" s="199">
        <f t="shared" si="367"/>
        <v>-240.99241773213842</v>
      </c>
      <c r="AB224" s="200">
        <f t="shared" si="368"/>
        <v>245497.43703685957</v>
      </c>
      <c r="AC224" s="199">
        <f t="shared" si="380"/>
        <v>2019.506927707343</v>
      </c>
      <c r="AD224" s="199">
        <f t="shared" si="381"/>
        <v>2055.5869748166529</v>
      </c>
      <c r="AE224" s="201">
        <f t="shared" si="382"/>
        <v>2055.5869748166529</v>
      </c>
      <c r="AF224" s="202">
        <f t="shared" si="369"/>
        <v>2055.5869748166529</v>
      </c>
      <c r="AG224" s="202">
        <f t="shared" si="383"/>
        <v>2055.5869748166529</v>
      </c>
      <c r="AH224" s="202">
        <f t="shared" si="384"/>
        <v>2055</v>
      </c>
      <c r="AI224" s="177">
        <f t="shared" si="370"/>
        <v>2056</v>
      </c>
      <c r="AJ224" s="178" cm="1">
        <f t="array" ref="AJ224">IFERROR(INDEX($AN$6:$DP$6,MATCH(_xlfn.AGGREGATE(14,6,(AN224:DP224)/(AN224:DP224&lt;=0),1),AN224:DP224,0)),"-")</f>
        <v>2056</v>
      </c>
      <c r="AL224" s="176" t="s">
        <v>302</v>
      </c>
      <c r="AM224" s="154">
        <f t="shared" si="371"/>
        <v>5.9137880867695995E-2</v>
      </c>
      <c r="AN224" s="176">
        <f t="shared" si="385"/>
        <v>5.7499121144328827E-2</v>
      </c>
      <c r="AO224" s="176">
        <f t="shared" si="385"/>
        <v>5.5860361420961659E-2</v>
      </c>
      <c r="AP224" s="176">
        <f t="shared" si="385"/>
        <v>5.422160169759449E-2</v>
      </c>
      <c r="AQ224" s="176">
        <f t="shared" si="385"/>
        <v>5.2582841974227322E-2</v>
      </c>
      <c r="AR224" s="230">
        <f t="shared" si="394"/>
        <v>5.0944082250860154E-2</v>
      </c>
      <c r="AS224" s="230">
        <f t="shared" si="394"/>
        <v>4.9305322527492985E-2</v>
      </c>
      <c r="AT224" s="230">
        <f t="shared" si="394"/>
        <v>4.7666562804125817E-2</v>
      </c>
      <c r="AU224" s="230">
        <f t="shared" si="394"/>
        <v>4.6027803080758649E-2</v>
      </c>
      <c r="AV224" s="230">
        <f t="shared" si="394"/>
        <v>4.4389043357391481E-2</v>
      </c>
      <c r="AW224" s="230">
        <f t="shared" si="394"/>
        <v>4.2750283634024319E-2</v>
      </c>
      <c r="AX224" s="230">
        <f t="shared" si="394"/>
        <v>4.1111523910657144E-2</v>
      </c>
      <c r="AY224" s="230">
        <f t="shared" si="394"/>
        <v>3.9472764187289983E-2</v>
      </c>
      <c r="AZ224" s="230">
        <f t="shared" si="394"/>
        <v>3.7834004463922807E-2</v>
      </c>
      <c r="BA224" s="230">
        <f t="shared" si="394"/>
        <v>3.6195244740555646E-2</v>
      </c>
      <c r="BB224" s="230">
        <f t="shared" si="394"/>
        <v>3.4556485017188471E-2</v>
      </c>
      <c r="BC224" s="230">
        <f t="shared" si="394"/>
        <v>3.2917725293821309E-2</v>
      </c>
      <c r="BD224" s="230">
        <f t="shared" si="394"/>
        <v>3.1278965570454134E-2</v>
      </c>
      <c r="BE224" s="230">
        <f t="shared" si="394"/>
        <v>2.9640205847086969E-2</v>
      </c>
      <c r="BF224" s="230">
        <f t="shared" si="394"/>
        <v>2.8001446123719801E-2</v>
      </c>
      <c r="BG224" s="230">
        <f t="shared" si="394"/>
        <v>2.6362686400352636E-2</v>
      </c>
      <c r="BH224" s="230">
        <f t="shared" si="391"/>
        <v>2.4723926676985468E-2</v>
      </c>
      <c r="BI224" s="230">
        <f t="shared" si="391"/>
        <v>2.30851669536183E-2</v>
      </c>
      <c r="BJ224" s="230">
        <f t="shared" si="391"/>
        <v>2.1446407230251131E-2</v>
      </c>
      <c r="BK224" s="230">
        <f t="shared" si="391"/>
        <v>1.9807647506883963E-2</v>
      </c>
      <c r="BL224" s="230">
        <f t="shared" si="391"/>
        <v>1.8168887783516795E-2</v>
      </c>
      <c r="BM224" s="230">
        <f t="shared" si="391"/>
        <v>1.6530128060149626E-2</v>
      </c>
      <c r="BN224" s="230">
        <f t="shared" si="391"/>
        <v>1.4891368336782458E-2</v>
      </c>
      <c r="BO224" s="230">
        <f t="shared" si="391"/>
        <v>1.325260861341529E-2</v>
      </c>
      <c r="BP224" s="230">
        <f t="shared" si="391"/>
        <v>1.1613848890048122E-2</v>
      </c>
      <c r="BQ224" s="230">
        <f t="shared" si="391"/>
        <v>9.9750891666809532E-3</v>
      </c>
      <c r="BR224" s="230">
        <f t="shared" si="391"/>
        <v>8.3363294433137849E-3</v>
      </c>
      <c r="BS224" s="230">
        <f t="shared" si="391"/>
        <v>6.6975697199466167E-3</v>
      </c>
      <c r="BT224" s="230">
        <f t="shared" si="391"/>
        <v>5.0588099965794484E-3</v>
      </c>
      <c r="BU224" s="230">
        <f t="shared" si="391"/>
        <v>3.4200502732122801E-3</v>
      </c>
      <c r="BV224" s="230">
        <f t="shared" si="391"/>
        <v>1.7812905498451118E-3</v>
      </c>
      <c r="BW224" s="230">
        <f t="shared" si="395"/>
        <v>2.8230867490980035E-4</v>
      </c>
      <c r="BX224" s="230">
        <f t="shared" si="395"/>
        <v>0</v>
      </c>
      <c r="BY224" s="230">
        <f t="shared" si="395"/>
        <v>0</v>
      </c>
      <c r="BZ224" s="230">
        <f t="shared" si="395"/>
        <v>0</v>
      </c>
      <c r="CA224" s="230">
        <f t="shared" si="395"/>
        <v>0</v>
      </c>
      <c r="CB224" s="230">
        <f t="shared" si="395"/>
        <v>0</v>
      </c>
      <c r="CC224" s="230">
        <f t="shared" si="395"/>
        <v>0</v>
      </c>
      <c r="CD224" s="230">
        <f t="shared" si="395"/>
        <v>0</v>
      </c>
      <c r="CE224" s="230">
        <f t="shared" si="395"/>
        <v>0</v>
      </c>
      <c r="CF224" s="230">
        <f t="shared" si="395"/>
        <v>0</v>
      </c>
      <c r="CG224" s="230">
        <f t="shared" si="395"/>
        <v>0</v>
      </c>
      <c r="CH224" s="230">
        <f t="shared" si="395"/>
        <v>0</v>
      </c>
      <c r="CI224" s="230">
        <f t="shared" si="395"/>
        <v>0</v>
      </c>
      <c r="CJ224" s="230">
        <f t="shared" si="395"/>
        <v>0</v>
      </c>
      <c r="CK224" s="230">
        <f t="shared" si="395"/>
        <v>0</v>
      </c>
      <c r="CL224" s="230">
        <f t="shared" si="395"/>
        <v>0</v>
      </c>
      <c r="CM224" s="230">
        <f t="shared" si="392"/>
        <v>0</v>
      </c>
      <c r="CN224" s="230">
        <f t="shared" si="392"/>
        <v>0</v>
      </c>
      <c r="CO224" s="230">
        <f t="shared" si="392"/>
        <v>0</v>
      </c>
      <c r="CP224" s="230">
        <f t="shared" si="392"/>
        <v>0</v>
      </c>
      <c r="CQ224" s="230">
        <f t="shared" si="392"/>
        <v>0</v>
      </c>
      <c r="CR224" s="230">
        <f t="shared" si="392"/>
        <v>0</v>
      </c>
      <c r="CS224" s="230">
        <f t="shared" si="392"/>
        <v>0</v>
      </c>
      <c r="CT224" s="230">
        <f t="shared" si="392"/>
        <v>0</v>
      </c>
      <c r="CU224" s="230">
        <f t="shared" si="392"/>
        <v>0</v>
      </c>
      <c r="CV224" s="230">
        <f t="shared" si="392"/>
        <v>0</v>
      </c>
      <c r="CW224" s="230">
        <f t="shared" si="392"/>
        <v>0</v>
      </c>
      <c r="CX224" s="230">
        <f t="shared" si="392"/>
        <v>0</v>
      </c>
      <c r="CY224" s="230">
        <f t="shared" si="392"/>
        <v>0</v>
      </c>
      <c r="CZ224" s="230">
        <f t="shared" si="392"/>
        <v>0</v>
      </c>
      <c r="DA224" s="230">
        <f t="shared" si="392"/>
        <v>0</v>
      </c>
      <c r="DB224" s="230">
        <f t="shared" si="393"/>
        <v>0</v>
      </c>
      <c r="DC224" s="230">
        <f t="shared" si="393"/>
        <v>0</v>
      </c>
      <c r="DD224" s="230">
        <f t="shared" si="393"/>
        <v>0</v>
      </c>
      <c r="DE224" s="230">
        <f t="shared" si="393"/>
        <v>0</v>
      </c>
      <c r="DF224" s="230">
        <f t="shared" si="393"/>
        <v>0</v>
      </c>
      <c r="DG224" s="230">
        <f t="shared" si="393"/>
        <v>0</v>
      </c>
      <c r="DH224" s="230">
        <f t="shared" si="393"/>
        <v>0</v>
      </c>
      <c r="DI224" s="230">
        <f t="shared" si="393"/>
        <v>0</v>
      </c>
      <c r="DJ224" s="230">
        <f t="shared" si="393"/>
        <v>0</v>
      </c>
      <c r="DK224" s="230">
        <f t="shared" si="393"/>
        <v>0</v>
      </c>
      <c r="DL224" s="230">
        <f t="shared" si="393"/>
        <v>0</v>
      </c>
      <c r="DM224" s="230">
        <f t="shared" si="393"/>
        <v>0</v>
      </c>
      <c r="DN224" s="230">
        <f t="shared" si="393"/>
        <v>0</v>
      </c>
      <c r="DO224" s="230">
        <f t="shared" si="393"/>
        <v>0</v>
      </c>
      <c r="DP224" s="230">
        <f t="shared" si="393"/>
        <v>0</v>
      </c>
    </row>
    <row r="225" spans="2:120" x14ac:dyDescent="0.25">
      <c r="B225" s="194" t="str">
        <f t="shared" si="374"/>
        <v>Seychelles</v>
      </c>
      <c r="C225" s="233">
        <f>'web app'!$C$29</f>
        <v>668.55</v>
      </c>
      <c r="D225" s="234">
        <f>'web app'!$C$17</f>
        <v>0.15</v>
      </c>
      <c r="E225" s="235">
        <f>VLOOKUP($S225,'data countries EDGAR'!$A$15:$AA$223,'data countries EDGAR'!$AA$12,FALSE)</f>
        <v>1.2409890309187633E-5</v>
      </c>
      <c r="F225" s="235">
        <f>VLOOKUP($S225,'data countries EDGAR'!$A$15:$AA$223,'data countries EDGAR'!$Z$12,FALSE)</f>
        <v>2.4388979187555855E-5</v>
      </c>
      <c r="G225" s="193">
        <f t="shared" si="375"/>
        <v>1.5103959055395504E-2</v>
      </c>
      <c r="H225" s="262">
        <f>VLOOKUP($S225,'data countries EDGAR'!$A$15:$AA$223,'data countries EDGAR'!M$12,FALSE)/1000</f>
        <v>8.9484500012461995E-4</v>
      </c>
      <c r="I225" s="236">
        <f>VLOOKUP($S225,'data countries EDGAR'!$A$15:$AA$223,'data countries EDGAR'!N$12,FALSE)/1000</f>
        <v>8.3882426621939999E-4</v>
      </c>
      <c r="J225" s="236">
        <f>VLOOKUP($S225,'data countries EDGAR'!$A$15:$AA$223,'data countries EDGAR'!O$12,FALSE)/1000</f>
        <v>7.8820838995424997E-4</v>
      </c>
      <c r="K225" s="236">
        <f>VLOOKUP($S225,'data countries EDGAR'!$A$15:$AA$223,'data countries EDGAR'!P$12,FALSE)/1000</f>
        <v>8.4240664422639995E-4</v>
      </c>
      <c r="L225" s="236">
        <f>VLOOKUP($S225,'data countries EDGAR'!$A$15:$AA$223,'data countries EDGAR'!Q$12,FALSE)/1000</f>
        <v>8.3947004958274994E-4</v>
      </c>
      <c r="M225" s="236">
        <f>VLOOKUP($S225,'data countries EDGAR'!$A$15:$AA$223,'data countries EDGAR'!R$12,FALSE)/1000</f>
        <v>8.7821580554977002E-4</v>
      </c>
      <c r="N225" s="236"/>
      <c r="O225" s="236"/>
      <c r="P225" s="262">
        <f t="shared" si="376"/>
        <v>4.1871251555325693E-3</v>
      </c>
      <c r="Q225" s="194">
        <f t="shared" si="363"/>
        <v>0</v>
      </c>
      <c r="R225" s="237">
        <f t="shared" si="364"/>
        <v>0</v>
      </c>
      <c r="S225" s="194" t="str">
        <f>'data countries EDGAR'!A180</f>
        <v>Seychelles</v>
      </c>
      <c r="T225" s="195">
        <v>2019</v>
      </c>
      <c r="U225" s="485">
        <f t="shared" si="377"/>
        <v>1.5103959055395504E-2</v>
      </c>
      <c r="V225" s="193">
        <f t="shared" si="365"/>
        <v>1.5103959055390916E-2</v>
      </c>
      <c r="W225" s="254">
        <f t="shared" si="378"/>
        <v>-3.0375701953744283E-13</v>
      </c>
      <c r="X225" s="197">
        <f t="shared" si="366"/>
        <v>8.9484500012461995E-4</v>
      </c>
      <c r="Y225" s="229">
        <v>0</v>
      </c>
      <c r="Z225" s="199">
        <f t="shared" si="379"/>
        <v>8.9484500012461995E-4</v>
      </c>
      <c r="AA225" s="199">
        <f t="shared" si="367"/>
        <v>-3.6453817186142552</v>
      </c>
      <c r="AB225" s="200">
        <f t="shared" si="368"/>
        <v>3712.3304291332415</v>
      </c>
      <c r="AC225" s="199">
        <f t="shared" si="380"/>
        <v>2019.5071941377942</v>
      </c>
      <c r="AD225" s="199">
        <f t="shared" si="381"/>
        <v>2054.2505159757829</v>
      </c>
      <c r="AE225" s="201">
        <f t="shared" si="382"/>
        <v>2054.2505159757829</v>
      </c>
      <c r="AF225" s="202">
        <f t="shared" si="369"/>
        <v>2054.2505159757829</v>
      </c>
      <c r="AG225" s="202">
        <f t="shared" si="383"/>
        <v>2054.2505159757829</v>
      </c>
      <c r="AH225" s="202">
        <f t="shared" si="384"/>
        <v>2054</v>
      </c>
      <c r="AI225" s="177">
        <f t="shared" si="370"/>
        <v>2054</v>
      </c>
      <c r="AJ225" s="178" cm="1">
        <f t="array" ref="AJ225">IFERROR(INDEX($AN$6:$DP$6,MATCH(_xlfn.AGGREGATE(14,6,(AN225:DP225)/(AN225:DP225&lt;=0),1),AN225:DP225,0)),"-")</f>
        <v>2055</v>
      </c>
      <c r="AL225" s="176" t="s">
        <v>302</v>
      </c>
      <c r="AM225" s="154">
        <f t="shared" si="371"/>
        <v>8.9484500012461995E-4</v>
      </c>
      <c r="AN225" s="176">
        <f t="shared" si="385"/>
        <v>8.6909444721921213E-4</v>
      </c>
      <c r="AO225" s="176">
        <f t="shared" si="385"/>
        <v>8.433438943138042E-4</v>
      </c>
      <c r="AP225" s="176">
        <f t="shared" si="385"/>
        <v>8.1759334140839638E-4</v>
      </c>
      <c r="AQ225" s="176">
        <f t="shared" si="385"/>
        <v>7.9184278850298845E-4</v>
      </c>
      <c r="AR225" s="230">
        <f t="shared" si="394"/>
        <v>7.6609223559758063E-4</v>
      </c>
      <c r="AS225" s="230">
        <f t="shared" si="394"/>
        <v>7.403416826921728E-4</v>
      </c>
      <c r="AT225" s="230">
        <f t="shared" si="394"/>
        <v>7.1459112978676487E-4</v>
      </c>
      <c r="AU225" s="230">
        <f t="shared" si="394"/>
        <v>6.8884057688135705E-4</v>
      </c>
      <c r="AV225" s="230">
        <f t="shared" si="394"/>
        <v>6.6309002397594912E-4</v>
      </c>
      <c r="AW225" s="230">
        <f t="shared" si="394"/>
        <v>6.373394710705413E-4</v>
      </c>
      <c r="AX225" s="230">
        <f t="shared" si="394"/>
        <v>6.1158891816513348E-4</v>
      </c>
      <c r="AY225" s="230">
        <f t="shared" si="394"/>
        <v>5.8583836525972555E-4</v>
      </c>
      <c r="AZ225" s="230">
        <f t="shared" si="394"/>
        <v>5.6008781235431762E-4</v>
      </c>
      <c r="BA225" s="230">
        <f t="shared" si="394"/>
        <v>5.343372594489098E-4</v>
      </c>
      <c r="BB225" s="230">
        <f t="shared" si="394"/>
        <v>5.0858670654350198E-4</v>
      </c>
      <c r="BC225" s="230">
        <f t="shared" si="394"/>
        <v>4.8283615363809411E-4</v>
      </c>
      <c r="BD225" s="230">
        <f t="shared" si="394"/>
        <v>4.5708560073268623E-4</v>
      </c>
      <c r="BE225" s="230">
        <f t="shared" si="394"/>
        <v>4.3133504782727835E-4</v>
      </c>
      <c r="BF225" s="230">
        <f t="shared" si="394"/>
        <v>4.0558449492187048E-4</v>
      </c>
      <c r="BG225" s="230">
        <f t="shared" si="394"/>
        <v>3.7983394201646266E-4</v>
      </c>
      <c r="BH225" s="230">
        <f t="shared" si="391"/>
        <v>3.5408338911105473E-4</v>
      </c>
      <c r="BI225" s="230">
        <f t="shared" si="391"/>
        <v>3.2833283620564691E-4</v>
      </c>
      <c r="BJ225" s="230">
        <f t="shared" si="391"/>
        <v>3.0258228330023909E-4</v>
      </c>
      <c r="BK225" s="230">
        <f t="shared" si="391"/>
        <v>2.7683173039483116E-4</v>
      </c>
      <c r="BL225" s="230">
        <f t="shared" si="391"/>
        <v>2.5108117748942334E-4</v>
      </c>
      <c r="BM225" s="230">
        <f t="shared" si="391"/>
        <v>2.2533062458401541E-4</v>
      </c>
      <c r="BN225" s="230">
        <f t="shared" si="391"/>
        <v>1.9958007167860759E-4</v>
      </c>
      <c r="BO225" s="230">
        <f t="shared" si="391"/>
        <v>1.7382951877319976E-4</v>
      </c>
      <c r="BP225" s="230">
        <f t="shared" si="391"/>
        <v>1.4807896586779183E-4</v>
      </c>
      <c r="BQ225" s="230">
        <f t="shared" si="391"/>
        <v>1.2232841296238401E-4</v>
      </c>
      <c r="BR225" s="230">
        <f t="shared" si="391"/>
        <v>9.6577860056976084E-5</v>
      </c>
      <c r="BS225" s="230">
        <f t="shared" si="391"/>
        <v>7.0827307151568263E-5</v>
      </c>
      <c r="BT225" s="230">
        <f t="shared" si="391"/>
        <v>4.5076754246160442E-5</v>
      </c>
      <c r="BU225" s="230">
        <f t="shared" si="391"/>
        <v>1.9326201340752512E-5</v>
      </c>
      <c r="BV225" s="230">
        <f t="shared" si="391"/>
        <v>8.080298715159937E-7</v>
      </c>
      <c r="BW225" s="230">
        <f t="shared" si="395"/>
        <v>0</v>
      </c>
      <c r="BX225" s="230">
        <f t="shared" si="395"/>
        <v>0</v>
      </c>
      <c r="BY225" s="230">
        <f t="shared" si="395"/>
        <v>0</v>
      </c>
      <c r="BZ225" s="230">
        <f t="shared" si="395"/>
        <v>0</v>
      </c>
      <c r="CA225" s="230">
        <f t="shared" si="395"/>
        <v>0</v>
      </c>
      <c r="CB225" s="230">
        <f t="shared" si="395"/>
        <v>0</v>
      </c>
      <c r="CC225" s="230">
        <f t="shared" si="395"/>
        <v>0</v>
      </c>
      <c r="CD225" s="230">
        <f t="shared" si="395"/>
        <v>0</v>
      </c>
      <c r="CE225" s="230">
        <f t="shared" si="395"/>
        <v>0</v>
      </c>
      <c r="CF225" s="230">
        <f t="shared" si="395"/>
        <v>0</v>
      </c>
      <c r="CG225" s="230">
        <f t="shared" si="395"/>
        <v>0</v>
      </c>
      <c r="CH225" s="230">
        <f t="shared" si="395"/>
        <v>0</v>
      </c>
      <c r="CI225" s="230">
        <f t="shared" si="395"/>
        <v>0</v>
      </c>
      <c r="CJ225" s="230">
        <f t="shared" si="395"/>
        <v>0</v>
      </c>
      <c r="CK225" s="230">
        <f t="shared" si="395"/>
        <v>0</v>
      </c>
      <c r="CL225" s="230">
        <f t="shared" si="395"/>
        <v>0</v>
      </c>
      <c r="CM225" s="230">
        <f t="shared" si="392"/>
        <v>0</v>
      </c>
      <c r="CN225" s="230">
        <f t="shared" si="392"/>
        <v>0</v>
      </c>
      <c r="CO225" s="230">
        <f t="shared" si="392"/>
        <v>0</v>
      </c>
      <c r="CP225" s="230">
        <f t="shared" si="392"/>
        <v>0</v>
      </c>
      <c r="CQ225" s="230">
        <f t="shared" si="392"/>
        <v>0</v>
      </c>
      <c r="CR225" s="230">
        <f t="shared" si="392"/>
        <v>0</v>
      </c>
      <c r="CS225" s="230">
        <f t="shared" si="392"/>
        <v>0</v>
      </c>
      <c r="CT225" s="230">
        <f t="shared" si="392"/>
        <v>0</v>
      </c>
      <c r="CU225" s="230">
        <f t="shared" si="392"/>
        <v>0</v>
      </c>
      <c r="CV225" s="230">
        <f t="shared" si="392"/>
        <v>0</v>
      </c>
      <c r="CW225" s="230">
        <f t="shared" si="392"/>
        <v>0</v>
      </c>
      <c r="CX225" s="230">
        <f t="shared" si="392"/>
        <v>0</v>
      </c>
      <c r="CY225" s="230">
        <f t="shared" si="392"/>
        <v>0</v>
      </c>
      <c r="CZ225" s="230">
        <f t="shared" si="392"/>
        <v>0</v>
      </c>
      <c r="DA225" s="230">
        <f t="shared" si="392"/>
        <v>0</v>
      </c>
      <c r="DB225" s="230">
        <f t="shared" si="393"/>
        <v>0</v>
      </c>
      <c r="DC225" s="230">
        <f t="shared" si="393"/>
        <v>0</v>
      </c>
      <c r="DD225" s="230">
        <f t="shared" si="393"/>
        <v>0</v>
      </c>
      <c r="DE225" s="230">
        <f t="shared" si="393"/>
        <v>0</v>
      </c>
      <c r="DF225" s="230">
        <f t="shared" si="393"/>
        <v>0</v>
      </c>
      <c r="DG225" s="230">
        <f t="shared" si="393"/>
        <v>0</v>
      </c>
      <c r="DH225" s="230">
        <f t="shared" si="393"/>
        <v>0</v>
      </c>
      <c r="DI225" s="230">
        <f t="shared" si="393"/>
        <v>0</v>
      </c>
      <c r="DJ225" s="230">
        <f t="shared" si="393"/>
        <v>0</v>
      </c>
      <c r="DK225" s="230">
        <f t="shared" si="393"/>
        <v>0</v>
      </c>
      <c r="DL225" s="230">
        <f t="shared" si="393"/>
        <v>0</v>
      </c>
      <c r="DM225" s="230">
        <f t="shared" si="393"/>
        <v>0</v>
      </c>
      <c r="DN225" s="230">
        <f t="shared" si="393"/>
        <v>0</v>
      </c>
      <c r="DO225" s="230">
        <f t="shared" si="393"/>
        <v>0</v>
      </c>
      <c r="DP225" s="230">
        <f t="shared" si="393"/>
        <v>0</v>
      </c>
    </row>
    <row r="226" spans="2:120" x14ac:dyDescent="0.25">
      <c r="B226" s="194" t="str">
        <f t="shared" si="374"/>
        <v>Sierra Leone</v>
      </c>
      <c r="C226" s="233">
        <f>'web app'!$C$29</f>
        <v>668.55</v>
      </c>
      <c r="D226" s="234">
        <f>'web app'!$C$17</f>
        <v>0.15</v>
      </c>
      <c r="E226" s="235">
        <f>VLOOKUP($S226,'data countries EDGAR'!$A$15:$AA$223,'data countries EDGAR'!$AA$12,FALSE)</f>
        <v>1.0222220196425273E-3</v>
      </c>
      <c r="F226" s="235">
        <f>VLOOKUP($S226,'data countries EDGAR'!$A$15:$AA$223,'data countries EDGAR'!$Z$12,FALSE)</f>
        <v>3.290507626612163E-5</v>
      </c>
      <c r="G226" s="193">
        <f t="shared" si="375"/>
        <v>0.12120986511186001</v>
      </c>
      <c r="H226" s="262">
        <f>VLOOKUP($S226,'data countries EDGAR'!$A$15:$AA$223,'data countries EDGAR'!M$12,FALSE)/1000</f>
        <v>1.2073052647682001E-3</v>
      </c>
      <c r="I226" s="236">
        <f>VLOOKUP($S226,'data countries EDGAR'!$A$15:$AA$223,'data countries EDGAR'!N$12,FALSE)/1000</f>
        <v>1.2307371868728002E-3</v>
      </c>
      <c r="J226" s="236">
        <f>VLOOKUP($S226,'data countries EDGAR'!$A$15:$AA$223,'data countries EDGAR'!O$12,FALSE)/1000</f>
        <v>1.4723702537061002E-3</v>
      </c>
      <c r="K226" s="236">
        <f>VLOOKUP($S226,'data countries EDGAR'!$A$15:$AA$223,'data countries EDGAR'!P$12,FALSE)/1000</f>
        <v>1.4668426011563E-3</v>
      </c>
      <c r="L226" s="236">
        <f>VLOOKUP($S226,'data countries EDGAR'!$A$15:$AA$223,'data countries EDGAR'!Q$12,FALSE)/1000</f>
        <v>1.4104253426916E-3</v>
      </c>
      <c r="M226" s="236">
        <f>VLOOKUP($S226,'data countries EDGAR'!$A$15:$AA$223,'data countries EDGAR'!R$12,FALSE)/1000</f>
        <v>1.4617844659098999E-3</v>
      </c>
      <c r="N226" s="236"/>
      <c r="O226" s="236"/>
      <c r="P226" s="262">
        <f t="shared" si="376"/>
        <v>7.0421598503367005E-3</v>
      </c>
      <c r="Q226" s="194">
        <f t="shared" si="363"/>
        <v>0</v>
      </c>
      <c r="R226" s="237">
        <f t="shared" si="364"/>
        <v>0</v>
      </c>
      <c r="S226" s="194" t="str">
        <f>'data countries EDGAR'!A181</f>
        <v>Sierra Leone</v>
      </c>
      <c r="T226" s="195">
        <v>2019</v>
      </c>
      <c r="U226" s="485">
        <f t="shared" si="377"/>
        <v>0.12120986511186001</v>
      </c>
      <c r="V226" s="193">
        <f t="shared" si="365"/>
        <v>7.7922532442855949E-2</v>
      </c>
      <c r="W226" s="254">
        <f t="shared" si="378"/>
        <v>-0.35712714166504367</v>
      </c>
      <c r="X226" s="197">
        <f t="shared" si="366"/>
        <v>1.2073052647682001E-3</v>
      </c>
      <c r="Y226" s="229">
        <v>0</v>
      </c>
      <c r="Z226" s="199">
        <f t="shared" si="379"/>
        <v>1.2073052647682001E-3</v>
      </c>
      <c r="AA226" s="199">
        <f t="shared" si="367"/>
        <v>-5.119932999887248</v>
      </c>
      <c r="AB226" s="200">
        <f t="shared" si="368"/>
        <v>5415.8550475469665</v>
      </c>
      <c r="AC226" s="199">
        <f t="shared" si="380"/>
        <v>2019.5012388944015</v>
      </c>
      <c r="AD226" s="199">
        <f t="shared" si="381"/>
        <v>2221.2928247927671</v>
      </c>
      <c r="AE226" s="201">
        <f t="shared" si="382"/>
        <v>2221.2928247927671</v>
      </c>
      <c r="AF226" s="202">
        <f t="shared" si="369"/>
        <v>2221.2928247927671</v>
      </c>
      <c r="AG226" s="202">
        <f t="shared" si="383"/>
        <v>2221.2928247927671</v>
      </c>
      <c r="AH226" s="202">
        <f t="shared" si="384"/>
        <v>2221</v>
      </c>
      <c r="AI226" s="177">
        <f t="shared" si="370"/>
        <v>2221</v>
      </c>
      <c r="AJ226" s="178" t="str" cm="1">
        <f t="array" ref="AJ226">IFERROR(INDEX($AN$6:$DP$6,MATCH(_xlfn.AGGREGATE(14,6,(AN226:DP226)/(AN226:DP226&lt;=0),1),AN226:DP226,0)),"-")</f>
        <v>-</v>
      </c>
      <c r="AL226" s="176" t="s">
        <v>302</v>
      </c>
      <c r="AM226" s="154">
        <f t="shared" si="371"/>
        <v>1.2073052647682001E-3</v>
      </c>
      <c r="AN226" s="176">
        <f t="shared" si="385"/>
        <v>1.2013223698560144E-3</v>
      </c>
      <c r="AO226" s="176">
        <f t="shared" si="385"/>
        <v>1.195339474943829E-3</v>
      </c>
      <c r="AP226" s="176">
        <f t="shared" si="385"/>
        <v>1.1893565800316433E-3</v>
      </c>
      <c r="AQ226" s="176">
        <f t="shared" si="385"/>
        <v>1.1833736851194578E-3</v>
      </c>
      <c r="AR226" s="230">
        <f t="shared" si="394"/>
        <v>1.1773907902072722E-3</v>
      </c>
      <c r="AS226" s="230">
        <f t="shared" si="394"/>
        <v>1.1714078952950867E-3</v>
      </c>
      <c r="AT226" s="230">
        <f t="shared" si="394"/>
        <v>1.1654250003829011E-3</v>
      </c>
      <c r="AU226" s="230">
        <f t="shared" si="394"/>
        <v>1.1594421054707156E-3</v>
      </c>
      <c r="AV226" s="230">
        <f t="shared" si="394"/>
        <v>1.1534592105585299E-3</v>
      </c>
      <c r="AW226" s="230">
        <f t="shared" si="394"/>
        <v>1.1474763156463445E-3</v>
      </c>
      <c r="AX226" s="230">
        <f t="shared" si="394"/>
        <v>1.1414934207341588E-3</v>
      </c>
      <c r="AY226" s="230">
        <f t="shared" si="394"/>
        <v>1.1355105258219734E-3</v>
      </c>
      <c r="AZ226" s="230">
        <f t="shared" si="394"/>
        <v>1.1295276309097877E-3</v>
      </c>
      <c r="BA226" s="230">
        <f t="shared" si="394"/>
        <v>1.123544735997602E-3</v>
      </c>
      <c r="BB226" s="230">
        <f t="shared" si="394"/>
        <v>1.1175618410854166E-3</v>
      </c>
      <c r="BC226" s="230">
        <f t="shared" si="394"/>
        <v>1.1115789461732309E-3</v>
      </c>
      <c r="BD226" s="230">
        <f t="shared" si="394"/>
        <v>1.1055960512610455E-3</v>
      </c>
      <c r="BE226" s="230">
        <f t="shared" si="394"/>
        <v>1.0996131563488598E-3</v>
      </c>
      <c r="BF226" s="230">
        <f t="shared" si="394"/>
        <v>1.0936302614366743E-3</v>
      </c>
      <c r="BG226" s="230">
        <f t="shared" si="394"/>
        <v>1.0876473665244887E-3</v>
      </c>
      <c r="BH226" s="230">
        <f t="shared" si="391"/>
        <v>1.0816644716123032E-3</v>
      </c>
      <c r="BI226" s="230">
        <f t="shared" si="391"/>
        <v>1.0756815767001176E-3</v>
      </c>
      <c r="BJ226" s="230">
        <f t="shared" si="391"/>
        <v>1.0696986817879321E-3</v>
      </c>
      <c r="BK226" s="230">
        <f t="shared" si="391"/>
        <v>1.0637157868757464E-3</v>
      </c>
      <c r="BL226" s="230">
        <f t="shared" si="391"/>
        <v>1.0577328919635608E-3</v>
      </c>
      <c r="BM226" s="230">
        <f t="shared" si="391"/>
        <v>1.0517499970513753E-3</v>
      </c>
      <c r="BN226" s="230">
        <f t="shared" si="391"/>
        <v>1.0457671021391896E-3</v>
      </c>
      <c r="BO226" s="230">
        <f t="shared" si="391"/>
        <v>1.0397842072270042E-3</v>
      </c>
      <c r="BP226" s="230">
        <f t="shared" si="391"/>
        <v>1.0338013123148185E-3</v>
      </c>
      <c r="BQ226" s="230">
        <f t="shared" si="391"/>
        <v>1.0278184174026331E-3</v>
      </c>
      <c r="BR226" s="230">
        <f t="shared" si="391"/>
        <v>1.0218355224904474E-3</v>
      </c>
      <c r="BS226" s="230">
        <f t="shared" si="391"/>
        <v>1.015852627578262E-3</v>
      </c>
      <c r="BT226" s="230">
        <f t="shared" si="391"/>
        <v>1.0098697326660763E-3</v>
      </c>
      <c r="BU226" s="230">
        <f t="shared" si="391"/>
        <v>1.0038868377538908E-3</v>
      </c>
      <c r="BV226" s="230">
        <f t="shared" si="391"/>
        <v>9.9790394284170517E-4</v>
      </c>
      <c r="BW226" s="230">
        <f t="shared" si="395"/>
        <v>9.919210479295195E-4</v>
      </c>
      <c r="BX226" s="230">
        <f t="shared" si="395"/>
        <v>9.8593815301733405E-4</v>
      </c>
      <c r="BY226" s="230">
        <f t="shared" si="395"/>
        <v>9.7995525810514838E-4</v>
      </c>
      <c r="BZ226" s="230">
        <f t="shared" si="395"/>
        <v>9.7397236319296293E-4</v>
      </c>
      <c r="CA226" s="230">
        <f t="shared" si="395"/>
        <v>9.6798946828077726E-4</v>
      </c>
      <c r="CB226" s="230">
        <f t="shared" si="395"/>
        <v>9.6200657336859181E-4</v>
      </c>
      <c r="CC226" s="230">
        <f t="shared" si="395"/>
        <v>9.5602367845640615E-4</v>
      </c>
      <c r="CD226" s="230">
        <f t="shared" si="395"/>
        <v>9.5004078354422069E-4</v>
      </c>
      <c r="CE226" s="230">
        <f t="shared" si="395"/>
        <v>9.4405788863203503E-4</v>
      </c>
      <c r="CF226" s="230">
        <f t="shared" si="395"/>
        <v>9.3807499371984947E-4</v>
      </c>
      <c r="CG226" s="230">
        <f t="shared" si="395"/>
        <v>9.3209209880766391E-4</v>
      </c>
      <c r="CH226" s="230">
        <f t="shared" si="395"/>
        <v>9.2610920389547835E-4</v>
      </c>
      <c r="CI226" s="230">
        <f t="shared" si="395"/>
        <v>9.2012630898329279E-4</v>
      </c>
      <c r="CJ226" s="230">
        <f t="shared" si="395"/>
        <v>9.1414341407110723E-4</v>
      </c>
      <c r="CK226" s="230">
        <f t="shared" si="395"/>
        <v>9.0816051915892167E-4</v>
      </c>
      <c r="CL226" s="230">
        <f t="shared" si="395"/>
        <v>9.02177624246736E-4</v>
      </c>
      <c r="CM226" s="230">
        <f t="shared" si="392"/>
        <v>8.9619472933455055E-4</v>
      </c>
      <c r="CN226" s="230">
        <f t="shared" si="392"/>
        <v>8.9021183442236488E-4</v>
      </c>
      <c r="CO226" s="230">
        <f t="shared" si="392"/>
        <v>8.8422893951017943E-4</v>
      </c>
      <c r="CP226" s="230">
        <f t="shared" si="392"/>
        <v>8.7824604459799376E-4</v>
      </c>
      <c r="CQ226" s="230">
        <f t="shared" si="392"/>
        <v>8.722631496858082E-4</v>
      </c>
      <c r="CR226" s="230">
        <f t="shared" si="392"/>
        <v>8.6628025477362264E-4</v>
      </c>
      <c r="CS226" s="230">
        <f t="shared" si="392"/>
        <v>8.6029735986143708E-4</v>
      </c>
      <c r="CT226" s="230">
        <f t="shared" si="392"/>
        <v>8.5431446494925152E-4</v>
      </c>
      <c r="CU226" s="230">
        <f t="shared" si="392"/>
        <v>8.4833157003706596E-4</v>
      </c>
      <c r="CV226" s="230">
        <f t="shared" si="392"/>
        <v>8.423486751248804E-4</v>
      </c>
      <c r="CW226" s="230">
        <f t="shared" si="392"/>
        <v>8.3636578021269474E-4</v>
      </c>
      <c r="CX226" s="230">
        <f t="shared" si="392"/>
        <v>8.3038288530050929E-4</v>
      </c>
      <c r="CY226" s="230">
        <f t="shared" si="392"/>
        <v>8.2439999038832362E-4</v>
      </c>
      <c r="CZ226" s="230">
        <f t="shared" si="392"/>
        <v>8.1841709547613817E-4</v>
      </c>
      <c r="DA226" s="230">
        <f t="shared" si="392"/>
        <v>8.124342005639525E-4</v>
      </c>
      <c r="DB226" s="230">
        <f t="shared" si="393"/>
        <v>8.0645130565176694E-4</v>
      </c>
      <c r="DC226" s="230">
        <f t="shared" si="393"/>
        <v>8.0046841073958138E-4</v>
      </c>
      <c r="DD226" s="230">
        <f t="shared" si="393"/>
        <v>7.9448551582739582E-4</v>
      </c>
      <c r="DE226" s="230">
        <f t="shared" si="393"/>
        <v>7.8850262091521026E-4</v>
      </c>
      <c r="DF226" s="230">
        <f t="shared" si="393"/>
        <v>7.825197260030247E-4</v>
      </c>
      <c r="DG226" s="230">
        <f t="shared" si="393"/>
        <v>7.7653683109083914E-4</v>
      </c>
      <c r="DH226" s="230">
        <f t="shared" si="393"/>
        <v>7.7055393617865347E-4</v>
      </c>
      <c r="DI226" s="230">
        <f t="shared" si="393"/>
        <v>7.6457104126646802E-4</v>
      </c>
      <c r="DJ226" s="230">
        <f t="shared" si="393"/>
        <v>7.5858814635428235E-4</v>
      </c>
      <c r="DK226" s="230">
        <f t="shared" si="393"/>
        <v>7.526052514420969E-4</v>
      </c>
      <c r="DL226" s="230">
        <f t="shared" si="393"/>
        <v>7.4662235652991123E-4</v>
      </c>
      <c r="DM226" s="230">
        <f t="shared" si="393"/>
        <v>7.4063946161772578E-4</v>
      </c>
      <c r="DN226" s="230">
        <f t="shared" si="393"/>
        <v>7.3465656670554011E-4</v>
      </c>
      <c r="DO226" s="230">
        <f t="shared" si="393"/>
        <v>7.2867367179335456E-4</v>
      </c>
      <c r="DP226" s="230">
        <f t="shared" si="393"/>
        <v>7.22690776881169E-4</v>
      </c>
    </row>
    <row r="227" spans="2:120" x14ac:dyDescent="0.25">
      <c r="B227" s="194" t="str">
        <f t="shared" si="374"/>
        <v>Singapore</v>
      </c>
      <c r="C227" s="233">
        <f>'web app'!$C$29</f>
        <v>668.55</v>
      </c>
      <c r="D227" s="234">
        <f>'web app'!$C$17</f>
        <v>0.15</v>
      </c>
      <c r="E227" s="235">
        <f>VLOOKUP($S227,'data countries EDGAR'!$A$15:$AA$223,'data countries EDGAR'!$AA$12,FALSE)</f>
        <v>7.6093004287166059E-4</v>
      </c>
      <c r="F227" s="235">
        <f>VLOOKUP($S227,'data countries EDGAR'!$A$15:$AA$223,'data countries EDGAR'!$Z$12,FALSE)</f>
        <v>1.5232165697457165E-3</v>
      </c>
      <c r="G227" s="193">
        <f t="shared" si="375"/>
        <v>0.94190243907225113</v>
      </c>
      <c r="H227" s="262">
        <f>VLOOKUP($S227,'data countries EDGAR'!$A$15:$AA$223,'data countries EDGAR'!M$12,FALSE)/1000</f>
        <v>5.5887649952951E-2</v>
      </c>
      <c r="I227" s="236">
        <f>VLOOKUP($S227,'data countries EDGAR'!$A$15:$AA$223,'data countries EDGAR'!N$12,FALSE)/1000</f>
        <v>5.3876825046057002E-2</v>
      </c>
      <c r="J227" s="236">
        <f>VLOOKUP($S227,'data countries EDGAR'!$A$15:$AA$223,'data countries EDGAR'!O$12,FALSE)/1000</f>
        <v>5.5717929153132999E-2</v>
      </c>
      <c r="K227" s="236">
        <f>VLOOKUP($S227,'data countries EDGAR'!$A$15:$AA$223,'data countries EDGAR'!P$12,FALSE)/1000</f>
        <v>5.6346650117849999E-2</v>
      </c>
      <c r="L227" s="236">
        <f>VLOOKUP($S227,'data countries EDGAR'!$A$15:$AA$223,'data countries EDGAR'!Q$12,FALSE)/1000</f>
        <v>5.6101337083688002E-2</v>
      </c>
      <c r="M227" s="236">
        <f>VLOOKUP($S227,'data countries EDGAR'!$A$15:$AA$223,'data countries EDGAR'!R$12,FALSE)/1000</f>
        <v>5.8868050145778998E-2</v>
      </c>
      <c r="N227" s="236"/>
      <c r="O227" s="236"/>
      <c r="P227" s="262">
        <f t="shared" si="376"/>
        <v>0.280910791546507</v>
      </c>
      <c r="Q227" s="194">
        <f t="shared" si="363"/>
        <v>0</v>
      </c>
      <c r="R227" s="237">
        <f t="shared" si="364"/>
        <v>0</v>
      </c>
      <c r="S227" s="194" t="str">
        <f>'data countries EDGAR'!A182</f>
        <v>Singapore</v>
      </c>
      <c r="T227" s="195">
        <v>2019</v>
      </c>
      <c r="U227" s="485">
        <f t="shared" si="377"/>
        <v>0.94190243907225113</v>
      </c>
      <c r="V227" s="193">
        <f t="shared" si="365"/>
        <v>0.94190243907265103</v>
      </c>
      <c r="W227" s="254">
        <f t="shared" si="378"/>
        <v>4.2454928461665986E-13</v>
      </c>
      <c r="X227" s="197">
        <f t="shared" si="366"/>
        <v>5.5887649952951E-2</v>
      </c>
      <c r="Y227" s="229">
        <v>0</v>
      </c>
      <c r="Z227" s="199">
        <f t="shared" si="379"/>
        <v>5.5887649952951E-2</v>
      </c>
      <c r="AA227" s="199">
        <f t="shared" si="367"/>
        <v>-227.66991068806655</v>
      </c>
      <c r="AB227" s="200">
        <f t="shared" si="368"/>
        <v>231848.31081943409</v>
      </c>
      <c r="AC227" s="199">
        <f t="shared" si="380"/>
        <v>2019.5072046539442</v>
      </c>
      <c r="AD227" s="199">
        <f t="shared" si="381"/>
        <v>2054.1997928621508</v>
      </c>
      <c r="AE227" s="201">
        <f t="shared" si="382"/>
        <v>2054.1997928621508</v>
      </c>
      <c r="AF227" s="202">
        <f t="shared" si="369"/>
        <v>2054.1997928621508</v>
      </c>
      <c r="AG227" s="202">
        <f t="shared" si="383"/>
        <v>2054.1997928621508</v>
      </c>
      <c r="AH227" s="202">
        <f t="shared" si="384"/>
        <v>2054</v>
      </c>
      <c r="AI227" s="177">
        <f t="shared" si="370"/>
        <v>2054</v>
      </c>
      <c r="AJ227" s="178" cm="1">
        <f t="array" ref="AJ227">IFERROR(INDEX($AN$6:$DP$6,MATCH(_xlfn.AGGREGATE(14,6,(AN227:DP227)/(AN227:DP227&lt;=0),1),AN227:DP227,0)),"-")</f>
        <v>2055</v>
      </c>
      <c r="AL227" s="176" t="s">
        <v>302</v>
      </c>
      <c r="AM227" s="154">
        <f t="shared" si="371"/>
        <v>5.5887649952951E-2</v>
      </c>
      <c r="AN227" s="176">
        <f t="shared" si="385"/>
        <v>5.4277045239113905E-2</v>
      </c>
      <c r="AO227" s="176">
        <f t="shared" si="385"/>
        <v>5.2666440525276803E-2</v>
      </c>
      <c r="AP227" s="176">
        <f t="shared" si="385"/>
        <v>5.1055835811439708E-2</v>
      </c>
      <c r="AQ227" s="176">
        <f t="shared" si="385"/>
        <v>4.9445231097602613E-2</v>
      </c>
      <c r="AR227" s="230">
        <f t="shared" si="394"/>
        <v>4.7834626383765518E-2</v>
      </c>
      <c r="AS227" s="230">
        <f t="shared" si="394"/>
        <v>4.6224021669928422E-2</v>
      </c>
      <c r="AT227" s="230">
        <f t="shared" si="394"/>
        <v>4.461341695609132E-2</v>
      </c>
      <c r="AU227" s="230">
        <f t="shared" si="394"/>
        <v>4.3002812242254225E-2</v>
      </c>
      <c r="AV227" s="230">
        <f t="shared" si="394"/>
        <v>4.139220752841713E-2</v>
      </c>
      <c r="AW227" s="230">
        <f t="shared" si="394"/>
        <v>3.9781602814580028E-2</v>
      </c>
      <c r="AX227" s="230">
        <f t="shared" si="394"/>
        <v>3.8170998100742932E-2</v>
      </c>
      <c r="AY227" s="230">
        <f t="shared" si="394"/>
        <v>3.6560393386905837E-2</v>
      </c>
      <c r="AZ227" s="230">
        <f t="shared" si="394"/>
        <v>3.4949788673068742E-2</v>
      </c>
      <c r="BA227" s="230">
        <f t="shared" si="394"/>
        <v>3.3339183959231647E-2</v>
      </c>
      <c r="BB227" s="230">
        <f t="shared" si="394"/>
        <v>3.1728579245394545E-2</v>
      </c>
      <c r="BC227" s="230">
        <f t="shared" si="394"/>
        <v>3.011797453155745E-2</v>
      </c>
      <c r="BD227" s="230">
        <f t="shared" si="394"/>
        <v>2.8507369817720354E-2</v>
      </c>
      <c r="BE227" s="230">
        <f t="shared" si="394"/>
        <v>2.6896765103883256E-2</v>
      </c>
      <c r="BF227" s="230">
        <f t="shared" si="394"/>
        <v>2.5286160390046157E-2</v>
      </c>
      <c r="BG227" s="230">
        <f t="shared" si="394"/>
        <v>2.3675555676209062E-2</v>
      </c>
      <c r="BH227" s="230">
        <f t="shared" si="391"/>
        <v>2.2064950962371967E-2</v>
      </c>
      <c r="BI227" s="230">
        <f t="shared" si="391"/>
        <v>2.0454346248534865E-2</v>
      </c>
      <c r="BJ227" s="230">
        <f t="shared" si="391"/>
        <v>1.8843741534697769E-2</v>
      </c>
      <c r="BK227" s="230">
        <f t="shared" si="391"/>
        <v>1.7233136820860674E-2</v>
      </c>
      <c r="BL227" s="230">
        <f t="shared" si="391"/>
        <v>1.5622532107023579E-2</v>
      </c>
      <c r="BM227" s="230">
        <f t="shared" si="391"/>
        <v>1.4011927393186484E-2</v>
      </c>
      <c r="BN227" s="230">
        <f t="shared" si="391"/>
        <v>1.2401322679349382E-2</v>
      </c>
      <c r="BO227" s="230">
        <f t="shared" si="391"/>
        <v>1.0790717965512286E-2</v>
      </c>
      <c r="BP227" s="230">
        <f t="shared" si="391"/>
        <v>9.1801132516751913E-3</v>
      </c>
      <c r="BQ227" s="230">
        <f t="shared" si="391"/>
        <v>7.5695085378380891E-3</v>
      </c>
      <c r="BR227" s="230">
        <f t="shared" si="391"/>
        <v>5.9589038240009939E-3</v>
      </c>
      <c r="BS227" s="230">
        <f t="shared" si="391"/>
        <v>4.3482991101638988E-3</v>
      </c>
      <c r="BT227" s="230">
        <f t="shared" si="391"/>
        <v>2.7376943963268036E-3</v>
      </c>
      <c r="BU227" s="230">
        <f t="shared" si="391"/>
        <v>1.1270896824897084E-3</v>
      </c>
      <c r="BV227" s="230">
        <f t="shared" si="391"/>
        <v>3.2145405389789952E-5</v>
      </c>
      <c r="BW227" s="230">
        <f t="shared" si="395"/>
        <v>0</v>
      </c>
      <c r="BX227" s="230">
        <f t="shared" si="395"/>
        <v>0</v>
      </c>
      <c r="BY227" s="230">
        <f t="shared" si="395"/>
        <v>0</v>
      </c>
      <c r="BZ227" s="230">
        <f t="shared" si="395"/>
        <v>0</v>
      </c>
      <c r="CA227" s="230">
        <f t="shared" si="395"/>
        <v>0</v>
      </c>
      <c r="CB227" s="230">
        <f t="shared" si="395"/>
        <v>0</v>
      </c>
      <c r="CC227" s="230">
        <f t="shared" si="395"/>
        <v>0</v>
      </c>
      <c r="CD227" s="230">
        <f t="shared" si="395"/>
        <v>0</v>
      </c>
      <c r="CE227" s="230">
        <f t="shared" si="395"/>
        <v>0</v>
      </c>
      <c r="CF227" s="230">
        <f t="shared" si="395"/>
        <v>0</v>
      </c>
      <c r="CG227" s="230">
        <f t="shared" si="395"/>
        <v>0</v>
      </c>
      <c r="CH227" s="230">
        <f t="shared" si="395"/>
        <v>0</v>
      </c>
      <c r="CI227" s="230">
        <f t="shared" si="395"/>
        <v>0</v>
      </c>
      <c r="CJ227" s="230">
        <f t="shared" si="395"/>
        <v>0</v>
      </c>
      <c r="CK227" s="230">
        <f t="shared" si="395"/>
        <v>0</v>
      </c>
      <c r="CL227" s="230">
        <f t="shared" si="395"/>
        <v>0</v>
      </c>
      <c r="CM227" s="230">
        <f t="shared" si="392"/>
        <v>0</v>
      </c>
      <c r="CN227" s="230">
        <f t="shared" si="392"/>
        <v>0</v>
      </c>
      <c r="CO227" s="230">
        <f t="shared" si="392"/>
        <v>0</v>
      </c>
      <c r="CP227" s="230">
        <f t="shared" si="392"/>
        <v>0</v>
      </c>
      <c r="CQ227" s="230">
        <f t="shared" si="392"/>
        <v>0</v>
      </c>
      <c r="CR227" s="230">
        <f t="shared" si="392"/>
        <v>0</v>
      </c>
      <c r="CS227" s="230">
        <f t="shared" si="392"/>
        <v>0</v>
      </c>
      <c r="CT227" s="230">
        <f t="shared" si="392"/>
        <v>0</v>
      </c>
      <c r="CU227" s="230">
        <f t="shared" si="392"/>
        <v>0</v>
      </c>
      <c r="CV227" s="230">
        <f t="shared" si="392"/>
        <v>0</v>
      </c>
      <c r="CW227" s="230">
        <f t="shared" si="392"/>
        <v>0</v>
      </c>
      <c r="CX227" s="230">
        <f t="shared" si="392"/>
        <v>0</v>
      </c>
      <c r="CY227" s="230">
        <f t="shared" si="392"/>
        <v>0</v>
      </c>
      <c r="CZ227" s="230">
        <f t="shared" si="392"/>
        <v>0</v>
      </c>
      <c r="DA227" s="230">
        <f t="shared" si="392"/>
        <v>0</v>
      </c>
      <c r="DB227" s="230">
        <f t="shared" si="393"/>
        <v>0</v>
      </c>
      <c r="DC227" s="230">
        <f t="shared" si="393"/>
        <v>0</v>
      </c>
      <c r="DD227" s="230">
        <f t="shared" si="393"/>
        <v>0</v>
      </c>
      <c r="DE227" s="230">
        <f t="shared" si="393"/>
        <v>0</v>
      </c>
      <c r="DF227" s="230">
        <f t="shared" si="393"/>
        <v>0</v>
      </c>
      <c r="DG227" s="230">
        <f t="shared" si="393"/>
        <v>0</v>
      </c>
      <c r="DH227" s="230">
        <f t="shared" si="393"/>
        <v>0</v>
      </c>
      <c r="DI227" s="230">
        <f t="shared" si="393"/>
        <v>0</v>
      </c>
      <c r="DJ227" s="230">
        <f t="shared" si="393"/>
        <v>0</v>
      </c>
      <c r="DK227" s="230">
        <f t="shared" si="393"/>
        <v>0</v>
      </c>
      <c r="DL227" s="230">
        <f t="shared" si="393"/>
        <v>0</v>
      </c>
      <c r="DM227" s="230">
        <f t="shared" si="393"/>
        <v>0</v>
      </c>
      <c r="DN227" s="230">
        <f t="shared" si="393"/>
        <v>0</v>
      </c>
      <c r="DO227" s="230">
        <f t="shared" si="393"/>
        <v>0</v>
      </c>
      <c r="DP227" s="230">
        <f t="shared" si="393"/>
        <v>0</v>
      </c>
    </row>
    <row r="228" spans="2:120" x14ac:dyDescent="0.25">
      <c r="B228" s="194" t="str">
        <f t="shared" si="374"/>
        <v>Slovakia</v>
      </c>
      <c r="C228" s="233">
        <f>'web app'!$C$29</f>
        <v>668.55</v>
      </c>
      <c r="D228" s="234">
        <f>'web app'!$C$17</f>
        <v>0.15</v>
      </c>
      <c r="E228" s="235">
        <f>VLOOKUP($S228,'data countries EDGAR'!$A$15:$AA$223,'data countries EDGAR'!$AA$12,FALSE)</f>
        <v>7.0684155761434081E-4</v>
      </c>
      <c r="F228" s="235">
        <f>VLOOKUP($S228,'data countries EDGAR'!$A$15:$AA$223,'data countries EDGAR'!$Z$12,FALSE)</f>
        <v>9.4867383447118044E-4</v>
      </c>
      <c r="G228" s="193">
        <f t="shared" si="375"/>
        <v>0.60998434673181168</v>
      </c>
      <c r="H228" s="262">
        <f>VLOOKUP($S228,'data countries EDGAR'!$A$15:$AA$223,'data countries EDGAR'!M$12,FALSE)/1000</f>
        <v>3.4807362415509996E-2</v>
      </c>
      <c r="I228" s="236">
        <f>VLOOKUP($S228,'data countries EDGAR'!$A$15:$AA$223,'data countries EDGAR'!N$12,FALSE)/1000</f>
        <v>3.264385126568E-2</v>
      </c>
      <c r="J228" s="236">
        <f>VLOOKUP($S228,'data countries EDGAR'!$A$15:$AA$223,'data countries EDGAR'!O$12,FALSE)/1000</f>
        <v>3.6648277308938999E-2</v>
      </c>
      <c r="K228" s="236">
        <f>VLOOKUP($S228,'data countries EDGAR'!$A$15:$AA$223,'data countries EDGAR'!P$12,FALSE)/1000</f>
        <v>3.3188678505212996E-2</v>
      </c>
      <c r="L228" s="236">
        <f>VLOOKUP($S228,'data countries EDGAR'!$A$15:$AA$223,'data countries EDGAR'!Q$12,FALSE)/1000</f>
        <v>3.1148284794677E-2</v>
      </c>
      <c r="M228" s="236">
        <f>VLOOKUP($S228,'data countries EDGAR'!$A$15:$AA$223,'data countries EDGAR'!R$12,FALSE)/1000</f>
        <v>2.9892541267475998E-2</v>
      </c>
      <c r="N228" s="236"/>
      <c r="O228" s="236"/>
      <c r="P228" s="262">
        <f t="shared" si="376"/>
        <v>0.16352163314198501</v>
      </c>
      <c r="Q228" s="194">
        <f t="shared" si="363"/>
        <v>0</v>
      </c>
      <c r="R228" s="237">
        <f t="shared" si="364"/>
        <v>0</v>
      </c>
      <c r="S228" s="194" t="str">
        <f>'data countries EDGAR'!A183</f>
        <v>Slovakia</v>
      </c>
      <c r="T228" s="195">
        <v>2019</v>
      </c>
      <c r="U228" s="485">
        <f t="shared" si="377"/>
        <v>0.60998434673181168</v>
      </c>
      <c r="V228" s="193">
        <f t="shared" si="365"/>
        <v>0.60998434673161728</v>
      </c>
      <c r="W228" s="254">
        <f t="shared" si="378"/>
        <v>-3.1874503036988244E-13</v>
      </c>
      <c r="X228" s="197">
        <f t="shared" si="366"/>
        <v>3.4807362415509996E-2</v>
      </c>
      <c r="Y228" s="229">
        <v>0</v>
      </c>
      <c r="Z228" s="199">
        <f t="shared" si="379"/>
        <v>3.4807362415509996E-2</v>
      </c>
      <c r="AA228" s="199">
        <f t="shared" si="367"/>
        <v>-141.841712852124</v>
      </c>
      <c r="AB228" s="200">
        <f t="shared" si="368"/>
        <v>144491.68837669678</v>
      </c>
      <c r="AC228" s="199">
        <f t="shared" si="380"/>
        <v>2019.5069363096643</v>
      </c>
      <c r="AD228" s="199">
        <f t="shared" si="381"/>
        <v>2055.5422202136119</v>
      </c>
      <c r="AE228" s="201">
        <f t="shared" si="382"/>
        <v>2055.5422202136119</v>
      </c>
      <c r="AF228" s="202">
        <f t="shared" si="369"/>
        <v>2055.5422202136119</v>
      </c>
      <c r="AG228" s="202">
        <f t="shared" si="383"/>
        <v>2055.5422202136119</v>
      </c>
      <c r="AH228" s="202">
        <f t="shared" si="384"/>
        <v>2055</v>
      </c>
      <c r="AI228" s="177">
        <f t="shared" si="370"/>
        <v>2056</v>
      </c>
      <c r="AJ228" s="178" cm="1">
        <f t="array" ref="AJ228">IFERROR(INDEX($AN$6:$DP$6,MATCH(_xlfn.AGGREGATE(14,6,(AN228:DP228)/(AN228:DP228&lt;=0),1),AN228:DP228,0)),"-")</f>
        <v>2056</v>
      </c>
      <c r="AL228" s="176" t="s">
        <v>302</v>
      </c>
      <c r="AM228" s="154">
        <f t="shared" si="371"/>
        <v>3.4807362415509996E-2</v>
      </c>
      <c r="AN228" s="176">
        <f t="shared" si="385"/>
        <v>3.3841623839772524E-2</v>
      </c>
      <c r="AO228" s="176">
        <f t="shared" si="385"/>
        <v>3.2875885264035044E-2</v>
      </c>
      <c r="AP228" s="176">
        <f t="shared" si="385"/>
        <v>3.1910146688297572E-2</v>
      </c>
      <c r="AQ228" s="176">
        <f t="shared" si="385"/>
        <v>3.09444081125601E-2</v>
      </c>
      <c r="AR228" s="230">
        <f t="shared" si="394"/>
        <v>2.9978669536822624E-2</v>
      </c>
      <c r="AS228" s="230">
        <f t="shared" si="394"/>
        <v>2.9012930961085148E-2</v>
      </c>
      <c r="AT228" s="230">
        <f t="shared" si="394"/>
        <v>2.8047192385347676E-2</v>
      </c>
      <c r="AU228" s="230">
        <f t="shared" si="394"/>
        <v>2.70814538096102E-2</v>
      </c>
      <c r="AV228" s="230">
        <f t="shared" si="394"/>
        <v>2.6115715233872724E-2</v>
      </c>
      <c r="AW228" s="230">
        <f t="shared" si="394"/>
        <v>2.5149976658135252E-2</v>
      </c>
      <c r="AX228" s="230">
        <f t="shared" si="394"/>
        <v>2.4184238082397776E-2</v>
      </c>
      <c r="AY228" s="230">
        <f t="shared" si="394"/>
        <v>2.3218499506660301E-2</v>
      </c>
      <c r="AZ228" s="230">
        <f t="shared" si="394"/>
        <v>2.2252760930922828E-2</v>
      </c>
      <c r="BA228" s="230">
        <f t="shared" si="394"/>
        <v>2.1287022355185353E-2</v>
      </c>
      <c r="BB228" s="230">
        <f t="shared" si="394"/>
        <v>2.0321283779447877E-2</v>
      </c>
      <c r="BC228" s="230">
        <f t="shared" si="394"/>
        <v>1.9355545203710404E-2</v>
      </c>
      <c r="BD228" s="230">
        <f t="shared" si="394"/>
        <v>1.8389806627972929E-2</v>
      </c>
      <c r="BE228" s="230">
        <f t="shared" si="394"/>
        <v>1.7424068052235456E-2</v>
      </c>
      <c r="BF228" s="230">
        <f t="shared" si="394"/>
        <v>1.6458329476497981E-2</v>
      </c>
      <c r="BG228" s="230">
        <f t="shared" si="394"/>
        <v>1.5492590900760508E-2</v>
      </c>
      <c r="BH228" s="230">
        <f t="shared" si="391"/>
        <v>1.4526852325023033E-2</v>
      </c>
      <c r="BI228" s="230">
        <f t="shared" si="391"/>
        <v>1.3561113749285557E-2</v>
      </c>
      <c r="BJ228" s="230">
        <f t="shared" si="391"/>
        <v>1.2595375173548085E-2</v>
      </c>
      <c r="BK228" s="230">
        <f t="shared" si="391"/>
        <v>1.1629636597810609E-2</v>
      </c>
      <c r="BL228" s="230">
        <f t="shared" si="391"/>
        <v>1.0663898022073133E-2</v>
      </c>
      <c r="BM228" s="230">
        <f t="shared" si="391"/>
        <v>9.6981594463356607E-3</v>
      </c>
      <c r="BN228" s="230">
        <f t="shared" si="391"/>
        <v>8.732420870598185E-3</v>
      </c>
      <c r="BO228" s="230">
        <f t="shared" si="391"/>
        <v>7.7666822948607092E-3</v>
      </c>
      <c r="BP228" s="230">
        <f t="shared" si="391"/>
        <v>6.8009437191232369E-3</v>
      </c>
      <c r="BQ228" s="230">
        <f t="shared" si="391"/>
        <v>5.8352051433857612E-3</v>
      </c>
      <c r="BR228" s="230">
        <f t="shared" si="391"/>
        <v>4.8694665676482889E-3</v>
      </c>
      <c r="BS228" s="230">
        <f t="shared" si="391"/>
        <v>3.9037279919108131E-3</v>
      </c>
      <c r="BT228" s="230">
        <f t="shared" si="391"/>
        <v>2.9379894161733408E-3</v>
      </c>
      <c r="BU228" s="230">
        <f t="shared" si="391"/>
        <v>1.9722508404358616E-3</v>
      </c>
      <c r="BV228" s="230">
        <f t="shared" si="391"/>
        <v>1.0065122646983893E-3</v>
      </c>
      <c r="BW228" s="230">
        <f t="shared" si="395"/>
        <v>1.4196490337636228E-4</v>
      </c>
      <c r="BX228" s="230">
        <f t="shared" si="395"/>
        <v>0</v>
      </c>
      <c r="BY228" s="230">
        <f t="shared" si="395"/>
        <v>0</v>
      </c>
      <c r="BZ228" s="230">
        <f t="shared" si="395"/>
        <v>0</v>
      </c>
      <c r="CA228" s="230">
        <f t="shared" si="395"/>
        <v>0</v>
      </c>
      <c r="CB228" s="230">
        <f t="shared" si="395"/>
        <v>0</v>
      </c>
      <c r="CC228" s="230">
        <f t="shared" si="395"/>
        <v>0</v>
      </c>
      <c r="CD228" s="230">
        <f t="shared" si="395"/>
        <v>0</v>
      </c>
      <c r="CE228" s="230">
        <f t="shared" si="395"/>
        <v>0</v>
      </c>
      <c r="CF228" s="230">
        <f t="shared" si="395"/>
        <v>0</v>
      </c>
      <c r="CG228" s="230">
        <f t="shared" si="395"/>
        <v>0</v>
      </c>
      <c r="CH228" s="230">
        <f t="shared" si="395"/>
        <v>0</v>
      </c>
      <c r="CI228" s="230">
        <f t="shared" si="395"/>
        <v>0</v>
      </c>
      <c r="CJ228" s="230">
        <f t="shared" si="395"/>
        <v>0</v>
      </c>
      <c r="CK228" s="230">
        <f t="shared" si="395"/>
        <v>0</v>
      </c>
      <c r="CL228" s="230">
        <f t="shared" si="395"/>
        <v>0</v>
      </c>
      <c r="CM228" s="230">
        <f t="shared" si="392"/>
        <v>0</v>
      </c>
      <c r="CN228" s="230">
        <f t="shared" si="392"/>
        <v>0</v>
      </c>
      <c r="CO228" s="230">
        <f t="shared" si="392"/>
        <v>0</v>
      </c>
      <c r="CP228" s="230">
        <f t="shared" si="392"/>
        <v>0</v>
      </c>
      <c r="CQ228" s="230">
        <f t="shared" si="392"/>
        <v>0</v>
      </c>
      <c r="CR228" s="230">
        <f t="shared" si="392"/>
        <v>0</v>
      </c>
      <c r="CS228" s="230">
        <f t="shared" si="392"/>
        <v>0</v>
      </c>
      <c r="CT228" s="230">
        <f t="shared" si="392"/>
        <v>0</v>
      </c>
      <c r="CU228" s="230">
        <f t="shared" si="392"/>
        <v>0</v>
      </c>
      <c r="CV228" s="230">
        <f t="shared" si="392"/>
        <v>0</v>
      </c>
      <c r="CW228" s="230">
        <f t="shared" si="392"/>
        <v>0</v>
      </c>
      <c r="CX228" s="230">
        <f t="shared" si="392"/>
        <v>0</v>
      </c>
      <c r="CY228" s="230">
        <f t="shared" si="392"/>
        <v>0</v>
      </c>
      <c r="CZ228" s="230">
        <f t="shared" si="392"/>
        <v>0</v>
      </c>
      <c r="DA228" s="230">
        <f t="shared" si="392"/>
        <v>0</v>
      </c>
      <c r="DB228" s="230">
        <f t="shared" si="393"/>
        <v>0</v>
      </c>
      <c r="DC228" s="230">
        <f t="shared" si="393"/>
        <v>0</v>
      </c>
      <c r="DD228" s="230">
        <f t="shared" si="393"/>
        <v>0</v>
      </c>
      <c r="DE228" s="230">
        <f t="shared" si="393"/>
        <v>0</v>
      </c>
      <c r="DF228" s="230">
        <f t="shared" si="393"/>
        <v>0</v>
      </c>
      <c r="DG228" s="230">
        <f t="shared" si="393"/>
        <v>0</v>
      </c>
      <c r="DH228" s="230">
        <f t="shared" si="393"/>
        <v>0</v>
      </c>
      <c r="DI228" s="230">
        <f t="shared" si="393"/>
        <v>0</v>
      </c>
      <c r="DJ228" s="230">
        <f t="shared" si="393"/>
        <v>0</v>
      </c>
      <c r="DK228" s="230">
        <f t="shared" si="393"/>
        <v>0</v>
      </c>
      <c r="DL228" s="230">
        <f t="shared" si="393"/>
        <v>0</v>
      </c>
      <c r="DM228" s="230">
        <f t="shared" si="393"/>
        <v>0</v>
      </c>
      <c r="DN228" s="230">
        <f t="shared" si="393"/>
        <v>0</v>
      </c>
      <c r="DO228" s="230">
        <f t="shared" si="393"/>
        <v>0</v>
      </c>
      <c r="DP228" s="230">
        <f t="shared" si="393"/>
        <v>0</v>
      </c>
    </row>
    <row r="229" spans="2:120" x14ac:dyDescent="0.25">
      <c r="B229" s="194" t="str">
        <f t="shared" si="374"/>
        <v>Slovenia</v>
      </c>
      <c r="C229" s="233">
        <f>'web app'!$C$29</f>
        <v>668.55</v>
      </c>
      <c r="D229" s="234">
        <f>'web app'!$C$17</f>
        <v>0.15</v>
      </c>
      <c r="E229" s="235">
        <f>VLOOKUP($S229,'data countries EDGAR'!$A$15:$AA$223,'data countries EDGAR'!$AA$12,FALSE)</f>
        <v>2.6996458420074082E-4</v>
      </c>
      <c r="F229" s="235">
        <f>VLOOKUP($S229,'data countries EDGAR'!$A$15:$AA$223,'data countries EDGAR'!$Z$12,FALSE)</f>
        <v>4.0408578813105894E-4</v>
      </c>
      <c r="G229" s="193">
        <f t="shared" si="375"/>
        <v>0.25670154402187728</v>
      </c>
      <c r="H229" s="262">
        <f>VLOOKUP($S229,'data countries EDGAR'!$A$15:$AA$223,'data countries EDGAR'!M$12,FALSE)/1000</f>
        <v>1.4826128816206999E-2</v>
      </c>
      <c r="I229" s="236">
        <f>VLOOKUP($S229,'data countries EDGAR'!$A$15:$AA$223,'data countries EDGAR'!N$12,FALSE)/1000</f>
        <v>1.3540579178014999E-2</v>
      </c>
      <c r="J229" s="236">
        <f>VLOOKUP($S229,'data countries EDGAR'!$A$15:$AA$223,'data countries EDGAR'!O$12,FALSE)/1000</f>
        <v>1.3860130321694E-2</v>
      </c>
      <c r="K229" s="236">
        <f>VLOOKUP($S229,'data countries EDGAR'!$A$15:$AA$223,'data countries EDGAR'!P$12,FALSE)/1000</f>
        <v>1.3389272157495E-2</v>
      </c>
      <c r="L229" s="236">
        <f>VLOOKUP($S229,'data countries EDGAR'!$A$15:$AA$223,'data countries EDGAR'!Q$12,FALSE)/1000</f>
        <v>1.2618598273872E-2</v>
      </c>
      <c r="M229" s="236">
        <f>VLOOKUP($S229,'data countries EDGAR'!$A$15:$AA$223,'data countries EDGAR'!R$12,FALSE)/1000</f>
        <v>1.3331364822064E-2</v>
      </c>
      <c r="N229" s="236"/>
      <c r="O229" s="236"/>
      <c r="P229" s="262">
        <f t="shared" si="376"/>
        <v>6.6739944753140004E-2</v>
      </c>
      <c r="Q229" s="194">
        <f t="shared" si="363"/>
        <v>0</v>
      </c>
      <c r="R229" s="237">
        <f t="shared" si="364"/>
        <v>0</v>
      </c>
      <c r="S229" s="194" t="str">
        <f>'data countries EDGAR'!A184</f>
        <v>Slovenia</v>
      </c>
      <c r="T229" s="195">
        <v>2019</v>
      </c>
      <c r="U229" s="485">
        <f t="shared" si="377"/>
        <v>0.25670154402187728</v>
      </c>
      <c r="V229" s="193">
        <f t="shared" si="365"/>
        <v>0.25670154402185891</v>
      </c>
      <c r="W229" s="254">
        <f t="shared" si="378"/>
        <v>-7.1609385088322597E-14</v>
      </c>
      <c r="X229" s="197">
        <f t="shared" si="366"/>
        <v>1.4826128816206999E-2</v>
      </c>
      <c r="Y229" s="229">
        <v>0</v>
      </c>
      <c r="Z229" s="199">
        <f t="shared" si="379"/>
        <v>1.4826128816206999E-2</v>
      </c>
      <c r="AA229" s="199">
        <f t="shared" si="367"/>
        <v>-60.41096350552003</v>
      </c>
      <c r="AB229" s="200">
        <f t="shared" si="368"/>
        <v>61533.353557955401</v>
      </c>
      <c r="AC229" s="199">
        <f t="shared" si="380"/>
        <v>2019.507018283668</v>
      </c>
      <c r="AD229" s="199">
        <f t="shared" si="381"/>
        <v>2055.1212447247131</v>
      </c>
      <c r="AE229" s="201">
        <f t="shared" si="382"/>
        <v>2055.1212447247131</v>
      </c>
      <c r="AF229" s="202">
        <f t="shared" si="369"/>
        <v>2055.1212447247131</v>
      </c>
      <c r="AG229" s="202">
        <f t="shared" si="383"/>
        <v>2055.1212447247131</v>
      </c>
      <c r="AH229" s="202">
        <f t="shared" si="384"/>
        <v>2055</v>
      </c>
      <c r="AI229" s="177">
        <f t="shared" si="370"/>
        <v>2055</v>
      </c>
      <c r="AJ229" s="178" cm="1">
        <f t="array" ref="AJ229">IFERROR(INDEX($AN$6:$DP$6,MATCH(_xlfn.AGGREGATE(14,6,(AN229:DP229)/(AN229:DP229&lt;=0),1),AN229:DP229,0)),"-")</f>
        <v>2056</v>
      </c>
      <c r="AL229" s="176" t="s">
        <v>302</v>
      </c>
      <c r="AM229" s="154">
        <f t="shared" si="371"/>
        <v>1.4826128816206999E-2</v>
      </c>
      <c r="AN229" s="176">
        <f t="shared" si="385"/>
        <v>1.4409912905427187E-2</v>
      </c>
      <c r="AO229" s="176">
        <f t="shared" si="385"/>
        <v>1.3993696994647377E-2</v>
      </c>
      <c r="AP229" s="176">
        <f t="shared" si="385"/>
        <v>1.3577481083867565E-2</v>
      </c>
      <c r="AQ229" s="176">
        <f t="shared" si="385"/>
        <v>1.3161265173087753E-2</v>
      </c>
      <c r="AR229" s="230">
        <f t="shared" si="394"/>
        <v>1.2745049262307941E-2</v>
      </c>
      <c r="AS229" s="230">
        <f t="shared" si="394"/>
        <v>1.232883335152813E-2</v>
      </c>
      <c r="AT229" s="230">
        <f t="shared" si="394"/>
        <v>1.1912617440748318E-2</v>
      </c>
      <c r="AU229" s="230">
        <f t="shared" si="394"/>
        <v>1.1496401529968506E-2</v>
      </c>
      <c r="AV229" s="230">
        <f t="shared" si="394"/>
        <v>1.1080185619188696E-2</v>
      </c>
      <c r="AW229" s="230">
        <f t="shared" si="394"/>
        <v>1.0663969708408884E-2</v>
      </c>
      <c r="AX229" s="230">
        <f t="shared" si="394"/>
        <v>1.0247753797629072E-2</v>
      </c>
      <c r="AY229" s="230">
        <f t="shared" si="394"/>
        <v>9.831537886849262E-3</v>
      </c>
      <c r="AZ229" s="230">
        <f t="shared" si="394"/>
        <v>9.4153219760694483E-3</v>
      </c>
      <c r="BA229" s="230">
        <f t="shared" si="394"/>
        <v>8.9991060652896381E-3</v>
      </c>
      <c r="BB229" s="230">
        <f t="shared" si="394"/>
        <v>8.5828901545098261E-3</v>
      </c>
      <c r="BC229" s="230">
        <f t="shared" si="394"/>
        <v>8.1666742437300141E-3</v>
      </c>
      <c r="BD229" s="230">
        <f t="shared" si="394"/>
        <v>7.7504583329502039E-3</v>
      </c>
      <c r="BE229" s="230">
        <f t="shared" si="394"/>
        <v>7.3342424221703919E-3</v>
      </c>
      <c r="BF229" s="230">
        <f t="shared" si="394"/>
        <v>6.9180265113905799E-3</v>
      </c>
      <c r="BG229" s="230">
        <f t="shared" si="394"/>
        <v>6.5018106006107697E-3</v>
      </c>
      <c r="BH229" s="230">
        <f t="shared" si="391"/>
        <v>6.0855946898309577E-3</v>
      </c>
      <c r="BI229" s="230">
        <f t="shared" si="391"/>
        <v>5.6693787790511457E-3</v>
      </c>
      <c r="BJ229" s="230">
        <f t="shared" si="391"/>
        <v>5.2531628682713338E-3</v>
      </c>
      <c r="BK229" s="230">
        <f t="shared" si="391"/>
        <v>4.8369469574915235E-3</v>
      </c>
      <c r="BL229" s="230">
        <f t="shared" si="391"/>
        <v>4.4207310467117115E-3</v>
      </c>
      <c r="BM229" s="230">
        <f t="shared" si="391"/>
        <v>4.0045151359318996E-3</v>
      </c>
      <c r="BN229" s="230">
        <f t="shared" si="391"/>
        <v>3.5882992251520893E-3</v>
      </c>
      <c r="BO229" s="230">
        <f t="shared" si="391"/>
        <v>3.1720833143722774E-3</v>
      </c>
      <c r="BP229" s="230">
        <f t="shared" si="391"/>
        <v>2.7558674035924654E-3</v>
      </c>
      <c r="BQ229" s="230">
        <f t="shared" si="391"/>
        <v>2.3396514928126534E-3</v>
      </c>
      <c r="BR229" s="230">
        <f t="shared" si="391"/>
        <v>1.9234355820328432E-3</v>
      </c>
      <c r="BS229" s="230">
        <f t="shared" si="391"/>
        <v>1.5072196712530312E-3</v>
      </c>
      <c r="BT229" s="230">
        <f t="shared" si="391"/>
        <v>1.0910037604732192E-3</v>
      </c>
      <c r="BU229" s="230">
        <f t="shared" si="391"/>
        <v>6.7478784969340899E-4</v>
      </c>
      <c r="BV229" s="230">
        <f t="shared" si="391"/>
        <v>2.5857193891359702E-4</v>
      </c>
      <c r="BW229" s="230">
        <f t="shared" si="395"/>
        <v>3.0592458951384522E-6</v>
      </c>
      <c r="BX229" s="230">
        <f t="shared" si="395"/>
        <v>0</v>
      </c>
      <c r="BY229" s="230">
        <f t="shared" si="395"/>
        <v>0</v>
      </c>
      <c r="BZ229" s="230">
        <f t="shared" si="395"/>
        <v>0</v>
      </c>
      <c r="CA229" s="230">
        <f t="shared" si="395"/>
        <v>0</v>
      </c>
      <c r="CB229" s="230">
        <f t="shared" si="395"/>
        <v>0</v>
      </c>
      <c r="CC229" s="230">
        <f t="shared" si="395"/>
        <v>0</v>
      </c>
      <c r="CD229" s="230">
        <f t="shared" si="395"/>
        <v>0</v>
      </c>
      <c r="CE229" s="230">
        <f t="shared" si="395"/>
        <v>0</v>
      </c>
      <c r="CF229" s="230">
        <f t="shared" si="395"/>
        <v>0</v>
      </c>
      <c r="CG229" s="230">
        <f t="shared" si="395"/>
        <v>0</v>
      </c>
      <c r="CH229" s="230">
        <f t="shared" si="395"/>
        <v>0</v>
      </c>
      <c r="CI229" s="230">
        <f t="shared" si="395"/>
        <v>0</v>
      </c>
      <c r="CJ229" s="230">
        <f t="shared" si="395"/>
        <v>0</v>
      </c>
      <c r="CK229" s="230">
        <f t="shared" si="395"/>
        <v>0</v>
      </c>
      <c r="CL229" s="230">
        <f t="shared" si="395"/>
        <v>0</v>
      </c>
      <c r="CM229" s="230">
        <f t="shared" si="392"/>
        <v>0</v>
      </c>
      <c r="CN229" s="230">
        <f t="shared" si="392"/>
        <v>0</v>
      </c>
      <c r="CO229" s="230">
        <f t="shared" si="392"/>
        <v>0</v>
      </c>
      <c r="CP229" s="230">
        <f t="shared" si="392"/>
        <v>0</v>
      </c>
      <c r="CQ229" s="230">
        <f t="shared" si="392"/>
        <v>0</v>
      </c>
      <c r="CR229" s="230">
        <f t="shared" si="392"/>
        <v>0</v>
      </c>
      <c r="CS229" s="230">
        <f t="shared" si="392"/>
        <v>0</v>
      </c>
      <c r="CT229" s="230">
        <f t="shared" si="392"/>
        <v>0</v>
      </c>
      <c r="CU229" s="230">
        <f t="shared" si="392"/>
        <v>0</v>
      </c>
      <c r="CV229" s="230">
        <f t="shared" si="392"/>
        <v>0</v>
      </c>
      <c r="CW229" s="230">
        <f t="shared" si="392"/>
        <v>0</v>
      </c>
      <c r="CX229" s="230">
        <f t="shared" si="392"/>
        <v>0</v>
      </c>
      <c r="CY229" s="230">
        <f t="shared" si="392"/>
        <v>0</v>
      </c>
      <c r="CZ229" s="230">
        <f t="shared" si="392"/>
        <v>0</v>
      </c>
      <c r="DA229" s="230">
        <f t="shared" si="392"/>
        <v>0</v>
      </c>
      <c r="DB229" s="230">
        <f t="shared" si="393"/>
        <v>0</v>
      </c>
      <c r="DC229" s="230">
        <f t="shared" si="393"/>
        <v>0</v>
      </c>
      <c r="DD229" s="230">
        <f t="shared" si="393"/>
        <v>0</v>
      </c>
      <c r="DE229" s="230">
        <f t="shared" si="393"/>
        <v>0</v>
      </c>
      <c r="DF229" s="230">
        <f t="shared" si="393"/>
        <v>0</v>
      </c>
      <c r="DG229" s="230">
        <f t="shared" si="393"/>
        <v>0</v>
      </c>
      <c r="DH229" s="230">
        <f t="shared" si="393"/>
        <v>0</v>
      </c>
      <c r="DI229" s="230">
        <f t="shared" si="393"/>
        <v>0</v>
      </c>
      <c r="DJ229" s="230">
        <f t="shared" si="393"/>
        <v>0</v>
      </c>
      <c r="DK229" s="230">
        <f t="shared" si="393"/>
        <v>0</v>
      </c>
      <c r="DL229" s="230">
        <f t="shared" si="393"/>
        <v>0</v>
      </c>
      <c r="DM229" s="230">
        <f t="shared" si="393"/>
        <v>0</v>
      </c>
      <c r="DN229" s="230">
        <f t="shared" si="393"/>
        <v>0</v>
      </c>
      <c r="DO229" s="230">
        <f t="shared" si="393"/>
        <v>0</v>
      </c>
      <c r="DP229" s="230">
        <f t="shared" si="393"/>
        <v>0</v>
      </c>
    </row>
    <row r="230" spans="2:120" x14ac:dyDescent="0.25">
      <c r="B230" s="194" t="str">
        <f t="shared" si="374"/>
        <v>Solomon Islands</v>
      </c>
      <c r="C230" s="233">
        <f>'web app'!$C$29</f>
        <v>668.55</v>
      </c>
      <c r="D230" s="234">
        <f>'web app'!$C$17</f>
        <v>0.15</v>
      </c>
      <c r="E230" s="235">
        <f>VLOOKUP($S230,'data countries EDGAR'!$A$15:$AA$223,'data countries EDGAR'!$AA$12,FALSE)</f>
        <v>8.2374793196304748E-5</v>
      </c>
      <c r="F230" s="235">
        <f>VLOOKUP($S230,'data countries EDGAR'!$A$15:$AA$223,'data countries EDGAR'!$Z$12,FALSE)</f>
        <v>8.7037382100549738E-6</v>
      </c>
      <c r="G230" s="193">
        <f t="shared" si="375"/>
        <v>1.3206801751990845E-2</v>
      </c>
      <c r="H230" s="262">
        <f>VLOOKUP($S230,'data countries EDGAR'!$A$15:$AA$223,'data countries EDGAR'!M$12,FALSE)/1000</f>
        <v>3.1934492049733997E-4</v>
      </c>
      <c r="I230" s="236">
        <f>VLOOKUP($S230,'data countries EDGAR'!$A$15:$AA$223,'data countries EDGAR'!N$12,FALSE)/1000</f>
        <v>3.0770813517088004E-4</v>
      </c>
      <c r="J230" s="236">
        <f>VLOOKUP($S230,'data countries EDGAR'!$A$15:$AA$223,'data countries EDGAR'!O$12,FALSE)/1000</f>
        <v>3.3264157652465999E-4</v>
      </c>
      <c r="K230" s="236">
        <f>VLOOKUP($S230,'data countries EDGAR'!$A$15:$AA$223,'data countries EDGAR'!P$12,FALSE)/1000</f>
        <v>2.9904639756056002E-4</v>
      </c>
      <c r="L230" s="236">
        <f>VLOOKUP($S230,'data countries EDGAR'!$A$15:$AA$223,'data countries EDGAR'!Q$12,FALSE)/1000</f>
        <v>2.9983044816096001E-4</v>
      </c>
      <c r="M230" s="236">
        <f>VLOOKUP($S230,'data countries EDGAR'!$A$15:$AA$223,'data countries EDGAR'!R$12,FALSE)/1000</f>
        <v>3.1454544924377998E-4</v>
      </c>
      <c r="N230" s="236"/>
      <c r="O230" s="236"/>
      <c r="P230" s="262">
        <f t="shared" si="376"/>
        <v>1.5537720066608402E-3</v>
      </c>
      <c r="Q230" s="194">
        <f t="shared" si="363"/>
        <v>0</v>
      </c>
      <c r="R230" s="237">
        <f t="shared" si="364"/>
        <v>0</v>
      </c>
      <c r="S230" s="194" t="str">
        <f>'data countries EDGAR'!A185</f>
        <v>Solomon Islands</v>
      </c>
      <c r="T230" s="195">
        <v>2019</v>
      </c>
      <c r="U230" s="485">
        <f t="shared" si="377"/>
        <v>1.3206801751990845E-2</v>
      </c>
      <c r="V230" s="193">
        <f t="shared" si="365"/>
        <v>1.3197495186519997E-2</v>
      </c>
      <c r="W230" s="254">
        <f t="shared" si="378"/>
        <v>-7.0467972834109549E-4</v>
      </c>
      <c r="X230" s="197">
        <f t="shared" si="366"/>
        <v>3.1934492049733997E-4</v>
      </c>
      <c r="Y230" s="229">
        <v>0</v>
      </c>
      <c r="Z230" s="199">
        <f t="shared" si="379"/>
        <v>3.1934492049733997E-4</v>
      </c>
      <c r="AA230" s="199">
        <f t="shared" si="367"/>
        <v>-1.3165670823132352</v>
      </c>
      <c r="AB230" s="200">
        <f t="shared" si="368"/>
        <v>1356.397285873637</v>
      </c>
      <c r="AC230" s="199">
        <f t="shared" si="380"/>
        <v>2019.5029865421925</v>
      </c>
      <c r="AD230" s="199">
        <f t="shared" si="381"/>
        <v>2103.2088457388591</v>
      </c>
      <c r="AE230" s="201">
        <f t="shared" si="382"/>
        <v>2103.2088457388591</v>
      </c>
      <c r="AF230" s="202">
        <f t="shared" si="369"/>
        <v>2103.2088457388591</v>
      </c>
      <c r="AG230" s="202">
        <f t="shared" si="383"/>
        <v>2103.2088457388591</v>
      </c>
      <c r="AH230" s="202">
        <f t="shared" si="384"/>
        <v>2103</v>
      </c>
      <c r="AI230" s="177">
        <f t="shared" si="370"/>
        <v>2103</v>
      </c>
      <c r="AJ230" s="178" t="str" cm="1">
        <f t="array" ref="AJ230">IFERROR(INDEX($AN$6:$DP$6,MATCH(_xlfn.AGGREGATE(14,6,(AN230:DP230)/(AN230:DP230&lt;=0),1),AN230:DP230,0)),"-")</f>
        <v>-</v>
      </c>
      <c r="AL230" s="176" t="s">
        <v>302</v>
      </c>
      <c r="AM230" s="154">
        <f t="shared" si="371"/>
        <v>3.1934492049733997E-4</v>
      </c>
      <c r="AN230" s="176">
        <f t="shared" si="385"/>
        <v>3.1552997217642323E-4</v>
      </c>
      <c r="AO230" s="176">
        <f t="shared" si="385"/>
        <v>3.1171502385550644E-4</v>
      </c>
      <c r="AP230" s="176">
        <f t="shared" si="385"/>
        <v>3.0790007553458971E-4</v>
      </c>
      <c r="AQ230" s="176">
        <f t="shared" si="385"/>
        <v>3.0408512721367297E-4</v>
      </c>
      <c r="AR230" s="230">
        <f t="shared" si="394"/>
        <v>3.0027017889275618E-4</v>
      </c>
      <c r="AS230" s="230">
        <f t="shared" si="394"/>
        <v>2.9645523057183945E-4</v>
      </c>
      <c r="AT230" s="230">
        <f t="shared" si="394"/>
        <v>2.9264028225092271E-4</v>
      </c>
      <c r="AU230" s="230">
        <f t="shared" si="394"/>
        <v>2.8882533393000592E-4</v>
      </c>
      <c r="AV230" s="230">
        <f t="shared" si="394"/>
        <v>2.8501038560908919E-4</v>
      </c>
      <c r="AW230" s="230">
        <f t="shared" si="394"/>
        <v>2.811954372881724E-4</v>
      </c>
      <c r="AX230" s="230">
        <f t="shared" si="394"/>
        <v>2.7738048896725566E-4</v>
      </c>
      <c r="AY230" s="230">
        <f t="shared" si="394"/>
        <v>2.7356554064633892E-4</v>
      </c>
      <c r="AZ230" s="230">
        <f t="shared" si="394"/>
        <v>2.6975059232542213E-4</v>
      </c>
      <c r="BA230" s="230">
        <f t="shared" si="394"/>
        <v>2.659356440045054E-4</v>
      </c>
      <c r="BB230" s="230">
        <f t="shared" si="394"/>
        <v>2.6212069568358866E-4</v>
      </c>
      <c r="BC230" s="230">
        <f t="shared" si="394"/>
        <v>2.5830574736267187E-4</v>
      </c>
      <c r="BD230" s="230">
        <f t="shared" si="394"/>
        <v>2.5449079904175514E-4</v>
      </c>
      <c r="BE230" s="230">
        <f t="shared" si="394"/>
        <v>2.506758507208384E-4</v>
      </c>
      <c r="BF230" s="230">
        <f t="shared" si="394"/>
        <v>2.4686090239992161E-4</v>
      </c>
      <c r="BG230" s="230">
        <f t="shared" si="394"/>
        <v>2.4304595407900487E-4</v>
      </c>
      <c r="BH230" s="230">
        <f t="shared" si="391"/>
        <v>2.3923100575808814E-4</v>
      </c>
      <c r="BI230" s="230">
        <f t="shared" si="391"/>
        <v>2.3541605743717138E-4</v>
      </c>
      <c r="BJ230" s="230">
        <f t="shared" si="391"/>
        <v>2.3160110911625461E-4</v>
      </c>
      <c r="BK230" s="230">
        <f t="shared" si="391"/>
        <v>2.2778616079533788E-4</v>
      </c>
      <c r="BL230" s="230">
        <f t="shared" si="391"/>
        <v>2.2397121247442111E-4</v>
      </c>
      <c r="BM230" s="230">
        <f t="shared" si="391"/>
        <v>2.2015626415350435E-4</v>
      </c>
      <c r="BN230" s="230">
        <f t="shared" si="391"/>
        <v>2.1634131583258762E-4</v>
      </c>
      <c r="BO230" s="230">
        <f t="shared" si="391"/>
        <v>2.1252636751167085E-4</v>
      </c>
      <c r="BP230" s="230">
        <f t="shared" si="391"/>
        <v>2.0871141919075409E-4</v>
      </c>
      <c r="BQ230" s="230">
        <f t="shared" si="391"/>
        <v>2.0489647086983735E-4</v>
      </c>
      <c r="BR230" s="230">
        <f t="shared" si="391"/>
        <v>2.0108152254892056E-4</v>
      </c>
      <c r="BS230" s="230">
        <f t="shared" si="391"/>
        <v>1.9726657422800383E-4</v>
      </c>
      <c r="BT230" s="230">
        <f t="shared" si="391"/>
        <v>1.9345162590708707E-4</v>
      </c>
      <c r="BU230" s="230">
        <f t="shared" si="391"/>
        <v>1.8963667758617033E-4</v>
      </c>
      <c r="BV230" s="230">
        <f t="shared" si="391"/>
        <v>1.8582172926525357E-4</v>
      </c>
      <c r="BW230" s="230">
        <f t="shared" si="395"/>
        <v>1.820067809443368E-4</v>
      </c>
      <c r="BX230" s="230">
        <f t="shared" si="395"/>
        <v>1.7819183262342007E-4</v>
      </c>
      <c r="BY230" s="230">
        <f t="shared" si="395"/>
        <v>1.7437688430250331E-4</v>
      </c>
      <c r="BZ230" s="230">
        <f t="shared" si="395"/>
        <v>1.7056193598158654E-4</v>
      </c>
      <c r="CA230" s="230">
        <f t="shared" si="395"/>
        <v>1.6674698766066978E-4</v>
      </c>
      <c r="CB230" s="230">
        <f t="shared" si="395"/>
        <v>1.6293203933975304E-4</v>
      </c>
      <c r="CC230" s="230">
        <f t="shared" si="395"/>
        <v>1.5911709101883628E-4</v>
      </c>
      <c r="CD230" s="230">
        <f t="shared" si="395"/>
        <v>1.5530214269791952E-4</v>
      </c>
      <c r="CE230" s="230">
        <f t="shared" si="395"/>
        <v>1.5148719437700278E-4</v>
      </c>
      <c r="CF230" s="230">
        <f t="shared" si="395"/>
        <v>1.4767224605608602E-4</v>
      </c>
      <c r="CG230" s="230">
        <f t="shared" si="395"/>
        <v>1.4385729773516926E-4</v>
      </c>
      <c r="CH230" s="230">
        <f t="shared" si="395"/>
        <v>1.4004234941425252E-4</v>
      </c>
      <c r="CI230" s="230">
        <f t="shared" si="395"/>
        <v>1.3622740109333576E-4</v>
      </c>
      <c r="CJ230" s="230">
        <f t="shared" si="395"/>
        <v>1.32412452772419E-4</v>
      </c>
      <c r="CK230" s="230">
        <f t="shared" si="395"/>
        <v>1.2859750445150226E-4</v>
      </c>
      <c r="CL230" s="230">
        <f t="shared" si="395"/>
        <v>1.247825561305855E-4</v>
      </c>
      <c r="CM230" s="230">
        <f t="shared" si="392"/>
        <v>1.2096760780966873E-4</v>
      </c>
      <c r="CN230" s="230">
        <f t="shared" si="392"/>
        <v>1.17152659488752E-4</v>
      </c>
      <c r="CO230" s="230">
        <f t="shared" si="392"/>
        <v>1.1333771116783524E-4</v>
      </c>
      <c r="CP230" s="230">
        <f t="shared" si="392"/>
        <v>1.0952276284691847E-4</v>
      </c>
      <c r="CQ230" s="230">
        <f t="shared" si="392"/>
        <v>1.0570781452600174E-4</v>
      </c>
      <c r="CR230" s="230">
        <f t="shared" si="392"/>
        <v>1.0189286620508497E-4</v>
      </c>
      <c r="CS230" s="230">
        <f t="shared" si="392"/>
        <v>9.8077917884168211E-5</v>
      </c>
      <c r="CT230" s="230">
        <f t="shared" si="392"/>
        <v>9.4262969563251449E-5</v>
      </c>
      <c r="CU230" s="230">
        <f t="shared" si="392"/>
        <v>9.0448021242334713E-5</v>
      </c>
      <c r="CV230" s="230">
        <f t="shared" si="392"/>
        <v>8.663307292141795E-5</v>
      </c>
      <c r="CW230" s="230">
        <f t="shared" si="392"/>
        <v>8.2818124600501187E-5</v>
      </c>
      <c r="CX230" s="230">
        <f t="shared" si="392"/>
        <v>7.9003176279584451E-5</v>
      </c>
      <c r="CY230" s="230">
        <f t="shared" si="392"/>
        <v>7.5188227958667688E-5</v>
      </c>
      <c r="CZ230" s="230">
        <f t="shared" si="392"/>
        <v>7.1373279637750953E-5</v>
      </c>
      <c r="DA230" s="230">
        <f t="shared" si="392"/>
        <v>6.7558331316834163E-5</v>
      </c>
      <c r="DB230" s="230">
        <f t="shared" si="393"/>
        <v>6.3743382995917427E-5</v>
      </c>
      <c r="DC230" s="230">
        <f t="shared" si="393"/>
        <v>5.9928434675000691E-5</v>
      </c>
      <c r="DD230" s="230">
        <f t="shared" si="393"/>
        <v>5.6113486354083901E-5</v>
      </c>
      <c r="DE230" s="230">
        <f t="shared" si="393"/>
        <v>5.2298538033167166E-5</v>
      </c>
      <c r="DF230" s="230">
        <f t="shared" si="393"/>
        <v>4.848358971225043E-5</v>
      </c>
      <c r="DG230" s="230">
        <f t="shared" si="393"/>
        <v>4.466864139133364E-5</v>
      </c>
      <c r="DH230" s="230">
        <f t="shared" si="393"/>
        <v>4.0853693070416904E-5</v>
      </c>
      <c r="DI230" s="230">
        <f t="shared" si="393"/>
        <v>3.7038744749500168E-5</v>
      </c>
      <c r="DJ230" s="230">
        <f t="shared" si="393"/>
        <v>3.3223796428583378E-5</v>
      </c>
      <c r="DK230" s="230">
        <f t="shared" si="393"/>
        <v>2.9408848107666643E-5</v>
      </c>
      <c r="DL230" s="230">
        <f t="shared" si="393"/>
        <v>2.5593899786749907E-5</v>
      </c>
      <c r="DM230" s="230">
        <f t="shared" si="393"/>
        <v>2.1778951465833117E-5</v>
      </c>
      <c r="DN230" s="230">
        <f t="shared" si="393"/>
        <v>1.7964003144916381E-5</v>
      </c>
      <c r="DO230" s="230">
        <f t="shared" si="393"/>
        <v>1.4149054823999591E-5</v>
      </c>
      <c r="DP230" s="230">
        <f t="shared" si="393"/>
        <v>1.0334106503082855E-5</v>
      </c>
    </row>
    <row r="231" spans="2:120" x14ac:dyDescent="0.25">
      <c r="B231" s="194" t="str">
        <f t="shared" si="374"/>
        <v>Somalia</v>
      </c>
      <c r="C231" s="233">
        <f>'web app'!$C$29</f>
        <v>668.55</v>
      </c>
      <c r="D231" s="234">
        <f>'web app'!$C$17</f>
        <v>0.15</v>
      </c>
      <c r="E231" s="235">
        <f>VLOOKUP($S231,'data countries EDGAR'!$A$15:$AA$223,'data countries EDGAR'!$AA$12,FALSE)</f>
        <v>2.027576925933619E-3</v>
      </c>
      <c r="F231" s="235">
        <f>VLOOKUP($S231,'data countries EDGAR'!$A$15:$AA$223,'data countries EDGAR'!$Z$12,FALSE)</f>
        <v>2.3072551688779355E-5</v>
      </c>
      <c r="G231" s="193">
        <f t="shared" si="375"/>
        <v>0.21644186434174154</v>
      </c>
      <c r="H231" s="262">
        <f>VLOOKUP($S231,'data countries EDGAR'!$A$15:$AA$223,'data countries EDGAR'!M$12,FALSE)/1000</f>
        <v>8.4654455440904999E-4</v>
      </c>
      <c r="I231" s="236">
        <f>VLOOKUP($S231,'data countries EDGAR'!$A$15:$AA$223,'data countries EDGAR'!N$12,FALSE)/1000</f>
        <v>7.8959065887691002E-4</v>
      </c>
      <c r="J231" s="236">
        <f>VLOOKUP($S231,'data countries EDGAR'!$A$15:$AA$223,'data countries EDGAR'!O$12,FALSE)/1000</f>
        <v>8.1719634828922002E-4</v>
      </c>
      <c r="K231" s="236">
        <f>VLOOKUP($S231,'data countries EDGAR'!$A$15:$AA$223,'data countries EDGAR'!P$12,FALSE)/1000</f>
        <v>8.3290798320459004E-4</v>
      </c>
      <c r="L231" s="236">
        <f>VLOOKUP($S231,'data countries EDGAR'!$A$15:$AA$223,'data countries EDGAR'!Q$12,FALSE)/1000</f>
        <v>8.4957747722075002E-4</v>
      </c>
      <c r="M231" s="236">
        <f>VLOOKUP($S231,'data countries EDGAR'!$A$15:$AA$223,'data countries EDGAR'!R$12,FALSE)/1000</f>
        <v>8.6521620234770004E-4</v>
      </c>
      <c r="N231" s="236"/>
      <c r="O231" s="236"/>
      <c r="P231" s="262">
        <f t="shared" si="376"/>
        <v>4.1544886699391697E-3</v>
      </c>
      <c r="Q231" s="194">
        <f t="shared" si="363"/>
        <v>0</v>
      </c>
      <c r="R231" s="237">
        <f t="shared" si="364"/>
        <v>0</v>
      </c>
      <c r="S231" s="194" t="str">
        <f>'data countries EDGAR'!A186</f>
        <v>Somalia</v>
      </c>
      <c r="T231" s="195">
        <v>2019</v>
      </c>
      <c r="U231" s="485">
        <f t="shared" si="377"/>
        <v>0.21644186434174154</v>
      </c>
      <c r="V231" s="193">
        <f t="shared" si="365"/>
        <v>6.3082929069031304E-2</v>
      </c>
      <c r="W231" s="254">
        <f t="shared" si="378"/>
        <v>-0.7085456214264112</v>
      </c>
      <c r="X231" s="197">
        <f t="shared" si="366"/>
        <v>8.4654455440904999E-4</v>
      </c>
      <c r="Y231" s="229">
        <v>0</v>
      </c>
      <c r="Z231" s="199">
        <f t="shared" si="379"/>
        <v>8.4654455440904999E-4</v>
      </c>
      <c r="AA231" s="199">
        <f t="shared" si="367"/>
        <v>-3.8529237284960454</v>
      </c>
      <c r="AB231" s="200">
        <f t="shared" si="368"/>
        <v>4328.4490898869817</v>
      </c>
      <c r="AC231" s="199">
        <f t="shared" si="380"/>
        <v>2019.500487944588</v>
      </c>
      <c r="AD231" s="199">
        <f t="shared" si="381"/>
        <v>2531.8532576189496</v>
      </c>
      <c r="AE231" s="201">
        <f t="shared" si="382"/>
        <v>2531.8532576189496</v>
      </c>
      <c r="AF231" s="202">
        <f t="shared" si="369"/>
        <v>2531.8532576189496</v>
      </c>
      <c r="AG231" s="202">
        <f t="shared" si="383"/>
        <v>2531.8532576189496</v>
      </c>
      <c r="AH231" s="202">
        <f t="shared" si="384"/>
        <v>2531</v>
      </c>
      <c r="AI231" s="177">
        <f t="shared" si="370"/>
        <v>2532</v>
      </c>
      <c r="AJ231" s="178" t="str" cm="1">
        <f t="array" ref="AJ231">IFERROR(INDEX($AN$6:$DP$6,MATCH(_xlfn.AGGREGATE(14,6,(AN231:DP231)/(AN231:DP231&lt;=0),1),AN231:DP231,0)),"-")</f>
        <v>-</v>
      </c>
      <c r="AL231" s="176" t="s">
        <v>302</v>
      </c>
      <c r="AM231" s="154">
        <f t="shared" si="371"/>
        <v>8.4654455440904999E-4</v>
      </c>
      <c r="AN231" s="176">
        <f t="shared" si="385"/>
        <v>8.4489228706845926E-4</v>
      </c>
      <c r="AO231" s="176">
        <f t="shared" si="385"/>
        <v>8.4324001972786852E-4</v>
      </c>
      <c r="AP231" s="176">
        <f t="shared" si="385"/>
        <v>8.4158775238727789E-4</v>
      </c>
      <c r="AQ231" s="176">
        <f t="shared" si="385"/>
        <v>8.3993548504668716E-4</v>
      </c>
      <c r="AR231" s="230">
        <f t="shared" si="394"/>
        <v>8.3828321770609642E-4</v>
      </c>
      <c r="AS231" s="230">
        <f t="shared" si="394"/>
        <v>8.3663095036550568E-4</v>
      </c>
      <c r="AT231" s="230">
        <f t="shared" si="394"/>
        <v>8.3497868302491506E-4</v>
      </c>
      <c r="AU231" s="230">
        <f t="shared" si="394"/>
        <v>8.3332641568432432E-4</v>
      </c>
      <c r="AV231" s="230">
        <f t="shared" si="394"/>
        <v>8.3167414834373358E-4</v>
      </c>
      <c r="AW231" s="230">
        <f t="shared" si="394"/>
        <v>8.3002188100314285E-4</v>
      </c>
      <c r="AX231" s="230">
        <f t="shared" si="394"/>
        <v>8.2836961366255211E-4</v>
      </c>
      <c r="AY231" s="230">
        <f t="shared" si="394"/>
        <v>8.2671734632196148E-4</v>
      </c>
      <c r="AZ231" s="230">
        <f t="shared" si="394"/>
        <v>8.2506507898137075E-4</v>
      </c>
      <c r="BA231" s="230">
        <f t="shared" si="394"/>
        <v>8.2341281164078001E-4</v>
      </c>
      <c r="BB231" s="230">
        <f t="shared" si="394"/>
        <v>8.2176054430018928E-4</v>
      </c>
      <c r="BC231" s="230">
        <f t="shared" si="394"/>
        <v>8.2010827695959854E-4</v>
      </c>
      <c r="BD231" s="230">
        <f t="shared" si="394"/>
        <v>8.1845600961900791E-4</v>
      </c>
      <c r="BE231" s="230">
        <f t="shared" si="394"/>
        <v>8.1680374227841718E-4</v>
      </c>
      <c r="BF231" s="230">
        <f t="shared" si="394"/>
        <v>8.1515147493782644E-4</v>
      </c>
      <c r="BG231" s="230">
        <f t="shared" si="394"/>
        <v>8.1349920759723571E-4</v>
      </c>
      <c r="BH231" s="230">
        <f t="shared" si="391"/>
        <v>8.1184694025664508E-4</v>
      </c>
      <c r="BI231" s="230">
        <f t="shared" si="391"/>
        <v>8.1019467291605434E-4</v>
      </c>
      <c r="BJ231" s="230">
        <f t="shared" si="391"/>
        <v>8.0854240557546361E-4</v>
      </c>
      <c r="BK231" s="230">
        <f t="shared" si="391"/>
        <v>8.0689013823487287E-4</v>
      </c>
      <c r="BL231" s="230">
        <f t="shared" si="391"/>
        <v>8.0523787089428213E-4</v>
      </c>
      <c r="BM231" s="230">
        <f t="shared" si="391"/>
        <v>8.0358560355369151E-4</v>
      </c>
      <c r="BN231" s="230">
        <f t="shared" si="391"/>
        <v>8.0193333621310077E-4</v>
      </c>
      <c r="BO231" s="230">
        <f t="shared" si="391"/>
        <v>8.0028106887251003E-4</v>
      </c>
      <c r="BP231" s="230">
        <f t="shared" si="391"/>
        <v>7.986288015319193E-4</v>
      </c>
      <c r="BQ231" s="230">
        <f t="shared" si="391"/>
        <v>7.9697653419132856E-4</v>
      </c>
      <c r="BR231" s="230">
        <f t="shared" si="391"/>
        <v>7.9532426685073794E-4</v>
      </c>
      <c r="BS231" s="230">
        <f t="shared" si="391"/>
        <v>7.936719995101472E-4</v>
      </c>
      <c r="BT231" s="230">
        <f t="shared" si="391"/>
        <v>7.9201973216955646E-4</v>
      </c>
      <c r="BU231" s="230">
        <f t="shared" si="391"/>
        <v>7.9036746482896573E-4</v>
      </c>
      <c r="BV231" s="230">
        <f t="shared" si="391"/>
        <v>7.887151974883751E-4</v>
      </c>
      <c r="BW231" s="230">
        <f t="shared" si="395"/>
        <v>7.8706293014778436E-4</v>
      </c>
      <c r="BX231" s="230">
        <f t="shared" si="395"/>
        <v>7.8541066280719363E-4</v>
      </c>
      <c r="BY231" s="230">
        <f t="shared" si="395"/>
        <v>7.8375839546660289E-4</v>
      </c>
      <c r="BZ231" s="230">
        <f t="shared" si="395"/>
        <v>7.8210612812601226E-4</v>
      </c>
      <c r="CA231" s="230">
        <f t="shared" si="395"/>
        <v>7.8045386078542153E-4</v>
      </c>
      <c r="CB231" s="230">
        <f t="shared" si="395"/>
        <v>7.7880159344483079E-4</v>
      </c>
      <c r="CC231" s="230">
        <f t="shared" si="395"/>
        <v>7.7714932610424006E-4</v>
      </c>
      <c r="CD231" s="230">
        <f t="shared" si="395"/>
        <v>7.7549705876364932E-4</v>
      </c>
      <c r="CE231" s="230">
        <f t="shared" si="395"/>
        <v>7.7384479142305869E-4</v>
      </c>
      <c r="CF231" s="230">
        <f t="shared" si="395"/>
        <v>7.7219252408246796E-4</v>
      </c>
      <c r="CG231" s="230">
        <f t="shared" si="395"/>
        <v>7.7054025674187722E-4</v>
      </c>
      <c r="CH231" s="230">
        <f t="shared" si="395"/>
        <v>7.6888798940128648E-4</v>
      </c>
      <c r="CI231" s="230">
        <f t="shared" si="395"/>
        <v>7.6723572206069575E-4</v>
      </c>
      <c r="CJ231" s="230">
        <f t="shared" si="395"/>
        <v>7.6558345472010512E-4</v>
      </c>
      <c r="CK231" s="230">
        <f t="shared" si="395"/>
        <v>7.6393118737951439E-4</v>
      </c>
      <c r="CL231" s="230">
        <f t="shared" si="395"/>
        <v>7.6227892003892365E-4</v>
      </c>
      <c r="CM231" s="230">
        <f t="shared" si="392"/>
        <v>7.6062665269833291E-4</v>
      </c>
      <c r="CN231" s="230">
        <f t="shared" si="392"/>
        <v>7.5897438535774218E-4</v>
      </c>
      <c r="CO231" s="230">
        <f t="shared" si="392"/>
        <v>7.5732211801715155E-4</v>
      </c>
      <c r="CP231" s="230">
        <f t="shared" si="392"/>
        <v>7.5566985067656081E-4</v>
      </c>
      <c r="CQ231" s="230">
        <f t="shared" si="392"/>
        <v>7.5401758333597008E-4</v>
      </c>
      <c r="CR231" s="230">
        <f t="shared" si="392"/>
        <v>7.5236531599537934E-4</v>
      </c>
      <c r="CS231" s="230">
        <f t="shared" si="392"/>
        <v>7.5071304865478871E-4</v>
      </c>
      <c r="CT231" s="230">
        <f t="shared" si="392"/>
        <v>7.4906078131419798E-4</v>
      </c>
      <c r="CU231" s="230">
        <f t="shared" si="392"/>
        <v>7.4740851397360724E-4</v>
      </c>
      <c r="CV231" s="230">
        <f t="shared" si="392"/>
        <v>7.4575624663301651E-4</v>
      </c>
      <c r="CW231" s="230">
        <f t="shared" si="392"/>
        <v>7.4410397929242588E-4</v>
      </c>
      <c r="CX231" s="230">
        <f t="shared" si="392"/>
        <v>7.4245171195183514E-4</v>
      </c>
      <c r="CY231" s="230">
        <f t="shared" si="392"/>
        <v>7.4079944461124441E-4</v>
      </c>
      <c r="CZ231" s="230">
        <f t="shared" si="392"/>
        <v>7.3914717727065367E-4</v>
      </c>
      <c r="DA231" s="230">
        <f t="shared" si="392"/>
        <v>7.3749490993006294E-4</v>
      </c>
      <c r="DB231" s="230">
        <f t="shared" si="393"/>
        <v>7.3584264258947231E-4</v>
      </c>
      <c r="DC231" s="230">
        <f t="shared" si="393"/>
        <v>7.3419037524888157E-4</v>
      </c>
      <c r="DD231" s="230">
        <f t="shared" si="393"/>
        <v>7.3253810790829084E-4</v>
      </c>
      <c r="DE231" s="230">
        <f t="shared" si="393"/>
        <v>7.308858405677001E-4</v>
      </c>
      <c r="DF231" s="230">
        <f t="shared" si="393"/>
        <v>7.2923357322710936E-4</v>
      </c>
      <c r="DG231" s="230">
        <f t="shared" si="393"/>
        <v>7.2758130588651874E-4</v>
      </c>
      <c r="DH231" s="230">
        <f t="shared" si="393"/>
        <v>7.25929038545928E-4</v>
      </c>
      <c r="DI231" s="230">
        <f t="shared" si="393"/>
        <v>7.2427677120533726E-4</v>
      </c>
      <c r="DJ231" s="230">
        <f t="shared" si="393"/>
        <v>7.2262450386474653E-4</v>
      </c>
      <c r="DK231" s="230">
        <f t="shared" si="393"/>
        <v>7.2097223652415579E-4</v>
      </c>
      <c r="DL231" s="230">
        <f t="shared" si="393"/>
        <v>7.1931996918356516E-4</v>
      </c>
      <c r="DM231" s="230">
        <f t="shared" si="393"/>
        <v>7.1766770184297443E-4</v>
      </c>
      <c r="DN231" s="230">
        <f t="shared" si="393"/>
        <v>7.1601543450238369E-4</v>
      </c>
      <c r="DO231" s="230">
        <f t="shared" si="393"/>
        <v>7.1436316716179296E-4</v>
      </c>
      <c r="DP231" s="230">
        <f t="shared" si="393"/>
        <v>7.1271089982120222E-4</v>
      </c>
    </row>
    <row r="232" spans="2:120" x14ac:dyDescent="0.25">
      <c r="B232" s="194" t="str">
        <f t="shared" si="374"/>
        <v>South Africa</v>
      </c>
      <c r="C232" s="233">
        <f>'web app'!$C$29</f>
        <v>668.55</v>
      </c>
      <c r="D232" s="234">
        <f>'web app'!$C$17</f>
        <v>0.15</v>
      </c>
      <c r="E232" s="235">
        <f>VLOOKUP($S232,'data countries EDGAR'!$A$15:$AA$223,'data countries EDGAR'!$AA$12,FALSE)</f>
        <v>7.5294297356620476E-3</v>
      </c>
      <c r="F232" s="235">
        <f>VLOOKUP($S232,'data countries EDGAR'!$A$15:$AA$223,'data countries EDGAR'!$Z$12,FALSE)</f>
        <v>1.3015467826506625E-2</v>
      </c>
      <c r="G232" s="193">
        <f t="shared" si="375"/>
        <v>8.1513374005658825</v>
      </c>
      <c r="H232" s="262">
        <f>VLOOKUP($S232,'data countries EDGAR'!$A$15:$AA$223,'data countries EDGAR'!M$12,FALSE)/1000</f>
        <v>0.47754464093253002</v>
      </c>
      <c r="I232" s="236">
        <f>VLOOKUP($S232,'data countries EDGAR'!$A$15:$AA$223,'data countries EDGAR'!N$12,FALSE)/1000</f>
        <v>0.45086165523191002</v>
      </c>
      <c r="J232" s="236">
        <f>VLOOKUP($S232,'data countries EDGAR'!$A$15:$AA$223,'data countries EDGAR'!O$12,FALSE)/1000</f>
        <v>0.44856348500622001</v>
      </c>
      <c r="K232" s="236">
        <f>VLOOKUP($S232,'data countries EDGAR'!$A$15:$AA$223,'data countries EDGAR'!P$12,FALSE)/1000</f>
        <v>0.42932811880154997</v>
      </c>
      <c r="L232" s="236">
        <f>VLOOKUP($S232,'data countries EDGAR'!$A$15:$AA$223,'data countries EDGAR'!Q$12,FALSE)/1000</f>
        <v>0.42726692645559</v>
      </c>
      <c r="M232" s="236">
        <f>VLOOKUP($S232,'data countries EDGAR'!$A$15:$AA$223,'data countries EDGAR'!R$12,FALSE)/1000</f>
        <v>0.44016775174881001</v>
      </c>
      <c r="N232" s="236"/>
      <c r="O232" s="236"/>
      <c r="P232" s="262">
        <f t="shared" si="376"/>
        <v>2.1961879372440798</v>
      </c>
      <c r="Q232" s="194">
        <f t="shared" si="363"/>
        <v>0</v>
      </c>
      <c r="R232" s="237">
        <f t="shared" si="364"/>
        <v>0</v>
      </c>
      <c r="S232" s="194" t="str">
        <f>'data countries EDGAR'!A187</f>
        <v>South Africa</v>
      </c>
      <c r="T232" s="195">
        <v>2019</v>
      </c>
      <c r="U232" s="485">
        <f t="shared" si="377"/>
        <v>8.1513374005658825</v>
      </c>
      <c r="V232" s="193">
        <f t="shared" si="365"/>
        <v>8.1513374005675647</v>
      </c>
      <c r="W232" s="254">
        <f t="shared" si="378"/>
        <v>2.0627943797535409E-13</v>
      </c>
      <c r="X232" s="197">
        <f t="shared" si="366"/>
        <v>0.47754464093253002</v>
      </c>
      <c r="Y232" s="229">
        <v>0</v>
      </c>
      <c r="Z232" s="199">
        <f t="shared" si="379"/>
        <v>0.47754464093253002</v>
      </c>
      <c r="AA232" s="199">
        <f t="shared" si="367"/>
        <v>-1945.583024168553</v>
      </c>
      <c r="AB232" s="200">
        <f t="shared" si="368"/>
        <v>1981496.4046219811</v>
      </c>
      <c r="AC232" s="199">
        <f t="shared" si="380"/>
        <v>2019.5071161371343</v>
      </c>
      <c r="AD232" s="199">
        <f t="shared" si="381"/>
        <v>2054.6314196221542</v>
      </c>
      <c r="AE232" s="201">
        <f t="shared" si="382"/>
        <v>2054.6314196221542</v>
      </c>
      <c r="AF232" s="202">
        <f t="shared" si="369"/>
        <v>2054.6314196221542</v>
      </c>
      <c r="AG232" s="202">
        <f t="shared" si="383"/>
        <v>2054.6314196221542</v>
      </c>
      <c r="AH232" s="202">
        <f t="shared" si="384"/>
        <v>2054</v>
      </c>
      <c r="AI232" s="177">
        <f t="shared" si="370"/>
        <v>2055</v>
      </c>
      <c r="AJ232" s="178" cm="1">
        <f t="array" ref="AJ232">IFERROR(INDEX($AN$6:$DP$6,MATCH(_xlfn.AGGREGATE(14,6,(AN232:DP232)/(AN232:DP232&lt;=0),1),AN232:DP232,0)),"-")</f>
        <v>2055</v>
      </c>
      <c r="AL232" s="176" t="s">
        <v>302</v>
      </c>
      <c r="AM232" s="154">
        <f t="shared" si="371"/>
        <v>0.47754464093253002</v>
      </c>
      <c r="AN232" s="176">
        <f t="shared" si="385"/>
        <v>0.46395154830864455</v>
      </c>
      <c r="AO232" s="176">
        <f t="shared" si="385"/>
        <v>0.45035845568475907</v>
      </c>
      <c r="AP232" s="176">
        <f t="shared" si="385"/>
        <v>0.4367653630608736</v>
      </c>
      <c r="AQ232" s="176">
        <f t="shared" si="385"/>
        <v>0.42317227043698813</v>
      </c>
      <c r="AR232" s="230">
        <f t="shared" si="394"/>
        <v>0.40957917781310266</v>
      </c>
      <c r="AS232" s="230">
        <f t="shared" si="394"/>
        <v>0.39598608518921719</v>
      </c>
      <c r="AT232" s="230">
        <f t="shared" si="394"/>
        <v>0.38239299256533171</v>
      </c>
      <c r="AU232" s="230">
        <f t="shared" si="394"/>
        <v>0.36879989994144624</v>
      </c>
      <c r="AV232" s="230">
        <f t="shared" si="394"/>
        <v>0.35520680731756077</v>
      </c>
      <c r="AW232" s="230">
        <f t="shared" si="394"/>
        <v>0.3416137146936753</v>
      </c>
      <c r="AX232" s="230">
        <f t="shared" si="394"/>
        <v>0.32802062206978977</v>
      </c>
      <c r="AY232" s="230">
        <f t="shared" si="394"/>
        <v>0.31442752944590435</v>
      </c>
      <c r="AZ232" s="230">
        <f t="shared" si="394"/>
        <v>0.30083443682201882</v>
      </c>
      <c r="BA232" s="230">
        <f t="shared" si="394"/>
        <v>0.28724134419813341</v>
      </c>
      <c r="BB232" s="230">
        <f t="shared" si="394"/>
        <v>0.27364825157424788</v>
      </c>
      <c r="BC232" s="230">
        <f t="shared" si="394"/>
        <v>0.26005515895036246</v>
      </c>
      <c r="BD232" s="230">
        <f t="shared" si="394"/>
        <v>0.24646206632647696</v>
      </c>
      <c r="BE232" s="230">
        <f t="shared" si="394"/>
        <v>0.23286897370259149</v>
      </c>
      <c r="BF232" s="230">
        <f t="shared" si="394"/>
        <v>0.21927588107870599</v>
      </c>
      <c r="BG232" s="230">
        <f t="shared" si="394"/>
        <v>0.20568278845482052</v>
      </c>
      <c r="BH232" s="230">
        <f t="shared" si="391"/>
        <v>0.19208969583093505</v>
      </c>
      <c r="BI232" s="230">
        <f t="shared" si="391"/>
        <v>0.17849660320704958</v>
      </c>
      <c r="BJ232" s="230">
        <f t="shared" si="391"/>
        <v>0.1649035105831641</v>
      </c>
      <c r="BK232" s="230">
        <f t="shared" si="391"/>
        <v>0.15131041795927863</v>
      </c>
      <c r="BL232" s="230">
        <f t="shared" si="391"/>
        <v>0.13771732533539316</v>
      </c>
      <c r="BM232" s="230">
        <f t="shared" si="391"/>
        <v>0.12412423271150769</v>
      </c>
      <c r="BN232" s="230">
        <f t="shared" si="391"/>
        <v>0.11053114008762221</v>
      </c>
      <c r="BO232" s="230">
        <f t="shared" si="391"/>
        <v>9.6938047463736743E-2</v>
      </c>
      <c r="BP232" s="230">
        <f t="shared" si="391"/>
        <v>8.3344954839851271E-2</v>
      </c>
      <c r="BQ232" s="230">
        <f t="shared" si="391"/>
        <v>6.9751862215965799E-2</v>
      </c>
      <c r="BR232" s="230">
        <f t="shared" si="391"/>
        <v>5.6158769592080326E-2</v>
      </c>
      <c r="BS232" s="230">
        <f t="shared" si="391"/>
        <v>4.2565676968194854E-2</v>
      </c>
      <c r="BT232" s="230">
        <f t="shared" si="391"/>
        <v>2.8972584344309382E-2</v>
      </c>
      <c r="BU232" s="230">
        <f t="shared" si="391"/>
        <v>1.537949172042391E-2</v>
      </c>
      <c r="BV232" s="230">
        <f t="shared" si="391"/>
        <v>2.7097200733987204E-3</v>
      </c>
      <c r="BW232" s="230">
        <f t="shared" si="395"/>
        <v>0</v>
      </c>
      <c r="BX232" s="230">
        <f t="shared" si="395"/>
        <v>0</v>
      </c>
      <c r="BY232" s="230">
        <f t="shared" si="395"/>
        <v>0</v>
      </c>
      <c r="BZ232" s="230">
        <f t="shared" si="395"/>
        <v>0</v>
      </c>
      <c r="CA232" s="230">
        <f t="shared" si="395"/>
        <v>0</v>
      </c>
      <c r="CB232" s="230">
        <f t="shared" si="395"/>
        <v>0</v>
      </c>
      <c r="CC232" s="230">
        <f t="shared" si="395"/>
        <v>0</v>
      </c>
      <c r="CD232" s="230">
        <f t="shared" si="395"/>
        <v>0</v>
      </c>
      <c r="CE232" s="230">
        <f t="shared" si="395"/>
        <v>0</v>
      </c>
      <c r="CF232" s="230">
        <f t="shared" si="395"/>
        <v>0</v>
      </c>
      <c r="CG232" s="230">
        <f t="shared" si="395"/>
        <v>0</v>
      </c>
      <c r="CH232" s="230">
        <f t="shared" si="395"/>
        <v>0</v>
      </c>
      <c r="CI232" s="230">
        <f t="shared" si="395"/>
        <v>0</v>
      </c>
      <c r="CJ232" s="230">
        <f t="shared" si="395"/>
        <v>0</v>
      </c>
      <c r="CK232" s="230">
        <f t="shared" si="395"/>
        <v>0</v>
      </c>
      <c r="CL232" s="230">
        <f t="shared" si="395"/>
        <v>0</v>
      </c>
      <c r="CM232" s="230">
        <f t="shared" si="392"/>
        <v>0</v>
      </c>
      <c r="CN232" s="230">
        <f t="shared" si="392"/>
        <v>0</v>
      </c>
      <c r="CO232" s="230">
        <f t="shared" si="392"/>
        <v>0</v>
      </c>
      <c r="CP232" s="230">
        <f t="shared" si="392"/>
        <v>0</v>
      </c>
      <c r="CQ232" s="230">
        <f t="shared" si="392"/>
        <v>0</v>
      </c>
      <c r="CR232" s="230">
        <f t="shared" si="392"/>
        <v>0</v>
      </c>
      <c r="CS232" s="230">
        <f t="shared" si="392"/>
        <v>0</v>
      </c>
      <c r="CT232" s="230">
        <f t="shared" si="392"/>
        <v>0</v>
      </c>
      <c r="CU232" s="230">
        <f t="shared" si="392"/>
        <v>0</v>
      </c>
      <c r="CV232" s="230">
        <f t="shared" si="392"/>
        <v>0</v>
      </c>
      <c r="CW232" s="230">
        <f t="shared" si="392"/>
        <v>0</v>
      </c>
      <c r="CX232" s="230">
        <f t="shared" si="392"/>
        <v>0</v>
      </c>
      <c r="CY232" s="230">
        <f t="shared" si="392"/>
        <v>0</v>
      </c>
      <c r="CZ232" s="230">
        <f t="shared" si="392"/>
        <v>0</v>
      </c>
      <c r="DA232" s="230">
        <f t="shared" si="392"/>
        <v>0</v>
      </c>
      <c r="DB232" s="230">
        <f t="shared" si="393"/>
        <v>0</v>
      </c>
      <c r="DC232" s="230">
        <f t="shared" si="393"/>
        <v>0</v>
      </c>
      <c r="DD232" s="230">
        <f t="shared" si="393"/>
        <v>0</v>
      </c>
      <c r="DE232" s="230">
        <f t="shared" si="393"/>
        <v>0</v>
      </c>
      <c r="DF232" s="230">
        <f t="shared" si="393"/>
        <v>0</v>
      </c>
      <c r="DG232" s="230">
        <f t="shared" si="393"/>
        <v>0</v>
      </c>
      <c r="DH232" s="230">
        <f t="shared" si="393"/>
        <v>0</v>
      </c>
      <c r="DI232" s="230">
        <f t="shared" si="393"/>
        <v>0</v>
      </c>
      <c r="DJ232" s="230">
        <f t="shared" si="393"/>
        <v>0</v>
      </c>
      <c r="DK232" s="230">
        <f t="shared" si="393"/>
        <v>0</v>
      </c>
      <c r="DL232" s="230">
        <f t="shared" si="393"/>
        <v>0</v>
      </c>
      <c r="DM232" s="230">
        <f t="shared" si="393"/>
        <v>0</v>
      </c>
      <c r="DN232" s="230">
        <f t="shared" si="393"/>
        <v>0</v>
      </c>
      <c r="DO232" s="230">
        <f t="shared" si="393"/>
        <v>0</v>
      </c>
      <c r="DP232" s="230">
        <f t="shared" si="393"/>
        <v>0</v>
      </c>
    </row>
    <row r="233" spans="2:120" x14ac:dyDescent="0.25">
      <c r="B233" s="194" t="str">
        <f t="shared" si="374"/>
        <v>South Korea</v>
      </c>
      <c r="C233" s="233">
        <f>'web app'!$C$29</f>
        <v>668.55</v>
      </c>
      <c r="D233" s="234">
        <f>'web app'!$C$17</f>
        <v>0.15</v>
      </c>
      <c r="E233" s="235">
        <f>VLOOKUP($S233,'data countries EDGAR'!$A$15:$AA$223,'data countries EDGAR'!$AA$12,FALSE)</f>
        <v>6.6572727026282382E-3</v>
      </c>
      <c r="F233" s="235">
        <f>VLOOKUP($S233,'data countries EDGAR'!$A$15:$AA$223,'data countries EDGAR'!$Z$12,FALSE)</f>
        <v>1.7851739222600346E-2</v>
      </c>
      <c r="G233" s="193">
        <f t="shared" si="375"/>
        <v>10.812171168480358</v>
      </c>
      <c r="H233" s="262">
        <f>VLOOKUP($S233,'data countries EDGAR'!$A$15:$AA$223,'data countries EDGAR'!M$12,FALSE)/1000</f>
        <v>0.65499008646591006</v>
      </c>
      <c r="I233" s="236">
        <f>VLOOKUP($S233,'data countries EDGAR'!$A$15:$AA$223,'data countries EDGAR'!N$12,FALSE)/1000</f>
        <v>0.61734076356195999</v>
      </c>
      <c r="J233" s="236">
        <f>VLOOKUP($S233,'data countries EDGAR'!$A$15:$AA$223,'data countries EDGAR'!O$12,FALSE)/1000</f>
        <v>0.63877019774459998</v>
      </c>
      <c r="K233" s="236">
        <f>VLOOKUP($S233,'data countries EDGAR'!$A$15:$AA$223,'data countries EDGAR'!P$12,FALSE)/1000</f>
        <v>0.61354670916587994</v>
      </c>
      <c r="L233" s="236">
        <f>VLOOKUP($S233,'data countries EDGAR'!$A$15:$AA$223,'data countries EDGAR'!Q$12,FALSE)/1000</f>
        <v>0.59036498777520996</v>
      </c>
      <c r="M233" s="236">
        <f>VLOOKUP($S233,'data countries EDGAR'!$A$15:$AA$223,'data countries EDGAR'!R$12,FALSE)/1000</f>
        <v>0.58800889808909995</v>
      </c>
      <c r="N233" s="236"/>
      <c r="O233" s="236"/>
      <c r="P233" s="262">
        <f t="shared" si="376"/>
        <v>3.0480315563367495</v>
      </c>
      <c r="Q233" s="194">
        <f t="shared" si="363"/>
        <v>0</v>
      </c>
      <c r="R233" s="237">
        <f t="shared" si="364"/>
        <v>0</v>
      </c>
      <c r="S233" s="194" t="str">
        <f>'data countries EDGAR'!A188</f>
        <v>South Korea</v>
      </c>
      <c r="T233" s="195">
        <v>2019</v>
      </c>
      <c r="U233" s="485">
        <f t="shared" si="377"/>
        <v>10.812171168480358</v>
      </c>
      <c r="V233" s="193">
        <f t="shared" si="365"/>
        <v>10.812171168476821</v>
      </c>
      <c r="W233" s="254">
        <f t="shared" si="378"/>
        <v>-3.2707170305457112E-13</v>
      </c>
      <c r="X233" s="197">
        <f t="shared" si="366"/>
        <v>0.65499008646591006</v>
      </c>
      <c r="Y233" s="229">
        <v>0</v>
      </c>
      <c r="Z233" s="199">
        <f t="shared" si="379"/>
        <v>0.65499008646591006</v>
      </c>
      <c r="AA233" s="199">
        <f t="shared" si="367"/>
        <v>-2667.7842916592372</v>
      </c>
      <c r="AB233" s="200">
        <f t="shared" si="368"/>
        <v>2716291.9081649915</v>
      </c>
      <c r="AC233" s="199">
        <f t="shared" si="380"/>
        <v>2019.5073513387131</v>
      </c>
      <c r="AD233" s="199">
        <f t="shared" si="381"/>
        <v>2053.5074114550839</v>
      </c>
      <c r="AE233" s="201">
        <f t="shared" si="382"/>
        <v>2053.5074114550839</v>
      </c>
      <c r="AF233" s="202">
        <f t="shared" si="369"/>
        <v>2053.5074114550839</v>
      </c>
      <c r="AG233" s="202">
        <f t="shared" si="383"/>
        <v>2053.5074114550839</v>
      </c>
      <c r="AH233" s="202">
        <f t="shared" si="384"/>
        <v>2053</v>
      </c>
      <c r="AI233" s="177">
        <f t="shared" si="370"/>
        <v>2054</v>
      </c>
      <c r="AJ233" s="178" cm="1">
        <f t="array" ref="AJ233">IFERROR(INDEX($AN$6:$DP$6,MATCH(_xlfn.AGGREGATE(14,6,(AN233:DP233)/(AN233:DP233&lt;=0),1),AN233:DP233,0)),"-")</f>
        <v>2054</v>
      </c>
      <c r="AL233" s="176" t="s">
        <v>302</v>
      </c>
      <c r="AM233" s="154">
        <f t="shared" si="371"/>
        <v>0.65499008646591006</v>
      </c>
      <c r="AN233" s="176">
        <f t="shared" si="385"/>
        <v>0.63572987057647068</v>
      </c>
      <c r="AO233" s="176">
        <f t="shared" si="385"/>
        <v>0.6164696546870313</v>
      </c>
      <c r="AP233" s="176">
        <f t="shared" si="385"/>
        <v>0.59720943879759192</v>
      </c>
      <c r="AQ233" s="176">
        <f t="shared" si="385"/>
        <v>0.57794922290815254</v>
      </c>
      <c r="AR233" s="230">
        <f t="shared" si="394"/>
        <v>0.55868900701871316</v>
      </c>
      <c r="AS233" s="230">
        <f t="shared" si="394"/>
        <v>0.53942879112927378</v>
      </c>
      <c r="AT233" s="230">
        <f t="shared" si="394"/>
        <v>0.5201685752398344</v>
      </c>
      <c r="AU233" s="230">
        <f t="shared" si="394"/>
        <v>0.50090835935039502</v>
      </c>
      <c r="AV233" s="230">
        <f t="shared" si="394"/>
        <v>0.48164814346095564</v>
      </c>
      <c r="AW233" s="230">
        <f t="shared" si="394"/>
        <v>0.46238792757151626</v>
      </c>
      <c r="AX233" s="230">
        <f t="shared" si="394"/>
        <v>0.44312771168207687</v>
      </c>
      <c r="AY233" s="230">
        <f t="shared" si="394"/>
        <v>0.42386749579263744</v>
      </c>
      <c r="AZ233" s="230">
        <f t="shared" si="394"/>
        <v>0.40460727990319806</v>
      </c>
      <c r="BA233" s="230">
        <f t="shared" si="394"/>
        <v>0.38534706401375868</v>
      </c>
      <c r="BB233" s="230">
        <f t="shared" si="394"/>
        <v>0.3660868481243193</v>
      </c>
      <c r="BC233" s="230">
        <f t="shared" si="394"/>
        <v>0.34682663223487992</v>
      </c>
      <c r="BD233" s="230">
        <f t="shared" si="394"/>
        <v>0.32756641634544054</v>
      </c>
      <c r="BE233" s="230">
        <f t="shared" si="394"/>
        <v>0.30830620045600116</v>
      </c>
      <c r="BF233" s="230">
        <f t="shared" si="394"/>
        <v>0.28904598456656178</v>
      </c>
      <c r="BG233" s="230">
        <f t="shared" si="394"/>
        <v>0.2697857686771224</v>
      </c>
      <c r="BH233" s="230">
        <f t="shared" si="391"/>
        <v>0.25052555278768301</v>
      </c>
      <c r="BI233" s="230">
        <f t="shared" si="391"/>
        <v>0.23126533689824363</v>
      </c>
      <c r="BJ233" s="230">
        <f t="shared" si="391"/>
        <v>0.21200512100880425</v>
      </c>
      <c r="BK233" s="230">
        <f t="shared" si="391"/>
        <v>0.19274490511936482</v>
      </c>
      <c r="BL233" s="230">
        <f t="shared" si="391"/>
        <v>0.17348468922992544</v>
      </c>
      <c r="BM233" s="230">
        <f t="shared" si="391"/>
        <v>0.15422447334048606</v>
      </c>
      <c r="BN233" s="230">
        <f t="shared" si="391"/>
        <v>0.13496425745104668</v>
      </c>
      <c r="BO233" s="230">
        <f t="shared" si="391"/>
        <v>0.1157040415616073</v>
      </c>
      <c r="BP233" s="230">
        <f t="shared" si="391"/>
        <v>9.6443825672167915E-2</v>
      </c>
      <c r="BQ233" s="230">
        <f t="shared" si="391"/>
        <v>7.7183609782728535E-2</v>
      </c>
      <c r="BR233" s="230">
        <f t="shared" si="391"/>
        <v>5.7923393893289155E-2</v>
      </c>
      <c r="BS233" s="230">
        <f t="shared" si="391"/>
        <v>3.8663178003849774E-2</v>
      </c>
      <c r="BT233" s="230">
        <f t="shared" si="391"/>
        <v>1.9402962114410394E-2</v>
      </c>
      <c r="BU233" s="230">
        <f t="shared" si="391"/>
        <v>2.4794290772806038E-3</v>
      </c>
      <c r="BV233" s="230">
        <f t="shared" si="391"/>
        <v>0</v>
      </c>
      <c r="BW233" s="230">
        <f t="shared" si="395"/>
        <v>0</v>
      </c>
      <c r="BX233" s="230">
        <f t="shared" si="395"/>
        <v>0</v>
      </c>
      <c r="BY233" s="230">
        <f t="shared" si="395"/>
        <v>0</v>
      </c>
      <c r="BZ233" s="230">
        <f t="shared" si="395"/>
        <v>0</v>
      </c>
      <c r="CA233" s="230">
        <f t="shared" si="395"/>
        <v>0</v>
      </c>
      <c r="CB233" s="230">
        <f t="shared" si="395"/>
        <v>0</v>
      </c>
      <c r="CC233" s="230">
        <f t="shared" si="395"/>
        <v>0</v>
      </c>
      <c r="CD233" s="230">
        <f t="shared" si="395"/>
        <v>0</v>
      </c>
      <c r="CE233" s="230">
        <f t="shared" si="395"/>
        <v>0</v>
      </c>
      <c r="CF233" s="230">
        <f t="shared" si="395"/>
        <v>0</v>
      </c>
      <c r="CG233" s="230">
        <f t="shared" si="395"/>
        <v>0</v>
      </c>
      <c r="CH233" s="230">
        <f t="shared" si="395"/>
        <v>0</v>
      </c>
      <c r="CI233" s="230">
        <f t="shared" si="395"/>
        <v>0</v>
      </c>
      <c r="CJ233" s="230">
        <f t="shared" si="395"/>
        <v>0</v>
      </c>
      <c r="CK233" s="230">
        <f t="shared" si="395"/>
        <v>0</v>
      </c>
      <c r="CL233" s="230">
        <f t="shared" si="395"/>
        <v>0</v>
      </c>
      <c r="CM233" s="230">
        <f t="shared" si="392"/>
        <v>0</v>
      </c>
      <c r="CN233" s="230">
        <f t="shared" si="392"/>
        <v>0</v>
      </c>
      <c r="CO233" s="230">
        <f t="shared" si="392"/>
        <v>0</v>
      </c>
      <c r="CP233" s="230">
        <f t="shared" si="392"/>
        <v>0</v>
      </c>
      <c r="CQ233" s="230">
        <f t="shared" si="392"/>
        <v>0</v>
      </c>
      <c r="CR233" s="230">
        <f t="shared" si="392"/>
        <v>0</v>
      </c>
      <c r="CS233" s="230">
        <f t="shared" si="392"/>
        <v>0</v>
      </c>
      <c r="CT233" s="230">
        <f t="shared" si="392"/>
        <v>0</v>
      </c>
      <c r="CU233" s="230">
        <f t="shared" si="392"/>
        <v>0</v>
      </c>
      <c r="CV233" s="230">
        <f t="shared" si="392"/>
        <v>0</v>
      </c>
      <c r="CW233" s="230">
        <f t="shared" si="392"/>
        <v>0</v>
      </c>
      <c r="CX233" s="230">
        <f t="shared" si="392"/>
        <v>0</v>
      </c>
      <c r="CY233" s="230">
        <f t="shared" si="392"/>
        <v>0</v>
      </c>
      <c r="CZ233" s="230">
        <f t="shared" si="392"/>
        <v>0</v>
      </c>
      <c r="DA233" s="230">
        <f t="shared" si="392"/>
        <v>0</v>
      </c>
      <c r="DB233" s="230">
        <f t="shared" si="393"/>
        <v>0</v>
      </c>
      <c r="DC233" s="230">
        <f t="shared" si="393"/>
        <v>0</v>
      </c>
      <c r="DD233" s="230">
        <f t="shared" si="393"/>
        <v>0</v>
      </c>
      <c r="DE233" s="230">
        <f t="shared" si="393"/>
        <v>0</v>
      </c>
      <c r="DF233" s="230">
        <f t="shared" si="393"/>
        <v>0</v>
      </c>
      <c r="DG233" s="230">
        <f t="shared" si="393"/>
        <v>0</v>
      </c>
      <c r="DH233" s="230">
        <f t="shared" si="393"/>
        <v>0</v>
      </c>
      <c r="DI233" s="230">
        <f t="shared" si="393"/>
        <v>0</v>
      </c>
      <c r="DJ233" s="230">
        <f t="shared" si="393"/>
        <v>0</v>
      </c>
      <c r="DK233" s="230">
        <f t="shared" si="393"/>
        <v>0</v>
      </c>
      <c r="DL233" s="230">
        <f t="shared" si="393"/>
        <v>0</v>
      </c>
      <c r="DM233" s="230">
        <f t="shared" si="393"/>
        <v>0</v>
      </c>
      <c r="DN233" s="230">
        <f t="shared" si="393"/>
        <v>0</v>
      </c>
      <c r="DO233" s="230">
        <f t="shared" si="393"/>
        <v>0</v>
      </c>
      <c r="DP233" s="230">
        <f t="shared" si="393"/>
        <v>0</v>
      </c>
    </row>
    <row r="234" spans="2:120" x14ac:dyDescent="0.25">
      <c r="B234" s="194" t="str">
        <f t="shared" si="374"/>
        <v>Spain and Andorra</v>
      </c>
      <c r="C234" s="233">
        <f>'web app'!$C$29</f>
        <v>668.55</v>
      </c>
      <c r="D234" s="234">
        <f>'web app'!$C$17</f>
        <v>0.15</v>
      </c>
      <c r="E234" s="235">
        <f>VLOOKUP($S234,'data countries EDGAR'!$A$15:$AA$223,'data countries EDGAR'!$AA$12,FALSE)</f>
        <v>6.0221136854109094E-3</v>
      </c>
      <c r="F234" s="235">
        <f>VLOOKUP($S234,'data countries EDGAR'!$A$15:$AA$223,'data countries EDGAR'!$Z$12,FALSE)</f>
        <v>6.9323418769960191E-3</v>
      </c>
      <c r="G234" s="193">
        <f t="shared" si="375"/>
        <v>4.5433372032430537</v>
      </c>
      <c r="H234" s="262">
        <f>VLOOKUP($S234,'data countries EDGAR'!$A$15:$AA$223,'data countries EDGAR'!M$12,FALSE)/1000</f>
        <v>0.2543514191422</v>
      </c>
      <c r="I234" s="236">
        <f>VLOOKUP($S234,'data countries EDGAR'!$A$15:$AA$223,'data countries EDGAR'!N$12,FALSE)/1000</f>
        <v>0.21445456737808999</v>
      </c>
      <c r="J234" s="236">
        <f>VLOOKUP($S234,'data countries EDGAR'!$A$15:$AA$223,'data countries EDGAR'!O$12,FALSE)/1000</f>
        <v>0.23319269616273</v>
      </c>
      <c r="K234" s="236">
        <f>VLOOKUP($S234,'data countries EDGAR'!$A$15:$AA$223,'data countries EDGAR'!P$12,FALSE)/1000</f>
        <v>0.23865441752229</v>
      </c>
      <c r="L234" s="236">
        <f>VLOOKUP($S234,'data countries EDGAR'!$A$15:$AA$223,'data countries EDGAR'!Q$12,FALSE)/1000</f>
        <v>0.22099344645400001</v>
      </c>
      <c r="M234" s="236">
        <f>VLOOKUP($S234,'data countries EDGAR'!$A$15:$AA$223,'data countries EDGAR'!R$12,FALSE)/1000</f>
        <v>0.22008394349620999</v>
      </c>
      <c r="N234" s="236"/>
      <c r="O234" s="236"/>
      <c r="P234" s="262">
        <f t="shared" si="376"/>
        <v>1.12737907101332</v>
      </c>
      <c r="Q234" s="194">
        <f t="shared" si="363"/>
        <v>0</v>
      </c>
      <c r="R234" s="237">
        <f t="shared" si="364"/>
        <v>0</v>
      </c>
      <c r="S234" s="194" t="str">
        <f>'data countries EDGAR'!A189</f>
        <v>Spain and Andorra</v>
      </c>
      <c r="T234" s="195">
        <v>2019</v>
      </c>
      <c r="U234" s="485">
        <f t="shared" si="377"/>
        <v>4.5433372032430537</v>
      </c>
      <c r="V234" s="193">
        <f t="shared" si="365"/>
        <v>4.543337203244409</v>
      </c>
      <c r="W234" s="254">
        <f t="shared" si="378"/>
        <v>2.9842794901924208E-13</v>
      </c>
      <c r="X234" s="197">
        <f t="shared" si="366"/>
        <v>0.2543514191422</v>
      </c>
      <c r="Y234" s="229">
        <v>0</v>
      </c>
      <c r="Z234" s="199">
        <f t="shared" si="379"/>
        <v>0.2543514191422</v>
      </c>
      <c r="AA234" s="199">
        <f t="shared" si="367"/>
        <v>-1036.6664077409741</v>
      </c>
      <c r="AB234" s="200">
        <f t="shared" si="368"/>
        <v>1056206.0696317316</v>
      </c>
      <c r="AC234" s="199">
        <f t="shared" si="380"/>
        <v>2019.5068086361152</v>
      </c>
      <c r="AD234" s="199">
        <f t="shared" si="381"/>
        <v>2056.2180732502566</v>
      </c>
      <c r="AE234" s="201">
        <f t="shared" si="382"/>
        <v>2056.2180732502566</v>
      </c>
      <c r="AF234" s="202">
        <f t="shared" si="369"/>
        <v>2056.2180732502566</v>
      </c>
      <c r="AG234" s="202">
        <f t="shared" si="383"/>
        <v>2056.2180732502566</v>
      </c>
      <c r="AH234" s="202">
        <f t="shared" si="384"/>
        <v>2056</v>
      </c>
      <c r="AI234" s="177">
        <f t="shared" si="370"/>
        <v>2056</v>
      </c>
      <c r="AJ234" s="178" cm="1">
        <f t="array" ref="AJ234">IFERROR(INDEX($AN$6:$DP$6,MATCH(_xlfn.AGGREGATE(14,6,(AN234:DP234)/(AN234:DP234&lt;=0),1),AN234:DP234,0)),"-")</f>
        <v>2057</v>
      </c>
      <c r="AL234" s="176" t="s">
        <v>302</v>
      </c>
      <c r="AM234" s="154">
        <f t="shared" si="371"/>
        <v>0.2543514191422</v>
      </c>
      <c r="AN234" s="176">
        <f t="shared" si="385"/>
        <v>0.24742427409816034</v>
      </c>
      <c r="AO234" s="176">
        <f t="shared" si="385"/>
        <v>0.24049712905412068</v>
      </c>
      <c r="AP234" s="176">
        <f t="shared" si="385"/>
        <v>0.233569984010081</v>
      </c>
      <c r="AQ234" s="176">
        <f t="shared" si="385"/>
        <v>0.22664283896604134</v>
      </c>
      <c r="AR234" s="230">
        <f t="shared" si="394"/>
        <v>0.21971569392200169</v>
      </c>
      <c r="AS234" s="230">
        <f t="shared" si="394"/>
        <v>0.21278854887796203</v>
      </c>
      <c r="AT234" s="230">
        <f t="shared" si="394"/>
        <v>0.20586140383392237</v>
      </c>
      <c r="AU234" s="230">
        <f t="shared" si="394"/>
        <v>0.19893425878988272</v>
      </c>
      <c r="AV234" s="230">
        <f t="shared" si="394"/>
        <v>0.19200711374584306</v>
      </c>
      <c r="AW234" s="230">
        <f t="shared" si="394"/>
        <v>0.18507996870180338</v>
      </c>
      <c r="AX234" s="230">
        <f t="shared" si="394"/>
        <v>0.17815282365776375</v>
      </c>
      <c r="AY234" s="230">
        <f t="shared" si="394"/>
        <v>0.17122567861372406</v>
      </c>
      <c r="AZ234" s="230">
        <f t="shared" si="394"/>
        <v>0.16429853356968441</v>
      </c>
      <c r="BA234" s="230">
        <f t="shared" si="394"/>
        <v>0.15737138852564475</v>
      </c>
      <c r="BB234" s="230">
        <f t="shared" si="394"/>
        <v>0.15044424348160507</v>
      </c>
      <c r="BC234" s="230">
        <f t="shared" si="394"/>
        <v>0.14351709843756544</v>
      </c>
      <c r="BD234" s="230">
        <f t="shared" si="394"/>
        <v>0.13658995339352575</v>
      </c>
      <c r="BE234" s="230">
        <f t="shared" si="394"/>
        <v>0.1296628083494861</v>
      </c>
      <c r="BF234" s="230">
        <f t="shared" si="394"/>
        <v>0.12273566330544644</v>
      </c>
      <c r="BG234" s="230">
        <f t="shared" si="394"/>
        <v>0.11580851826140678</v>
      </c>
      <c r="BH234" s="230">
        <f t="shared" si="391"/>
        <v>0.10888137321736713</v>
      </c>
      <c r="BI234" s="230">
        <f t="shared" si="391"/>
        <v>0.10195422817332747</v>
      </c>
      <c r="BJ234" s="230">
        <f t="shared" si="391"/>
        <v>9.5027083129287787E-2</v>
      </c>
      <c r="BK234" s="230">
        <f t="shared" si="391"/>
        <v>8.8099938085248131E-2</v>
      </c>
      <c r="BL234" s="230">
        <f t="shared" si="391"/>
        <v>8.1172793041208474E-2</v>
      </c>
      <c r="BM234" s="230">
        <f t="shared" si="391"/>
        <v>7.4245647997168818E-2</v>
      </c>
      <c r="BN234" s="230">
        <f t="shared" si="391"/>
        <v>6.7318502953129161E-2</v>
      </c>
      <c r="BO234" s="230">
        <f t="shared" si="391"/>
        <v>6.0391357909089505E-2</v>
      </c>
      <c r="BP234" s="230">
        <f t="shared" si="391"/>
        <v>5.3464212865049821E-2</v>
      </c>
      <c r="BQ234" s="230">
        <f t="shared" si="391"/>
        <v>4.6537067821010164E-2</v>
      </c>
      <c r="BR234" s="230">
        <f t="shared" si="391"/>
        <v>3.9609922776970508E-2</v>
      </c>
      <c r="BS234" s="230">
        <f t="shared" si="391"/>
        <v>3.2682777732930851E-2</v>
      </c>
      <c r="BT234" s="230">
        <f t="shared" si="391"/>
        <v>2.5755632688891195E-2</v>
      </c>
      <c r="BU234" s="230">
        <f t="shared" si="391"/>
        <v>1.8828487644851538E-2</v>
      </c>
      <c r="BV234" s="230">
        <f t="shared" si="391"/>
        <v>1.1901342600811882E-2</v>
      </c>
      <c r="BW234" s="230">
        <f t="shared" si="395"/>
        <v>4.9741975567721974E-3</v>
      </c>
      <c r="BX234" s="230">
        <f t="shared" si="395"/>
        <v>1.6471345562369817E-4</v>
      </c>
      <c r="BY234" s="230">
        <f t="shared" si="395"/>
        <v>0</v>
      </c>
      <c r="BZ234" s="230">
        <f t="shared" si="395"/>
        <v>0</v>
      </c>
      <c r="CA234" s="230">
        <f t="shared" si="395"/>
        <v>0</v>
      </c>
      <c r="CB234" s="230">
        <f t="shared" si="395"/>
        <v>0</v>
      </c>
      <c r="CC234" s="230">
        <f t="shared" si="395"/>
        <v>0</v>
      </c>
      <c r="CD234" s="230">
        <f t="shared" si="395"/>
        <v>0</v>
      </c>
      <c r="CE234" s="230">
        <f t="shared" si="395"/>
        <v>0</v>
      </c>
      <c r="CF234" s="230">
        <f t="shared" si="395"/>
        <v>0</v>
      </c>
      <c r="CG234" s="230">
        <f t="shared" si="395"/>
        <v>0</v>
      </c>
      <c r="CH234" s="230">
        <f t="shared" si="395"/>
        <v>0</v>
      </c>
      <c r="CI234" s="230">
        <f t="shared" si="395"/>
        <v>0</v>
      </c>
      <c r="CJ234" s="230">
        <f t="shared" si="395"/>
        <v>0</v>
      </c>
      <c r="CK234" s="230">
        <f t="shared" si="395"/>
        <v>0</v>
      </c>
      <c r="CL234" s="230">
        <f t="shared" si="395"/>
        <v>0</v>
      </c>
      <c r="CM234" s="230">
        <f t="shared" si="392"/>
        <v>0</v>
      </c>
      <c r="CN234" s="230">
        <f t="shared" si="392"/>
        <v>0</v>
      </c>
      <c r="CO234" s="230">
        <f t="shared" si="392"/>
        <v>0</v>
      </c>
      <c r="CP234" s="230">
        <f t="shared" si="392"/>
        <v>0</v>
      </c>
      <c r="CQ234" s="230">
        <f t="shared" si="392"/>
        <v>0</v>
      </c>
      <c r="CR234" s="230">
        <f t="shared" si="392"/>
        <v>0</v>
      </c>
      <c r="CS234" s="230">
        <f t="shared" si="392"/>
        <v>0</v>
      </c>
      <c r="CT234" s="230">
        <f t="shared" si="392"/>
        <v>0</v>
      </c>
      <c r="CU234" s="230">
        <f t="shared" si="392"/>
        <v>0</v>
      </c>
      <c r="CV234" s="230">
        <f t="shared" si="392"/>
        <v>0</v>
      </c>
      <c r="CW234" s="230">
        <f t="shared" si="392"/>
        <v>0</v>
      </c>
      <c r="CX234" s="230">
        <f t="shared" si="392"/>
        <v>0</v>
      </c>
      <c r="CY234" s="230">
        <f t="shared" si="392"/>
        <v>0</v>
      </c>
      <c r="CZ234" s="230">
        <f t="shared" si="392"/>
        <v>0</v>
      </c>
      <c r="DA234" s="230">
        <f t="shared" si="392"/>
        <v>0</v>
      </c>
      <c r="DB234" s="230">
        <f t="shared" si="393"/>
        <v>0</v>
      </c>
      <c r="DC234" s="230">
        <f t="shared" si="393"/>
        <v>0</v>
      </c>
      <c r="DD234" s="230">
        <f t="shared" si="393"/>
        <v>0</v>
      </c>
      <c r="DE234" s="230">
        <f t="shared" si="393"/>
        <v>0</v>
      </c>
      <c r="DF234" s="230">
        <f t="shared" si="393"/>
        <v>0</v>
      </c>
      <c r="DG234" s="230">
        <f t="shared" si="393"/>
        <v>0</v>
      </c>
      <c r="DH234" s="230">
        <f t="shared" si="393"/>
        <v>0</v>
      </c>
      <c r="DI234" s="230">
        <f t="shared" si="393"/>
        <v>0</v>
      </c>
      <c r="DJ234" s="230">
        <f t="shared" si="393"/>
        <v>0</v>
      </c>
      <c r="DK234" s="230">
        <f t="shared" si="393"/>
        <v>0</v>
      </c>
      <c r="DL234" s="230">
        <f t="shared" si="393"/>
        <v>0</v>
      </c>
      <c r="DM234" s="230">
        <f t="shared" si="393"/>
        <v>0</v>
      </c>
      <c r="DN234" s="230">
        <f t="shared" si="393"/>
        <v>0</v>
      </c>
      <c r="DO234" s="230">
        <f t="shared" si="393"/>
        <v>0</v>
      </c>
      <c r="DP234" s="230">
        <f t="shared" si="393"/>
        <v>0</v>
      </c>
    </row>
    <row r="235" spans="2:120" x14ac:dyDescent="0.25">
      <c r="B235" s="194" t="str">
        <f t="shared" si="374"/>
        <v>Sri Lanka</v>
      </c>
      <c r="C235" s="233">
        <f>'web app'!$C$29</f>
        <v>668.55</v>
      </c>
      <c r="D235" s="234">
        <f>'web app'!$C$17</f>
        <v>0.15</v>
      </c>
      <c r="E235" s="235">
        <f>VLOOKUP($S235,'data countries EDGAR'!$A$15:$AA$223,'data countries EDGAR'!$AA$12,FALSE)</f>
        <v>2.7255620010730062E-3</v>
      </c>
      <c r="F235" s="235">
        <f>VLOOKUP($S235,'data countries EDGAR'!$A$15:$AA$223,'data countries EDGAR'!$Z$12,FALSE)</f>
        <v>6.5338255664542993E-4</v>
      </c>
      <c r="G235" s="193">
        <f t="shared" si="375"/>
        <v>0.64462224338111052</v>
      </c>
      <c r="H235" s="262">
        <f>VLOOKUP($S235,'data countries EDGAR'!$A$15:$AA$223,'data countries EDGAR'!M$12,FALSE)/1000</f>
        <v>2.3972963750820999E-2</v>
      </c>
      <c r="I235" s="236">
        <f>VLOOKUP($S235,'data countries EDGAR'!$A$15:$AA$223,'data countries EDGAR'!N$12,FALSE)/1000</f>
        <v>2.2614447472759997E-2</v>
      </c>
      <c r="J235" s="236">
        <f>VLOOKUP($S235,'data countries EDGAR'!$A$15:$AA$223,'data countries EDGAR'!O$12,FALSE)/1000</f>
        <v>2.2819639042057999E-2</v>
      </c>
      <c r="K235" s="236">
        <f>VLOOKUP($S235,'data countries EDGAR'!$A$15:$AA$223,'data countries EDGAR'!P$12,FALSE)/1000</f>
        <v>2.0797134702054999E-2</v>
      </c>
      <c r="L235" s="236">
        <f>VLOOKUP($S235,'data countries EDGAR'!$A$15:$AA$223,'data countries EDGAR'!Q$12,FALSE)/1000</f>
        <v>2.1580326111615002E-2</v>
      </c>
      <c r="M235" s="236">
        <f>VLOOKUP($S235,'data countries EDGAR'!$A$15:$AA$223,'data countries EDGAR'!R$12,FALSE)/1000</f>
        <v>2.3334668000665998E-2</v>
      </c>
      <c r="N235" s="236"/>
      <c r="O235" s="236"/>
      <c r="P235" s="262">
        <f t="shared" si="376"/>
        <v>0.111146215329154</v>
      </c>
      <c r="Q235" s="194">
        <f t="shared" si="363"/>
        <v>0</v>
      </c>
      <c r="R235" s="237">
        <f t="shared" si="364"/>
        <v>0</v>
      </c>
      <c r="S235" s="194" t="str">
        <f>'data countries EDGAR'!A190</f>
        <v>Sri Lanka</v>
      </c>
      <c r="T235" s="195">
        <v>2019</v>
      </c>
      <c r="U235" s="485">
        <f t="shared" si="377"/>
        <v>0.64462224338111052</v>
      </c>
      <c r="V235" s="193">
        <f t="shared" si="365"/>
        <v>0.64462224338114971</v>
      </c>
      <c r="W235" s="254">
        <f t="shared" si="378"/>
        <v>6.0840221749458578E-14</v>
      </c>
      <c r="X235" s="197">
        <f t="shared" si="366"/>
        <v>2.3972963750820999E-2</v>
      </c>
      <c r="Y235" s="229">
        <v>0</v>
      </c>
      <c r="Z235" s="199">
        <f t="shared" si="379"/>
        <v>2.3972963750820999E-2</v>
      </c>
      <c r="AA235" s="199">
        <f t="shared" si="367"/>
        <v>-98.140018040079056</v>
      </c>
      <c r="AB235" s="200">
        <f t="shared" si="368"/>
        <v>100422.91052986631</v>
      </c>
      <c r="AC235" s="199">
        <f t="shared" si="380"/>
        <v>2019.5045641643933</v>
      </c>
      <c r="AD235" s="199">
        <f t="shared" si="381"/>
        <v>2074.2745388352541</v>
      </c>
      <c r="AE235" s="201">
        <f t="shared" si="382"/>
        <v>2074.2745388352541</v>
      </c>
      <c r="AF235" s="202">
        <f t="shared" si="369"/>
        <v>2074.2745388352541</v>
      </c>
      <c r="AG235" s="202">
        <f t="shared" si="383"/>
        <v>2074.2745388352541</v>
      </c>
      <c r="AH235" s="202">
        <f t="shared" si="384"/>
        <v>2074</v>
      </c>
      <c r="AI235" s="177">
        <f t="shared" si="370"/>
        <v>2074</v>
      </c>
      <c r="AJ235" s="178" cm="1">
        <f t="array" ref="AJ235">IFERROR(INDEX($AN$6:$DP$6,MATCH(_xlfn.AGGREGATE(14,6,(AN235:DP235)/(AN235:DP235&lt;=0),1),AN235:DP235,0)),"-")</f>
        <v>2075</v>
      </c>
      <c r="AL235" s="176" t="s">
        <v>302</v>
      </c>
      <c r="AM235" s="154">
        <f t="shared" si="371"/>
        <v>2.3972963750820999E-2</v>
      </c>
      <c r="AN235" s="176">
        <f t="shared" si="385"/>
        <v>2.3535297560277165E-2</v>
      </c>
      <c r="AO235" s="176">
        <f t="shared" si="385"/>
        <v>2.3097631369733331E-2</v>
      </c>
      <c r="AP235" s="176">
        <f t="shared" si="385"/>
        <v>2.2659965179189494E-2</v>
      </c>
      <c r="AQ235" s="176">
        <f t="shared" si="385"/>
        <v>2.222229898864566E-2</v>
      </c>
      <c r="AR235" s="230">
        <f t="shared" si="394"/>
        <v>2.1784632798101826E-2</v>
      </c>
      <c r="AS235" s="230">
        <f t="shared" si="394"/>
        <v>2.1346966607557992E-2</v>
      </c>
      <c r="AT235" s="230">
        <f t="shared" si="394"/>
        <v>2.0909300417014158E-2</v>
      </c>
      <c r="AU235" s="230">
        <f t="shared" si="394"/>
        <v>2.0471634226470324E-2</v>
      </c>
      <c r="AV235" s="230">
        <f t="shared" si="394"/>
        <v>2.003396803592649E-2</v>
      </c>
      <c r="AW235" s="230">
        <f t="shared" si="394"/>
        <v>1.9596301845382653E-2</v>
      </c>
      <c r="AX235" s="230">
        <f t="shared" si="394"/>
        <v>1.9158635654838819E-2</v>
      </c>
      <c r="AY235" s="230">
        <f t="shared" si="394"/>
        <v>1.8720969464294985E-2</v>
      </c>
      <c r="AZ235" s="230">
        <f t="shared" si="394"/>
        <v>1.8283303273751151E-2</v>
      </c>
      <c r="BA235" s="230">
        <f t="shared" si="394"/>
        <v>1.7845637083207314E-2</v>
      </c>
      <c r="BB235" s="230">
        <f t="shared" si="394"/>
        <v>1.740797089266348E-2</v>
      </c>
      <c r="BC235" s="230">
        <f t="shared" si="394"/>
        <v>1.6970304702119646E-2</v>
      </c>
      <c r="BD235" s="230">
        <f t="shared" si="394"/>
        <v>1.6532638511575812E-2</v>
      </c>
      <c r="BE235" s="230">
        <f t="shared" si="394"/>
        <v>1.6094972321031978E-2</v>
      </c>
      <c r="BF235" s="230">
        <f t="shared" si="394"/>
        <v>1.5657306130488144E-2</v>
      </c>
      <c r="BG235" s="230">
        <f t="shared" ref="BG235:BV250" si="396">IF(BG$6&lt;=$T235,0,IF(BG$6&lt;$AH235,$X235+($Y235-$X235)/($AG235-($T235+0.5))*(BG$6+0.5-($T235+0.5)),
IF(BG$6=$AH235,($X235+($Y235-$X235)/($AG235-($T235+0.5))*(0.5*($AG235+$AH235)-($T235+0.5)))*($AG235-$AH235)+$Y235*($AH235+1-$AG235),
$Y235)))</f>
        <v>1.5219639939944308E-2</v>
      </c>
      <c r="BH235" s="230">
        <f t="shared" si="396"/>
        <v>1.4781973749400474E-2</v>
      </c>
      <c r="BI235" s="230">
        <f t="shared" si="396"/>
        <v>1.4344307558856639E-2</v>
      </c>
      <c r="BJ235" s="230">
        <f t="shared" si="396"/>
        <v>1.3906641368312805E-2</v>
      </c>
      <c r="BK235" s="230">
        <f t="shared" si="396"/>
        <v>1.3468975177768971E-2</v>
      </c>
      <c r="BL235" s="230">
        <f t="shared" si="396"/>
        <v>1.3031308987225135E-2</v>
      </c>
      <c r="BM235" s="230">
        <f t="shared" si="396"/>
        <v>1.2593642796681301E-2</v>
      </c>
      <c r="BN235" s="230">
        <f t="shared" si="396"/>
        <v>1.2155976606137467E-2</v>
      </c>
      <c r="BO235" s="230">
        <f t="shared" si="396"/>
        <v>1.1718310415593632E-2</v>
      </c>
      <c r="BP235" s="230">
        <f t="shared" si="396"/>
        <v>1.1280644225049798E-2</v>
      </c>
      <c r="BQ235" s="230">
        <f t="shared" si="396"/>
        <v>1.0842978034505964E-2</v>
      </c>
      <c r="BR235" s="230">
        <f t="shared" si="396"/>
        <v>1.0405311843962128E-2</v>
      </c>
      <c r="BS235" s="230">
        <f t="shared" si="396"/>
        <v>9.9676456534182941E-3</v>
      </c>
      <c r="BT235" s="230">
        <f t="shared" si="396"/>
        <v>9.5299794628744602E-3</v>
      </c>
      <c r="BU235" s="230">
        <f t="shared" si="396"/>
        <v>9.0923132723306245E-3</v>
      </c>
      <c r="BV235" s="230">
        <f t="shared" si="396"/>
        <v>8.6546470817867906E-3</v>
      </c>
      <c r="BW235" s="230">
        <f t="shared" si="395"/>
        <v>8.2169808912429566E-3</v>
      </c>
      <c r="BX235" s="230">
        <f t="shared" si="395"/>
        <v>7.7793147006991227E-3</v>
      </c>
      <c r="BY235" s="230">
        <f t="shared" si="395"/>
        <v>7.3416485101552853E-3</v>
      </c>
      <c r="BZ235" s="230">
        <f t="shared" si="395"/>
        <v>6.9039823196114514E-3</v>
      </c>
      <c r="CA235" s="230">
        <f t="shared" si="395"/>
        <v>6.4663161290676174E-3</v>
      </c>
      <c r="CB235" s="230">
        <f t="shared" si="395"/>
        <v>6.0286499385237835E-3</v>
      </c>
      <c r="CC235" s="230">
        <f t="shared" si="395"/>
        <v>5.5909837479799496E-3</v>
      </c>
      <c r="CD235" s="230">
        <f t="shared" si="395"/>
        <v>5.1533175574361156E-3</v>
      </c>
      <c r="CE235" s="230">
        <f t="shared" si="395"/>
        <v>4.7156513668922782E-3</v>
      </c>
      <c r="CF235" s="230">
        <f t="shared" si="395"/>
        <v>4.2779851763484443E-3</v>
      </c>
      <c r="CG235" s="230">
        <f t="shared" si="395"/>
        <v>3.8403189858046104E-3</v>
      </c>
      <c r="CH235" s="230">
        <f t="shared" si="395"/>
        <v>3.4026527952607764E-3</v>
      </c>
      <c r="CI235" s="230">
        <f t="shared" si="395"/>
        <v>2.9649866047169425E-3</v>
      </c>
      <c r="CJ235" s="230">
        <f t="shared" si="395"/>
        <v>2.5273204141731086E-3</v>
      </c>
      <c r="CK235" s="230">
        <f t="shared" si="395"/>
        <v>2.0896542236292712E-3</v>
      </c>
      <c r="CL235" s="230">
        <f t="shared" ref="CL235:DA250" si="397">IF(CL$6&lt;=$T235,0,IF(CL$6&lt;$AH235,$X235+($Y235-$X235)/($AG235-($T235+0.5))*(CL$6+0.5-($T235+0.5)),
IF(CL$6=$AH235,($X235+($Y235-$X235)/($AG235-($T235+0.5))*(0.5*($AG235+$AH235)-($T235+0.5)))*($AG235-$AH235)+$Y235*($AH235+1-$AG235),
$Y235)))</f>
        <v>1.6519880330854372E-3</v>
      </c>
      <c r="CM235" s="230">
        <f t="shared" si="397"/>
        <v>1.2143218425416033E-3</v>
      </c>
      <c r="CN235" s="230">
        <f t="shared" si="397"/>
        <v>7.7665565199776937E-4</v>
      </c>
      <c r="CO235" s="230">
        <f t="shared" si="397"/>
        <v>3.3898946145393544E-4</v>
      </c>
      <c r="CP235" s="230">
        <f t="shared" si="397"/>
        <v>1.6493794409990284E-5</v>
      </c>
      <c r="CQ235" s="230">
        <f t="shared" si="397"/>
        <v>0</v>
      </c>
      <c r="CR235" s="230">
        <f t="shared" si="397"/>
        <v>0</v>
      </c>
      <c r="CS235" s="230">
        <f t="shared" si="397"/>
        <v>0</v>
      </c>
      <c r="CT235" s="230">
        <f t="shared" si="397"/>
        <v>0</v>
      </c>
      <c r="CU235" s="230">
        <f t="shared" si="397"/>
        <v>0</v>
      </c>
      <c r="CV235" s="230">
        <f t="shared" si="397"/>
        <v>0</v>
      </c>
      <c r="CW235" s="230">
        <f t="shared" si="397"/>
        <v>0</v>
      </c>
      <c r="CX235" s="230">
        <f t="shared" si="397"/>
        <v>0</v>
      </c>
      <c r="CY235" s="230">
        <f t="shared" si="397"/>
        <v>0</v>
      </c>
      <c r="CZ235" s="230">
        <f t="shared" si="397"/>
        <v>0</v>
      </c>
      <c r="DA235" s="230">
        <f t="shared" si="397"/>
        <v>0</v>
      </c>
      <c r="DB235" s="230">
        <f t="shared" ref="DB235:DP250" si="398">IF(DB$6&lt;=$T235,0,IF(DB$6&lt;$AH235,$X235+($Y235-$X235)/($AG235-($T235+0.5))*(DB$6+0.5-($T235+0.5)),
IF(DB$6=$AH235,($X235+($Y235-$X235)/($AG235-($T235+0.5))*(0.5*($AG235+$AH235)-($T235+0.5)))*($AG235-$AH235)+$Y235*($AH235+1-$AG235),
$Y235)))</f>
        <v>0</v>
      </c>
      <c r="DC235" s="230">
        <f t="shared" si="398"/>
        <v>0</v>
      </c>
      <c r="DD235" s="230">
        <f t="shared" si="398"/>
        <v>0</v>
      </c>
      <c r="DE235" s="230">
        <f t="shared" si="398"/>
        <v>0</v>
      </c>
      <c r="DF235" s="230">
        <f t="shared" si="398"/>
        <v>0</v>
      </c>
      <c r="DG235" s="230">
        <f t="shared" si="398"/>
        <v>0</v>
      </c>
      <c r="DH235" s="230">
        <f t="shared" si="398"/>
        <v>0</v>
      </c>
      <c r="DI235" s="230">
        <f t="shared" si="398"/>
        <v>0</v>
      </c>
      <c r="DJ235" s="230">
        <f t="shared" si="398"/>
        <v>0</v>
      </c>
      <c r="DK235" s="230">
        <f t="shared" si="398"/>
        <v>0</v>
      </c>
      <c r="DL235" s="230">
        <f t="shared" si="398"/>
        <v>0</v>
      </c>
      <c r="DM235" s="230">
        <f t="shared" si="398"/>
        <v>0</v>
      </c>
      <c r="DN235" s="230">
        <f t="shared" si="398"/>
        <v>0</v>
      </c>
      <c r="DO235" s="230">
        <f t="shared" si="398"/>
        <v>0</v>
      </c>
      <c r="DP235" s="230">
        <f t="shared" si="398"/>
        <v>0</v>
      </c>
    </row>
    <row r="236" spans="2:120" x14ac:dyDescent="0.25">
      <c r="B236" s="194" t="str">
        <f t="shared" si="374"/>
        <v>Sudan and South Sudan</v>
      </c>
      <c r="C236" s="233">
        <f>'web app'!$C$29</f>
        <v>668.55</v>
      </c>
      <c r="D236" s="234">
        <f>'web app'!$C$17</f>
        <v>0.15</v>
      </c>
      <c r="E236" s="235">
        <f>VLOOKUP($S236,'data countries EDGAR'!$A$15:$AA$223,'data countries EDGAR'!$AA$12,FALSE)</f>
        <v>7.0429001040919932E-3</v>
      </c>
      <c r="F236" s="235">
        <f>VLOOKUP($S236,'data countries EDGAR'!$A$15:$AA$223,'data countries EDGAR'!$Z$12,FALSE)</f>
        <v>6.3969636074438655E-4</v>
      </c>
      <c r="G236" s="193">
        <f t="shared" si="375"/>
        <v>1.0697982813679159</v>
      </c>
      <c r="H236" s="262">
        <f>VLOOKUP($S236,'data countries EDGAR'!$A$15:$AA$223,'data countries EDGAR'!M$12,FALSE)/1000</f>
        <v>2.3470809729588999E-2</v>
      </c>
      <c r="I236" s="236">
        <f>VLOOKUP($S236,'data countries EDGAR'!$A$15:$AA$223,'data countries EDGAR'!N$12,FALSE)/1000</f>
        <v>2.1668500643914998E-2</v>
      </c>
      <c r="J236" s="236">
        <f>VLOOKUP($S236,'data countries EDGAR'!$A$15:$AA$223,'data countries EDGAR'!O$12,FALSE)/1000</f>
        <v>2.3603220897994E-2</v>
      </c>
      <c r="K236" s="236">
        <f>VLOOKUP($S236,'data countries EDGAR'!$A$15:$AA$223,'data countries EDGAR'!P$12,FALSE)/1000</f>
        <v>2.1443426097578999E-2</v>
      </c>
      <c r="L236" s="236">
        <f>VLOOKUP($S236,'data countries EDGAR'!$A$15:$AA$223,'data countries EDGAR'!Q$12,FALSE)/1000</f>
        <v>2.1703553195872E-2</v>
      </c>
      <c r="M236" s="236">
        <f>VLOOKUP($S236,'data countries EDGAR'!$A$15:$AA$223,'data countries EDGAR'!R$12,FALSE)/1000</f>
        <v>2.1867829623024002E-2</v>
      </c>
      <c r="N236" s="236"/>
      <c r="O236" s="236"/>
      <c r="P236" s="262">
        <f t="shared" si="376"/>
        <v>0.11028653045838399</v>
      </c>
      <c r="Q236" s="194">
        <f t="shared" si="363"/>
        <v>0</v>
      </c>
      <c r="R236" s="237">
        <f t="shared" si="364"/>
        <v>0</v>
      </c>
      <c r="S236" s="194" t="str">
        <f>'data countries EDGAR'!A191</f>
        <v>Sudan and South Sudan</v>
      </c>
      <c r="T236" s="195">
        <v>2019</v>
      </c>
      <c r="U236" s="485">
        <f t="shared" si="377"/>
        <v>1.0697982813679159</v>
      </c>
      <c r="V236" s="193">
        <f t="shared" si="365"/>
        <v>1.0553354369416688</v>
      </c>
      <c r="W236" s="254">
        <f t="shared" si="378"/>
        <v>-1.3519225706507876E-2</v>
      </c>
      <c r="X236" s="197">
        <f t="shared" si="366"/>
        <v>2.3470809729588999E-2</v>
      </c>
      <c r="Y236" s="229">
        <v>0</v>
      </c>
      <c r="Z236" s="199">
        <f t="shared" si="379"/>
        <v>2.3470809729588999E-2</v>
      </c>
      <c r="AA236" s="199">
        <f t="shared" si="367"/>
        <v>-96.961667870275392</v>
      </c>
      <c r="AB236" s="200">
        <f t="shared" si="368"/>
        <v>100091.20727905996</v>
      </c>
      <c r="AC236" s="199">
        <f t="shared" si="380"/>
        <v>2019.5027127565329</v>
      </c>
      <c r="AD236" s="199">
        <f t="shared" si="381"/>
        <v>2111.6571827641787</v>
      </c>
      <c r="AE236" s="201">
        <f t="shared" si="382"/>
        <v>2111.6571827641787</v>
      </c>
      <c r="AF236" s="202">
        <f t="shared" si="369"/>
        <v>2111.6571827641787</v>
      </c>
      <c r="AG236" s="202">
        <f t="shared" si="383"/>
        <v>2111.6571827641787</v>
      </c>
      <c r="AH236" s="202">
        <f t="shared" si="384"/>
        <v>2111</v>
      </c>
      <c r="AI236" s="177">
        <f t="shared" si="370"/>
        <v>2112</v>
      </c>
      <c r="AJ236" s="178" t="str" cm="1">
        <f t="array" ref="AJ236">IFERROR(INDEX($AN$6:$DP$6,MATCH(_xlfn.AGGREGATE(14,6,(AN236:DP236)/(AN236:DP236&lt;=0),1),AN236:DP236,0)),"-")</f>
        <v>-</v>
      </c>
      <c r="AL236" s="176" t="s">
        <v>302</v>
      </c>
      <c r="AM236" s="154">
        <f t="shared" si="371"/>
        <v>2.3470809729588999E-2</v>
      </c>
      <c r="AN236" s="176">
        <f t="shared" si="385"/>
        <v>2.3216127359473059E-2</v>
      </c>
      <c r="AO236" s="176">
        <f t="shared" si="385"/>
        <v>2.2961444989357118E-2</v>
      </c>
      <c r="AP236" s="176">
        <f t="shared" si="385"/>
        <v>2.2706762619241178E-2</v>
      </c>
      <c r="AQ236" s="176">
        <f t="shared" si="385"/>
        <v>2.2452080249125234E-2</v>
      </c>
      <c r="AR236" s="230">
        <f t="shared" ref="AR236:BG251" si="399">IF(AR$6&lt;=$T236,0,IF(AR$6&lt;$AH236,$X236+($Y236-$X236)/($AG236-($T236+0.5))*(AR$6+0.5-($T236+0.5)),
IF(AR$6=$AH236,($X236+($Y236-$X236)/($AG236-($T236+0.5))*(0.5*($AG236+$AH236)-($T236+0.5)))*($AG236-$AH236)+$Y236*($AH236+1-$AG236),
$Y236)))</f>
        <v>2.2197397879009293E-2</v>
      </c>
      <c r="AS236" s="230">
        <f t="shared" si="399"/>
        <v>2.1942715508893353E-2</v>
      </c>
      <c r="AT236" s="230">
        <f t="shared" si="399"/>
        <v>2.1688033138777412E-2</v>
      </c>
      <c r="AU236" s="230">
        <f t="shared" si="399"/>
        <v>2.1433350768661472E-2</v>
      </c>
      <c r="AV236" s="230">
        <f t="shared" si="399"/>
        <v>2.1178668398545528E-2</v>
      </c>
      <c r="AW236" s="230">
        <f t="shared" si="399"/>
        <v>2.0923986028429587E-2</v>
      </c>
      <c r="AX236" s="230">
        <f t="shared" si="399"/>
        <v>2.0669303658313647E-2</v>
      </c>
      <c r="AY236" s="230">
        <f t="shared" si="399"/>
        <v>2.0414621288197706E-2</v>
      </c>
      <c r="AZ236" s="230">
        <f t="shared" si="399"/>
        <v>2.0159938918081766E-2</v>
      </c>
      <c r="BA236" s="230">
        <f t="shared" si="399"/>
        <v>1.9905256547965825E-2</v>
      </c>
      <c r="BB236" s="230">
        <f t="shared" si="399"/>
        <v>1.9650574177849881E-2</v>
      </c>
      <c r="BC236" s="230">
        <f t="shared" si="399"/>
        <v>1.9395891807733941E-2</v>
      </c>
      <c r="BD236" s="230">
        <f t="shared" si="399"/>
        <v>1.9141209437618E-2</v>
      </c>
      <c r="BE236" s="230">
        <f t="shared" si="399"/>
        <v>1.888652706750206E-2</v>
      </c>
      <c r="BF236" s="230">
        <f t="shared" si="399"/>
        <v>1.8631844697386119E-2</v>
      </c>
      <c r="BG236" s="230">
        <f t="shared" si="399"/>
        <v>1.8377162327270179E-2</v>
      </c>
      <c r="BH236" s="230">
        <f t="shared" si="396"/>
        <v>1.8122479957154235E-2</v>
      </c>
      <c r="BI236" s="230">
        <f t="shared" si="396"/>
        <v>1.7867797587038294E-2</v>
      </c>
      <c r="BJ236" s="230">
        <f t="shared" si="396"/>
        <v>1.7613115216922354E-2</v>
      </c>
      <c r="BK236" s="230">
        <f t="shared" si="396"/>
        <v>1.7358432846806413E-2</v>
      </c>
      <c r="BL236" s="230">
        <f t="shared" si="396"/>
        <v>1.7103750476690473E-2</v>
      </c>
      <c r="BM236" s="230">
        <f t="shared" si="396"/>
        <v>1.6849068106574529E-2</v>
      </c>
      <c r="BN236" s="230">
        <f t="shared" si="396"/>
        <v>1.6594385736458588E-2</v>
      </c>
      <c r="BO236" s="230">
        <f t="shared" si="396"/>
        <v>1.6339703366342648E-2</v>
      </c>
      <c r="BP236" s="230">
        <f t="shared" si="396"/>
        <v>1.6085020996226707E-2</v>
      </c>
      <c r="BQ236" s="230">
        <f t="shared" si="396"/>
        <v>1.5830338626110767E-2</v>
      </c>
      <c r="BR236" s="230">
        <f t="shared" si="396"/>
        <v>1.5575656255994825E-2</v>
      </c>
      <c r="BS236" s="230">
        <f t="shared" si="396"/>
        <v>1.5320973885878884E-2</v>
      </c>
      <c r="BT236" s="230">
        <f t="shared" si="396"/>
        <v>1.5066291515762944E-2</v>
      </c>
      <c r="BU236" s="230">
        <f t="shared" si="396"/>
        <v>1.4811609145647001E-2</v>
      </c>
      <c r="BV236" s="230">
        <f t="shared" si="396"/>
        <v>1.4556926775531061E-2</v>
      </c>
      <c r="BW236" s="230">
        <f t="shared" ref="BW236:CL251" si="400">IF(BW$6&lt;=$T236,0,IF(BW$6&lt;$AH236,$X236+($Y236-$X236)/($AG236-($T236+0.5))*(BW$6+0.5-($T236+0.5)),
IF(BW$6=$AH236,($X236+($Y236-$X236)/($AG236-($T236+0.5))*(0.5*($AG236+$AH236)-($T236+0.5)))*($AG236-$AH236)+$Y236*($AH236+1-$AG236),
$Y236)))</f>
        <v>1.430224440541512E-2</v>
      </c>
      <c r="BX236" s="230">
        <f t="shared" si="400"/>
        <v>1.4047562035299178E-2</v>
      </c>
      <c r="BY236" s="230">
        <f t="shared" si="400"/>
        <v>1.3792879665183238E-2</v>
      </c>
      <c r="BZ236" s="230">
        <f t="shared" si="400"/>
        <v>1.3538197295067297E-2</v>
      </c>
      <c r="CA236" s="230">
        <f t="shared" si="400"/>
        <v>1.3283514924951355E-2</v>
      </c>
      <c r="CB236" s="230">
        <f t="shared" si="400"/>
        <v>1.3028832554835414E-2</v>
      </c>
      <c r="CC236" s="230">
        <f t="shared" si="400"/>
        <v>1.2774150184719474E-2</v>
      </c>
      <c r="CD236" s="230">
        <f t="shared" si="400"/>
        <v>1.2519467814603532E-2</v>
      </c>
      <c r="CE236" s="230">
        <f t="shared" si="400"/>
        <v>1.2264785444487591E-2</v>
      </c>
      <c r="CF236" s="230">
        <f t="shared" si="400"/>
        <v>1.2010103074371651E-2</v>
      </c>
      <c r="CG236" s="230">
        <f t="shared" si="400"/>
        <v>1.1755420704255708E-2</v>
      </c>
      <c r="CH236" s="230">
        <f t="shared" si="400"/>
        <v>1.1500738334139768E-2</v>
      </c>
      <c r="CI236" s="230">
        <f t="shared" si="400"/>
        <v>1.1246055964023827E-2</v>
      </c>
      <c r="CJ236" s="230">
        <f t="shared" si="400"/>
        <v>1.0991373593907885E-2</v>
      </c>
      <c r="CK236" s="230">
        <f t="shared" si="400"/>
        <v>1.0736691223791945E-2</v>
      </c>
      <c r="CL236" s="230">
        <f t="shared" si="400"/>
        <v>1.0482008853676002E-2</v>
      </c>
      <c r="CM236" s="230">
        <f t="shared" si="397"/>
        <v>1.0227326483560062E-2</v>
      </c>
      <c r="CN236" s="230">
        <f t="shared" si="397"/>
        <v>9.9726441134441214E-3</v>
      </c>
      <c r="CO236" s="230">
        <f t="shared" si="397"/>
        <v>9.7179617433281792E-3</v>
      </c>
      <c r="CP236" s="230">
        <f t="shared" si="397"/>
        <v>9.4632793732122387E-3</v>
      </c>
      <c r="CQ236" s="230">
        <f t="shared" si="397"/>
        <v>9.2085970030962982E-3</v>
      </c>
      <c r="CR236" s="230">
        <f t="shared" si="397"/>
        <v>8.9539146329803559E-3</v>
      </c>
      <c r="CS236" s="230">
        <f t="shared" si="397"/>
        <v>8.6992322628644154E-3</v>
      </c>
      <c r="CT236" s="230">
        <f t="shared" si="397"/>
        <v>8.444549892748475E-3</v>
      </c>
      <c r="CU236" s="230">
        <f t="shared" si="397"/>
        <v>8.1898675226325327E-3</v>
      </c>
      <c r="CV236" s="230">
        <f t="shared" si="397"/>
        <v>7.9351851525165922E-3</v>
      </c>
      <c r="CW236" s="230">
        <f t="shared" si="397"/>
        <v>7.68050278240065E-3</v>
      </c>
      <c r="CX236" s="230">
        <f t="shared" si="397"/>
        <v>7.4258204122847095E-3</v>
      </c>
      <c r="CY236" s="230">
        <f t="shared" si="397"/>
        <v>7.171138042168769E-3</v>
      </c>
      <c r="CZ236" s="230">
        <f t="shared" si="397"/>
        <v>6.9164556720528285E-3</v>
      </c>
      <c r="DA236" s="230">
        <f t="shared" si="397"/>
        <v>6.661773301936888E-3</v>
      </c>
      <c r="DB236" s="230">
        <f t="shared" si="398"/>
        <v>6.407090931820944E-3</v>
      </c>
      <c r="DC236" s="230">
        <f t="shared" si="398"/>
        <v>6.1524085617050035E-3</v>
      </c>
      <c r="DD236" s="230">
        <f t="shared" si="398"/>
        <v>5.897726191589063E-3</v>
      </c>
      <c r="DE236" s="230">
        <f t="shared" si="398"/>
        <v>5.6430438214731225E-3</v>
      </c>
      <c r="DF236" s="230">
        <f t="shared" si="398"/>
        <v>5.388361451357182E-3</v>
      </c>
      <c r="DG236" s="230">
        <f t="shared" si="398"/>
        <v>5.1336790812412415E-3</v>
      </c>
      <c r="DH236" s="230">
        <f t="shared" si="398"/>
        <v>4.8789967111252976E-3</v>
      </c>
      <c r="DI236" s="230">
        <f t="shared" si="398"/>
        <v>4.6243143410093571E-3</v>
      </c>
      <c r="DJ236" s="230">
        <f t="shared" si="398"/>
        <v>4.3696319708934166E-3</v>
      </c>
      <c r="DK236" s="230">
        <f t="shared" si="398"/>
        <v>4.1149496007774761E-3</v>
      </c>
      <c r="DL236" s="230">
        <f t="shared" si="398"/>
        <v>3.8602672306615356E-3</v>
      </c>
      <c r="DM236" s="230">
        <f t="shared" si="398"/>
        <v>3.6055848605455951E-3</v>
      </c>
      <c r="DN236" s="230">
        <f t="shared" si="398"/>
        <v>3.3509024904296511E-3</v>
      </c>
      <c r="DO236" s="230">
        <f t="shared" si="398"/>
        <v>3.0962201203137106E-3</v>
      </c>
      <c r="DP236" s="230">
        <f t="shared" si="398"/>
        <v>2.8415377501977701E-3</v>
      </c>
    </row>
    <row r="237" spans="2:120" x14ac:dyDescent="0.25">
      <c r="B237" s="194" t="str">
        <f t="shared" si="374"/>
        <v>Suriname</v>
      </c>
      <c r="C237" s="233">
        <f>'web app'!$C$29</f>
        <v>668.55</v>
      </c>
      <c r="D237" s="234">
        <f>'web app'!$C$17</f>
        <v>0.15</v>
      </c>
      <c r="E237" s="235">
        <f>VLOOKUP($S237,'data countries EDGAR'!$A$15:$AA$223,'data countries EDGAR'!$AA$12,FALSE)</f>
        <v>7.4313201268944766E-5</v>
      </c>
      <c r="F237" s="235">
        <f>VLOOKUP($S237,'data countries EDGAR'!$A$15:$AA$223,'data countries EDGAR'!$Z$12,FALSE)</f>
        <v>7.253402467534546E-5</v>
      </c>
      <c r="G237" s="193">
        <f t="shared" si="375"/>
        <v>4.8671042473449826E-2</v>
      </c>
      <c r="H237" s="262">
        <f>VLOOKUP($S237,'data countries EDGAR'!$A$15:$AA$223,'data countries EDGAR'!M$12,FALSE)/1000</f>
        <v>2.6613130799982999E-3</v>
      </c>
      <c r="I237" s="236">
        <f>VLOOKUP($S237,'data countries EDGAR'!$A$15:$AA$223,'data countries EDGAR'!N$12,FALSE)/1000</f>
        <v>2.6043602349768999E-3</v>
      </c>
      <c r="J237" s="236">
        <f>VLOOKUP($S237,'data countries EDGAR'!$A$15:$AA$223,'data countries EDGAR'!O$12,FALSE)/1000</f>
        <v>2.7190994331276999E-3</v>
      </c>
      <c r="K237" s="236">
        <f>VLOOKUP($S237,'data countries EDGAR'!$A$15:$AA$223,'data countries EDGAR'!P$12,FALSE)/1000</f>
        <v>2.8628161337358E-3</v>
      </c>
      <c r="L237" s="236">
        <f>VLOOKUP($S237,'data countries EDGAR'!$A$15:$AA$223,'data countries EDGAR'!Q$12,FALSE)/1000</f>
        <v>2.4959644392907E-3</v>
      </c>
      <c r="M237" s="236">
        <f>VLOOKUP($S237,'data countries EDGAR'!$A$15:$AA$223,'data countries EDGAR'!R$12,FALSE)/1000</f>
        <v>2.5764521751383E-3</v>
      </c>
      <c r="N237" s="236"/>
      <c r="O237" s="236"/>
      <c r="P237" s="262">
        <f t="shared" si="376"/>
        <v>1.32586924162694E-2</v>
      </c>
      <c r="Q237" s="194">
        <f t="shared" si="363"/>
        <v>0</v>
      </c>
      <c r="R237" s="237">
        <f t="shared" si="364"/>
        <v>0</v>
      </c>
      <c r="S237" s="194" t="str">
        <f>'data countries EDGAR'!A192</f>
        <v>Suriname</v>
      </c>
      <c r="T237" s="195">
        <v>2019</v>
      </c>
      <c r="U237" s="485">
        <f t="shared" si="377"/>
        <v>4.8671042473449826E-2</v>
      </c>
      <c r="V237" s="193">
        <f t="shared" si="365"/>
        <v>4.8671042473490231E-2</v>
      </c>
      <c r="W237" s="254">
        <f t="shared" si="378"/>
        <v>8.3022477781469206E-13</v>
      </c>
      <c r="X237" s="197">
        <f t="shared" si="366"/>
        <v>2.6613130799982999E-3</v>
      </c>
      <c r="Y237" s="229">
        <v>0</v>
      </c>
      <c r="Z237" s="199">
        <f t="shared" si="379"/>
        <v>2.6613130799982999E-3</v>
      </c>
      <c r="AA237" s="199">
        <f t="shared" si="367"/>
        <v>-10.849046928140032</v>
      </c>
      <c r="AB237" s="200">
        <f t="shared" si="368"/>
        <v>11055.804232175326</v>
      </c>
      <c r="AC237" s="199">
        <f t="shared" si="380"/>
        <v>2019.5066542349559</v>
      </c>
      <c r="AD237" s="199">
        <f t="shared" si="381"/>
        <v>2057.0700588464538</v>
      </c>
      <c r="AE237" s="201">
        <f t="shared" si="382"/>
        <v>2057.0700588464538</v>
      </c>
      <c r="AF237" s="202">
        <f t="shared" si="369"/>
        <v>2057.0700588464538</v>
      </c>
      <c r="AG237" s="202">
        <f t="shared" si="383"/>
        <v>2057.0700588464538</v>
      </c>
      <c r="AH237" s="202">
        <f t="shared" si="384"/>
        <v>2057</v>
      </c>
      <c r="AI237" s="177">
        <f t="shared" si="370"/>
        <v>2057</v>
      </c>
      <c r="AJ237" s="178" cm="1">
        <f t="array" ref="AJ237">IFERROR(INDEX($AN$6:$DP$6,MATCH(_xlfn.AGGREGATE(14,6,(AN237:DP237)/(AN237:DP237&lt;=0),1),AN237:DP237,0)),"-")</f>
        <v>2058</v>
      </c>
      <c r="AL237" s="176" t="s">
        <v>302</v>
      </c>
      <c r="AM237" s="154">
        <f t="shared" si="371"/>
        <v>2.6613130799982999E-3</v>
      </c>
      <c r="AN237" s="176">
        <f t="shared" si="385"/>
        <v>2.5904770695764131E-3</v>
      </c>
      <c r="AO237" s="176">
        <f t="shared" si="385"/>
        <v>2.5196410591545263E-3</v>
      </c>
      <c r="AP237" s="176">
        <f t="shared" si="385"/>
        <v>2.4488050487326395E-3</v>
      </c>
      <c r="AQ237" s="176">
        <f t="shared" si="385"/>
        <v>2.3779690383107528E-3</v>
      </c>
      <c r="AR237" s="230">
        <f t="shared" si="399"/>
        <v>2.307133027888866E-3</v>
      </c>
      <c r="AS237" s="230">
        <f t="shared" si="399"/>
        <v>2.2362970174669792E-3</v>
      </c>
      <c r="AT237" s="230">
        <f t="shared" si="399"/>
        <v>2.1654610070450924E-3</v>
      </c>
      <c r="AU237" s="230">
        <f t="shared" si="399"/>
        <v>2.0946249966232056E-3</v>
      </c>
      <c r="AV237" s="230">
        <f t="shared" si="399"/>
        <v>2.0237889862013188E-3</v>
      </c>
      <c r="AW237" s="230">
        <f t="shared" si="399"/>
        <v>1.9529529757794321E-3</v>
      </c>
      <c r="AX237" s="230">
        <f t="shared" si="399"/>
        <v>1.8821169653575453E-3</v>
      </c>
      <c r="AY237" s="230">
        <f t="shared" si="399"/>
        <v>1.8112809549356583E-3</v>
      </c>
      <c r="AZ237" s="230">
        <f t="shared" si="399"/>
        <v>1.7404449445137715E-3</v>
      </c>
      <c r="BA237" s="230">
        <f t="shared" si="399"/>
        <v>1.6696089340918847E-3</v>
      </c>
      <c r="BB237" s="230">
        <f t="shared" si="399"/>
        <v>1.5987729236699979E-3</v>
      </c>
      <c r="BC237" s="230">
        <f t="shared" si="399"/>
        <v>1.5279369132481112E-3</v>
      </c>
      <c r="BD237" s="230">
        <f t="shared" si="399"/>
        <v>1.4571009028262244E-3</v>
      </c>
      <c r="BE237" s="230">
        <f t="shared" si="399"/>
        <v>1.3862648924043376E-3</v>
      </c>
      <c r="BF237" s="230">
        <f t="shared" si="399"/>
        <v>1.3154288819824508E-3</v>
      </c>
      <c r="BG237" s="230">
        <f t="shared" si="399"/>
        <v>1.244592871560564E-3</v>
      </c>
      <c r="BH237" s="230">
        <f t="shared" si="396"/>
        <v>1.1737568611386773E-3</v>
      </c>
      <c r="BI237" s="230">
        <f t="shared" si="396"/>
        <v>1.1029208507167905E-3</v>
      </c>
      <c r="BJ237" s="230">
        <f t="shared" si="396"/>
        <v>1.0320848402949037E-3</v>
      </c>
      <c r="BK237" s="230">
        <f t="shared" si="396"/>
        <v>9.6124882987301671E-4</v>
      </c>
      <c r="BL237" s="230">
        <f t="shared" si="396"/>
        <v>8.9041281945112993E-4</v>
      </c>
      <c r="BM237" s="230">
        <f t="shared" si="396"/>
        <v>8.1957680902924315E-4</v>
      </c>
      <c r="BN237" s="230">
        <f t="shared" si="396"/>
        <v>7.4874079860735637E-4</v>
      </c>
      <c r="BO237" s="230">
        <f t="shared" si="396"/>
        <v>6.7790478818546959E-4</v>
      </c>
      <c r="BP237" s="230">
        <f t="shared" si="396"/>
        <v>6.0706877776358281E-4</v>
      </c>
      <c r="BQ237" s="230">
        <f t="shared" si="396"/>
        <v>5.3623276734169603E-4</v>
      </c>
      <c r="BR237" s="230">
        <f t="shared" si="396"/>
        <v>4.6539675691980925E-4</v>
      </c>
      <c r="BS237" s="230">
        <f t="shared" si="396"/>
        <v>3.9456074649792247E-4</v>
      </c>
      <c r="BT237" s="230">
        <f t="shared" si="396"/>
        <v>3.2372473607603569E-4</v>
      </c>
      <c r="BU237" s="230">
        <f t="shared" si="396"/>
        <v>2.5288872565414891E-4</v>
      </c>
      <c r="BV237" s="230">
        <f t="shared" si="396"/>
        <v>1.8205271523226213E-4</v>
      </c>
      <c r="BW237" s="230">
        <f t="shared" si="400"/>
        <v>1.1121670481037535E-4</v>
      </c>
      <c r="BX237" s="230">
        <f t="shared" si="400"/>
        <v>4.0380694388488566E-5</v>
      </c>
      <c r="BY237" s="230">
        <f t="shared" si="400"/>
        <v>1.7384013954486583E-7</v>
      </c>
      <c r="BZ237" s="230">
        <f t="shared" si="400"/>
        <v>0</v>
      </c>
      <c r="CA237" s="230">
        <f t="shared" si="400"/>
        <v>0</v>
      </c>
      <c r="CB237" s="230">
        <f t="shared" si="400"/>
        <v>0</v>
      </c>
      <c r="CC237" s="230">
        <f t="shared" si="400"/>
        <v>0</v>
      </c>
      <c r="CD237" s="230">
        <f t="shared" si="400"/>
        <v>0</v>
      </c>
      <c r="CE237" s="230">
        <f t="shared" si="400"/>
        <v>0</v>
      </c>
      <c r="CF237" s="230">
        <f t="shared" si="400"/>
        <v>0</v>
      </c>
      <c r="CG237" s="230">
        <f t="shared" si="400"/>
        <v>0</v>
      </c>
      <c r="CH237" s="230">
        <f t="shared" si="400"/>
        <v>0</v>
      </c>
      <c r="CI237" s="230">
        <f t="shared" si="400"/>
        <v>0</v>
      </c>
      <c r="CJ237" s="230">
        <f t="shared" si="400"/>
        <v>0</v>
      </c>
      <c r="CK237" s="230">
        <f t="shared" si="400"/>
        <v>0</v>
      </c>
      <c r="CL237" s="230">
        <f t="shared" si="400"/>
        <v>0</v>
      </c>
      <c r="CM237" s="230">
        <f t="shared" si="397"/>
        <v>0</v>
      </c>
      <c r="CN237" s="230">
        <f t="shared" si="397"/>
        <v>0</v>
      </c>
      <c r="CO237" s="230">
        <f t="shared" si="397"/>
        <v>0</v>
      </c>
      <c r="CP237" s="230">
        <f t="shared" si="397"/>
        <v>0</v>
      </c>
      <c r="CQ237" s="230">
        <f t="shared" si="397"/>
        <v>0</v>
      </c>
      <c r="CR237" s="230">
        <f t="shared" si="397"/>
        <v>0</v>
      </c>
      <c r="CS237" s="230">
        <f t="shared" si="397"/>
        <v>0</v>
      </c>
      <c r="CT237" s="230">
        <f t="shared" si="397"/>
        <v>0</v>
      </c>
      <c r="CU237" s="230">
        <f t="shared" si="397"/>
        <v>0</v>
      </c>
      <c r="CV237" s="230">
        <f t="shared" si="397"/>
        <v>0</v>
      </c>
      <c r="CW237" s="230">
        <f t="shared" si="397"/>
        <v>0</v>
      </c>
      <c r="CX237" s="230">
        <f t="shared" si="397"/>
        <v>0</v>
      </c>
      <c r="CY237" s="230">
        <f t="shared" si="397"/>
        <v>0</v>
      </c>
      <c r="CZ237" s="230">
        <f t="shared" si="397"/>
        <v>0</v>
      </c>
      <c r="DA237" s="230">
        <f t="shared" si="397"/>
        <v>0</v>
      </c>
      <c r="DB237" s="230">
        <f t="shared" si="398"/>
        <v>0</v>
      </c>
      <c r="DC237" s="230">
        <f t="shared" si="398"/>
        <v>0</v>
      </c>
      <c r="DD237" s="230">
        <f t="shared" si="398"/>
        <v>0</v>
      </c>
      <c r="DE237" s="230">
        <f t="shared" si="398"/>
        <v>0</v>
      </c>
      <c r="DF237" s="230">
        <f t="shared" si="398"/>
        <v>0</v>
      </c>
      <c r="DG237" s="230">
        <f t="shared" si="398"/>
        <v>0</v>
      </c>
      <c r="DH237" s="230">
        <f t="shared" si="398"/>
        <v>0</v>
      </c>
      <c r="DI237" s="230">
        <f t="shared" si="398"/>
        <v>0</v>
      </c>
      <c r="DJ237" s="230">
        <f t="shared" si="398"/>
        <v>0</v>
      </c>
      <c r="DK237" s="230">
        <f t="shared" si="398"/>
        <v>0</v>
      </c>
      <c r="DL237" s="230">
        <f t="shared" si="398"/>
        <v>0</v>
      </c>
      <c r="DM237" s="230">
        <f t="shared" si="398"/>
        <v>0</v>
      </c>
      <c r="DN237" s="230">
        <f t="shared" si="398"/>
        <v>0</v>
      </c>
      <c r="DO237" s="230">
        <f t="shared" si="398"/>
        <v>0</v>
      </c>
      <c r="DP237" s="230">
        <f t="shared" si="398"/>
        <v>0</v>
      </c>
    </row>
    <row r="238" spans="2:120" x14ac:dyDescent="0.25">
      <c r="B238" s="194" t="str">
        <f t="shared" si="374"/>
        <v>Sweden</v>
      </c>
      <c r="C238" s="233">
        <f>'web app'!$C$29</f>
        <v>668.55</v>
      </c>
      <c r="D238" s="234">
        <f>'web app'!$C$17</f>
        <v>0.15</v>
      </c>
      <c r="E238" s="235">
        <f>VLOOKUP($S238,'data countries EDGAR'!$A$15:$AA$223,'data countries EDGAR'!$AA$12,FALSE)</f>
        <v>1.3036122820155574E-3</v>
      </c>
      <c r="F238" s="235">
        <f>VLOOKUP($S238,'data countries EDGAR'!$A$15:$AA$223,'data countries EDGAR'!$Z$12,FALSE)</f>
        <v>1.0764382161862123E-3</v>
      </c>
      <c r="G238" s="193">
        <f t="shared" si="375"/>
        <v>0.74243435268782343</v>
      </c>
      <c r="H238" s="262">
        <f>VLOOKUP($S238,'data countries EDGAR'!$A$15:$AA$223,'data countries EDGAR'!M$12,FALSE)/1000</f>
        <v>3.9495107535651996E-2</v>
      </c>
      <c r="I238" s="236">
        <f>VLOOKUP($S238,'data countries EDGAR'!$A$15:$AA$223,'data countries EDGAR'!N$12,FALSE)/1000</f>
        <v>3.8038845494077995E-2</v>
      </c>
      <c r="J238" s="236">
        <f>VLOOKUP($S238,'data countries EDGAR'!$A$15:$AA$223,'data countries EDGAR'!O$12,FALSE)/1000</f>
        <v>4.0478490039325001E-2</v>
      </c>
      <c r="K238" s="236">
        <f>VLOOKUP($S238,'data countries EDGAR'!$A$15:$AA$223,'data countries EDGAR'!P$12,FALSE)/1000</f>
        <v>3.7752588233860004E-2</v>
      </c>
      <c r="L238" s="236">
        <f>VLOOKUP($S238,'data countries EDGAR'!$A$15:$AA$223,'data countries EDGAR'!Q$12,FALSE)/1000</f>
        <v>3.6668316489166006E-2</v>
      </c>
      <c r="M238" s="236">
        <f>VLOOKUP($S238,'data countries EDGAR'!$A$15:$AA$223,'data countries EDGAR'!R$12,FALSE)/1000</f>
        <v>3.7774192880592999E-2</v>
      </c>
      <c r="N238" s="236"/>
      <c r="O238" s="236"/>
      <c r="P238" s="262">
        <f t="shared" si="376"/>
        <v>0.19071243313702199</v>
      </c>
      <c r="Q238" s="194">
        <f t="shared" si="363"/>
        <v>0</v>
      </c>
      <c r="R238" s="237">
        <f t="shared" si="364"/>
        <v>0</v>
      </c>
      <c r="S238" s="194" t="str">
        <f>'data countries EDGAR'!A193</f>
        <v>Sweden</v>
      </c>
      <c r="T238" s="195">
        <v>2019</v>
      </c>
      <c r="U238" s="485">
        <f t="shared" si="377"/>
        <v>0.74243435268782343</v>
      </c>
      <c r="V238" s="193">
        <f t="shared" si="365"/>
        <v>0.74243435268784097</v>
      </c>
      <c r="W238" s="254">
        <f t="shared" si="378"/>
        <v>2.3536728122053319E-14</v>
      </c>
      <c r="X238" s="197">
        <f t="shared" si="366"/>
        <v>3.9495107535651996E-2</v>
      </c>
      <c r="Y238" s="229">
        <v>0</v>
      </c>
      <c r="Z238" s="199">
        <f t="shared" si="379"/>
        <v>3.9495107535651996E-2</v>
      </c>
      <c r="AA238" s="199">
        <f t="shared" si="367"/>
        <v>-161.0451031494097</v>
      </c>
      <c r="AB238" s="200">
        <f t="shared" si="368"/>
        <v>164154.52913898049</v>
      </c>
      <c r="AC238" s="199">
        <f t="shared" si="380"/>
        <v>2019.5064783973442</v>
      </c>
      <c r="AD238" s="199">
        <f t="shared" si="381"/>
        <v>2058.0897910655317</v>
      </c>
      <c r="AE238" s="201">
        <f t="shared" si="382"/>
        <v>2058.0897910655317</v>
      </c>
      <c r="AF238" s="202">
        <f t="shared" si="369"/>
        <v>2058.0897910655317</v>
      </c>
      <c r="AG238" s="202">
        <f t="shared" si="383"/>
        <v>2058.0897910655317</v>
      </c>
      <c r="AH238" s="202">
        <f t="shared" si="384"/>
        <v>2058</v>
      </c>
      <c r="AI238" s="177">
        <f t="shared" si="370"/>
        <v>2058</v>
      </c>
      <c r="AJ238" s="178" cm="1">
        <f t="array" ref="AJ238">IFERROR(INDEX($AN$6:$DP$6,MATCH(_xlfn.AGGREGATE(14,6,(AN238:DP238)/(AN238:DP238&lt;=0),1),AN238:DP238,0)),"-")</f>
        <v>2059</v>
      </c>
      <c r="AL238" s="176" t="s">
        <v>302</v>
      </c>
      <c r="AM238" s="154">
        <f t="shared" si="371"/>
        <v>3.9495107535651996E-2</v>
      </c>
      <c r="AN238" s="176">
        <f t="shared" si="385"/>
        <v>3.8471647536384754E-2</v>
      </c>
      <c r="AO238" s="176">
        <f t="shared" si="385"/>
        <v>3.7448187537117518E-2</v>
      </c>
      <c r="AP238" s="176">
        <f t="shared" si="385"/>
        <v>3.6424727537850275E-2</v>
      </c>
      <c r="AQ238" s="176">
        <f t="shared" si="385"/>
        <v>3.5401267538583039E-2</v>
      </c>
      <c r="AR238" s="230">
        <f t="shared" si="399"/>
        <v>3.4377807539315797E-2</v>
      </c>
      <c r="AS238" s="230">
        <f t="shared" si="399"/>
        <v>3.3354347540048561E-2</v>
      </c>
      <c r="AT238" s="230">
        <f t="shared" si="399"/>
        <v>3.2330887540781318E-2</v>
      </c>
      <c r="AU238" s="230">
        <f t="shared" si="399"/>
        <v>3.1307427541514082E-2</v>
      </c>
      <c r="AV238" s="230">
        <f t="shared" si="399"/>
        <v>3.028396754224684E-2</v>
      </c>
      <c r="AW238" s="230">
        <f t="shared" si="399"/>
        <v>2.9260507542979604E-2</v>
      </c>
      <c r="AX238" s="230">
        <f t="shared" si="399"/>
        <v>2.8237047543712361E-2</v>
      </c>
      <c r="AY238" s="230">
        <f t="shared" si="399"/>
        <v>2.7213587544445122E-2</v>
      </c>
      <c r="AZ238" s="230">
        <f t="shared" si="399"/>
        <v>2.6190127545177883E-2</v>
      </c>
      <c r="BA238" s="230">
        <f t="shared" si="399"/>
        <v>2.5166667545910643E-2</v>
      </c>
      <c r="BB238" s="230">
        <f t="shared" si="399"/>
        <v>2.4143207546643404E-2</v>
      </c>
      <c r="BC238" s="230">
        <f t="shared" si="399"/>
        <v>2.3119747547376165E-2</v>
      </c>
      <c r="BD238" s="230">
        <f t="shared" si="399"/>
        <v>2.2096287548108925E-2</v>
      </c>
      <c r="BE238" s="230">
        <f t="shared" si="399"/>
        <v>2.1072827548841686E-2</v>
      </c>
      <c r="BF238" s="230">
        <f t="shared" si="399"/>
        <v>2.0049367549574447E-2</v>
      </c>
      <c r="BG238" s="230">
        <f t="shared" si="399"/>
        <v>1.9025907550307208E-2</v>
      </c>
      <c r="BH238" s="230">
        <f t="shared" si="396"/>
        <v>1.8002447551039968E-2</v>
      </c>
      <c r="BI238" s="230">
        <f t="shared" si="396"/>
        <v>1.6978987551772729E-2</v>
      </c>
      <c r="BJ238" s="230">
        <f t="shared" si="396"/>
        <v>1.595552755250549E-2</v>
      </c>
      <c r="BK238" s="230">
        <f t="shared" si="396"/>
        <v>1.4932067553238247E-2</v>
      </c>
      <c r="BL238" s="230">
        <f t="shared" si="396"/>
        <v>1.3908607553971008E-2</v>
      </c>
      <c r="BM238" s="230">
        <f t="shared" si="396"/>
        <v>1.2885147554703769E-2</v>
      </c>
      <c r="BN238" s="230">
        <f t="shared" si="396"/>
        <v>1.1861687555436529E-2</v>
      </c>
      <c r="BO238" s="230">
        <f t="shared" si="396"/>
        <v>1.083822755616929E-2</v>
      </c>
      <c r="BP238" s="230">
        <f t="shared" si="396"/>
        <v>9.8147675569020508E-3</v>
      </c>
      <c r="BQ238" s="230">
        <f t="shared" si="396"/>
        <v>8.7913075576348115E-3</v>
      </c>
      <c r="BR238" s="230">
        <f t="shared" si="396"/>
        <v>7.7678475583675757E-3</v>
      </c>
      <c r="BS238" s="230">
        <f t="shared" si="396"/>
        <v>6.744387559100333E-3</v>
      </c>
      <c r="BT238" s="230">
        <f t="shared" si="396"/>
        <v>5.7209275598330903E-3</v>
      </c>
      <c r="BU238" s="230">
        <f t="shared" si="396"/>
        <v>4.6974675605658545E-3</v>
      </c>
      <c r="BV238" s="230">
        <f t="shared" si="396"/>
        <v>3.6740075612986117E-3</v>
      </c>
      <c r="BW238" s="230">
        <f t="shared" si="400"/>
        <v>2.6505475620313759E-3</v>
      </c>
      <c r="BX238" s="230">
        <f t="shared" si="400"/>
        <v>1.6270875627641332E-3</v>
      </c>
      <c r="BY238" s="230">
        <f t="shared" si="400"/>
        <v>6.0362756349689739E-4</v>
      </c>
      <c r="BZ238" s="230">
        <f t="shared" si="400"/>
        <v>4.125790089546334E-6</v>
      </c>
      <c r="CA238" s="230">
        <f t="shared" si="400"/>
        <v>0</v>
      </c>
      <c r="CB238" s="230">
        <f t="shared" si="400"/>
        <v>0</v>
      </c>
      <c r="CC238" s="230">
        <f t="shared" si="400"/>
        <v>0</v>
      </c>
      <c r="CD238" s="230">
        <f t="shared" si="400"/>
        <v>0</v>
      </c>
      <c r="CE238" s="230">
        <f t="shared" si="400"/>
        <v>0</v>
      </c>
      <c r="CF238" s="230">
        <f t="shared" si="400"/>
        <v>0</v>
      </c>
      <c r="CG238" s="230">
        <f t="shared" si="400"/>
        <v>0</v>
      </c>
      <c r="CH238" s="230">
        <f t="shared" si="400"/>
        <v>0</v>
      </c>
      <c r="CI238" s="230">
        <f t="shared" si="400"/>
        <v>0</v>
      </c>
      <c r="CJ238" s="230">
        <f t="shared" si="400"/>
        <v>0</v>
      </c>
      <c r="CK238" s="230">
        <f t="shared" si="400"/>
        <v>0</v>
      </c>
      <c r="CL238" s="230">
        <f t="shared" si="400"/>
        <v>0</v>
      </c>
      <c r="CM238" s="230">
        <f t="shared" si="397"/>
        <v>0</v>
      </c>
      <c r="CN238" s="230">
        <f t="shared" si="397"/>
        <v>0</v>
      </c>
      <c r="CO238" s="230">
        <f t="shared" si="397"/>
        <v>0</v>
      </c>
      <c r="CP238" s="230">
        <f t="shared" si="397"/>
        <v>0</v>
      </c>
      <c r="CQ238" s="230">
        <f t="shared" si="397"/>
        <v>0</v>
      </c>
      <c r="CR238" s="230">
        <f t="shared" si="397"/>
        <v>0</v>
      </c>
      <c r="CS238" s="230">
        <f t="shared" si="397"/>
        <v>0</v>
      </c>
      <c r="CT238" s="230">
        <f t="shared" si="397"/>
        <v>0</v>
      </c>
      <c r="CU238" s="230">
        <f t="shared" si="397"/>
        <v>0</v>
      </c>
      <c r="CV238" s="230">
        <f t="shared" si="397"/>
        <v>0</v>
      </c>
      <c r="CW238" s="230">
        <f t="shared" si="397"/>
        <v>0</v>
      </c>
      <c r="CX238" s="230">
        <f t="shared" si="397"/>
        <v>0</v>
      </c>
      <c r="CY238" s="230">
        <f t="shared" si="397"/>
        <v>0</v>
      </c>
      <c r="CZ238" s="230">
        <f t="shared" si="397"/>
        <v>0</v>
      </c>
      <c r="DA238" s="230">
        <f t="shared" si="397"/>
        <v>0</v>
      </c>
      <c r="DB238" s="230">
        <f t="shared" si="398"/>
        <v>0</v>
      </c>
      <c r="DC238" s="230">
        <f t="shared" si="398"/>
        <v>0</v>
      </c>
      <c r="DD238" s="230">
        <f t="shared" si="398"/>
        <v>0</v>
      </c>
      <c r="DE238" s="230">
        <f t="shared" si="398"/>
        <v>0</v>
      </c>
      <c r="DF238" s="230">
        <f t="shared" si="398"/>
        <v>0</v>
      </c>
      <c r="DG238" s="230">
        <f t="shared" si="398"/>
        <v>0</v>
      </c>
      <c r="DH238" s="230">
        <f t="shared" si="398"/>
        <v>0</v>
      </c>
      <c r="DI238" s="230">
        <f t="shared" si="398"/>
        <v>0</v>
      </c>
      <c r="DJ238" s="230">
        <f t="shared" si="398"/>
        <v>0</v>
      </c>
      <c r="DK238" s="230">
        <f t="shared" si="398"/>
        <v>0</v>
      </c>
      <c r="DL238" s="230">
        <f t="shared" si="398"/>
        <v>0</v>
      </c>
      <c r="DM238" s="230">
        <f t="shared" si="398"/>
        <v>0</v>
      </c>
      <c r="DN238" s="230">
        <f t="shared" si="398"/>
        <v>0</v>
      </c>
      <c r="DO238" s="230">
        <f t="shared" si="398"/>
        <v>0</v>
      </c>
      <c r="DP238" s="230">
        <f t="shared" si="398"/>
        <v>0</v>
      </c>
    </row>
    <row r="239" spans="2:120" x14ac:dyDescent="0.25">
      <c r="B239" s="194" t="str">
        <f t="shared" si="374"/>
        <v>Switzerland and Liechtenstein</v>
      </c>
      <c r="C239" s="233">
        <f>'web app'!$C$29</f>
        <v>668.55</v>
      </c>
      <c r="D239" s="234">
        <f>'web app'!$C$17</f>
        <v>0.15</v>
      </c>
      <c r="E239" s="235">
        <f>VLOOKUP($S239,'data countries EDGAR'!$A$15:$AA$223,'data countries EDGAR'!$AA$12,FALSE)</f>
        <v>1.1162520108574025E-3</v>
      </c>
      <c r="F239" s="235">
        <f>VLOOKUP($S239,'data countries EDGAR'!$A$15:$AA$223,'data countries EDGAR'!$Z$12,FALSE)</f>
        <v>1.0464653590692592E-3</v>
      </c>
      <c r="G239" s="193">
        <f t="shared" si="375"/>
        <v>0.70661279571369773</v>
      </c>
      <c r="H239" s="262">
        <f>VLOOKUP($S239,'data countries EDGAR'!$A$15:$AA$223,'data countries EDGAR'!M$12,FALSE)/1000</f>
        <v>3.8395386996948999E-2</v>
      </c>
      <c r="I239" s="236">
        <f>VLOOKUP($S239,'data countries EDGAR'!$A$15:$AA$223,'data countries EDGAR'!N$12,FALSE)/1000</f>
        <v>3.5940116151449999E-2</v>
      </c>
      <c r="J239" s="236">
        <f>VLOOKUP($S239,'data countries EDGAR'!$A$15:$AA$223,'data countries EDGAR'!O$12,FALSE)/1000</f>
        <v>3.7630101833195997E-2</v>
      </c>
      <c r="K239" s="236">
        <f>VLOOKUP($S239,'data countries EDGAR'!$A$15:$AA$223,'data countries EDGAR'!P$12,FALSE)/1000</f>
        <v>3.4480540812592997E-2</v>
      </c>
      <c r="L239" s="236">
        <f>VLOOKUP($S239,'data countries EDGAR'!$A$15:$AA$223,'data countries EDGAR'!Q$12,FALSE)/1000</f>
        <v>3.3666093880709999E-2</v>
      </c>
      <c r="M239" s="236">
        <f>VLOOKUP($S239,'data countries EDGAR'!$A$15:$AA$223,'data countries EDGAR'!R$12,FALSE)/1000</f>
        <v>3.3732136475895999E-2</v>
      </c>
      <c r="N239" s="236"/>
      <c r="O239" s="236"/>
      <c r="P239" s="262">
        <f t="shared" si="376"/>
        <v>0.17544898915384499</v>
      </c>
      <c r="Q239" s="194">
        <f t="shared" si="363"/>
        <v>0</v>
      </c>
      <c r="R239" s="237">
        <f t="shared" si="364"/>
        <v>0</v>
      </c>
      <c r="S239" s="194" t="str">
        <f>'data countries EDGAR'!A194</f>
        <v>Switzerland and Liechtenstein</v>
      </c>
      <c r="T239" s="195">
        <v>2019</v>
      </c>
      <c r="U239" s="485">
        <f t="shared" si="377"/>
        <v>0.70661279571369773</v>
      </c>
      <c r="V239" s="193">
        <f t="shared" si="365"/>
        <v>0.70661279571343205</v>
      </c>
      <c r="W239" s="254">
        <f t="shared" si="378"/>
        <v>-3.7603253844054052E-13</v>
      </c>
      <c r="X239" s="197">
        <f t="shared" si="366"/>
        <v>3.8395386996948999E-2</v>
      </c>
      <c r="Y239" s="229">
        <v>0</v>
      </c>
      <c r="Z239" s="199">
        <f t="shared" si="379"/>
        <v>3.8395386996948999E-2</v>
      </c>
      <c r="AA239" s="199">
        <f t="shared" si="367"/>
        <v>-156.53058905910135</v>
      </c>
      <c r="AB239" s="200">
        <f t="shared" si="368"/>
        <v>159522.54618423834</v>
      </c>
      <c r="AC239" s="199">
        <f t="shared" si="380"/>
        <v>2019.5066136590369</v>
      </c>
      <c r="AD239" s="199">
        <f t="shared" si="381"/>
        <v>2057.3005577738149</v>
      </c>
      <c r="AE239" s="201">
        <f t="shared" si="382"/>
        <v>2057.3005577738149</v>
      </c>
      <c r="AF239" s="202">
        <f t="shared" si="369"/>
        <v>2057.3005577738149</v>
      </c>
      <c r="AG239" s="202">
        <f t="shared" si="383"/>
        <v>2057.3005577738149</v>
      </c>
      <c r="AH239" s="202">
        <f t="shared" si="384"/>
        <v>2057</v>
      </c>
      <c r="AI239" s="177">
        <f t="shared" si="370"/>
        <v>2057</v>
      </c>
      <c r="AJ239" s="178" cm="1">
        <f t="array" ref="AJ239">IFERROR(INDEX($AN$6:$DP$6,MATCH(_xlfn.AGGREGATE(14,6,(AN239:DP239)/(AN239:DP239&lt;=0),1),AN239:DP239,0)),"-")</f>
        <v>2058</v>
      </c>
      <c r="AL239" s="176" t="s">
        <v>302</v>
      </c>
      <c r="AM239" s="154">
        <f t="shared" si="371"/>
        <v>3.8395386996948999E-2</v>
      </c>
      <c r="AN239" s="176">
        <f t="shared" si="385"/>
        <v>3.7379651006313797E-2</v>
      </c>
      <c r="AO239" s="176">
        <f t="shared" si="385"/>
        <v>3.6363915015678601E-2</v>
      </c>
      <c r="AP239" s="176">
        <f t="shared" si="385"/>
        <v>3.5348179025043405E-2</v>
      </c>
      <c r="AQ239" s="176">
        <f t="shared" si="385"/>
        <v>3.4332443034408203E-2</v>
      </c>
      <c r="AR239" s="230">
        <f t="shared" si="399"/>
        <v>3.3316707043773E-2</v>
      </c>
      <c r="AS239" s="230">
        <f t="shared" si="399"/>
        <v>3.2300971053137804E-2</v>
      </c>
      <c r="AT239" s="230">
        <f t="shared" si="399"/>
        <v>3.1285235062502609E-2</v>
      </c>
      <c r="AU239" s="230">
        <f t="shared" si="399"/>
        <v>3.0269499071867406E-2</v>
      </c>
      <c r="AV239" s="230">
        <f t="shared" si="399"/>
        <v>2.9253763081232207E-2</v>
      </c>
      <c r="AW239" s="230">
        <f t="shared" si="399"/>
        <v>2.8238027090597008E-2</v>
      </c>
      <c r="AX239" s="230">
        <f t="shared" si="399"/>
        <v>2.7222291099961809E-2</v>
      </c>
      <c r="AY239" s="230">
        <f t="shared" si="399"/>
        <v>2.620655510932661E-2</v>
      </c>
      <c r="AZ239" s="230">
        <f t="shared" si="399"/>
        <v>2.5190819118691411E-2</v>
      </c>
      <c r="BA239" s="230">
        <f t="shared" si="399"/>
        <v>2.4175083128056211E-2</v>
      </c>
      <c r="BB239" s="230">
        <f t="shared" si="399"/>
        <v>2.3159347137421012E-2</v>
      </c>
      <c r="BC239" s="230">
        <f t="shared" si="399"/>
        <v>2.2143611146785813E-2</v>
      </c>
      <c r="BD239" s="230">
        <f t="shared" si="399"/>
        <v>2.1127875156150614E-2</v>
      </c>
      <c r="BE239" s="230">
        <f t="shared" si="399"/>
        <v>2.0112139165515415E-2</v>
      </c>
      <c r="BF239" s="230">
        <f t="shared" si="399"/>
        <v>1.9096403174880216E-2</v>
      </c>
      <c r="BG239" s="230">
        <f t="shared" si="399"/>
        <v>1.8080667184245017E-2</v>
      </c>
      <c r="BH239" s="230">
        <f t="shared" si="396"/>
        <v>1.7064931193609818E-2</v>
      </c>
      <c r="BI239" s="230">
        <f t="shared" si="396"/>
        <v>1.6049195202974618E-2</v>
      </c>
      <c r="BJ239" s="230">
        <f t="shared" si="396"/>
        <v>1.5033459212339419E-2</v>
      </c>
      <c r="BK239" s="230">
        <f t="shared" si="396"/>
        <v>1.401772322170422E-2</v>
      </c>
      <c r="BL239" s="230">
        <f t="shared" si="396"/>
        <v>1.3001987231069021E-2</v>
      </c>
      <c r="BM239" s="230">
        <f t="shared" si="396"/>
        <v>1.1986251240433822E-2</v>
      </c>
      <c r="BN239" s="230">
        <f t="shared" si="396"/>
        <v>1.0970515249798623E-2</v>
      </c>
      <c r="BO239" s="230">
        <f t="shared" si="396"/>
        <v>9.9547792591634238E-3</v>
      </c>
      <c r="BP239" s="230">
        <f t="shared" si="396"/>
        <v>8.9390432685282246E-3</v>
      </c>
      <c r="BQ239" s="230">
        <f t="shared" si="396"/>
        <v>7.9233072778930255E-3</v>
      </c>
      <c r="BR239" s="230">
        <f t="shared" si="396"/>
        <v>6.9075712872578299E-3</v>
      </c>
      <c r="BS239" s="230">
        <f t="shared" si="396"/>
        <v>5.8918352966226273E-3</v>
      </c>
      <c r="BT239" s="230">
        <f t="shared" si="396"/>
        <v>4.8760993059874247E-3</v>
      </c>
      <c r="BU239" s="230">
        <f t="shared" si="396"/>
        <v>3.860363315352229E-3</v>
      </c>
      <c r="BV239" s="230">
        <f t="shared" si="396"/>
        <v>2.8446273247170334E-3</v>
      </c>
      <c r="BW239" s="230">
        <f t="shared" si="400"/>
        <v>1.8288913340818308E-3</v>
      </c>
      <c r="BX239" s="230">
        <f t="shared" si="400"/>
        <v>8.1315534344662821E-4</v>
      </c>
      <c r="BY239" s="230">
        <f t="shared" si="400"/>
        <v>4.5878242863764083E-5</v>
      </c>
      <c r="BZ239" s="230">
        <f t="shared" si="400"/>
        <v>0</v>
      </c>
      <c r="CA239" s="230">
        <f t="shared" si="400"/>
        <v>0</v>
      </c>
      <c r="CB239" s="230">
        <f t="shared" si="400"/>
        <v>0</v>
      </c>
      <c r="CC239" s="230">
        <f t="shared" si="400"/>
        <v>0</v>
      </c>
      <c r="CD239" s="230">
        <f t="shared" si="400"/>
        <v>0</v>
      </c>
      <c r="CE239" s="230">
        <f t="shared" si="400"/>
        <v>0</v>
      </c>
      <c r="CF239" s="230">
        <f t="shared" si="400"/>
        <v>0</v>
      </c>
      <c r="CG239" s="230">
        <f t="shared" si="400"/>
        <v>0</v>
      </c>
      <c r="CH239" s="230">
        <f t="shared" si="400"/>
        <v>0</v>
      </c>
      <c r="CI239" s="230">
        <f t="shared" si="400"/>
        <v>0</v>
      </c>
      <c r="CJ239" s="230">
        <f t="shared" si="400"/>
        <v>0</v>
      </c>
      <c r="CK239" s="230">
        <f t="shared" si="400"/>
        <v>0</v>
      </c>
      <c r="CL239" s="230">
        <f t="shared" si="400"/>
        <v>0</v>
      </c>
      <c r="CM239" s="230">
        <f t="shared" si="397"/>
        <v>0</v>
      </c>
      <c r="CN239" s="230">
        <f t="shared" si="397"/>
        <v>0</v>
      </c>
      <c r="CO239" s="230">
        <f t="shared" si="397"/>
        <v>0</v>
      </c>
      <c r="CP239" s="230">
        <f t="shared" si="397"/>
        <v>0</v>
      </c>
      <c r="CQ239" s="230">
        <f t="shared" si="397"/>
        <v>0</v>
      </c>
      <c r="CR239" s="230">
        <f t="shared" si="397"/>
        <v>0</v>
      </c>
      <c r="CS239" s="230">
        <f t="shared" si="397"/>
        <v>0</v>
      </c>
      <c r="CT239" s="230">
        <f t="shared" si="397"/>
        <v>0</v>
      </c>
      <c r="CU239" s="230">
        <f t="shared" si="397"/>
        <v>0</v>
      </c>
      <c r="CV239" s="230">
        <f t="shared" si="397"/>
        <v>0</v>
      </c>
      <c r="CW239" s="230">
        <f t="shared" si="397"/>
        <v>0</v>
      </c>
      <c r="CX239" s="230">
        <f t="shared" si="397"/>
        <v>0</v>
      </c>
      <c r="CY239" s="230">
        <f t="shared" si="397"/>
        <v>0</v>
      </c>
      <c r="CZ239" s="230">
        <f t="shared" si="397"/>
        <v>0</v>
      </c>
      <c r="DA239" s="230">
        <f t="shared" si="397"/>
        <v>0</v>
      </c>
      <c r="DB239" s="230">
        <f t="shared" si="398"/>
        <v>0</v>
      </c>
      <c r="DC239" s="230">
        <f t="shared" si="398"/>
        <v>0</v>
      </c>
      <c r="DD239" s="230">
        <f t="shared" si="398"/>
        <v>0</v>
      </c>
      <c r="DE239" s="230">
        <f t="shared" si="398"/>
        <v>0</v>
      </c>
      <c r="DF239" s="230">
        <f t="shared" si="398"/>
        <v>0</v>
      </c>
      <c r="DG239" s="230">
        <f t="shared" si="398"/>
        <v>0</v>
      </c>
      <c r="DH239" s="230">
        <f t="shared" si="398"/>
        <v>0</v>
      </c>
      <c r="DI239" s="230">
        <f t="shared" si="398"/>
        <v>0</v>
      </c>
      <c r="DJ239" s="230">
        <f t="shared" si="398"/>
        <v>0</v>
      </c>
      <c r="DK239" s="230">
        <f t="shared" si="398"/>
        <v>0</v>
      </c>
      <c r="DL239" s="230">
        <f t="shared" si="398"/>
        <v>0</v>
      </c>
      <c r="DM239" s="230">
        <f t="shared" si="398"/>
        <v>0</v>
      </c>
      <c r="DN239" s="230">
        <f t="shared" si="398"/>
        <v>0</v>
      </c>
      <c r="DO239" s="230">
        <f t="shared" si="398"/>
        <v>0</v>
      </c>
      <c r="DP239" s="230">
        <f t="shared" si="398"/>
        <v>0</v>
      </c>
    </row>
    <row r="240" spans="2:120" x14ac:dyDescent="0.25">
      <c r="B240" s="194" t="str">
        <f t="shared" si="374"/>
        <v>Syria</v>
      </c>
      <c r="C240" s="233">
        <f>'web app'!$C$29</f>
        <v>668.55</v>
      </c>
      <c r="D240" s="234">
        <f>'web app'!$C$17</f>
        <v>0.15</v>
      </c>
      <c r="E240" s="235">
        <f>VLOOKUP($S240,'data countries EDGAR'!$A$15:$AA$223,'data countries EDGAR'!$AA$12,FALSE)</f>
        <v>2.3988297738793598E-3</v>
      </c>
      <c r="F240" s="235">
        <f>VLOOKUP($S240,'data countries EDGAR'!$A$15:$AA$223,'data countries EDGAR'!$Z$12,FALSE)</f>
        <v>9.0805707955798366E-4</v>
      </c>
      <c r="G240" s="193">
        <f t="shared" si="375"/>
        <v>0.75657997325677329</v>
      </c>
      <c r="H240" s="262">
        <f>VLOOKUP($S240,'data countries EDGAR'!$A$15:$AA$223,'data countries EDGAR'!M$12,FALSE)/1000</f>
        <v>3.3317111438793998E-2</v>
      </c>
      <c r="I240" s="236">
        <f>VLOOKUP($S240,'data countries EDGAR'!$A$15:$AA$223,'data countries EDGAR'!N$12,FALSE)/1000</f>
        <v>3.1749202119644E-2</v>
      </c>
      <c r="J240" s="236">
        <f>VLOOKUP($S240,'data countries EDGAR'!$A$15:$AA$223,'data countries EDGAR'!O$12,FALSE)/1000</f>
        <v>3.2036263456086997E-2</v>
      </c>
      <c r="K240" s="236">
        <f>VLOOKUP($S240,'data countries EDGAR'!$A$15:$AA$223,'data countries EDGAR'!P$12,FALSE)/1000</f>
        <v>3.1165574561363003E-2</v>
      </c>
      <c r="L240" s="236">
        <f>VLOOKUP($S240,'data countries EDGAR'!$A$15:$AA$223,'data countries EDGAR'!Q$12,FALSE)/1000</f>
        <v>3.1357112542525004E-2</v>
      </c>
      <c r="M240" s="236">
        <f>VLOOKUP($S240,'data countries EDGAR'!$A$15:$AA$223,'data countries EDGAR'!R$12,FALSE)/1000</f>
        <v>3.1449838479995003E-2</v>
      </c>
      <c r="N240" s="236"/>
      <c r="O240" s="236"/>
      <c r="P240" s="262">
        <f t="shared" si="376"/>
        <v>0.157757991159614</v>
      </c>
      <c r="Q240" s="194">
        <f t="shared" si="363"/>
        <v>0</v>
      </c>
      <c r="R240" s="237">
        <f t="shared" si="364"/>
        <v>0</v>
      </c>
      <c r="S240" s="194" t="str">
        <f>'data countries EDGAR'!A195</f>
        <v>Syria</v>
      </c>
      <c r="T240" s="195">
        <v>2019</v>
      </c>
      <c r="U240" s="485">
        <f t="shared" si="377"/>
        <v>0.75657997325677329</v>
      </c>
      <c r="V240" s="193">
        <f t="shared" si="365"/>
        <v>0.75657997325689264</v>
      </c>
      <c r="W240" s="254">
        <f t="shared" si="378"/>
        <v>1.5765166949677223E-13</v>
      </c>
      <c r="X240" s="197">
        <f t="shared" si="366"/>
        <v>3.3317111438793998E-2</v>
      </c>
      <c r="Y240" s="229">
        <v>0</v>
      </c>
      <c r="Z240" s="199">
        <f t="shared" si="379"/>
        <v>3.3317111438793998E-2</v>
      </c>
      <c r="AA240" s="199">
        <f t="shared" si="367"/>
        <v>-136.11429015924131</v>
      </c>
      <c r="AB240" s="200">
        <f t="shared" si="368"/>
        <v>139002.96802683914</v>
      </c>
      <c r="AC240" s="199">
        <f t="shared" si="380"/>
        <v>2019.5053865943341</v>
      </c>
      <c r="AD240" s="199">
        <f t="shared" si="381"/>
        <v>2065.9115142463447</v>
      </c>
      <c r="AE240" s="201">
        <f t="shared" si="382"/>
        <v>2065.9115142463447</v>
      </c>
      <c r="AF240" s="202">
        <f t="shared" si="369"/>
        <v>2065.9115142463447</v>
      </c>
      <c r="AG240" s="202">
        <f t="shared" si="383"/>
        <v>2065.9115142463447</v>
      </c>
      <c r="AH240" s="202">
        <f t="shared" si="384"/>
        <v>2065</v>
      </c>
      <c r="AI240" s="177">
        <f t="shared" si="370"/>
        <v>2066</v>
      </c>
      <c r="AJ240" s="178" cm="1">
        <f t="array" ref="AJ240">IFERROR(INDEX($AN$6:$DP$6,MATCH(_xlfn.AGGREGATE(14,6,(AN240:DP240)/(AN240:DP240&lt;=0),1),AN240:DP240,0)),"-")</f>
        <v>2066</v>
      </c>
      <c r="AL240" s="176" t="s">
        <v>302</v>
      </c>
      <c r="AM240" s="154">
        <f t="shared" si="371"/>
        <v>3.3317111438793998E-2</v>
      </c>
      <c r="AN240" s="176">
        <f t="shared" si="385"/>
        <v>3.2599248383045544E-2</v>
      </c>
      <c r="AO240" s="176">
        <f t="shared" si="385"/>
        <v>3.1881385327297083E-2</v>
      </c>
      <c r="AP240" s="176">
        <f t="shared" si="385"/>
        <v>3.116352227154863E-2</v>
      </c>
      <c r="AQ240" s="176">
        <f t="shared" si="385"/>
        <v>3.0445659215800176E-2</v>
      </c>
      <c r="AR240" s="230">
        <f t="shared" si="399"/>
        <v>2.9727796160051719E-2</v>
      </c>
      <c r="AS240" s="230">
        <f t="shared" si="399"/>
        <v>2.9009933104303266E-2</v>
      </c>
      <c r="AT240" s="230">
        <f t="shared" si="399"/>
        <v>2.8292070048554809E-2</v>
      </c>
      <c r="AU240" s="230">
        <f t="shared" si="399"/>
        <v>2.7574206992806355E-2</v>
      </c>
      <c r="AV240" s="230">
        <f t="shared" si="399"/>
        <v>2.6856343937057898E-2</v>
      </c>
      <c r="AW240" s="230">
        <f t="shared" si="399"/>
        <v>2.6138480881309444E-2</v>
      </c>
      <c r="AX240" s="230">
        <f t="shared" si="399"/>
        <v>2.5420617825560987E-2</v>
      </c>
      <c r="AY240" s="230">
        <f t="shared" si="399"/>
        <v>2.4702754769812534E-2</v>
      </c>
      <c r="AZ240" s="230">
        <f t="shared" si="399"/>
        <v>2.3984891714064076E-2</v>
      </c>
      <c r="BA240" s="230">
        <f t="shared" si="399"/>
        <v>2.3267028658315619E-2</v>
      </c>
      <c r="BB240" s="230">
        <f t="shared" si="399"/>
        <v>2.2549165602567166E-2</v>
      </c>
      <c r="BC240" s="230">
        <f t="shared" si="399"/>
        <v>2.1831302546818712E-2</v>
      </c>
      <c r="BD240" s="230">
        <f t="shared" si="399"/>
        <v>2.1113439491070255E-2</v>
      </c>
      <c r="BE240" s="230">
        <f t="shared" si="399"/>
        <v>2.0395576435321798E-2</v>
      </c>
      <c r="BF240" s="230">
        <f t="shared" si="399"/>
        <v>1.9677713379573344E-2</v>
      </c>
      <c r="BG240" s="230">
        <f t="shared" si="399"/>
        <v>1.8959850323824891E-2</v>
      </c>
      <c r="BH240" s="230">
        <f t="shared" si="396"/>
        <v>1.8241987268076434E-2</v>
      </c>
      <c r="BI240" s="230">
        <f t="shared" si="396"/>
        <v>1.7524124212327977E-2</v>
      </c>
      <c r="BJ240" s="230">
        <f t="shared" si="396"/>
        <v>1.6806261156579523E-2</v>
      </c>
      <c r="BK240" s="230">
        <f t="shared" si="396"/>
        <v>1.6088398100831066E-2</v>
      </c>
      <c r="BL240" s="230">
        <f t="shared" si="396"/>
        <v>1.5370535045082612E-2</v>
      </c>
      <c r="BM240" s="230">
        <f t="shared" si="396"/>
        <v>1.4652671989334155E-2</v>
      </c>
      <c r="BN240" s="230">
        <f t="shared" si="396"/>
        <v>1.3934808933585702E-2</v>
      </c>
      <c r="BO240" s="230">
        <f t="shared" si="396"/>
        <v>1.3216945877837245E-2</v>
      </c>
      <c r="BP240" s="230">
        <f t="shared" si="396"/>
        <v>1.2499082822088791E-2</v>
      </c>
      <c r="BQ240" s="230">
        <f t="shared" si="396"/>
        <v>1.1781219766340334E-2</v>
      </c>
      <c r="BR240" s="230">
        <f t="shared" si="396"/>
        <v>1.106335671059188E-2</v>
      </c>
      <c r="BS240" s="230">
        <f t="shared" si="396"/>
        <v>1.0345493654843423E-2</v>
      </c>
      <c r="BT240" s="230">
        <f t="shared" si="396"/>
        <v>9.6276305990949662E-3</v>
      </c>
      <c r="BU240" s="230">
        <f t="shared" si="396"/>
        <v>8.9097675433465126E-3</v>
      </c>
      <c r="BV240" s="230">
        <f t="shared" si="396"/>
        <v>8.1919044875980555E-3</v>
      </c>
      <c r="BW240" s="230">
        <f t="shared" si="400"/>
        <v>7.4740414318496019E-3</v>
      </c>
      <c r="BX240" s="230">
        <f t="shared" si="400"/>
        <v>6.7561783761011449E-3</v>
      </c>
      <c r="BY240" s="230">
        <f t="shared" si="400"/>
        <v>6.0383153203526913E-3</v>
      </c>
      <c r="BZ240" s="230">
        <f t="shared" si="400"/>
        <v>5.3204522646042342E-3</v>
      </c>
      <c r="CA240" s="230">
        <f t="shared" si="400"/>
        <v>4.6025892088557806E-3</v>
      </c>
      <c r="CB240" s="230">
        <f t="shared" si="400"/>
        <v>3.8847261531073235E-3</v>
      </c>
      <c r="CC240" s="230">
        <f t="shared" si="400"/>
        <v>3.1668630973588699E-3</v>
      </c>
      <c r="CD240" s="230">
        <f t="shared" si="400"/>
        <v>2.4490000416104128E-3</v>
      </c>
      <c r="CE240" s="230">
        <f t="shared" si="400"/>
        <v>1.7311369858619557E-3</v>
      </c>
      <c r="CF240" s="230">
        <f t="shared" si="400"/>
        <v>1.0132739301135021E-3</v>
      </c>
      <c r="CG240" s="230">
        <f t="shared" si="400"/>
        <v>2.9822121081411718E-4</v>
      </c>
      <c r="CH240" s="230">
        <f t="shared" si="400"/>
        <v>0</v>
      </c>
      <c r="CI240" s="230">
        <f t="shared" si="400"/>
        <v>0</v>
      </c>
      <c r="CJ240" s="230">
        <f t="shared" si="400"/>
        <v>0</v>
      </c>
      <c r="CK240" s="230">
        <f t="shared" si="400"/>
        <v>0</v>
      </c>
      <c r="CL240" s="230">
        <f t="shared" si="400"/>
        <v>0</v>
      </c>
      <c r="CM240" s="230">
        <f t="shared" si="397"/>
        <v>0</v>
      </c>
      <c r="CN240" s="230">
        <f t="shared" si="397"/>
        <v>0</v>
      </c>
      <c r="CO240" s="230">
        <f t="shared" si="397"/>
        <v>0</v>
      </c>
      <c r="CP240" s="230">
        <f t="shared" si="397"/>
        <v>0</v>
      </c>
      <c r="CQ240" s="230">
        <f t="shared" si="397"/>
        <v>0</v>
      </c>
      <c r="CR240" s="230">
        <f t="shared" si="397"/>
        <v>0</v>
      </c>
      <c r="CS240" s="230">
        <f t="shared" si="397"/>
        <v>0</v>
      </c>
      <c r="CT240" s="230">
        <f t="shared" si="397"/>
        <v>0</v>
      </c>
      <c r="CU240" s="230">
        <f t="shared" si="397"/>
        <v>0</v>
      </c>
      <c r="CV240" s="230">
        <f t="shared" si="397"/>
        <v>0</v>
      </c>
      <c r="CW240" s="230">
        <f t="shared" si="397"/>
        <v>0</v>
      </c>
      <c r="CX240" s="230">
        <f t="shared" si="397"/>
        <v>0</v>
      </c>
      <c r="CY240" s="230">
        <f t="shared" si="397"/>
        <v>0</v>
      </c>
      <c r="CZ240" s="230">
        <f t="shared" si="397"/>
        <v>0</v>
      </c>
      <c r="DA240" s="230">
        <f t="shared" si="397"/>
        <v>0</v>
      </c>
      <c r="DB240" s="230">
        <f t="shared" si="398"/>
        <v>0</v>
      </c>
      <c r="DC240" s="230">
        <f t="shared" si="398"/>
        <v>0</v>
      </c>
      <c r="DD240" s="230">
        <f t="shared" si="398"/>
        <v>0</v>
      </c>
      <c r="DE240" s="230">
        <f t="shared" si="398"/>
        <v>0</v>
      </c>
      <c r="DF240" s="230">
        <f t="shared" si="398"/>
        <v>0</v>
      </c>
      <c r="DG240" s="230">
        <f t="shared" si="398"/>
        <v>0</v>
      </c>
      <c r="DH240" s="230">
        <f t="shared" si="398"/>
        <v>0</v>
      </c>
      <c r="DI240" s="230">
        <f t="shared" si="398"/>
        <v>0</v>
      </c>
      <c r="DJ240" s="230">
        <f t="shared" si="398"/>
        <v>0</v>
      </c>
      <c r="DK240" s="230">
        <f t="shared" si="398"/>
        <v>0</v>
      </c>
      <c r="DL240" s="230">
        <f t="shared" si="398"/>
        <v>0</v>
      </c>
      <c r="DM240" s="230">
        <f t="shared" si="398"/>
        <v>0</v>
      </c>
      <c r="DN240" s="230">
        <f t="shared" si="398"/>
        <v>0</v>
      </c>
      <c r="DO240" s="230">
        <f t="shared" si="398"/>
        <v>0</v>
      </c>
      <c r="DP240" s="230">
        <f t="shared" si="398"/>
        <v>0</v>
      </c>
    </row>
    <row r="241" spans="2:120" x14ac:dyDescent="0.25">
      <c r="B241" s="194" t="str">
        <f t="shared" si="374"/>
        <v>Taiwan</v>
      </c>
      <c r="C241" s="233">
        <f>'web app'!$C$29</f>
        <v>668.55</v>
      </c>
      <c r="D241" s="234">
        <f>'web app'!$C$17</f>
        <v>0.15</v>
      </c>
      <c r="E241" s="235">
        <f>VLOOKUP($S241,'data countries EDGAR'!$A$15:$AA$223,'data countries EDGAR'!$AA$12,FALSE)</f>
        <v>3.0807845100810144E-3</v>
      </c>
      <c r="F241" s="235">
        <f>VLOOKUP($S241,'data countries EDGAR'!$A$15:$AA$223,'data countries EDGAR'!$Z$12,FALSE)</f>
        <v>7.9153506495522764E-3</v>
      </c>
      <c r="G241" s="193">
        <f t="shared" si="375"/>
        <v>4.8069852978766479</v>
      </c>
      <c r="H241" s="262">
        <f>VLOOKUP($S241,'data countries EDGAR'!$A$15:$AA$223,'data countries EDGAR'!M$12,FALSE)/1000</f>
        <v>0.29041854923551003</v>
      </c>
      <c r="I241" s="236">
        <f>VLOOKUP($S241,'data countries EDGAR'!$A$15:$AA$223,'data countries EDGAR'!N$12,FALSE)/1000</f>
        <v>0.28924357299549003</v>
      </c>
      <c r="J241" s="236">
        <f>VLOOKUP($S241,'data countries EDGAR'!$A$15:$AA$223,'data countries EDGAR'!O$12,FALSE)/1000</f>
        <v>0.29964071807908998</v>
      </c>
      <c r="K241" s="236">
        <f>VLOOKUP($S241,'data countries EDGAR'!$A$15:$AA$223,'data countries EDGAR'!P$12,FALSE)/1000</f>
        <v>0.28979831955132002</v>
      </c>
      <c r="L241" s="236">
        <f>VLOOKUP($S241,'data countries EDGAR'!$A$15:$AA$223,'data countries EDGAR'!Q$12,FALSE)/1000</f>
        <v>0.28184027784211002</v>
      </c>
      <c r="M241" s="236">
        <f>VLOOKUP($S241,'data countries EDGAR'!$A$15:$AA$223,'data countries EDGAR'!R$12,FALSE)/1000</f>
        <v>0.28049185558118001</v>
      </c>
      <c r="N241" s="236"/>
      <c r="O241" s="236"/>
      <c r="P241" s="262">
        <f t="shared" si="376"/>
        <v>1.4410147440491901</v>
      </c>
      <c r="Q241" s="194">
        <f t="shared" si="363"/>
        <v>0</v>
      </c>
      <c r="R241" s="237">
        <f t="shared" si="364"/>
        <v>0</v>
      </c>
      <c r="S241" s="194" t="str">
        <f>'data countries EDGAR'!A196</f>
        <v>Taiwan</v>
      </c>
      <c r="T241" s="195">
        <v>2019</v>
      </c>
      <c r="U241" s="485">
        <f t="shared" si="377"/>
        <v>4.8069852978766479</v>
      </c>
      <c r="V241" s="193">
        <f t="shared" si="365"/>
        <v>4.8069852978750349</v>
      </c>
      <c r="W241" s="254">
        <f t="shared" si="378"/>
        <v>-3.3550939804172231E-13</v>
      </c>
      <c r="X241" s="197">
        <f t="shared" si="366"/>
        <v>0.29041854923551003</v>
      </c>
      <c r="Y241" s="229">
        <v>0</v>
      </c>
      <c r="Z241" s="199">
        <f t="shared" si="379"/>
        <v>0.29041854923551003</v>
      </c>
      <c r="AA241" s="199">
        <f t="shared" si="367"/>
        <v>-1182.9049095072137</v>
      </c>
      <c r="AB241" s="200">
        <f t="shared" si="368"/>
        <v>1204439.2619186989</v>
      </c>
      <c r="AC241" s="199">
        <f t="shared" si="380"/>
        <v>2019.5073321281388</v>
      </c>
      <c r="AD241" s="199">
        <f t="shared" si="381"/>
        <v>2053.5965127228901</v>
      </c>
      <c r="AE241" s="201">
        <f t="shared" si="382"/>
        <v>2053.5965127228901</v>
      </c>
      <c r="AF241" s="202">
        <f t="shared" si="369"/>
        <v>2053.5965127228901</v>
      </c>
      <c r="AG241" s="202">
        <f t="shared" si="383"/>
        <v>2053.5965127228901</v>
      </c>
      <c r="AH241" s="202">
        <f t="shared" si="384"/>
        <v>2053</v>
      </c>
      <c r="AI241" s="177">
        <f t="shared" si="370"/>
        <v>2054</v>
      </c>
      <c r="AJ241" s="178" cm="1">
        <f t="array" ref="AJ241">IFERROR(INDEX($AN$6:$DP$6,MATCH(_xlfn.AGGREGATE(14,6,(AN241:DP241)/(AN241:DP241&lt;=0),1),AN241:DP241,0)),"-")</f>
        <v>2054</v>
      </c>
      <c r="AL241" s="176" t="s">
        <v>302</v>
      </c>
      <c r="AM241" s="154">
        <f t="shared" si="371"/>
        <v>0.29041854923551003</v>
      </c>
      <c r="AN241" s="176">
        <f t="shared" si="385"/>
        <v>0.28190100518061484</v>
      </c>
      <c r="AO241" s="176">
        <f t="shared" si="385"/>
        <v>0.27338346112571971</v>
      </c>
      <c r="AP241" s="176">
        <f t="shared" si="385"/>
        <v>0.26486591707082452</v>
      </c>
      <c r="AQ241" s="176">
        <f t="shared" si="385"/>
        <v>0.25634837301592939</v>
      </c>
      <c r="AR241" s="230">
        <f t="shared" si="399"/>
        <v>0.2478308289610342</v>
      </c>
      <c r="AS241" s="230">
        <f t="shared" si="399"/>
        <v>0.23931328490613904</v>
      </c>
      <c r="AT241" s="230">
        <f t="shared" si="399"/>
        <v>0.23079574085124388</v>
      </c>
      <c r="AU241" s="230">
        <f t="shared" si="399"/>
        <v>0.22227819679634869</v>
      </c>
      <c r="AV241" s="230">
        <f t="shared" si="399"/>
        <v>0.21376065274145356</v>
      </c>
      <c r="AW241" s="230">
        <f t="shared" si="399"/>
        <v>0.20524310868655837</v>
      </c>
      <c r="AX241" s="230">
        <f t="shared" si="399"/>
        <v>0.19672556463166321</v>
      </c>
      <c r="AY241" s="230">
        <f t="shared" si="399"/>
        <v>0.18820802057676805</v>
      </c>
      <c r="AZ241" s="230">
        <f t="shared" si="399"/>
        <v>0.17969047652187287</v>
      </c>
      <c r="BA241" s="230">
        <f t="shared" si="399"/>
        <v>0.17117293246697773</v>
      </c>
      <c r="BB241" s="230">
        <f t="shared" si="399"/>
        <v>0.16265538841208255</v>
      </c>
      <c r="BC241" s="230">
        <f t="shared" si="399"/>
        <v>0.15413784435718739</v>
      </c>
      <c r="BD241" s="230">
        <f t="shared" si="399"/>
        <v>0.14562030030229223</v>
      </c>
      <c r="BE241" s="230">
        <f t="shared" si="399"/>
        <v>0.13710275624739707</v>
      </c>
      <c r="BF241" s="230">
        <f t="shared" si="399"/>
        <v>0.12858521219250188</v>
      </c>
      <c r="BG241" s="230">
        <f t="shared" si="399"/>
        <v>0.12006766813760672</v>
      </c>
      <c r="BH241" s="230">
        <f t="shared" si="396"/>
        <v>0.11155012408271156</v>
      </c>
      <c r="BI241" s="230">
        <f t="shared" si="396"/>
        <v>0.1030325800278164</v>
      </c>
      <c r="BJ241" s="230">
        <f t="shared" si="396"/>
        <v>9.4515035972921241E-2</v>
      </c>
      <c r="BK241" s="230">
        <f t="shared" si="396"/>
        <v>8.5997491918026081E-2</v>
      </c>
      <c r="BL241" s="230">
        <f t="shared" si="396"/>
        <v>7.7479947863130894E-2</v>
      </c>
      <c r="BM241" s="230">
        <f t="shared" si="396"/>
        <v>6.8962403808235734E-2</v>
      </c>
      <c r="BN241" s="230">
        <f t="shared" si="396"/>
        <v>6.0444859753340574E-2</v>
      </c>
      <c r="BO241" s="230">
        <f t="shared" si="396"/>
        <v>5.1927315698445414E-2</v>
      </c>
      <c r="BP241" s="230">
        <f t="shared" si="396"/>
        <v>4.3409771643550255E-2</v>
      </c>
      <c r="BQ241" s="230">
        <f t="shared" si="396"/>
        <v>3.4892227588655067E-2</v>
      </c>
      <c r="BR241" s="230">
        <f t="shared" si="396"/>
        <v>2.6374683533759935E-2</v>
      </c>
      <c r="BS241" s="230">
        <f t="shared" si="396"/>
        <v>1.7857139478864748E-2</v>
      </c>
      <c r="BT241" s="230">
        <f t="shared" si="396"/>
        <v>9.33959542396956E-3</v>
      </c>
      <c r="BU241" s="230">
        <f t="shared" si="396"/>
        <v>1.5153878993915751E-3</v>
      </c>
      <c r="BV241" s="230">
        <f t="shared" si="396"/>
        <v>0</v>
      </c>
      <c r="BW241" s="230">
        <f t="shared" si="400"/>
        <v>0</v>
      </c>
      <c r="BX241" s="230">
        <f t="shared" si="400"/>
        <v>0</v>
      </c>
      <c r="BY241" s="230">
        <f t="shared" si="400"/>
        <v>0</v>
      </c>
      <c r="BZ241" s="230">
        <f t="shared" si="400"/>
        <v>0</v>
      </c>
      <c r="CA241" s="230">
        <f t="shared" si="400"/>
        <v>0</v>
      </c>
      <c r="CB241" s="230">
        <f t="shared" si="400"/>
        <v>0</v>
      </c>
      <c r="CC241" s="230">
        <f t="shared" si="400"/>
        <v>0</v>
      </c>
      <c r="CD241" s="230">
        <f t="shared" si="400"/>
        <v>0</v>
      </c>
      <c r="CE241" s="230">
        <f t="shared" si="400"/>
        <v>0</v>
      </c>
      <c r="CF241" s="230">
        <f t="shared" si="400"/>
        <v>0</v>
      </c>
      <c r="CG241" s="230">
        <f t="shared" si="400"/>
        <v>0</v>
      </c>
      <c r="CH241" s="230">
        <f t="shared" si="400"/>
        <v>0</v>
      </c>
      <c r="CI241" s="230">
        <f t="shared" si="400"/>
        <v>0</v>
      </c>
      <c r="CJ241" s="230">
        <f t="shared" si="400"/>
        <v>0</v>
      </c>
      <c r="CK241" s="230">
        <f t="shared" si="400"/>
        <v>0</v>
      </c>
      <c r="CL241" s="230">
        <f t="shared" si="400"/>
        <v>0</v>
      </c>
      <c r="CM241" s="230">
        <f t="shared" si="397"/>
        <v>0</v>
      </c>
      <c r="CN241" s="230">
        <f t="shared" si="397"/>
        <v>0</v>
      </c>
      <c r="CO241" s="230">
        <f t="shared" si="397"/>
        <v>0</v>
      </c>
      <c r="CP241" s="230">
        <f t="shared" si="397"/>
        <v>0</v>
      </c>
      <c r="CQ241" s="230">
        <f t="shared" si="397"/>
        <v>0</v>
      </c>
      <c r="CR241" s="230">
        <f t="shared" si="397"/>
        <v>0</v>
      </c>
      <c r="CS241" s="230">
        <f t="shared" si="397"/>
        <v>0</v>
      </c>
      <c r="CT241" s="230">
        <f t="shared" si="397"/>
        <v>0</v>
      </c>
      <c r="CU241" s="230">
        <f t="shared" si="397"/>
        <v>0</v>
      </c>
      <c r="CV241" s="230">
        <f t="shared" si="397"/>
        <v>0</v>
      </c>
      <c r="CW241" s="230">
        <f t="shared" si="397"/>
        <v>0</v>
      </c>
      <c r="CX241" s="230">
        <f t="shared" si="397"/>
        <v>0</v>
      </c>
      <c r="CY241" s="230">
        <f t="shared" si="397"/>
        <v>0</v>
      </c>
      <c r="CZ241" s="230">
        <f t="shared" si="397"/>
        <v>0</v>
      </c>
      <c r="DA241" s="230">
        <f t="shared" si="397"/>
        <v>0</v>
      </c>
      <c r="DB241" s="230">
        <f t="shared" si="398"/>
        <v>0</v>
      </c>
      <c r="DC241" s="230">
        <f t="shared" si="398"/>
        <v>0</v>
      </c>
      <c r="DD241" s="230">
        <f t="shared" si="398"/>
        <v>0</v>
      </c>
      <c r="DE241" s="230">
        <f t="shared" si="398"/>
        <v>0</v>
      </c>
      <c r="DF241" s="230">
        <f t="shared" si="398"/>
        <v>0</v>
      </c>
      <c r="DG241" s="230">
        <f t="shared" si="398"/>
        <v>0</v>
      </c>
      <c r="DH241" s="230">
        <f t="shared" si="398"/>
        <v>0</v>
      </c>
      <c r="DI241" s="230">
        <f t="shared" si="398"/>
        <v>0</v>
      </c>
      <c r="DJ241" s="230">
        <f t="shared" si="398"/>
        <v>0</v>
      </c>
      <c r="DK241" s="230">
        <f t="shared" si="398"/>
        <v>0</v>
      </c>
      <c r="DL241" s="230">
        <f t="shared" si="398"/>
        <v>0</v>
      </c>
      <c r="DM241" s="230">
        <f t="shared" si="398"/>
        <v>0</v>
      </c>
      <c r="DN241" s="230">
        <f t="shared" si="398"/>
        <v>0</v>
      </c>
      <c r="DO241" s="230">
        <f t="shared" si="398"/>
        <v>0</v>
      </c>
      <c r="DP241" s="230">
        <f t="shared" si="398"/>
        <v>0</v>
      </c>
    </row>
    <row r="242" spans="2:120" x14ac:dyDescent="0.25">
      <c r="B242" s="194" t="str">
        <f t="shared" si="374"/>
        <v>Tajikistan</v>
      </c>
      <c r="C242" s="233">
        <f>'web app'!$C$29</f>
        <v>668.55</v>
      </c>
      <c r="D242" s="234">
        <f>'web app'!$C$17</f>
        <v>0.15</v>
      </c>
      <c r="E242" s="235">
        <f>VLOOKUP($S242,'data countries EDGAR'!$A$15:$AA$223,'data countries EDGAR'!$AA$12,FALSE)</f>
        <v>1.2049142207369852E-3</v>
      </c>
      <c r="F242" s="235">
        <f>VLOOKUP($S242,'data countries EDGAR'!$A$15:$AA$223,'data countries EDGAR'!$Z$12,FALSE)</f>
        <v>2.4639874263660368E-4</v>
      </c>
      <c r="G242" s="193">
        <f t="shared" si="375"/>
        <v>0.2608522078223029</v>
      </c>
      <c r="H242" s="262">
        <f>VLOOKUP($S242,'data countries EDGAR'!$A$15:$AA$223,'data countries EDGAR'!M$12,FALSE)/1000</f>
        <v>9.0405047783984008E-3</v>
      </c>
      <c r="I242" s="236">
        <f>VLOOKUP($S242,'data countries EDGAR'!$A$15:$AA$223,'data countries EDGAR'!N$12,FALSE)/1000</f>
        <v>9.3880990632186009E-3</v>
      </c>
      <c r="J242" s="236">
        <f>VLOOKUP($S242,'data countries EDGAR'!$A$15:$AA$223,'data countries EDGAR'!O$12,FALSE)/1000</f>
        <v>9.4267837273231004E-3</v>
      </c>
      <c r="K242" s="236">
        <f>VLOOKUP($S242,'data countries EDGAR'!$A$15:$AA$223,'data countries EDGAR'!P$12,FALSE)/1000</f>
        <v>9.5606090102343007E-3</v>
      </c>
      <c r="L242" s="236">
        <f>VLOOKUP($S242,'data countries EDGAR'!$A$15:$AA$223,'data countries EDGAR'!Q$12,FALSE)/1000</f>
        <v>9.3203972978622013E-3</v>
      </c>
      <c r="M242" s="236">
        <f>VLOOKUP($S242,'data countries EDGAR'!$A$15:$AA$223,'data countries EDGAR'!R$12,FALSE)/1000</f>
        <v>9.7698519419371996E-3</v>
      </c>
      <c r="N242" s="236"/>
      <c r="O242" s="236"/>
      <c r="P242" s="262">
        <f t="shared" si="376"/>
        <v>4.7465741040575403E-2</v>
      </c>
      <c r="Q242" s="194">
        <f t="shared" si="363"/>
        <v>0</v>
      </c>
      <c r="R242" s="237">
        <f t="shared" si="364"/>
        <v>0</v>
      </c>
      <c r="S242" s="194" t="str">
        <f>'data countries EDGAR'!A197</f>
        <v>Tajikistan</v>
      </c>
      <c r="T242" s="195">
        <v>2019</v>
      </c>
      <c r="U242" s="485">
        <f t="shared" si="377"/>
        <v>0.2608522078223029</v>
      </c>
      <c r="V242" s="193">
        <f t="shared" si="365"/>
        <v>0.26085220782237184</v>
      </c>
      <c r="W242" s="254">
        <f t="shared" si="378"/>
        <v>2.6423307986078726E-13</v>
      </c>
      <c r="X242" s="197">
        <f t="shared" si="366"/>
        <v>9.0405047783984008E-3</v>
      </c>
      <c r="Y242" s="229">
        <v>0</v>
      </c>
      <c r="Z242" s="199">
        <f t="shared" si="379"/>
        <v>9.0405047783984008E-3</v>
      </c>
      <c r="AA242" s="199">
        <f t="shared" si="367"/>
        <v>-37.045343720374149</v>
      </c>
      <c r="AB242" s="200">
        <f t="shared" si="368"/>
        <v>37942.457765171115</v>
      </c>
      <c r="AC242" s="199">
        <f t="shared" si="380"/>
        <v>2019.5042587127339</v>
      </c>
      <c r="AD242" s="199">
        <f t="shared" si="381"/>
        <v>2078.203184448093</v>
      </c>
      <c r="AE242" s="201">
        <f t="shared" si="382"/>
        <v>2078.203184448093</v>
      </c>
      <c r="AF242" s="202">
        <f t="shared" si="369"/>
        <v>2078.203184448093</v>
      </c>
      <c r="AG242" s="202">
        <f t="shared" si="383"/>
        <v>2078.203184448093</v>
      </c>
      <c r="AH242" s="202">
        <f t="shared" si="384"/>
        <v>2078</v>
      </c>
      <c r="AI242" s="177">
        <f t="shared" si="370"/>
        <v>2078</v>
      </c>
      <c r="AJ242" s="178" cm="1">
        <f t="array" ref="AJ242">IFERROR(INDEX($AN$6:$DP$6,MATCH(_xlfn.AGGREGATE(14,6,(AN242:DP242)/(AN242:DP242&lt;=0),1),AN242:DP242,0)),"-")</f>
        <v>2079</v>
      </c>
      <c r="AL242" s="176" t="s">
        <v>302</v>
      </c>
      <c r="AM242" s="154">
        <f t="shared" si="371"/>
        <v>9.0405047783984008E-3</v>
      </c>
      <c r="AN242" s="176">
        <f t="shared" si="385"/>
        <v>8.8865011265796094E-3</v>
      </c>
      <c r="AO242" s="176">
        <f t="shared" si="385"/>
        <v>8.732497474760818E-3</v>
      </c>
      <c r="AP242" s="176">
        <f t="shared" si="385"/>
        <v>8.5784938229420266E-3</v>
      </c>
      <c r="AQ242" s="176">
        <f t="shared" si="385"/>
        <v>8.4244901711232351E-3</v>
      </c>
      <c r="AR242" s="230">
        <f t="shared" si="399"/>
        <v>8.2704865193044437E-3</v>
      </c>
      <c r="AS242" s="230">
        <f t="shared" si="399"/>
        <v>8.1164828674856523E-3</v>
      </c>
      <c r="AT242" s="230">
        <f t="shared" si="399"/>
        <v>7.9624792156668608E-3</v>
      </c>
      <c r="AU242" s="230">
        <f t="shared" si="399"/>
        <v>7.8084755638480703E-3</v>
      </c>
      <c r="AV242" s="230">
        <f t="shared" si="399"/>
        <v>7.6544719120292789E-3</v>
      </c>
      <c r="AW242" s="230">
        <f t="shared" si="399"/>
        <v>7.5004682602104874E-3</v>
      </c>
      <c r="AX242" s="230">
        <f t="shared" si="399"/>
        <v>7.346464608391696E-3</v>
      </c>
      <c r="AY242" s="230">
        <f t="shared" si="399"/>
        <v>7.1924609565729046E-3</v>
      </c>
      <c r="AZ242" s="230">
        <f t="shared" si="399"/>
        <v>7.0384573047541131E-3</v>
      </c>
      <c r="BA242" s="230">
        <f t="shared" si="399"/>
        <v>6.8844536529353226E-3</v>
      </c>
      <c r="BB242" s="230">
        <f t="shared" si="399"/>
        <v>6.7304500011165311E-3</v>
      </c>
      <c r="BC242" s="230">
        <f t="shared" si="399"/>
        <v>6.5764463492977397E-3</v>
      </c>
      <c r="BD242" s="230">
        <f t="shared" si="399"/>
        <v>6.4224426974789483E-3</v>
      </c>
      <c r="BE242" s="230">
        <f t="shared" si="399"/>
        <v>6.2684390456601569E-3</v>
      </c>
      <c r="BF242" s="230">
        <f t="shared" si="399"/>
        <v>6.1144353938413654E-3</v>
      </c>
      <c r="BG242" s="230">
        <f t="shared" si="399"/>
        <v>5.960431742022574E-3</v>
      </c>
      <c r="BH242" s="230">
        <f t="shared" si="396"/>
        <v>5.8064280902037826E-3</v>
      </c>
      <c r="BI242" s="230">
        <f t="shared" si="396"/>
        <v>5.6524244383849911E-3</v>
      </c>
      <c r="BJ242" s="230">
        <f t="shared" si="396"/>
        <v>5.4984207865661997E-3</v>
      </c>
      <c r="BK242" s="230">
        <f t="shared" si="396"/>
        <v>5.3444171347474083E-3</v>
      </c>
      <c r="BL242" s="230">
        <f t="shared" si="396"/>
        <v>5.1904134829286169E-3</v>
      </c>
      <c r="BM242" s="230">
        <f t="shared" si="396"/>
        <v>5.0364098311098254E-3</v>
      </c>
      <c r="BN242" s="230">
        <f t="shared" si="396"/>
        <v>4.8824061792910349E-3</v>
      </c>
      <c r="BO242" s="230">
        <f t="shared" si="396"/>
        <v>4.7284025274722434E-3</v>
      </c>
      <c r="BP242" s="230">
        <f t="shared" si="396"/>
        <v>4.574398875653452E-3</v>
      </c>
      <c r="BQ242" s="230">
        <f t="shared" si="396"/>
        <v>4.4203952238346606E-3</v>
      </c>
      <c r="BR242" s="230">
        <f t="shared" si="396"/>
        <v>4.2663915720158692E-3</v>
      </c>
      <c r="BS242" s="230">
        <f t="shared" si="396"/>
        <v>4.1123879201970777E-3</v>
      </c>
      <c r="BT242" s="230">
        <f t="shared" si="396"/>
        <v>3.9583842683782863E-3</v>
      </c>
      <c r="BU242" s="230">
        <f t="shared" si="396"/>
        <v>3.8043806165594949E-3</v>
      </c>
      <c r="BV242" s="230">
        <f t="shared" si="396"/>
        <v>3.6503769647407034E-3</v>
      </c>
      <c r="BW242" s="230">
        <f t="shared" si="400"/>
        <v>3.496373312921912E-3</v>
      </c>
      <c r="BX242" s="230">
        <f t="shared" si="400"/>
        <v>3.3423696611031206E-3</v>
      </c>
      <c r="BY242" s="230">
        <f t="shared" si="400"/>
        <v>3.18836600928433E-3</v>
      </c>
      <c r="BZ242" s="230">
        <f t="shared" si="400"/>
        <v>3.0343623574655386E-3</v>
      </c>
      <c r="CA242" s="230">
        <f t="shared" si="400"/>
        <v>2.8803587056467472E-3</v>
      </c>
      <c r="CB242" s="230">
        <f t="shared" si="400"/>
        <v>2.7263550538279557E-3</v>
      </c>
      <c r="CC242" s="230">
        <f t="shared" si="400"/>
        <v>2.5723514020091643E-3</v>
      </c>
      <c r="CD242" s="230">
        <f t="shared" si="400"/>
        <v>2.4183477501903729E-3</v>
      </c>
      <c r="CE242" s="230">
        <f t="shared" si="400"/>
        <v>2.2643440983715814E-3</v>
      </c>
      <c r="CF242" s="230">
        <f t="shared" si="400"/>
        <v>2.11034044655279E-3</v>
      </c>
      <c r="CG242" s="230">
        <f t="shared" si="400"/>
        <v>1.9563367947339986E-3</v>
      </c>
      <c r="CH242" s="230">
        <f t="shared" si="400"/>
        <v>1.8023331429152072E-3</v>
      </c>
      <c r="CI242" s="230">
        <f t="shared" si="400"/>
        <v>1.6483294910964157E-3</v>
      </c>
      <c r="CJ242" s="230">
        <f t="shared" si="400"/>
        <v>1.4943258392776252E-3</v>
      </c>
      <c r="CK242" s="230">
        <f t="shared" si="400"/>
        <v>1.3403221874588337E-3</v>
      </c>
      <c r="CL242" s="230">
        <f t="shared" si="400"/>
        <v>1.1863185356400414E-3</v>
      </c>
      <c r="CM242" s="230">
        <f t="shared" si="397"/>
        <v>1.03231488382125E-3</v>
      </c>
      <c r="CN242" s="230">
        <f t="shared" si="397"/>
        <v>8.7831123200245859E-4</v>
      </c>
      <c r="CO242" s="230">
        <f t="shared" si="397"/>
        <v>7.2430758018366889E-4</v>
      </c>
      <c r="CP242" s="230">
        <f t="shared" si="397"/>
        <v>5.7030392836487746E-4</v>
      </c>
      <c r="CQ242" s="230">
        <f t="shared" si="397"/>
        <v>4.1630027654608603E-4</v>
      </c>
      <c r="CR242" s="230">
        <f t="shared" si="397"/>
        <v>2.6229662472729461E-4</v>
      </c>
      <c r="CS242" s="230">
        <f t="shared" si="397"/>
        <v>1.0829297290850318E-4</v>
      </c>
      <c r="CT242" s="230">
        <f t="shared" si="397"/>
        <v>3.1789372165981167E-6</v>
      </c>
      <c r="CU242" s="230">
        <f t="shared" si="397"/>
        <v>0</v>
      </c>
      <c r="CV242" s="230">
        <f t="shared" si="397"/>
        <v>0</v>
      </c>
      <c r="CW242" s="230">
        <f t="shared" si="397"/>
        <v>0</v>
      </c>
      <c r="CX242" s="230">
        <f t="shared" si="397"/>
        <v>0</v>
      </c>
      <c r="CY242" s="230">
        <f t="shared" si="397"/>
        <v>0</v>
      </c>
      <c r="CZ242" s="230">
        <f t="shared" si="397"/>
        <v>0</v>
      </c>
      <c r="DA242" s="230">
        <f t="shared" si="397"/>
        <v>0</v>
      </c>
      <c r="DB242" s="230">
        <f t="shared" si="398"/>
        <v>0</v>
      </c>
      <c r="DC242" s="230">
        <f t="shared" si="398"/>
        <v>0</v>
      </c>
      <c r="DD242" s="230">
        <f t="shared" si="398"/>
        <v>0</v>
      </c>
      <c r="DE242" s="230">
        <f t="shared" si="398"/>
        <v>0</v>
      </c>
      <c r="DF242" s="230">
        <f t="shared" si="398"/>
        <v>0</v>
      </c>
      <c r="DG242" s="230">
        <f t="shared" si="398"/>
        <v>0</v>
      </c>
      <c r="DH242" s="230">
        <f t="shared" si="398"/>
        <v>0</v>
      </c>
      <c r="DI242" s="230">
        <f t="shared" si="398"/>
        <v>0</v>
      </c>
      <c r="DJ242" s="230">
        <f t="shared" si="398"/>
        <v>0</v>
      </c>
      <c r="DK242" s="230">
        <f t="shared" si="398"/>
        <v>0</v>
      </c>
      <c r="DL242" s="230">
        <f t="shared" si="398"/>
        <v>0</v>
      </c>
      <c r="DM242" s="230">
        <f t="shared" si="398"/>
        <v>0</v>
      </c>
      <c r="DN242" s="230">
        <f t="shared" si="398"/>
        <v>0</v>
      </c>
      <c r="DO242" s="230">
        <f t="shared" si="398"/>
        <v>0</v>
      </c>
      <c r="DP242" s="230">
        <f t="shared" si="398"/>
        <v>0</v>
      </c>
    </row>
    <row r="243" spans="2:120" x14ac:dyDescent="0.25">
      <c r="B243" s="194" t="str">
        <f t="shared" si="374"/>
        <v>Tanzania</v>
      </c>
      <c r="C243" s="233">
        <f>'web app'!$C$29</f>
        <v>668.55</v>
      </c>
      <c r="D243" s="234">
        <f>'web app'!$C$17</f>
        <v>0.15</v>
      </c>
      <c r="E243" s="235">
        <f>VLOOKUP($S243,'data countries EDGAR'!$A$15:$AA$223,'data countries EDGAR'!$AA$12,FALSE)</f>
        <v>7.898795852881264E-3</v>
      </c>
      <c r="F243" s="235">
        <f>VLOOKUP($S243,'data countries EDGAR'!$A$15:$AA$223,'data countries EDGAR'!$Z$12,FALSE)</f>
        <v>4.6343531902855558E-4</v>
      </c>
      <c r="G243" s="193">
        <f t="shared" si="375"/>
        <v>1.055466225272625</v>
      </c>
      <c r="H243" s="262">
        <f>VLOOKUP($S243,'data countries EDGAR'!$A$15:$AA$223,'data countries EDGAR'!M$12,FALSE)/1000</f>
        <v>1.7003695600570998E-2</v>
      </c>
      <c r="I243" s="236">
        <f>VLOOKUP($S243,'data countries EDGAR'!$A$15:$AA$223,'data countries EDGAR'!N$12,FALSE)/1000</f>
        <v>1.6676951326023998E-2</v>
      </c>
      <c r="J243" s="236">
        <f>VLOOKUP($S243,'data countries EDGAR'!$A$15:$AA$223,'data countries EDGAR'!O$12,FALSE)/1000</f>
        <v>1.8941786041964E-2</v>
      </c>
      <c r="K243" s="236">
        <f>VLOOKUP($S243,'data countries EDGAR'!$A$15:$AA$223,'data countries EDGAR'!P$12,FALSE)/1000</f>
        <v>2.0912355394952002E-2</v>
      </c>
      <c r="L243" s="236">
        <f>VLOOKUP($S243,'data countries EDGAR'!$A$15:$AA$223,'data countries EDGAR'!Q$12,FALSE)/1000</f>
        <v>2.1573395052973999E-2</v>
      </c>
      <c r="M243" s="236">
        <f>VLOOKUP($S243,'data countries EDGAR'!$A$15:$AA$223,'data countries EDGAR'!R$12,FALSE)/1000</f>
        <v>2.1336295650476001E-2</v>
      </c>
      <c r="N243" s="236"/>
      <c r="O243" s="236"/>
      <c r="P243" s="262">
        <f t="shared" si="376"/>
        <v>9.9440783466390001E-2</v>
      </c>
      <c r="Q243" s="194">
        <f t="shared" si="363"/>
        <v>0</v>
      </c>
      <c r="R243" s="237">
        <f t="shared" si="364"/>
        <v>0</v>
      </c>
      <c r="S243" s="194" t="str">
        <f>'data countries EDGAR'!A198</f>
        <v>Tanzania</v>
      </c>
      <c r="T243" s="195">
        <v>2019</v>
      </c>
      <c r="U243" s="485">
        <f t="shared" si="377"/>
        <v>1.055466225272625</v>
      </c>
      <c r="V243" s="193">
        <f t="shared" si="365"/>
        <v>0.92606321990063423</v>
      </c>
      <c r="W243" s="254">
        <f t="shared" si="378"/>
        <v>-0.12260269658421918</v>
      </c>
      <c r="X243" s="197">
        <f t="shared" si="366"/>
        <v>1.7003695600570998E-2</v>
      </c>
      <c r="Y243" s="229">
        <v>0</v>
      </c>
      <c r="Z243" s="199">
        <f t="shared" si="379"/>
        <v>1.7003695600570998E-2</v>
      </c>
      <c r="AA243" s="199">
        <f t="shared" si="367"/>
        <v>-70.805862676852087</v>
      </c>
      <c r="AB243" s="200">
        <f t="shared" si="368"/>
        <v>73644.907612446041</v>
      </c>
      <c r="AC243" s="199">
        <f t="shared" si="380"/>
        <v>2019.5019977064514</v>
      </c>
      <c r="AD243" s="199">
        <f t="shared" si="381"/>
        <v>2144.6435116070866</v>
      </c>
      <c r="AE243" s="201">
        <f t="shared" si="382"/>
        <v>2144.6435116070866</v>
      </c>
      <c r="AF243" s="202">
        <f t="shared" si="369"/>
        <v>2144.6435116070866</v>
      </c>
      <c r="AG243" s="202">
        <f t="shared" si="383"/>
        <v>2144.6435116070866</v>
      </c>
      <c r="AH243" s="202">
        <f t="shared" si="384"/>
        <v>2144</v>
      </c>
      <c r="AI243" s="177">
        <f t="shared" si="370"/>
        <v>2145</v>
      </c>
      <c r="AJ243" s="178" t="str" cm="1">
        <f t="array" ref="AJ243">IFERROR(INDEX($AN$6:$DP$6,MATCH(_xlfn.AGGREGATE(14,6,(AN243:DP243)/(AN243:DP243&lt;=0),1),AN243:DP243,0)),"-")</f>
        <v>-</v>
      </c>
      <c r="AL243" s="176" t="s">
        <v>302</v>
      </c>
      <c r="AM243" s="154">
        <f t="shared" si="371"/>
        <v>1.7003695600570998E-2</v>
      </c>
      <c r="AN243" s="176">
        <f t="shared" si="385"/>
        <v>1.6867822031240792E-2</v>
      </c>
      <c r="AO243" s="176">
        <f t="shared" si="385"/>
        <v>1.6731948461910586E-2</v>
      </c>
      <c r="AP243" s="176">
        <f t="shared" si="385"/>
        <v>1.659607489258038E-2</v>
      </c>
      <c r="AQ243" s="176">
        <f t="shared" si="385"/>
        <v>1.646020132325017E-2</v>
      </c>
      <c r="AR243" s="230">
        <f t="shared" si="399"/>
        <v>1.6324327753919964E-2</v>
      </c>
      <c r="AS243" s="230">
        <f t="shared" si="399"/>
        <v>1.6188454184589758E-2</v>
      </c>
      <c r="AT243" s="230">
        <f t="shared" si="399"/>
        <v>1.6052580615259552E-2</v>
      </c>
      <c r="AU243" s="230">
        <f t="shared" si="399"/>
        <v>1.5916707045929346E-2</v>
      </c>
      <c r="AV243" s="230">
        <f t="shared" si="399"/>
        <v>1.578083347659914E-2</v>
      </c>
      <c r="AW243" s="230">
        <f t="shared" si="399"/>
        <v>1.5644959907268934E-2</v>
      </c>
      <c r="AX243" s="230">
        <f t="shared" si="399"/>
        <v>1.5509086337938726E-2</v>
      </c>
      <c r="AY243" s="230">
        <f t="shared" si="399"/>
        <v>1.5373212768608518E-2</v>
      </c>
      <c r="AZ243" s="230">
        <f t="shared" si="399"/>
        <v>1.5237339199278312E-2</v>
      </c>
      <c r="BA243" s="230">
        <f t="shared" si="399"/>
        <v>1.5101465629948106E-2</v>
      </c>
      <c r="BB243" s="230">
        <f t="shared" si="399"/>
        <v>1.4965592060617899E-2</v>
      </c>
      <c r="BC243" s="230">
        <f t="shared" si="399"/>
        <v>1.4829718491287691E-2</v>
      </c>
      <c r="BD243" s="230">
        <f t="shared" si="399"/>
        <v>1.4693844921957485E-2</v>
      </c>
      <c r="BE243" s="230">
        <f t="shared" si="399"/>
        <v>1.4557971352627279E-2</v>
      </c>
      <c r="BF243" s="230">
        <f t="shared" si="399"/>
        <v>1.4422097783297071E-2</v>
      </c>
      <c r="BG243" s="230">
        <f t="shared" si="399"/>
        <v>1.4286224213966865E-2</v>
      </c>
      <c r="BH243" s="230">
        <f t="shared" si="396"/>
        <v>1.4150350644636659E-2</v>
      </c>
      <c r="BI243" s="230">
        <f t="shared" si="396"/>
        <v>1.4014477075306453E-2</v>
      </c>
      <c r="BJ243" s="230">
        <f t="shared" si="396"/>
        <v>1.3878603505976245E-2</v>
      </c>
      <c r="BK243" s="230">
        <f t="shared" si="396"/>
        <v>1.3742729936646039E-2</v>
      </c>
      <c r="BL243" s="230">
        <f t="shared" si="396"/>
        <v>1.3606856367315831E-2</v>
      </c>
      <c r="BM243" s="230">
        <f t="shared" si="396"/>
        <v>1.3470982797985625E-2</v>
      </c>
      <c r="BN243" s="230">
        <f t="shared" si="396"/>
        <v>1.3335109228655419E-2</v>
      </c>
      <c r="BO243" s="230">
        <f t="shared" si="396"/>
        <v>1.3199235659325213E-2</v>
      </c>
      <c r="BP243" s="230">
        <f t="shared" si="396"/>
        <v>1.3063362089995006E-2</v>
      </c>
      <c r="BQ243" s="230">
        <f t="shared" si="396"/>
        <v>1.2927488520664799E-2</v>
      </c>
      <c r="BR243" s="230">
        <f t="shared" si="396"/>
        <v>1.2791614951334592E-2</v>
      </c>
      <c r="BS243" s="230">
        <f t="shared" si="396"/>
        <v>1.2655741382004385E-2</v>
      </c>
      <c r="BT243" s="230">
        <f t="shared" si="396"/>
        <v>1.2519867812674178E-2</v>
      </c>
      <c r="BU243" s="230">
        <f t="shared" si="396"/>
        <v>1.2383994243343972E-2</v>
      </c>
      <c r="BV243" s="230">
        <f t="shared" si="396"/>
        <v>1.2248120674013766E-2</v>
      </c>
      <c r="BW243" s="230">
        <f t="shared" si="400"/>
        <v>1.211224710468356E-2</v>
      </c>
      <c r="BX243" s="230">
        <f t="shared" si="400"/>
        <v>1.1976373535353352E-2</v>
      </c>
      <c r="BY243" s="230">
        <f t="shared" si="400"/>
        <v>1.1840499966023144E-2</v>
      </c>
      <c r="BZ243" s="230">
        <f t="shared" si="400"/>
        <v>1.1704626396692938E-2</v>
      </c>
      <c r="CA243" s="230">
        <f t="shared" si="400"/>
        <v>1.1568752827362732E-2</v>
      </c>
      <c r="CB243" s="230">
        <f t="shared" si="400"/>
        <v>1.1432879258032526E-2</v>
      </c>
      <c r="CC243" s="230">
        <f t="shared" si="400"/>
        <v>1.129700568870232E-2</v>
      </c>
      <c r="CD243" s="230">
        <f t="shared" si="400"/>
        <v>1.1161132119372112E-2</v>
      </c>
      <c r="CE243" s="230">
        <f t="shared" si="400"/>
        <v>1.1025258550041906E-2</v>
      </c>
      <c r="CF243" s="230">
        <f t="shared" si="400"/>
        <v>1.0889384980711698E-2</v>
      </c>
      <c r="CG243" s="230">
        <f t="shared" si="400"/>
        <v>1.0753511411381492E-2</v>
      </c>
      <c r="CH243" s="230">
        <f t="shared" si="400"/>
        <v>1.0617637842051286E-2</v>
      </c>
      <c r="CI243" s="230">
        <f t="shared" si="400"/>
        <v>1.0481764272721079E-2</v>
      </c>
      <c r="CJ243" s="230">
        <f t="shared" si="400"/>
        <v>1.0345890703390873E-2</v>
      </c>
      <c r="CK243" s="230">
        <f t="shared" si="400"/>
        <v>1.0210017134060665E-2</v>
      </c>
      <c r="CL243" s="230">
        <f t="shared" si="400"/>
        <v>1.0074143564730459E-2</v>
      </c>
      <c r="CM243" s="230">
        <f t="shared" si="397"/>
        <v>9.9382699954002514E-3</v>
      </c>
      <c r="CN243" s="230">
        <f t="shared" si="397"/>
        <v>9.8023964260700452E-3</v>
      </c>
      <c r="CO243" s="230">
        <f t="shared" si="397"/>
        <v>9.6665228567398391E-3</v>
      </c>
      <c r="CP243" s="230">
        <f t="shared" si="397"/>
        <v>9.530649287409633E-3</v>
      </c>
      <c r="CQ243" s="230">
        <f t="shared" si="397"/>
        <v>9.3947757180794268E-3</v>
      </c>
      <c r="CR243" s="230">
        <f t="shared" si="397"/>
        <v>9.2589021487492189E-3</v>
      </c>
      <c r="CS243" s="230">
        <f t="shared" si="397"/>
        <v>9.1230285794190128E-3</v>
      </c>
      <c r="CT243" s="230">
        <f t="shared" si="397"/>
        <v>8.9871550100888049E-3</v>
      </c>
      <c r="CU243" s="230">
        <f t="shared" si="397"/>
        <v>8.8512814407585988E-3</v>
      </c>
      <c r="CV243" s="230">
        <f t="shared" si="397"/>
        <v>8.7154078714283927E-3</v>
      </c>
      <c r="CW243" s="230">
        <f t="shared" si="397"/>
        <v>8.5795343020981865E-3</v>
      </c>
      <c r="CX243" s="230">
        <f t="shared" si="397"/>
        <v>8.4436607327679786E-3</v>
      </c>
      <c r="CY243" s="230">
        <f t="shared" si="397"/>
        <v>8.3077871634377725E-3</v>
      </c>
      <c r="CZ243" s="230">
        <f t="shared" si="397"/>
        <v>8.1719135941075664E-3</v>
      </c>
      <c r="DA243" s="230">
        <f t="shared" si="397"/>
        <v>8.0360400247773585E-3</v>
      </c>
      <c r="DB243" s="230">
        <f t="shared" si="398"/>
        <v>7.9001664554471523E-3</v>
      </c>
      <c r="DC243" s="230">
        <f t="shared" si="398"/>
        <v>7.7642928861169462E-3</v>
      </c>
      <c r="DD243" s="230">
        <f t="shared" si="398"/>
        <v>7.6284193167867401E-3</v>
      </c>
      <c r="DE243" s="230">
        <f t="shared" si="398"/>
        <v>7.4925457474565322E-3</v>
      </c>
      <c r="DF243" s="230">
        <f t="shared" si="398"/>
        <v>7.3566721781263261E-3</v>
      </c>
      <c r="DG243" s="230">
        <f t="shared" si="398"/>
        <v>7.2207986087961199E-3</v>
      </c>
      <c r="DH243" s="230">
        <f t="shared" si="398"/>
        <v>7.084925039465912E-3</v>
      </c>
      <c r="DI243" s="230">
        <f t="shared" si="398"/>
        <v>6.9490514701357059E-3</v>
      </c>
      <c r="DJ243" s="230">
        <f t="shared" si="398"/>
        <v>6.8131779008054998E-3</v>
      </c>
      <c r="DK243" s="230">
        <f t="shared" si="398"/>
        <v>6.6773043314752919E-3</v>
      </c>
      <c r="DL243" s="230">
        <f t="shared" si="398"/>
        <v>6.5414307621450857E-3</v>
      </c>
      <c r="DM243" s="230">
        <f t="shared" si="398"/>
        <v>6.4055571928148796E-3</v>
      </c>
      <c r="DN243" s="230">
        <f t="shared" si="398"/>
        <v>6.2696836234846735E-3</v>
      </c>
      <c r="DO243" s="230">
        <f t="shared" si="398"/>
        <v>6.1338100541544656E-3</v>
      </c>
      <c r="DP243" s="230">
        <f t="shared" si="398"/>
        <v>5.9979364848242595E-3</v>
      </c>
    </row>
    <row r="244" spans="2:120" x14ac:dyDescent="0.25">
      <c r="B244" s="194" t="str">
        <f t="shared" si="374"/>
        <v>Thailand</v>
      </c>
      <c r="C244" s="233">
        <f>'web app'!$C$29</f>
        <v>668.55</v>
      </c>
      <c r="D244" s="234">
        <f>'web app'!$C$17</f>
        <v>0.15</v>
      </c>
      <c r="E244" s="235">
        <f>VLOOKUP($S244,'data countries EDGAR'!$A$15:$AA$223,'data countries EDGAR'!$AA$12,FALSE)</f>
        <v>8.9870832725650277E-3</v>
      </c>
      <c r="F244" s="235">
        <f>VLOOKUP($S244,'data countries EDGAR'!$A$15:$AA$223,'data countries EDGAR'!$Z$12,FALSE)</f>
        <v>7.8077426328644513E-3</v>
      </c>
      <c r="G244" s="193">
        <f t="shared" si="375"/>
        <v>5.338133564902301</v>
      </c>
      <c r="H244" s="262">
        <f>VLOOKUP($S244,'data countries EDGAR'!$A$15:$AA$223,'data countries EDGAR'!M$12,FALSE)/1000</f>
        <v>0.28647035218445999</v>
      </c>
      <c r="I244" s="236">
        <f>VLOOKUP($S244,'data countries EDGAR'!$A$15:$AA$223,'data countries EDGAR'!N$12,FALSE)/1000</f>
        <v>0.27563336376157005</v>
      </c>
      <c r="J244" s="236">
        <f>VLOOKUP($S244,'data countries EDGAR'!$A$15:$AA$223,'data countries EDGAR'!O$12,FALSE)/1000</f>
        <v>0.26857665084575999</v>
      </c>
      <c r="K244" s="236">
        <f>VLOOKUP($S244,'data countries EDGAR'!$A$15:$AA$223,'data countries EDGAR'!P$12,FALSE)/1000</f>
        <v>0.28431399156034004</v>
      </c>
      <c r="L244" s="236">
        <f>VLOOKUP($S244,'data countries EDGAR'!$A$15:$AA$223,'data countries EDGAR'!Q$12,FALSE)/1000</f>
        <v>0.27503442945474998</v>
      </c>
      <c r="M244" s="236">
        <f>VLOOKUP($S244,'data countries EDGAR'!$A$15:$AA$223,'data countries EDGAR'!R$12,FALSE)/1000</f>
        <v>0.28380907805481004</v>
      </c>
      <c r="N244" s="236"/>
      <c r="O244" s="236"/>
      <c r="P244" s="262">
        <f t="shared" si="376"/>
        <v>1.3873675136772303</v>
      </c>
      <c r="Q244" s="194">
        <f t="shared" si="363"/>
        <v>0</v>
      </c>
      <c r="R244" s="237">
        <f t="shared" si="364"/>
        <v>0</v>
      </c>
      <c r="S244" s="194" t="str">
        <f>'data countries EDGAR'!A199</f>
        <v>Thailand</v>
      </c>
      <c r="T244" s="195">
        <v>2019</v>
      </c>
      <c r="U244" s="485">
        <f t="shared" si="377"/>
        <v>5.338133564902301</v>
      </c>
      <c r="V244" s="193">
        <f t="shared" si="365"/>
        <v>5.3381335648958821</v>
      </c>
      <c r="W244" s="254">
        <f t="shared" si="378"/>
        <v>-1.202482557971507E-12</v>
      </c>
      <c r="X244" s="197">
        <f t="shared" si="366"/>
        <v>0.28647035218445999</v>
      </c>
      <c r="Y244" s="229">
        <v>0</v>
      </c>
      <c r="Z244" s="199">
        <f t="shared" si="379"/>
        <v>0.28647035218445999</v>
      </c>
      <c r="AA244" s="199">
        <f t="shared" si="367"/>
        <v>-1168.0164899550227</v>
      </c>
      <c r="AB244" s="200">
        <f t="shared" si="368"/>
        <v>1190474.346522111</v>
      </c>
      <c r="AC244" s="199">
        <f t="shared" si="380"/>
        <v>2019.5065339354089</v>
      </c>
      <c r="AD244" s="199">
        <f t="shared" si="381"/>
        <v>2057.7617803888947</v>
      </c>
      <c r="AE244" s="201">
        <f t="shared" si="382"/>
        <v>2057.7617803888947</v>
      </c>
      <c r="AF244" s="202">
        <f t="shared" si="369"/>
        <v>2057.7617803888947</v>
      </c>
      <c r="AG244" s="202">
        <f t="shared" si="383"/>
        <v>2057.7617803888947</v>
      </c>
      <c r="AH244" s="202">
        <f t="shared" si="384"/>
        <v>2057</v>
      </c>
      <c r="AI244" s="177">
        <f t="shared" si="370"/>
        <v>2058</v>
      </c>
      <c r="AJ244" s="178" cm="1">
        <f t="array" ref="AJ244">IFERROR(INDEX($AN$6:$DP$6,MATCH(_xlfn.AGGREGATE(14,6,(AN244:DP244)/(AN244:DP244&lt;=0),1),AN244:DP244,0)),"-")</f>
        <v>2058</v>
      </c>
      <c r="AL244" s="176" t="s">
        <v>302</v>
      </c>
      <c r="AM244" s="154">
        <f t="shared" si="371"/>
        <v>0.28647035218445999</v>
      </c>
      <c r="AN244" s="176">
        <f t="shared" si="385"/>
        <v>0.27898323712413714</v>
      </c>
      <c r="AO244" s="176">
        <f t="shared" si="385"/>
        <v>0.27149612206381424</v>
      </c>
      <c r="AP244" s="176">
        <f t="shared" si="385"/>
        <v>0.26400900700349139</v>
      </c>
      <c r="AQ244" s="176">
        <f t="shared" si="385"/>
        <v>0.25652189194316855</v>
      </c>
      <c r="AR244" s="230">
        <f t="shared" si="399"/>
        <v>0.24903477688284564</v>
      </c>
      <c r="AS244" s="230">
        <f t="shared" si="399"/>
        <v>0.2415476618225228</v>
      </c>
      <c r="AT244" s="230">
        <f t="shared" si="399"/>
        <v>0.23406054676219992</v>
      </c>
      <c r="AU244" s="230">
        <f t="shared" si="399"/>
        <v>0.22657343170187705</v>
      </c>
      <c r="AV244" s="230">
        <f t="shared" si="399"/>
        <v>0.2190863166415542</v>
      </c>
      <c r="AW244" s="230">
        <f t="shared" si="399"/>
        <v>0.21159920158123133</v>
      </c>
      <c r="AX244" s="230">
        <f t="shared" si="399"/>
        <v>0.20411208652090845</v>
      </c>
      <c r="AY244" s="230">
        <f t="shared" si="399"/>
        <v>0.19662497146058561</v>
      </c>
      <c r="AZ244" s="230">
        <f t="shared" si="399"/>
        <v>0.1891378564002627</v>
      </c>
      <c r="BA244" s="230">
        <f t="shared" si="399"/>
        <v>0.18165074133993986</v>
      </c>
      <c r="BB244" s="230">
        <f t="shared" si="399"/>
        <v>0.17416362627961698</v>
      </c>
      <c r="BC244" s="230">
        <f t="shared" si="399"/>
        <v>0.16667651121929411</v>
      </c>
      <c r="BD244" s="230">
        <f t="shared" si="399"/>
        <v>0.15918939615897126</v>
      </c>
      <c r="BE244" s="230">
        <f t="shared" si="399"/>
        <v>0.15170228109864839</v>
      </c>
      <c r="BF244" s="230">
        <f t="shared" si="399"/>
        <v>0.14421516603832552</v>
      </c>
      <c r="BG244" s="230">
        <f t="shared" si="399"/>
        <v>0.13672805097800267</v>
      </c>
      <c r="BH244" s="230">
        <f t="shared" si="396"/>
        <v>0.12924093591767979</v>
      </c>
      <c r="BI244" s="230">
        <f t="shared" si="396"/>
        <v>0.12175382085735692</v>
      </c>
      <c r="BJ244" s="230">
        <f t="shared" si="396"/>
        <v>0.11426670579703405</v>
      </c>
      <c r="BK244" s="230">
        <f t="shared" si="396"/>
        <v>0.1067795907367112</v>
      </c>
      <c r="BL244" s="230">
        <f t="shared" si="396"/>
        <v>9.9292475676388325E-2</v>
      </c>
      <c r="BM244" s="230">
        <f t="shared" si="396"/>
        <v>9.1805360616065451E-2</v>
      </c>
      <c r="BN244" s="230">
        <f t="shared" si="396"/>
        <v>8.4318245555742605E-2</v>
      </c>
      <c r="BO244" s="230">
        <f t="shared" si="396"/>
        <v>7.683113049541973E-2</v>
      </c>
      <c r="BP244" s="230">
        <f t="shared" si="396"/>
        <v>6.9344015435096856E-2</v>
      </c>
      <c r="BQ244" s="230">
        <f t="shared" si="396"/>
        <v>6.1856900374773982E-2</v>
      </c>
      <c r="BR244" s="230">
        <f t="shared" si="396"/>
        <v>5.4369785314451136E-2</v>
      </c>
      <c r="BS244" s="230">
        <f t="shared" si="396"/>
        <v>4.6882670254128261E-2</v>
      </c>
      <c r="BT244" s="230">
        <f t="shared" si="396"/>
        <v>3.9395555193805387E-2</v>
      </c>
      <c r="BU244" s="230">
        <f t="shared" si="396"/>
        <v>3.1908440133482541E-2</v>
      </c>
      <c r="BV244" s="230">
        <f t="shared" si="396"/>
        <v>2.4421325073159639E-2</v>
      </c>
      <c r="BW244" s="230">
        <f t="shared" si="400"/>
        <v>1.6934210012836792E-2</v>
      </c>
      <c r="BX244" s="230">
        <f t="shared" si="400"/>
        <v>9.4470949525139458E-3</v>
      </c>
      <c r="BY244" s="230">
        <f t="shared" si="400"/>
        <v>2.1724214778364192E-3</v>
      </c>
      <c r="BZ244" s="230">
        <f t="shared" si="400"/>
        <v>0</v>
      </c>
      <c r="CA244" s="230">
        <f t="shared" si="400"/>
        <v>0</v>
      </c>
      <c r="CB244" s="230">
        <f t="shared" si="400"/>
        <v>0</v>
      </c>
      <c r="CC244" s="230">
        <f t="shared" si="400"/>
        <v>0</v>
      </c>
      <c r="CD244" s="230">
        <f t="shared" si="400"/>
        <v>0</v>
      </c>
      <c r="CE244" s="230">
        <f t="shared" si="400"/>
        <v>0</v>
      </c>
      <c r="CF244" s="230">
        <f t="shared" si="400"/>
        <v>0</v>
      </c>
      <c r="CG244" s="230">
        <f t="shared" si="400"/>
        <v>0</v>
      </c>
      <c r="CH244" s="230">
        <f t="shared" si="400"/>
        <v>0</v>
      </c>
      <c r="CI244" s="230">
        <f t="shared" si="400"/>
        <v>0</v>
      </c>
      <c r="CJ244" s="230">
        <f t="shared" si="400"/>
        <v>0</v>
      </c>
      <c r="CK244" s="230">
        <f t="shared" si="400"/>
        <v>0</v>
      </c>
      <c r="CL244" s="230">
        <f t="shared" si="400"/>
        <v>0</v>
      </c>
      <c r="CM244" s="230">
        <f t="shared" si="397"/>
        <v>0</v>
      </c>
      <c r="CN244" s="230">
        <f t="shared" si="397"/>
        <v>0</v>
      </c>
      <c r="CO244" s="230">
        <f t="shared" si="397"/>
        <v>0</v>
      </c>
      <c r="CP244" s="230">
        <f t="shared" si="397"/>
        <v>0</v>
      </c>
      <c r="CQ244" s="230">
        <f t="shared" si="397"/>
        <v>0</v>
      </c>
      <c r="CR244" s="230">
        <f t="shared" si="397"/>
        <v>0</v>
      </c>
      <c r="CS244" s="230">
        <f t="shared" si="397"/>
        <v>0</v>
      </c>
      <c r="CT244" s="230">
        <f t="shared" si="397"/>
        <v>0</v>
      </c>
      <c r="CU244" s="230">
        <f t="shared" si="397"/>
        <v>0</v>
      </c>
      <c r="CV244" s="230">
        <f t="shared" si="397"/>
        <v>0</v>
      </c>
      <c r="CW244" s="230">
        <f t="shared" si="397"/>
        <v>0</v>
      </c>
      <c r="CX244" s="230">
        <f t="shared" si="397"/>
        <v>0</v>
      </c>
      <c r="CY244" s="230">
        <f t="shared" si="397"/>
        <v>0</v>
      </c>
      <c r="CZ244" s="230">
        <f t="shared" si="397"/>
        <v>0</v>
      </c>
      <c r="DA244" s="230">
        <f t="shared" si="397"/>
        <v>0</v>
      </c>
      <c r="DB244" s="230">
        <f t="shared" si="398"/>
        <v>0</v>
      </c>
      <c r="DC244" s="230">
        <f t="shared" si="398"/>
        <v>0</v>
      </c>
      <c r="DD244" s="230">
        <f t="shared" si="398"/>
        <v>0</v>
      </c>
      <c r="DE244" s="230">
        <f t="shared" si="398"/>
        <v>0</v>
      </c>
      <c r="DF244" s="230">
        <f t="shared" si="398"/>
        <v>0</v>
      </c>
      <c r="DG244" s="230">
        <f t="shared" si="398"/>
        <v>0</v>
      </c>
      <c r="DH244" s="230">
        <f t="shared" si="398"/>
        <v>0</v>
      </c>
      <c r="DI244" s="230">
        <f t="shared" si="398"/>
        <v>0</v>
      </c>
      <c r="DJ244" s="230">
        <f t="shared" si="398"/>
        <v>0</v>
      </c>
      <c r="DK244" s="230">
        <f t="shared" si="398"/>
        <v>0</v>
      </c>
      <c r="DL244" s="230">
        <f t="shared" si="398"/>
        <v>0</v>
      </c>
      <c r="DM244" s="230">
        <f t="shared" si="398"/>
        <v>0</v>
      </c>
      <c r="DN244" s="230">
        <f t="shared" si="398"/>
        <v>0</v>
      </c>
      <c r="DO244" s="230">
        <f t="shared" si="398"/>
        <v>0</v>
      </c>
      <c r="DP244" s="230">
        <f t="shared" si="398"/>
        <v>0</v>
      </c>
    </row>
    <row r="245" spans="2:120" x14ac:dyDescent="0.25">
      <c r="B245" s="194" t="str">
        <f t="shared" si="374"/>
        <v>The Gambia</v>
      </c>
      <c r="C245" s="233">
        <f>'web app'!$C$29</f>
        <v>668.55</v>
      </c>
      <c r="D245" s="234">
        <f>'web app'!$C$17</f>
        <v>0.15</v>
      </c>
      <c r="E245" s="235">
        <f>VLOOKUP($S245,'data countries EDGAR'!$A$15:$AA$223,'data countries EDGAR'!$AA$12,FALSE)</f>
        <v>2.8891942019898808E-4</v>
      </c>
      <c r="F245" s="235">
        <f>VLOOKUP($S245,'data countries EDGAR'!$A$15:$AA$223,'data countries EDGAR'!$Z$12,FALSE)</f>
        <v>1.2673585785594125E-5</v>
      </c>
      <c r="G245" s="193">
        <f t="shared" si="375"/>
        <v>3.6175548666520126E-2</v>
      </c>
      <c r="H245" s="262">
        <f>VLOOKUP($S245,'data countries EDGAR'!$A$15:$AA$223,'data countries EDGAR'!M$12,FALSE)/1000</f>
        <v>4.6500080166028002E-4</v>
      </c>
      <c r="I245" s="236">
        <f>VLOOKUP($S245,'data countries EDGAR'!$A$15:$AA$223,'data countries EDGAR'!N$12,FALSE)/1000</f>
        <v>4.2201488084993999E-4</v>
      </c>
      <c r="J245" s="236">
        <f>VLOOKUP($S245,'data countries EDGAR'!$A$15:$AA$223,'data countries EDGAR'!O$12,FALSE)/1000</f>
        <v>4.7764646182499998E-4</v>
      </c>
      <c r="K245" s="236">
        <f>VLOOKUP($S245,'data countries EDGAR'!$A$15:$AA$223,'data countries EDGAR'!P$12,FALSE)/1000</f>
        <v>4.9492337304873001E-4</v>
      </c>
      <c r="L245" s="236">
        <f>VLOOKUP($S245,'data countries EDGAR'!$A$15:$AA$223,'data countries EDGAR'!Q$12,FALSE)/1000</f>
        <v>4.7383389140865002E-4</v>
      </c>
      <c r="M245" s="236">
        <f>VLOOKUP($S245,'data countries EDGAR'!$A$15:$AA$223,'data countries EDGAR'!R$12,FALSE)/1000</f>
        <v>4.9229290052959997E-4</v>
      </c>
      <c r="N245" s="236"/>
      <c r="O245" s="236"/>
      <c r="P245" s="262">
        <f t="shared" si="376"/>
        <v>2.36071150766192E-3</v>
      </c>
      <c r="Q245" s="194">
        <f t="shared" si="363"/>
        <v>0</v>
      </c>
      <c r="R245" s="237">
        <f t="shared" si="364"/>
        <v>0</v>
      </c>
      <c r="S245" s="194" t="str">
        <f>'data countries EDGAR'!A200</f>
        <v>The Gambia</v>
      </c>
      <c r="T245" s="195">
        <v>2019</v>
      </c>
      <c r="U245" s="485">
        <f t="shared" si="377"/>
        <v>3.6175548666520126E-2</v>
      </c>
      <c r="V245" s="193">
        <f t="shared" si="365"/>
        <v>2.7803330503874252E-2</v>
      </c>
      <c r="W245" s="254">
        <f t="shared" si="378"/>
        <v>-0.23143306656725915</v>
      </c>
      <c r="X245" s="197">
        <f t="shared" si="366"/>
        <v>4.6500080166028002E-4</v>
      </c>
      <c r="Y245" s="229">
        <v>0</v>
      </c>
      <c r="Z245" s="199">
        <f t="shared" si="379"/>
        <v>4.6500080166028002E-4</v>
      </c>
      <c r="AA245" s="199">
        <f t="shared" si="367"/>
        <v>-1.9509543360405717</v>
      </c>
      <c r="AB245" s="200">
        <f t="shared" si="368"/>
        <v>2043.5023121586814</v>
      </c>
      <c r="AC245" s="199">
        <f t="shared" si="380"/>
        <v>2019.5015965066543</v>
      </c>
      <c r="AD245" s="199">
        <f t="shared" si="381"/>
        <v>2176.0918929555392</v>
      </c>
      <c r="AE245" s="201">
        <f t="shared" si="382"/>
        <v>2176.0918929555392</v>
      </c>
      <c r="AF245" s="202">
        <f t="shared" si="369"/>
        <v>2176.0918929555392</v>
      </c>
      <c r="AG245" s="202">
        <f t="shared" si="383"/>
        <v>2176.0918929555392</v>
      </c>
      <c r="AH245" s="202">
        <f t="shared" si="384"/>
        <v>2176</v>
      </c>
      <c r="AI245" s="177">
        <f t="shared" si="370"/>
        <v>2176</v>
      </c>
      <c r="AJ245" s="178" t="str" cm="1">
        <f t="array" ref="AJ245">IFERROR(INDEX($AN$6:$DP$6,MATCH(_xlfn.AGGREGATE(14,6,(AN245:DP245)/(AN245:DP245&lt;=0),1),AN245:DP245,0)),"-")</f>
        <v>-</v>
      </c>
      <c r="AL245" s="176" t="s">
        <v>302</v>
      </c>
      <c r="AM245" s="154">
        <f t="shared" si="371"/>
        <v>4.6500080166028002E-4</v>
      </c>
      <c r="AN245" s="176">
        <f t="shared" si="385"/>
        <v>4.6203129415332172E-4</v>
      </c>
      <c r="AO245" s="176">
        <f t="shared" si="385"/>
        <v>4.5906178664636347E-4</v>
      </c>
      <c r="AP245" s="176">
        <f t="shared" si="385"/>
        <v>4.5609227913940518E-4</v>
      </c>
      <c r="AQ245" s="176">
        <f t="shared" si="385"/>
        <v>4.5312277163244693E-4</v>
      </c>
      <c r="AR245" s="230">
        <f t="shared" si="399"/>
        <v>4.5015326412548864E-4</v>
      </c>
      <c r="AS245" s="230">
        <f t="shared" si="399"/>
        <v>4.4718375661853039E-4</v>
      </c>
      <c r="AT245" s="230">
        <f t="shared" si="399"/>
        <v>4.442142491115721E-4</v>
      </c>
      <c r="AU245" s="230">
        <f t="shared" si="399"/>
        <v>4.412447416046138E-4</v>
      </c>
      <c r="AV245" s="230">
        <f t="shared" si="399"/>
        <v>4.3827523409765555E-4</v>
      </c>
      <c r="AW245" s="230">
        <f t="shared" si="399"/>
        <v>4.3530572659069726E-4</v>
      </c>
      <c r="AX245" s="230">
        <f t="shared" si="399"/>
        <v>4.3233621908373901E-4</v>
      </c>
      <c r="AY245" s="230">
        <f t="shared" si="399"/>
        <v>4.2936671157678072E-4</v>
      </c>
      <c r="AZ245" s="230">
        <f t="shared" si="399"/>
        <v>4.2639720406982247E-4</v>
      </c>
      <c r="BA245" s="230">
        <f t="shared" si="399"/>
        <v>4.2342769656286418E-4</v>
      </c>
      <c r="BB245" s="230">
        <f t="shared" si="399"/>
        <v>4.2045818905590588E-4</v>
      </c>
      <c r="BC245" s="230">
        <f t="shared" si="399"/>
        <v>4.1748868154894763E-4</v>
      </c>
      <c r="BD245" s="230">
        <f t="shared" si="399"/>
        <v>4.1451917404198934E-4</v>
      </c>
      <c r="BE245" s="230">
        <f t="shared" si="399"/>
        <v>4.1154966653503109E-4</v>
      </c>
      <c r="BF245" s="230">
        <f t="shared" si="399"/>
        <v>4.085801590280728E-4</v>
      </c>
      <c r="BG245" s="230">
        <f t="shared" si="399"/>
        <v>4.0561065152111455E-4</v>
      </c>
      <c r="BH245" s="230">
        <f t="shared" si="396"/>
        <v>4.0264114401415626E-4</v>
      </c>
      <c r="BI245" s="230">
        <f t="shared" si="396"/>
        <v>3.9967163650719796E-4</v>
      </c>
      <c r="BJ245" s="230">
        <f t="shared" si="396"/>
        <v>3.9670212900023971E-4</v>
      </c>
      <c r="BK245" s="230">
        <f t="shared" si="396"/>
        <v>3.9373262149328142E-4</v>
      </c>
      <c r="BL245" s="230">
        <f t="shared" si="396"/>
        <v>3.9076311398632317E-4</v>
      </c>
      <c r="BM245" s="230">
        <f t="shared" si="396"/>
        <v>3.8779360647936488E-4</v>
      </c>
      <c r="BN245" s="230">
        <f t="shared" si="396"/>
        <v>3.8482409897240663E-4</v>
      </c>
      <c r="BO245" s="230">
        <f t="shared" si="396"/>
        <v>3.8185459146544833E-4</v>
      </c>
      <c r="BP245" s="230">
        <f t="shared" si="396"/>
        <v>3.7888508395849004E-4</v>
      </c>
      <c r="BQ245" s="230">
        <f t="shared" si="396"/>
        <v>3.7591557645153179E-4</v>
      </c>
      <c r="BR245" s="230">
        <f t="shared" si="396"/>
        <v>3.729460689445735E-4</v>
      </c>
      <c r="BS245" s="230">
        <f t="shared" si="396"/>
        <v>3.6997656143761525E-4</v>
      </c>
      <c r="BT245" s="230">
        <f t="shared" si="396"/>
        <v>3.6700705393065696E-4</v>
      </c>
      <c r="BU245" s="230">
        <f t="shared" si="396"/>
        <v>3.6403754642369871E-4</v>
      </c>
      <c r="BV245" s="230">
        <f t="shared" si="396"/>
        <v>3.6106803891674041E-4</v>
      </c>
      <c r="BW245" s="230">
        <f t="shared" si="400"/>
        <v>3.5809853140978212E-4</v>
      </c>
      <c r="BX245" s="230">
        <f t="shared" si="400"/>
        <v>3.5512902390282387E-4</v>
      </c>
      <c r="BY245" s="230">
        <f t="shared" si="400"/>
        <v>3.5215951639586558E-4</v>
      </c>
      <c r="BZ245" s="230">
        <f t="shared" si="400"/>
        <v>3.4919000888890733E-4</v>
      </c>
      <c r="CA245" s="230">
        <f t="shared" si="400"/>
        <v>3.4622050138194904E-4</v>
      </c>
      <c r="CB245" s="230">
        <f t="shared" si="400"/>
        <v>3.4325099387499079E-4</v>
      </c>
      <c r="CC245" s="230">
        <f t="shared" si="400"/>
        <v>3.4028148636803249E-4</v>
      </c>
      <c r="CD245" s="230">
        <f t="shared" si="400"/>
        <v>3.373119788610742E-4</v>
      </c>
      <c r="CE245" s="230">
        <f t="shared" si="400"/>
        <v>3.3434247135411595E-4</v>
      </c>
      <c r="CF245" s="230">
        <f t="shared" si="400"/>
        <v>3.3137296384715771E-4</v>
      </c>
      <c r="CG245" s="230">
        <f t="shared" si="400"/>
        <v>3.2840345634019941E-4</v>
      </c>
      <c r="CH245" s="230">
        <f t="shared" si="400"/>
        <v>3.2543394883324112E-4</v>
      </c>
      <c r="CI245" s="230">
        <f t="shared" si="400"/>
        <v>3.2246444132628287E-4</v>
      </c>
      <c r="CJ245" s="230">
        <f t="shared" si="400"/>
        <v>3.1949493381932457E-4</v>
      </c>
      <c r="CK245" s="230">
        <f t="shared" si="400"/>
        <v>3.1652542631236628E-4</v>
      </c>
      <c r="CL245" s="230">
        <f t="shared" si="400"/>
        <v>3.1355591880540803E-4</v>
      </c>
      <c r="CM245" s="230">
        <f t="shared" si="397"/>
        <v>3.1058641129844979E-4</v>
      </c>
      <c r="CN245" s="230">
        <f t="shared" si="397"/>
        <v>3.0761690379149149E-4</v>
      </c>
      <c r="CO245" s="230">
        <f t="shared" si="397"/>
        <v>3.046473962845332E-4</v>
      </c>
      <c r="CP245" s="230">
        <f t="shared" si="397"/>
        <v>3.0167788877757495E-4</v>
      </c>
      <c r="CQ245" s="230">
        <f t="shared" si="397"/>
        <v>2.9870838127061665E-4</v>
      </c>
      <c r="CR245" s="230">
        <f t="shared" si="397"/>
        <v>2.9573887376365836E-4</v>
      </c>
      <c r="CS245" s="230">
        <f t="shared" si="397"/>
        <v>2.9276936625670011E-4</v>
      </c>
      <c r="CT245" s="230">
        <f t="shared" si="397"/>
        <v>2.8979985874974187E-4</v>
      </c>
      <c r="CU245" s="230">
        <f t="shared" si="397"/>
        <v>2.8683035124278357E-4</v>
      </c>
      <c r="CV245" s="230">
        <f t="shared" si="397"/>
        <v>2.8386084373582528E-4</v>
      </c>
      <c r="CW245" s="230">
        <f t="shared" si="397"/>
        <v>2.8089133622886703E-4</v>
      </c>
      <c r="CX245" s="230">
        <f t="shared" si="397"/>
        <v>2.7792182872190873E-4</v>
      </c>
      <c r="CY245" s="230">
        <f t="shared" si="397"/>
        <v>2.7495232121495044E-4</v>
      </c>
      <c r="CZ245" s="230">
        <f t="shared" si="397"/>
        <v>2.7198281370799219E-4</v>
      </c>
      <c r="DA245" s="230">
        <f t="shared" si="397"/>
        <v>2.6901330620103395E-4</v>
      </c>
      <c r="DB245" s="230">
        <f t="shared" si="398"/>
        <v>2.6604379869407565E-4</v>
      </c>
      <c r="DC245" s="230">
        <f t="shared" si="398"/>
        <v>2.6307429118711736E-4</v>
      </c>
      <c r="DD245" s="230">
        <f t="shared" si="398"/>
        <v>2.6010478368015911E-4</v>
      </c>
      <c r="DE245" s="230">
        <f t="shared" si="398"/>
        <v>2.5713527617320081E-4</v>
      </c>
      <c r="DF245" s="230">
        <f t="shared" si="398"/>
        <v>2.5416576866624252E-4</v>
      </c>
      <c r="DG245" s="230">
        <f t="shared" si="398"/>
        <v>2.5119626115928427E-4</v>
      </c>
      <c r="DH245" s="230">
        <f t="shared" si="398"/>
        <v>2.4822675365232603E-4</v>
      </c>
      <c r="DI245" s="230">
        <f t="shared" si="398"/>
        <v>2.4525724614536773E-4</v>
      </c>
      <c r="DJ245" s="230">
        <f t="shared" si="398"/>
        <v>2.4228773863840944E-4</v>
      </c>
      <c r="DK245" s="230">
        <f t="shared" si="398"/>
        <v>2.3931823113145117E-4</v>
      </c>
      <c r="DL245" s="230">
        <f t="shared" si="398"/>
        <v>2.3634872362449289E-4</v>
      </c>
      <c r="DM245" s="230">
        <f t="shared" si="398"/>
        <v>2.3337921611753462E-4</v>
      </c>
      <c r="DN245" s="230">
        <f t="shared" si="398"/>
        <v>2.3040970861057635E-4</v>
      </c>
      <c r="DO245" s="230">
        <f t="shared" si="398"/>
        <v>2.2744020110361808E-4</v>
      </c>
      <c r="DP245" s="230">
        <f t="shared" si="398"/>
        <v>2.2447069359665981E-4</v>
      </c>
    </row>
    <row r="246" spans="2:120" x14ac:dyDescent="0.25">
      <c r="B246" s="194" t="str">
        <f t="shared" si="374"/>
        <v>Timor-Leste</v>
      </c>
      <c r="C246" s="233">
        <f>'web app'!$C$29</f>
        <v>668.55</v>
      </c>
      <c r="D246" s="234">
        <f>'web app'!$C$17</f>
        <v>0.15</v>
      </c>
      <c r="E246" s="235">
        <f>VLOOKUP($S246,'data countries EDGAR'!$A$15:$AA$223,'data countries EDGAR'!$AA$12,FALSE)</f>
        <v>1.7536351652559898E-4</v>
      </c>
      <c r="F246" s="235">
        <f>VLOOKUP($S246,'data countries EDGAR'!$A$15:$AA$223,'data countries EDGAR'!$Z$12,FALSE)</f>
        <v>1.9850277446331983E-5</v>
      </c>
      <c r="G246" s="193">
        <f t="shared" si="375"/>
        <v>2.8866159384711838E-2</v>
      </c>
      <c r="H246" s="262">
        <f>VLOOKUP($S246,'data countries EDGAR'!$A$15:$AA$223,'data countries EDGAR'!M$12,FALSE)/1000</f>
        <v>7.2831754815715999E-4</v>
      </c>
      <c r="I246" s="236">
        <f>VLOOKUP($S246,'data countries EDGAR'!$A$15:$AA$223,'data countries EDGAR'!N$12,FALSE)/1000</f>
        <v>6.7941781931903002E-4</v>
      </c>
      <c r="J246" s="236">
        <f>VLOOKUP($S246,'data countries EDGAR'!$A$15:$AA$223,'data countries EDGAR'!O$12,FALSE)/1000</f>
        <v>7.1072096767568001E-4</v>
      </c>
      <c r="K246" s="236">
        <f>VLOOKUP($S246,'data countries EDGAR'!$A$15:$AA$223,'data countries EDGAR'!P$12,FALSE)/1000</f>
        <v>6.9464423330048994E-4</v>
      </c>
      <c r="L246" s="236">
        <f>VLOOKUP($S246,'data countries EDGAR'!$A$15:$AA$223,'data countries EDGAR'!Q$12,FALSE)/1000</f>
        <v>6.6442517718447007E-4</v>
      </c>
      <c r="M246" s="236">
        <f>VLOOKUP($S246,'data countries EDGAR'!$A$15:$AA$223,'data countries EDGAR'!R$12,FALSE)/1000</f>
        <v>6.9944645023067994E-4</v>
      </c>
      <c r="N246" s="236"/>
      <c r="O246" s="236"/>
      <c r="P246" s="262">
        <f t="shared" si="376"/>
        <v>3.44865464771035E-3</v>
      </c>
      <c r="Q246" s="194">
        <f t="shared" si="363"/>
        <v>0</v>
      </c>
      <c r="R246" s="237">
        <f t="shared" si="364"/>
        <v>0</v>
      </c>
      <c r="S246" s="194" t="str">
        <f>'data countries EDGAR'!A201</f>
        <v>Timor-Leste</v>
      </c>
      <c r="T246" s="195">
        <v>2019</v>
      </c>
      <c r="U246" s="485">
        <f t="shared" si="377"/>
        <v>2.8866159384711838E-2</v>
      </c>
      <c r="V246" s="193">
        <f t="shared" si="365"/>
        <v>2.8866159384714436E-2</v>
      </c>
      <c r="W246" s="254">
        <f t="shared" si="378"/>
        <v>8.992806499463768E-14</v>
      </c>
      <c r="X246" s="197">
        <f t="shared" si="366"/>
        <v>7.2831754815715999E-4</v>
      </c>
      <c r="Y246" s="229">
        <v>0</v>
      </c>
      <c r="Z246" s="199">
        <f t="shared" si="379"/>
        <v>7.2831754815715999E-4</v>
      </c>
      <c r="AA246" s="199">
        <f t="shared" si="367"/>
        <v>-3.0001352133243504</v>
      </c>
      <c r="AB246" s="200">
        <f t="shared" si="368"/>
        <v>3088.4173412553268</v>
      </c>
      <c r="AC246" s="199">
        <f t="shared" si="380"/>
        <v>2019.5031146847471</v>
      </c>
      <c r="AD246" s="199">
        <f t="shared" si="381"/>
        <v>2099.7649448526104</v>
      </c>
      <c r="AE246" s="201">
        <f t="shared" si="382"/>
        <v>2099.7649448526104</v>
      </c>
      <c r="AF246" s="202">
        <f t="shared" si="369"/>
        <v>2099.7649448526104</v>
      </c>
      <c r="AG246" s="202">
        <f t="shared" si="383"/>
        <v>2099.7649448526104</v>
      </c>
      <c r="AH246" s="202">
        <f t="shared" si="384"/>
        <v>2099</v>
      </c>
      <c r="AI246" s="177">
        <f t="shared" si="370"/>
        <v>2100</v>
      </c>
      <c r="AJ246" s="178" cm="1">
        <f t="array" ref="AJ246">IFERROR(INDEX($AN$6:$DP$6,MATCH(_xlfn.AGGREGATE(14,6,(AN246:DP246)/(AN246:DP246&lt;=0),1),AN246:DP246,0)),"-")</f>
        <v>2100</v>
      </c>
      <c r="AL246" s="176" t="s">
        <v>302</v>
      </c>
      <c r="AM246" s="154">
        <f t="shared" si="371"/>
        <v>7.2831754815715999E-4</v>
      </c>
      <c r="AN246" s="176">
        <f t="shared" si="385"/>
        <v>7.1924362990437155E-4</v>
      </c>
      <c r="AO246" s="176">
        <f t="shared" si="385"/>
        <v>7.1016971165158312E-4</v>
      </c>
      <c r="AP246" s="176">
        <f t="shared" si="385"/>
        <v>7.0109579339879457E-4</v>
      </c>
      <c r="AQ246" s="176">
        <f t="shared" si="385"/>
        <v>6.9202187514600614E-4</v>
      </c>
      <c r="AR246" s="230">
        <f t="shared" si="399"/>
        <v>6.829479568932177E-4</v>
      </c>
      <c r="AS246" s="230">
        <f t="shared" si="399"/>
        <v>6.7387403864042927E-4</v>
      </c>
      <c r="AT246" s="230">
        <f t="shared" si="399"/>
        <v>6.6480012038764083E-4</v>
      </c>
      <c r="AU246" s="230">
        <f t="shared" si="399"/>
        <v>6.557262021348524E-4</v>
      </c>
      <c r="AV246" s="230">
        <f t="shared" si="399"/>
        <v>6.4665228388206385E-4</v>
      </c>
      <c r="AW246" s="230">
        <f t="shared" si="399"/>
        <v>6.3757836562927542E-4</v>
      </c>
      <c r="AX246" s="230">
        <f t="shared" si="399"/>
        <v>6.2850444737648698E-4</v>
      </c>
      <c r="AY246" s="230">
        <f t="shared" si="399"/>
        <v>6.1943052912369855E-4</v>
      </c>
      <c r="AZ246" s="230">
        <f t="shared" si="399"/>
        <v>6.1035661087091011E-4</v>
      </c>
      <c r="BA246" s="230">
        <f t="shared" si="399"/>
        <v>6.0128269261812157E-4</v>
      </c>
      <c r="BB246" s="230">
        <f t="shared" si="399"/>
        <v>5.9220877436533313E-4</v>
      </c>
      <c r="BC246" s="230">
        <f t="shared" si="399"/>
        <v>5.831348561125447E-4</v>
      </c>
      <c r="BD246" s="230">
        <f t="shared" si="399"/>
        <v>5.7406093785975626E-4</v>
      </c>
      <c r="BE246" s="230">
        <f t="shared" si="399"/>
        <v>5.6498701960696783E-4</v>
      </c>
      <c r="BF246" s="230">
        <f t="shared" si="399"/>
        <v>5.5591310135417928E-4</v>
      </c>
      <c r="BG246" s="230">
        <f t="shared" si="399"/>
        <v>5.4683918310139085E-4</v>
      </c>
      <c r="BH246" s="230">
        <f t="shared" si="396"/>
        <v>5.3776526484860241E-4</v>
      </c>
      <c r="BI246" s="230">
        <f t="shared" si="396"/>
        <v>5.2869134659581398E-4</v>
      </c>
      <c r="BJ246" s="230">
        <f t="shared" si="396"/>
        <v>5.1961742834302554E-4</v>
      </c>
      <c r="BK246" s="230">
        <f t="shared" si="396"/>
        <v>5.10543510090237E-4</v>
      </c>
      <c r="BL246" s="230">
        <f t="shared" si="396"/>
        <v>5.0146959183744856E-4</v>
      </c>
      <c r="BM246" s="230">
        <f t="shared" si="396"/>
        <v>4.9239567358466013E-4</v>
      </c>
      <c r="BN246" s="230">
        <f t="shared" si="396"/>
        <v>4.8332175533187169E-4</v>
      </c>
      <c r="BO246" s="230">
        <f t="shared" si="396"/>
        <v>4.7424783707908326E-4</v>
      </c>
      <c r="BP246" s="230">
        <f t="shared" si="396"/>
        <v>4.6517391882629477E-4</v>
      </c>
      <c r="BQ246" s="230">
        <f t="shared" si="396"/>
        <v>4.5610000057350633E-4</v>
      </c>
      <c r="BR246" s="230">
        <f t="shared" si="396"/>
        <v>4.4702608232071784E-4</v>
      </c>
      <c r="BS246" s="230">
        <f t="shared" si="396"/>
        <v>4.3795216406792941E-4</v>
      </c>
      <c r="BT246" s="230">
        <f t="shared" si="396"/>
        <v>4.2887824581514097E-4</v>
      </c>
      <c r="BU246" s="230">
        <f t="shared" si="396"/>
        <v>4.1980432756235248E-4</v>
      </c>
      <c r="BV246" s="230">
        <f t="shared" si="396"/>
        <v>4.1073040930956405E-4</v>
      </c>
      <c r="BW246" s="230">
        <f t="shared" si="400"/>
        <v>4.0165649105677556E-4</v>
      </c>
      <c r="BX246" s="230">
        <f t="shared" si="400"/>
        <v>3.9258257280398712E-4</v>
      </c>
      <c r="BY246" s="230">
        <f t="shared" si="400"/>
        <v>3.8350865455119868E-4</v>
      </c>
      <c r="BZ246" s="230">
        <f t="shared" si="400"/>
        <v>3.744347362984102E-4</v>
      </c>
      <c r="CA246" s="230">
        <f t="shared" si="400"/>
        <v>3.6536081804562176E-4</v>
      </c>
      <c r="CB246" s="230">
        <f t="shared" si="400"/>
        <v>3.5628689979283332E-4</v>
      </c>
      <c r="CC246" s="230">
        <f t="shared" si="400"/>
        <v>3.4721298154004483E-4</v>
      </c>
      <c r="CD246" s="230">
        <f t="shared" si="400"/>
        <v>3.381390632872564E-4</v>
      </c>
      <c r="CE246" s="230">
        <f t="shared" si="400"/>
        <v>3.2906514503446796E-4</v>
      </c>
      <c r="CF246" s="230">
        <f t="shared" si="400"/>
        <v>3.1999122678167947E-4</v>
      </c>
      <c r="CG246" s="230">
        <f t="shared" si="400"/>
        <v>3.1091730852889104E-4</v>
      </c>
      <c r="CH246" s="230">
        <f t="shared" si="400"/>
        <v>3.0184339027610255E-4</v>
      </c>
      <c r="CI246" s="230">
        <f t="shared" si="400"/>
        <v>2.9276947202331411E-4</v>
      </c>
      <c r="CJ246" s="230">
        <f t="shared" si="400"/>
        <v>2.8369555377052568E-4</v>
      </c>
      <c r="CK246" s="230">
        <f t="shared" si="400"/>
        <v>2.7462163551773719E-4</v>
      </c>
      <c r="CL246" s="230">
        <f t="shared" si="400"/>
        <v>2.6554771726494875E-4</v>
      </c>
      <c r="CM246" s="230">
        <f t="shared" si="397"/>
        <v>2.5647379901216026E-4</v>
      </c>
      <c r="CN246" s="230">
        <f t="shared" si="397"/>
        <v>2.4739988075937183E-4</v>
      </c>
      <c r="CO246" s="230">
        <f t="shared" si="397"/>
        <v>2.3832596250658339E-4</v>
      </c>
      <c r="CP246" s="230">
        <f t="shared" si="397"/>
        <v>2.2925204425379496E-4</v>
      </c>
      <c r="CQ246" s="230">
        <f t="shared" si="397"/>
        <v>2.2017812600100652E-4</v>
      </c>
      <c r="CR246" s="230">
        <f t="shared" si="397"/>
        <v>2.1110420774821798E-4</v>
      </c>
      <c r="CS246" s="230">
        <f t="shared" si="397"/>
        <v>2.0203028949542954E-4</v>
      </c>
      <c r="CT246" s="230">
        <f t="shared" si="397"/>
        <v>1.9295637124264111E-4</v>
      </c>
      <c r="CU246" s="230">
        <f t="shared" si="397"/>
        <v>1.8388245298985267E-4</v>
      </c>
      <c r="CV246" s="230">
        <f t="shared" si="397"/>
        <v>1.7480853473706424E-4</v>
      </c>
      <c r="CW246" s="230">
        <f t="shared" si="397"/>
        <v>1.6573461648427569E-4</v>
      </c>
      <c r="CX246" s="230">
        <f t="shared" si="397"/>
        <v>1.5666069823148726E-4</v>
      </c>
      <c r="CY246" s="230">
        <f t="shared" si="397"/>
        <v>1.4758677997869882E-4</v>
      </c>
      <c r="CZ246" s="230">
        <f t="shared" si="397"/>
        <v>1.3851286172591039E-4</v>
      </c>
      <c r="DA246" s="230">
        <f t="shared" si="397"/>
        <v>1.2943894347312195E-4</v>
      </c>
      <c r="DB246" s="230">
        <f t="shared" si="398"/>
        <v>1.2036502522033341E-4</v>
      </c>
      <c r="DC246" s="230">
        <f t="shared" si="398"/>
        <v>1.1129110696754497E-4</v>
      </c>
      <c r="DD246" s="230">
        <f t="shared" si="398"/>
        <v>1.0221718871475654E-4</v>
      </c>
      <c r="DE246" s="230">
        <f t="shared" si="398"/>
        <v>9.3143270461968101E-5</v>
      </c>
      <c r="DF246" s="230">
        <f t="shared" si="398"/>
        <v>8.4069352209179666E-5</v>
      </c>
      <c r="DG246" s="230">
        <f t="shared" si="398"/>
        <v>7.4995433956391122E-5</v>
      </c>
      <c r="DH246" s="230">
        <f t="shared" si="398"/>
        <v>6.5921515703602687E-5</v>
      </c>
      <c r="DI246" s="230">
        <f t="shared" si="398"/>
        <v>5.6847597450814251E-5</v>
      </c>
      <c r="DJ246" s="230">
        <f t="shared" si="398"/>
        <v>4.7773679198025816E-5</v>
      </c>
      <c r="DK246" s="230">
        <f t="shared" si="398"/>
        <v>3.869976094523738E-5</v>
      </c>
      <c r="DL246" s="230">
        <f t="shared" si="398"/>
        <v>2.9625842692448945E-5</v>
      </c>
      <c r="DM246" s="230">
        <f t="shared" si="398"/>
        <v>2.0551924439660401E-5</v>
      </c>
      <c r="DN246" s="230">
        <f t="shared" si="398"/>
        <v>1.1478006186871966E-5</v>
      </c>
      <c r="DO246" s="230">
        <f t="shared" si="398"/>
        <v>2.6547591103209917E-6</v>
      </c>
      <c r="DP246" s="230">
        <f t="shared" si="398"/>
        <v>0</v>
      </c>
    </row>
    <row r="247" spans="2:120" x14ac:dyDescent="0.25">
      <c r="B247" s="194" t="str">
        <f t="shared" si="374"/>
        <v>Togo</v>
      </c>
      <c r="C247" s="233">
        <f>'web app'!$C$29</f>
        <v>668.55</v>
      </c>
      <c r="D247" s="234">
        <f>'web app'!$C$17</f>
        <v>0.15</v>
      </c>
      <c r="E247" s="235">
        <f>VLOOKUP($S247,'data countries EDGAR'!$A$15:$AA$223,'data countries EDGAR'!$AA$12,FALSE)</f>
        <v>1.0615465452016493E-3</v>
      </c>
      <c r="F247" s="235">
        <f>VLOOKUP($S247,'data countries EDGAR'!$A$15:$AA$223,'data countries EDGAR'!$Z$12,FALSE)</f>
        <v>5.7381026347430014E-5</v>
      </c>
      <c r="G247" s="193">
        <f t="shared" si="375"/>
        <v>0.13906231380907255</v>
      </c>
      <c r="H247" s="262">
        <f>VLOOKUP($S247,'data countries EDGAR'!$A$15:$AA$223,'data countries EDGAR'!M$12,FALSE)/1000</f>
        <v>2.1053412746039001E-3</v>
      </c>
      <c r="I247" s="236">
        <f>VLOOKUP($S247,'data countries EDGAR'!$A$15:$AA$223,'data countries EDGAR'!N$12,FALSE)/1000</f>
        <v>2.4218355095281001E-3</v>
      </c>
      <c r="J247" s="236">
        <f>VLOOKUP($S247,'data countries EDGAR'!$A$15:$AA$223,'data countries EDGAR'!O$12,FALSE)/1000</f>
        <v>2.5340498835961E-3</v>
      </c>
      <c r="K247" s="236">
        <f>VLOOKUP($S247,'data countries EDGAR'!$A$15:$AA$223,'data countries EDGAR'!P$12,FALSE)/1000</f>
        <v>2.6044476598321999E-3</v>
      </c>
      <c r="L247" s="236">
        <f>VLOOKUP($S247,'data countries EDGAR'!$A$15:$AA$223,'data countries EDGAR'!Q$12,FALSE)/1000</f>
        <v>2.5313087293976004E-3</v>
      </c>
      <c r="M247" s="236">
        <f>VLOOKUP($S247,'data countries EDGAR'!$A$15:$AA$223,'data countries EDGAR'!R$12,FALSE)/1000</f>
        <v>2.6275923684053997E-3</v>
      </c>
      <c r="N247" s="236"/>
      <c r="O247" s="236"/>
      <c r="P247" s="262">
        <f t="shared" si="376"/>
        <v>1.2719234150759401E-2</v>
      </c>
      <c r="Q247" s="194">
        <f t="shared" si="363"/>
        <v>0</v>
      </c>
      <c r="R247" s="237">
        <f t="shared" si="364"/>
        <v>0</v>
      </c>
      <c r="S247" s="194" t="str">
        <f>'data countries EDGAR'!A202</f>
        <v>Togo</v>
      </c>
      <c r="T247" s="195">
        <v>2019</v>
      </c>
      <c r="U247" s="485">
        <f t="shared" si="377"/>
        <v>0.13906231380907255</v>
      </c>
      <c r="V247" s="193">
        <f t="shared" si="365"/>
        <v>0.11800288101984277</v>
      </c>
      <c r="W247" s="254">
        <f t="shared" si="378"/>
        <v>-0.15143882057178781</v>
      </c>
      <c r="X247" s="197">
        <f t="shared" si="366"/>
        <v>2.1053412746039001E-3</v>
      </c>
      <c r="Y247" s="229">
        <v>0</v>
      </c>
      <c r="Z247" s="199">
        <f t="shared" si="379"/>
        <v>2.1053412746039001E-3</v>
      </c>
      <c r="AA247" s="199">
        <f t="shared" si="367"/>
        <v>-8.7837033770179023</v>
      </c>
      <c r="AB247" s="200">
        <f t="shared" si="368"/>
        <v>9152.3072223685995</v>
      </c>
      <c r="AC247" s="199">
        <f t="shared" si="380"/>
        <v>2019.5018782528771</v>
      </c>
      <c r="AD247" s="199">
        <f t="shared" si="381"/>
        <v>2152.6024180781169</v>
      </c>
      <c r="AE247" s="201">
        <f t="shared" si="382"/>
        <v>2152.6024180781169</v>
      </c>
      <c r="AF247" s="202">
        <f t="shared" si="369"/>
        <v>2152.6024180781169</v>
      </c>
      <c r="AG247" s="202">
        <f t="shared" si="383"/>
        <v>2152.6024180781169</v>
      </c>
      <c r="AH247" s="202">
        <f t="shared" si="384"/>
        <v>2152</v>
      </c>
      <c r="AI247" s="177">
        <f t="shared" si="370"/>
        <v>2153</v>
      </c>
      <c r="AJ247" s="178" t="str" cm="1">
        <f t="array" ref="AJ247">IFERROR(INDEX($AN$6:$DP$6,MATCH(_xlfn.AGGREGATE(14,6,(AN247:DP247)/(AN247:DP247&lt;=0),1),AN247:DP247,0)),"-")</f>
        <v>-</v>
      </c>
      <c r="AL247" s="176" t="s">
        <v>302</v>
      </c>
      <c r="AM247" s="154">
        <f t="shared" si="371"/>
        <v>2.1053412746039001E-3</v>
      </c>
      <c r="AN247" s="176">
        <f t="shared" si="385"/>
        <v>2.0895238213599755E-3</v>
      </c>
      <c r="AO247" s="176">
        <f t="shared" si="385"/>
        <v>2.0737063681160513E-3</v>
      </c>
      <c r="AP247" s="176">
        <f t="shared" si="385"/>
        <v>2.0578889148721267E-3</v>
      </c>
      <c r="AQ247" s="176">
        <f t="shared" si="385"/>
        <v>2.0420714616282021E-3</v>
      </c>
      <c r="AR247" s="230">
        <f t="shared" si="399"/>
        <v>2.026254008384278E-3</v>
      </c>
      <c r="AS247" s="230">
        <f t="shared" si="399"/>
        <v>2.0104365551403534E-3</v>
      </c>
      <c r="AT247" s="230">
        <f t="shared" si="399"/>
        <v>1.9946191018964288E-3</v>
      </c>
      <c r="AU247" s="230">
        <f t="shared" si="399"/>
        <v>1.9788016486525046E-3</v>
      </c>
      <c r="AV247" s="230">
        <f t="shared" si="399"/>
        <v>1.96298419540858E-3</v>
      </c>
      <c r="AW247" s="230">
        <f t="shared" si="399"/>
        <v>1.9471667421646554E-3</v>
      </c>
      <c r="AX247" s="230">
        <f t="shared" si="399"/>
        <v>1.931349288920731E-3</v>
      </c>
      <c r="AY247" s="230">
        <f t="shared" si="399"/>
        <v>1.9155318356768067E-3</v>
      </c>
      <c r="AZ247" s="230">
        <f t="shared" si="399"/>
        <v>1.8997143824328821E-3</v>
      </c>
      <c r="BA247" s="230">
        <f t="shared" si="399"/>
        <v>1.8838969291889577E-3</v>
      </c>
      <c r="BB247" s="230">
        <f t="shared" si="399"/>
        <v>1.8680794759450331E-3</v>
      </c>
      <c r="BC247" s="230">
        <f t="shared" si="399"/>
        <v>1.8522620227011087E-3</v>
      </c>
      <c r="BD247" s="230">
        <f t="shared" si="399"/>
        <v>1.8364445694571841E-3</v>
      </c>
      <c r="BE247" s="230">
        <f t="shared" si="399"/>
        <v>1.8206271162132597E-3</v>
      </c>
      <c r="BF247" s="230">
        <f t="shared" si="399"/>
        <v>1.8048096629693353E-3</v>
      </c>
      <c r="BG247" s="230">
        <f t="shared" si="399"/>
        <v>1.7889922097254107E-3</v>
      </c>
      <c r="BH247" s="230">
        <f t="shared" si="396"/>
        <v>1.7731747564814864E-3</v>
      </c>
      <c r="BI247" s="230">
        <f t="shared" si="396"/>
        <v>1.757357303237562E-3</v>
      </c>
      <c r="BJ247" s="230">
        <f t="shared" si="396"/>
        <v>1.7415398499936374E-3</v>
      </c>
      <c r="BK247" s="230">
        <f t="shared" si="396"/>
        <v>1.725722396749713E-3</v>
      </c>
      <c r="BL247" s="230">
        <f t="shared" si="396"/>
        <v>1.7099049435057886E-3</v>
      </c>
      <c r="BM247" s="230">
        <f t="shared" si="396"/>
        <v>1.694087490261864E-3</v>
      </c>
      <c r="BN247" s="230">
        <f t="shared" si="396"/>
        <v>1.6782700370179396E-3</v>
      </c>
      <c r="BO247" s="230">
        <f t="shared" si="396"/>
        <v>1.6624525837740153E-3</v>
      </c>
      <c r="BP247" s="230">
        <f t="shared" si="396"/>
        <v>1.6466351305300907E-3</v>
      </c>
      <c r="BQ247" s="230">
        <f t="shared" si="396"/>
        <v>1.6308176772861663E-3</v>
      </c>
      <c r="BR247" s="230">
        <f t="shared" si="396"/>
        <v>1.6150002240422419E-3</v>
      </c>
      <c r="BS247" s="230">
        <f t="shared" si="396"/>
        <v>1.5991827707983173E-3</v>
      </c>
      <c r="BT247" s="230">
        <f t="shared" si="396"/>
        <v>1.5833653175543927E-3</v>
      </c>
      <c r="BU247" s="230">
        <f t="shared" si="396"/>
        <v>1.5675478643104683E-3</v>
      </c>
      <c r="BV247" s="230">
        <f t="shared" si="396"/>
        <v>1.5517304110665439E-3</v>
      </c>
      <c r="BW247" s="230">
        <f t="shared" si="400"/>
        <v>1.5359129578226193E-3</v>
      </c>
      <c r="BX247" s="230">
        <f t="shared" si="400"/>
        <v>1.520095504578695E-3</v>
      </c>
      <c r="BY247" s="230">
        <f t="shared" si="400"/>
        <v>1.5042780513347706E-3</v>
      </c>
      <c r="BZ247" s="230">
        <f t="shared" si="400"/>
        <v>1.488460598090846E-3</v>
      </c>
      <c r="CA247" s="230">
        <f t="shared" si="400"/>
        <v>1.4726431448469216E-3</v>
      </c>
      <c r="CB247" s="230">
        <f t="shared" si="400"/>
        <v>1.4568256916029972E-3</v>
      </c>
      <c r="CC247" s="230">
        <f t="shared" si="400"/>
        <v>1.4410082383590726E-3</v>
      </c>
      <c r="CD247" s="230">
        <f t="shared" si="400"/>
        <v>1.4251907851151482E-3</v>
      </c>
      <c r="CE247" s="230">
        <f t="shared" si="400"/>
        <v>1.4093733318712239E-3</v>
      </c>
      <c r="CF247" s="230">
        <f t="shared" si="400"/>
        <v>1.3935558786272993E-3</v>
      </c>
      <c r="CG247" s="230">
        <f t="shared" si="400"/>
        <v>1.3777384253833749E-3</v>
      </c>
      <c r="CH247" s="230">
        <f t="shared" si="400"/>
        <v>1.3619209721394505E-3</v>
      </c>
      <c r="CI247" s="230">
        <f t="shared" si="400"/>
        <v>1.3461035188955259E-3</v>
      </c>
      <c r="CJ247" s="230">
        <f t="shared" si="400"/>
        <v>1.3302860656516013E-3</v>
      </c>
      <c r="CK247" s="230">
        <f t="shared" si="400"/>
        <v>1.3144686124076769E-3</v>
      </c>
      <c r="CL247" s="230">
        <f t="shared" si="400"/>
        <v>1.2986511591637525E-3</v>
      </c>
      <c r="CM247" s="230">
        <f t="shared" si="397"/>
        <v>1.282833705919828E-3</v>
      </c>
      <c r="CN247" s="230">
        <f t="shared" si="397"/>
        <v>1.2670162526759036E-3</v>
      </c>
      <c r="CO247" s="230">
        <f t="shared" si="397"/>
        <v>1.2511987994319792E-3</v>
      </c>
      <c r="CP247" s="230">
        <f t="shared" si="397"/>
        <v>1.2353813461880546E-3</v>
      </c>
      <c r="CQ247" s="230">
        <f t="shared" si="397"/>
        <v>1.2195638929441302E-3</v>
      </c>
      <c r="CR247" s="230">
        <f t="shared" si="397"/>
        <v>1.2037464397002058E-3</v>
      </c>
      <c r="CS247" s="230">
        <f t="shared" si="397"/>
        <v>1.1879289864562812E-3</v>
      </c>
      <c r="CT247" s="230">
        <f t="shared" si="397"/>
        <v>1.1721115332123568E-3</v>
      </c>
      <c r="CU247" s="230">
        <f t="shared" si="397"/>
        <v>1.1562940799684325E-3</v>
      </c>
      <c r="CV247" s="230">
        <f t="shared" si="397"/>
        <v>1.1404766267245079E-3</v>
      </c>
      <c r="CW247" s="230">
        <f t="shared" si="397"/>
        <v>1.1246591734805835E-3</v>
      </c>
      <c r="CX247" s="230">
        <f t="shared" si="397"/>
        <v>1.1088417202366589E-3</v>
      </c>
      <c r="CY247" s="230">
        <f t="shared" si="397"/>
        <v>1.0930242669927345E-3</v>
      </c>
      <c r="CZ247" s="230">
        <f t="shared" si="397"/>
        <v>1.0772068137488101E-3</v>
      </c>
      <c r="DA247" s="230">
        <f t="shared" si="397"/>
        <v>1.0613893605048855E-3</v>
      </c>
      <c r="DB247" s="230">
        <f t="shared" si="398"/>
        <v>1.0455719072609612E-3</v>
      </c>
      <c r="DC247" s="230">
        <f t="shared" si="398"/>
        <v>1.0297544540170366E-3</v>
      </c>
      <c r="DD247" s="230">
        <f t="shared" si="398"/>
        <v>1.0139370007731122E-3</v>
      </c>
      <c r="DE247" s="230">
        <f t="shared" si="398"/>
        <v>9.9811954752918779E-4</v>
      </c>
      <c r="DF247" s="230">
        <f t="shared" si="398"/>
        <v>9.8230209428526319E-4</v>
      </c>
      <c r="DG247" s="230">
        <f t="shared" si="398"/>
        <v>9.6648464104133881E-4</v>
      </c>
      <c r="DH247" s="230">
        <f t="shared" si="398"/>
        <v>9.5066718779741443E-4</v>
      </c>
      <c r="DI247" s="230">
        <f t="shared" si="398"/>
        <v>9.3484973455348983E-4</v>
      </c>
      <c r="DJ247" s="230">
        <f t="shared" si="398"/>
        <v>9.1903228130956545E-4</v>
      </c>
      <c r="DK247" s="230">
        <f t="shared" si="398"/>
        <v>9.0321482806564107E-4</v>
      </c>
      <c r="DL247" s="230">
        <f t="shared" si="398"/>
        <v>8.8739737482171647E-4</v>
      </c>
      <c r="DM247" s="230">
        <f t="shared" si="398"/>
        <v>8.7157992157779209E-4</v>
      </c>
      <c r="DN247" s="230">
        <f t="shared" si="398"/>
        <v>8.5576246833386749E-4</v>
      </c>
      <c r="DO247" s="230">
        <f t="shared" si="398"/>
        <v>8.3994501508994311E-4</v>
      </c>
      <c r="DP247" s="230">
        <f t="shared" si="398"/>
        <v>8.2412756184601873E-4</v>
      </c>
    </row>
    <row r="248" spans="2:120" x14ac:dyDescent="0.25">
      <c r="B248" s="194" t="str">
        <f t="shared" si="374"/>
        <v>Tonga</v>
      </c>
      <c r="C248" s="233">
        <f>'web app'!$C$29</f>
        <v>668.55</v>
      </c>
      <c r="D248" s="234">
        <f>'web app'!$C$17</f>
        <v>0.15</v>
      </c>
      <c r="E248" s="235">
        <f>VLOOKUP($S248,'data countries EDGAR'!$A$15:$AA$223,'data countries EDGAR'!$AA$12,FALSE)</f>
        <v>1.4269260198462509E-5</v>
      </c>
      <c r="F248" s="235">
        <f>VLOOKUP($S248,'data countries EDGAR'!$A$15:$AA$223,'data countries EDGAR'!$Z$12,FALSE)</f>
        <v>4.5114329664482347E-6</v>
      </c>
      <c r="G248" s="193">
        <f t="shared" si="375"/>
        <v>3.994657819113439E-3</v>
      </c>
      <c r="H248" s="262">
        <f>VLOOKUP($S248,'data countries EDGAR'!$A$15:$AA$223,'data countries EDGAR'!M$12,FALSE)/1000</f>
        <v>1.6552694569043001E-4</v>
      </c>
      <c r="I248" s="236">
        <f>VLOOKUP($S248,'data countries EDGAR'!$A$15:$AA$223,'data countries EDGAR'!N$12,FALSE)/1000</f>
        <v>1.8651250653026999E-4</v>
      </c>
      <c r="J248" s="236">
        <f>VLOOKUP($S248,'data countries EDGAR'!$A$15:$AA$223,'data countries EDGAR'!O$12,FALSE)/1000</f>
        <v>2.0647380275186998E-4</v>
      </c>
      <c r="K248" s="236">
        <f>VLOOKUP($S248,'data countries EDGAR'!$A$15:$AA$223,'data countries EDGAR'!P$12,FALSE)/1000</f>
        <v>1.6141688451454001E-4</v>
      </c>
      <c r="L248" s="236">
        <f>VLOOKUP($S248,'data countries EDGAR'!$A$15:$AA$223,'data countries EDGAR'!Q$12,FALSE)/1000</f>
        <v>1.6183455503493999E-4</v>
      </c>
      <c r="M248" s="236">
        <f>VLOOKUP($S248,'data countries EDGAR'!$A$15:$AA$223,'data countries EDGAR'!R$12,FALSE)/1000</f>
        <v>1.6979364256658E-4</v>
      </c>
      <c r="N248" s="236"/>
      <c r="O248" s="236"/>
      <c r="P248" s="262">
        <f t="shared" si="376"/>
        <v>8.860313913982E-4</v>
      </c>
      <c r="Q248" s="194">
        <f t="shared" si="363"/>
        <v>0</v>
      </c>
      <c r="R248" s="237">
        <f t="shared" si="364"/>
        <v>0</v>
      </c>
      <c r="S248" s="194" t="str">
        <f>'data countries EDGAR'!A203</f>
        <v>Tonga</v>
      </c>
      <c r="T248" s="195">
        <v>2019</v>
      </c>
      <c r="U248" s="485">
        <f t="shared" si="377"/>
        <v>3.994657819113439E-3</v>
      </c>
      <c r="V248" s="193">
        <f t="shared" si="365"/>
        <v>3.9946578191150158E-3</v>
      </c>
      <c r="W248" s="254">
        <f t="shared" si="378"/>
        <v>3.9479530755670567E-13</v>
      </c>
      <c r="X248" s="197">
        <f t="shared" si="366"/>
        <v>1.6552694569043001E-4</v>
      </c>
      <c r="Y248" s="229">
        <v>0</v>
      </c>
      <c r="Z248" s="199">
        <f t="shared" si="379"/>
        <v>1.6552694569043001E-4</v>
      </c>
      <c r="AA248" s="199">
        <f t="shared" si="367"/>
        <v>-0.67671817622756414</v>
      </c>
      <c r="AB248" s="200">
        <f t="shared" si="368"/>
        <v>691.55057212662973</v>
      </c>
      <c r="AC248" s="199">
        <f t="shared" si="380"/>
        <v>2019.5050750212683</v>
      </c>
      <c r="AD248" s="199">
        <f t="shared" si="381"/>
        <v>2068.7608771166306</v>
      </c>
      <c r="AE248" s="201">
        <f t="shared" si="382"/>
        <v>2068.7608771166306</v>
      </c>
      <c r="AF248" s="202">
        <f t="shared" si="369"/>
        <v>2068.7608771166306</v>
      </c>
      <c r="AG248" s="202">
        <f t="shared" si="383"/>
        <v>2068.7608771166306</v>
      </c>
      <c r="AH248" s="202">
        <f t="shared" si="384"/>
        <v>2068</v>
      </c>
      <c r="AI248" s="177">
        <f t="shared" si="370"/>
        <v>2069</v>
      </c>
      <c r="AJ248" s="178" cm="1">
        <f t="array" ref="AJ248">IFERROR(INDEX($AN$6:$DP$6,MATCH(_xlfn.AGGREGATE(14,6,(AN248:DP248)/(AN248:DP248&lt;=0),1),AN248:DP248,0)),"-")</f>
        <v>2069</v>
      </c>
      <c r="AL248" s="176" t="s">
        <v>302</v>
      </c>
      <c r="AM248" s="154">
        <f t="shared" si="371"/>
        <v>1.6552694569043001E-4</v>
      </c>
      <c r="AN248" s="176">
        <f t="shared" si="385"/>
        <v>1.6216673459839998E-4</v>
      </c>
      <c r="AO248" s="176">
        <f t="shared" si="385"/>
        <v>1.5880652350636995E-4</v>
      </c>
      <c r="AP248" s="176">
        <f t="shared" si="385"/>
        <v>1.5544631241433995E-4</v>
      </c>
      <c r="AQ248" s="176">
        <f t="shared" si="385"/>
        <v>1.5208610132230992E-4</v>
      </c>
      <c r="AR248" s="230">
        <f t="shared" si="399"/>
        <v>1.487258902302799E-4</v>
      </c>
      <c r="AS248" s="230">
        <f t="shared" si="399"/>
        <v>1.4536567913824987E-4</v>
      </c>
      <c r="AT248" s="230">
        <f t="shared" si="399"/>
        <v>1.4200546804621984E-4</v>
      </c>
      <c r="AU248" s="230">
        <f t="shared" si="399"/>
        <v>1.3864525695418982E-4</v>
      </c>
      <c r="AV248" s="230">
        <f t="shared" si="399"/>
        <v>1.3528504586215979E-4</v>
      </c>
      <c r="AW248" s="230">
        <f t="shared" si="399"/>
        <v>1.3192483477012976E-4</v>
      </c>
      <c r="AX248" s="230">
        <f t="shared" si="399"/>
        <v>1.2856462367809976E-4</v>
      </c>
      <c r="AY248" s="230">
        <f t="shared" si="399"/>
        <v>1.2520441258606974E-4</v>
      </c>
      <c r="AZ248" s="230">
        <f t="shared" si="399"/>
        <v>1.2184420149403971E-4</v>
      </c>
      <c r="BA248" s="230">
        <f t="shared" si="399"/>
        <v>1.1848399040200968E-4</v>
      </c>
      <c r="BB248" s="230">
        <f t="shared" si="399"/>
        <v>1.1512377930997966E-4</v>
      </c>
      <c r="BC248" s="230">
        <f t="shared" si="399"/>
        <v>1.1176356821794964E-4</v>
      </c>
      <c r="BD248" s="230">
        <f t="shared" si="399"/>
        <v>1.0840335712591963E-4</v>
      </c>
      <c r="BE248" s="230">
        <f t="shared" si="399"/>
        <v>1.050431460338896E-4</v>
      </c>
      <c r="BF248" s="230">
        <f t="shared" si="399"/>
        <v>1.0168293494185957E-4</v>
      </c>
      <c r="BG248" s="230">
        <f t="shared" si="399"/>
        <v>9.8322723849829548E-5</v>
      </c>
      <c r="BH248" s="230">
        <f t="shared" si="396"/>
        <v>9.4962512757799534E-5</v>
      </c>
      <c r="BI248" s="230">
        <f t="shared" si="396"/>
        <v>9.1602301665769507E-5</v>
      </c>
      <c r="BJ248" s="230">
        <f t="shared" si="396"/>
        <v>8.8242090573739481E-5</v>
      </c>
      <c r="BK248" s="230">
        <f t="shared" si="396"/>
        <v>8.4881879481709467E-5</v>
      </c>
      <c r="BL248" s="230">
        <f t="shared" si="396"/>
        <v>8.152166838967944E-5</v>
      </c>
      <c r="BM248" s="230">
        <f t="shared" si="396"/>
        <v>7.8161457297649413E-5</v>
      </c>
      <c r="BN248" s="230">
        <f t="shared" si="396"/>
        <v>7.4801246205619386E-5</v>
      </c>
      <c r="BO248" s="230">
        <f t="shared" si="396"/>
        <v>7.1441035113589373E-5</v>
      </c>
      <c r="BP248" s="230">
        <f t="shared" si="396"/>
        <v>6.8080824021559346E-5</v>
      </c>
      <c r="BQ248" s="230">
        <f t="shared" si="396"/>
        <v>6.4720612929529319E-5</v>
      </c>
      <c r="BR248" s="230">
        <f t="shared" si="396"/>
        <v>6.1360401837499306E-5</v>
      </c>
      <c r="BS248" s="230">
        <f t="shared" si="396"/>
        <v>5.8000190745469279E-5</v>
      </c>
      <c r="BT248" s="230">
        <f t="shared" si="396"/>
        <v>5.4639979653439252E-5</v>
      </c>
      <c r="BU248" s="230">
        <f t="shared" si="396"/>
        <v>5.1279768561409239E-5</v>
      </c>
      <c r="BV248" s="230">
        <f t="shared" si="396"/>
        <v>4.7919557469379212E-5</v>
      </c>
      <c r="BW248" s="230">
        <f t="shared" si="400"/>
        <v>4.4559346377349185E-5</v>
      </c>
      <c r="BX248" s="230">
        <f t="shared" si="400"/>
        <v>4.1199135285319171E-5</v>
      </c>
      <c r="BY248" s="230">
        <f t="shared" si="400"/>
        <v>3.7838924193289144E-5</v>
      </c>
      <c r="BZ248" s="230">
        <f t="shared" si="400"/>
        <v>3.4478713101259117E-5</v>
      </c>
      <c r="CA248" s="230">
        <f t="shared" si="400"/>
        <v>3.1118502009229091E-5</v>
      </c>
      <c r="CB248" s="230">
        <f t="shared" si="400"/>
        <v>2.7758290917199064E-5</v>
      </c>
      <c r="CC248" s="230">
        <f t="shared" si="400"/>
        <v>2.4398079825169064E-5</v>
      </c>
      <c r="CD248" s="230">
        <f t="shared" si="400"/>
        <v>2.1037868733139037E-5</v>
      </c>
      <c r="CE248" s="230">
        <f t="shared" si="400"/>
        <v>1.767765764110901E-5</v>
      </c>
      <c r="CF248" s="230">
        <f t="shared" si="400"/>
        <v>1.4317446549078983E-5</v>
      </c>
      <c r="CG248" s="230">
        <f t="shared" si="400"/>
        <v>1.0957235457048956E-5</v>
      </c>
      <c r="CH248" s="230">
        <f t="shared" si="400"/>
        <v>7.5970243650189291E-6</v>
      </c>
      <c r="CI248" s="230">
        <f t="shared" si="400"/>
        <v>4.2368132729889293E-6</v>
      </c>
      <c r="CJ248" s="230">
        <f t="shared" si="400"/>
        <v>9.7267020168351009E-7</v>
      </c>
      <c r="CK248" s="230">
        <f t="shared" si="400"/>
        <v>0</v>
      </c>
      <c r="CL248" s="230">
        <f t="shared" si="400"/>
        <v>0</v>
      </c>
      <c r="CM248" s="230">
        <f t="shared" si="397"/>
        <v>0</v>
      </c>
      <c r="CN248" s="230">
        <f t="shared" si="397"/>
        <v>0</v>
      </c>
      <c r="CO248" s="230">
        <f t="shared" si="397"/>
        <v>0</v>
      </c>
      <c r="CP248" s="230">
        <f t="shared" si="397"/>
        <v>0</v>
      </c>
      <c r="CQ248" s="230">
        <f t="shared" si="397"/>
        <v>0</v>
      </c>
      <c r="CR248" s="230">
        <f t="shared" si="397"/>
        <v>0</v>
      </c>
      <c r="CS248" s="230">
        <f t="shared" si="397"/>
        <v>0</v>
      </c>
      <c r="CT248" s="230">
        <f t="shared" si="397"/>
        <v>0</v>
      </c>
      <c r="CU248" s="230">
        <f t="shared" si="397"/>
        <v>0</v>
      </c>
      <c r="CV248" s="230">
        <f t="shared" si="397"/>
        <v>0</v>
      </c>
      <c r="CW248" s="230">
        <f t="shared" si="397"/>
        <v>0</v>
      </c>
      <c r="CX248" s="230">
        <f t="shared" si="397"/>
        <v>0</v>
      </c>
      <c r="CY248" s="230">
        <f t="shared" si="397"/>
        <v>0</v>
      </c>
      <c r="CZ248" s="230">
        <f t="shared" si="397"/>
        <v>0</v>
      </c>
      <c r="DA248" s="230">
        <f t="shared" si="397"/>
        <v>0</v>
      </c>
      <c r="DB248" s="230">
        <f t="shared" si="398"/>
        <v>0</v>
      </c>
      <c r="DC248" s="230">
        <f t="shared" si="398"/>
        <v>0</v>
      </c>
      <c r="DD248" s="230">
        <f t="shared" si="398"/>
        <v>0</v>
      </c>
      <c r="DE248" s="230">
        <f t="shared" si="398"/>
        <v>0</v>
      </c>
      <c r="DF248" s="230">
        <f t="shared" si="398"/>
        <v>0</v>
      </c>
      <c r="DG248" s="230">
        <f t="shared" si="398"/>
        <v>0</v>
      </c>
      <c r="DH248" s="230">
        <f t="shared" si="398"/>
        <v>0</v>
      </c>
      <c r="DI248" s="230">
        <f t="shared" si="398"/>
        <v>0</v>
      </c>
      <c r="DJ248" s="230">
        <f t="shared" si="398"/>
        <v>0</v>
      </c>
      <c r="DK248" s="230">
        <f t="shared" si="398"/>
        <v>0</v>
      </c>
      <c r="DL248" s="230">
        <f t="shared" si="398"/>
        <v>0</v>
      </c>
      <c r="DM248" s="230">
        <f t="shared" si="398"/>
        <v>0</v>
      </c>
      <c r="DN248" s="230">
        <f t="shared" si="398"/>
        <v>0</v>
      </c>
      <c r="DO248" s="230">
        <f t="shared" si="398"/>
        <v>0</v>
      </c>
      <c r="DP248" s="230">
        <f t="shared" si="398"/>
        <v>0</v>
      </c>
    </row>
    <row r="249" spans="2:120" x14ac:dyDescent="0.25">
      <c r="B249" s="194" t="str">
        <f t="shared" si="374"/>
        <v>Trinidad and Tobago</v>
      </c>
      <c r="C249" s="233">
        <f>'web app'!$C$29</f>
        <v>668.55</v>
      </c>
      <c r="D249" s="234">
        <f>'web app'!$C$17</f>
        <v>0.15</v>
      </c>
      <c r="E249" s="235">
        <f>VLOOKUP($S249,'data countries EDGAR'!$A$15:$AA$223,'data countries EDGAR'!$AA$12,FALSE)</f>
        <v>1.7835674026185153E-4</v>
      </c>
      <c r="F249" s="235">
        <f>VLOOKUP($S249,'data countries EDGAR'!$A$15:$AA$223,'data countries EDGAR'!$Z$12,FALSE)</f>
        <v>9.0549582251916614E-4</v>
      </c>
      <c r="G249" s="193">
        <f t="shared" si="375"/>
        <v>0.53244990712871931</v>
      </c>
      <c r="H249" s="262">
        <f>VLOOKUP($S249,'data countries EDGAR'!$A$15:$AA$223,'data countries EDGAR'!M$12,FALSE)/1000</f>
        <v>3.3223137515670999E-2</v>
      </c>
      <c r="I249" s="236">
        <f>VLOOKUP($S249,'data countries EDGAR'!$A$15:$AA$223,'data countries EDGAR'!N$12,FALSE)/1000</f>
        <v>2.9801696235897998E-2</v>
      </c>
      <c r="J249" s="236">
        <f>VLOOKUP($S249,'data countries EDGAR'!$A$15:$AA$223,'data countries EDGAR'!O$12,FALSE)/1000</f>
        <v>2.8684222084780001E-2</v>
      </c>
      <c r="K249" s="236">
        <f>VLOOKUP($S249,'data countries EDGAR'!$A$15:$AA$223,'data countries EDGAR'!P$12,FALSE)/1000</f>
        <v>2.8498855978317E-2</v>
      </c>
      <c r="L249" s="236">
        <f>VLOOKUP($S249,'data countries EDGAR'!$A$15:$AA$223,'data countries EDGAR'!Q$12,FALSE)/1000</f>
        <v>2.6949473739247998E-2</v>
      </c>
      <c r="M249" s="236">
        <f>VLOOKUP($S249,'data countries EDGAR'!$A$15:$AA$223,'data countries EDGAR'!R$12,FALSE)/1000</f>
        <v>2.6793425677205999E-2</v>
      </c>
      <c r="N249" s="236"/>
      <c r="O249" s="236"/>
      <c r="P249" s="262">
        <f t="shared" si="376"/>
        <v>0.140727673715449</v>
      </c>
      <c r="Q249" s="194">
        <f t="shared" si="363"/>
        <v>0</v>
      </c>
      <c r="R249" s="237">
        <f t="shared" si="364"/>
        <v>0</v>
      </c>
      <c r="S249" s="194" t="str">
        <f>'data countries EDGAR'!A204</f>
        <v>Trinidad and Tobago</v>
      </c>
      <c r="T249" s="195">
        <v>2019</v>
      </c>
      <c r="U249" s="485">
        <f t="shared" si="377"/>
        <v>0.53244990712871931</v>
      </c>
      <c r="V249" s="193">
        <f t="shared" si="365"/>
        <v>0.53244990712900508</v>
      </c>
      <c r="W249" s="254">
        <f t="shared" si="378"/>
        <v>5.3668181010380067E-13</v>
      </c>
      <c r="X249" s="197">
        <f t="shared" si="366"/>
        <v>3.3223137515670999E-2</v>
      </c>
      <c r="Y249" s="229">
        <v>0</v>
      </c>
      <c r="Z249" s="199">
        <f t="shared" si="379"/>
        <v>3.3223137515670999E-2</v>
      </c>
      <c r="AA249" s="199">
        <f t="shared" si="367"/>
        <v>-135.28637537756828</v>
      </c>
      <c r="AB249" s="200">
        <f t="shared" si="368"/>
        <v>137714.25549383683</v>
      </c>
      <c r="AC249" s="199">
        <f t="shared" si="380"/>
        <v>2019.5075653512731</v>
      </c>
      <c r="AD249" s="199">
        <f t="shared" si="381"/>
        <v>2052.5453921322019</v>
      </c>
      <c r="AE249" s="201">
        <f t="shared" si="382"/>
        <v>2052.5453921322019</v>
      </c>
      <c r="AF249" s="202">
        <f t="shared" si="369"/>
        <v>2052.5453921322019</v>
      </c>
      <c r="AG249" s="202">
        <f t="shared" si="383"/>
        <v>2052.5453921322019</v>
      </c>
      <c r="AH249" s="202">
        <f t="shared" si="384"/>
        <v>2052</v>
      </c>
      <c r="AI249" s="177">
        <f t="shared" si="370"/>
        <v>2053</v>
      </c>
      <c r="AJ249" s="178" cm="1">
        <f t="array" ref="AJ249">IFERROR(INDEX($AN$6:$DP$6,MATCH(_xlfn.AGGREGATE(14,6,(AN249:DP249)/(AN249:DP249&lt;=0),1),AN249:DP249,0)),"-")</f>
        <v>2053</v>
      </c>
      <c r="AL249" s="176" t="s">
        <v>302</v>
      </c>
      <c r="AM249" s="154">
        <f t="shared" si="371"/>
        <v>3.3223137515670999E-2</v>
      </c>
      <c r="AN249" s="176">
        <f t="shared" si="385"/>
        <v>3.2217758690606432E-2</v>
      </c>
      <c r="AO249" s="176">
        <f t="shared" si="385"/>
        <v>3.1212379865541866E-2</v>
      </c>
      <c r="AP249" s="176">
        <f t="shared" si="385"/>
        <v>3.0207001040477299E-2</v>
      </c>
      <c r="AQ249" s="176">
        <f t="shared" si="385"/>
        <v>2.9201622215412733E-2</v>
      </c>
      <c r="AR249" s="230">
        <f t="shared" si="399"/>
        <v>2.8196243390348166E-2</v>
      </c>
      <c r="AS249" s="230">
        <f t="shared" si="399"/>
        <v>2.7190864565283596E-2</v>
      </c>
      <c r="AT249" s="230">
        <f t="shared" si="399"/>
        <v>2.618548574021903E-2</v>
      </c>
      <c r="AU249" s="230">
        <f t="shared" si="399"/>
        <v>2.5180106915154463E-2</v>
      </c>
      <c r="AV249" s="230">
        <f t="shared" si="399"/>
        <v>2.4174728090089897E-2</v>
      </c>
      <c r="AW249" s="230">
        <f t="shared" si="399"/>
        <v>2.316934926502533E-2</v>
      </c>
      <c r="AX249" s="230">
        <f t="shared" si="399"/>
        <v>2.216397043996076E-2</v>
      </c>
      <c r="AY249" s="230">
        <f t="shared" si="399"/>
        <v>2.1158591614896194E-2</v>
      </c>
      <c r="AZ249" s="230">
        <f t="shared" si="399"/>
        <v>2.0153212789831627E-2</v>
      </c>
      <c r="BA249" s="230">
        <f t="shared" si="399"/>
        <v>1.9147833964767061E-2</v>
      </c>
      <c r="BB249" s="230">
        <f t="shared" si="399"/>
        <v>1.8142455139702494E-2</v>
      </c>
      <c r="BC249" s="230">
        <f t="shared" si="399"/>
        <v>1.7137076314637928E-2</v>
      </c>
      <c r="BD249" s="230">
        <f t="shared" si="399"/>
        <v>1.6131697489573361E-2</v>
      </c>
      <c r="BE249" s="230">
        <f t="shared" si="399"/>
        <v>1.5126318664508795E-2</v>
      </c>
      <c r="BF249" s="230">
        <f t="shared" si="399"/>
        <v>1.4120939839444228E-2</v>
      </c>
      <c r="BG249" s="230">
        <f t="shared" si="399"/>
        <v>1.3115561014379662E-2</v>
      </c>
      <c r="BH249" s="230">
        <f t="shared" si="396"/>
        <v>1.2110182189315092E-2</v>
      </c>
      <c r="BI249" s="230">
        <f t="shared" si="396"/>
        <v>1.1104803364250525E-2</v>
      </c>
      <c r="BJ249" s="230">
        <f t="shared" si="396"/>
        <v>1.0099424539185959E-2</v>
      </c>
      <c r="BK249" s="230">
        <f t="shared" si="396"/>
        <v>9.0940457141213925E-3</v>
      </c>
      <c r="BL249" s="230">
        <f t="shared" si="396"/>
        <v>8.088666889056826E-3</v>
      </c>
      <c r="BM249" s="230">
        <f t="shared" si="396"/>
        <v>7.0832880639922595E-3</v>
      </c>
      <c r="BN249" s="230">
        <f t="shared" si="396"/>
        <v>6.077909238927693E-3</v>
      </c>
      <c r="BO249" s="230">
        <f t="shared" si="396"/>
        <v>5.072530413863123E-3</v>
      </c>
      <c r="BP249" s="230">
        <f t="shared" si="396"/>
        <v>4.0671515887985565E-3</v>
      </c>
      <c r="BQ249" s="230">
        <f t="shared" si="396"/>
        <v>3.06177276373399E-3</v>
      </c>
      <c r="BR249" s="230">
        <f t="shared" si="396"/>
        <v>2.0563939386694235E-3</v>
      </c>
      <c r="BS249" s="230">
        <f t="shared" si="396"/>
        <v>1.0510151136048571E-3</v>
      </c>
      <c r="BT249" s="230">
        <f t="shared" si="396"/>
        <v>1.4952626162440381E-4</v>
      </c>
      <c r="BU249" s="230">
        <f t="shared" si="396"/>
        <v>0</v>
      </c>
      <c r="BV249" s="230">
        <f t="shared" si="396"/>
        <v>0</v>
      </c>
      <c r="BW249" s="230">
        <f t="shared" si="400"/>
        <v>0</v>
      </c>
      <c r="BX249" s="230">
        <f t="shared" si="400"/>
        <v>0</v>
      </c>
      <c r="BY249" s="230">
        <f t="shared" si="400"/>
        <v>0</v>
      </c>
      <c r="BZ249" s="230">
        <f t="shared" si="400"/>
        <v>0</v>
      </c>
      <c r="CA249" s="230">
        <f t="shared" si="400"/>
        <v>0</v>
      </c>
      <c r="CB249" s="230">
        <f t="shared" si="400"/>
        <v>0</v>
      </c>
      <c r="CC249" s="230">
        <f t="shared" si="400"/>
        <v>0</v>
      </c>
      <c r="CD249" s="230">
        <f t="shared" si="400"/>
        <v>0</v>
      </c>
      <c r="CE249" s="230">
        <f t="shared" si="400"/>
        <v>0</v>
      </c>
      <c r="CF249" s="230">
        <f t="shared" si="400"/>
        <v>0</v>
      </c>
      <c r="CG249" s="230">
        <f t="shared" si="400"/>
        <v>0</v>
      </c>
      <c r="CH249" s="230">
        <f t="shared" si="400"/>
        <v>0</v>
      </c>
      <c r="CI249" s="230">
        <f t="shared" si="400"/>
        <v>0</v>
      </c>
      <c r="CJ249" s="230">
        <f t="shared" si="400"/>
        <v>0</v>
      </c>
      <c r="CK249" s="230">
        <f t="shared" si="400"/>
        <v>0</v>
      </c>
      <c r="CL249" s="230">
        <f t="shared" si="400"/>
        <v>0</v>
      </c>
      <c r="CM249" s="230">
        <f t="shared" si="397"/>
        <v>0</v>
      </c>
      <c r="CN249" s="230">
        <f t="shared" si="397"/>
        <v>0</v>
      </c>
      <c r="CO249" s="230">
        <f t="shared" si="397"/>
        <v>0</v>
      </c>
      <c r="CP249" s="230">
        <f t="shared" si="397"/>
        <v>0</v>
      </c>
      <c r="CQ249" s="230">
        <f t="shared" si="397"/>
        <v>0</v>
      </c>
      <c r="CR249" s="230">
        <f t="shared" si="397"/>
        <v>0</v>
      </c>
      <c r="CS249" s="230">
        <f t="shared" si="397"/>
        <v>0</v>
      </c>
      <c r="CT249" s="230">
        <f t="shared" si="397"/>
        <v>0</v>
      </c>
      <c r="CU249" s="230">
        <f t="shared" si="397"/>
        <v>0</v>
      </c>
      <c r="CV249" s="230">
        <f t="shared" si="397"/>
        <v>0</v>
      </c>
      <c r="CW249" s="230">
        <f t="shared" si="397"/>
        <v>0</v>
      </c>
      <c r="CX249" s="230">
        <f t="shared" si="397"/>
        <v>0</v>
      </c>
      <c r="CY249" s="230">
        <f t="shared" si="397"/>
        <v>0</v>
      </c>
      <c r="CZ249" s="230">
        <f t="shared" si="397"/>
        <v>0</v>
      </c>
      <c r="DA249" s="230">
        <f t="shared" si="397"/>
        <v>0</v>
      </c>
      <c r="DB249" s="230">
        <f t="shared" si="398"/>
        <v>0</v>
      </c>
      <c r="DC249" s="230">
        <f t="shared" si="398"/>
        <v>0</v>
      </c>
      <c r="DD249" s="230">
        <f t="shared" si="398"/>
        <v>0</v>
      </c>
      <c r="DE249" s="230">
        <f t="shared" si="398"/>
        <v>0</v>
      </c>
      <c r="DF249" s="230">
        <f t="shared" si="398"/>
        <v>0</v>
      </c>
      <c r="DG249" s="230">
        <f t="shared" si="398"/>
        <v>0</v>
      </c>
      <c r="DH249" s="230">
        <f t="shared" si="398"/>
        <v>0</v>
      </c>
      <c r="DI249" s="230">
        <f t="shared" si="398"/>
        <v>0</v>
      </c>
      <c r="DJ249" s="230">
        <f t="shared" si="398"/>
        <v>0</v>
      </c>
      <c r="DK249" s="230">
        <f t="shared" si="398"/>
        <v>0</v>
      </c>
      <c r="DL249" s="230">
        <f t="shared" si="398"/>
        <v>0</v>
      </c>
      <c r="DM249" s="230">
        <f t="shared" si="398"/>
        <v>0</v>
      </c>
      <c r="DN249" s="230">
        <f t="shared" si="398"/>
        <v>0</v>
      </c>
      <c r="DO249" s="230">
        <f t="shared" si="398"/>
        <v>0</v>
      </c>
      <c r="DP249" s="230">
        <f t="shared" si="398"/>
        <v>0</v>
      </c>
    </row>
    <row r="250" spans="2:120" x14ac:dyDescent="0.25">
      <c r="B250" s="194" t="str">
        <f t="shared" si="374"/>
        <v>Tunisia</v>
      </c>
      <c r="C250" s="233">
        <f>'web app'!$C$29</f>
        <v>668.55</v>
      </c>
      <c r="D250" s="234">
        <f>'web app'!$C$17</f>
        <v>0.15</v>
      </c>
      <c r="E250" s="235">
        <f>VLOOKUP($S250,'data countries EDGAR'!$A$15:$AA$223,'data countries EDGAR'!$AA$12,FALSE)</f>
        <v>1.5279494929544514E-3</v>
      </c>
      <c r="F250" s="235">
        <f>VLOOKUP($S250,'data countries EDGAR'!$A$15:$AA$223,'data countries EDGAR'!$Z$12,FALSE)</f>
        <v>8.2432821703745207E-4</v>
      </c>
      <c r="G250" s="193">
        <f t="shared" si="375"/>
        <v>0.621665530102535</v>
      </c>
      <c r="H250" s="262">
        <f>VLOOKUP($S250,'data countries EDGAR'!$A$15:$AA$223,'data countries EDGAR'!M$12,FALSE)/1000</f>
        <v>3.024505362873E-2</v>
      </c>
      <c r="I250" s="236">
        <f>VLOOKUP($S250,'data countries EDGAR'!$A$15:$AA$223,'data countries EDGAR'!N$12,FALSE)/1000</f>
        <v>2.8718513178698998E-2</v>
      </c>
      <c r="J250" s="236">
        <f>VLOOKUP($S250,'data countries EDGAR'!$A$15:$AA$223,'data countries EDGAR'!O$12,FALSE)/1000</f>
        <v>3.1017761730071002E-2</v>
      </c>
      <c r="K250" s="236">
        <f>VLOOKUP($S250,'data countries EDGAR'!$A$15:$AA$223,'data countries EDGAR'!P$12,FALSE)/1000</f>
        <v>3.0358785195927E-2</v>
      </c>
      <c r="L250" s="236">
        <f>VLOOKUP($S250,'data countries EDGAR'!$A$15:$AA$223,'data countries EDGAR'!Q$12,FALSE)/1000</f>
        <v>3.1209160476571001E-2</v>
      </c>
      <c r="M250" s="236">
        <f>VLOOKUP($S250,'data countries EDGAR'!$A$15:$AA$223,'data countries EDGAR'!R$12,FALSE)/1000</f>
        <v>3.2179948512855001E-2</v>
      </c>
      <c r="N250" s="236"/>
      <c r="O250" s="236"/>
      <c r="P250" s="262">
        <f t="shared" si="376"/>
        <v>0.15348416909412299</v>
      </c>
      <c r="Q250" s="194">
        <f t="shared" si="363"/>
        <v>0</v>
      </c>
      <c r="R250" s="237">
        <f t="shared" si="364"/>
        <v>0</v>
      </c>
      <c r="S250" s="194" t="str">
        <f>'data countries EDGAR'!A205</f>
        <v>Tunisia</v>
      </c>
      <c r="T250" s="195">
        <v>2019</v>
      </c>
      <c r="U250" s="485">
        <f t="shared" si="377"/>
        <v>0.621665530102535</v>
      </c>
      <c r="V250" s="193">
        <f t="shared" si="365"/>
        <v>0.62166553010248815</v>
      </c>
      <c r="W250" s="254">
        <f t="shared" si="378"/>
        <v>-7.5384143372048129E-14</v>
      </c>
      <c r="X250" s="197">
        <f t="shared" si="366"/>
        <v>3.024505362873E-2</v>
      </c>
      <c r="Y250" s="229">
        <v>0</v>
      </c>
      <c r="Z250" s="199">
        <f t="shared" si="379"/>
        <v>3.024505362873E-2</v>
      </c>
      <c r="AA250" s="199">
        <f t="shared" si="367"/>
        <v>-123.43334772027427</v>
      </c>
      <c r="AB250" s="200">
        <f t="shared" si="368"/>
        <v>125922.82390275404</v>
      </c>
      <c r="AC250" s="199">
        <f t="shared" si="380"/>
        <v>2019.5059378703152</v>
      </c>
      <c r="AD250" s="199">
        <f t="shared" si="381"/>
        <v>2061.6026372860542</v>
      </c>
      <c r="AE250" s="201">
        <f t="shared" si="382"/>
        <v>2061.6026372860542</v>
      </c>
      <c r="AF250" s="202">
        <f t="shared" si="369"/>
        <v>2061.6026372860542</v>
      </c>
      <c r="AG250" s="202">
        <f t="shared" si="383"/>
        <v>2061.6026372860542</v>
      </c>
      <c r="AH250" s="202">
        <f t="shared" si="384"/>
        <v>2061</v>
      </c>
      <c r="AI250" s="177">
        <f t="shared" si="370"/>
        <v>2062</v>
      </c>
      <c r="AJ250" s="178" cm="1">
        <f t="array" ref="AJ250">IFERROR(INDEX($AN$6:$DP$6,MATCH(_xlfn.AGGREGATE(14,6,(AN250:DP250)/(AN250:DP250&lt;=0),1),AN250:DP250,0)),"-")</f>
        <v>2062</v>
      </c>
      <c r="AL250" s="176" t="s">
        <v>302</v>
      </c>
      <c r="AM250" s="154">
        <f t="shared" si="371"/>
        <v>3.024505362873E-2</v>
      </c>
      <c r="AN250" s="176">
        <f t="shared" si="385"/>
        <v>2.9526688804616043E-2</v>
      </c>
      <c r="AO250" s="176">
        <f t="shared" si="385"/>
        <v>2.880832398050209E-2</v>
      </c>
      <c r="AP250" s="176">
        <f t="shared" si="385"/>
        <v>2.8089959156388133E-2</v>
      </c>
      <c r="AQ250" s="176">
        <f t="shared" si="385"/>
        <v>2.7371594332274179E-2</v>
      </c>
      <c r="AR250" s="230">
        <f t="shared" si="399"/>
        <v>2.6653229508160223E-2</v>
      </c>
      <c r="AS250" s="230">
        <f t="shared" si="399"/>
        <v>2.5934864684046269E-2</v>
      </c>
      <c r="AT250" s="230">
        <f t="shared" si="399"/>
        <v>2.5216499859932313E-2</v>
      </c>
      <c r="AU250" s="230">
        <f t="shared" si="399"/>
        <v>2.4498135035818359E-2</v>
      </c>
      <c r="AV250" s="230">
        <f t="shared" si="399"/>
        <v>2.3779770211704403E-2</v>
      </c>
      <c r="AW250" s="230">
        <f t="shared" si="399"/>
        <v>2.3061405387590449E-2</v>
      </c>
      <c r="AX250" s="230">
        <f t="shared" si="399"/>
        <v>2.2343040563476493E-2</v>
      </c>
      <c r="AY250" s="230">
        <f t="shared" si="399"/>
        <v>2.1624675739362539E-2</v>
      </c>
      <c r="AZ250" s="230">
        <f t="shared" si="399"/>
        <v>2.0906310915248583E-2</v>
      </c>
      <c r="BA250" s="230">
        <f t="shared" si="399"/>
        <v>2.0187946091134626E-2</v>
      </c>
      <c r="BB250" s="230">
        <f t="shared" si="399"/>
        <v>1.9469581267020673E-2</v>
      </c>
      <c r="BC250" s="230">
        <f t="shared" si="399"/>
        <v>1.8751216442906719E-2</v>
      </c>
      <c r="BD250" s="230">
        <f t="shared" si="399"/>
        <v>1.8032851618792763E-2</v>
      </c>
      <c r="BE250" s="230">
        <f t="shared" si="399"/>
        <v>1.7314486794678806E-2</v>
      </c>
      <c r="BF250" s="230">
        <f t="shared" si="399"/>
        <v>1.6596121970564853E-2</v>
      </c>
      <c r="BG250" s="230">
        <f t="shared" si="399"/>
        <v>1.5877757146450899E-2</v>
      </c>
      <c r="BH250" s="230">
        <f t="shared" si="396"/>
        <v>1.5159392322336943E-2</v>
      </c>
      <c r="BI250" s="230">
        <f t="shared" si="396"/>
        <v>1.4441027498222986E-2</v>
      </c>
      <c r="BJ250" s="230">
        <f t="shared" si="396"/>
        <v>1.3722662674109033E-2</v>
      </c>
      <c r="BK250" s="230">
        <f t="shared" si="396"/>
        <v>1.3004297849995076E-2</v>
      </c>
      <c r="BL250" s="230">
        <f t="shared" si="396"/>
        <v>1.2285933025881123E-2</v>
      </c>
      <c r="BM250" s="230">
        <f t="shared" si="396"/>
        <v>1.1567568201767166E-2</v>
      </c>
      <c r="BN250" s="230">
        <f t="shared" si="396"/>
        <v>1.0849203377653212E-2</v>
      </c>
      <c r="BO250" s="230">
        <f t="shared" si="396"/>
        <v>1.0130838553539256E-2</v>
      </c>
      <c r="BP250" s="230">
        <f t="shared" si="396"/>
        <v>9.4124737294253025E-3</v>
      </c>
      <c r="BQ250" s="230">
        <f t="shared" si="396"/>
        <v>8.6941089053113457E-3</v>
      </c>
      <c r="BR250" s="230">
        <f t="shared" si="396"/>
        <v>7.9757440811973924E-3</v>
      </c>
      <c r="BS250" s="230">
        <f t="shared" si="396"/>
        <v>7.2573792570834357E-3</v>
      </c>
      <c r="BT250" s="230">
        <f t="shared" si="396"/>
        <v>6.539014432969479E-3</v>
      </c>
      <c r="BU250" s="230">
        <f t="shared" si="396"/>
        <v>5.8206496088555257E-3</v>
      </c>
      <c r="BV250" s="230">
        <f t="shared" si="396"/>
        <v>5.1022847847415689E-3</v>
      </c>
      <c r="BW250" s="230">
        <f t="shared" si="400"/>
        <v>4.3839199606276157E-3</v>
      </c>
      <c r="BX250" s="230">
        <f t="shared" si="400"/>
        <v>3.6655551365136589E-3</v>
      </c>
      <c r="BY250" s="230">
        <f t="shared" si="400"/>
        <v>2.9471903123997056E-3</v>
      </c>
      <c r="BZ250" s="230">
        <f t="shared" si="400"/>
        <v>2.2288254882857489E-3</v>
      </c>
      <c r="CA250" s="230">
        <f t="shared" si="400"/>
        <v>1.5104606641717956E-3</v>
      </c>
      <c r="CB250" s="230">
        <f t="shared" si="400"/>
        <v>7.9209584005783887E-4</v>
      </c>
      <c r="CC250" s="230">
        <f t="shared" si="400"/>
        <v>1.3044488667343749E-4</v>
      </c>
      <c r="CD250" s="230">
        <f t="shared" si="400"/>
        <v>0</v>
      </c>
      <c r="CE250" s="230">
        <f t="shared" si="400"/>
        <v>0</v>
      </c>
      <c r="CF250" s="230">
        <f t="shared" si="400"/>
        <v>0</v>
      </c>
      <c r="CG250" s="230">
        <f t="shared" si="400"/>
        <v>0</v>
      </c>
      <c r="CH250" s="230">
        <f t="shared" si="400"/>
        <v>0</v>
      </c>
      <c r="CI250" s="230">
        <f t="shared" si="400"/>
        <v>0</v>
      </c>
      <c r="CJ250" s="230">
        <f t="shared" si="400"/>
        <v>0</v>
      </c>
      <c r="CK250" s="230">
        <f t="shared" si="400"/>
        <v>0</v>
      </c>
      <c r="CL250" s="230">
        <f t="shared" si="400"/>
        <v>0</v>
      </c>
      <c r="CM250" s="230">
        <f t="shared" si="397"/>
        <v>0</v>
      </c>
      <c r="CN250" s="230">
        <f t="shared" si="397"/>
        <v>0</v>
      </c>
      <c r="CO250" s="230">
        <f t="shared" si="397"/>
        <v>0</v>
      </c>
      <c r="CP250" s="230">
        <f t="shared" si="397"/>
        <v>0</v>
      </c>
      <c r="CQ250" s="230">
        <f t="shared" si="397"/>
        <v>0</v>
      </c>
      <c r="CR250" s="230">
        <f t="shared" si="397"/>
        <v>0</v>
      </c>
      <c r="CS250" s="230">
        <f t="shared" si="397"/>
        <v>0</v>
      </c>
      <c r="CT250" s="230">
        <f t="shared" si="397"/>
        <v>0</v>
      </c>
      <c r="CU250" s="230">
        <f t="shared" si="397"/>
        <v>0</v>
      </c>
      <c r="CV250" s="230">
        <f t="shared" si="397"/>
        <v>0</v>
      </c>
      <c r="CW250" s="230">
        <f t="shared" si="397"/>
        <v>0</v>
      </c>
      <c r="CX250" s="230">
        <f t="shared" si="397"/>
        <v>0</v>
      </c>
      <c r="CY250" s="230">
        <f t="shared" si="397"/>
        <v>0</v>
      </c>
      <c r="CZ250" s="230">
        <f t="shared" si="397"/>
        <v>0</v>
      </c>
      <c r="DA250" s="230">
        <f t="shared" si="397"/>
        <v>0</v>
      </c>
      <c r="DB250" s="230">
        <f t="shared" si="398"/>
        <v>0</v>
      </c>
      <c r="DC250" s="230">
        <f t="shared" si="398"/>
        <v>0</v>
      </c>
      <c r="DD250" s="230">
        <f t="shared" si="398"/>
        <v>0</v>
      </c>
      <c r="DE250" s="230">
        <f t="shared" si="398"/>
        <v>0</v>
      </c>
      <c r="DF250" s="230">
        <f t="shared" si="398"/>
        <v>0</v>
      </c>
      <c r="DG250" s="230">
        <f t="shared" si="398"/>
        <v>0</v>
      </c>
      <c r="DH250" s="230">
        <f t="shared" si="398"/>
        <v>0</v>
      </c>
      <c r="DI250" s="230">
        <f t="shared" si="398"/>
        <v>0</v>
      </c>
      <c r="DJ250" s="230">
        <f t="shared" si="398"/>
        <v>0</v>
      </c>
      <c r="DK250" s="230">
        <f t="shared" si="398"/>
        <v>0</v>
      </c>
      <c r="DL250" s="230">
        <f t="shared" si="398"/>
        <v>0</v>
      </c>
      <c r="DM250" s="230">
        <f t="shared" si="398"/>
        <v>0</v>
      </c>
      <c r="DN250" s="230">
        <f t="shared" si="398"/>
        <v>0</v>
      </c>
      <c r="DO250" s="230">
        <f t="shared" si="398"/>
        <v>0</v>
      </c>
      <c r="DP250" s="230">
        <f t="shared" si="398"/>
        <v>0</v>
      </c>
    </row>
    <row r="251" spans="2:120" x14ac:dyDescent="0.25">
      <c r="B251" s="194" t="str">
        <f t="shared" si="374"/>
        <v>Türkiye</v>
      </c>
      <c r="C251" s="233">
        <f>'web app'!$C$29</f>
        <v>668.55</v>
      </c>
      <c r="D251" s="234">
        <f>'web app'!$C$17</f>
        <v>0.15</v>
      </c>
      <c r="E251" s="235">
        <f>VLOOKUP($S251,'data countries EDGAR'!$A$15:$AA$223,'data countries EDGAR'!$AA$12,FALSE)</f>
        <v>1.0757841005435724E-2</v>
      </c>
      <c r="F251" s="235">
        <f>VLOOKUP($S251,'data countries EDGAR'!$A$15:$AA$223,'data countries EDGAR'!$Z$12,FALSE)</f>
        <v>1.1296575437907713E-2</v>
      </c>
      <c r="G251" s="193">
        <f t="shared" si="375"/>
        <v>7.4982998732888282</v>
      </c>
      <c r="H251" s="262">
        <f>VLOOKUP($S251,'data countries EDGAR'!$A$15:$AA$223,'data countries EDGAR'!M$12,FALSE)/1000</f>
        <v>0.41447753804719001</v>
      </c>
      <c r="I251" s="236">
        <f>VLOOKUP($S251,'data countries EDGAR'!$A$15:$AA$223,'data countries EDGAR'!N$12,FALSE)/1000</f>
        <v>0.42309051700767997</v>
      </c>
      <c r="J251" s="236">
        <f>VLOOKUP($S251,'data countries EDGAR'!$A$15:$AA$223,'data countries EDGAR'!O$12,FALSE)/1000</f>
        <v>0.46070707580826004</v>
      </c>
      <c r="K251" s="236">
        <f>VLOOKUP($S251,'data countries EDGAR'!$A$15:$AA$223,'data countries EDGAR'!P$12,FALSE)/1000</f>
        <v>0.4444076636473</v>
      </c>
      <c r="L251" s="236">
        <f>VLOOKUP($S251,'data countries EDGAR'!$A$15:$AA$223,'data countries EDGAR'!Q$12,FALSE)/1000</f>
        <v>0.44643855762884999</v>
      </c>
      <c r="M251" s="236">
        <f>VLOOKUP($S251,'data countries EDGAR'!$A$15:$AA$223,'data countries EDGAR'!R$12,FALSE)/1000</f>
        <v>0.46002745974900999</v>
      </c>
      <c r="N251" s="236"/>
      <c r="O251" s="236"/>
      <c r="P251" s="262">
        <f t="shared" si="376"/>
        <v>2.2346712738411001</v>
      </c>
      <c r="Q251" s="194">
        <f t="shared" si="363"/>
        <v>0</v>
      </c>
      <c r="R251" s="237">
        <f t="shared" si="364"/>
        <v>0</v>
      </c>
      <c r="S251" s="194" t="str">
        <f>'data countries EDGAR'!A206</f>
        <v>Türkiye</v>
      </c>
      <c r="T251" s="195">
        <v>2019</v>
      </c>
      <c r="U251" s="485">
        <f t="shared" si="377"/>
        <v>7.4982998732888282</v>
      </c>
      <c r="V251" s="193">
        <f t="shared" si="365"/>
        <v>7.498299873288981</v>
      </c>
      <c r="W251" s="254">
        <f t="shared" si="378"/>
        <v>2.042810365310288E-14</v>
      </c>
      <c r="X251" s="197">
        <f t="shared" si="366"/>
        <v>0.41447753804719001</v>
      </c>
      <c r="Y251" s="229">
        <v>0</v>
      </c>
      <c r="Z251" s="199">
        <f t="shared" si="379"/>
        <v>0.41447753804719001</v>
      </c>
      <c r="AA251" s="199">
        <f t="shared" si="367"/>
        <v>-1689.4858534572254</v>
      </c>
      <c r="AB251" s="200">
        <f t="shared" si="368"/>
        <v>1721519.7794359678</v>
      </c>
      <c r="AC251" s="199">
        <f t="shared" si="380"/>
        <v>2019.5067249113802</v>
      </c>
      <c r="AD251" s="199">
        <f t="shared" si="381"/>
        <v>2056.6752110681523</v>
      </c>
      <c r="AE251" s="201">
        <f t="shared" si="382"/>
        <v>2056.6752110681523</v>
      </c>
      <c r="AF251" s="202">
        <f t="shared" si="369"/>
        <v>2056.6752110681523</v>
      </c>
      <c r="AG251" s="202">
        <f t="shared" si="383"/>
        <v>2056.6752110681523</v>
      </c>
      <c r="AH251" s="202">
        <f t="shared" si="384"/>
        <v>2056</v>
      </c>
      <c r="AI251" s="177">
        <f t="shared" si="370"/>
        <v>2057</v>
      </c>
      <c r="AJ251" s="178" cm="1">
        <f t="array" ref="AJ251">IFERROR(INDEX($AN$6:$DP$6,MATCH(_xlfn.AGGREGATE(14,6,(AN251:DP251)/(AN251:DP251&lt;=0),1),AN251:DP251,0)),"-")</f>
        <v>2057</v>
      </c>
      <c r="AL251" s="176" t="s">
        <v>302</v>
      </c>
      <c r="AM251" s="154">
        <f t="shared" si="371"/>
        <v>0.41447753804719001</v>
      </c>
      <c r="AN251" s="176">
        <f t="shared" si="385"/>
        <v>0.40332823919620731</v>
      </c>
      <c r="AO251" s="176">
        <f t="shared" si="385"/>
        <v>0.3921789403452246</v>
      </c>
      <c r="AP251" s="176">
        <f t="shared" si="385"/>
        <v>0.3810296414942419</v>
      </c>
      <c r="AQ251" s="176">
        <f t="shared" si="385"/>
        <v>0.3698803426432592</v>
      </c>
      <c r="AR251" s="230">
        <f t="shared" si="399"/>
        <v>0.35873104379227649</v>
      </c>
      <c r="AS251" s="230">
        <f t="shared" si="399"/>
        <v>0.34758174494129379</v>
      </c>
      <c r="AT251" s="230">
        <f t="shared" si="399"/>
        <v>0.33643244609031103</v>
      </c>
      <c r="AU251" s="230">
        <f t="shared" si="399"/>
        <v>0.32528314723932833</v>
      </c>
      <c r="AV251" s="230">
        <f t="shared" si="399"/>
        <v>0.31413384838834563</v>
      </c>
      <c r="AW251" s="230">
        <f t="shared" si="399"/>
        <v>0.30298454953736292</v>
      </c>
      <c r="AX251" s="230">
        <f t="shared" si="399"/>
        <v>0.29183525068638022</v>
      </c>
      <c r="AY251" s="230">
        <f t="shared" si="399"/>
        <v>0.28068595183539752</v>
      </c>
      <c r="AZ251" s="230">
        <f t="shared" si="399"/>
        <v>0.26953665298441482</v>
      </c>
      <c r="BA251" s="230">
        <f t="shared" si="399"/>
        <v>0.25838735413343206</v>
      </c>
      <c r="BB251" s="230">
        <f t="shared" si="399"/>
        <v>0.24723805528244938</v>
      </c>
      <c r="BC251" s="230">
        <f t="shared" si="399"/>
        <v>0.23608875643146668</v>
      </c>
      <c r="BD251" s="230">
        <f t="shared" si="399"/>
        <v>0.22493945758048398</v>
      </c>
      <c r="BE251" s="230">
        <f t="shared" si="399"/>
        <v>0.21379015872950127</v>
      </c>
      <c r="BF251" s="230">
        <f t="shared" si="399"/>
        <v>0.20264085987851854</v>
      </c>
      <c r="BG251" s="230">
        <f t="shared" ref="BG251:BV266" si="401">IF(BG$6&lt;=$T251,0,IF(BG$6&lt;$AH251,$X251+($Y251-$X251)/($AG251-($T251+0.5))*(BG$6+0.5-($T251+0.5)),
IF(BG$6=$AH251,($X251+($Y251-$X251)/($AG251-($T251+0.5))*(0.5*($AG251+$AH251)-($T251+0.5)))*($AG251-$AH251)+$Y251*($AH251+1-$AG251),
$Y251)))</f>
        <v>0.19149156102753584</v>
      </c>
      <c r="BH251" s="230">
        <f t="shared" si="401"/>
        <v>0.18034226217655314</v>
      </c>
      <c r="BI251" s="230">
        <f t="shared" si="401"/>
        <v>0.16919296332557043</v>
      </c>
      <c r="BJ251" s="230">
        <f t="shared" si="401"/>
        <v>0.15804366447458773</v>
      </c>
      <c r="BK251" s="230">
        <f t="shared" si="401"/>
        <v>0.14689436562360503</v>
      </c>
      <c r="BL251" s="230">
        <f t="shared" si="401"/>
        <v>0.13574506677262232</v>
      </c>
      <c r="BM251" s="230">
        <f t="shared" si="401"/>
        <v>0.12459576792163962</v>
      </c>
      <c r="BN251" s="230">
        <f t="shared" si="401"/>
        <v>0.11344646907065686</v>
      </c>
      <c r="BO251" s="230">
        <f t="shared" si="401"/>
        <v>0.10229717021967416</v>
      </c>
      <c r="BP251" s="230">
        <f t="shared" si="401"/>
        <v>9.1147871368691458E-2</v>
      </c>
      <c r="BQ251" s="230">
        <f t="shared" si="401"/>
        <v>7.9998572517708755E-2</v>
      </c>
      <c r="BR251" s="230">
        <f t="shared" si="401"/>
        <v>6.8849273666726052E-2</v>
      </c>
      <c r="BS251" s="230">
        <f t="shared" si="401"/>
        <v>5.7699974815743349E-2</v>
      </c>
      <c r="BT251" s="230">
        <f t="shared" si="401"/>
        <v>4.6550675964760646E-2</v>
      </c>
      <c r="BU251" s="230">
        <f t="shared" si="401"/>
        <v>3.5401377113777943E-2</v>
      </c>
      <c r="BV251" s="230">
        <f t="shared" si="401"/>
        <v>2.425207826279524E-2</v>
      </c>
      <c r="BW251" s="230">
        <f t="shared" si="400"/>
        <v>1.3102779411812537E-2</v>
      </c>
      <c r="BX251" s="230">
        <f t="shared" si="400"/>
        <v>2.5415383446283249E-3</v>
      </c>
      <c r="BY251" s="230">
        <f t="shared" si="400"/>
        <v>0</v>
      </c>
      <c r="BZ251" s="230">
        <f t="shared" si="400"/>
        <v>0</v>
      </c>
      <c r="CA251" s="230">
        <f t="shared" si="400"/>
        <v>0</v>
      </c>
      <c r="CB251" s="230">
        <f t="shared" si="400"/>
        <v>0</v>
      </c>
      <c r="CC251" s="230">
        <f t="shared" si="400"/>
        <v>0</v>
      </c>
      <c r="CD251" s="230">
        <f t="shared" si="400"/>
        <v>0</v>
      </c>
      <c r="CE251" s="230">
        <f t="shared" si="400"/>
        <v>0</v>
      </c>
      <c r="CF251" s="230">
        <f t="shared" si="400"/>
        <v>0</v>
      </c>
      <c r="CG251" s="230">
        <f t="shared" si="400"/>
        <v>0</v>
      </c>
      <c r="CH251" s="230">
        <f t="shared" si="400"/>
        <v>0</v>
      </c>
      <c r="CI251" s="230">
        <f t="shared" si="400"/>
        <v>0</v>
      </c>
      <c r="CJ251" s="230">
        <f t="shared" si="400"/>
        <v>0</v>
      </c>
      <c r="CK251" s="230">
        <f t="shared" si="400"/>
        <v>0</v>
      </c>
      <c r="CL251" s="230">
        <f t="shared" ref="CL251:DA266" si="402">IF(CL$6&lt;=$T251,0,IF(CL$6&lt;$AH251,$X251+($Y251-$X251)/($AG251-($T251+0.5))*(CL$6+0.5-($T251+0.5)),
IF(CL$6=$AH251,($X251+($Y251-$X251)/($AG251-($T251+0.5))*(0.5*($AG251+$AH251)-($T251+0.5)))*($AG251-$AH251)+$Y251*($AH251+1-$AG251),
$Y251)))</f>
        <v>0</v>
      </c>
      <c r="CM251" s="230">
        <f t="shared" si="402"/>
        <v>0</v>
      </c>
      <c r="CN251" s="230">
        <f t="shared" si="402"/>
        <v>0</v>
      </c>
      <c r="CO251" s="230">
        <f t="shared" si="402"/>
        <v>0</v>
      </c>
      <c r="CP251" s="230">
        <f t="shared" si="402"/>
        <v>0</v>
      </c>
      <c r="CQ251" s="230">
        <f t="shared" si="402"/>
        <v>0</v>
      </c>
      <c r="CR251" s="230">
        <f t="shared" si="402"/>
        <v>0</v>
      </c>
      <c r="CS251" s="230">
        <f t="shared" si="402"/>
        <v>0</v>
      </c>
      <c r="CT251" s="230">
        <f t="shared" si="402"/>
        <v>0</v>
      </c>
      <c r="CU251" s="230">
        <f t="shared" si="402"/>
        <v>0</v>
      </c>
      <c r="CV251" s="230">
        <f t="shared" si="402"/>
        <v>0</v>
      </c>
      <c r="CW251" s="230">
        <f t="shared" si="402"/>
        <v>0</v>
      </c>
      <c r="CX251" s="230">
        <f t="shared" si="402"/>
        <v>0</v>
      </c>
      <c r="CY251" s="230">
        <f t="shared" si="402"/>
        <v>0</v>
      </c>
      <c r="CZ251" s="230">
        <f t="shared" si="402"/>
        <v>0</v>
      </c>
      <c r="DA251" s="230">
        <f t="shared" si="402"/>
        <v>0</v>
      </c>
      <c r="DB251" s="230">
        <f t="shared" ref="DB251:DP266" si="403">IF(DB$6&lt;=$T251,0,IF(DB$6&lt;$AH251,$X251+($Y251-$X251)/($AG251-($T251+0.5))*(DB$6+0.5-($T251+0.5)),
IF(DB$6=$AH251,($X251+($Y251-$X251)/($AG251-($T251+0.5))*(0.5*($AG251+$AH251)-($T251+0.5)))*($AG251-$AH251)+$Y251*($AH251+1-$AG251),
$Y251)))</f>
        <v>0</v>
      </c>
      <c r="DC251" s="230">
        <f t="shared" si="403"/>
        <v>0</v>
      </c>
      <c r="DD251" s="230">
        <f t="shared" si="403"/>
        <v>0</v>
      </c>
      <c r="DE251" s="230">
        <f t="shared" si="403"/>
        <v>0</v>
      </c>
      <c r="DF251" s="230">
        <f t="shared" si="403"/>
        <v>0</v>
      </c>
      <c r="DG251" s="230">
        <f t="shared" si="403"/>
        <v>0</v>
      </c>
      <c r="DH251" s="230">
        <f t="shared" si="403"/>
        <v>0</v>
      </c>
      <c r="DI251" s="230">
        <f t="shared" si="403"/>
        <v>0</v>
      </c>
      <c r="DJ251" s="230">
        <f t="shared" si="403"/>
        <v>0</v>
      </c>
      <c r="DK251" s="230">
        <f t="shared" si="403"/>
        <v>0</v>
      </c>
      <c r="DL251" s="230">
        <f t="shared" si="403"/>
        <v>0</v>
      </c>
      <c r="DM251" s="230">
        <f t="shared" si="403"/>
        <v>0</v>
      </c>
      <c r="DN251" s="230">
        <f t="shared" si="403"/>
        <v>0</v>
      </c>
      <c r="DO251" s="230">
        <f t="shared" si="403"/>
        <v>0</v>
      </c>
      <c r="DP251" s="230">
        <f t="shared" si="403"/>
        <v>0</v>
      </c>
    </row>
    <row r="252" spans="2:120" x14ac:dyDescent="0.25">
      <c r="B252" s="194" t="str">
        <f t="shared" si="374"/>
        <v>Turkmenistan</v>
      </c>
      <c r="C252" s="233">
        <f>'web app'!$C$29</f>
        <v>668.55</v>
      </c>
      <c r="D252" s="234">
        <f>'web app'!$C$17</f>
        <v>0.15</v>
      </c>
      <c r="E252" s="235">
        <f>VLOOKUP($S252,'data countries EDGAR'!$A$15:$AA$223,'data countries EDGAR'!$AA$12,FALSE)</f>
        <v>7.7058504697558798E-4</v>
      </c>
      <c r="F252" s="235">
        <f>VLOOKUP($S252,'data countries EDGAR'!$A$15:$AA$223,'data countries EDGAR'!$Z$12,FALSE)</f>
        <v>1.9964444777365383E-3</v>
      </c>
      <c r="G252" s="193">
        <f t="shared" si="375"/>
        <v>1.2117907072254774</v>
      </c>
      <c r="H252" s="262">
        <f>VLOOKUP($S252,'data countries EDGAR'!$A$15:$AA$223,'data countries EDGAR'!M$12,FALSE)/1000</f>
        <v>7.3250641004297998E-2</v>
      </c>
      <c r="I252" s="236">
        <f>VLOOKUP($S252,'data countries EDGAR'!$A$15:$AA$223,'data countries EDGAR'!N$12,FALSE)/1000</f>
        <v>7.6825279022866996E-2</v>
      </c>
      <c r="J252" s="236">
        <f>VLOOKUP($S252,'data countries EDGAR'!$A$15:$AA$223,'data countries EDGAR'!O$12,FALSE)/1000</f>
        <v>9.5432275109966005E-2</v>
      </c>
      <c r="K252" s="236">
        <f>VLOOKUP($S252,'data countries EDGAR'!$A$15:$AA$223,'data countries EDGAR'!P$12,FALSE)/1000</f>
        <v>0.10126129026672</v>
      </c>
      <c r="L252" s="236">
        <f>VLOOKUP($S252,'data countries EDGAR'!$A$15:$AA$223,'data countries EDGAR'!Q$12,FALSE)/1000</f>
        <v>9.4728691398023007E-2</v>
      </c>
      <c r="M252" s="236">
        <f>VLOOKUP($S252,'data countries EDGAR'!$A$15:$AA$223,'data countries EDGAR'!R$12,FALSE)/1000</f>
        <v>8.1408011926322008E-2</v>
      </c>
      <c r="N252" s="236"/>
      <c r="O252" s="236"/>
      <c r="P252" s="262">
        <f t="shared" si="376"/>
        <v>0.44965554772389799</v>
      </c>
      <c r="Q252" s="194">
        <f t="shared" ref="Q252:Q268" si="404">SUMIF(AO252:DQ252,"&lt;0")</f>
        <v>0</v>
      </c>
      <c r="R252" s="237">
        <f t="shared" ref="R252:R268" si="405">-Q252/U252</f>
        <v>0</v>
      </c>
      <c r="S252" s="194" t="str">
        <f>'data countries EDGAR'!A207</f>
        <v>Turkmenistan</v>
      </c>
      <c r="T252" s="195">
        <v>2019</v>
      </c>
      <c r="U252" s="485">
        <f t="shared" si="377"/>
        <v>1.2117907072254774</v>
      </c>
      <c r="V252" s="193">
        <f t="shared" ref="V252:V268" si="406">SUMIFS(AN252:DP252,$AN$6:$DP$6,"&gt;"&amp;T252)</f>
        <v>1.2117907072254543</v>
      </c>
      <c r="W252" s="254">
        <f t="shared" si="378"/>
        <v>-1.9095836023552692E-14</v>
      </c>
      <c r="X252" s="197">
        <f t="shared" ref="X252:X268" si="407">_xlfn.XLOOKUP(T252,$H$33:$O$33,H252:O252)</f>
        <v>7.3250641004297998E-2</v>
      </c>
      <c r="Y252" s="229">
        <v>0</v>
      </c>
      <c r="Z252" s="199">
        <f t="shared" si="379"/>
        <v>7.3250641004297998E-2</v>
      </c>
      <c r="AA252" s="199">
        <f t="shared" ref="AA252:AA268" si="408">-2*X252*(T252+1)+Y252*4202-2*U252</f>
        <v>-298.35617107181486</v>
      </c>
      <c r="AB252" s="200">
        <f t="shared" ref="AB252:AB268" si="409">X252*(T252+1)*(T252+1)+Y252*(T252*(T252+1)-2101*(2*T252+1))+U252*(2*T252+1)</f>
        <v>303786.33822042122</v>
      </c>
      <c r="AC252" s="199">
        <f t="shared" si="380"/>
        <v>2019.5073359368591</v>
      </c>
      <c r="AD252" s="199">
        <f t="shared" si="381"/>
        <v>2053.5788102213533</v>
      </c>
      <c r="AE252" s="201">
        <f t="shared" si="382"/>
        <v>2053.5788102213533</v>
      </c>
      <c r="AF252" s="202">
        <f t="shared" ref="AF252:AF268" si="410">(Y252*(T252+0.5)-X252*AG252)/(Y252-X252)</f>
        <v>2053.5788102213533</v>
      </c>
      <c r="AG252" s="202">
        <f t="shared" si="383"/>
        <v>2053.5788102213533</v>
      </c>
      <c r="AH252" s="202">
        <f t="shared" si="384"/>
        <v>2053</v>
      </c>
      <c r="AI252" s="177">
        <f t="shared" ref="AI252:AI268" si="411">IF($Y$2=0,ROUNDUP(AF252,0),ROUND(AF252,0))</f>
        <v>2054</v>
      </c>
      <c r="AJ252" s="178" cm="1">
        <f t="array" ref="AJ252">IFERROR(INDEX($AN$6:$DP$6,MATCH(_xlfn.AGGREGATE(14,6,(AN252:DP252)/(AN252:DP252&lt;=0),1),AN252:DP252,0)),"-")</f>
        <v>2054</v>
      </c>
      <c r="AL252" s="176" t="s">
        <v>302</v>
      </c>
      <c r="AM252" s="154">
        <f t="shared" ref="AM252:AM268" si="412">H252</f>
        <v>7.3250641004297998E-2</v>
      </c>
      <c r="AN252" s="176">
        <f t="shared" si="385"/>
        <v>7.1101192695260482E-2</v>
      </c>
      <c r="AO252" s="176">
        <f t="shared" si="385"/>
        <v>6.895174438622298E-2</v>
      </c>
      <c r="AP252" s="176">
        <f t="shared" si="385"/>
        <v>6.6802296077185463E-2</v>
      </c>
      <c r="AQ252" s="176">
        <f t="shared" si="385"/>
        <v>6.4652847768147947E-2</v>
      </c>
      <c r="AR252" s="230">
        <f t="shared" ref="AR252:BG267" si="413">IF(AR$6&lt;=$T252,0,IF(AR$6&lt;$AH252,$X252+($Y252-$X252)/($AG252-($T252+0.5))*(AR$6+0.5-($T252+0.5)),
IF(AR$6=$AH252,($X252+($Y252-$X252)/($AG252-($T252+0.5))*(0.5*($AG252+$AH252)-($T252+0.5)))*($AG252-$AH252)+$Y252*($AH252+1-$AG252),
$Y252)))</f>
        <v>6.2503399459110445E-2</v>
      </c>
      <c r="AS252" s="230">
        <f t="shared" si="413"/>
        <v>6.0353951150072929E-2</v>
      </c>
      <c r="AT252" s="230">
        <f t="shared" si="413"/>
        <v>5.820450284103542E-2</v>
      </c>
      <c r="AU252" s="230">
        <f t="shared" si="413"/>
        <v>5.6055054531997911E-2</v>
      </c>
      <c r="AV252" s="230">
        <f t="shared" si="413"/>
        <v>5.3905606222960395E-2</v>
      </c>
      <c r="AW252" s="230">
        <f t="shared" si="413"/>
        <v>5.1756157913922886E-2</v>
      </c>
      <c r="AX252" s="230">
        <f t="shared" si="413"/>
        <v>4.9606709604885377E-2</v>
      </c>
      <c r="AY252" s="230">
        <f t="shared" si="413"/>
        <v>4.7457261295847861E-2</v>
      </c>
      <c r="AZ252" s="230">
        <f t="shared" si="413"/>
        <v>4.5307812986810352E-2</v>
      </c>
      <c r="BA252" s="230">
        <f t="shared" si="413"/>
        <v>4.3158364677772842E-2</v>
      </c>
      <c r="BB252" s="230">
        <f t="shared" si="413"/>
        <v>4.1008916368735326E-2</v>
      </c>
      <c r="BC252" s="230">
        <f t="shared" si="413"/>
        <v>3.8859468059697817E-2</v>
      </c>
      <c r="BD252" s="230">
        <f t="shared" si="413"/>
        <v>3.6710019750660308E-2</v>
      </c>
      <c r="BE252" s="230">
        <f t="shared" si="413"/>
        <v>3.4560571441622792E-2</v>
      </c>
      <c r="BF252" s="230">
        <f t="shared" si="413"/>
        <v>3.2411123132585283E-2</v>
      </c>
      <c r="BG252" s="230">
        <f t="shared" si="413"/>
        <v>3.0261674823547774E-2</v>
      </c>
      <c r="BH252" s="230">
        <f t="shared" si="401"/>
        <v>2.8112226514510258E-2</v>
      </c>
      <c r="BI252" s="230">
        <f t="shared" si="401"/>
        <v>2.5962778205472749E-2</v>
      </c>
      <c r="BJ252" s="230">
        <f t="shared" si="401"/>
        <v>2.381332989643524E-2</v>
      </c>
      <c r="BK252" s="230">
        <f t="shared" si="401"/>
        <v>2.1663881587397724E-2</v>
      </c>
      <c r="BL252" s="230">
        <f t="shared" si="401"/>
        <v>1.9514433278360215E-2</v>
      </c>
      <c r="BM252" s="230">
        <f t="shared" si="401"/>
        <v>1.7364984969322705E-2</v>
      </c>
      <c r="BN252" s="230">
        <f t="shared" si="401"/>
        <v>1.5215536660285196E-2</v>
      </c>
      <c r="BO252" s="230">
        <f t="shared" si="401"/>
        <v>1.306608835124768E-2</v>
      </c>
      <c r="BP252" s="230">
        <f t="shared" si="401"/>
        <v>1.0916640042210171E-2</v>
      </c>
      <c r="BQ252" s="230">
        <f t="shared" si="401"/>
        <v>8.7671917331726551E-3</v>
      </c>
      <c r="BR252" s="230">
        <f t="shared" si="401"/>
        <v>6.6177434241351529E-3</v>
      </c>
      <c r="BS252" s="230">
        <f t="shared" si="401"/>
        <v>4.4682951150976369E-3</v>
      </c>
      <c r="BT252" s="230">
        <f t="shared" si="401"/>
        <v>2.3188468060601208E-3</v>
      </c>
      <c r="BU252" s="230">
        <f t="shared" si="401"/>
        <v>3.600554536643438E-4</v>
      </c>
      <c r="BV252" s="230">
        <f t="shared" si="401"/>
        <v>0</v>
      </c>
      <c r="BW252" s="230">
        <f t="shared" ref="BW252:CL267" si="414">IF(BW$6&lt;=$T252,0,IF(BW$6&lt;$AH252,$X252+($Y252-$X252)/($AG252-($T252+0.5))*(BW$6+0.5-($T252+0.5)),
IF(BW$6=$AH252,($X252+($Y252-$X252)/($AG252-($T252+0.5))*(0.5*($AG252+$AH252)-($T252+0.5)))*($AG252-$AH252)+$Y252*($AH252+1-$AG252),
$Y252)))</f>
        <v>0</v>
      </c>
      <c r="BX252" s="230">
        <f t="shared" si="414"/>
        <v>0</v>
      </c>
      <c r="BY252" s="230">
        <f t="shared" si="414"/>
        <v>0</v>
      </c>
      <c r="BZ252" s="230">
        <f t="shared" si="414"/>
        <v>0</v>
      </c>
      <c r="CA252" s="230">
        <f t="shared" si="414"/>
        <v>0</v>
      </c>
      <c r="CB252" s="230">
        <f t="shared" si="414"/>
        <v>0</v>
      </c>
      <c r="CC252" s="230">
        <f t="shared" si="414"/>
        <v>0</v>
      </c>
      <c r="CD252" s="230">
        <f t="shared" si="414"/>
        <v>0</v>
      </c>
      <c r="CE252" s="230">
        <f t="shared" si="414"/>
        <v>0</v>
      </c>
      <c r="CF252" s="230">
        <f t="shared" si="414"/>
        <v>0</v>
      </c>
      <c r="CG252" s="230">
        <f t="shared" si="414"/>
        <v>0</v>
      </c>
      <c r="CH252" s="230">
        <f t="shared" si="414"/>
        <v>0</v>
      </c>
      <c r="CI252" s="230">
        <f t="shared" si="414"/>
        <v>0</v>
      </c>
      <c r="CJ252" s="230">
        <f t="shared" si="414"/>
        <v>0</v>
      </c>
      <c r="CK252" s="230">
        <f t="shared" si="414"/>
        <v>0</v>
      </c>
      <c r="CL252" s="230">
        <f t="shared" si="414"/>
        <v>0</v>
      </c>
      <c r="CM252" s="230">
        <f t="shared" si="402"/>
        <v>0</v>
      </c>
      <c r="CN252" s="230">
        <f t="shared" si="402"/>
        <v>0</v>
      </c>
      <c r="CO252" s="230">
        <f t="shared" si="402"/>
        <v>0</v>
      </c>
      <c r="CP252" s="230">
        <f t="shared" si="402"/>
        <v>0</v>
      </c>
      <c r="CQ252" s="230">
        <f t="shared" si="402"/>
        <v>0</v>
      </c>
      <c r="CR252" s="230">
        <f t="shared" si="402"/>
        <v>0</v>
      </c>
      <c r="CS252" s="230">
        <f t="shared" si="402"/>
        <v>0</v>
      </c>
      <c r="CT252" s="230">
        <f t="shared" si="402"/>
        <v>0</v>
      </c>
      <c r="CU252" s="230">
        <f t="shared" si="402"/>
        <v>0</v>
      </c>
      <c r="CV252" s="230">
        <f t="shared" si="402"/>
        <v>0</v>
      </c>
      <c r="CW252" s="230">
        <f t="shared" si="402"/>
        <v>0</v>
      </c>
      <c r="CX252" s="230">
        <f t="shared" si="402"/>
        <v>0</v>
      </c>
      <c r="CY252" s="230">
        <f t="shared" si="402"/>
        <v>0</v>
      </c>
      <c r="CZ252" s="230">
        <f t="shared" si="402"/>
        <v>0</v>
      </c>
      <c r="DA252" s="230">
        <f t="shared" si="402"/>
        <v>0</v>
      </c>
      <c r="DB252" s="230">
        <f t="shared" si="403"/>
        <v>0</v>
      </c>
      <c r="DC252" s="230">
        <f t="shared" si="403"/>
        <v>0</v>
      </c>
      <c r="DD252" s="230">
        <f t="shared" si="403"/>
        <v>0</v>
      </c>
      <c r="DE252" s="230">
        <f t="shared" si="403"/>
        <v>0</v>
      </c>
      <c r="DF252" s="230">
        <f t="shared" si="403"/>
        <v>0</v>
      </c>
      <c r="DG252" s="230">
        <f t="shared" si="403"/>
        <v>0</v>
      </c>
      <c r="DH252" s="230">
        <f t="shared" si="403"/>
        <v>0</v>
      </c>
      <c r="DI252" s="230">
        <f t="shared" si="403"/>
        <v>0</v>
      </c>
      <c r="DJ252" s="230">
        <f t="shared" si="403"/>
        <v>0</v>
      </c>
      <c r="DK252" s="230">
        <f t="shared" si="403"/>
        <v>0</v>
      </c>
      <c r="DL252" s="230">
        <f t="shared" si="403"/>
        <v>0</v>
      </c>
      <c r="DM252" s="230">
        <f t="shared" si="403"/>
        <v>0</v>
      </c>
      <c r="DN252" s="230">
        <f t="shared" si="403"/>
        <v>0</v>
      </c>
      <c r="DO252" s="230">
        <f t="shared" si="403"/>
        <v>0</v>
      </c>
      <c r="DP252" s="230">
        <f t="shared" si="403"/>
        <v>0</v>
      </c>
    </row>
    <row r="253" spans="2:120" x14ac:dyDescent="0.25">
      <c r="B253" s="194" t="str">
        <f t="shared" ref="B253:B268" si="415">S253</f>
        <v>Turks and Caicos Islands</v>
      </c>
      <c r="C253" s="233">
        <f>'web app'!$C$29</f>
        <v>668.55</v>
      </c>
      <c r="D253" s="234">
        <f>'web app'!$C$17</f>
        <v>0.15</v>
      </c>
      <c r="E253" s="235">
        <f>VLOOKUP($S253,'data countries EDGAR'!$A$15:$AA$223,'data countries EDGAR'!$AA$12,FALSE)</f>
        <v>4.7279786274113276E-6</v>
      </c>
      <c r="F253" s="235">
        <f>VLOOKUP($S253,'data countries EDGAR'!$A$15:$AA$223,'data countries EDGAR'!$Z$12,FALSE)</f>
        <v>6.0268395280613293E-6</v>
      </c>
      <c r="G253" s="193">
        <f t="shared" ref="G253:G268" si="416">C253*(D253*E253+(1-D253)*F253)</f>
        <v>3.8989905482159672E-3</v>
      </c>
      <c r="H253" s="262">
        <f>VLOOKUP($S253,'data countries EDGAR'!$A$15:$AA$223,'data countries EDGAR'!M$12,FALSE)/1000</f>
        <v>2.2112804216876998E-4</v>
      </c>
      <c r="I253" s="236">
        <f>VLOOKUP($S253,'data countries EDGAR'!$A$15:$AA$223,'data countries EDGAR'!N$12,FALSE)/1000</f>
        <v>2.1494034406557001E-4</v>
      </c>
      <c r="J253" s="236">
        <f>VLOOKUP($S253,'data countries EDGAR'!$A$15:$AA$223,'data countries EDGAR'!O$12,FALSE)/1000</f>
        <v>2.1499506010424E-4</v>
      </c>
      <c r="K253" s="236">
        <f>VLOOKUP($S253,'data countries EDGAR'!$A$15:$AA$223,'data countries EDGAR'!P$12,FALSE)/1000</f>
        <v>2.2051030104031999E-4</v>
      </c>
      <c r="L253" s="236">
        <f>VLOOKUP($S253,'data countries EDGAR'!$A$15:$AA$223,'data countries EDGAR'!Q$12,FALSE)/1000</f>
        <v>2.2124157134491E-4</v>
      </c>
      <c r="M253" s="236">
        <f>VLOOKUP($S253,'data countries EDGAR'!$A$15:$AA$223,'data countries EDGAR'!R$12,FALSE)/1000</f>
        <v>2.2906126288188E-4</v>
      </c>
      <c r="N253" s="236"/>
      <c r="O253" s="236"/>
      <c r="P253" s="262">
        <f t="shared" ref="P253:P268" si="417">SUM(I253:O253)</f>
        <v>1.10074853943692E-3</v>
      </c>
      <c r="Q253" s="194">
        <f t="shared" si="404"/>
        <v>0</v>
      </c>
      <c r="R253" s="237">
        <f t="shared" si="405"/>
        <v>0</v>
      </c>
      <c r="S253" s="194" t="str">
        <f>'data countries EDGAR'!A208</f>
        <v>Turks and Caicos Islands</v>
      </c>
      <c r="T253" s="195">
        <v>2019</v>
      </c>
      <c r="U253" s="485">
        <f t="shared" ref="U253:U268" si="418">G253</f>
        <v>3.8989905482159672E-3</v>
      </c>
      <c r="V253" s="193">
        <f t="shared" si="406"/>
        <v>3.8989905482165565E-3</v>
      </c>
      <c r="W253" s="254">
        <f t="shared" ref="W253:W268" si="419">SUM(AN253:DP253)/U253-1</f>
        <v>1.5121237595394632E-13</v>
      </c>
      <c r="X253" s="197">
        <f t="shared" si="407"/>
        <v>2.2112804216876998E-4</v>
      </c>
      <c r="Y253" s="229">
        <v>0</v>
      </c>
      <c r="Z253" s="199">
        <f t="shared" ref="Z253:Z268" si="420">X253-Y253</f>
        <v>2.2112804216876998E-4</v>
      </c>
      <c r="AA253" s="199">
        <f t="shared" si="408"/>
        <v>-0.90115527145826269</v>
      </c>
      <c r="AB253" s="200">
        <f t="shared" si="409"/>
        <v>918.03888608969339</v>
      </c>
      <c r="AC253" s="199">
        <f t="shared" ref="AC253:AC268" si="421">(-AA253-SQRT(AA253^2-4*Z253*AB253))/(2*Z253)</f>
        <v>2019.5068950955135</v>
      </c>
      <c r="AD253" s="199">
        <f t="shared" ref="AD253:AD268" si="422">(-AA253+SQRT(AA253^2-4*Z253*AB253))/(2*Z253)</f>
        <v>2055.7576557952339</v>
      </c>
      <c r="AE253" s="201">
        <f t="shared" ref="AE253:AE268" si="423">AD253</f>
        <v>2055.7576557952339</v>
      </c>
      <c r="AF253" s="202">
        <f t="shared" si="410"/>
        <v>2055.7576557952339</v>
      </c>
      <c r="AG253" s="202">
        <f t="shared" ref="AG253:AG268" si="424">AD253</f>
        <v>2055.7576557952339</v>
      </c>
      <c r="AH253" s="202">
        <f t="shared" ref="AH253:AH268" si="425">ROUNDDOWN(AG253,0)</f>
        <v>2055</v>
      </c>
      <c r="AI253" s="177">
        <f t="shared" si="411"/>
        <v>2056</v>
      </c>
      <c r="AJ253" s="178" cm="1">
        <f t="array" ref="AJ253">IFERROR(INDEX($AN$6:$DP$6,MATCH(_xlfn.AGGREGATE(14,6,(AN253:DP253)/(AN253:DP253&lt;=0),1),AN253:DP253,0)),"-")</f>
        <v>2056</v>
      </c>
      <c r="AL253" s="176" t="s">
        <v>302</v>
      </c>
      <c r="AM253" s="154">
        <f t="shared" si="412"/>
        <v>2.2112804216876998E-4</v>
      </c>
      <c r="AN253" s="176">
        <f t="shared" si="385"/>
        <v>2.1502924627811459E-4</v>
      </c>
      <c r="AO253" s="176">
        <f t="shared" si="385"/>
        <v>2.089304503874592E-4</v>
      </c>
      <c r="AP253" s="176">
        <f t="shared" si="385"/>
        <v>2.0283165449680381E-4</v>
      </c>
      <c r="AQ253" s="176">
        <f t="shared" si="385"/>
        <v>1.9673285860614842E-4</v>
      </c>
      <c r="AR253" s="230">
        <f t="shared" si="413"/>
        <v>1.9063406271549303E-4</v>
      </c>
      <c r="AS253" s="230">
        <f t="shared" si="413"/>
        <v>1.8453526682483761E-4</v>
      </c>
      <c r="AT253" s="230">
        <f t="shared" si="413"/>
        <v>1.7843647093418222E-4</v>
      </c>
      <c r="AU253" s="230">
        <f t="shared" si="413"/>
        <v>1.7233767504352683E-4</v>
      </c>
      <c r="AV253" s="230">
        <f t="shared" si="413"/>
        <v>1.6623887915287144E-4</v>
      </c>
      <c r="AW253" s="230">
        <f t="shared" si="413"/>
        <v>1.6014008326221605E-4</v>
      </c>
      <c r="AX253" s="230">
        <f t="shared" si="413"/>
        <v>1.5404128737156065E-4</v>
      </c>
      <c r="AY253" s="230">
        <f t="shared" si="413"/>
        <v>1.4794249148090526E-4</v>
      </c>
      <c r="AZ253" s="230">
        <f t="shared" si="413"/>
        <v>1.4184369559024987E-4</v>
      </c>
      <c r="BA253" s="230">
        <f t="shared" si="413"/>
        <v>1.3574489969959448E-4</v>
      </c>
      <c r="BB253" s="230">
        <f t="shared" si="413"/>
        <v>1.2964610380893906E-4</v>
      </c>
      <c r="BC253" s="230">
        <f t="shared" si="413"/>
        <v>1.235473079182837E-4</v>
      </c>
      <c r="BD253" s="230">
        <f t="shared" si="413"/>
        <v>1.174485120276283E-4</v>
      </c>
      <c r="BE253" s="230">
        <f t="shared" si="413"/>
        <v>1.113497161369729E-4</v>
      </c>
      <c r="BF253" s="230">
        <f t="shared" si="413"/>
        <v>1.052509202463175E-4</v>
      </c>
      <c r="BG253" s="230">
        <f t="shared" si="413"/>
        <v>9.9152124355662109E-5</v>
      </c>
      <c r="BH253" s="230">
        <f t="shared" si="401"/>
        <v>9.3053328465006718E-5</v>
      </c>
      <c r="BI253" s="230">
        <f t="shared" si="401"/>
        <v>8.6954532574351327E-5</v>
      </c>
      <c r="BJ253" s="230">
        <f t="shared" si="401"/>
        <v>8.0855736683695936E-5</v>
      </c>
      <c r="BK253" s="230">
        <f t="shared" si="401"/>
        <v>7.4756940793040545E-5</v>
      </c>
      <c r="BL253" s="230">
        <f t="shared" si="401"/>
        <v>6.8658144902385154E-5</v>
      </c>
      <c r="BM253" s="230">
        <f t="shared" si="401"/>
        <v>6.2559349011729763E-5</v>
      </c>
      <c r="BN253" s="230">
        <f t="shared" si="401"/>
        <v>5.6460553121074345E-5</v>
      </c>
      <c r="BO253" s="230">
        <f t="shared" si="401"/>
        <v>5.0361757230418954E-5</v>
      </c>
      <c r="BP253" s="230">
        <f t="shared" si="401"/>
        <v>4.4262961339763563E-5</v>
      </c>
      <c r="BQ253" s="230">
        <f t="shared" si="401"/>
        <v>3.8164165449108172E-5</v>
      </c>
      <c r="BR253" s="230">
        <f t="shared" si="401"/>
        <v>3.2065369558452781E-5</v>
      </c>
      <c r="BS253" s="230">
        <f t="shared" si="401"/>
        <v>2.596657366779739E-5</v>
      </c>
      <c r="BT253" s="230">
        <f t="shared" si="401"/>
        <v>1.9867777777141999E-5</v>
      </c>
      <c r="BU253" s="230">
        <f t="shared" si="401"/>
        <v>1.3768981886486608E-5</v>
      </c>
      <c r="BV253" s="230">
        <f t="shared" si="401"/>
        <v>7.6701859958312171E-6</v>
      </c>
      <c r="BW253" s="230">
        <f t="shared" si="414"/>
        <v>1.750483422504637E-6</v>
      </c>
      <c r="BX253" s="230">
        <f t="shared" si="414"/>
        <v>0</v>
      </c>
      <c r="BY253" s="230">
        <f t="shared" si="414"/>
        <v>0</v>
      </c>
      <c r="BZ253" s="230">
        <f t="shared" si="414"/>
        <v>0</v>
      </c>
      <c r="CA253" s="230">
        <f t="shared" si="414"/>
        <v>0</v>
      </c>
      <c r="CB253" s="230">
        <f t="shared" si="414"/>
        <v>0</v>
      </c>
      <c r="CC253" s="230">
        <f t="shared" si="414"/>
        <v>0</v>
      </c>
      <c r="CD253" s="230">
        <f t="shared" si="414"/>
        <v>0</v>
      </c>
      <c r="CE253" s="230">
        <f t="shared" si="414"/>
        <v>0</v>
      </c>
      <c r="CF253" s="230">
        <f t="shared" si="414"/>
        <v>0</v>
      </c>
      <c r="CG253" s="230">
        <f t="shared" si="414"/>
        <v>0</v>
      </c>
      <c r="CH253" s="230">
        <f t="shared" si="414"/>
        <v>0</v>
      </c>
      <c r="CI253" s="230">
        <f t="shared" si="414"/>
        <v>0</v>
      </c>
      <c r="CJ253" s="230">
        <f t="shared" si="414"/>
        <v>0</v>
      </c>
      <c r="CK253" s="230">
        <f t="shared" si="414"/>
        <v>0</v>
      </c>
      <c r="CL253" s="230">
        <f t="shared" si="414"/>
        <v>0</v>
      </c>
      <c r="CM253" s="230">
        <f t="shared" si="402"/>
        <v>0</v>
      </c>
      <c r="CN253" s="230">
        <f t="shared" si="402"/>
        <v>0</v>
      </c>
      <c r="CO253" s="230">
        <f t="shared" si="402"/>
        <v>0</v>
      </c>
      <c r="CP253" s="230">
        <f t="shared" si="402"/>
        <v>0</v>
      </c>
      <c r="CQ253" s="230">
        <f t="shared" si="402"/>
        <v>0</v>
      </c>
      <c r="CR253" s="230">
        <f t="shared" si="402"/>
        <v>0</v>
      </c>
      <c r="CS253" s="230">
        <f t="shared" si="402"/>
        <v>0</v>
      </c>
      <c r="CT253" s="230">
        <f t="shared" si="402"/>
        <v>0</v>
      </c>
      <c r="CU253" s="230">
        <f t="shared" si="402"/>
        <v>0</v>
      </c>
      <c r="CV253" s="230">
        <f t="shared" si="402"/>
        <v>0</v>
      </c>
      <c r="CW253" s="230">
        <f t="shared" si="402"/>
        <v>0</v>
      </c>
      <c r="CX253" s="230">
        <f t="shared" si="402"/>
        <v>0</v>
      </c>
      <c r="CY253" s="230">
        <f t="shared" si="402"/>
        <v>0</v>
      </c>
      <c r="CZ253" s="230">
        <f t="shared" si="402"/>
        <v>0</v>
      </c>
      <c r="DA253" s="230">
        <f t="shared" si="402"/>
        <v>0</v>
      </c>
      <c r="DB253" s="230">
        <f t="shared" si="403"/>
        <v>0</v>
      </c>
      <c r="DC253" s="230">
        <f t="shared" si="403"/>
        <v>0</v>
      </c>
      <c r="DD253" s="230">
        <f t="shared" si="403"/>
        <v>0</v>
      </c>
      <c r="DE253" s="230">
        <f t="shared" si="403"/>
        <v>0</v>
      </c>
      <c r="DF253" s="230">
        <f t="shared" si="403"/>
        <v>0</v>
      </c>
      <c r="DG253" s="230">
        <f t="shared" si="403"/>
        <v>0</v>
      </c>
      <c r="DH253" s="230">
        <f t="shared" si="403"/>
        <v>0</v>
      </c>
      <c r="DI253" s="230">
        <f t="shared" si="403"/>
        <v>0</v>
      </c>
      <c r="DJ253" s="230">
        <f t="shared" si="403"/>
        <v>0</v>
      </c>
      <c r="DK253" s="230">
        <f t="shared" si="403"/>
        <v>0</v>
      </c>
      <c r="DL253" s="230">
        <f t="shared" si="403"/>
        <v>0</v>
      </c>
      <c r="DM253" s="230">
        <f t="shared" si="403"/>
        <v>0</v>
      </c>
      <c r="DN253" s="230">
        <f t="shared" si="403"/>
        <v>0</v>
      </c>
      <c r="DO253" s="230">
        <f t="shared" si="403"/>
        <v>0</v>
      </c>
      <c r="DP253" s="230">
        <f t="shared" si="403"/>
        <v>0</v>
      </c>
    </row>
    <row r="254" spans="2:120" x14ac:dyDescent="0.25">
      <c r="B254" s="194" t="str">
        <f t="shared" si="415"/>
        <v>Uganda</v>
      </c>
      <c r="C254" s="233">
        <f>'web app'!$C$29</f>
        <v>668.55</v>
      </c>
      <c r="D254" s="234">
        <f>'web app'!$C$17</f>
        <v>0.15</v>
      </c>
      <c r="E254" s="235">
        <f>VLOOKUP($S254,'data countries EDGAR'!$A$15:$AA$223,'data countries EDGAR'!$AA$12,FALSE)</f>
        <v>5.9275599482496496E-3</v>
      </c>
      <c r="F254" s="235">
        <f>VLOOKUP($S254,'data countries EDGAR'!$A$15:$AA$223,'data countries EDGAR'!$Z$12,FALSE)</f>
        <v>1.9254517397385807E-4</v>
      </c>
      <c r="G254" s="193">
        <f t="shared" si="416"/>
        <v>0.70384769516153489</v>
      </c>
      <c r="H254" s="262">
        <f>VLOOKUP($S254,'data countries EDGAR'!$A$15:$AA$223,'data countries EDGAR'!M$12,FALSE)/1000</f>
        <v>7.0645878576395997E-3</v>
      </c>
      <c r="I254" s="236">
        <f>VLOOKUP($S254,'data countries EDGAR'!$A$15:$AA$223,'data countries EDGAR'!N$12,FALSE)/1000</f>
        <v>7.1198296587199001E-3</v>
      </c>
      <c r="J254" s="236">
        <f>VLOOKUP($S254,'data countries EDGAR'!$A$15:$AA$223,'data countries EDGAR'!O$12,FALSE)/1000</f>
        <v>8.1104922281627009E-3</v>
      </c>
      <c r="K254" s="236">
        <f>VLOOKUP($S254,'data countries EDGAR'!$A$15:$AA$223,'data countries EDGAR'!P$12,FALSE)/1000</f>
        <v>7.9541298207306006E-3</v>
      </c>
      <c r="L254" s="236">
        <f>VLOOKUP($S254,'data countries EDGAR'!$A$15:$AA$223,'data countries EDGAR'!Q$12,FALSE)/1000</f>
        <v>8.1166131915997013E-3</v>
      </c>
      <c r="M254" s="236">
        <f>VLOOKUP($S254,'data countries EDGAR'!$A$15:$AA$223,'data countries EDGAR'!R$12,FALSE)/1000</f>
        <v>8.2548622683851994E-3</v>
      </c>
      <c r="N254" s="236"/>
      <c r="O254" s="236"/>
      <c r="P254" s="262">
        <f t="shared" si="417"/>
        <v>3.95559271675981E-2</v>
      </c>
      <c r="Q254" s="194">
        <f t="shared" si="404"/>
        <v>0</v>
      </c>
      <c r="R254" s="237">
        <f t="shared" si="405"/>
        <v>0</v>
      </c>
      <c r="S254" s="194" t="str">
        <f>'data countries EDGAR'!A209</f>
        <v>Uganda</v>
      </c>
      <c r="T254" s="195">
        <v>2019</v>
      </c>
      <c r="U254" s="485">
        <f t="shared" si="418"/>
        <v>0.70384769516153489</v>
      </c>
      <c r="V254" s="193">
        <f t="shared" si="406"/>
        <v>0.45507617138126799</v>
      </c>
      <c r="W254" s="254">
        <f t="shared" si="419"/>
        <v>-0.35344510679000407</v>
      </c>
      <c r="X254" s="197">
        <f t="shared" si="407"/>
        <v>7.0645878576395997E-3</v>
      </c>
      <c r="Y254" s="229">
        <v>0</v>
      </c>
      <c r="Z254" s="199">
        <f t="shared" si="420"/>
        <v>7.0645878576395997E-3</v>
      </c>
      <c r="AA254" s="199">
        <f t="shared" si="408"/>
        <v>-29.948630335187055</v>
      </c>
      <c r="AB254" s="200">
        <f t="shared" si="409"/>
        <v>31669.185135070064</v>
      </c>
      <c r="AC254" s="199">
        <f t="shared" si="421"/>
        <v>2019.5012483799367</v>
      </c>
      <c r="AD254" s="199">
        <f t="shared" si="422"/>
        <v>2219.7595462608715</v>
      </c>
      <c r="AE254" s="201">
        <f t="shared" si="423"/>
        <v>2219.7595462608715</v>
      </c>
      <c r="AF254" s="202">
        <f t="shared" si="410"/>
        <v>2219.7595462608715</v>
      </c>
      <c r="AG254" s="202">
        <f t="shared" si="424"/>
        <v>2219.7595462608715</v>
      </c>
      <c r="AH254" s="202">
        <f t="shared" si="425"/>
        <v>2219</v>
      </c>
      <c r="AI254" s="177">
        <f t="shared" si="411"/>
        <v>2220</v>
      </c>
      <c r="AJ254" s="178" t="str" cm="1">
        <f t="array" ref="AJ254">IFERROR(INDEX($AN$6:$DP$6,MATCH(_xlfn.AGGREGATE(14,6,(AN254:DP254)/(AN254:DP254&lt;=0),1),AN254:DP254,0)),"-")</f>
        <v>-</v>
      </c>
      <c r="AL254" s="176" t="s">
        <v>302</v>
      </c>
      <c r="AM254" s="154">
        <f t="shared" si="412"/>
        <v>7.0645878576395997E-3</v>
      </c>
      <c r="AN254" s="176">
        <f t="shared" si="385"/>
        <v>7.0293106986249838E-3</v>
      </c>
      <c r="AO254" s="176">
        <f t="shared" si="385"/>
        <v>6.9940335396103679E-3</v>
      </c>
      <c r="AP254" s="176">
        <f t="shared" si="385"/>
        <v>6.9587563805957519E-3</v>
      </c>
      <c r="AQ254" s="176">
        <f t="shared" si="385"/>
        <v>6.923479221581136E-3</v>
      </c>
      <c r="AR254" s="230">
        <f t="shared" si="413"/>
        <v>6.8882020625665201E-3</v>
      </c>
      <c r="AS254" s="230">
        <f t="shared" si="413"/>
        <v>6.8529249035519041E-3</v>
      </c>
      <c r="AT254" s="230">
        <f t="shared" si="413"/>
        <v>6.8176477445372882E-3</v>
      </c>
      <c r="AU254" s="230">
        <f t="shared" si="413"/>
        <v>6.7823705855226723E-3</v>
      </c>
      <c r="AV254" s="230">
        <f t="shared" si="413"/>
        <v>6.7470934265080563E-3</v>
      </c>
      <c r="AW254" s="230">
        <f t="shared" si="413"/>
        <v>6.7118162674934404E-3</v>
      </c>
      <c r="AX254" s="230">
        <f t="shared" si="413"/>
        <v>6.6765391084788244E-3</v>
      </c>
      <c r="AY254" s="230">
        <f t="shared" si="413"/>
        <v>6.6412619494642085E-3</v>
      </c>
      <c r="AZ254" s="230">
        <f t="shared" si="413"/>
        <v>6.6059847904495926E-3</v>
      </c>
      <c r="BA254" s="230">
        <f t="shared" si="413"/>
        <v>6.5707076314349766E-3</v>
      </c>
      <c r="BB254" s="230">
        <f t="shared" si="413"/>
        <v>6.5354304724203607E-3</v>
      </c>
      <c r="BC254" s="230">
        <f t="shared" si="413"/>
        <v>6.5001533134057448E-3</v>
      </c>
      <c r="BD254" s="230">
        <f t="shared" si="413"/>
        <v>6.4648761543911288E-3</v>
      </c>
      <c r="BE254" s="230">
        <f t="shared" si="413"/>
        <v>6.4295989953765129E-3</v>
      </c>
      <c r="BF254" s="230">
        <f t="shared" si="413"/>
        <v>6.394321836361897E-3</v>
      </c>
      <c r="BG254" s="230">
        <f t="shared" si="413"/>
        <v>6.359044677347281E-3</v>
      </c>
      <c r="BH254" s="230">
        <f t="shared" si="401"/>
        <v>6.3237675183326651E-3</v>
      </c>
      <c r="BI254" s="230">
        <f t="shared" si="401"/>
        <v>6.2884903593180492E-3</v>
      </c>
      <c r="BJ254" s="230">
        <f t="shared" si="401"/>
        <v>6.2532132003034332E-3</v>
      </c>
      <c r="BK254" s="230">
        <f t="shared" si="401"/>
        <v>6.2179360412888173E-3</v>
      </c>
      <c r="BL254" s="230">
        <f t="shared" si="401"/>
        <v>6.1826588822742013E-3</v>
      </c>
      <c r="BM254" s="230">
        <f t="shared" si="401"/>
        <v>6.1473817232595854E-3</v>
      </c>
      <c r="BN254" s="230">
        <f t="shared" si="401"/>
        <v>6.1121045642449695E-3</v>
      </c>
      <c r="BO254" s="230">
        <f t="shared" si="401"/>
        <v>6.0768274052303535E-3</v>
      </c>
      <c r="BP254" s="230">
        <f t="shared" si="401"/>
        <v>6.0415502462157376E-3</v>
      </c>
      <c r="BQ254" s="230">
        <f t="shared" si="401"/>
        <v>6.0062730872011217E-3</v>
      </c>
      <c r="BR254" s="230">
        <f t="shared" si="401"/>
        <v>5.9709959281865057E-3</v>
      </c>
      <c r="BS254" s="230">
        <f t="shared" si="401"/>
        <v>5.9357187691718898E-3</v>
      </c>
      <c r="BT254" s="230">
        <f t="shared" si="401"/>
        <v>5.9004416101572739E-3</v>
      </c>
      <c r="BU254" s="230">
        <f t="shared" si="401"/>
        <v>5.8651644511426579E-3</v>
      </c>
      <c r="BV254" s="230">
        <f t="shared" si="401"/>
        <v>5.829887292128042E-3</v>
      </c>
      <c r="BW254" s="230">
        <f t="shared" si="414"/>
        <v>5.794610133113426E-3</v>
      </c>
      <c r="BX254" s="230">
        <f t="shared" si="414"/>
        <v>5.7593329740988101E-3</v>
      </c>
      <c r="BY254" s="230">
        <f t="shared" si="414"/>
        <v>5.7240558150841942E-3</v>
      </c>
      <c r="BZ254" s="230">
        <f t="shared" si="414"/>
        <v>5.6887786560695782E-3</v>
      </c>
      <c r="CA254" s="230">
        <f t="shared" si="414"/>
        <v>5.6535014970549623E-3</v>
      </c>
      <c r="CB254" s="230">
        <f t="shared" si="414"/>
        <v>5.6182243380403464E-3</v>
      </c>
      <c r="CC254" s="230">
        <f t="shared" si="414"/>
        <v>5.5829471790257304E-3</v>
      </c>
      <c r="CD254" s="230">
        <f t="shared" si="414"/>
        <v>5.5476700200111145E-3</v>
      </c>
      <c r="CE254" s="230">
        <f t="shared" si="414"/>
        <v>5.5123928609964986E-3</v>
      </c>
      <c r="CF254" s="230">
        <f t="shared" si="414"/>
        <v>5.4771157019818826E-3</v>
      </c>
      <c r="CG254" s="230">
        <f t="shared" si="414"/>
        <v>5.4418385429672667E-3</v>
      </c>
      <c r="CH254" s="230">
        <f t="shared" si="414"/>
        <v>5.4065613839526508E-3</v>
      </c>
      <c r="CI254" s="230">
        <f t="shared" si="414"/>
        <v>5.3712842249380348E-3</v>
      </c>
      <c r="CJ254" s="230">
        <f t="shared" si="414"/>
        <v>5.3360070659234189E-3</v>
      </c>
      <c r="CK254" s="230">
        <f t="shared" si="414"/>
        <v>5.3007299069088029E-3</v>
      </c>
      <c r="CL254" s="230">
        <f t="shared" si="414"/>
        <v>5.265452747894187E-3</v>
      </c>
      <c r="CM254" s="230">
        <f t="shared" si="402"/>
        <v>5.2301755888795711E-3</v>
      </c>
      <c r="CN254" s="230">
        <f t="shared" si="402"/>
        <v>5.1948984298649551E-3</v>
      </c>
      <c r="CO254" s="230">
        <f t="shared" si="402"/>
        <v>5.1596212708503392E-3</v>
      </c>
      <c r="CP254" s="230">
        <f t="shared" si="402"/>
        <v>5.1243441118357233E-3</v>
      </c>
      <c r="CQ254" s="230">
        <f t="shared" si="402"/>
        <v>5.0890669528211073E-3</v>
      </c>
      <c r="CR254" s="230">
        <f t="shared" si="402"/>
        <v>5.0537897938064914E-3</v>
      </c>
      <c r="CS254" s="230">
        <f t="shared" si="402"/>
        <v>5.0185126347918755E-3</v>
      </c>
      <c r="CT254" s="230">
        <f t="shared" si="402"/>
        <v>4.9832354757772595E-3</v>
      </c>
      <c r="CU254" s="230">
        <f t="shared" si="402"/>
        <v>4.9479583167626436E-3</v>
      </c>
      <c r="CV254" s="230">
        <f t="shared" si="402"/>
        <v>4.9126811577480277E-3</v>
      </c>
      <c r="CW254" s="230">
        <f t="shared" si="402"/>
        <v>4.8774039987334117E-3</v>
      </c>
      <c r="CX254" s="230">
        <f t="shared" si="402"/>
        <v>4.8421268397187958E-3</v>
      </c>
      <c r="CY254" s="230">
        <f t="shared" si="402"/>
        <v>4.8068496807041798E-3</v>
      </c>
      <c r="CZ254" s="230">
        <f t="shared" si="402"/>
        <v>4.7715725216895639E-3</v>
      </c>
      <c r="DA254" s="230">
        <f t="shared" si="402"/>
        <v>4.736295362674948E-3</v>
      </c>
      <c r="DB254" s="230">
        <f t="shared" si="403"/>
        <v>4.701018203660332E-3</v>
      </c>
      <c r="DC254" s="230">
        <f t="shared" si="403"/>
        <v>4.6657410446457161E-3</v>
      </c>
      <c r="DD254" s="230">
        <f t="shared" si="403"/>
        <v>4.6304638856311002E-3</v>
      </c>
      <c r="DE254" s="230">
        <f t="shared" si="403"/>
        <v>4.5951867266164842E-3</v>
      </c>
      <c r="DF254" s="230">
        <f t="shared" si="403"/>
        <v>4.5599095676018683E-3</v>
      </c>
      <c r="DG254" s="230">
        <f t="shared" si="403"/>
        <v>4.5246324085872524E-3</v>
      </c>
      <c r="DH254" s="230">
        <f t="shared" si="403"/>
        <v>4.4893552495726364E-3</v>
      </c>
      <c r="DI254" s="230">
        <f t="shared" si="403"/>
        <v>4.4540780905580205E-3</v>
      </c>
      <c r="DJ254" s="230">
        <f t="shared" si="403"/>
        <v>4.4188009315434046E-3</v>
      </c>
      <c r="DK254" s="230">
        <f t="shared" si="403"/>
        <v>4.3835237725287886E-3</v>
      </c>
      <c r="DL254" s="230">
        <f t="shared" si="403"/>
        <v>4.3482466135141727E-3</v>
      </c>
      <c r="DM254" s="230">
        <f t="shared" si="403"/>
        <v>4.3129694544995567E-3</v>
      </c>
      <c r="DN254" s="230">
        <f t="shared" si="403"/>
        <v>4.2776922954849408E-3</v>
      </c>
      <c r="DO254" s="230">
        <f t="shared" si="403"/>
        <v>4.2424151364703249E-3</v>
      </c>
      <c r="DP254" s="230">
        <f t="shared" si="403"/>
        <v>4.2071379774557089E-3</v>
      </c>
    </row>
    <row r="255" spans="2:120" x14ac:dyDescent="0.25">
      <c r="B255" s="194" t="str">
        <f t="shared" si="415"/>
        <v>Ukraine</v>
      </c>
      <c r="C255" s="233">
        <f>'web app'!$C$29</f>
        <v>668.55</v>
      </c>
      <c r="D255" s="234">
        <f>'web app'!$C$17</f>
        <v>0.15</v>
      </c>
      <c r="E255" s="235">
        <f>VLOOKUP($S255,'data countries EDGAR'!$A$15:$AA$223,'data countries EDGAR'!$AA$12,FALSE)</f>
        <v>5.679023178896429E-3</v>
      </c>
      <c r="F255" s="235">
        <f>VLOOKUP($S255,'data countries EDGAR'!$A$15:$AA$223,'data countries EDGAR'!$Z$12,FALSE)</f>
        <v>5.6665727300837633E-3</v>
      </c>
      <c r="G255" s="193">
        <f t="shared" si="416"/>
        <v>3.7896357608305555</v>
      </c>
      <c r="H255" s="262">
        <f>VLOOKUP($S255,'data countries EDGAR'!$A$15:$AA$223,'data countries EDGAR'!M$12,FALSE)/1000</f>
        <v>0.20790965609356998</v>
      </c>
      <c r="I255" s="236">
        <f>VLOOKUP($S255,'data countries EDGAR'!$A$15:$AA$223,'data countries EDGAR'!N$12,FALSE)/1000</f>
        <v>0.1988972256729</v>
      </c>
      <c r="J255" s="236">
        <f>VLOOKUP($S255,'data countries EDGAR'!$A$15:$AA$223,'data countries EDGAR'!O$12,FALSE)/1000</f>
        <v>0.19413625000578</v>
      </c>
      <c r="K255" s="236">
        <f>VLOOKUP($S255,'data countries EDGAR'!$A$15:$AA$223,'data countries EDGAR'!P$12,FALSE)/1000</f>
        <v>0.11934498408073001</v>
      </c>
      <c r="L255" s="236">
        <f>VLOOKUP($S255,'data countries EDGAR'!$A$15:$AA$223,'data countries EDGAR'!Q$12,FALSE)/1000</f>
        <v>0.12169519549016999</v>
      </c>
      <c r="M255" s="236">
        <f>VLOOKUP($S255,'data countries EDGAR'!$A$15:$AA$223,'data countries EDGAR'!R$12,FALSE)/1000</f>
        <v>0.1184778493699</v>
      </c>
      <c r="N255" s="236"/>
      <c r="O255" s="236"/>
      <c r="P255" s="262">
        <f t="shared" si="417"/>
        <v>0.75255150461948006</v>
      </c>
      <c r="Q255" s="194">
        <f t="shared" si="404"/>
        <v>0</v>
      </c>
      <c r="R255" s="237">
        <f t="shared" si="405"/>
        <v>0</v>
      </c>
      <c r="S255" s="194" t="str">
        <f>'data countries EDGAR'!A210</f>
        <v>Ukraine</v>
      </c>
      <c r="T255" s="195">
        <v>2019</v>
      </c>
      <c r="U255" s="485">
        <f t="shared" si="418"/>
        <v>3.7896357608305555</v>
      </c>
      <c r="V255" s="193">
        <f t="shared" si="406"/>
        <v>3.7896357608310431</v>
      </c>
      <c r="W255" s="254">
        <f t="shared" si="419"/>
        <v>1.2856382625159313E-13</v>
      </c>
      <c r="X255" s="197">
        <f t="shared" si="407"/>
        <v>0.20790965609356998</v>
      </c>
      <c r="Y255" s="229">
        <v>0</v>
      </c>
      <c r="Z255" s="199">
        <f t="shared" si="420"/>
        <v>0.20790965609356998</v>
      </c>
      <c r="AA255" s="199">
        <f t="shared" si="408"/>
        <v>-847.5342821396838</v>
      </c>
      <c r="AB255" s="200">
        <f t="shared" si="409"/>
        <v>863660.8995621975</v>
      </c>
      <c r="AC255" s="199">
        <f t="shared" si="421"/>
        <v>2019.5066759304718</v>
      </c>
      <c r="AD255" s="199">
        <f t="shared" si="422"/>
        <v>2056.9479633781039</v>
      </c>
      <c r="AE255" s="201">
        <f t="shared" si="423"/>
        <v>2056.9479633781039</v>
      </c>
      <c r="AF255" s="202">
        <f t="shared" si="410"/>
        <v>2056.9479633781039</v>
      </c>
      <c r="AG255" s="202">
        <f t="shared" si="424"/>
        <v>2056.9479633781039</v>
      </c>
      <c r="AH255" s="202">
        <f t="shared" si="425"/>
        <v>2056</v>
      </c>
      <c r="AI255" s="177">
        <f t="shared" si="411"/>
        <v>2057</v>
      </c>
      <c r="AJ255" s="178" cm="1">
        <f t="array" ref="AJ255">IFERROR(INDEX($AN$6:$DP$6,MATCH(_xlfn.AGGREGATE(14,6,(AN255:DP255)/(AN255:DP255&lt;=0),1),AN255:DP255,0)),"-")</f>
        <v>2057</v>
      </c>
      <c r="AL255" s="176" t="s">
        <v>302</v>
      </c>
      <c r="AM255" s="154">
        <f t="shared" si="412"/>
        <v>0.20790965609356998</v>
      </c>
      <c r="AN255" s="176">
        <f t="shared" si="385"/>
        <v>0.20235769445564719</v>
      </c>
      <c r="AO255" s="176">
        <f t="shared" si="385"/>
        <v>0.1968057328177244</v>
      </c>
      <c r="AP255" s="176">
        <f t="shared" si="385"/>
        <v>0.19125377117980163</v>
      </c>
      <c r="AQ255" s="176">
        <f t="shared" si="385"/>
        <v>0.18570180954187884</v>
      </c>
      <c r="AR255" s="230">
        <f t="shared" si="413"/>
        <v>0.18014984790395605</v>
      </c>
      <c r="AS255" s="230">
        <f t="shared" si="413"/>
        <v>0.17459788626603326</v>
      </c>
      <c r="AT255" s="230">
        <f t="shared" si="413"/>
        <v>0.16904592462811047</v>
      </c>
      <c r="AU255" s="230">
        <f t="shared" si="413"/>
        <v>0.1634939629901877</v>
      </c>
      <c r="AV255" s="230">
        <f t="shared" si="413"/>
        <v>0.15794200135226491</v>
      </c>
      <c r="AW255" s="230">
        <f t="shared" si="413"/>
        <v>0.15239003971434212</v>
      </c>
      <c r="AX255" s="230">
        <f t="shared" si="413"/>
        <v>0.14683807807641933</v>
      </c>
      <c r="AY255" s="230">
        <f t="shared" si="413"/>
        <v>0.14128611643849653</v>
      </c>
      <c r="AZ255" s="230">
        <f t="shared" si="413"/>
        <v>0.13573415480057377</v>
      </c>
      <c r="BA255" s="230">
        <f t="shared" si="413"/>
        <v>0.13018219316265095</v>
      </c>
      <c r="BB255" s="230">
        <f t="shared" si="413"/>
        <v>0.12463023152472819</v>
      </c>
      <c r="BC255" s="230">
        <f t="shared" si="413"/>
        <v>0.11907826988680539</v>
      </c>
      <c r="BD255" s="230">
        <f t="shared" si="413"/>
        <v>0.1135263082488826</v>
      </c>
      <c r="BE255" s="230">
        <f t="shared" si="413"/>
        <v>0.10797434661095982</v>
      </c>
      <c r="BF255" s="230">
        <f t="shared" si="413"/>
        <v>0.10242238497303703</v>
      </c>
      <c r="BG255" s="230">
        <f t="shared" si="413"/>
        <v>9.6870423335114253E-2</v>
      </c>
      <c r="BH255" s="230">
        <f t="shared" si="401"/>
        <v>9.1318461697191461E-2</v>
      </c>
      <c r="BI255" s="230">
        <f t="shared" si="401"/>
        <v>8.5766500059268669E-2</v>
      </c>
      <c r="BJ255" s="230">
        <f t="shared" si="401"/>
        <v>8.0214538421345877E-2</v>
      </c>
      <c r="BK255" s="230">
        <f t="shared" si="401"/>
        <v>7.4662576783423085E-2</v>
      </c>
      <c r="BL255" s="230">
        <f t="shared" si="401"/>
        <v>6.911061514550032E-2</v>
      </c>
      <c r="BM255" s="230">
        <f t="shared" si="401"/>
        <v>6.3558653507577528E-2</v>
      </c>
      <c r="BN255" s="230">
        <f t="shared" si="401"/>
        <v>5.8006691869654736E-2</v>
      </c>
      <c r="BO255" s="230">
        <f t="shared" si="401"/>
        <v>5.2454730231731944E-2</v>
      </c>
      <c r="BP255" s="230">
        <f t="shared" si="401"/>
        <v>4.6902768593809152E-2</v>
      </c>
      <c r="BQ255" s="230">
        <f t="shared" si="401"/>
        <v>4.1350806955886388E-2</v>
      </c>
      <c r="BR255" s="230">
        <f t="shared" si="401"/>
        <v>3.5798845317963596E-2</v>
      </c>
      <c r="BS255" s="230">
        <f t="shared" si="401"/>
        <v>3.0246883680040804E-2</v>
      </c>
      <c r="BT255" s="230">
        <f t="shared" si="401"/>
        <v>2.4694922042118012E-2</v>
      </c>
      <c r="BU255" s="230">
        <f t="shared" si="401"/>
        <v>1.9142960404195219E-2</v>
      </c>
      <c r="BV255" s="230">
        <f t="shared" si="401"/>
        <v>1.3590998766272455E-2</v>
      </c>
      <c r="BW255" s="230">
        <f t="shared" si="414"/>
        <v>8.0390371283496631E-3</v>
      </c>
      <c r="BX255" s="230">
        <f t="shared" si="414"/>
        <v>2.4945923190992487E-3</v>
      </c>
      <c r="BY255" s="230">
        <f t="shared" si="414"/>
        <v>0</v>
      </c>
      <c r="BZ255" s="230">
        <f t="shared" si="414"/>
        <v>0</v>
      </c>
      <c r="CA255" s="230">
        <f t="shared" si="414"/>
        <v>0</v>
      </c>
      <c r="CB255" s="230">
        <f t="shared" si="414"/>
        <v>0</v>
      </c>
      <c r="CC255" s="230">
        <f t="shared" si="414"/>
        <v>0</v>
      </c>
      <c r="CD255" s="230">
        <f t="shared" si="414"/>
        <v>0</v>
      </c>
      <c r="CE255" s="230">
        <f t="shared" si="414"/>
        <v>0</v>
      </c>
      <c r="CF255" s="230">
        <f t="shared" si="414"/>
        <v>0</v>
      </c>
      <c r="CG255" s="230">
        <f t="shared" si="414"/>
        <v>0</v>
      </c>
      <c r="CH255" s="230">
        <f t="shared" si="414"/>
        <v>0</v>
      </c>
      <c r="CI255" s="230">
        <f t="shared" si="414"/>
        <v>0</v>
      </c>
      <c r="CJ255" s="230">
        <f t="shared" si="414"/>
        <v>0</v>
      </c>
      <c r="CK255" s="230">
        <f t="shared" si="414"/>
        <v>0</v>
      </c>
      <c r="CL255" s="230">
        <f t="shared" si="414"/>
        <v>0</v>
      </c>
      <c r="CM255" s="230">
        <f t="shared" si="402"/>
        <v>0</v>
      </c>
      <c r="CN255" s="230">
        <f t="shared" si="402"/>
        <v>0</v>
      </c>
      <c r="CO255" s="230">
        <f t="shared" si="402"/>
        <v>0</v>
      </c>
      <c r="CP255" s="230">
        <f t="shared" si="402"/>
        <v>0</v>
      </c>
      <c r="CQ255" s="230">
        <f t="shared" si="402"/>
        <v>0</v>
      </c>
      <c r="CR255" s="230">
        <f t="shared" si="402"/>
        <v>0</v>
      </c>
      <c r="CS255" s="230">
        <f t="shared" si="402"/>
        <v>0</v>
      </c>
      <c r="CT255" s="230">
        <f t="shared" si="402"/>
        <v>0</v>
      </c>
      <c r="CU255" s="230">
        <f t="shared" si="402"/>
        <v>0</v>
      </c>
      <c r="CV255" s="230">
        <f t="shared" si="402"/>
        <v>0</v>
      </c>
      <c r="CW255" s="230">
        <f t="shared" si="402"/>
        <v>0</v>
      </c>
      <c r="CX255" s="230">
        <f t="shared" si="402"/>
        <v>0</v>
      </c>
      <c r="CY255" s="230">
        <f t="shared" si="402"/>
        <v>0</v>
      </c>
      <c r="CZ255" s="230">
        <f t="shared" si="402"/>
        <v>0</v>
      </c>
      <c r="DA255" s="230">
        <f t="shared" si="402"/>
        <v>0</v>
      </c>
      <c r="DB255" s="230">
        <f t="shared" si="403"/>
        <v>0</v>
      </c>
      <c r="DC255" s="230">
        <f t="shared" si="403"/>
        <v>0</v>
      </c>
      <c r="DD255" s="230">
        <f t="shared" si="403"/>
        <v>0</v>
      </c>
      <c r="DE255" s="230">
        <f t="shared" si="403"/>
        <v>0</v>
      </c>
      <c r="DF255" s="230">
        <f t="shared" si="403"/>
        <v>0</v>
      </c>
      <c r="DG255" s="230">
        <f t="shared" si="403"/>
        <v>0</v>
      </c>
      <c r="DH255" s="230">
        <f t="shared" si="403"/>
        <v>0</v>
      </c>
      <c r="DI255" s="230">
        <f t="shared" si="403"/>
        <v>0</v>
      </c>
      <c r="DJ255" s="230">
        <f t="shared" si="403"/>
        <v>0</v>
      </c>
      <c r="DK255" s="230">
        <f t="shared" si="403"/>
        <v>0</v>
      </c>
      <c r="DL255" s="230">
        <f t="shared" si="403"/>
        <v>0</v>
      </c>
      <c r="DM255" s="230">
        <f t="shared" si="403"/>
        <v>0</v>
      </c>
      <c r="DN255" s="230">
        <f t="shared" si="403"/>
        <v>0</v>
      </c>
      <c r="DO255" s="230">
        <f t="shared" si="403"/>
        <v>0</v>
      </c>
      <c r="DP255" s="230">
        <f t="shared" si="403"/>
        <v>0</v>
      </c>
    </row>
    <row r="256" spans="2:120" x14ac:dyDescent="0.25">
      <c r="B256" s="194" t="str">
        <f t="shared" si="415"/>
        <v>United Arab Emirates</v>
      </c>
      <c r="C256" s="233">
        <f>'web app'!$C$29</f>
        <v>668.55</v>
      </c>
      <c r="D256" s="234">
        <f>'web app'!$C$17</f>
        <v>0.15</v>
      </c>
      <c r="E256" s="235">
        <f>VLOOKUP($S256,'data countries EDGAR'!$A$15:$AA$223,'data countries EDGAR'!$AA$12,FALSE)</f>
        <v>1.2554977956980721E-3</v>
      </c>
      <c r="F256" s="235">
        <f>VLOOKUP($S256,'data countries EDGAR'!$A$15:$AA$223,'data countries EDGAR'!$Z$12,FALSE)</f>
        <v>5.3923796051505374E-3</v>
      </c>
      <c r="G256" s="193">
        <f t="shared" si="416"/>
        <v>3.1902185349669745</v>
      </c>
      <c r="H256" s="262">
        <f>VLOOKUP($S256,'data countries EDGAR'!$A$15:$AA$223,'data countries EDGAR'!M$12,FALSE)/1000</f>
        <v>0.19784936021041</v>
      </c>
      <c r="I256" s="236">
        <f>VLOOKUP($S256,'data countries EDGAR'!$A$15:$AA$223,'data countries EDGAR'!N$12,FALSE)/1000</f>
        <v>0.19567423570077999</v>
      </c>
      <c r="J256" s="236">
        <f>VLOOKUP($S256,'data countries EDGAR'!$A$15:$AA$223,'data countries EDGAR'!O$12,FALSE)/1000</f>
        <v>0.19942099182525003</v>
      </c>
      <c r="K256" s="236">
        <f>VLOOKUP($S256,'data countries EDGAR'!$A$15:$AA$223,'data countries EDGAR'!P$12,FALSE)/1000</f>
        <v>0.195184009479</v>
      </c>
      <c r="L256" s="236">
        <f>VLOOKUP($S256,'data countries EDGAR'!$A$15:$AA$223,'data countries EDGAR'!Q$12,FALSE)/1000</f>
        <v>0.1926964436477</v>
      </c>
      <c r="M256" s="236">
        <f>VLOOKUP($S256,'data countries EDGAR'!$A$15:$AA$223,'data countries EDGAR'!R$12,FALSE)/1000</f>
        <v>0.20055897010112</v>
      </c>
      <c r="N256" s="236"/>
      <c r="O256" s="236"/>
      <c r="P256" s="262">
        <f t="shared" si="417"/>
        <v>0.98353465075385005</v>
      </c>
      <c r="Q256" s="194">
        <f t="shared" si="404"/>
        <v>0</v>
      </c>
      <c r="R256" s="237">
        <f t="shared" si="405"/>
        <v>0</v>
      </c>
      <c r="S256" s="194" t="str">
        <f>'data countries EDGAR'!A211</f>
        <v>United Arab Emirates</v>
      </c>
      <c r="T256" s="195">
        <v>2019</v>
      </c>
      <c r="U256" s="485">
        <f t="shared" si="418"/>
        <v>3.1902185349669745</v>
      </c>
      <c r="V256" s="193">
        <f t="shared" si="406"/>
        <v>3.1902185349659802</v>
      </c>
      <c r="W256" s="254">
        <f t="shared" si="419"/>
        <v>-3.1163960301228144E-13</v>
      </c>
      <c r="X256" s="197">
        <f t="shared" si="407"/>
        <v>0.19784936021041</v>
      </c>
      <c r="Y256" s="229">
        <v>0</v>
      </c>
      <c r="Z256" s="199">
        <f t="shared" si="420"/>
        <v>0.19784936021041</v>
      </c>
      <c r="AA256" s="199">
        <f t="shared" si="408"/>
        <v>-805.69185231999029</v>
      </c>
      <c r="AB256" s="200">
        <f t="shared" si="409"/>
        <v>820189.82206528855</v>
      </c>
      <c r="AC256" s="199">
        <f t="shared" si="421"/>
        <v>2019.5075207322275</v>
      </c>
      <c r="AD256" s="199">
        <f t="shared" si="422"/>
        <v>2052.7414441527153</v>
      </c>
      <c r="AE256" s="201">
        <f t="shared" si="423"/>
        <v>2052.7414441527153</v>
      </c>
      <c r="AF256" s="202">
        <f t="shared" si="410"/>
        <v>2052.7414441527153</v>
      </c>
      <c r="AG256" s="202">
        <f t="shared" si="424"/>
        <v>2052.7414441527153</v>
      </c>
      <c r="AH256" s="202">
        <f t="shared" si="425"/>
        <v>2052</v>
      </c>
      <c r="AI256" s="177">
        <f t="shared" si="411"/>
        <v>2053</v>
      </c>
      <c r="AJ256" s="178" cm="1">
        <f t="array" ref="AJ256">IFERROR(INDEX($AN$6:$DP$6,MATCH(_xlfn.AGGREGATE(14,6,(AN256:DP256)/(AN256:DP256&lt;=0),1),AN256:DP256,0)),"-")</f>
        <v>2053</v>
      </c>
      <c r="AL256" s="176" t="s">
        <v>302</v>
      </c>
      <c r="AM256" s="154">
        <f t="shared" si="412"/>
        <v>0.19784936021041</v>
      </c>
      <c r="AN256" s="176">
        <f t="shared" si="385"/>
        <v>0.19189747198011936</v>
      </c>
      <c r="AO256" s="176">
        <f t="shared" si="385"/>
        <v>0.1859455837498287</v>
      </c>
      <c r="AP256" s="176">
        <f t="shared" si="385"/>
        <v>0.17999369551953806</v>
      </c>
      <c r="AQ256" s="176">
        <f t="shared" si="385"/>
        <v>0.17404180728924742</v>
      </c>
      <c r="AR256" s="230">
        <f t="shared" si="413"/>
        <v>0.16808991905895676</v>
      </c>
      <c r="AS256" s="230">
        <f t="shared" si="413"/>
        <v>0.16213803082866612</v>
      </c>
      <c r="AT256" s="230">
        <f t="shared" si="413"/>
        <v>0.15618614259837549</v>
      </c>
      <c r="AU256" s="230">
        <f t="shared" si="413"/>
        <v>0.15023425436808485</v>
      </c>
      <c r="AV256" s="230">
        <f t="shared" si="413"/>
        <v>0.14428236613779419</v>
      </c>
      <c r="AW256" s="230">
        <f t="shared" si="413"/>
        <v>0.13833047790750355</v>
      </c>
      <c r="AX256" s="230">
        <f t="shared" si="413"/>
        <v>0.13237858967721289</v>
      </c>
      <c r="AY256" s="230">
        <f t="shared" si="413"/>
        <v>0.12642670144692225</v>
      </c>
      <c r="AZ256" s="230">
        <f t="shared" si="413"/>
        <v>0.12047481321663162</v>
      </c>
      <c r="BA256" s="230">
        <f t="shared" si="413"/>
        <v>0.11452292498634097</v>
      </c>
      <c r="BB256" s="230">
        <f t="shared" si="413"/>
        <v>0.10857103675605033</v>
      </c>
      <c r="BC256" s="230">
        <f t="shared" si="413"/>
        <v>0.10261914852575968</v>
      </c>
      <c r="BD256" s="230">
        <f t="shared" si="413"/>
        <v>9.6667260295469029E-2</v>
      </c>
      <c r="BE256" s="230">
        <f t="shared" si="413"/>
        <v>9.0715372065178393E-2</v>
      </c>
      <c r="BF256" s="230">
        <f t="shared" si="413"/>
        <v>8.4763483834887743E-2</v>
      </c>
      <c r="BG256" s="230">
        <f t="shared" si="413"/>
        <v>7.8811595604597107E-2</v>
      </c>
      <c r="BH256" s="230">
        <f t="shared" si="401"/>
        <v>7.2859707374306457E-2</v>
      </c>
      <c r="BI256" s="230">
        <f t="shared" si="401"/>
        <v>6.6907819144015807E-2</v>
      </c>
      <c r="BJ256" s="230">
        <f t="shared" si="401"/>
        <v>6.095593091372517E-2</v>
      </c>
      <c r="BK256" s="230">
        <f t="shared" si="401"/>
        <v>5.5004042683434506E-2</v>
      </c>
      <c r="BL256" s="230">
        <f t="shared" si="401"/>
        <v>4.905215445314387E-2</v>
      </c>
      <c r="BM256" s="230">
        <f t="shared" si="401"/>
        <v>4.3100266222853234E-2</v>
      </c>
      <c r="BN256" s="230">
        <f t="shared" si="401"/>
        <v>3.7148377992562598E-2</v>
      </c>
      <c r="BO256" s="230">
        <f t="shared" si="401"/>
        <v>3.1196489762271934E-2</v>
      </c>
      <c r="BP256" s="230">
        <f t="shared" si="401"/>
        <v>2.5244601531981298E-2</v>
      </c>
      <c r="BQ256" s="230">
        <f t="shared" si="401"/>
        <v>1.9292713301690662E-2</v>
      </c>
      <c r="BR256" s="230">
        <f t="shared" si="401"/>
        <v>1.3340825071399998E-2</v>
      </c>
      <c r="BS256" s="230">
        <f t="shared" si="401"/>
        <v>7.3889368411093614E-3</v>
      </c>
      <c r="BT256" s="230">
        <f t="shared" si="401"/>
        <v>1.6359938263206131E-3</v>
      </c>
      <c r="BU256" s="230">
        <f t="shared" si="401"/>
        <v>0</v>
      </c>
      <c r="BV256" s="230">
        <f t="shared" si="401"/>
        <v>0</v>
      </c>
      <c r="BW256" s="230">
        <f t="shared" si="414"/>
        <v>0</v>
      </c>
      <c r="BX256" s="230">
        <f t="shared" si="414"/>
        <v>0</v>
      </c>
      <c r="BY256" s="230">
        <f t="shared" si="414"/>
        <v>0</v>
      </c>
      <c r="BZ256" s="230">
        <f t="shared" si="414"/>
        <v>0</v>
      </c>
      <c r="CA256" s="230">
        <f t="shared" si="414"/>
        <v>0</v>
      </c>
      <c r="CB256" s="230">
        <f t="shared" si="414"/>
        <v>0</v>
      </c>
      <c r="CC256" s="230">
        <f t="shared" si="414"/>
        <v>0</v>
      </c>
      <c r="CD256" s="230">
        <f t="shared" si="414"/>
        <v>0</v>
      </c>
      <c r="CE256" s="230">
        <f t="shared" si="414"/>
        <v>0</v>
      </c>
      <c r="CF256" s="230">
        <f t="shared" si="414"/>
        <v>0</v>
      </c>
      <c r="CG256" s="230">
        <f t="shared" si="414"/>
        <v>0</v>
      </c>
      <c r="CH256" s="230">
        <f t="shared" si="414"/>
        <v>0</v>
      </c>
      <c r="CI256" s="230">
        <f t="shared" si="414"/>
        <v>0</v>
      </c>
      <c r="CJ256" s="230">
        <f t="shared" si="414"/>
        <v>0</v>
      </c>
      <c r="CK256" s="230">
        <f t="shared" si="414"/>
        <v>0</v>
      </c>
      <c r="CL256" s="230">
        <f t="shared" si="414"/>
        <v>0</v>
      </c>
      <c r="CM256" s="230">
        <f t="shared" si="402"/>
        <v>0</v>
      </c>
      <c r="CN256" s="230">
        <f t="shared" si="402"/>
        <v>0</v>
      </c>
      <c r="CO256" s="230">
        <f t="shared" si="402"/>
        <v>0</v>
      </c>
      <c r="CP256" s="230">
        <f t="shared" si="402"/>
        <v>0</v>
      </c>
      <c r="CQ256" s="230">
        <f t="shared" si="402"/>
        <v>0</v>
      </c>
      <c r="CR256" s="230">
        <f t="shared" si="402"/>
        <v>0</v>
      </c>
      <c r="CS256" s="230">
        <f t="shared" si="402"/>
        <v>0</v>
      </c>
      <c r="CT256" s="230">
        <f t="shared" si="402"/>
        <v>0</v>
      </c>
      <c r="CU256" s="230">
        <f t="shared" si="402"/>
        <v>0</v>
      </c>
      <c r="CV256" s="230">
        <f t="shared" si="402"/>
        <v>0</v>
      </c>
      <c r="CW256" s="230">
        <f t="shared" si="402"/>
        <v>0</v>
      </c>
      <c r="CX256" s="230">
        <f t="shared" si="402"/>
        <v>0</v>
      </c>
      <c r="CY256" s="230">
        <f t="shared" si="402"/>
        <v>0</v>
      </c>
      <c r="CZ256" s="230">
        <f t="shared" si="402"/>
        <v>0</v>
      </c>
      <c r="DA256" s="230">
        <f t="shared" si="402"/>
        <v>0</v>
      </c>
      <c r="DB256" s="230">
        <f t="shared" si="403"/>
        <v>0</v>
      </c>
      <c r="DC256" s="230">
        <f t="shared" si="403"/>
        <v>0</v>
      </c>
      <c r="DD256" s="230">
        <f t="shared" si="403"/>
        <v>0</v>
      </c>
      <c r="DE256" s="230">
        <f t="shared" si="403"/>
        <v>0</v>
      </c>
      <c r="DF256" s="230">
        <f t="shared" si="403"/>
        <v>0</v>
      </c>
      <c r="DG256" s="230">
        <f t="shared" si="403"/>
        <v>0</v>
      </c>
      <c r="DH256" s="230">
        <f t="shared" si="403"/>
        <v>0</v>
      </c>
      <c r="DI256" s="230">
        <f t="shared" si="403"/>
        <v>0</v>
      </c>
      <c r="DJ256" s="230">
        <f t="shared" si="403"/>
        <v>0</v>
      </c>
      <c r="DK256" s="230">
        <f t="shared" si="403"/>
        <v>0</v>
      </c>
      <c r="DL256" s="230">
        <f t="shared" si="403"/>
        <v>0</v>
      </c>
      <c r="DM256" s="230">
        <f t="shared" si="403"/>
        <v>0</v>
      </c>
      <c r="DN256" s="230">
        <f t="shared" si="403"/>
        <v>0</v>
      </c>
      <c r="DO256" s="230">
        <f t="shared" si="403"/>
        <v>0</v>
      </c>
      <c r="DP256" s="230">
        <f t="shared" si="403"/>
        <v>0</v>
      </c>
    </row>
    <row r="257" spans="2:120" x14ac:dyDescent="0.25">
      <c r="B257" s="194" t="str">
        <f t="shared" si="415"/>
        <v>United Kingdom</v>
      </c>
      <c r="C257" s="233">
        <f>'web app'!$C$29</f>
        <v>668.55</v>
      </c>
      <c r="D257" s="234">
        <f>'web app'!$C$17</f>
        <v>0.15</v>
      </c>
      <c r="E257" s="235">
        <f>VLOOKUP($S257,'data countries EDGAR'!$A$15:$AA$223,'data countries EDGAR'!$AA$12,FALSE)</f>
        <v>8.6827239114242658E-3</v>
      </c>
      <c r="F257" s="235">
        <f>VLOOKUP($S257,'data countries EDGAR'!$A$15:$AA$223,'data countries EDGAR'!$Z$12,FALSE)</f>
        <v>9.7848929724666054E-3</v>
      </c>
      <c r="G257" s="193">
        <f t="shared" si="416"/>
        <v>6.4311619278785699</v>
      </c>
      <c r="H257" s="262">
        <f>VLOOKUP($S257,'data countries EDGAR'!$A$15:$AA$223,'data countries EDGAR'!M$12,FALSE)/1000</f>
        <v>0.35901308069645999</v>
      </c>
      <c r="I257" s="236">
        <f>VLOOKUP($S257,'data countries EDGAR'!$A$15:$AA$223,'data countries EDGAR'!N$12,FALSE)/1000</f>
        <v>0.31969641736990001</v>
      </c>
      <c r="J257" s="236">
        <f>VLOOKUP($S257,'data countries EDGAR'!$A$15:$AA$223,'data countries EDGAR'!O$12,FALSE)/1000</f>
        <v>0.33791484334437</v>
      </c>
      <c r="K257" s="236">
        <f>VLOOKUP($S257,'data countries EDGAR'!$A$15:$AA$223,'data countries EDGAR'!P$12,FALSE)/1000</f>
        <v>0.32499485628166003</v>
      </c>
      <c r="L257" s="236">
        <f>VLOOKUP($S257,'data countries EDGAR'!$A$15:$AA$223,'data countries EDGAR'!Q$12,FALSE)/1000</f>
        <v>0.30478661127361001</v>
      </c>
      <c r="M257" s="236">
        <f>VLOOKUP($S257,'data countries EDGAR'!$A$15:$AA$223,'data countries EDGAR'!R$12,FALSE)/1000</f>
        <v>0.29241935866076002</v>
      </c>
      <c r="N257" s="236"/>
      <c r="O257" s="236"/>
      <c r="P257" s="262">
        <f t="shared" si="417"/>
        <v>1.5798120869303001</v>
      </c>
      <c r="Q257" s="194">
        <f t="shared" si="404"/>
        <v>0</v>
      </c>
      <c r="R257" s="237">
        <f t="shared" si="405"/>
        <v>0</v>
      </c>
      <c r="S257" s="194" t="str">
        <f>'data countries EDGAR'!A212</f>
        <v>United Kingdom</v>
      </c>
      <c r="T257" s="195">
        <v>2019</v>
      </c>
      <c r="U257" s="485">
        <f t="shared" si="418"/>
        <v>6.4311619278785699</v>
      </c>
      <c r="V257" s="193">
        <f t="shared" si="406"/>
        <v>6.4311619278776133</v>
      </c>
      <c r="W257" s="254">
        <f t="shared" si="419"/>
        <v>-1.4876988529977098E-13</v>
      </c>
      <c r="X257" s="197">
        <f t="shared" si="407"/>
        <v>0.35901308069645999</v>
      </c>
      <c r="Y257" s="229">
        <v>0</v>
      </c>
      <c r="Z257" s="199">
        <f t="shared" si="420"/>
        <v>0.35901308069645999</v>
      </c>
      <c r="AA257" s="199">
        <f t="shared" si="408"/>
        <v>-1463.2751698694553</v>
      </c>
      <c r="AB257" s="200">
        <f t="shared" si="409"/>
        <v>1490892.4375005367</v>
      </c>
      <c r="AC257" s="199">
        <f t="shared" si="421"/>
        <v>2019.5067897688048</v>
      </c>
      <c r="AD257" s="199">
        <f t="shared" si="422"/>
        <v>2056.3201049805593</v>
      </c>
      <c r="AE257" s="201">
        <f t="shared" si="423"/>
        <v>2056.3201049805593</v>
      </c>
      <c r="AF257" s="202">
        <f t="shared" si="410"/>
        <v>2056.3201049805593</v>
      </c>
      <c r="AG257" s="202">
        <f t="shared" si="424"/>
        <v>2056.3201049805593</v>
      </c>
      <c r="AH257" s="202">
        <f t="shared" si="425"/>
        <v>2056</v>
      </c>
      <c r="AI257" s="177">
        <f t="shared" si="411"/>
        <v>2056</v>
      </c>
      <c r="AJ257" s="178" cm="1">
        <f t="array" ref="AJ257">IFERROR(INDEX($AN$6:$DP$6,MATCH(_xlfn.AGGREGATE(14,6,(AN257:DP257)/(AN257:DP257&lt;=0),1),AN257:DP257,0)),"-")</f>
        <v>2057</v>
      </c>
      <c r="AL257" s="176" t="s">
        <v>302</v>
      </c>
      <c r="AM257" s="154">
        <f t="shared" si="412"/>
        <v>0.35901308069645999</v>
      </c>
      <c r="AN257" s="176">
        <f t="shared" si="385"/>
        <v>0.34926261744042053</v>
      </c>
      <c r="AO257" s="176">
        <f t="shared" si="385"/>
        <v>0.33951215418438102</v>
      </c>
      <c r="AP257" s="176">
        <f t="shared" si="385"/>
        <v>0.32976169092834157</v>
      </c>
      <c r="AQ257" s="176">
        <f t="shared" si="385"/>
        <v>0.32001122767230206</v>
      </c>
      <c r="AR257" s="230">
        <f t="shared" si="413"/>
        <v>0.3102607644162626</v>
      </c>
      <c r="AS257" s="230">
        <f t="shared" si="413"/>
        <v>0.30051030116022309</v>
      </c>
      <c r="AT257" s="230">
        <f t="shared" si="413"/>
        <v>0.29075983790418364</v>
      </c>
      <c r="AU257" s="230">
        <f t="shared" si="413"/>
        <v>0.28100937464814413</v>
      </c>
      <c r="AV257" s="230">
        <f t="shared" si="413"/>
        <v>0.27125891139210467</v>
      </c>
      <c r="AW257" s="230">
        <f t="shared" si="413"/>
        <v>0.26150844813606522</v>
      </c>
      <c r="AX257" s="230">
        <f t="shared" si="413"/>
        <v>0.25175798488002571</v>
      </c>
      <c r="AY257" s="230">
        <f t="shared" si="413"/>
        <v>0.24200752162398625</v>
      </c>
      <c r="AZ257" s="230">
        <f t="shared" si="413"/>
        <v>0.23225705836794677</v>
      </c>
      <c r="BA257" s="230">
        <f t="shared" si="413"/>
        <v>0.22250659511190729</v>
      </c>
      <c r="BB257" s="230">
        <f t="shared" si="413"/>
        <v>0.21275613185586781</v>
      </c>
      <c r="BC257" s="230">
        <f t="shared" si="413"/>
        <v>0.20300566859982833</v>
      </c>
      <c r="BD257" s="230">
        <f t="shared" si="413"/>
        <v>0.19325520534378884</v>
      </c>
      <c r="BE257" s="230">
        <f t="shared" si="413"/>
        <v>0.18350474208774936</v>
      </c>
      <c r="BF257" s="230">
        <f t="shared" si="413"/>
        <v>0.17375427883170988</v>
      </c>
      <c r="BG257" s="230">
        <f t="shared" si="413"/>
        <v>0.1640038155756704</v>
      </c>
      <c r="BH257" s="230">
        <f t="shared" si="401"/>
        <v>0.15425335231963094</v>
      </c>
      <c r="BI257" s="230">
        <f t="shared" si="401"/>
        <v>0.14450288906359146</v>
      </c>
      <c r="BJ257" s="230">
        <f t="shared" si="401"/>
        <v>0.13475242580755198</v>
      </c>
      <c r="BK257" s="230">
        <f t="shared" si="401"/>
        <v>0.1250019625515125</v>
      </c>
      <c r="BL257" s="230">
        <f t="shared" si="401"/>
        <v>0.11525149929547301</v>
      </c>
      <c r="BM257" s="230">
        <f t="shared" si="401"/>
        <v>0.10550103603943356</v>
      </c>
      <c r="BN257" s="230">
        <f t="shared" si="401"/>
        <v>9.575057278339405E-2</v>
      </c>
      <c r="BO257" s="230">
        <f t="shared" si="401"/>
        <v>8.6000109527354596E-2</v>
      </c>
      <c r="BP257" s="230">
        <f t="shared" si="401"/>
        <v>7.6249646271315086E-2</v>
      </c>
      <c r="BQ257" s="230">
        <f t="shared" si="401"/>
        <v>6.6499183015275631E-2</v>
      </c>
      <c r="BR257" s="230">
        <f t="shared" si="401"/>
        <v>5.6748719759236121E-2</v>
      </c>
      <c r="BS257" s="230">
        <f t="shared" si="401"/>
        <v>4.6998256503196667E-2</v>
      </c>
      <c r="BT257" s="230">
        <f t="shared" si="401"/>
        <v>3.7247793247157213E-2</v>
      </c>
      <c r="BU257" s="230">
        <f t="shared" si="401"/>
        <v>2.7497329991117703E-2</v>
      </c>
      <c r="BV257" s="230">
        <f t="shared" si="401"/>
        <v>1.7746866735078248E-2</v>
      </c>
      <c r="BW257" s="230">
        <f t="shared" si="414"/>
        <v>7.9964034790387384E-3</v>
      </c>
      <c r="BX257" s="230">
        <f t="shared" si="414"/>
        <v>4.9955132734639314E-4</v>
      </c>
      <c r="BY257" s="230">
        <f t="shared" si="414"/>
        <v>0</v>
      </c>
      <c r="BZ257" s="230">
        <f t="shared" si="414"/>
        <v>0</v>
      </c>
      <c r="CA257" s="230">
        <f t="shared" si="414"/>
        <v>0</v>
      </c>
      <c r="CB257" s="230">
        <f t="shared" si="414"/>
        <v>0</v>
      </c>
      <c r="CC257" s="230">
        <f t="shared" si="414"/>
        <v>0</v>
      </c>
      <c r="CD257" s="230">
        <f t="shared" si="414"/>
        <v>0</v>
      </c>
      <c r="CE257" s="230">
        <f t="shared" si="414"/>
        <v>0</v>
      </c>
      <c r="CF257" s="230">
        <f t="shared" si="414"/>
        <v>0</v>
      </c>
      <c r="CG257" s="230">
        <f t="shared" si="414"/>
        <v>0</v>
      </c>
      <c r="CH257" s="230">
        <f t="shared" si="414"/>
        <v>0</v>
      </c>
      <c r="CI257" s="230">
        <f t="shared" si="414"/>
        <v>0</v>
      </c>
      <c r="CJ257" s="230">
        <f t="shared" si="414"/>
        <v>0</v>
      </c>
      <c r="CK257" s="230">
        <f t="shared" si="414"/>
        <v>0</v>
      </c>
      <c r="CL257" s="230">
        <f t="shared" si="414"/>
        <v>0</v>
      </c>
      <c r="CM257" s="230">
        <f t="shared" si="402"/>
        <v>0</v>
      </c>
      <c r="CN257" s="230">
        <f t="shared" si="402"/>
        <v>0</v>
      </c>
      <c r="CO257" s="230">
        <f t="shared" si="402"/>
        <v>0</v>
      </c>
      <c r="CP257" s="230">
        <f t="shared" si="402"/>
        <v>0</v>
      </c>
      <c r="CQ257" s="230">
        <f t="shared" si="402"/>
        <v>0</v>
      </c>
      <c r="CR257" s="230">
        <f t="shared" si="402"/>
        <v>0</v>
      </c>
      <c r="CS257" s="230">
        <f t="shared" si="402"/>
        <v>0</v>
      </c>
      <c r="CT257" s="230">
        <f t="shared" si="402"/>
        <v>0</v>
      </c>
      <c r="CU257" s="230">
        <f t="shared" si="402"/>
        <v>0</v>
      </c>
      <c r="CV257" s="230">
        <f t="shared" si="402"/>
        <v>0</v>
      </c>
      <c r="CW257" s="230">
        <f t="shared" si="402"/>
        <v>0</v>
      </c>
      <c r="CX257" s="230">
        <f t="shared" si="402"/>
        <v>0</v>
      </c>
      <c r="CY257" s="230">
        <f t="shared" si="402"/>
        <v>0</v>
      </c>
      <c r="CZ257" s="230">
        <f t="shared" si="402"/>
        <v>0</v>
      </c>
      <c r="DA257" s="230">
        <f t="shared" si="402"/>
        <v>0</v>
      </c>
      <c r="DB257" s="230">
        <f t="shared" si="403"/>
        <v>0</v>
      </c>
      <c r="DC257" s="230">
        <f t="shared" si="403"/>
        <v>0</v>
      </c>
      <c r="DD257" s="230">
        <f t="shared" si="403"/>
        <v>0</v>
      </c>
      <c r="DE257" s="230">
        <f t="shared" si="403"/>
        <v>0</v>
      </c>
      <c r="DF257" s="230">
        <f t="shared" si="403"/>
        <v>0</v>
      </c>
      <c r="DG257" s="230">
        <f t="shared" si="403"/>
        <v>0</v>
      </c>
      <c r="DH257" s="230">
        <f t="shared" si="403"/>
        <v>0</v>
      </c>
      <c r="DI257" s="230">
        <f t="shared" si="403"/>
        <v>0</v>
      </c>
      <c r="DJ257" s="230">
        <f t="shared" si="403"/>
        <v>0</v>
      </c>
      <c r="DK257" s="230">
        <f t="shared" si="403"/>
        <v>0</v>
      </c>
      <c r="DL257" s="230">
        <f t="shared" si="403"/>
        <v>0</v>
      </c>
      <c r="DM257" s="230">
        <f t="shared" si="403"/>
        <v>0</v>
      </c>
      <c r="DN257" s="230">
        <f t="shared" si="403"/>
        <v>0</v>
      </c>
      <c r="DO257" s="230">
        <f t="shared" si="403"/>
        <v>0</v>
      </c>
      <c r="DP257" s="230">
        <f t="shared" si="403"/>
        <v>0</v>
      </c>
    </row>
    <row r="258" spans="2:120" x14ac:dyDescent="0.25">
      <c r="B258" s="194" t="str">
        <f t="shared" si="415"/>
        <v>United States</v>
      </c>
      <c r="C258" s="233">
        <f>'web app'!$C$29</f>
        <v>668.55</v>
      </c>
      <c r="D258" s="234">
        <f>'web app'!$C$17</f>
        <v>0.15</v>
      </c>
      <c r="E258" s="235">
        <f>VLOOKUP($S258,'data countries EDGAR'!$A$15:$AA$223,'data countries EDGAR'!$AA$12,FALSE)</f>
        <v>4.2674232477999396E-2</v>
      </c>
      <c r="F258" s="235">
        <f>VLOOKUP($S258,'data countries EDGAR'!$A$15:$AA$223,'data countries EDGAR'!$Z$12,FALSE)</f>
        <v>0.13540032748561581</v>
      </c>
      <c r="G258" s="193">
        <f t="shared" si="416"/>
        <v>81.223084317907151</v>
      </c>
      <c r="H258" s="262">
        <f>VLOOKUP($S258,'data countries EDGAR'!$A$15:$AA$223,'data countries EDGAR'!M$12,FALSE)/1000</f>
        <v>4.9679121513851996</v>
      </c>
      <c r="I258" s="236">
        <f>VLOOKUP($S258,'data countries EDGAR'!$A$15:$AA$223,'data countries EDGAR'!N$12,FALSE)/1000</f>
        <v>4.4668764767200004</v>
      </c>
      <c r="J258" s="236">
        <f>VLOOKUP($S258,'data countries EDGAR'!$A$15:$AA$223,'data countries EDGAR'!O$12,FALSE)/1000</f>
        <v>4.7543784760790002</v>
      </c>
      <c r="K258" s="236">
        <f>VLOOKUP($S258,'data countries EDGAR'!$A$15:$AA$223,'data countries EDGAR'!P$12,FALSE)/1000</f>
        <v>4.8157665315712999</v>
      </c>
      <c r="L258" s="236">
        <f>VLOOKUP($S258,'data countries EDGAR'!$A$15:$AA$223,'data countries EDGAR'!Q$12,FALSE)/1000</f>
        <v>4.6182675220375007</v>
      </c>
      <c r="M258" s="236">
        <f>VLOOKUP($S258,'data countries EDGAR'!$A$15:$AA$223,'data countries EDGAR'!R$12,FALSE)/1000</f>
        <v>4.6321648758727996</v>
      </c>
      <c r="N258" s="236"/>
      <c r="O258" s="236"/>
      <c r="P258" s="262">
        <f t="shared" si="417"/>
        <v>23.287453882280598</v>
      </c>
      <c r="Q258" s="194">
        <f t="shared" si="404"/>
        <v>0</v>
      </c>
      <c r="R258" s="237">
        <f t="shared" si="405"/>
        <v>0</v>
      </c>
      <c r="S258" s="194" t="str">
        <f>'data countries EDGAR'!A213</f>
        <v>United States</v>
      </c>
      <c r="T258" s="195">
        <v>2019</v>
      </c>
      <c r="U258" s="485">
        <f t="shared" si="418"/>
        <v>81.223084317907151</v>
      </c>
      <c r="V258" s="193">
        <f t="shared" si="406"/>
        <v>81.22308431797866</v>
      </c>
      <c r="W258" s="254">
        <f t="shared" si="419"/>
        <v>8.8040685852774914E-13</v>
      </c>
      <c r="X258" s="197">
        <f t="shared" si="407"/>
        <v>4.9679121513851996</v>
      </c>
      <c r="Y258" s="229">
        <v>0</v>
      </c>
      <c r="Z258" s="199">
        <f t="shared" si="420"/>
        <v>4.9679121513851996</v>
      </c>
      <c r="AA258" s="199">
        <f t="shared" si="408"/>
        <v>-20232.811260232022</v>
      </c>
      <c r="AB258" s="200">
        <f t="shared" si="409"/>
        <v>20599128.780072194</v>
      </c>
      <c r="AC258" s="199">
        <f t="shared" si="421"/>
        <v>2019.5074202334702</v>
      </c>
      <c r="AD258" s="199">
        <f t="shared" si="422"/>
        <v>2053.1916621346672</v>
      </c>
      <c r="AE258" s="201">
        <f t="shared" si="423"/>
        <v>2053.1916621346672</v>
      </c>
      <c r="AF258" s="202">
        <f t="shared" si="410"/>
        <v>2053.1916621346672</v>
      </c>
      <c r="AG258" s="202">
        <f t="shared" si="424"/>
        <v>2053.1916621346672</v>
      </c>
      <c r="AH258" s="202">
        <f t="shared" si="425"/>
        <v>2053</v>
      </c>
      <c r="AI258" s="177">
        <f t="shared" si="411"/>
        <v>2053</v>
      </c>
      <c r="AJ258" s="178" cm="1">
        <f t="array" ref="AJ258">IFERROR(INDEX($AN$6:$DP$6,MATCH(_xlfn.AGGREGATE(14,6,(AN258:DP258)/(AN258:DP258&lt;=0),1),AN258:DP258,0)),"-")</f>
        <v>2054</v>
      </c>
      <c r="AL258" s="176" t="s">
        <v>302</v>
      </c>
      <c r="AM258" s="154">
        <f t="shared" si="412"/>
        <v>4.9679121513851996</v>
      </c>
      <c r="AN258" s="176">
        <f t="shared" si="385"/>
        <v>4.8204598787271093</v>
      </c>
      <c r="AO258" s="176">
        <f t="shared" si="385"/>
        <v>4.67300760606902</v>
      </c>
      <c r="AP258" s="176">
        <f t="shared" si="385"/>
        <v>4.5255553334109297</v>
      </c>
      <c r="AQ258" s="176">
        <f t="shared" si="385"/>
        <v>4.3781030607528395</v>
      </c>
      <c r="AR258" s="230">
        <f t="shared" si="413"/>
        <v>4.2306507880947493</v>
      </c>
      <c r="AS258" s="230">
        <f t="shared" si="413"/>
        <v>4.0831985154366599</v>
      </c>
      <c r="AT258" s="230">
        <f t="shared" si="413"/>
        <v>3.9357462427785697</v>
      </c>
      <c r="AU258" s="230">
        <f t="shared" si="413"/>
        <v>3.7882939701204799</v>
      </c>
      <c r="AV258" s="230">
        <f t="shared" si="413"/>
        <v>3.6408416974623901</v>
      </c>
      <c r="AW258" s="230">
        <f t="shared" si="413"/>
        <v>3.4933894248042998</v>
      </c>
      <c r="AX258" s="230">
        <f t="shared" si="413"/>
        <v>3.34593715214621</v>
      </c>
      <c r="AY258" s="230">
        <f t="shared" si="413"/>
        <v>3.1984848794881202</v>
      </c>
      <c r="AZ258" s="230">
        <f t="shared" si="413"/>
        <v>3.05103260683003</v>
      </c>
      <c r="BA258" s="230">
        <f t="shared" si="413"/>
        <v>2.9035803341719402</v>
      </c>
      <c r="BB258" s="230">
        <f t="shared" si="413"/>
        <v>2.7561280615138499</v>
      </c>
      <c r="BC258" s="230">
        <f t="shared" si="413"/>
        <v>2.6086757888557601</v>
      </c>
      <c r="BD258" s="230">
        <f t="shared" si="413"/>
        <v>2.4612235161976703</v>
      </c>
      <c r="BE258" s="230">
        <f t="shared" si="413"/>
        <v>2.3137712435395801</v>
      </c>
      <c r="BF258" s="230">
        <f t="shared" si="413"/>
        <v>2.1663189708814903</v>
      </c>
      <c r="BG258" s="230">
        <f t="shared" si="413"/>
        <v>2.0188666982234</v>
      </c>
      <c r="BH258" s="230">
        <f t="shared" si="401"/>
        <v>1.8714144255653102</v>
      </c>
      <c r="BI258" s="230">
        <f t="shared" si="401"/>
        <v>1.7239621529072204</v>
      </c>
      <c r="BJ258" s="230">
        <f t="shared" si="401"/>
        <v>1.5765098802491302</v>
      </c>
      <c r="BK258" s="230">
        <f t="shared" si="401"/>
        <v>1.4290576075910404</v>
      </c>
      <c r="BL258" s="230">
        <f t="shared" si="401"/>
        <v>1.2816053349329506</v>
      </c>
      <c r="BM258" s="230">
        <f t="shared" si="401"/>
        <v>1.1341530622748603</v>
      </c>
      <c r="BN258" s="230">
        <f t="shared" si="401"/>
        <v>0.98670078961677055</v>
      </c>
      <c r="BO258" s="230">
        <f t="shared" si="401"/>
        <v>0.83924851695868075</v>
      </c>
      <c r="BP258" s="230">
        <f t="shared" si="401"/>
        <v>0.6917962443005905</v>
      </c>
      <c r="BQ258" s="230">
        <f t="shared" si="401"/>
        <v>0.54434397164250026</v>
      </c>
      <c r="BR258" s="230">
        <f t="shared" si="401"/>
        <v>0.3968916989844109</v>
      </c>
      <c r="BS258" s="230">
        <f t="shared" si="401"/>
        <v>0.24943942632632066</v>
      </c>
      <c r="BT258" s="230">
        <f t="shared" si="401"/>
        <v>0.10198715366823041</v>
      </c>
      <c r="BU258" s="230">
        <f t="shared" si="401"/>
        <v>2.7082834555481961E-3</v>
      </c>
      <c r="BV258" s="230">
        <f t="shared" si="401"/>
        <v>0</v>
      </c>
      <c r="BW258" s="230">
        <f t="shared" si="414"/>
        <v>0</v>
      </c>
      <c r="BX258" s="230">
        <f t="shared" si="414"/>
        <v>0</v>
      </c>
      <c r="BY258" s="230">
        <f t="shared" si="414"/>
        <v>0</v>
      </c>
      <c r="BZ258" s="230">
        <f t="shared" si="414"/>
        <v>0</v>
      </c>
      <c r="CA258" s="230">
        <f t="shared" si="414"/>
        <v>0</v>
      </c>
      <c r="CB258" s="230">
        <f t="shared" si="414"/>
        <v>0</v>
      </c>
      <c r="CC258" s="230">
        <f t="shared" si="414"/>
        <v>0</v>
      </c>
      <c r="CD258" s="230">
        <f t="shared" si="414"/>
        <v>0</v>
      </c>
      <c r="CE258" s="230">
        <f t="shared" si="414"/>
        <v>0</v>
      </c>
      <c r="CF258" s="230">
        <f t="shared" si="414"/>
        <v>0</v>
      </c>
      <c r="CG258" s="230">
        <f t="shared" si="414"/>
        <v>0</v>
      </c>
      <c r="CH258" s="230">
        <f t="shared" si="414"/>
        <v>0</v>
      </c>
      <c r="CI258" s="230">
        <f t="shared" si="414"/>
        <v>0</v>
      </c>
      <c r="CJ258" s="230">
        <f t="shared" si="414"/>
        <v>0</v>
      </c>
      <c r="CK258" s="230">
        <f t="shared" si="414"/>
        <v>0</v>
      </c>
      <c r="CL258" s="230">
        <f t="shared" si="414"/>
        <v>0</v>
      </c>
      <c r="CM258" s="230">
        <f t="shared" si="402"/>
        <v>0</v>
      </c>
      <c r="CN258" s="230">
        <f t="shared" si="402"/>
        <v>0</v>
      </c>
      <c r="CO258" s="230">
        <f t="shared" si="402"/>
        <v>0</v>
      </c>
      <c r="CP258" s="230">
        <f t="shared" si="402"/>
        <v>0</v>
      </c>
      <c r="CQ258" s="230">
        <f t="shared" si="402"/>
        <v>0</v>
      </c>
      <c r="CR258" s="230">
        <f t="shared" si="402"/>
        <v>0</v>
      </c>
      <c r="CS258" s="230">
        <f t="shared" si="402"/>
        <v>0</v>
      </c>
      <c r="CT258" s="230">
        <f t="shared" si="402"/>
        <v>0</v>
      </c>
      <c r="CU258" s="230">
        <f t="shared" si="402"/>
        <v>0</v>
      </c>
      <c r="CV258" s="230">
        <f t="shared" si="402"/>
        <v>0</v>
      </c>
      <c r="CW258" s="230">
        <f t="shared" si="402"/>
        <v>0</v>
      </c>
      <c r="CX258" s="230">
        <f t="shared" si="402"/>
        <v>0</v>
      </c>
      <c r="CY258" s="230">
        <f t="shared" si="402"/>
        <v>0</v>
      </c>
      <c r="CZ258" s="230">
        <f t="shared" si="402"/>
        <v>0</v>
      </c>
      <c r="DA258" s="230">
        <f t="shared" si="402"/>
        <v>0</v>
      </c>
      <c r="DB258" s="230">
        <f t="shared" si="403"/>
        <v>0</v>
      </c>
      <c r="DC258" s="230">
        <f t="shared" si="403"/>
        <v>0</v>
      </c>
      <c r="DD258" s="230">
        <f t="shared" si="403"/>
        <v>0</v>
      </c>
      <c r="DE258" s="230">
        <f t="shared" si="403"/>
        <v>0</v>
      </c>
      <c r="DF258" s="230">
        <f t="shared" si="403"/>
        <v>0</v>
      </c>
      <c r="DG258" s="230">
        <f t="shared" si="403"/>
        <v>0</v>
      </c>
      <c r="DH258" s="230">
        <f t="shared" si="403"/>
        <v>0</v>
      </c>
      <c r="DI258" s="230">
        <f t="shared" si="403"/>
        <v>0</v>
      </c>
      <c r="DJ258" s="230">
        <f t="shared" si="403"/>
        <v>0</v>
      </c>
      <c r="DK258" s="230">
        <f t="shared" si="403"/>
        <v>0</v>
      </c>
      <c r="DL258" s="230">
        <f t="shared" si="403"/>
        <v>0</v>
      </c>
      <c r="DM258" s="230">
        <f t="shared" si="403"/>
        <v>0</v>
      </c>
      <c r="DN258" s="230">
        <f t="shared" si="403"/>
        <v>0</v>
      </c>
      <c r="DO258" s="230">
        <f t="shared" si="403"/>
        <v>0</v>
      </c>
      <c r="DP258" s="230">
        <f t="shared" si="403"/>
        <v>0</v>
      </c>
    </row>
    <row r="259" spans="2:120" x14ac:dyDescent="0.25">
      <c r="B259" s="194" t="str">
        <f t="shared" si="415"/>
        <v>Uruguay</v>
      </c>
      <c r="C259" s="233">
        <f>'web app'!$C$29</f>
        <v>668.55</v>
      </c>
      <c r="D259" s="234">
        <f>'web app'!$C$17</f>
        <v>0.15</v>
      </c>
      <c r="E259" s="235">
        <f>VLOOKUP($S259,'data countries EDGAR'!$A$15:$AA$223,'data countries EDGAR'!$AA$12,FALSE)</f>
        <v>4.5153888113059386E-4</v>
      </c>
      <c r="F259" s="235">
        <f>VLOOKUP($S259,'data countries EDGAR'!$A$15:$AA$223,'data countries EDGAR'!$Z$12,FALSE)</f>
        <v>1.9503943541190145E-4</v>
      </c>
      <c r="G259" s="193">
        <f t="shared" si="416"/>
        <v>0.15611602020991147</v>
      </c>
      <c r="H259" s="262">
        <f>VLOOKUP($S259,'data countries EDGAR'!$A$15:$AA$223,'data countries EDGAR'!M$12,FALSE)/1000</f>
        <v>7.1561036754879993E-3</v>
      </c>
      <c r="I259" s="236">
        <f>VLOOKUP($S259,'data countries EDGAR'!$A$15:$AA$223,'data countries EDGAR'!N$12,FALSE)/1000</f>
        <v>6.9135289147972999E-3</v>
      </c>
      <c r="J259" s="236">
        <f>VLOOKUP($S259,'data countries EDGAR'!$A$15:$AA$223,'data countries EDGAR'!O$12,FALSE)/1000</f>
        <v>8.5518130895959991E-3</v>
      </c>
      <c r="K259" s="236">
        <f>VLOOKUP($S259,'data countries EDGAR'!$A$15:$AA$223,'data countries EDGAR'!P$12,FALSE)/1000</f>
        <v>8.0929582208359996E-3</v>
      </c>
      <c r="L259" s="236">
        <f>VLOOKUP($S259,'data countries EDGAR'!$A$15:$AA$223,'data countries EDGAR'!Q$12,FALSE)/1000</f>
        <v>8.1907583073477005E-3</v>
      </c>
      <c r="M259" s="236">
        <f>VLOOKUP($S259,'data countries EDGAR'!$A$15:$AA$223,'data countries EDGAR'!R$12,FALSE)/1000</f>
        <v>8.6953355778412005E-3</v>
      </c>
      <c r="N259" s="236"/>
      <c r="O259" s="236"/>
      <c r="P259" s="262">
        <f t="shared" si="417"/>
        <v>4.0444394110418197E-2</v>
      </c>
      <c r="Q259" s="194">
        <f t="shared" si="404"/>
        <v>0</v>
      </c>
      <c r="R259" s="237">
        <f t="shared" si="405"/>
        <v>0</v>
      </c>
      <c r="S259" s="194" t="str">
        <f>'data countries EDGAR'!A214</f>
        <v>Uruguay</v>
      </c>
      <c r="T259" s="195">
        <v>2019</v>
      </c>
      <c r="U259" s="485">
        <f t="shared" si="418"/>
        <v>0.15611602020991147</v>
      </c>
      <c r="V259" s="193">
        <f t="shared" si="406"/>
        <v>0.1561160202099314</v>
      </c>
      <c r="W259" s="254">
        <f t="shared" si="419"/>
        <v>1.27675647831893E-13</v>
      </c>
      <c r="X259" s="197">
        <f t="shared" si="407"/>
        <v>7.1561036754879993E-3</v>
      </c>
      <c r="Y259" s="229">
        <v>0</v>
      </c>
      <c r="Z259" s="199">
        <f t="shared" si="420"/>
        <v>7.1561036754879993E-3</v>
      </c>
      <c r="AA259" s="199">
        <f t="shared" si="408"/>
        <v>-29.222890889391341</v>
      </c>
      <c r="AB259" s="200">
        <f t="shared" si="409"/>
        <v>29830.318043089064</v>
      </c>
      <c r="AC259" s="199">
        <f t="shared" si="421"/>
        <v>2019.5056021193509</v>
      </c>
      <c r="AD259" s="199">
        <f t="shared" si="422"/>
        <v>2064.125968156709</v>
      </c>
      <c r="AE259" s="201">
        <f t="shared" si="423"/>
        <v>2064.125968156709</v>
      </c>
      <c r="AF259" s="202">
        <f t="shared" si="410"/>
        <v>2064.125968156709</v>
      </c>
      <c r="AG259" s="202">
        <f t="shared" si="424"/>
        <v>2064.125968156709</v>
      </c>
      <c r="AH259" s="202">
        <f t="shared" si="425"/>
        <v>2064</v>
      </c>
      <c r="AI259" s="177">
        <f t="shared" si="411"/>
        <v>2064</v>
      </c>
      <c r="AJ259" s="178" cm="1">
        <f t="array" ref="AJ259">IFERROR(INDEX($AN$6:$DP$6,MATCH(_xlfn.AGGREGATE(14,6,(AN259:DP259)/(AN259:DP259&lt;=0),1),AN259:DP259,0)),"-")</f>
        <v>2065</v>
      </c>
      <c r="AL259" s="176" t="s">
        <v>302</v>
      </c>
      <c r="AM259" s="154">
        <f t="shared" si="412"/>
        <v>7.1561036754879993E-3</v>
      </c>
      <c r="AN259" s="176">
        <f t="shared" si="385"/>
        <v>6.9957462878262114E-3</v>
      </c>
      <c r="AO259" s="176">
        <f t="shared" si="385"/>
        <v>6.8353889001644226E-3</v>
      </c>
      <c r="AP259" s="176">
        <f t="shared" si="385"/>
        <v>6.6750315125026346E-3</v>
      </c>
      <c r="AQ259" s="176">
        <f t="shared" si="385"/>
        <v>6.5146741248408458E-3</v>
      </c>
      <c r="AR259" s="230">
        <f t="shared" si="413"/>
        <v>6.3543167371790579E-3</v>
      </c>
      <c r="AS259" s="230">
        <f t="shared" si="413"/>
        <v>6.193959349517269E-3</v>
      </c>
      <c r="AT259" s="230">
        <f t="shared" si="413"/>
        <v>6.0336019618554811E-3</v>
      </c>
      <c r="AU259" s="230">
        <f t="shared" si="413"/>
        <v>5.8732445741936923E-3</v>
      </c>
      <c r="AV259" s="230">
        <f t="shared" si="413"/>
        <v>5.7128871865319043E-3</v>
      </c>
      <c r="AW259" s="230">
        <f t="shared" si="413"/>
        <v>5.5525297988701155E-3</v>
      </c>
      <c r="AX259" s="230">
        <f t="shared" si="413"/>
        <v>5.3921724112083276E-3</v>
      </c>
      <c r="AY259" s="230">
        <f t="shared" si="413"/>
        <v>5.2318150235465388E-3</v>
      </c>
      <c r="AZ259" s="230">
        <f t="shared" si="413"/>
        <v>5.0714576358847508E-3</v>
      </c>
      <c r="BA259" s="230">
        <f t="shared" si="413"/>
        <v>4.9111002482229629E-3</v>
      </c>
      <c r="BB259" s="230">
        <f t="shared" si="413"/>
        <v>4.750742860561174E-3</v>
      </c>
      <c r="BC259" s="230">
        <f t="shared" si="413"/>
        <v>4.5903854728993852E-3</v>
      </c>
      <c r="BD259" s="230">
        <f t="shared" si="413"/>
        <v>4.4300280852375973E-3</v>
      </c>
      <c r="BE259" s="230">
        <f t="shared" si="413"/>
        <v>4.2696706975758093E-3</v>
      </c>
      <c r="BF259" s="230">
        <f t="shared" si="413"/>
        <v>4.1093133099140205E-3</v>
      </c>
      <c r="BG259" s="230">
        <f t="shared" si="413"/>
        <v>3.9489559222522317E-3</v>
      </c>
      <c r="BH259" s="230">
        <f t="shared" si="401"/>
        <v>3.7885985345904438E-3</v>
      </c>
      <c r="BI259" s="230">
        <f t="shared" si="401"/>
        <v>3.6282411469286554E-3</v>
      </c>
      <c r="BJ259" s="230">
        <f t="shared" si="401"/>
        <v>3.467883759266867E-3</v>
      </c>
      <c r="BK259" s="230">
        <f t="shared" si="401"/>
        <v>3.307526371605079E-3</v>
      </c>
      <c r="BL259" s="230">
        <f t="shared" si="401"/>
        <v>3.1471689839432902E-3</v>
      </c>
      <c r="BM259" s="230">
        <f t="shared" si="401"/>
        <v>2.9868115962815023E-3</v>
      </c>
      <c r="BN259" s="230">
        <f t="shared" si="401"/>
        <v>2.8264542086197135E-3</v>
      </c>
      <c r="BO259" s="230">
        <f t="shared" si="401"/>
        <v>2.6660968209579255E-3</v>
      </c>
      <c r="BP259" s="230">
        <f t="shared" si="401"/>
        <v>2.5057394332961367E-3</v>
      </c>
      <c r="BQ259" s="230">
        <f t="shared" si="401"/>
        <v>2.3453820456343488E-3</v>
      </c>
      <c r="BR259" s="230">
        <f t="shared" si="401"/>
        <v>2.1850246579725599E-3</v>
      </c>
      <c r="BS259" s="230">
        <f t="shared" si="401"/>
        <v>2.024667270310772E-3</v>
      </c>
      <c r="BT259" s="230">
        <f t="shared" si="401"/>
        <v>1.864309882648984E-3</v>
      </c>
      <c r="BU259" s="230">
        <f t="shared" si="401"/>
        <v>1.7039524949871952E-3</v>
      </c>
      <c r="BV259" s="230">
        <f t="shared" si="401"/>
        <v>1.5435951073254073E-3</v>
      </c>
      <c r="BW259" s="230">
        <f t="shared" si="414"/>
        <v>1.3832377196636185E-3</v>
      </c>
      <c r="BX259" s="230">
        <f t="shared" si="414"/>
        <v>1.2228803320018305E-3</v>
      </c>
      <c r="BY259" s="230">
        <f t="shared" si="414"/>
        <v>1.0625229443400417E-3</v>
      </c>
      <c r="BZ259" s="230">
        <f t="shared" si="414"/>
        <v>9.0216555667825375E-4</v>
      </c>
      <c r="CA259" s="230">
        <f t="shared" si="414"/>
        <v>7.4180816901646494E-4</v>
      </c>
      <c r="CB259" s="230">
        <f t="shared" si="414"/>
        <v>5.8145078135467699E-4</v>
      </c>
      <c r="CC259" s="230">
        <f t="shared" si="414"/>
        <v>4.2109339369288817E-4</v>
      </c>
      <c r="CD259" s="230">
        <f t="shared" si="414"/>
        <v>2.6073600603110023E-4</v>
      </c>
      <c r="CE259" s="230">
        <f t="shared" si="414"/>
        <v>1.0037861836931141E-4</v>
      </c>
      <c r="CF259" s="230">
        <f t="shared" si="414"/>
        <v>1.2722736298821126E-6</v>
      </c>
      <c r="CG259" s="230">
        <f t="shared" si="414"/>
        <v>0</v>
      </c>
      <c r="CH259" s="230">
        <f t="shared" si="414"/>
        <v>0</v>
      </c>
      <c r="CI259" s="230">
        <f t="shared" si="414"/>
        <v>0</v>
      </c>
      <c r="CJ259" s="230">
        <f t="shared" si="414"/>
        <v>0</v>
      </c>
      <c r="CK259" s="230">
        <f t="shared" si="414"/>
        <v>0</v>
      </c>
      <c r="CL259" s="230">
        <f t="shared" si="414"/>
        <v>0</v>
      </c>
      <c r="CM259" s="230">
        <f t="shared" si="402"/>
        <v>0</v>
      </c>
      <c r="CN259" s="230">
        <f t="shared" si="402"/>
        <v>0</v>
      </c>
      <c r="CO259" s="230">
        <f t="shared" si="402"/>
        <v>0</v>
      </c>
      <c r="CP259" s="230">
        <f t="shared" si="402"/>
        <v>0</v>
      </c>
      <c r="CQ259" s="230">
        <f t="shared" si="402"/>
        <v>0</v>
      </c>
      <c r="CR259" s="230">
        <f t="shared" si="402"/>
        <v>0</v>
      </c>
      <c r="CS259" s="230">
        <f t="shared" si="402"/>
        <v>0</v>
      </c>
      <c r="CT259" s="230">
        <f t="shared" si="402"/>
        <v>0</v>
      </c>
      <c r="CU259" s="230">
        <f t="shared" si="402"/>
        <v>0</v>
      </c>
      <c r="CV259" s="230">
        <f t="shared" si="402"/>
        <v>0</v>
      </c>
      <c r="CW259" s="230">
        <f t="shared" si="402"/>
        <v>0</v>
      </c>
      <c r="CX259" s="230">
        <f t="shared" si="402"/>
        <v>0</v>
      </c>
      <c r="CY259" s="230">
        <f t="shared" si="402"/>
        <v>0</v>
      </c>
      <c r="CZ259" s="230">
        <f t="shared" si="402"/>
        <v>0</v>
      </c>
      <c r="DA259" s="230">
        <f t="shared" si="402"/>
        <v>0</v>
      </c>
      <c r="DB259" s="230">
        <f t="shared" si="403"/>
        <v>0</v>
      </c>
      <c r="DC259" s="230">
        <f t="shared" si="403"/>
        <v>0</v>
      </c>
      <c r="DD259" s="230">
        <f t="shared" si="403"/>
        <v>0</v>
      </c>
      <c r="DE259" s="230">
        <f t="shared" si="403"/>
        <v>0</v>
      </c>
      <c r="DF259" s="230">
        <f t="shared" si="403"/>
        <v>0</v>
      </c>
      <c r="DG259" s="230">
        <f t="shared" si="403"/>
        <v>0</v>
      </c>
      <c r="DH259" s="230">
        <f t="shared" si="403"/>
        <v>0</v>
      </c>
      <c r="DI259" s="230">
        <f t="shared" si="403"/>
        <v>0</v>
      </c>
      <c r="DJ259" s="230">
        <f t="shared" si="403"/>
        <v>0</v>
      </c>
      <c r="DK259" s="230">
        <f t="shared" si="403"/>
        <v>0</v>
      </c>
      <c r="DL259" s="230">
        <f t="shared" si="403"/>
        <v>0</v>
      </c>
      <c r="DM259" s="230">
        <f t="shared" si="403"/>
        <v>0</v>
      </c>
      <c r="DN259" s="230">
        <f t="shared" si="403"/>
        <v>0</v>
      </c>
      <c r="DO259" s="230">
        <f t="shared" si="403"/>
        <v>0</v>
      </c>
      <c r="DP259" s="230">
        <f t="shared" si="403"/>
        <v>0</v>
      </c>
    </row>
    <row r="260" spans="2:120" x14ac:dyDescent="0.25">
      <c r="B260" s="194" t="str">
        <f t="shared" si="415"/>
        <v>Uzbekistan</v>
      </c>
      <c r="C260" s="233">
        <f>'web app'!$C$29</f>
        <v>668.55</v>
      </c>
      <c r="D260" s="234">
        <f>'web app'!$C$17</f>
        <v>0.15</v>
      </c>
      <c r="E260" s="235">
        <f>VLOOKUP($S260,'data countries EDGAR'!$A$15:$AA$223,'data countries EDGAR'!$AA$12,FALSE)</f>
        <v>4.2542040731974717E-3</v>
      </c>
      <c r="F260" s="235">
        <f>VLOOKUP($S260,'data countries EDGAR'!$A$15:$AA$223,'data countries EDGAR'!$Z$12,FALSE)</f>
        <v>3.1375140838857153E-3</v>
      </c>
      <c r="G260" s="193">
        <f t="shared" si="416"/>
        <v>2.2095695046349508</v>
      </c>
      <c r="H260" s="262">
        <f>VLOOKUP($S260,'data countries EDGAR'!$A$15:$AA$223,'data countries EDGAR'!M$12,FALSE)/1000</f>
        <v>0.11511710962541</v>
      </c>
      <c r="I260" s="236">
        <f>VLOOKUP($S260,'data countries EDGAR'!$A$15:$AA$223,'data countries EDGAR'!N$12,FALSE)/1000</f>
        <v>0.12394513385069</v>
      </c>
      <c r="J260" s="236">
        <f>VLOOKUP($S260,'data countries EDGAR'!$A$15:$AA$223,'data countries EDGAR'!O$12,FALSE)/1000</f>
        <v>0.13436065756747001</v>
      </c>
      <c r="K260" s="236">
        <f>VLOOKUP($S260,'data countries EDGAR'!$A$15:$AA$223,'data countries EDGAR'!P$12,FALSE)/1000</f>
        <v>0.12890818753029001</v>
      </c>
      <c r="L260" s="236">
        <f>VLOOKUP($S260,'data countries EDGAR'!$A$15:$AA$223,'data countries EDGAR'!Q$12,FALSE)/1000</f>
        <v>0.13263063309098999</v>
      </c>
      <c r="M260" s="236">
        <f>VLOOKUP($S260,'data countries EDGAR'!$A$15:$AA$223,'data countries EDGAR'!R$12,FALSE)/1000</f>
        <v>0.14853880808808001</v>
      </c>
      <c r="N260" s="236"/>
      <c r="O260" s="236"/>
      <c r="P260" s="262">
        <f t="shared" si="417"/>
        <v>0.66838342012752006</v>
      </c>
      <c r="Q260" s="194">
        <f t="shared" si="404"/>
        <v>0</v>
      </c>
      <c r="R260" s="237">
        <f t="shared" si="405"/>
        <v>0</v>
      </c>
      <c r="S260" s="194" t="str">
        <f>'data countries EDGAR'!A215</f>
        <v>Uzbekistan</v>
      </c>
      <c r="T260" s="195">
        <v>2019</v>
      </c>
      <c r="U260" s="485">
        <f t="shared" si="418"/>
        <v>2.2095695046349508</v>
      </c>
      <c r="V260" s="193">
        <f t="shared" si="406"/>
        <v>2.2095695046347501</v>
      </c>
      <c r="W260" s="254">
        <f t="shared" si="419"/>
        <v>-9.0816243414337805E-14</v>
      </c>
      <c r="X260" s="197">
        <f t="shared" si="407"/>
        <v>0.11511710962541</v>
      </c>
      <c r="Y260" s="229">
        <v>0</v>
      </c>
      <c r="Z260" s="199">
        <f t="shared" si="420"/>
        <v>0.11511710962541</v>
      </c>
      <c r="AA260" s="199">
        <f t="shared" si="408"/>
        <v>-469.49226189592628</v>
      </c>
      <c r="AB260" s="200">
        <f t="shared" si="409"/>
        <v>478648.30534474348</v>
      </c>
      <c r="AC260" s="199">
        <f t="shared" si="421"/>
        <v>2019.5063481011439</v>
      </c>
      <c r="AD260" s="199">
        <f t="shared" si="422"/>
        <v>2058.8818552132871</v>
      </c>
      <c r="AE260" s="201">
        <f t="shared" si="423"/>
        <v>2058.8818552132871</v>
      </c>
      <c r="AF260" s="202">
        <f t="shared" si="410"/>
        <v>2058.8818552132871</v>
      </c>
      <c r="AG260" s="202">
        <f t="shared" si="424"/>
        <v>2058.8818552132871</v>
      </c>
      <c r="AH260" s="202">
        <f t="shared" si="425"/>
        <v>2058</v>
      </c>
      <c r="AI260" s="177">
        <f t="shared" si="411"/>
        <v>2059</v>
      </c>
      <c r="AJ260" s="178" cm="1">
        <f t="array" ref="AJ260">IFERROR(INDEX($AN$6:$DP$6,MATCH(_xlfn.AGGREGATE(14,6,(AN260:DP260)/(AN260:DP260&lt;=0),1),AN260:DP260,0)),"-")</f>
        <v>2059</v>
      </c>
      <c r="AL260" s="176" t="s">
        <v>302</v>
      </c>
      <c r="AM260" s="154">
        <f t="shared" si="412"/>
        <v>0.11511710962541</v>
      </c>
      <c r="AN260" s="176">
        <f t="shared" si="385"/>
        <v>0.11219400940572886</v>
      </c>
      <c r="AO260" s="176">
        <f t="shared" si="385"/>
        <v>0.10927090918604773</v>
      </c>
      <c r="AP260" s="176">
        <f t="shared" si="385"/>
        <v>0.1063478089663666</v>
      </c>
      <c r="AQ260" s="176">
        <f t="shared" si="385"/>
        <v>0.10342470874668547</v>
      </c>
      <c r="AR260" s="230">
        <f t="shared" si="413"/>
        <v>0.10050160852700432</v>
      </c>
      <c r="AS260" s="230">
        <f t="shared" si="413"/>
        <v>9.7578508307323189E-2</v>
      </c>
      <c r="AT260" s="230">
        <f t="shared" si="413"/>
        <v>9.4655408087642057E-2</v>
      </c>
      <c r="AU260" s="230">
        <f t="shared" si="413"/>
        <v>9.1732307867960924E-2</v>
      </c>
      <c r="AV260" s="230">
        <f t="shared" si="413"/>
        <v>8.8809207648279792E-2</v>
      </c>
      <c r="AW260" s="230">
        <f t="shared" si="413"/>
        <v>8.588610742859866E-2</v>
      </c>
      <c r="AX260" s="230">
        <f t="shared" si="413"/>
        <v>8.2963007208917527E-2</v>
      </c>
      <c r="AY260" s="230">
        <f t="shared" si="413"/>
        <v>8.0039906989236381E-2</v>
      </c>
      <c r="AZ260" s="230">
        <f t="shared" si="413"/>
        <v>7.7116806769555263E-2</v>
      </c>
      <c r="BA260" s="230">
        <f t="shared" si="413"/>
        <v>7.4193706549874117E-2</v>
      </c>
      <c r="BB260" s="230">
        <f t="shared" si="413"/>
        <v>7.1270606330192984E-2</v>
      </c>
      <c r="BC260" s="230">
        <f t="shared" si="413"/>
        <v>6.8347506110511852E-2</v>
      </c>
      <c r="BD260" s="230">
        <f t="shared" si="413"/>
        <v>6.542440589083072E-2</v>
      </c>
      <c r="BE260" s="230">
        <f t="shared" si="413"/>
        <v>6.2501305671149587E-2</v>
      </c>
      <c r="BF260" s="230">
        <f t="shared" si="413"/>
        <v>5.9578205451468448E-2</v>
      </c>
      <c r="BG260" s="230">
        <f t="shared" si="413"/>
        <v>5.6655105231787316E-2</v>
      </c>
      <c r="BH260" s="230">
        <f t="shared" si="401"/>
        <v>5.3732005012106183E-2</v>
      </c>
      <c r="BI260" s="230">
        <f t="shared" si="401"/>
        <v>5.0808904792425044E-2</v>
      </c>
      <c r="BJ260" s="230">
        <f t="shared" si="401"/>
        <v>4.7885804572743912E-2</v>
      </c>
      <c r="BK260" s="230">
        <f t="shared" si="401"/>
        <v>4.496270435306278E-2</v>
      </c>
      <c r="BL260" s="230">
        <f t="shared" si="401"/>
        <v>4.2039604133381647E-2</v>
      </c>
      <c r="BM260" s="230">
        <f t="shared" si="401"/>
        <v>3.9116503913700515E-2</v>
      </c>
      <c r="BN260" s="230">
        <f t="shared" si="401"/>
        <v>3.6193403694019383E-2</v>
      </c>
      <c r="BO260" s="230">
        <f t="shared" si="401"/>
        <v>3.3270303474338236E-2</v>
      </c>
      <c r="BP260" s="230">
        <f t="shared" si="401"/>
        <v>3.0347203254657104E-2</v>
      </c>
      <c r="BQ260" s="230">
        <f t="shared" si="401"/>
        <v>2.7424103034975972E-2</v>
      </c>
      <c r="BR260" s="230">
        <f t="shared" si="401"/>
        <v>2.4501002815294839E-2</v>
      </c>
      <c r="BS260" s="230">
        <f t="shared" si="401"/>
        <v>2.1577902595613707E-2</v>
      </c>
      <c r="BT260" s="230">
        <f t="shared" si="401"/>
        <v>1.8654802375932575E-2</v>
      </c>
      <c r="BU260" s="230">
        <f t="shared" si="401"/>
        <v>1.5731702156251443E-2</v>
      </c>
      <c r="BV260" s="230">
        <f t="shared" si="401"/>
        <v>1.280860193657031E-2</v>
      </c>
      <c r="BW260" s="230">
        <f t="shared" si="414"/>
        <v>9.8855017168891779E-3</v>
      </c>
      <c r="BX260" s="230">
        <f t="shared" si="414"/>
        <v>6.9624014972080317E-3</v>
      </c>
      <c r="BY260" s="230">
        <f t="shared" si="414"/>
        <v>4.0393012775268994E-3</v>
      </c>
      <c r="BZ260" s="230">
        <f t="shared" si="414"/>
        <v>1.1366016528904883E-3</v>
      </c>
      <c r="CA260" s="230">
        <f t="shared" si="414"/>
        <v>0</v>
      </c>
      <c r="CB260" s="230">
        <f t="shared" si="414"/>
        <v>0</v>
      </c>
      <c r="CC260" s="230">
        <f t="shared" si="414"/>
        <v>0</v>
      </c>
      <c r="CD260" s="230">
        <f t="shared" si="414"/>
        <v>0</v>
      </c>
      <c r="CE260" s="230">
        <f t="shared" si="414"/>
        <v>0</v>
      </c>
      <c r="CF260" s="230">
        <f t="shared" si="414"/>
        <v>0</v>
      </c>
      <c r="CG260" s="230">
        <f t="shared" si="414"/>
        <v>0</v>
      </c>
      <c r="CH260" s="230">
        <f t="shared" si="414"/>
        <v>0</v>
      </c>
      <c r="CI260" s="230">
        <f t="shared" si="414"/>
        <v>0</v>
      </c>
      <c r="CJ260" s="230">
        <f t="shared" si="414"/>
        <v>0</v>
      </c>
      <c r="CK260" s="230">
        <f t="shared" si="414"/>
        <v>0</v>
      </c>
      <c r="CL260" s="230">
        <f t="shared" si="414"/>
        <v>0</v>
      </c>
      <c r="CM260" s="230">
        <f t="shared" si="402"/>
        <v>0</v>
      </c>
      <c r="CN260" s="230">
        <f t="shared" si="402"/>
        <v>0</v>
      </c>
      <c r="CO260" s="230">
        <f t="shared" si="402"/>
        <v>0</v>
      </c>
      <c r="CP260" s="230">
        <f t="shared" si="402"/>
        <v>0</v>
      </c>
      <c r="CQ260" s="230">
        <f t="shared" si="402"/>
        <v>0</v>
      </c>
      <c r="CR260" s="230">
        <f t="shared" si="402"/>
        <v>0</v>
      </c>
      <c r="CS260" s="230">
        <f t="shared" si="402"/>
        <v>0</v>
      </c>
      <c r="CT260" s="230">
        <f t="shared" si="402"/>
        <v>0</v>
      </c>
      <c r="CU260" s="230">
        <f t="shared" si="402"/>
        <v>0</v>
      </c>
      <c r="CV260" s="230">
        <f t="shared" si="402"/>
        <v>0</v>
      </c>
      <c r="CW260" s="230">
        <f t="shared" si="402"/>
        <v>0</v>
      </c>
      <c r="CX260" s="230">
        <f t="shared" si="402"/>
        <v>0</v>
      </c>
      <c r="CY260" s="230">
        <f t="shared" si="402"/>
        <v>0</v>
      </c>
      <c r="CZ260" s="230">
        <f t="shared" si="402"/>
        <v>0</v>
      </c>
      <c r="DA260" s="230">
        <f t="shared" si="402"/>
        <v>0</v>
      </c>
      <c r="DB260" s="230">
        <f t="shared" si="403"/>
        <v>0</v>
      </c>
      <c r="DC260" s="230">
        <f t="shared" si="403"/>
        <v>0</v>
      </c>
      <c r="DD260" s="230">
        <f t="shared" si="403"/>
        <v>0</v>
      </c>
      <c r="DE260" s="230">
        <f t="shared" si="403"/>
        <v>0</v>
      </c>
      <c r="DF260" s="230">
        <f t="shared" si="403"/>
        <v>0</v>
      </c>
      <c r="DG260" s="230">
        <f t="shared" si="403"/>
        <v>0</v>
      </c>
      <c r="DH260" s="230">
        <f t="shared" si="403"/>
        <v>0</v>
      </c>
      <c r="DI260" s="230">
        <f t="shared" si="403"/>
        <v>0</v>
      </c>
      <c r="DJ260" s="230">
        <f t="shared" si="403"/>
        <v>0</v>
      </c>
      <c r="DK260" s="230">
        <f t="shared" si="403"/>
        <v>0</v>
      </c>
      <c r="DL260" s="230">
        <f t="shared" si="403"/>
        <v>0</v>
      </c>
      <c r="DM260" s="230">
        <f t="shared" si="403"/>
        <v>0</v>
      </c>
      <c r="DN260" s="230">
        <f t="shared" si="403"/>
        <v>0</v>
      </c>
      <c r="DO260" s="230">
        <f t="shared" si="403"/>
        <v>0</v>
      </c>
      <c r="DP260" s="230">
        <f t="shared" si="403"/>
        <v>0</v>
      </c>
    </row>
    <row r="261" spans="2:120" x14ac:dyDescent="0.25">
      <c r="B261" s="194" t="str">
        <f t="shared" si="415"/>
        <v>Vanuatu</v>
      </c>
      <c r="C261" s="233">
        <f>'web app'!$C$29</f>
        <v>668.55</v>
      </c>
      <c r="D261" s="234">
        <f>'web app'!$C$17</f>
        <v>0.15</v>
      </c>
      <c r="E261" s="235">
        <f>VLOOKUP($S261,'data countries EDGAR'!$A$15:$AA$223,'data countries EDGAR'!$AA$12,FALSE)</f>
        <v>3.7347802316621662E-5</v>
      </c>
      <c r="F261" s="235">
        <f>VLOOKUP($S261,'data countries EDGAR'!$A$15:$AA$223,'data countries EDGAR'!$Z$12,FALSE)</f>
        <v>5.9688950652803492E-6</v>
      </c>
      <c r="G261" s="193">
        <f t="shared" si="416"/>
        <v>7.1372600623258115E-3</v>
      </c>
      <c r="H261" s="262">
        <f>VLOOKUP($S261,'data countries EDGAR'!$A$15:$AA$223,'data countries EDGAR'!M$12,FALSE)/1000</f>
        <v>2.1900202810291999E-4</v>
      </c>
      <c r="I261" s="236">
        <f>VLOOKUP($S261,'data countries EDGAR'!$A$15:$AA$223,'data countries EDGAR'!N$12,FALSE)/1000</f>
        <v>2.5151304423576997E-4</v>
      </c>
      <c r="J261" s="236">
        <f>VLOOKUP($S261,'data countries EDGAR'!$A$15:$AA$223,'data countries EDGAR'!O$12,FALSE)/1000</f>
        <v>2.9090976950313E-4</v>
      </c>
      <c r="K261" s="236">
        <f>VLOOKUP($S261,'data countries EDGAR'!$A$15:$AA$223,'data countries EDGAR'!P$12,FALSE)/1000</f>
        <v>2.7093590770105005E-4</v>
      </c>
      <c r="L261" s="236">
        <f>VLOOKUP($S261,'data countries EDGAR'!$A$15:$AA$223,'data countries EDGAR'!Q$12,FALSE)/1000</f>
        <v>2.7170192236466003E-4</v>
      </c>
      <c r="M261" s="236">
        <f>VLOOKUP($S261,'data countries EDGAR'!$A$15:$AA$223,'data countries EDGAR'!R$12,FALSE)/1000</f>
        <v>2.8510652791743999E-4</v>
      </c>
      <c r="N261" s="236"/>
      <c r="O261" s="236"/>
      <c r="P261" s="262">
        <f t="shared" si="417"/>
        <v>1.37016717172205E-3</v>
      </c>
      <c r="Q261" s="194">
        <f t="shared" si="404"/>
        <v>0</v>
      </c>
      <c r="R261" s="237">
        <f t="shared" si="405"/>
        <v>0</v>
      </c>
      <c r="S261" s="194" t="str">
        <f>'data countries EDGAR'!A216</f>
        <v>Vanuatu</v>
      </c>
      <c r="T261" s="195">
        <v>2019</v>
      </c>
      <c r="U261" s="485">
        <f t="shared" si="418"/>
        <v>7.1372600623258115E-3</v>
      </c>
      <c r="V261" s="193">
        <f t="shared" si="406"/>
        <v>7.137260062324186E-3</v>
      </c>
      <c r="W261" s="254">
        <f t="shared" si="419"/>
        <v>-2.2770674235061961E-13</v>
      </c>
      <c r="X261" s="197">
        <f t="shared" si="407"/>
        <v>2.1900202810291999E-4</v>
      </c>
      <c r="Y261" s="229">
        <v>0</v>
      </c>
      <c r="Z261" s="199">
        <f t="shared" si="420"/>
        <v>2.1900202810291999E-4</v>
      </c>
      <c r="AA261" s="199">
        <f t="shared" si="408"/>
        <v>-0.8990427136604483</v>
      </c>
      <c r="AB261" s="200">
        <f t="shared" si="409"/>
        <v>922.44326886288866</v>
      </c>
      <c r="AC261" s="199">
        <f t="shared" si="421"/>
        <v>2019.5037778003311</v>
      </c>
      <c r="AD261" s="199">
        <f t="shared" si="422"/>
        <v>2085.6760757759257</v>
      </c>
      <c r="AE261" s="201">
        <f t="shared" si="423"/>
        <v>2085.6760757759257</v>
      </c>
      <c r="AF261" s="202">
        <f t="shared" si="410"/>
        <v>2085.6760757759257</v>
      </c>
      <c r="AG261" s="202">
        <f t="shared" si="424"/>
        <v>2085.6760757759257</v>
      </c>
      <c r="AH261" s="202">
        <f t="shared" si="425"/>
        <v>2085</v>
      </c>
      <c r="AI261" s="177">
        <f t="shared" si="411"/>
        <v>2086</v>
      </c>
      <c r="AJ261" s="178" cm="1">
        <f t="array" ref="AJ261">IFERROR(INDEX($AN$6:$DP$6,MATCH(_xlfn.AGGREGATE(14,6,(AN261:DP261)/(AN261:DP261&lt;=0),1),AN261:DP261,0)),"-")</f>
        <v>2086</v>
      </c>
      <c r="AL261" s="176" t="s">
        <v>302</v>
      </c>
      <c r="AM261" s="154">
        <f t="shared" si="412"/>
        <v>2.1900202810291999E-4</v>
      </c>
      <c r="AN261" s="176">
        <f t="shared" si="385"/>
        <v>2.1569264437874046E-4</v>
      </c>
      <c r="AO261" s="176">
        <f t="shared" si="385"/>
        <v>2.1238326065456091E-4</v>
      </c>
      <c r="AP261" s="176">
        <f t="shared" si="385"/>
        <v>2.0907387693038139E-4</v>
      </c>
      <c r="AQ261" s="176">
        <f t="shared" si="385"/>
        <v>2.0576449320620186E-4</v>
      </c>
      <c r="AR261" s="230">
        <f t="shared" si="413"/>
        <v>2.0245510948202234E-4</v>
      </c>
      <c r="AS261" s="230">
        <f t="shared" si="413"/>
        <v>1.9914572575784279E-4</v>
      </c>
      <c r="AT261" s="230">
        <f t="shared" si="413"/>
        <v>1.9583634203366326E-4</v>
      </c>
      <c r="AU261" s="230">
        <f t="shared" si="413"/>
        <v>1.9252695830948373E-4</v>
      </c>
      <c r="AV261" s="230">
        <f t="shared" si="413"/>
        <v>1.8921757458530418E-4</v>
      </c>
      <c r="AW261" s="230">
        <f t="shared" si="413"/>
        <v>1.8590819086112466E-4</v>
      </c>
      <c r="AX261" s="230">
        <f t="shared" si="413"/>
        <v>1.8259880713694513E-4</v>
      </c>
      <c r="AY261" s="230">
        <f t="shared" si="413"/>
        <v>1.7928942341276558E-4</v>
      </c>
      <c r="AZ261" s="230">
        <f t="shared" si="413"/>
        <v>1.7598003968858606E-4</v>
      </c>
      <c r="BA261" s="230">
        <f t="shared" si="413"/>
        <v>1.7267065596440653E-4</v>
      </c>
      <c r="BB261" s="230">
        <f t="shared" si="413"/>
        <v>1.69361272240227E-4</v>
      </c>
      <c r="BC261" s="230">
        <f t="shared" si="413"/>
        <v>1.6605188851604748E-4</v>
      </c>
      <c r="BD261" s="230">
        <f t="shared" si="413"/>
        <v>1.6274250479186793E-4</v>
      </c>
      <c r="BE261" s="230">
        <f t="shared" si="413"/>
        <v>1.594331210676884E-4</v>
      </c>
      <c r="BF261" s="230">
        <f t="shared" si="413"/>
        <v>1.5612373734350888E-4</v>
      </c>
      <c r="BG261" s="230">
        <f t="shared" si="413"/>
        <v>1.5281435361932933E-4</v>
      </c>
      <c r="BH261" s="230">
        <f t="shared" si="401"/>
        <v>1.495049698951498E-4</v>
      </c>
      <c r="BI261" s="230">
        <f t="shared" si="401"/>
        <v>1.4619558617097028E-4</v>
      </c>
      <c r="BJ261" s="230">
        <f t="shared" si="401"/>
        <v>1.4288620244679072E-4</v>
      </c>
      <c r="BK261" s="230">
        <f t="shared" si="401"/>
        <v>1.395768187226112E-4</v>
      </c>
      <c r="BL261" s="230">
        <f t="shared" si="401"/>
        <v>1.3626743499843167E-4</v>
      </c>
      <c r="BM261" s="230">
        <f t="shared" si="401"/>
        <v>1.3295805127425212E-4</v>
      </c>
      <c r="BN261" s="230">
        <f t="shared" si="401"/>
        <v>1.2964866755007262E-4</v>
      </c>
      <c r="BO261" s="230">
        <f t="shared" si="401"/>
        <v>1.2633928382589307E-4</v>
      </c>
      <c r="BP261" s="230">
        <f t="shared" si="401"/>
        <v>1.2302990010171355E-4</v>
      </c>
      <c r="BQ261" s="230">
        <f t="shared" si="401"/>
        <v>1.1972051637753401E-4</v>
      </c>
      <c r="BR261" s="230">
        <f t="shared" si="401"/>
        <v>1.1641113265335448E-4</v>
      </c>
      <c r="BS261" s="230">
        <f t="shared" si="401"/>
        <v>1.1310174892917494E-4</v>
      </c>
      <c r="BT261" s="230">
        <f t="shared" si="401"/>
        <v>1.097923652049954E-4</v>
      </c>
      <c r="BU261" s="230">
        <f t="shared" si="401"/>
        <v>1.0648298148081588E-4</v>
      </c>
      <c r="BV261" s="230">
        <f t="shared" si="401"/>
        <v>1.0317359775663634E-4</v>
      </c>
      <c r="BW261" s="230">
        <f t="shared" si="414"/>
        <v>9.9864214032456815E-5</v>
      </c>
      <c r="BX261" s="230">
        <f t="shared" si="414"/>
        <v>9.655483030827729E-5</v>
      </c>
      <c r="BY261" s="230">
        <f t="shared" si="414"/>
        <v>9.3245446584097738E-5</v>
      </c>
      <c r="BZ261" s="230">
        <f t="shared" si="414"/>
        <v>8.9936062859918213E-5</v>
      </c>
      <c r="CA261" s="230">
        <f t="shared" si="414"/>
        <v>8.6626679135738688E-5</v>
      </c>
      <c r="CB261" s="230">
        <f t="shared" si="414"/>
        <v>8.3317295411559135E-5</v>
      </c>
      <c r="CC261" s="230">
        <f t="shared" si="414"/>
        <v>8.000791168737961E-5</v>
      </c>
      <c r="CD261" s="230">
        <f t="shared" si="414"/>
        <v>7.6698527963200085E-5</v>
      </c>
      <c r="CE261" s="230">
        <f t="shared" si="414"/>
        <v>7.338914423902056E-5</v>
      </c>
      <c r="CF261" s="230">
        <f t="shared" si="414"/>
        <v>7.0079760514841008E-5</v>
      </c>
      <c r="CG261" s="230">
        <f t="shared" si="414"/>
        <v>6.6770376790661483E-5</v>
      </c>
      <c r="CH261" s="230">
        <f t="shared" si="414"/>
        <v>6.3460993066481958E-5</v>
      </c>
      <c r="CI261" s="230">
        <f t="shared" si="414"/>
        <v>6.0151609342302406E-5</v>
      </c>
      <c r="CJ261" s="230">
        <f t="shared" si="414"/>
        <v>5.684222561812288E-5</v>
      </c>
      <c r="CK261" s="230">
        <f t="shared" si="414"/>
        <v>5.3532841893943355E-5</v>
      </c>
      <c r="CL261" s="230">
        <f t="shared" si="414"/>
        <v>5.022345816976383E-5</v>
      </c>
      <c r="CM261" s="230">
        <f t="shared" si="402"/>
        <v>4.6914074445584278E-5</v>
      </c>
      <c r="CN261" s="230">
        <f t="shared" si="402"/>
        <v>4.3604690721404753E-5</v>
      </c>
      <c r="CO261" s="230">
        <f t="shared" si="402"/>
        <v>4.0295306997225228E-5</v>
      </c>
      <c r="CP261" s="230">
        <f t="shared" si="402"/>
        <v>3.6985923273045703E-5</v>
      </c>
      <c r="CQ261" s="230">
        <f t="shared" si="402"/>
        <v>3.3676539548866151E-5</v>
      </c>
      <c r="CR261" s="230">
        <f t="shared" si="402"/>
        <v>3.0367155824686625E-5</v>
      </c>
      <c r="CS261" s="230">
        <f t="shared" si="402"/>
        <v>2.70577721005071E-5</v>
      </c>
      <c r="CT261" s="230">
        <f t="shared" si="402"/>
        <v>2.3748388376327548E-5</v>
      </c>
      <c r="CU261" s="230">
        <f t="shared" si="402"/>
        <v>2.0439004652148023E-5</v>
      </c>
      <c r="CV261" s="230">
        <f t="shared" si="402"/>
        <v>1.7129620927968498E-5</v>
      </c>
      <c r="CW261" s="230">
        <f t="shared" si="402"/>
        <v>1.3820237203788973E-5</v>
      </c>
      <c r="CX261" s="230">
        <f t="shared" si="402"/>
        <v>1.0510853479609421E-5</v>
      </c>
      <c r="CY261" s="230">
        <f t="shared" si="402"/>
        <v>7.2014697554298956E-6</v>
      </c>
      <c r="CZ261" s="230">
        <f t="shared" si="402"/>
        <v>3.8920860312503705E-6</v>
      </c>
      <c r="DA261" s="230">
        <f t="shared" si="402"/>
        <v>7.5632399948346363E-7</v>
      </c>
      <c r="DB261" s="230">
        <f t="shared" si="403"/>
        <v>0</v>
      </c>
      <c r="DC261" s="230">
        <f t="shared" si="403"/>
        <v>0</v>
      </c>
      <c r="DD261" s="230">
        <f t="shared" si="403"/>
        <v>0</v>
      </c>
      <c r="DE261" s="230">
        <f t="shared" si="403"/>
        <v>0</v>
      </c>
      <c r="DF261" s="230">
        <f t="shared" si="403"/>
        <v>0</v>
      </c>
      <c r="DG261" s="230">
        <f t="shared" si="403"/>
        <v>0</v>
      </c>
      <c r="DH261" s="230">
        <f t="shared" si="403"/>
        <v>0</v>
      </c>
      <c r="DI261" s="230">
        <f t="shared" si="403"/>
        <v>0</v>
      </c>
      <c r="DJ261" s="230">
        <f t="shared" si="403"/>
        <v>0</v>
      </c>
      <c r="DK261" s="230">
        <f t="shared" si="403"/>
        <v>0</v>
      </c>
      <c r="DL261" s="230">
        <f t="shared" si="403"/>
        <v>0</v>
      </c>
      <c r="DM261" s="230">
        <f t="shared" si="403"/>
        <v>0</v>
      </c>
      <c r="DN261" s="230">
        <f t="shared" si="403"/>
        <v>0</v>
      </c>
      <c r="DO261" s="230">
        <f t="shared" si="403"/>
        <v>0</v>
      </c>
      <c r="DP261" s="230">
        <f t="shared" si="403"/>
        <v>0</v>
      </c>
    </row>
    <row r="262" spans="2:120" x14ac:dyDescent="0.25">
      <c r="B262" s="194" t="str">
        <f t="shared" si="415"/>
        <v>Venezuela</v>
      </c>
      <c r="C262" s="233">
        <f>'web app'!$C$29</f>
        <v>668.55</v>
      </c>
      <c r="D262" s="234">
        <f>'web app'!$C$17</f>
        <v>0.15</v>
      </c>
      <c r="E262" s="235">
        <f>VLOOKUP($S262,'data countries EDGAR'!$A$15:$AA$223,'data countries EDGAR'!$AA$12,FALSE)</f>
        <v>4.2506380868990862E-3</v>
      </c>
      <c r="F262" s="235">
        <f>VLOOKUP($S262,'data countries EDGAR'!$A$15:$AA$223,'data countries EDGAR'!$Z$12,FALSE)</f>
        <v>3.28074769545488E-3</v>
      </c>
      <c r="G262" s="193">
        <f t="shared" si="416"/>
        <v>2.2906069049763635</v>
      </c>
      <c r="H262" s="262">
        <f>VLOOKUP($S262,'data countries EDGAR'!$A$15:$AA$223,'data countries EDGAR'!M$12,FALSE)/1000</f>
        <v>0.12037242925879001</v>
      </c>
      <c r="I262" s="236">
        <f>VLOOKUP($S262,'data countries EDGAR'!$A$15:$AA$223,'data countries EDGAR'!N$12,FALSE)/1000</f>
        <v>7.6665741905204005E-2</v>
      </c>
      <c r="J262" s="236">
        <f>VLOOKUP($S262,'data countries EDGAR'!$A$15:$AA$223,'data countries EDGAR'!O$12,FALSE)/1000</f>
        <v>7.5873037851587E-2</v>
      </c>
      <c r="K262" s="236">
        <f>VLOOKUP($S262,'data countries EDGAR'!$A$15:$AA$223,'data countries EDGAR'!P$12,FALSE)/1000</f>
        <v>9.2004002025825996E-2</v>
      </c>
      <c r="L262" s="236">
        <f>VLOOKUP($S262,'data countries EDGAR'!$A$15:$AA$223,'data countries EDGAR'!Q$12,FALSE)/1000</f>
        <v>9.6390282975510999E-2</v>
      </c>
      <c r="M262" s="236">
        <f>VLOOKUP($S262,'data countries EDGAR'!$A$15:$AA$223,'data countries EDGAR'!R$12,FALSE)/1000</f>
        <v>9.6411415596537001E-2</v>
      </c>
      <c r="N262" s="236"/>
      <c r="O262" s="236"/>
      <c r="P262" s="262">
        <f t="shared" si="417"/>
        <v>0.437344480354665</v>
      </c>
      <c r="Q262" s="194">
        <f t="shared" si="404"/>
        <v>0</v>
      </c>
      <c r="R262" s="237">
        <f t="shared" si="405"/>
        <v>0</v>
      </c>
      <c r="S262" s="194" t="str">
        <f>'data countries EDGAR'!A217</f>
        <v>Venezuela</v>
      </c>
      <c r="T262" s="195">
        <v>2019</v>
      </c>
      <c r="U262" s="485">
        <f t="shared" si="418"/>
        <v>2.2906069049763635</v>
      </c>
      <c r="V262" s="193">
        <f t="shared" si="406"/>
        <v>2.290606904976062</v>
      </c>
      <c r="W262" s="254">
        <f t="shared" si="419"/>
        <v>-1.3167245072054357E-13</v>
      </c>
      <c r="X262" s="197">
        <f t="shared" si="407"/>
        <v>0.12037242925879001</v>
      </c>
      <c r="Y262" s="229">
        <v>0</v>
      </c>
      <c r="Z262" s="199">
        <f t="shared" si="420"/>
        <v>0.12037242925879001</v>
      </c>
      <c r="AA262" s="199">
        <f t="shared" si="408"/>
        <v>-490.88582801546431</v>
      </c>
      <c r="AB262" s="200">
        <f t="shared" si="409"/>
        <v>500419.42163676623</v>
      </c>
      <c r="AC262" s="199">
        <f t="shared" si="421"/>
        <v>2019.5064016778263</v>
      </c>
      <c r="AD262" s="199">
        <f t="shared" si="422"/>
        <v>2058.5522620723541</v>
      </c>
      <c r="AE262" s="201">
        <f t="shared" si="423"/>
        <v>2058.5522620723541</v>
      </c>
      <c r="AF262" s="202">
        <f t="shared" si="410"/>
        <v>2058.5522620723541</v>
      </c>
      <c r="AG262" s="202">
        <f t="shared" si="424"/>
        <v>2058.5522620723541</v>
      </c>
      <c r="AH262" s="202">
        <f t="shared" si="425"/>
        <v>2058</v>
      </c>
      <c r="AI262" s="177">
        <f t="shared" si="411"/>
        <v>2059</v>
      </c>
      <c r="AJ262" s="178" cm="1">
        <f t="array" ref="AJ262">IFERROR(INDEX($AN$6:$DP$6,MATCH(_xlfn.AGGREGATE(14,6,(AN262:DP262)/(AN262:DP262&lt;=0),1),AN262:DP262,0)),"-")</f>
        <v>2059</v>
      </c>
      <c r="AL262" s="176" t="s">
        <v>302</v>
      </c>
      <c r="AM262" s="154">
        <f t="shared" si="412"/>
        <v>0.12037242925879001</v>
      </c>
      <c r="AN262" s="176">
        <f t="shared" si="385"/>
        <v>0.1172900872158177</v>
      </c>
      <c r="AO262" s="176">
        <f t="shared" si="385"/>
        <v>0.11420774517284539</v>
      </c>
      <c r="AP262" s="176">
        <f t="shared" si="385"/>
        <v>0.11112540312987307</v>
      </c>
      <c r="AQ262" s="176">
        <f t="shared" si="385"/>
        <v>0.10804306108690076</v>
      </c>
      <c r="AR262" s="230">
        <f t="shared" si="413"/>
        <v>0.10496071904392845</v>
      </c>
      <c r="AS262" s="230">
        <f t="shared" si="413"/>
        <v>0.10187837700095614</v>
      </c>
      <c r="AT262" s="230">
        <f t="shared" si="413"/>
        <v>9.8796034957983836E-2</v>
      </c>
      <c r="AU262" s="230">
        <f t="shared" si="413"/>
        <v>9.5713692915011528E-2</v>
      </c>
      <c r="AV262" s="230">
        <f t="shared" si="413"/>
        <v>9.2631350872039206E-2</v>
      </c>
      <c r="AW262" s="230">
        <f t="shared" si="413"/>
        <v>8.9549008829066898E-2</v>
      </c>
      <c r="AX262" s="230">
        <f t="shared" si="413"/>
        <v>8.646666678609459E-2</v>
      </c>
      <c r="AY262" s="230">
        <f t="shared" si="413"/>
        <v>8.3384324743122282E-2</v>
      </c>
      <c r="AZ262" s="230">
        <f t="shared" si="413"/>
        <v>8.030198270014996E-2</v>
      </c>
      <c r="BA262" s="230">
        <f t="shared" si="413"/>
        <v>7.7219640657177652E-2</v>
      </c>
      <c r="BB262" s="230">
        <f t="shared" si="413"/>
        <v>7.4137298614205344E-2</v>
      </c>
      <c r="BC262" s="230">
        <f t="shared" si="413"/>
        <v>7.1054956571233036E-2</v>
      </c>
      <c r="BD262" s="230">
        <f t="shared" si="413"/>
        <v>6.7972614528260727E-2</v>
      </c>
      <c r="BE262" s="230">
        <f t="shared" si="413"/>
        <v>6.4890272485288419E-2</v>
      </c>
      <c r="BF262" s="230">
        <f t="shared" si="413"/>
        <v>6.1807930442316104E-2</v>
      </c>
      <c r="BG262" s="230">
        <f t="shared" si="413"/>
        <v>5.8725588399343789E-2</v>
      </c>
      <c r="BH262" s="230">
        <f t="shared" si="401"/>
        <v>5.5643246356371481E-2</v>
      </c>
      <c r="BI262" s="230">
        <f t="shared" si="401"/>
        <v>5.2560904313399173E-2</v>
      </c>
      <c r="BJ262" s="230">
        <f t="shared" si="401"/>
        <v>4.9478562270426865E-2</v>
      </c>
      <c r="BK262" s="230">
        <f t="shared" si="401"/>
        <v>4.6396220227454557E-2</v>
      </c>
      <c r="BL262" s="230">
        <f t="shared" si="401"/>
        <v>4.3313878184482235E-2</v>
      </c>
      <c r="BM262" s="230">
        <f t="shared" si="401"/>
        <v>4.0231536141509927E-2</v>
      </c>
      <c r="BN262" s="230">
        <f t="shared" si="401"/>
        <v>3.7149194098537619E-2</v>
      </c>
      <c r="BO262" s="230">
        <f t="shared" si="401"/>
        <v>3.4066852055565311E-2</v>
      </c>
      <c r="BP262" s="230">
        <f t="shared" si="401"/>
        <v>3.0984510012593003E-2</v>
      </c>
      <c r="BQ262" s="230">
        <f t="shared" si="401"/>
        <v>2.7902167969620681E-2</v>
      </c>
      <c r="BR262" s="230">
        <f t="shared" si="401"/>
        <v>2.4819825926648373E-2</v>
      </c>
      <c r="BS262" s="230">
        <f t="shared" si="401"/>
        <v>2.1737483883676065E-2</v>
      </c>
      <c r="BT262" s="230">
        <f t="shared" si="401"/>
        <v>1.8655141840703757E-2</v>
      </c>
      <c r="BU262" s="230">
        <f t="shared" si="401"/>
        <v>1.5572799797731449E-2</v>
      </c>
      <c r="BV262" s="230">
        <f t="shared" si="401"/>
        <v>1.2490457754759127E-2</v>
      </c>
      <c r="BW262" s="230">
        <f t="shared" si="414"/>
        <v>9.4081157117868186E-3</v>
      </c>
      <c r="BX262" s="230">
        <f t="shared" si="414"/>
        <v>6.3257736688145105E-3</v>
      </c>
      <c r="BY262" s="230">
        <f t="shared" si="414"/>
        <v>3.2434316258422025E-3</v>
      </c>
      <c r="BZ262" s="230">
        <f t="shared" si="414"/>
        <v>4.7004698452420425E-4</v>
      </c>
      <c r="CA262" s="230">
        <f t="shared" si="414"/>
        <v>0</v>
      </c>
      <c r="CB262" s="230">
        <f t="shared" si="414"/>
        <v>0</v>
      </c>
      <c r="CC262" s="230">
        <f t="shared" si="414"/>
        <v>0</v>
      </c>
      <c r="CD262" s="230">
        <f t="shared" si="414"/>
        <v>0</v>
      </c>
      <c r="CE262" s="230">
        <f t="shared" si="414"/>
        <v>0</v>
      </c>
      <c r="CF262" s="230">
        <f t="shared" si="414"/>
        <v>0</v>
      </c>
      <c r="CG262" s="230">
        <f t="shared" si="414"/>
        <v>0</v>
      </c>
      <c r="CH262" s="230">
        <f t="shared" si="414"/>
        <v>0</v>
      </c>
      <c r="CI262" s="230">
        <f t="shared" si="414"/>
        <v>0</v>
      </c>
      <c r="CJ262" s="230">
        <f t="shared" si="414"/>
        <v>0</v>
      </c>
      <c r="CK262" s="230">
        <f t="shared" si="414"/>
        <v>0</v>
      </c>
      <c r="CL262" s="230">
        <f t="shared" si="414"/>
        <v>0</v>
      </c>
      <c r="CM262" s="230">
        <f t="shared" si="402"/>
        <v>0</v>
      </c>
      <c r="CN262" s="230">
        <f t="shared" si="402"/>
        <v>0</v>
      </c>
      <c r="CO262" s="230">
        <f t="shared" si="402"/>
        <v>0</v>
      </c>
      <c r="CP262" s="230">
        <f t="shared" si="402"/>
        <v>0</v>
      </c>
      <c r="CQ262" s="230">
        <f t="shared" si="402"/>
        <v>0</v>
      </c>
      <c r="CR262" s="230">
        <f t="shared" si="402"/>
        <v>0</v>
      </c>
      <c r="CS262" s="230">
        <f t="shared" si="402"/>
        <v>0</v>
      </c>
      <c r="CT262" s="230">
        <f t="shared" si="402"/>
        <v>0</v>
      </c>
      <c r="CU262" s="230">
        <f t="shared" si="402"/>
        <v>0</v>
      </c>
      <c r="CV262" s="230">
        <f t="shared" si="402"/>
        <v>0</v>
      </c>
      <c r="CW262" s="230">
        <f t="shared" si="402"/>
        <v>0</v>
      </c>
      <c r="CX262" s="230">
        <f t="shared" si="402"/>
        <v>0</v>
      </c>
      <c r="CY262" s="230">
        <f t="shared" si="402"/>
        <v>0</v>
      </c>
      <c r="CZ262" s="230">
        <f t="shared" si="402"/>
        <v>0</v>
      </c>
      <c r="DA262" s="230">
        <f t="shared" si="402"/>
        <v>0</v>
      </c>
      <c r="DB262" s="230">
        <f t="shared" si="403"/>
        <v>0</v>
      </c>
      <c r="DC262" s="230">
        <f t="shared" si="403"/>
        <v>0</v>
      </c>
      <c r="DD262" s="230">
        <f t="shared" si="403"/>
        <v>0</v>
      </c>
      <c r="DE262" s="230">
        <f t="shared" si="403"/>
        <v>0</v>
      </c>
      <c r="DF262" s="230">
        <f t="shared" si="403"/>
        <v>0</v>
      </c>
      <c r="DG262" s="230">
        <f t="shared" si="403"/>
        <v>0</v>
      </c>
      <c r="DH262" s="230">
        <f t="shared" si="403"/>
        <v>0</v>
      </c>
      <c r="DI262" s="230">
        <f t="shared" si="403"/>
        <v>0</v>
      </c>
      <c r="DJ262" s="230">
        <f t="shared" si="403"/>
        <v>0</v>
      </c>
      <c r="DK262" s="230">
        <f t="shared" si="403"/>
        <v>0</v>
      </c>
      <c r="DL262" s="230">
        <f t="shared" si="403"/>
        <v>0</v>
      </c>
      <c r="DM262" s="230">
        <f t="shared" si="403"/>
        <v>0</v>
      </c>
      <c r="DN262" s="230">
        <f t="shared" si="403"/>
        <v>0</v>
      </c>
      <c r="DO262" s="230">
        <f t="shared" si="403"/>
        <v>0</v>
      </c>
      <c r="DP262" s="230">
        <f t="shared" si="403"/>
        <v>0</v>
      </c>
    </row>
    <row r="263" spans="2:120" x14ac:dyDescent="0.25">
      <c r="B263" s="194" t="str">
        <f t="shared" si="415"/>
        <v>Viet Nam</v>
      </c>
      <c r="C263" s="233">
        <f>'web app'!$C$29</f>
        <v>668.55</v>
      </c>
      <c r="D263" s="234">
        <f>'web app'!$C$17</f>
        <v>0.15</v>
      </c>
      <c r="E263" s="235">
        <f>VLOOKUP($S263,'data countries EDGAR'!$A$15:$AA$223,'data countries EDGAR'!$AA$12,FALSE)</f>
        <v>1.2633842134303705E-2</v>
      </c>
      <c r="F263" s="235">
        <f>VLOOKUP($S263,'data countries EDGAR'!$A$15:$AA$223,'data countries EDGAR'!$Z$12,FALSE)</f>
        <v>9.1720850037025591E-3</v>
      </c>
      <c r="G263" s="193">
        <f t="shared" si="416"/>
        <v>6.479151088674854</v>
      </c>
      <c r="H263" s="262">
        <f>VLOOKUP($S263,'data countries EDGAR'!$A$15:$AA$223,'data countries EDGAR'!M$12,FALSE)/1000</f>
        <v>0.33652882079086999</v>
      </c>
      <c r="I263" s="236">
        <f>VLOOKUP($S263,'data countries EDGAR'!$A$15:$AA$223,'data countries EDGAR'!N$12,FALSE)/1000</f>
        <v>0.3483315080578</v>
      </c>
      <c r="J263" s="236">
        <f>VLOOKUP($S263,'data countries EDGAR'!$A$15:$AA$223,'data countries EDGAR'!O$12,FALSE)/1000</f>
        <v>0.33617029863988002</v>
      </c>
      <c r="K263" s="236">
        <f>VLOOKUP($S263,'data countries EDGAR'!$A$15:$AA$223,'data countries EDGAR'!P$12,FALSE)/1000</f>
        <v>0.34399986095366003</v>
      </c>
      <c r="L263" s="236">
        <f>VLOOKUP($S263,'data countries EDGAR'!$A$15:$AA$223,'data countries EDGAR'!Q$12,FALSE)/1000</f>
        <v>0.39072530676244005</v>
      </c>
      <c r="M263" s="236">
        <f>VLOOKUP($S263,'data countries EDGAR'!$A$15:$AA$223,'data countries EDGAR'!R$12,FALSE)/1000</f>
        <v>0.43081922680525997</v>
      </c>
      <c r="N263" s="236"/>
      <c r="O263" s="236"/>
      <c r="P263" s="262">
        <f t="shared" si="417"/>
        <v>1.8500462012190402</v>
      </c>
      <c r="Q263" s="194">
        <f t="shared" si="404"/>
        <v>0</v>
      </c>
      <c r="R263" s="237">
        <f t="shared" si="405"/>
        <v>0</v>
      </c>
      <c r="S263" s="194" t="str">
        <f>'data countries EDGAR'!A218</f>
        <v>Viet Nam</v>
      </c>
      <c r="T263" s="195">
        <v>2019</v>
      </c>
      <c r="U263" s="485">
        <f t="shared" si="418"/>
        <v>6.479151088674854</v>
      </c>
      <c r="V263" s="193">
        <f t="shared" si="406"/>
        <v>6.4791510886725847</v>
      </c>
      <c r="W263" s="254">
        <f t="shared" si="419"/>
        <v>-3.5027536426923689E-13</v>
      </c>
      <c r="X263" s="197">
        <f t="shared" si="407"/>
        <v>0.33652882079086999</v>
      </c>
      <c r="Y263" s="229">
        <v>0</v>
      </c>
      <c r="Z263" s="199">
        <f t="shared" si="420"/>
        <v>0.33652882079086999</v>
      </c>
      <c r="AA263" s="199">
        <f t="shared" si="408"/>
        <v>-1372.5347381724644</v>
      </c>
      <c r="AB263" s="200">
        <f t="shared" si="409"/>
        <v>1399341.4916022236</v>
      </c>
      <c r="AC263" s="199">
        <f t="shared" si="421"/>
        <v>2019.5063292031566</v>
      </c>
      <c r="AD263" s="199">
        <f t="shared" si="422"/>
        <v>2058.9994431907103</v>
      </c>
      <c r="AE263" s="201">
        <f t="shared" si="423"/>
        <v>2058.9994431907103</v>
      </c>
      <c r="AF263" s="202">
        <f t="shared" si="410"/>
        <v>2058.9994431907103</v>
      </c>
      <c r="AG263" s="202">
        <f t="shared" si="424"/>
        <v>2058.9994431907103</v>
      </c>
      <c r="AH263" s="202">
        <f t="shared" si="425"/>
        <v>2058</v>
      </c>
      <c r="AI263" s="177">
        <f t="shared" si="411"/>
        <v>2059</v>
      </c>
      <c r="AJ263" s="178" cm="1">
        <f t="array" ref="AJ263">IFERROR(INDEX($AN$6:$DP$6,MATCH(_xlfn.AGGREGATE(14,6,(AN263:DP263)/(AN263:DP263&lt;=0),1),AN263:DP263,0)),"-")</f>
        <v>2059</v>
      </c>
      <c r="AL263" s="176" t="s">
        <v>302</v>
      </c>
      <c r="AM263" s="154">
        <f t="shared" si="412"/>
        <v>0.33652882079086999</v>
      </c>
      <c r="AN263" s="176">
        <f t="shared" si="385"/>
        <v>0.3280089837094699</v>
      </c>
      <c r="AO263" s="176">
        <f t="shared" si="385"/>
        <v>0.31948914662806982</v>
      </c>
      <c r="AP263" s="176">
        <f t="shared" si="385"/>
        <v>0.31096930954666968</v>
      </c>
      <c r="AQ263" s="176">
        <f t="shared" si="385"/>
        <v>0.3024494724652696</v>
      </c>
      <c r="AR263" s="230">
        <f t="shared" si="413"/>
        <v>0.29392963538386951</v>
      </c>
      <c r="AS263" s="230">
        <f t="shared" si="413"/>
        <v>0.28540979830246943</v>
      </c>
      <c r="AT263" s="230">
        <f t="shared" si="413"/>
        <v>0.27688996122106935</v>
      </c>
      <c r="AU263" s="230">
        <f t="shared" si="413"/>
        <v>0.26837012413966921</v>
      </c>
      <c r="AV263" s="230">
        <f t="shared" si="413"/>
        <v>0.25985028705826912</v>
      </c>
      <c r="AW263" s="230">
        <f t="shared" si="413"/>
        <v>0.25133044997686904</v>
      </c>
      <c r="AX263" s="230">
        <f t="shared" si="413"/>
        <v>0.24281061289546893</v>
      </c>
      <c r="AY263" s="230">
        <f t="shared" si="413"/>
        <v>0.23429077581406885</v>
      </c>
      <c r="AZ263" s="230">
        <f t="shared" si="413"/>
        <v>0.22577093873266874</v>
      </c>
      <c r="BA263" s="230">
        <f t="shared" si="413"/>
        <v>0.21725110165126865</v>
      </c>
      <c r="BB263" s="230">
        <f t="shared" si="413"/>
        <v>0.20873126456986854</v>
      </c>
      <c r="BC263" s="230">
        <f t="shared" si="413"/>
        <v>0.20021142748846846</v>
      </c>
      <c r="BD263" s="230">
        <f t="shared" si="413"/>
        <v>0.19169159040706837</v>
      </c>
      <c r="BE263" s="230">
        <f t="shared" si="413"/>
        <v>0.18317175332566826</v>
      </c>
      <c r="BF263" s="230">
        <f t="shared" si="413"/>
        <v>0.17465191624426818</v>
      </c>
      <c r="BG263" s="230">
        <f t="shared" si="413"/>
        <v>0.16613207916286807</v>
      </c>
      <c r="BH263" s="230">
        <f t="shared" si="401"/>
        <v>0.15761224208146798</v>
      </c>
      <c r="BI263" s="230">
        <f t="shared" si="401"/>
        <v>0.14909240500006787</v>
      </c>
      <c r="BJ263" s="230">
        <f t="shared" si="401"/>
        <v>0.14057256791866779</v>
      </c>
      <c r="BK263" s="230">
        <f t="shared" si="401"/>
        <v>0.13205273083726771</v>
      </c>
      <c r="BL263" s="230">
        <f t="shared" si="401"/>
        <v>0.1235328937558676</v>
      </c>
      <c r="BM263" s="230">
        <f t="shared" si="401"/>
        <v>0.11501305667446751</v>
      </c>
      <c r="BN263" s="230">
        <f t="shared" si="401"/>
        <v>0.1064932195930674</v>
      </c>
      <c r="BO263" s="230">
        <f t="shared" si="401"/>
        <v>9.7973382511667317E-2</v>
      </c>
      <c r="BP263" s="230">
        <f t="shared" si="401"/>
        <v>8.9453545430267206E-2</v>
      </c>
      <c r="BQ263" s="230">
        <f t="shared" si="401"/>
        <v>8.0933708348867095E-2</v>
      </c>
      <c r="BR263" s="230">
        <f t="shared" si="401"/>
        <v>7.2413871267467012E-2</v>
      </c>
      <c r="BS263" s="230">
        <f t="shared" si="401"/>
        <v>6.3894034186066928E-2</v>
      </c>
      <c r="BT263" s="230">
        <f t="shared" si="401"/>
        <v>5.5374197104666845E-2</v>
      </c>
      <c r="BU263" s="230">
        <f t="shared" si="401"/>
        <v>4.6854360023266761E-2</v>
      </c>
      <c r="BV263" s="230">
        <f t="shared" si="401"/>
        <v>3.8334522941866622E-2</v>
      </c>
      <c r="BW263" s="230">
        <f t="shared" si="414"/>
        <v>2.9814685860466539E-2</v>
      </c>
      <c r="BX263" s="230">
        <f t="shared" si="414"/>
        <v>2.1294848779066455E-2</v>
      </c>
      <c r="BY263" s="230">
        <f t="shared" si="414"/>
        <v>1.2775011697666372E-2</v>
      </c>
      <c r="BZ263" s="230">
        <f t="shared" si="414"/>
        <v>4.2551759369948974E-3</v>
      </c>
      <c r="CA263" s="230">
        <f t="shared" si="414"/>
        <v>0</v>
      </c>
      <c r="CB263" s="230">
        <f t="shared" si="414"/>
        <v>0</v>
      </c>
      <c r="CC263" s="230">
        <f t="shared" si="414"/>
        <v>0</v>
      </c>
      <c r="CD263" s="230">
        <f t="shared" si="414"/>
        <v>0</v>
      </c>
      <c r="CE263" s="230">
        <f t="shared" si="414"/>
        <v>0</v>
      </c>
      <c r="CF263" s="230">
        <f t="shared" si="414"/>
        <v>0</v>
      </c>
      <c r="CG263" s="230">
        <f t="shared" si="414"/>
        <v>0</v>
      </c>
      <c r="CH263" s="230">
        <f t="shared" si="414"/>
        <v>0</v>
      </c>
      <c r="CI263" s="230">
        <f t="shared" si="414"/>
        <v>0</v>
      </c>
      <c r="CJ263" s="230">
        <f t="shared" si="414"/>
        <v>0</v>
      </c>
      <c r="CK263" s="230">
        <f t="shared" si="414"/>
        <v>0</v>
      </c>
      <c r="CL263" s="230">
        <f t="shared" si="414"/>
        <v>0</v>
      </c>
      <c r="CM263" s="230">
        <f t="shared" si="402"/>
        <v>0</v>
      </c>
      <c r="CN263" s="230">
        <f t="shared" si="402"/>
        <v>0</v>
      </c>
      <c r="CO263" s="230">
        <f t="shared" si="402"/>
        <v>0</v>
      </c>
      <c r="CP263" s="230">
        <f t="shared" si="402"/>
        <v>0</v>
      </c>
      <c r="CQ263" s="230">
        <f t="shared" si="402"/>
        <v>0</v>
      </c>
      <c r="CR263" s="230">
        <f t="shared" si="402"/>
        <v>0</v>
      </c>
      <c r="CS263" s="230">
        <f t="shared" si="402"/>
        <v>0</v>
      </c>
      <c r="CT263" s="230">
        <f t="shared" si="402"/>
        <v>0</v>
      </c>
      <c r="CU263" s="230">
        <f t="shared" si="402"/>
        <v>0</v>
      </c>
      <c r="CV263" s="230">
        <f t="shared" si="402"/>
        <v>0</v>
      </c>
      <c r="CW263" s="230">
        <f t="shared" si="402"/>
        <v>0</v>
      </c>
      <c r="CX263" s="230">
        <f t="shared" si="402"/>
        <v>0</v>
      </c>
      <c r="CY263" s="230">
        <f t="shared" si="402"/>
        <v>0</v>
      </c>
      <c r="CZ263" s="230">
        <f t="shared" si="402"/>
        <v>0</v>
      </c>
      <c r="DA263" s="230">
        <f t="shared" si="402"/>
        <v>0</v>
      </c>
      <c r="DB263" s="230">
        <f t="shared" si="403"/>
        <v>0</v>
      </c>
      <c r="DC263" s="230">
        <f t="shared" si="403"/>
        <v>0</v>
      </c>
      <c r="DD263" s="230">
        <f t="shared" si="403"/>
        <v>0</v>
      </c>
      <c r="DE263" s="230">
        <f t="shared" si="403"/>
        <v>0</v>
      </c>
      <c r="DF263" s="230">
        <f t="shared" si="403"/>
        <v>0</v>
      </c>
      <c r="DG263" s="230">
        <f t="shared" si="403"/>
        <v>0</v>
      </c>
      <c r="DH263" s="230">
        <f t="shared" si="403"/>
        <v>0</v>
      </c>
      <c r="DI263" s="230">
        <f t="shared" si="403"/>
        <v>0</v>
      </c>
      <c r="DJ263" s="230">
        <f t="shared" si="403"/>
        <v>0</v>
      </c>
      <c r="DK263" s="230">
        <f t="shared" si="403"/>
        <v>0</v>
      </c>
      <c r="DL263" s="230">
        <f t="shared" si="403"/>
        <v>0</v>
      </c>
      <c r="DM263" s="230">
        <f t="shared" si="403"/>
        <v>0</v>
      </c>
      <c r="DN263" s="230">
        <f t="shared" si="403"/>
        <v>0</v>
      </c>
      <c r="DO263" s="230">
        <f t="shared" si="403"/>
        <v>0</v>
      </c>
      <c r="DP263" s="230">
        <f t="shared" si="403"/>
        <v>0</v>
      </c>
    </row>
    <row r="264" spans="2:120" x14ac:dyDescent="0.25">
      <c r="B264" s="194" t="str">
        <f t="shared" si="415"/>
        <v>Western Sahara</v>
      </c>
      <c r="C264" s="233">
        <f>'web app'!$C$29</f>
        <v>668.55</v>
      </c>
      <c r="D264" s="234">
        <f>'web app'!$C$17</f>
        <v>0.15</v>
      </c>
      <c r="E264" s="235">
        <f>VLOOKUP($S264,'data countries EDGAR'!$A$15:$AA$223,'data countries EDGAR'!$AA$12,FALSE)</f>
        <v>7.5531212385982559E-5</v>
      </c>
      <c r="F264" s="235">
        <f>VLOOKUP($S264,'data countries EDGAR'!$A$15:$AA$223,'data countries EDGAR'!$Z$12,FALSE)</f>
        <v>6.3506422340358214E-6</v>
      </c>
      <c r="G264" s="193">
        <f t="shared" si="416"/>
        <v>1.1183322391827245E-2</v>
      </c>
      <c r="H264" s="262">
        <f>VLOOKUP($S264,'data countries EDGAR'!$A$15:$AA$223,'data countries EDGAR'!M$12,FALSE)/1000</f>
        <v>2.3300854074314001E-4</v>
      </c>
      <c r="I264" s="236">
        <f>VLOOKUP($S264,'data countries EDGAR'!$A$15:$AA$223,'data countries EDGAR'!N$12,FALSE)/1000</f>
        <v>1.9739342627705001E-4</v>
      </c>
      <c r="J264" s="236">
        <f>VLOOKUP($S264,'data countries EDGAR'!$A$15:$AA$223,'data countries EDGAR'!O$12,FALSE)/1000</f>
        <v>2.4086649987951E-4</v>
      </c>
      <c r="K264" s="236">
        <f>VLOOKUP($S264,'data countries EDGAR'!$A$15:$AA$223,'data countries EDGAR'!P$12,FALSE)/1000</f>
        <v>2.6597556088963996E-4</v>
      </c>
      <c r="L264" s="236">
        <f>VLOOKUP($S264,'data countries EDGAR'!$A$15:$AA$223,'data countries EDGAR'!Q$12,FALSE)/1000</f>
        <v>2.8683224917580005E-4</v>
      </c>
      <c r="M264" s="236">
        <f>VLOOKUP($S264,'data countries EDGAR'!$A$15:$AA$223,'data countries EDGAR'!R$12,FALSE)/1000</f>
        <v>3.0117472115806997E-4</v>
      </c>
      <c r="N264" s="236"/>
      <c r="O264" s="236"/>
      <c r="P264" s="262">
        <f t="shared" si="417"/>
        <v>1.2922424573800699E-3</v>
      </c>
      <c r="Q264" s="194">
        <f t="shared" si="404"/>
        <v>0</v>
      </c>
      <c r="R264" s="237">
        <f t="shared" si="405"/>
        <v>0</v>
      </c>
      <c r="S264" s="194" t="str">
        <f>'data countries EDGAR'!A219</f>
        <v>Western Sahara</v>
      </c>
      <c r="T264" s="195">
        <v>2019</v>
      </c>
      <c r="U264" s="485">
        <f t="shared" si="418"/>
        <v>1.1183322391827245E-2</v>
      </c>
      <c r="V264" s="193">
        <f t="shared" si="406"/>
        <v>1.0895172122165441E-2</v>
      </c>
      <c r="W264" s="254">
        <f t="shared" si="419"/>
        <v>-2.5766070186117873E-2</v>
      </c>
      <c r="X264" s="197">
        <f t="shared" si="407"/>
        <v>2.3300854074314001E-4</v>
      </c>
      <c r="Y264" s="229">
        <v>0</v>
      </c>
      <c r="Z264" s="199">
        <f t="shared" si="420"/>
        <v>2.3300854074314001E-4</v>
      </c>
      <c r="AA264" s="199">
        <f t="shared" si="408"/>
        <v>-0.96372114938594011</v>
      </c>
      <c r="AB264" s="200">
        <f t="shared" si="409"/>
        <v>995.9374887888988</v>
      </c>
      <c r="AC264" s="199">
        <f t="shared" si="421"/>
        <v>2019.5025776361483</v>
      </c>
      <c r="AD264" s="199">
        <f t="shared" si="422"/>
        <v>2116.4880873940692</v>
      </c>
      <c r="AE264" s="201">
        <f t="shared" si="423"/>
        <v>2116.4880873940692</v>
      </c>
      <c r="AF264" s="202">
        <f t="shared" si="410"/>
        <v>2116.4880873940692</v>
      </c>
      <c r="AG264" s="202">
        <f t="shared" si="424"/>
        <v>2116.4880873940692</v>
      </c>
      <c r="AH264" s="202">
        <f t="shared" si="425"/>
        <v>2116</v>
      </c>
      <c r="AI264" s="177">
        <f t="shared" si="411"/>
        <v>2116</v>
      </c>
      <c r="AJ264" s="178" t="str" cm="1">
        <f t="array" ref="AJ264">IFERROR(INDEX($AN$6:$DP$6,MATCH(_xlfn.AGGREGATE(14,6,(AN264:DP264)/(AN264:DP264&lt;=0),1),AN264:DP264,0)),"-")</f>
        <v>-</v>
      </c>
      <c r="AL264" s="176" t="s">
        <v>302</v>
      </c>
      <c r="AM264" s="154">
        <f t="shared" si="412"/>
        <v>2.3300854074314001E-4</v>
      </c>
      <c r="AN264" s="176">
        <f t="shared" si="385"/>
        <v>2.3060609579341737E-4</v>
      </c>
      <c r="AO264" s="176">
        <f t="shared" si="385"/>
        <v>2.2820365084369473E-4</v>
      </c>
      <c r="AP264" s="176">
        <f t="shared" si="385"/>
        <v>2.2580120589397207E-4</v>
      </c>
      <c r="AQ264" s="176">
        <f t="shared" si="385"/>
        <v>2.2339876094424943E-4</v>
      </c>
      <c r="AR264" s="230">
        <f t="shared" si="413"/>
        <v>2.2099631599452679E-4</v>
      </c>
      <c r="AS264" s="230">
        <f t="shared" si="413"/>
        <v>2.1859387104480416E-4</v>
      </c>
      <c r="AT264" s="230">
        <f t="shared" si="413"/>
        <v>2.1619142609508149E-4</v>
      </c>
      <c r="AU264" s="230">
        <f t="shared" si="413"/>
        <v>2.1378898114535885E-4</v>
      </c>
      <c r="AV264" s="230">
        <f t="shared" si="413"/>
        <v>2.1138653619563622E-4</v>
      </c>
      <c r="AW264" s="230">
        <f t="shared" si="413"/>
        <v>2.0898409124591358E-4</v>
      </c>
      <c r="AX264" s="230">
        <f t="shared" si="413"/>
        <v>2.0658164629619091E-4</v>
      </c>
      <c r="AY264" s="230">
        <f t="shared" si="413"/>
        <v>2.0417920134646828E-4</v>
      </c>
      <c r="AZ264" s="230">
        <f t="shared" si="413"/>
        <v>2.0177675639674564E-4</v>
      </c>
      <c r="BA264" s="230">
        <f t="shared" si="413"/>
        <v>1.99374311447023E-4</v>
      </c>
      <c r="BB264" s="230">
        <f t="shared" si="413"/>
        <v>1.9697186649730034E-4</v>
      </c>
      <c r="BC264" s="230">
        <f t="shared" si="413"/>
        <v>1.945694215475777E-4</v>
      </c>
      <c r="BD264" s="230">
        <f t="shared" si="413"/>
        <v>1.9216697659785506E-4</v>
      </c>
      <c r="BE264" s="230">
        <f t="shared" si="413"/>
        <v>1.8976453164813243E-4</v>
      </c>
      <c r="BF264" s="230">
        <f t="shared" si="413"/>
        <v>1.8736208669840979E-4</v>
      </c>
      <c r="BG264" s="230">
        <f t="shared" si="413"/>
        <v>1.8495964174868713E-4</v>
      </c>
      <c r="BH264" s="230">
        <f t="shared" si="401"/>
        <v>1.8255719679896449E-4</v>
      </c>
      <c r="BI264" s="230">
        <f t="shared" si="401"/>
        <v>1.8015475184924185E-4</v>
      </c>
      <c r="BJ264" s="230">
        <f t="shared" si="401"/>
        <v>1.7775230689951919E-4</v>
      </c>
      <c r="BK264" s="230">
        <f t="shared" si="401"/>
        <v>1.7534986194979658E-4</v>
      </c>
      <c r="BL264" s="230">
        <f t="shared" si="401"/>
        <v>1.7294741700007391E-4</v>
      </c>
      <c r="BM264" s="230">
        <f t="shared" si="401"/>
        <v>1.7054497205035127E-4</v>
      </c>
      <c r="BN264" s="230">
        <f t="shared" si="401"/>
        <v>1.6814252710062864E-4</v>
      </c>
      <c r="BO264" s="230">
        <f t="shared" si="401"/>
        <v>1.6574008215090597E-4</v>
      </c>
      <c r="BP264" s="230">
        <f t="shared" si="401"/>
        <v>1.6333763720118334E-4</v>
      </c>
      <c r="BQ264" s="230">
        <f t="shared" si="401"/>
        <v>1.609351922514607E-4</v>
      </c>
      <c r="BR264" s="230">
        <f t="shared" si="401"/>
        <v>1.5853274730173803E-4</v>
      </c>
      <c r="BS264" s="230">
        <f t="shared" si="401"/>
        <v>1.5613030235201542E-4</v>
      </c>
      <c r="BT264" s="230">
        <f t="shared" si="401"/>
        <v>1.5372785740229276E-4</v>
      </c>
      <c r="BU264" s="230">
        <f t="shared" si="401"/>
        <v>1.5132541245257012E-4</v>
      </c>
      <c r="BV264" s="230">
        <f t="shared" si="401"/>
        <v>1.4892296750284749E-4</v>
      </c>
      <c r="BW264" s="230">
        <f t="shared" si="414"/>
        <v>1.4652052255312482E-4</v>
      </c>
      <c r="BX264" s="230">
        <f t="shared" si="414"/>
        <v>1.4411807760340221E-4</v>
      </c>
      <c r="BY264" s="230">
        <f t="shared" si="414"/>
        <v>1.4171563265367955E-4</v>
      </c>
      <c r="BZ264" s="230">
        <f t="shared" si="414"/>
        <v>1.3931318770395691E-4</v>
      </c>
      <c r="CA264" s="230">
        <f t="shared" si="414"/>
        <v>1.3691074275423427E-4</v>
      </c>
      <c r="CB264" s="230">
        <f t="shared" si="414"/>
        <v>1.3450829780451161E-4</v>
      </c>
      <c r="CC264" s="230">
        <f t="shared" si="414"/>
        <v>1.3210585285478897E-4</v>
      </c>
      <c r="CD264" s="230">
        <f t="shared" si="414"/>
        <v>1.2970340790506633E-4</v>
      </c>
      <c r="CE264" s="230">
        <f t="shared" si="414"/>
        <v>1.2730096295534367E-4</v>
      </c>
      <c r="CF264" s="230">
        <f t="shared" si="414"/>
        <v>1.2489851800562106E-4</v>
      </c>
      <c r="CG264" s="230">
        <f t="shared" si="414"/>
        <v>1.2249607305589839E-4</v>
      </c>
      <c r="CH264" s="230">
        <f t="shared" si="414"/>
        <v>1.2009362810617576E-4</v>
      </c>
      <c r="CI264" s="230">
        <f t="shared" si="414"/>
        <v>1.1769118315645312E-4</v>
      </c>
      <c r="CJ264" s="230">
        <f t="shared" si="414"/>
        <v>1.1528873820673047E-4</v>
      </c>
      <c r="CK264" s="230">
        <f t="shared" si="414"/>
        <v>1.1288629325700783E-4</v>
      </c>
      <c r="CL264" s="230">
        <f t="shared" si="414"/>
        <v>1.1048384830728518E-4</v>
      </c>
      <c r="CM264" s="230">
        <f t="shared" si="402"/>
        <v>1.0808140335756254E-4</v>
      </c>
      <c r="CN264" s="230">
        <f t="shared" si="402"/>
        <v>1.0567895840783991E-4</v>
      </c>
      <c r="CO264" s="230">
        <f t="shared" si="402"/>
        <v>1.0327651345811724E-4</v>
      </c>
      <c r="CP264" s="230">
        <f t="shared" si="402"/>
        <v>1.0087406850839461E-4</v>
      </c>
      <c r="CQ264" s="230">
        <f t="shared" si="402"/>
        <v>9.8471623558671968E-5</v>
      </c>
      <c r="CR264" s="230">
        <f t="shared" si="402"/>
        <v>9.6069178608949331E-5</v>
      </c>
      <c r="CS264" s="230">
        <f t="shared" si="402"/>
        <v>9.3666733659226667E-5</v>
      </c>
      <c r="CT264" s="230">
        <f t="shared" si="402"/>
        <v>9.126428870950403E-5</v>
      </c>
      <c r="CU264" s="230">
        <f t="shared" si="402"/>
        <v>8.8861843759781392E-5</v>
      </c>
      <c r="CV264" s="230">
        <f t="shared" si="402"/>
        <v>8.6459398810058755E-5</v>
      </c>
      <c r="CW264" s="230">
        <f t="shared" si="402"/>
        <v>8.4056953860336091E-5</v>
      </c>
      <c r="CX264" s="230">
        <f t="shared" si="402"/>
        <v>8.1654508910613454E-5</v>
      </c>
      <c r="CY264" s="230">
        <f t="shared" si="402"/>
        <v>7.9252063960890816E-5</v>
      </c>
      <c r="CZ264" s="230">
        <f t="shared" si="402"/>
        <v>7.6849619011168179E-5</v>
      </c>
      <c r="DA264" s="230">
        <f t="shared" si="402"/>
        <v>7.4447174061445542E-5</v>
      </c>
      <c r="DB264" s="230">
        <f t="shared" si="403"/>
        <v>7.2044729111722878E-5</v>
      </c>
      <c r="DC264" s="230">
        <f t="shared" si="403"/>
        <v>6.964228416200024E-5</v>
      </c>
      <c r="DD264" s="230">
        <f t="shared" si="403"/>
        <v>6.7239839212277603E-5</v>
      </c>
      <c r="DE264" s="230">
        <f t="shared" si="403"/>
        <v>6.4837394262554966E-5</v>
      </c>
      <c r="DF264" s="230">
        <f t="shared" si="403"/>
        <v>6.2434949312832302E-5</v>
      </c>
      <c r="DG264" s="230">
        <f t="shared" si="403"/>
        <v>6.0032504363109664E-5</v>
      </c>
      <c r="DH264" s="230">
        <f t="shared" si="403"/>
        <v>5.7630059413387027E-5</v>
      </c>
      <c r="DI264" s="230">
        <f t="shared" si="403"/>
        <v>5.522761446366439E-5</v>
      </c>
      <c r="DJ264" s="230">
        <f t="shared" si="403"/>
        <v>5.2825169513941725E-5</v>
      </c>
      <c r="DK264" s="230">
        <f t="shared" si="403"/>
        <v>5.0422724564219088E-5</v>
      </c>
      <c r="DL264" s="230">
        <f t="shared" si="403"/>
        <v>4.8020279614496451E-5</v>
      </c>
      <c r="DM264" s="230">
        <f t="shared" si="403"/>
        <v>4.5617834664773814E-5</v>
      </c>
      <c r="DN264" s="230">
        <f t="shared" si="403"/>
        <v>4.3215389715051149E-5</v>
      </c>
      <c r="DO264" s="230">
        <f t="shared" si="403"/>
        <v>4.0812944765328512E-5</v>
      </c>
      <c r="DP264" s="230">
        <f t="shared" si="403"/>
        <v>3.8410499815605875E-5</v>
      </c>
    </row>
    <row r="265" spans="2:120" x14ac:dyDescent="0.25">
      <c r="B265" s="194" t="str">
        <f t="shared" si="415"/>
        <v>Yemen</v>
      </c>
      <c r="C265" s="233">
        <f>'web app'!$C$29</f>
        <v>668.55</v>
      </c>
      <c r="D265" s="234">
        <f>'web app'!$C$17</f>
        <v>0.15</v>
      </c>
      <c r="E265" s="235">
        <f>VLOOKUP($S265,'data countries EDGAR'!$A$15:$AA$223,'data countries EDGAR'!$AA$12,FALSE)</f>
        <v>3.835702300968709E-3</v>
      </c>
      <c r="F265" s="235">
        <f>VLOOKUP($S265,'data countries EDGAR'!$A$15:$AA$223,'data countries EDGAR'!$Z$12,FALSE)</f>
        <v>3.3638963719088023E-4</v>
      </c>
      <c r="G265" s="193">
        <f t="shared" si="416"/>
        <v>0.57581311414926306</v>
      </c>
      <c r="H265" s="262">
        <f>VLOOKUP($S265,'data countries EDGAR'!$A$15:$AA$223,'data countries EDGAR'!M$12,FALSE)/1000</f>
        <v>1.2342319972440001E-2</v>
      </c>
      <c r="I265" s="236">
        <f>VLOOKUP($S265,'data countries EDGAR'!$A$15:$AA$223,'data countries EDGAR'!N$12,FALSE)/1000</f>
        <v>1.1317349591077001E-2</v>
      </c>
      <c r="J265" s="236">
        <f>VLOOKUP($S265,'data countries EDGAR'!$A$15:$AA$223,'data countries EDGAR'!O$12,FALSE)/1000</f>
        <v>1.1219081096675E-2</v>
      </c>
      <c r="K265" s="236">
        <f>VLOOKUP($S265,'data countries EDGAR'!$A$15:$AA$223,'data countries EDGAR'!P$12,FALSE)/1000</f>
        <v>1.0984095723969E-2</v>
      </c>
      <c r="L265" s="236">
        <f>VLOOKUP($S265,'data countries EDGAR'!$A$15:$AA$223,'data countries EDGAR'!Q$12,FALSE)/1000</f>
        <v>1.0625380327777E-2</v>
      </c>
      <c r="M265" s="236">
        <f>VLOOKUP($S265,'data countries EDGAR'!$A$15:$AA$223,'data countries EDGAR'!R$12,FALSE)/1000</f>
        <v>1.0580331084598001E-2</v>
      </c>
      <c r="N265" s="236"/>
      <c r="O265" s="236"/>
      <c r="P265" s="262">
        <f t="shared" si="417"/>
        <v>5.4726237824096004E-2</v>
      </c>
      <c r="Q265" s="194">
        <f t="shared" si="404"/>
        <v>0</v>
      </c>
      <c r="R265" s="237">
        <f t="shared" si="405"/>
        <v>0</v>
      </c>
      <c r="S265" s="194" t="str">
        <f>'data countries EDGAR'!A220</f>
        <v>Yemen</v>
      </c>
      <c r="T265" s="195">
        <v>2019</v>
      </c>
      <c r="U265" s="485">
        <f t="shared" si="418"/>
        <v>0.57581311414926306</v>
      </c>
      <c r="V265" s="193">
        <f t="shared" si="406"/>
        <v>0.56508416582540766</v>
      </c>
      <c r="W265" s="254">
        <f t="shared" si="419"/>
        <v>-1.8632691858202821E-2</v>
      </c>
      <c r="X265" s="197">
        <f t="shared" si="407"/>
        <v>1.2342319972440001E-2</v>
      </c>
      <c r="Y265" s="229">
        <v>0</v>
      </c>
      <c r="Z265" s="199">
        <f t="shared" si="420"/>
        <v>1.2342319972440001E-2</v>
      </c>
      <c r="AA265" s="199">
        <f t="shared" si="408"/>
        <v>-51.014598916956132</v>
      </c>
      <c r="AB265" s="200">
        <f t="shared" si="409"/>
        <v>52687.311583593058</v>
      </c>
      <c r="AC265" s="199">
        <f t="shared" si="421"/>
        <v>2019.5026509880695</v>
      </c>
      <c r="AD265" s="199">
        <f t="shared" si="422"/>
        <v>2113.8044607113575</v>
      </c>
      <c r="AE265" s="201">
        <f t="shared" si="423"/>
        <v>2113.8044607113575</v>
      </c>
      <c r="AF265" s="202">
        <f t="shared" si="410"/>
        <v>2113.8044607113575</v>
      </c>
      <c r="AG265" s="202">
        <f t="shared" si="424"/>
        <v>2113.8044607113575</v>
      </c>
      <c r="AH265" s="202">
        <f t="shared" si="425"/>
        <v>2113</v>
      </c>
      <c r="AI265" s="177">
        <f t="shared" si="411"/>
        <v>2114</v>
      </c>
      <c r="AJ265" s="178" t="str" cm="1">
        <f t="array" ref="AJ265">IFERROR(INDEX($AN$6:$DP$6,MATCH(_xlfn.AGGREGATE(14,6,(AN265:DP265)/(AN265:DP265&lt;=0),1),AN265:DP265,0)),"-")</f>
        <v>-</v>
      </c>
      <c r="AL265" s="176" t="s">
        <v>302</v>
      </c>
      <c r="AM265" s="154">
        <f t="shared" si="412"/>
        <v>1.2342319972440001E-2</v>
      </c>
      <c r="AN265" s="176">
        <f t="shared" si="385"/>
        <v>1.2211442600581456E-2</v>
      </c>
      <c r="AO265" s="176">
        <f t="shared" si="385"/>
        <v>1.2080565228722908E-2</v>
      </c>
      <c r="AP265" s="176">
        <f t="shared" si="385"/>
        <v>1.1949687856864361E-2</v>
      </c>
      <c r="AQ265" s="176">
        <f t="shared" si="385"/>
        <v>1.1818810485005816E-2</v>
      </c>
      <c r="AR265" s="230">
        <f t="shared" si="413"/>
        <v>1.168793311314727E-2</v>
      </c>
      <c r="AS265" s="230">
        <f t="shared" si="413"/>
        <v>1.1557055741288723E-2</v>
      </c>
      <c r="AT265" s="230">
        <f t="shared" si="413"/>
        <v>1.1426178369430176E-2</v>
      </c>
      <c r="AU265" s="230">
        <f t="shared" si="413"/>
        <v>1.1295300997571631E-2</v>
      </c>
      <c r="AV265" s="230">
        <f t="shared" si="413"/>
        <v>1.1164423625713085E-2</v>
      </c>
      <c r="AW265" s="230">
        <f t="shared" si="413"/>
        <v>1.1033546253854538E-2</v>
      </c>
      <c r="AX265" s="230">
        <f t="shared" si="413"/>
        <v>1.0902668881995991E-2</v>
      </c>
      <c r="AY265" s="230">
        <f t="shared" si="413"/>
        <v>1.0771791510137445E-2</v>
      </c>
      <c r="AZ265" s="230">
        <f t="shared" si="413"/>
        <v>1.06409141382789E-2</v>
      </c>
      <c r="BA265" s="230">
        <f t="shared" si="413"/>
        <v>1.0510036766420353E-2</v>
      </c>
      <c r="BB265" s="230">
        <f t="shared" si="413"/>
        <v>1.0379159394561806E-2</v>
      </c>
      <c r="BC265" s="230">
        <f t="shared" si="413"/>
        <v>1.024828202270326E-2</v>
      </c>
      <c r="BD265" s="230">
        <f t="shared" si="413"/>
        <v>1.0117404650844715E-2</v>
      </c>
      <c r="BE265" s="230">
        <f t="shared" si="413"/>
        <v>9.9865272789861678E-3</v>
      </c>
      <c r="BF265" s="230">
        <f t="shared" si="413"/>
        <v>9.8556499071276206E-3</v>
      </c>
      <c r="BG265" s="230">
        <f t="shared" si="413"/>
        <v>9.7247725352690752E-3</v>
      </c>
      <c r="BH265" s="230">
        <f t="shared" si="401"/>
        <v>9.5938951634105298E-3</v>
      </c>
      <c r="BI265" s="230">
        <f t="shared" si="401"/>
        <v>9.4630177915519826E-3</v>
      </c>
      <c r="BJ265" s="230">
        <f t="shared" si="401"/>
        <v>9.3321404196934354E-3</v>
      </c>
      <c r="BK265" s="230">
        <f t="shared" si="401"/>
        <v>9.20126304783489E-3</v>
      </c>
      <c r="BL265" s="230">
        <f t="shared" si="401"/>
        <v>9.0703856759763446E-3</v>
      </c>
      <c r="BM265" s="230">
        <f t="shared" si="401"/>
        <v>8.9395083041177974E-3</v>
      </c>
      <c r="BN265" s="230">
        <f t="shared" si="401"/>
        <v>8.8086309322592503E-3</v>
      </c>
      <c r="BO265" s="230">
        <f t="shared" si="401"/>
        <v>8.6777535604007049E-3</v>
      </c>
      <c r="BP265" s="230">
        <f t="shared" si="401"/>
        <v>8.5468761885421594E-3</v>
      </c>
      <c r="BQ265" s="230">
        <f t="shared" si="401"/>
        <v>8.4159988166836123E-3</v>
      </c>
      <c r="BR265" s="230">
        <f t="shared" si="401"/>
        <v>8.2851214448250651E-3</v>
      </c>
      <c r="BS265" s="230">
        <f t="shared" si="401"/>
        <v>8.1542440729665197E-3</v>
      </c>
      <c r="BT265" s="230">
        <f t="shared" si="401"/>
        <v>8.0233667011079743E-3</v>
      </c>
      <c r="BU265" s="230">
        <f t="shared" si="401"/>
        <v>7.8924893292494271E-3</v>
      </c>
      <c r="BV265" s="230">
        <f t="shared" si="401"/>
        <v>7.7616119573908808E-3</v>
      </c>
      <c r="BW265" s="230">
        <f t="shared" si="414"/>
        <v>7.6307345855323346E-3</v>
      </c>
      <c r="BX265" s="230">
        <f t="shared" si="414"/>
        <v>7.4998572136737883E-3</v>
      </c>
      <c r="BY265" s="230">
        <f t="shared" si="414"/>
        <v>7.368979841815242E-3</v>
      </c>
      <c r="BZ265" s="230">
        <f t="shared" si="414"/>
        <v>7.2381024699566957E-3</v>
      </c>
      <c r="CA265" s="230">
        <f t="shared" si="414"/>
        <v>7.1072250980981494E-3</v>
      </c>
      <c r="CB265" s="230">
        <f t="shared" si="414"/>
        <v>6.9763477262396031E-3</v>
      </c>
      <c r="CC265" s="230">
        <f t="shared" si="414"/>
        <v>6.8454703543810568E-3</v>
      </c>
      <c r="CD265" s="230">
        <f t="shared" si="414"/>
        <v>6.7145929825225105E-3</v>
      </c>
      <c r="CE265" s="230">
        <f t="shared" si="414"/>
        <v>6.5837156106639642E-3</v>
      </c>
      <c r="CF265" s="230">
        <f t="shared" si="414"/>
        <v>6.452838238805418E-3</v>
      </c>
      <c r="CG265" s="230">
        <f t="shared" si="414"/>
        <v>6.3219608669468717E-3</v>
      </c>
      <c r="CH265" s="230">
        <f t="shared" si="414"/>
        <v>6.1910834950883254E-3</v>
      </c>
      <c r="CI265" s="230">
        <f t="shared" si="414"/>
        <v>6.0602061232297791E-3</v>
      </c>
      <c r="CJ265" s="230">
        <f t="shared" si="414"/>
        <v>5.9293287513712328E-3</v>
      </c>
      <c r="CK265" s="230">
        <f t="shared" si="414"/>
        <v>5.7984513795126865E-3</v>
      </c>
      <c r="CL265" s="230">
        <f t="shared" si="414"/>
        <v>5.6675740076541402E-3</v>
      </c>
      <c r="CM265" s="230">
        <f t="shared" si="402"/>
        <v>5.5366966357955939E-3</v>
      </c>
      <c r="CN265" s="230">
        <f t="shared" si="402"/>
        <v>5.4058192639370476E-3</v>
      </c>
      <c r="CO265" s="230">
        <f t="shared" si="402"/>
        <v>5.2749418920785014E-3</v>
      </c>
      <c r="CP265" s="230">
        <f t="shared" si="402"/>
        <v>5.1440645202199551E-3</v>
      </c>
      <c r="CQ265" s="230">
        <f t="shared" si="402"/>
        <v>5.0131871483614088E-3</v>
      </c>
      <c r="CR265" s="230">
        <f t="shared" si="402"/>
        <v>4.8823097765028625E-3</v>
      </c>
      <c r="CS265" s="230">
        <f t="shared" si="402"/>
        <v>4.7514324046443162E-3</v>
      </c>
      <c r="CT265" s="230">
        <f t="shared" si="402"/>
        <v>4.6205550327857699E-3</v>
      </c>
      <c r="CU265" s="230">
        <f t="shared" si="402"/>
        <v>4.4896776609272236E-3</v>
      </c>
      <c r="CV265" s="230">
        <f t="shared" si="402"/>
        <v>4.3588002890686782E-3</v>
      </c>
      <c r="CW265" s="230">
        <f t="shared" si="402"/>
        <v>4.227922917210131E-3</v>
      </c>
      <c r="CX265" s="230">
        <f t="shared" si="402"/>
        <v>4.0970455453515839E-3</v>
      </c>
      <c r="CY265" s="230">
        <f t="shared" si="402"/>
        <v>3.9661681734930385E-3</v>
      </c>
      <c r="CZ265" s="230">
        <f t="shared" si="402"/>
        <v>3.835290801634493E-3</v>
      </c>
      <c r="DA265" s="230">
        <f t="shared" si="402"/>
        <v>3.7044134297759459E-3</v>
      </c>
      <c r="DB265" s="230">
        <f t="shared" si="403"/>
        <v>3.5735360579173987E-3</v>
      </c>
      <c r="DC265" s="230">
        <f t="shared" si="403"/>
        <v>3.4426586860588533E-3</v>
      </c>
      <c r="DD265" s="230">
        <f t="shared" si="403"/>
        <v>3.3117813142003079E-3</v>
      </c>
      <c r="DE265" s="230">
        <f t="shared" si="403"/>
        <v>3.1809039423417607E-3</v>
      </c>
      <c r="DF265" s="230">
        <f t="shared" si="403"/>
        <v>3.0500265704832136E-3</v>
      </c>
      <c r="DG265" s="230">
        <f t="shared" si="403"/>
        <v>2.9191491986246682E-3</v>
      </c>
      <c r="DH265" s="230">
        <f t="shared" si="403"/>
        <v>2.7882718267661227E-3</v>
      </c>
      <c r="DI265" s="230">
        <f t="shared" si="403"/>
        <v>2.6573944549075756E-3</v>
      </c>
      <c r="DJ265" s="230">
        <f t="shared" si="403"/>
        <v>2.5265170830490284E-3</v>
      </c>
      <c r="DK265" s="230">
        <f t="shared" si="403"/>
        <v>2.395639711190483E-3</v>
      </c>
      <c r="DL265" s="230">
        <f t="shared" si="403"/>
        <v>2.2647623393319376E-3</v>
      </c>
      <c r="DM265" s="230">
        <f t="shared" si="403"/>
        <v>2.1338849674733904E-3</v>
      </c>
      <c r="DN265" s="230">
        <f t="shared" si="403"/>
        <v>2.0030075956148433E-3</v>
      </c>
      <c r="DO265" s="230">
        <f t="shared" si="403"/>
        <v>1.8721302237562978E-3</v>
      </c>
      <c r="DP265" s="230">
        <f t="shared" si="403"/>
        <v>1.7412528518977524E-3</v>
      </c>
    </row>
    <row r="266" spans="2:120" x14ac:dyDescent="0.25">
      <c r="B266" s="194" t="str">
        <f t="shared" si="415"/>
        <v>Zambia</v>
      </c>
      <c r="C266" s="233">
        <f>'web app'!$C$29</f>
        <v>668.55</v>
      </c>
      <c r="D266" s="234">
        <f>'web app'!$C$17</f>
        <v>0.15</v>
      </c>
      <c r="E266" s="235">
        <f>VLOOKUP($S266,'data countries EDGAR'!$A$15:$AA$223,'data countries EDGAR'!$AA$12,FALSE)</f>
        <v>2.3518649614191409E-3</v>
      </c>
      <c r="F266" s="235">
        <f>VLOOKUP($S266,'data countries EDGAR'!$A$15:$AA$223,'data countries EDGAR'!$Z$12,FALSE)</f>
        <v>2.4622097635246444E-4</v>
      </c>
      <c r="G266" s="193">
        <f t="shared" si="416"/>
        <v>0.37577027667288904</v>
      </c>
      <c r="H266" s="262">
        <f>VLOOKUP($S266,'data countries EDGAR'!$A$15:$AA$223,'data countries EDGAR'!M$12,FALSE)/1000</f>
        <v>9.0339824361007001E-3</v>
      </c>
      <c r="I266" s="236">
        <f>VLOOKUP($S266,'data countries EDGAR'!$A$15:$AA$223,'data countries EDGAR'!N$12,FALSE)/1000</f>
        <v>9.531028918321199E-3</v>
      </c>
      <c r="J266" s="236">
        <f>VLOOKUP($S266,'data countries EDGAR'!$A$15:$AA$223,'data countries EDGAR'!O$12,FALSE)/1000</f>
        <v>9.6801751864938994E-3</v>
      </c>
      <c r="K266" s="236">
        <f>VLOOKUP($S266,'data countries EDGAR'!$A$15:$AA$223,'data countries EDGAR'!P$12,FALSE)/1000</f>
        <v>1.0571202575595001E-2</v>
      </c>
      <c r="L266" s="236">
        <f>VLOOKUP($S266,'data countries EDGAR'!$A$15:$AA$223,'data countries EDGAR'!Q$12,FALSE)/1000</f>
        <v>1.1358625505593E-2</v>
      </c>
      <c r="M266" s="236">
        <f>VLOOKUP($S266,'data countries EDGAR'!$A$15:$AA$223,'data countries EDGAR'!R$12,FALSE)/1000</f>
        <v>1.1573195339438E-2</v>
      </c>
      <c r="N266" s="236"/>
      <c r="O266" s="236"/>
      <c r="P266" s="262">
        <f t="shared" si="417"/>
        <v>5.2714227525441096E-2</v>
      </c>
      <c r="Q266" s="194">
        <f t="shared" si="404"/>
        <v>0</v>
      </c>
      <c r="R266" s="237">
        <f t="shared" si="405"/>
        <v>0</v>
      </c>
      <c r="S266" s="194" t="str">
        <f>'data countries EDGAR'!A221</f>
        <v>Zambia</v>
      </c>
      <c r="T266" s="195">
        <v>2019</v>
      </c>
      <c r="U266" s="485">
        <f t="shared" si="418"/>
        <v>0.37577027667288904</v>
      </c>
      <c r="V266" s="193">
        <f t="shared" si="406"/>
        <v>0.37538277429337313</v>
      </c>
      <c r="W266" s="254">
        <f t="shared" si="419"/>
        <v>-1.0312214764480743E-3</v>
      </c>
      <c r="X266" s="197">
        <f t="shared" si="407"/>
        <v>9.0339824361007001E-3</v>
      </c>
      <c r="Y266" s="229">
        <v>0</v>
      </c>
      <c r="Z266" s="199">
        <f t="shared" si="420"/>
        <v>9.0339824361007001E-3</v>
      </c>
      <c r="AA266" s="199">
        <f t="shared" si="408"/>
        <v>-37.248829595192603</v>
      </c>
      <c r="AB266" s="200">
        <f t="shared" si="409"/>
        <v>38379.998079747093</v>
      </c>
      <c r="AC266" s="199">
        <f t="shared" si="421"/>
        <v>2019.5029695646808</v>
      </c>
      <c r="AD266" s="199">
        <f t="shared" si="422"/>
        <v>2103.6874238926434</v>
      </c>
      <c r="AE266" s="201">
        <f t="shared" si="423"/>
        <v>2103.6874238926434</v>
      </c>
      <c r="AF266" s="202">
        <f t="shared" si="410"/>
        <v>2103.6874238926434</v>
      </c>
      <c r="AG266" s="202">
        <f t="shared" si="424"/>
        <v>2103.6874238926434</v>
      </c>
      <c r="AH266" s="202">
        <f t="shared" si="425"/>
        <v>2103</v>
      </c>
      <c r="AI266" s="177">
        <f t="shared" si="411"/>
        <v>2104</v>
      </c>
      <c r="AJ266" s="178" t="str" cm="1">
        <f t="array" ref="AJ266">IFERROR(INDEX($AN$6:$DP$6,MATCH(_xlfn.AGGREGATE(14,6,(AN266:DP266)/(AN266:DP266&lt;=0),1),AN266:DP266,0)),"-")</f>
        <v>-</v>
      </c>
      <c r="AL266" s="176" t="s">
        <v>302</v>
      </c>
      <c r="AM266" s="154">
        <f t="shared" si="412"/>
        <v>9.0339824361007001E-3</v>
      </c>
      <c r="AN266" s="176">
        <f t="shared" si="385"/>
        <v>8.9266744556638494E-3</v>
      </c>
      <c r="AO266" s="176">
        <f t="shared" si="385"/>
        <v>8.819366475226997E-3</v>
      </c>
      <c r="AP266" s="176">
        <f t="shared" si="385"/>
        <v>8.7120584947901463E-3</v>
      </c>
      <c r="AQ266" s="176">
        <f t="shared" ref="AN266:AQ268" si="426">IF(AQ$6&lt;=$T266,0,IF(AQ$6&lt;$AH266,$X266+($Y266-$X266)/($AG266-($T266+0.5))*(AQ$6+0.5-($T266+0.5)),
IF(AQ$6=$AH266,($X266+($Y266-$X266)/($AG266-($T266+0.5))*(0.5*($AG266+$AH266)-($T266+0.5)))*($AG266-$AH266)+$Y266*($AH266+1-$AG266),
$Y266)))</f>
        <v>8.6047505143532939E-3</v>
      </c>
      <c r="AR266" s="230">
        <f t="shared" si="413"/>
        <v>8.4974425339164432E-3</v>
      </c>
      <c r="AS266" s="230">
        <f t="shared" si="413"/>
        <v>8.3901345534795925E-3</v>
      </c>
      <c r="AT266" s="230">
        <f t="shared" si="413"/>
        <v>8.2828265730427401E-3</v>
      </c>
      <c r="AU266" s="230">
        <f t="shared" si="413"/>
        <v>8.1755185926058894E-3</v>
      </c>
      <c r="AV266" s="230">
        <f t="shared" si="413"/>
        <v>8.068210612169037E-3</v>
      </c>
      <c r="AW266" s="230">
        <f t="shared" si="413"/>
        <v>7.9609026317321863E-3</v>
      </c>
      <c r="AX266" s="230">
        <f t="shared" si="413"/>
        <v>7.8535946512953338E-3</v>
      </c>
      <c r="AY266" s="230">
        <f t="shared" si="413"/>
        <v>7.7462866708584831E-3</v>
      </c>
      <c r="AZ266" s="230">
        <f t="shared" si="413"/>
        <v>7.6389786904216316E-3</v>
      </c>
      <c r="BA266" s="230">
        <f t="shared" si="413"/>
        <v>7.53167070998478E-3</v>
      </c>
      <c r="BB266" s="230">
        <f t="shared" si="413"/>
        <v>7.4243627295479285E-3</v>
      </c>
      <c r="BC266" s="230">
        <f t="shared" si="413"/>
        <v>7.3170547491110769E-3</v>
      </c>
      <c r="BD266" s="230">
        <f t="shared" si="413"/>
        <v>7.2097467686742262E-3</v>
      </c>
      <c r="BE266" s="230">
        <f t="shared" si="413"/>
        <v>7.1024387882373747E-3</v>
      </c>
      <c r="BF266" s="230">
        <f t="shared" si="413"/>
        <v>6.9951308078005231E-3</v>
      </c>
      <c r="BG266" s="230">
        <f t="shared" si="413"/>
        <v>6.8878228273636715E-3</v>
      </c>
      <c r="BH266" s="230">
        <f t="shared" si="401"/>
        <v>6.78051484692682E-3</v>
      </c>
      <c r="BI266" s="230">
        <f t="shared" si="401"/>
        <v>6.6732068664899693E-3</v>
      </c>
      <c r="BJ266" s="230">
        <f t="shared" si="401"/>
        <v>6.5658988860531169E-3</v>
      </c>
      <c r="BK266" s="230">
        <f t="shared" si="401"/>
        <v>6.4585909056162662E-3</v>
      </c>
      <c r="BL266" s="230">
        <f t="shared" si="401"/>
        <v>6.3512829251794146E-3</v>
      </c>
      <c r="BM266" s="230">
        <f t="shared" si="401"/>
        <v>6.2439749447425631E-3</v>
      </c>
      <c r="BN266" s="230">
        <f t="shared" si="401"/>
        <v>6.1366669643057115E-3</v>
      </c>
      <c r="BO266" s="230">
        <f t="shared" si="401"/>
        <v>6.0293589838688599E-3</v>
      </c>
      <c r="BP266" s="230">
        <f t="shared" si="401"/>
        <v>5.9220510034320092E-3</v>
      </c>
      <c r="BQ266" s="230">
        <f t="shared" si="401"/>
        <v>5.8147430229951568E-3</v>
      </c>
      <c r="BR266" s="230">
        <f t="shared" si="401"/>
        <v>5.7074350425583061E-3</v>
      </c>
      <c r="BS266" s="230">
        <f t="shared" si="401"/>
        <v>5.6001270621214546E-3</v>
      </c>
      <c r="BT266" s="230">
        <f t="shared" si="401"/>
        <v>5.492819081684603E-3</v>
      </c>
      <c r="BU266" s="230">
        <f t="shared" si="401"/>
        <v>5.3855111012477523E-3</v>
      </c>
      <c r="BV266" s="230">
        <f t="shared" si="401"/>
        <v>5.2782031208108999E-3</v>
      </c>
      <c r="BW266" s="230">
        <f t="shared" si="414"/>
        <v>5.1708951403740492E-3</v>
      </c>
      <c r="BX266" s="230">
        <f t="shared" si="414"/>
        <v>5.0635871599371976E-3</v>
      </c>
      <c r="BY266" s="230">
        <f t="shared" si="414"/>
        <v>4.9562791795003461E-3</v>
      </c>
      <c r="BZ266" s="230">
        <f t="shared" si="414"/>
        <v>4.8489711990634945E-3</v>
      </c>
      <c r="CA266" s="230">
        <f t="shared" si="414"/>
        <v>4.741663218626643E-3</v>
      </c>
      <c r="CB266" s="230">
        <f t="shared" si="414"/>
        <v>4.6343552381897914E-3</v>
      </c>
      <c r="CC266" s="230">
        <f t="shared" si="414"/>
        <v>4.5270472577529407E-3</v>
      </c>
      <c r="CD266" s="230">
        <f t="shared" si="414"/>
        <v>4.4197392773160891E-3</v>
      </c>
      <c r="CE266" s="230">
        <f t="shared" si="414"/>
        <v>4.3124312968792376E-3</v>
      </c>
      <c r="CF266" s="230">
        <f t="shared" si="414"/>
        <v>4.205123316442386E-3</v>
      </c>
      <c r="CG266" s="230">
        <f t="shared" si="414"/>
        <v>4.0978153360055345E-3</v>
      </c>
      <c r="CH266" s="230">
        <f t="shared" si="414"/>
        <v>3.9905073555686829E-3</v>
      </c>
      <c r="CI266" s="230">
        <f t="shared" si="414"/>
        <v>3.8831993751318322E-3</v>
      </c>
      <c r="CJ266" s="230">
        <f t="shared" si="414"/>
        <v>3.7758913946949807E-3</v>
      </c>
      <c r="CK266" s="230">
        <f t="shared" si="414"/>
        <v>3.6685834142581291E-3</v>
      </c>
      <c r="CL266" s="230">
        <f t="shared" si="414"/>
        <v>3.5612754338212775E-3</v>
      </c>
      <c r="CM266" s="230">
        <f t="shared" si="402"/>
        <v>3.453967453384426E-3</v>
      </c>
      <c r="CN266" s="230">
        <f t="shared" si="402"/>
        <v>3.3466594729475744E-3</v>
      </c>
      <c r="CO266" s="230">
        <f t="shared" si="402"/>
        <v>3.2393514925107229E-3</v>
      </c>
      <c r="CP266" s="230">
        <f t="shared" si="402"/>
        <v>3.1320435120738722E-3</v>
      </c>
      <c r="CQ266" s="230">
        <f t="shared" si="402"/>
        <v>3.0247355316370206E-3</v>
      </c>
      <c r="CR266" s="230">
        <f t="shared" si="402"/>
        <v>2.9174275512001691E-3</v>
      </c>
      <c r="CS266" s="230">
        <f t="shared" si="402"/>
        <v>2.8101195707633175E-3</v>
      </c>
      <c r="CT266" s="230">
        <f t="shared" si="402"/>
        <v>2.7028115903264659E-3</v>
      </c>
      <c r="CU266" s="230">
        <f t="shared" si="402"/>
        <v>2.5955036098896144E-3</v>
      </c>
      <c r="CV266" s="230">
        <f t="shared" si="402"/>
        <v>2.4881956294527637E-3</v>
      </c>
      <c r="CW266" s="230">
        <f t="shared" si="402"/>
        <v>2.3808876490159121E-3</v>
      </c>
      <c r="CX266" s="230">
        <f t="shared" si="402"/>
        <v>2.2735796685790606E-3</v>
      </c>
      <c r="CY266" s="230">
        <f t="shared" si="402"/>
        <v>2.166271688142209E-3</v>
      </c>
      <c r="CZ266" s="230">
        <f t="shared" si="402"/>
        <v>2.0589637077053575E-3</v>
      </c>
      <c r="DA266" s="230">
        <f t="shared" si="402"/>
        <v>1.9516557272685059E-3</v>
      </c>
      <c r="DB266" s="230">
        <f t="shared" si="403"/>
        <v>1.8443477468316543E-3</v>
      </c>
      <c r="DC266" s="230">
        <f t="shared" si="403"/>
        <v>1.7370397663948036E-3</v>
      </c>
      <c r="DD266" s="230">
        <f t="shared" si="403"/>
        <v>1.6297317859579521E-3</v>
      </c>
      <c r="DE266" s="230">
        <f t="shared" si="403"/>
        <v>1.5224238055211005E-3</v>
      </c>
      <c r="DF266" s="230">
        <f t="shared" si="403"/>
        <v>1.415115825084249E-3</v>
      </c>
      <c r="DG266" s="230">
        <f t="shared" si="403"/>
        <v>1.3078078446473974E-3</v>
      </c>
      <c r="DH266" s="230">
        <f t="shared" si="403"/>
        <v>1.2004998642105458E-3</v>
      </c>
      <c r="DI266" s="230">
        <f t="shared" si="403"/>
        <v>1.0931918837736952E-3</v>
      </c>
      <c r="DJ266" s="230">
        <f t="shared" si="403"/>
        <v>9.8588390333684273E-4</v>
      </c>
      <c r="DK266" s="230">
        <f t="shared" si="403"/>
        <v>8.7857592289999203E-4</v>
      </c>
      <c r="DL266" s="230">
        <f t="shared" si="403"/>
        <v>7.7126794246314134E-4</v>
      </c>
      <c r="DM266" s="230">
        <f t="shared" si="403"/>
        <v>6.6395996202628892E-4</v>
      </c>
      <c r="DN266" s="230">
        <f t="shared" si="403"/>
        <v>5.5665198158943822E-4</v>
      </c>
      <c r="DO266" s="230">
        <f t="shared" si="403"/>
        <v>4.493440011525858E-4</v>
      </c>
      <c r="DP266" s="230">
        <f t="shared" si="403"/>
        <v>3.4203602071573511E-4</v>
      </c>
    </row>
    <row r="267" spans="2:120" x14ac:dyDescent="0.25">
      <c r="B267" s="194" t="str">
        <f t="shared" si="415"/>
        <v>Zimbabwe</v>
      </c>
      <c r="C267" s="233">
        <f>'web app'!$C$29</f>
        <v>668.55</v>
      </c>
      <c r="D267" s="234">
        <f>'web app'!$C$17</f>
        <v>0.15</v>
      </c>
      <c r="E267" s="235">
        <f>VLOOKUP($S267,'data countries EDGAR'!$A$15:$AA$223,'data countries EDGAR'!$AA$12,FALSE)</f>
        <v>2.2430044886598819E-3</v>
      </c>
      <c r="F267" s="235">
        <f>VLOOKUP($S267,'data countries EDGAR'!$A$15:$AA$223,'data countries EDGAR'!$Z$12,FALSE)</f>
        <v>3.0445344443639675E-4</v>
      </c>
      <c r="G267" s="193">
        <f t="shared" si="416"/>
        <v>0.39794509537029465</v>
      </c>
      <c r="H267" s="262">
        <f>VLOOKUP($S267,'data countries EDGAR'!$A$15:$AA$223,'data countries EDGAR'!M$12,FALSE)/1000</f>
        <v>1.1170563574208E-2</v>
      </c>
      <c r="I267" s="236">
        <f>VLOOKUP($S267,'data countries EDGAR'!$A$15:$AA$223,'data countries EDGAR'!N$12,FALSE)/1000</f>
        <v>9.0746002451397995E-3</v>
      </c>
      <c r="J267" s="236">
        <f>VLOOKUP($S267,'data countries EDGAR'!$A$15:$AA$223,'data countries EDGAR'!O$12,FALSE)/1000</f>
        <v>1.0883125796543E-2</v>
      </c>
      <c r="K267" s="236">
        <f>VLOOKUP($S267,'data countries EDGAR'!$A$15:$AA$223,'data countries EDGAR'!P$12,FALSE)/1000</f>
        <v>1.1557246494706E-2</v>
      </c>
      <c r="L267" s="236">
        <f>VLOOKUP($S267,'data countries EDGAR'!$A$15:$AA$223,'data countries EDGAR'!Q$12,FALSE)/1000</f>
        <v>1.2566040348634001E-2</v>
      </c>
      <c r="M267" s="236">
        <f>VLOOKUP($S267,'data countries EDGAR'!$A$15:$AA$223,'data countries EDGAR'!R$12,FALSE)/1000</f>
        <v>1.2855357688286001E-2</v>
      </c>
      <c r="N267" s="236"/>
      <c r="O267" s="236"/>
      <c r="P267" s="262">
        <f t="shared" si="417"/>
        <v>5.6936370573308796E-2</v>
      </c>
      <c r="Q267" s="194">
        <f t="shared" si="404"/>
        <v>0</v>
      </c>
      <c r="R267" s="237">
        <f t="shared" si="405"/>
        <v>0</v>
      </c>
      <c r="S267" s="194" t="str">
        <f>'data countries EDGAR'!A222</f>
        <v>Zimbabwe</v>
      </c>
      <c r="T267" s="195">
        <v>2019</v>
      </c>
      <c r="U267" s="485">
        <f t="shared" si="418"/>
        <v>0.39794509537029465</v>
      </c>
      <c r="V267" s="193">
        <f t="shared" si="406"/>
        <v>0.3979450953702901</v>
      </c>
      <c r="W267" s="254">
        <f t="shared" si="419"/>
        <v>-1.1435297153639112E-14</v>
      </c>
      <c r="X267" s="197">
        <f t="shared" si="407"/>
        <v>1.1170563574208E-2</v>
      </c>
      <c r="Y267" s="229">
        <v>0</v>
      </c>
      <c r="Z267" s="199">
        <f t="shared" si="420"/>
        <v>1.1170563574208E-2</v>
      </c>
      <c r="AA267" s="199">
        <f t="shared" si="408"/>
        <v>-45.924967030540905</v>
      </c>
      <c r="AB267" s="200">
        <f t="shared" si="409"/>
        <v>47187.667848398938</v>
      </c>
      <c r="AC267" s="199">
        <f t="shared" si="421"/>
        <v>2019.5034604267912</v>
      </c>
      <c r="AD267" s="199">
        <f t="shared" si="422"/>
        <v>2091.7454237904954</v>
      </c>
      <c r="AE267" s="201">
        <f t="shared" si="423"/>
        <v>2091.7454237904954</v>
      </c>
      <c r="AF267" s="202">
        <f t="shared" si="410"/>
        <v>2091.7454237904954</v>
      </c>
      <c r="AG267" s="202">
        <f t="shared" si="424"/>
        <v>2091.7454237904954</v>
      </c>
      <c r="AH267" s="202">
        <f t="shared" si="425"/>
        <v>2091</v>
      </c>
      <c r="AI267" s="177">
        <f t="shared" si="411"/>
        <v>2092</v>
      </c>
      <c r="AJ267" s="178" cm="1">
        <f t="array" ref="AJ267">IFERROR(INDEX($AN$6:$DP$6,MATCH(_xlfn.AGGREGATE(14,6,(AN267:DP267)/(AN267:DP267&lt;=0),1),AN267:DP267,0)),"-")</f>
        <v>2092</v>
      </c>
      <c r="AL267" s="176" t="s">
        <v>302</v>
      </c>
      <c r="AM267" s="154">
        <f t="shared" si="412"/>
        <v>1.1170563574208E-2</v>
      </c>
      <c r="AN267" s="176">
        <f t="shared" si="426"/>
        <v>1.1015943904364252E-2</v>
      </c>
      <c r="AO267" s="176">
        <f t="shared" si="426"/>
        <v>1.0861324234520506E-2</v>
      </c>
      <c r="AP267" s="176">
        <f t="shared" si="426"/>
        <v>1.0706704564676758E-2</v>
      </c>
      <c r="AQ267" s="176">
        <f t="shared" si="426"/>
        <v>1.0552084894833011E-2</v>
      </c>
      <c r="AR267" s="230">
        <f t="shared" si="413"/>
        <v>1.0397465224989263E-2</v>
      </c>
      <c r="AS267" s="230">
        <f t="shared" si="413"/>
        <v>1.0242845555145517E-2</v>
      </c>
      <c r="AT267" s="230">
        <f t="shared" si="413"/>
        <v>1.0088225885301769E-2</v>
      </c>
      <c r="AU267" s="230">
        <f t="shared" si="413"/>
        <v>9.9336062154580223E-3</v>
      </c>
      <c r="AV267" s="230">
        <f t="shared" si="413"/>
        <v>9.7789865456142742E-3</v>
      </c>
      <c r="AW267" s="230">
        <f t="shared" si="413"/>
        <v>9.6243668757705278E-3</v>
      </c>
      <c r="AX267" s="230">
        <f t="shared" si="413"/>
        <v>9.4697472059267797E-3</v>
      </c>
      <c r="AY267" s="230">
        <f t="shared" si="413"/>
        <v>9.3151275360830316E-3</v>
      </c>
      <c r="AZ267" s="230">
        <f t="shared" si="413"/>
        <v>9.1605078662392852E-3</v>
      </c>
      <c r="BA267" s="230">
        <f t="shared" si="413"/>
        <v>9.0058881963955371E-3</v>
      </c>
      <c r="BB267" s="230">
        <f t="shared" si="413"/>
        <v>8.8512685265517907E-3</v>
      </c>
      <c r="BC267" s="230">
        <f t="shared" si="413"/>
        <v>8.6966488567080426E-3</v>
      </c>
      <c r="BD267" s="230">
        <f t="shared" si="413"/>
        <v>8.5420291868642962E-3</v>
      </c>
      <c r="BE267" s="230">
        <f t="shared" si="413"/>
        <v>8.3874095170205481E-3</v>
      </c>
      <c r="BF267" s="230">
        <f t="shared" si="413"/>
        <v>8.2327898471768017E-3</v>
      </c>
      <c r="BG267" s="230">
        <f t="shared" ref="BG267:BV268" si="427">IF(BG$6&lt;=$T267,0,IF(BG$6&lt;$AH267,$X267+($Y267-$X267)/($AG267-($T267+0.5))*(BG$6+0.5-($T267+0.5)),
IF(BG$6=$AH267,($X267+($Y267-$X267)/($AG267-($T267+0.5))*(0.5*($AG267+$AH267)-($T267+0.5)))*($AG267-$AH267)+$Y267*($AH267+1-$AG267),
$Y267)))</f>
        <v>8.0781701773330536E-3</v>
      </c>
      <c r="BH267" s="230">
        <f t="shared" si="427"/>
        <v>7.9235505074893055E-3</v>
      </c>
      <c r="BI267" s="230">
        <f t="shared" si="427"/>
        <v>7.7689308376455591E-3</v>
      </c>
      <c r="BJ267" s="230">
        <f t="shared" si="427"/>
        <v>7.6143111678018119E-3</v>
      </c>
      <c r="BK267" s="230">
        <f t="shared" si="427"/>
        <v>7.4596914979580646E-3</v>
      </c>
      <c r="BL267" s="230">
        <f t="shared" si="427"/>
        <v>7.3050718281143165E-3</v>
      </c>
      <c r="BM267" s="230">
        <f t="shared" si="427"/>
        <v>7.1504521582705701E-3</v>
      </c>
      <c r="BN267" s="230">
        <f t="shared" si="427"/>
        <v>6.995832488426822E-3</v>
      </c>
      <c r="BO267" s="230">
        <f t="shared" si="427"/>
        <v>6.8412128185830747E-3</v>
      </c>
      <c r="BP267" s="230">
        <f t="shared" si="427"/>
        <v>6.6865931487393275E-3</v>
      </c>
      <c r="BQ267" s="230">
        <f t="shared" si="427"/>
        <v>6.5319734788955803E-3</v>
      </c>
      <c r="BR267" s="230">
        <f t="shared" si="427"/>
        <v>6.377353809051833E-3</v>
      </c>
      <c r="BS267" s="230">
        <f t="shared" si="427"/>
        <v>6.2227341392080858E-3</v>
      </c>
      <c r="BT267" s="230">
        <f t="shared" si="427"/>
        <v>6.0681144693643385E-3</v>
      </c>
      <c r="BU267" s="230">
        <f t="shared" si="427"/>
        <v>5.9134947995205913E-3</v>
      </c>
      <c r="BV267" s="230">
        <f t="shared" si="427"/>
        <v>5.758875129676844E-3</v>
      </c>
      <c r="BW267" s="230">
        <f t="shared" si="414"/>
        <v>5.6042554598330968E-3</v>
      </c>
      <c r="BX267" s="230">
        <f t="shared" si="414"/>
        <v>5.4496357899893495E-3</v>
      </c>
      <c r="BY267" s="230">
        <f t="shared" si="414"/>
        <v>5.2950161201456014E-3</v>
      </c>
      <c r="BZ267" s="230">
        <f t="shared" si="414"/>
        <v>5.1403964503018542E-3</v>
      </c>
      <c r="CA267" s="230">
        <f t="shared" si="414"/>
        <v>4.9857767804581069E-3</v>
      </c>
      <c r="CB267" s="230">
        <f t="shared" si="414"/>
        <v>4.8311571106143597E-3</v>
      </c>
      <c r="CC267" s="230">
        <f t="shared" si="414"/>
        <v>4.6765374407706124E-3</v>
      </c>
      <c r="CD267" s="230">
        <f t="shared" si="414"/>
        <v>4.5219177709268652E-3</v>
      </c>
      <c r="CE267" s="230">
        <f t="shared" si="414"/>
        <v>4.3672981010831179E-3</v>
      </c>
      <c r="CF267" s="230">
        <f t="shared" si="414"/>
        <v>4.2126784312393707E-3</v>
      </c>
      <c r="CG267" s="230">
        <f t="shared" si="414"/>
        <v>4.0580587613956234E-3</v>
      </c>
      <c r="CH267" s="230">
        <f t="shared" si="414"/>
        <v>3.9034390915518762E-3</v>
      </c>
      <c r="CI267" s="230">
        <f t="shared" si="414"/>
        <v>3.7488194217081289E-3</v>
      </c>
      <c r="CJ267" s="230">
        <f t="shared" si="414"/>
        <v>3.5941997518643808E-3</v>
      </c>
      <c r="CK267" s="230">
        <f t="shared" si="414"/>
        <v>3.4395800820206336E-3</v>
      </c>
      <c r="CL267" s="230">
        <f t="shared" ref="CL267:DA268" si="428">IF(CL$6&lt;=$T267,0,IF(CL$6&lt;$AH267,$X267+($Y267-$X267)/($AG267-($T267+0.5))*(CL$6+0.5-($T267+0.5)),
IF(CL$6=$AH267,($X267+($Y267-$X267)/($AG267-($T267+0.5))*(0.5*($AG267+$AH267)-($T267+0.5)))*($AG267-$AH267)+$Y267*($AH267+1-$AG267),
$Y267)))</f>
        <v>3.2849604121768863E-3</v>
      </c>
      <c r="CM267" s="230">
        <f t="shared" si="428"/>
        <v>3.13034074233314E-3</v>
      </c>
      <c r="CN267" s="230">
        <f t="shared" si="428"/>
        <v>2.9757210724893918E-3</v>
      </c>
      <c r="CO267" s="230">
        <f t="shared" si="428"/>
        <v>2.8211014026456437E-3</v>
      </c>
      <c r="CP267" s="230">
        <f t="shared" si="428"/>
        <v>2.6664817328018973E-3</v>
      </c>
      <c r="CQ267" s="230">
        <f t="shared" si="428"/>
        <v>2.5118620629581492E-3</v>
      </c>
      <c r="CR267" s="230">
        <f t="shared" si="428"/>
        <v>2.3572423931144029E-3</v>
      </c>
      <c r="CS267" s="230">
        <f t="shared" si="428"/>
        <v>2.2026227232706547E-3</v>
      </c>
      <c r="CT267" s="230">
        <f t="shared" si="428"/>
        <v>2.0480030534269084E-3</v>
      </c>
      <c r="CU267" s="230">
        <f t="shared" si="428"/>
        <v>1.8933833835831602E-3</v>
      </c>
      <c r="CV267" s="230">
        <f t="shared" si="428"/>
        <v>1.7387637137394139E-3</v>
      </c>
      <c r="CW267" s="230">
        <f t="shared" si="428"/>
        <v>1.5841440438956658E-3</v>
      </c>
      <c r="CX267" s="230">
        <f t="shared" si="428"/>
        <v>1.4295243740519194E-3</v>
      </c>
      <c r="CY267" s="230">
        <f t="shared" si="428"/>
        <v>1.2749047042081713E-3</v>
      </c>
      <c r="CZ267" s="230">
        <f t="shared" si="428"/>
        <v>1.1202850343644231E-3</v>
      </c>
      <c r="DA267" s="230">
        <f t="shared" si="428"/>
        <v>9.6566536452067676E-4</v>
      </c>
      <c r="DB267" s="230">
        <f t="shared" ref="DB267:DP268" si="429">IF(DB$6&lt;=$T267,0,IF(DB$6&lt;$AH267,$X267+($Y267-$X267)/($AG267-($T267+0.5))*(DB$6+0.5-($T267+0.5)),
IF(DB$6=$AH267,($X267+($Y267-$X267)/($AG267-($T267+0.5))*(0.5*($AG267+$AH267)-($T267+0.5)))*($AG267-$AH267)+$Y267*($AH267+1-$AG267),
$Y267)))</f>
        <v>8.1104569467692865E-4</v>
      </c>
      <c r="DC267" s="230">
        <f t="shared" si="429"/>
        <v>6.5642602483318227E-4</v>
      </c>
      <c r="DD267" s="230">
        <f t="shared" si="429"/>
        <v>5.0180635498943416E-4</v>
      </c>
      <c r="DE267" s="230">
        <f t="shared" si="429"/>
        <v>3.4718668514568778E-4</v>
      </c>
      <c r="DF267" s="230">
        <f t="shared" si="429"/>
        <v>1.9256701530193966E-4</v>
      </c>
      <c r="DG267" s="230">
        <f t="shared" si="429"/>
        <v>4.2957722140384643E-5</v>
      </c>
      <c r="DH267" s="230">
        <f t="shared" si="429"/>
        <v>0</v>
      </c>
      <c r="DI267" s="230">
        <f t="shared" si="429"/>
        <v>0</v>
      </c>
      <c r="DJ267" s="230">
        <f t="shared" si="429"/>
        <v>0</v>
      </c>
      <c r="DK267" s="230">
        <f t="shared" si="429"/>
        <v>0</v>
      </c>
      <c r="DL267" s="230">
        <f t="shared" si="429"/>
        <v>0</v>
      </c>
      <c r="DM267" s="230">
        <f t="shared" si="429"/>
        <v>0</v>
      </c>
      <c r="DN267" s="230">
        <f t="shared" si="429"/>
        <v>0</v>
      </c>
      <c r="DO267" s="230">
        <f t="shared" si="429"/>
        <v>0</v>
      </c>
      <c r="DP267" s="230">
        <f t="shared" si="429"/>
        <v>0</v>
      </c>
    </row>
    <row r="268" spans="2:120" x14ac:dyDescent="0.25">
      <c r="B268" s="194" t="str">
        <f t="shared" si="415"/>
        <v>EU27</v>
      </c>
      <c r="C268" s="233">
        <f>'web app'!$C$29</f>
        <v>668.55</v>
      </c>
      <c r="D268" s="234">
        <f>'web app'!$C$17</f>
        <v>0.15</v>
      </c>
      <c r="E268" s="235">
        <f>VLOOKUP($S268,'data countries EDGAR'!$A$15:$AA$223,'data countries EDGAR'!$AA$12,FALSE)</f>
        <v>5.7499559940305651E-2</v>
      </c>
      <c r="F268" s="235">
        <f>VLOOKUP($S268,'data countries EDGAR'!$A$15:$AA$223,'data countries EDGAR'!$Z$12,FALSE)</f>
        <v>7.9267911727058271E-2</v>
      </c>
      <c r="G268" s="193">
        <f t="shared" si="416"/>
        <v>50.811577647069782</v>
      </c>
      <c r="H268" s="262">
        <f>VLOOKUP($S268,'data countries EDGAR'!$A$15:$AA$223,'data countries EDGAR'!M$12,FALSE)/1000</f>
        <v>2.9083830829406003</v>
      </c>
      <c r="I268" s="236">
        <f>VLOOKUP($S268,'data countries EDGAR'!$A$15:$AA$223,'data countries EDGAR'!N$12,FALSE)/1000</f>
        <v>2.6384091729155998</v>
      </c>
      <c r="J268" s="236">
        <f>VLOOKUP($S268,'data countries EDGAR'!$A$15:$AA$223,'data countries EDGAR'!O$12,FALSE)/1000</f>
        <v>2.8183078589462003</v>
      </c>
      <c r="K268" s="236">
        <f>VLOOKUP($S268,'data countries EDGAR'!$A$15:$AA$223,'data countries EDGAR'!P$12,FALSE)/1000</f>
        <v>2.7486637787333996</v>
      </c>
      <c r="L268" s="236">
        <f>VLOOKUP($S268,'data countries EDGAR'!$A$15:$AA$223,'data countries EDGAR'!Q$12,FALSE)/1000</f>
        <v>2.5096953214149997</v>
      </c>
      <c r="M268" s="236">
        <f>VLOOKUP($S268,'data countries EDGAR'!$A$15:$AA$223,'data countries EDGAR'!R$12,FALSE)/1000</f>
        <v>2.4623895552639001</v>
      </c>
      <c r="N268" s="236"/>
      <c r="O268" s="236"/>
      <c r="P268" s="262">
        <f t="shared" si="417"/>
        <v>13.177465687274101</v>
      </c>
      <c r="Q268" s="194">
        <f t="shared" si="404"/>
        <v>0</v>
      </c>
      <c r="R268" s="237">
        <f t="shared" si="405"/>
        <v>0</v>
      </c>
      <c r="S268" s="194" t="str">
        <f>'data countries EDGAR'!A223</f>
        <v>EU27</v>
      </c>
      <c r="T268" s="195">
        <v>2019</v>
      </c>
      <c r="U268" s="485">
        <f t="shared" si="418"/>
        <v>50.811577647069782</v>
      </c>
      <c r="V268" s="193">
        <f t="shared" si="406"/>
        <v>50.811577647049454</v>
      </c>
      <c r="W268" s="254">
        <f t="shared" si="419"/>
        <v>-4.0012437807490642E-13</v>
      </c>
      <c r="X268" s="197">
        <f t="shared" si="407"/>
        <v>2.9083830829406003</v>
      </c>
      <c r="Y268" s="229">
        <v>0</v>
      </c>
      <c r="Z268" s="199">
        <f t="shared" si="420"/>
        <v>2.9083830829406003</v>
      </c>
      <c r="AA268" s="199">
        <f t="shared" si="408"/>
        <v>-11851.490810374164</v>
      </c>
      <c r="AB268" s="200">
        <f t="shared" si="409"/>
        <v>12072594.293747339</v>
      </c>
      <c r="AC268" s="199">
        <f t="shared" si="421"/>
        <v>2019.5069571016829</v>
      </c>
      <c r="AD268" s="199">
        <f t="shared" si="422"/>
        <v>2055.43450432072</v>
      </c>
      <c r="AE268" s="201">
        <f t="shared" si="423"/>
        <v>2055.43450432072</v>
      </c>
      <c r="AF268" s="202">
        <f t="shared" si="410"/>
        <v>2055.43450432072</v>
      </c>
      <c r="AG268" s="202">
        <f t="shared" si="424"/>
        <v>2055.43450432072</v>
      </c>
      <c r="AH268" s="202">
        <f t="shared" si="425"/>
        <v>2055</v>
      </c>
      <c r="AI268" s="177">
        <f t="shared" si="411"/>
        <v>2055</v>
      </c>
      <c r="AJ268" s="178" cm="1">
        <f t="array" ref="AJ268">IFERROR(INDEX($AN$6:$DP$6,MATCH(_xlfn.AGGREGATE(14,6,(AN268:DP268)/(AN268:DP268&lt;=0),1),AN268:DP268,0)),"-")</f>
        <v>2056</v>
      </c>
      <c r="AL268" s="176" t="s">
        <v>302</v>
      </c>
      <c r="AM268" s="154">
        <f t="shared" si="412"/>
        <v>2.9083830829406003</v>
      </c>
      <c r="AN268" s="176">
        <f t="shared" si="426"/>
        <v>2.8274474157338703</v>
      </c>
      <c r="AO268" s="176">
        <f t="shared" si="426"/>
        <v>2.7465117485271398</v>
      </c>
      <c r="AP268" s="176">
        <f t="shared" si="426"/>
        <v>2.6655760813204097</v>
      </c>
      <c r="AQ268" s="176">
        <f t="shared" si="426"/>
        <v>2.5846404141136792</v>
      </c>
      <c r="AR268" s="230">
        <f t="shared" ref="AR268:BJ268" si="430">IF(AR$6&lt;=$T268,0,IF(AR$6&lt;$AH268,$X268+($Y268-$X268)/($AG268-($T268+0.5))*(AR$6+0.5-($T268+0.5)),
IF(AR$6=$AH268,($X268+($Y268-$X268)/($AG268-($T268+0.5))*(0.5*($AG268+$AH268)-($T268+0.5)))*($AG268-$AH268)+$Y268*($AH268+1-$AG268),
$Y268)))</f>
        <v>2.5037047469069491</v>
      </c>
      <c r="AS268" s="230">
        <f t="shared" si="430"/>
        <v>2.4227690797002186</v>
      </c>
      <c r="AT268" s="230">
        <f t="shared" si="430"/>
        <v>2.3418334124934885</v>
      </c>
      <c r="AU268" s="230">
        <f t="shared" si="430"/>
        <v>2.2608977452867585</v>
      </c>
      <c r="AV268" s="230">
        <f t="shared" si="430"/>
        <v>2.179962078080028</v>
      </c>
      <c r="AW268" s="230">
        <f t="shared" si="430"/>
        <v>2.0990264108732979</v>
      </c>
      <c r="AX268" s="230">
        <f t="shared" si="430"/>
        <v>2.0180907436665674</v>
      </c>
      <c r="AY268" s="230">
        <f t="shared" si="430"/>
        <v>1.9371550764598373</v>
      </c>
      <c r="AZ268" s="230">
        <f t="shared" si="430"/>
        <v>1.856219409253107</v>
      </c>
      <c r="BA268" s="230">
        <f t="shared" si="430"/>
        <v>1.775283742046377</v>
      </c>
      <c r="BB268" s="230">
        <f t="shared" si="430"/>
        <v>1.6943480748396467</v>
      </c>
      <c r="BC268" s="230">
        <f t="shared" si="430"/>
        <v>1.6134124076329164</v>
      </c>
      <c r="BD268" s="230">
        <f t="shared" si="430"/>
        <v>1.5324767404261861</v>
      </c>
      <c r="BE268" s="230">
        <f t="shared" si="430"/>
        <v>1.4515410732194558</v>
      </c>
      <c r="BF268" s="230">
        <f t="shared" si="430"/>
        <v>1.3706054060127257</v>
      </c>
      <c r="BG268" s="230">
        <f t="shared" si="430"/>
        <v>1.2896697388059954</v>
      </c>
      <c r="BH268" s="230">
        <f t="shared" si="430"/>
        <v>1.2087340715992652</v>
      </c>
      <c r="BI268" s="230">
        <f t="shared" si="430"/>
        <v>1.1277984043925349</v>
      </c>
      <c r="BJ268" s="230">
        <f t="shared" si="430"/>
        <v>1.0468627371858046</v>
      </c>
      <c r="BK268" s="230">
        <f t="shared" si="427"/>
        <v>0.96592706997907429</v>
      </c>
      <c r="BL268" s="230">
        <f t="shared" si="427"/>
        <v>0.88499140277234423</v>
      </c>
      <c r="BM268" s="230">
        <f t="shared" si="427"/>
        <v>0.80405573556561372</v>
      </c>
      <c r="BN268" s="230">
        <f t="shared" si="427"/>
        <v>0.72312006835888365</v>
      </c>
      <c r="BO268" s="230">
        <f t="shared" si="427"/>
        <v>0.64218440115215358</v>
      </c>
      <c r="BP268" s="230">
        <f t="shared" si="427"/>
        <v>0.56124873394542307</v>
      </c>
      <c r="BQ268" s="230">
        <f t="shared" si="427"/>
        <v>0.48031306673869301</v>
      </c>
      <c r="BR268" s="230">
        <f t="shared" si="427"/>
        <v>0.3993773995319625</v>
      </c>
      <c r="BS268" s="230">
        <f t="shared" si="427"/>
        <v>0.31844173232523243</v>
      </c>
      <c r="BT268" s="230">
        <f t="shared" si="427"/>
        <v>0.23750606511850236</v>
      </c>
      <c r="BU268" s="230">
        <f t="shared" si="427"/>
        <v>0.15657039791177185</v>
      </c>
      <c r="BV268" s="230">
        <f t="shared" si="427"/>
        <v>7.5634730705041786E-2</v>
      </c>
      <c r="BW268" s="230">
        <f t="shared" ref="BW268:CN268" si="431">IF(BW$6&lt;=$T268,0,IF(BW$6&lt;$AH268,$X268+($Y268-$X268)/($AG268-($T268+0.5))*(BW$6+0.5-($T268+0.5)),
IF(BW$6=$AH268,($X268+($Y268-$X268)/($AG268-($T268+0.5))*(0.5*($AG268+$AH268)-($T268+0.5)))*($AG268-$AH268)+$Y268*($AH268+1-$AG268),
$Y268)))</f>
        <v>7.6400843685041709E-3</v>
      </c>
      <c r="BX268" s="230">
        <f t="shared" si="431"/>
        <v>0</v>
      </c>
      <c r="BY268" s="230">
        <f t="shared" si="431"/>
        <v>0</v>
      </c>
      <c r="BZ268" s="230">
        <f t="shared" si="431"/>
        <v>0</v>
      </c>
      <c r="CA268" s="230">
        <f t="shared" si="431"/>
        <v>0</v>
      </c>
      <c r="CB268" s="230">
        <f t="shared" si="431"/>
        <v>0</v>
      </c>
      <c r="CC268" s="230">
        <f t="shared" si="431"/>
        <v>0</v>
      </c>
      <c r="CD268" s="230">
        <f t="shared" si="431"/>
        <v>0</v>
      </c>
      <c r="CE268" s="230">
        <f t="shared" si="431"/>
        <v>0</v>
      </c>
      <c r="CF268" s="230">
        <f t="shared" si="431"/>
        <v>0</v>
      </c>
      <c r="CG268" s="230">
        <f t="shared" si="431"/>
        <v>0</v>
      </c>
      <c r="CH268" s="230">
        <f t="shared" si="431"/>
        <v>0</v>
      </c>
      <c r="CI268" s="230">
        <f t="shared" si="431"/>
        <v>0</v>
      </c>
      <c r="CJ268" s="230">
        <f t="shared" si="431"/>
        <v>0</v>
      </c>
      <c r="CK268" s="230">
        <f t="shared" si="431"/>
        <v>0</v>
      </c>
      <c r="CL268" s="230">
        <f t="shared" si="431"/>
        <v>0</v>
      </c>
      <c r="CM268" s="230">
        <f t="shared" si="431"/>
        <v>0</v>
      </c>
      <c r="CN268" s="230">
        <f t="shared" si="431"/>
        <v>0</v>
      </c>
      <c r="CO268" s="230">
        <f t="shared" si="428"/>
        <v>0</v>
      </c>
      <c r="CP268" s="230">
        <f t="shared" si="428"/>
        <v>0</v>
      </c>
      <c r="CQ268" s="230">
        <f t="shared" si="428"/>
        <v>0</v>
      </c>
      <c r="CR268" s="230">
        <f t="shared" si="428"/>
        <v>0</v>
      </c>
      <c r="CS268" s="230">
        <f t="shared" si="428"/>
        <v>0</v>
      </c>
      <c r="CT268" s="230">
        <f t="shared" si="428"/>
        <v>0</v>
      </c>
      <c r="CU268" s="230">
        <f t="shared" si="428"/>
        <v>0</v>
      </c>
      <c r="CV268" s="230">
        <f t="shared" si="428"/>
        <v>0</v>
      </c>
      <c r="CW268" s="230">
        <f t="shared" si="428"/>
        <v>0</v>
      </c>
      <c r="CX268" s="230">
        <f t="shared" si="428"/>
        <v>0</v>
      </c>
      <c r="CY268" s="230">
        <f t="shared" si="428"/>
        <v>0</v>
      </c>
      <c r="CZ268" s="230">
        <f t="shared" si="428"/>
        <v>0</v>
      </c>
      <c r="DA268" s="230">
        <f t="shared" si="428"/>
        <v>0</v>
      </c>
      <c r="DB268" s="230">
        <f t="shared" si="429"/>
        <v>0</v>
      </c>
      <c r="DC268" s="230">
        <f t="shared" si="429"/>
        <v>0</v>
      </c>
      <c r="DD268" s="230">
        <f t="shared" si="429"/>
        <v>0</v>
      </c>
      <c r="DE268" s="230">
        <f t="shared" si="429"/>
        <v>0</v>
      </c>
      <c r="DF268" s="230">
        <f t="shared" si="429"/>
        <v>0</v>
      </c>
      <c r="DG268" s="230">
        <f t="shared" si="429"/>
        <v>0</v>
      </c>
      <c r="DH268" s="230">
        <f t="shared" si="429"/>
        <v>0</v>
      </c>
      <c r="DI268" s="230">
        <f t="shared" si="429"/>
        <v>0</v>
      </c>
      <c r="DJ268" s="230">
        <f t="shared" si="429"/>
        <v>0</v>
      </c>
      <c r="DK268" s="230">
        <f t="shared" si="429"/>
        <v>0</v>
      </c>
      <c r="DL268" s="230">
        <f t="shared" si="429"/>
        <v>0</v>
      </c>
      <c r="DM268" s="230">
        <f t="shared" si="429"/>
        <v>0</v>
      </c>
      <c r="DN268" s="230">
        <f t="shared" si="429"/>
        <v>0</v>
      </c>
      <c r="DO268" s="230">
        <f t="shared" si="429"/>
        <v>0</v>
      </c>
      <c r="DP268" s="230">
        <f t="shared" si="429"/>
        <v>0</v>
      </c>
    </row>
    <row r="269" spans="2:120" x14ac:dyDescent="0.25">
      <c r="C269" s="120"/>
      <c r="H269" s="174"/>
      <c r="I269" s="174"/>
      <c r="J269" s="174"/>
      <c r="K269" s="174"/>
      <c r="L269" s="174"/>
      <c r="M269" s="174"/>
      <c r="N269" s="174"/>
      <c r="O269" s="174"/>
      <c r="P269" s="174"/>
    </row>
    <row r="270" spans="2:120" x14ac:dyDescent="0.25">
      <c r="C270" s="120"/>
      <c r="H270" s="174"/>
      <c r="I270" s="174"/>
      <c r="J270" s="174"/>
      <c r="K270" s="174"/>
      <c r="L270" s="174"/>
      <c r="M270" s="174"/>
      <c r="N270" s="174"/>
      <c r="O270" s="174"/>
      <c r="P270" s="174"/>
    </row>
    <row r="271" spans="2:120" x14ac:dyDescent="0.25">
      <c r="B271" s="664" t="s">
        <v>336</v>
      </c>
      <c r="C271" s="664"/>
      <c r="D271" s="664"/>
      <c r="H271" s="174"/>
      <c r="I271" s="174"/>
      <c r="J271" s="174"/>
      <c r="K271" s="174"/>
      <c r="L271" s="174"/>
      <c r="M271" s="174"/>
      <c r="N271" s="174"/>
      <c r="O271" s="174"/>
      <c r="P271" s="174"/>
      <c r="X271" s="270"/>
    </row>
    <row r="272" spans="2:120" x14ac:dyDescent="0.25">
      <c r="B272" s="194" t="str">
        <f>S272</f>
        <v>Afghanistan</v>
      </c>
      <c r="C272" s="233">
        <f>'web app'!$C$29</f>
        <v>668.55</v>
      </c>
      <c r="D272" s="234">
        <f>'web app'!$C$17</f>
        <v>0.15</v>
      </c>
      <c r="E272" s="235">
        <f>VLOOKUP($S272,'data countries EDGAR'!$A$15:$AA$223,'data countries EDGAR'!$AA$12,FALSE)</f>
        <v>4.8249743510748091E-3</v>
      </c>
      <c r="F272" s="235">
        <f>VLOOKUP($S272,'data countries EDGAR'!$A$15:$AA$223,'data countries EDGAR'!$Z$12,FALSE)</f>
        <v>3.2991161337125066E-4</v>
      </c>
      <c r="G272" s="193">
        <f>C272*(D272*E272+(1-D272)*F272)</f>
        <v>0.67133853811310662</v>
      </c>
      <c r="H272" s="262">
        <f>VLOOKUP($S272,'data countries EDGAR'!$A$15:$AA$223,'data countries EDGAR'!M$12,FALSE)/1000</f>
        <v>1.2104637731576001E-2</v>
      </c>
      <c r="I272" s="236">
        <f>VLOOKUP($S272,'data countries EDGAR'!$A$15:$AA$223,'data countries EDGAR'!N$12,FALSE)/1000</f>
        <v>1.2143567552881001E-2</v>
      </c>
      <c r="J272" s="236">
        <f>VLOOKUP($S272,'data countries EDGAR'!$A$15:$AA$223,'data countries EDGAR'!O$12,FALSE)/1000</f>
        <v>1.2486391316371E-2</v>
      </c>
      <c r="K272" s="236">
        <f>VLOOKUP($S272,'data countries EDGAR'!$A$15:$AA$223,'data countries EDGAR'!P$12,FALSE)/1000</f>
        <v>1.1297963865540999E-2</v>
      </c>
      <c r="L272" s="236">
        <f>VLOOKUP($S272,'data countries EDGAR'!$A$15:$AA$223,'data countries EDGAR'!Q$12,FALSE)/1000</f>
        <v>1.1648639184379E-2</v>
      </c>
      <c r="M272" s="236">
        <f>VLOOKUP($S272,'data countries EDGAR'!$A$15:$AA$223,'data countries EDGAR'!R$12,FALSE)/1000</f>
        <v>1.206841517213E-2</v>
      </c>
      <c r="N272" s="236"/>
      <c r="O272" s="236"/>
      <c r="P272" s="262">
        <f>SUM(I272:O272)</f>
        <v>5.9644977091301996E-2</v>
      </c>
      <c r="Q272" s="194">
        <f t="shared" ref="Q272" si="432">SUMIF(AO272:DQ272,"&lt;0")</f>
        <v>0</v>
      </c>
      <c r="R272" s="237">
        <f t="shared" ref="R272" si="433">-Q272/U272</f>
        <v>0</v>
      </c>
      <c r="S272" s="194" t="str">
        <f>'data countries EDGAR'!A15</f>
        <v>Afghanistan</v>
      </c>
      <c r="T272" s="210">
        <f>'web app'!$M$22-1</f>
        <v>2024</v>
      </c>
      <c r="U272" s="228">
        <f>IF(G272-P272&gt;=0,G272-P272,0)</f>
        <v>0.61169356102180461</v>
      </c>
      <c r="V272" s="193">
        <f t="shared" ref="V272:V335" si="434">SUMIFS(AN272:DP272,$AN$6:$DP$6,"&gt;"&amp;T272)</f>
        <v>0.56872841805165175</v>
      </c>
      <c r="W272" s="254">
        <f>SUM(AR272:DP272)/U272-1</f>
        <v>-5.0510140643644119E-2</v>
      </c>
      <c r="X272" s="197">
        <f t="shared" ref="X272:X335" si="435">_xlfn.XLOOKUP(T272,$H$33:$O$33,H272:O272)</f>
        <v>1.206841517213E-2</v>
      </c>
      <c r="Y272" s="229">
        <f t="shared" ref="Y272:Y335" si="436">$Y$2*X272</f>
        <v>-2.4136830344260001E-4</v>
      </c>
      <c r="Z272" s="199">
        <f>X272-Y272</f>
        <v>1.23097834755726E-2</v>
      </c>
      <c r="AA272" s="199">
        <f t="shared" ref="AA272:AA335" si="437">-2*X272*(T272+1)+Y272*4202-2*U272</f>
        <v>-51.114698180235919</v>
      </c>
      <c r="AB272" s="200">
        <f t="shared" ref="AB272:AB335" si="438">X272*(T272+1)*(T272+1)+Y272*(T272*(T272+1)-2101*(2*T272+1))+U272*(2*T272+1)</f>
        <v>53028.827912905756</v>
      </c>
      <c r="AC272" s="199">
        <f>(-AA272-SQRT(AA272^2-4*Z272*AB272))/(2*Z272)</f>
        <v>2024.5024187004328</v>
      </c>
      <c r="AD272" s="199">
        <f>(-AA272+SQRT(AA272^2-4*Z272*AB272))/(2*Z272)</f>
        <v>2127.8612911623254</v>
      </c>
      <c r="AE272" s="201">
        <f>AD272</f>
        <v>2127.8612911623254</v>
      </c>
      <c r="AF272" s="202">
        <f t="shared" ref="AF272:AF335" si="439">(Y272*(T272+0.5)-X272*AG272)/(Y272-X272)</f>
        <v>2125.8345991787505</v>
      </c>
      <c r="AG272" s="202">
        <f>AD272</f>
        <v>2127.8612911623254</v>
      </c>
      <c r="AH272" s="202">
        <f>ROUNDDOWN(AG272,0)</f>
        <v>2127</v>
      </c>
      <c r="AI272" s="177">
        <f t="shared" ref="AI272:AI335" si="440">IF($Y$2=0,ROUNDUP(AF272,0),ROUND(AF272,0))</f>
        <v>2126</v>
      </c>
      <c r="AJ272" s="178" t="str" cm="1">
        <f t="array" ref="AJ272">IFERROR(INDEX($AN$6:$DP$6,MATCH(_xlfn.AGGREGATE(14,6,(AN272:DP272)/(AN272:DP272&lt;=0),1),AN272:DP272,0)),"-")</f>
        <v>-</v>
      </c>
      <c r="AL272" s="176" t="s">
        <v>302</v>
      </c>
      <c r="AM272" s="154">
        <f t="shared" ref="AM272:AM335" si="441">H272</f>
        <v>1.2104637731576001E-2</v>
      </c>
      <c r="AN272" s="173">
        <f t="shared" ref="AN272:AN335" si="442">I272</f>
        <v>1.2143567552881001E-2</v>
      </c>
      <c r="AO272" s="173">
        <f t="shared" ref="AO272:AO335" si="443">J272</f>
        <v>1.2486391316371E-2</v>
      </c>
      <c r="AP272" s="173">
        <f t="shared" ref="AP272:AP335" si="444">K272</f>
        <v>1.1297963865540999E-2</v>
      </c>
      <c r="AQ272" s="173">
        <f t="shared" ref="AQ272:AQ335" si="445">L272</f>
        <v>1.1648639184379E-2</v>
      </c>
      <c r="AR272" s="173">
        <f t="shared" ref="AR272:AR335" si="446">M272</f>
        <v>1.206841517213E-2</v>
      </c>
      <c r="AS272" s="230">
        <f t="shared" ref="AS272:AZ281" si="447">IF(AS$6&lt;=$T272,0,IF(AS$6&lt;$AH272,$X272+($Y272-$X272)/($AG272-($T272+0.5))*(AS$6+0.5-($T272+0.5)),
IF(AS$6=$AH272,($X272+($Y272-$X272)/($AG272-($T272+0.5))*(0.5*($AG272+$AH272)-($T272+0.5)))*($AG272-$AH272)+$Y272*($AH272+1-$AG272),
$Y272)))</f>
        <v>1.1949320457492191E-2</v>
      </c>
      <c r="AT272" s="230">
        <f t="shared" si="447"/>
        <v>1.1830225742854384E-2</v>
      </c>
      <c r="AU272" s="230">
        <f t="shared" si="447"/>
        <v>1.1711131028216575E-2</v>
      </c>
      <c r="AV272" s="230">
        <f t="shared" si="447"/>
        <v>1.1592036313578765E-2</v>
      </c>
      <c r="AW272" s="230">
        <f t="shared" si="447"/>
        <v>1.1472941598940956E-2</v>
      </c>
      <c r="AX272" s="230">
        <f t="shared" si="447"/>
        <v>1.1353846884303149E-2</v>
      </c>
      <c r="AY272" s="230">
        <f t="shared" si="447"/>
        <v>1.123475216966534E-2</v>
      </c>
      <c r="AZ272" s="230">
        <f t="shared" si="447"/>
        <v>1.1115657455027531E-2</v>
      </c>
      <c r="BA272" s="230">
        <f t="shared" ref="BA272:BJ281" si="448">IF(BA$6&lt;=$T272,0,IF(BA$6&lt;$AH272,$X272+($Y272-$X272)/($AG272-($T272+0.5))*(BA$6+0.5-($T272+0.5)),
IF(BA$6=$AH272,($X272+($Y272-$X272)/($AG272-($T272+0.5))*(0.5*($AG272+$AH272)-($T272+0.5)))*($AG272-$AH272)+$Y272*($AH272+1-$AG272),
$Y272)))</f>
        <v>1.0996562740389723E-2</v>
      </c>
      <c r="BB272" s="230">
        <f t="shared" si="448"/>
        <v>1.0877468025751914E-2</v>
      </c>
      <c r="BC272" s="230">
        <f t="shared" si="448"/>
        <v>1.0758373311114105E-2</v>
      </c>
      <c r="BD272" s="230">
        <f t="shared" si="448"/>
        <v>1.0639278596476296E-2</v>
      </c>
      <c r="BE272" s="230">
        <f t="shared" si="448"/>
        <v>1.0520183881838487E-2</v>
      </c>
      <c r="BF272" s="230">
        <f t="shared" si="448"/>
        <v>1.0401089167200679E-2</v>
      </c>
      <c r="BG272" s="230">
        <f t="shared" si="448"/>
        <v>1.028199445256287E-2</v>
      </c>
      <c r="BH272" s="230">
        <f t="shared" si="448"/>
        <v>1.0162899737925061E-2</v>
      </c>
      <c r="BI272" s="230">
        <f t="shared" si="448"/>
        <v>1.0043805023287253E-2</v>
      </c>
      <c r="BJ272" s="230">
        <f t="shared" si="448"/>
        <v>9.9247103086494443E-3</v>
      </c>
      <c r="BK272" s="230">
        <f t="shared" ref="BK272:BT281" si="449">IF(BK$6&lt;=$T272,0,IF(BK$6&lt;$AH272,$X272+($Y272-$X272)/($AG272-($T272+0.5))*(BK$6+0.5-($T272+0.5)),
IF(BK$6=$AH272,($X272+($Y272-$X272)/($AG272-($T272+0.5))*(0.5*($AG272+$AH272)-($T272+0.5)))*($AG272-$AH272)+$Y272*($AH272+1-$AG272),
$Y272)))</f>
        <v>9.8056155940116352E-3</v>
      </c>
      <c r="BL272" s="230">
        <f t="shared" si="449"/>
        <v>9.6865208793738278E-3</v>
      </c>
      <c r="BM272" s="230">
        <f t="shared" si="449"/>
        <v>9.5674261647360186E-3</v>
      </c>
      <c r="BN272" s="230">
        <f t="shared" si="449"/>
        <v>9.4483314500982095E-3</v>
      </c>
      <c r="BO272" s="230">
        <f t="shared" si="449"/>
        <v>9.3292367354604003E-3</v>
      </c>
      <c r="BP272" s="230">
        <f t="shared" si="449"/>
        <v>9.2101420208225912E-3</v>
      </c>
      <c r="BQ272" s="230">
        <f t="shared" si="449"/>
        <v>9.0910473061847838E-3</v>
      </c>
      <c r="BR272" s="230">
        <f t="shared" si="449"/>
        <v>8.9719525915469747E-3</v>
      </c>
      <c r="BS272" s="230">
        <f t="shared" si="449"/>
        <v>8.8528578769091655E-3</v>
      </c>
      <c r="BT272" s="230">
        <f t="shared" si="449"/>
        <v>8.7337631622713581E-3</v>
      </c>
      <c r="BU272" s="230">
        <f t="shared" ref="BU272:CD281" si="450">IF(BU$6&lt;=$T272,0,IF(BU$6&lt;$AH272,$X272+($Y272-$X272)/($AG272-($T272+0.5))*(BU$6+0.5-($T272+0.5)),
IF(BU$6=$AH272,($X272+($Y272-$X272)/($AG272-($T272+0.5))*(0.5*($AG272+$AH272)-($T272+0.5)))*($AG272-$AH272)+$Y272*($AH272+1-$AG272),
$Y272)))</f>
        <v>8.614668447633549E-3</v>
      </c>
      <c r="BV272" s="230">
        <f t="shared" si="450"/>
        <v>8.4955737329957398E-3</v>
      </c>
      <c r="BW272" s="230">
        <f t="shared" si="450"/>
        <v>8.3764790183579324E-3</v>
      </c>
      <c r="BX272" s="230">
        <f t="shared" si="450"/>
        <v>8.2573843037201233E-3</v>
      </c>
      <c r="BY272" s="230">
        <f t="shared" si="450"/>
        <v>8.1382895890823141E-3</v>
      </c>
      <c r="BZ272" s="230">
        <f t="shared" si="450"/>
        <v>8.0191948744445067E-3</v>
      </c>
      <c r="CA272" s="230">
        <f t="shared" si="450"/>
        <v>7.9001001598066958E-3</v>
      </c>
      <c r="CB272" s="230">
        <f t="shared" si="450"/>
        <v>7.7810054451688884E-3</v>
      </c>
      <c r="CC272" s="230">
        <f t="shared" si="450"/>
        <v>7.6619107305310793E-3</v>
      </c>
      <c r="CD272" s="230">
        <f t="shared" si="450"/>
        <v>7.542816015893271E-3</v>
      </c>
      <c r="CE272" s="230">
        <f t="shared" ref="CE272:CN281" si="451">IF(CE$6&lt;=$T272,0,IF(CE$6&lt;$AH272,$X272+($Y272-$X272)/($AG272-($T272+0.5))*(CE$6+0.5-($T272+0.5)),
IF(CE$6=$AH272,($X272+($Y272-$X272)/($AG272-($T272+0.5))*(0.5*($AG272+$AH272)-($T272+0.5)))*($AG272-$AH272)+$Y272*($AH272+1-$AG272),
$Y272)))</f>
        <v>7.4237213012554619E-3</v>
      </c>
      <c r="CF272" s="230">
        <f t="shared" si="451"/>
        <v>7.3046265866176536E-3</v>
      </c>
      <c r="CG272" s="230">
        <f t="shared" si="451"/>
        <v>7.1855318719798444E-3</v>
      </c>
      <c r="CH272" s="230">
        <f t="shared" si="451"/>
        <v>7.0664371573420362E-3</v>
      </c>
      <c r="CI272" s="230">
        <f t="shared" si="451"/>
        <v>6.9473424427042279E-3</v>
      </c>
      <c r="CJ272" s="230">
        <f t="shared" si="451"/>
        <v>6.8282477280664187E-3</v>
      </c>
      <c r="CK272" s="230">
        <f t="shared" si="451"/>
        <v>6.7091530134286105E-3</v>
      </c>
      <c r="CL272" s="230">
        <f t="shared" si="451"/>
        <v>6.5900582987908013E-3</v>
      </c>
      <c r="CM272" s="230">
        <f t="shared" si="451"/>
        <v>6.4709635841529931E-3</v>
      </c>
      <c r="CN272" s="230">
        <f t="shared" si="451"/>
        <v>6.3518688695151839E-3</v>
      </c>
      <c r="CO272" s="230">
        <f t="shared" ref="CO272:CX281" si="452">IF(CO$6&lt;=$T272,0,IF(CO$6&lt;$AH272,$X272+($Y272-$X272)/($AG272-($T272+0.5))*(CO$6+0.5-($T272+0.5)),
IF(CO$6=$AH272,($X272+($Y272-$X272)/($AG272-($T272+0.5))*(0.5*($AG272+$AH272)-($T272+0.5)))*($AG272-$AH272)+$Y272*($AH272+1-$AG272),
$Y272)))</f>
        <v>6.2327741548773756E-3</v>
      </c>
      <c r="CP272" s="230">
        <f t="shared" si="452"/>
        <v>6.1136794402395665E-3</v>
      </c>
      <c r="CQ272" s="230">
        <f t="shared" si="452"/>
        <v>5.9945847256017582E-3</v>
      </c>
      <c r="CR272" s="230">
        <f t="shared" si="452"/>
        <v>5.8754900109639491E-3</v>
      </c>
      <c r="CS272" s="230">
        <f t="shared" si="452"/>
        <v>5.7563952963261408E-3</v>
      </c>
      <c r="CT272" s="230">
        <f t="shared" si="452"/>
        <v>5.6373005816883325E-3</v>
      </c>
      <c r="CU272" s="230">
        <f t="shared" si="452"/>
        <v>5.5182058670505234E-3</v>
      </c>
      <c r="CV272" s="230">
        <f t="shared" si="452"/>
        <v>5.3991111524127151E-3</v>
      </c>
      <c r="CW272" s="230">
        <f t="shared" si="452"/>
        <v>5.280016437774906E-3</v>
      </c>
      <c r="CX272" s="230">
        <f t="shared" si="452"/>
        <v>5.1609217231370977E-3</v>
      </c>
      <c r="CY272" s="230">
        <f t="shared" ref="CY272:DH281" si="453">IF(CY$6&lt;=$T272,0,IF(CY$6&lt;$AH272,$X272+($Y272-$X272)/($AG272-($T272+0.5))*(CY$6+0.5-($T272+0.5)),
IF(CY$6=$AH272,($X272+($Y272-$X272)/($AG272-($T272+0.5))*(0.5*($AG272+$AH272)-($T272+0.5)))*($AG272-$AH272)+$Y272*($AH272+1-$AG272),
$Y272)))</f>
        <v>5.0418270084992885E-3</v>
      </c>
      <c r="CZ272" s="230">
        <f t="shared" si="453"/>
        <v>4.9227322938614803E-3</v>
      </c>
      <c r="DA272" s="230">
        <f t="shared" si="453"/>
        <v>4.8036375792236711E-3</v>
      </c>
      <c r="DB272" s="230">
        <f t="shared" si="453"/>
        <v>4.6845428645858628E-3</v>
      </c>
      <c r="DC272" s="230">
        <f t="shared" si="453"/>
        <v>4.5654481499480537E-3</v>
      </c>
      <c r="DD272" s="230">
        <f t="shared" si="453"/>
        <v>4.4463534353102454E-3</v>
      </c>
      <c r="DE272" s="230">
        <f t="shared" si="453"/>
        <v>4.3272587206724372E-3</v>
      </c>
      <c r="DF272" s="230">
        <f t="shared" si="453"/>
        <v>4.208164006034628E-3</v>
      </c>
      <c r="DG272" s="230">
        <f t="shared" si="453"/>
        <v>4.0890692913968189E-3</v>
      </c>
      <c r="DH272" s="230">
        <f t="shared" si="453"/>
        <v>3.9699745767590115E-3</v>
      </c>
      <c r="DI272" s="230">
        <f t="shared" ref="DI272:DP281" si="454">IF(DI$6&lt;=$T272,0,IF(DI$6&lt;$AH272,$X272+($Y272-$X272)/($AG272-($T272+0.5))*(DI$6+0.5-($T272+0.5)),
IF(DI$6=$AH272,($X272+($Y272-$X272)/($AG272-($T272+0.5))*(0.5*($AG272+$AH272)-($T272+0.5)))*($AG272-$AH272)+$Y272*($AH272+1-$AG272),
$Y272)))</f>
        <v>3.8508798621212023E-3</v>
      </c>
      <c r="DJ272" s="230">
        <f t="shared" si="454"/>
        <v>3.7317851474833932E-3</v>
      </c>
      <c r="DK272" s="230">
        <f t="shared" si="454"/>
        <v>3.612690432845584E-3</v>
      </c>
      <c r="DL272" s="230">
        <f t="shared" si="454"/>
        <v>3.4935957182077766E-3</v>
      </c>
      <c r="DM272" s="230">
        <f t="shared" si="454"/>
        <v>3.3745010035699675E-3</v>
      </c>
      <c r="DN272" s="230">
        <f t="shared" si="454"/>
        <v>3.2554062889321583E-3</v>
      </c>
      <c r="DO272" s="230">
        <f t="shared" si="454"/>
        <v>3.1363115742943509E-3</v>
      </c>
      <c r="DP272" s="230">
        <f t="shared" si="454"/>
        <v>3.0172168596565418E-3</v>
      </c>
    </row>
    <row r="273" spans="2:120" x14ac:dyDescent="0.25">
      <c r="B273" s="194" t="str">
        <f t="shared" ref="B273:B336" si="455">S273</f>
        <v>Albania</v>
      </c>
      <c r="C273" s="233">
        <f>'web app'!$C$29</f>
        <v>668.55</v>
      </c>
      <c r="D273" s="234">
        <f>'web app'!$C$17</f>
        <v>0.15</v>
      </c>
      <c r="E273" s="235">
        <f>VLOOKUP($S273,'data countries EDGAR'!$A$15:$AA$223,'data countries EDGAR'!$AA$12,FALSE)</f>
        <v>3.8103246704817277E-4</v>
      </c>
      <c r="F273" s="235">
        <f>VLOOKUP($S273,'data countries EDGAR'!$A$15:$AA$223,'data countries EDGAR'!$Z$12,FALSE)</f>
        <v>1.3583852202793268E-4</v>
      </c>
      <c r="G273" s="193">
        <f t="shared" ref="G273:G336" si="456">C273*(D273*E273+(1-D273)*F273)</f>
        <v>0.11540350569326661</v>
      </c>
      <c r="H273" s="262">
        <f>VLOOKUP($S273,'data countries EDGAR'!$A$15:$AA$223,'data countries EDGAR'!M$12,FALSE)/1000</f>
        <v>4.9839897490681004E-3</v>
      </c>
      <c r="I273" s="236">
        <f>VLOOKUP($S273,'data countries EDGAR'!$A$15:$AA$223,'data countries EDGAR'!N$12,FALSE)/1000</f>
        <v>4.5676478970816999E-3</v>
      </c>
      <c r="J273" s="236">
        <f>VLOOKUP($S273,'data countries EDGAR'!$A$15:$AA$223,'data countries EDGAR'!O$12,FALSE)/1000</f>
        <v>5.1122437194883004E-3</v>
      </c>
      <c r="K273" s="236">
        <f>VLOOKUP($S273,'data countries EDGAR'!$A$15:$AA$223,'data countries EDGAR'!P$12,FALSE)/1000</f>
        <v>4.5238828085816998E-3</v>
      </c>
      <c r="L273" s="236">
        <f>VLOOKUP($S273,'data countries EDGAR'!$A$15:$AA$223,'data countries EDGAR'!Q$12,FALSE)/1000</f>
        <v>4.2225661621921994E-3</v>
      </c>
      <c r="M273" s="236">
        <f>VLOOKUP($S273,'data countries EDGAR'!$A$15:$AA$223,'data countries EDGAR'!R$12,FALSE)/1000</f>
        <v>4.2437061926643002E-3</v>
      </c>
      <c r="N273" s="236"/>
      <c r="O273" s="236"/>
      <c r="P273" s="262">
        <f t="shared" ref="P273:P336" si="457">SUM(I273:O273)</f>
        <v>2.26700467800082E-2</v>
      </c>
      <c r="Q273" s="194">
        <f t="shared" ref="Q273:Q336" si="458">SUMIF(AO273:DQ273,"&lt;0")</f>
        <v>-2.5503003068644186E-3</v>
      </c>
      <c r="R273" s="237">
        <f t="shared" ref="R273:R336" si="459">-Q273/U273</f>
        <v>2.7501403881094674E-2</v>
      </c>
      <c r="S273" s="194" t="str">
        <f>'data countries EDGAR'!A16</f>
        <v>Albania</v>
      </c>
      <c r="T273" s="210">
        <f>'web app'!$M$22-1</f>
        <v>2024</v>
      </c>
      <c r="U273" s="228">
        <f t="shared" ref="U273:U336" si="460">IF(G273-P273&gt;=0,G273-P273,0)</f>
        <v>9.2733458913258418E-2</v>
      </c>
      <c r="V273" s="193">
        <f t="shared" si="434"/>
        <v>9.273345891323001E-2</v>
      </c>
      <c r="W273" s="254">
        <f t="shared" ref="W273:W336" si="461">SUM(AR273:DP273)/U273-1</f>
        <v>4.576240595754566E-2</v>
      </c>
      <c r="X273" s="197">
        <f t="shared" si="435"/>
        <v>4.2437061926643002E-3</v>
      </c>
      <c r="Y273" s="229">
        <f t="shared" si="436"/>
        <v>-8.4874123853285999E-5</v>
      </c>
      <c r="Z273" s="199">
        <f t="shared" ref="Z273:Z336" si="462">X273-Y273</f>
        <v>4.3285803165175859E-3</v>
      </c>
      <c r="AA273" s="199">
        <f t="shared" si="437"/>
        <v>-17.729118066548441</v>
      </c>
      <c r="AB273" s="200">
        <f t="shared" si="438"/>
        <v>18151.480240448342</v>
      </c>
      <c r="AC273" s="199">
        <f t="shared" ref="AC273:AC336" si="463">(-AA273-SQRT(AA273^2-4*Z273*AB273))/(2*Z273)</f>
        <v>2024.5053393581304</v>
      </c>
      <c r="AD273" s="199">
        <f t="shared" ref="AD273:AD336" si="464">(-AA273+SQRT(AA273^2-4*Z273*AB273))/(2*Z273)</f>
        <v>2071.3221075521787</v>
      </c>
      <c r="AE273" s="201">
        <f t="shared" ref="AE273:AE336" si="465">AD273</f>
        <v>2071.3221075521787</v>
      </c>
      <c r="AF273" s="202">
        <f t="shared" si="439"/>
        <v>2070.4040270119399</v>
      </c>
      <c r="AG273" s="202">
        <f t="shared" ref="AG273:AG336" si="466">AD273</f>
        <v>2071.3221075521787</v>
      </c>
      <c r="AH273" s="202">
        <f t="shared" ref="AH273:AH336" si="467">ROUNDDOWN(AG273,0)</f>
        <v>2071</v>
      </c>
      <c r="AI273" s="177">
        <f t="shared" si="440"/>
        <v>2070</v>
      </c>
      <c r="AJ273" s="178" cm="1">
        <f t="array" ref="AJ273">IFERROR(INDEX($AN$6:$DP$6,MATCH(_xlfn.AGGREGATE(14,6,(AN273:DP273)/(AN273:DP273&lt;=0),1),AN273:DP273,0)),"-")</f>
        <v>2070</v>
      </c>
      <c r="AL273" s="176" t="s">
        <v>302</v>
      </c>
      <c r="AM273" s="154">
        <f t="shared" si="441"/>
        <v>4.9839897490681004E-3</v>
      </c>
      <c r="AN273" s="173">
        <f t="shared" si="442"/>
        <v>4.5676478970816999E-3</v>
      </c>
      <c r="AO273" s="173">
        <f t="shared" si="443"/>
        <v>5.1122437194883004E-3</v>
      </c>
      <c r="AP273" s="173">
        <f t="shared" si="444"/>
        <v>4.5238828085816998E-3</v>
      </c>
      <c r="AQ273" s="173">
        <f t="shared" si="445"/>
        <v>4.2225661621921994E-3</v>
      </c>
      <c r="AR273" s="173">
        <f t="shared" si="446"/>
        <v>4.2437061926643002E-3</v>
      </c>
      <c r="AS273" s="230">
        <f t="shared" si="447"/>
        <v>4.1512588308770543E-3</v>
      </c>
      <c r="AT273" s="230">
        <f t="shared" si="447"/>
        <v>4.0588114690898094E-3</v>
      </c>
      <c r="AU273" s="230">
        <f t="shared" si="447"/>
        <v>3.9663641073025635E-3</v>
      </c>
      <c r="AV273" s="230">
        <f t="shared" si="447"/>
        <v>3.8739167455153186E-3</v>
      </c>
      <c r="AW273" s="230">
        <f t="shared" si="447"/>
        <v>3.7814693837280727E-3</v>
      </c>
      <c r="AX273" s="230">
        <f t="shared" si="447"/>
        <v>3.6890220219408278E-3</v>
      </c>
      <c r="AY273" s="230">
        <f t="shared" si="447"/>
        <v>3.5965746601535819E-3</v>
      </c>
      <c r="AZ273" s="230">
        <f t="shared" si="447"/>
        <v>3.5041272983663365E-3</v>
      </c>
      <c r="BA273" s="230">
        <f t="shared" si="448"/>
        <v>3.4116799365790911E-3</v>
      </c>
      <c r="BB273" s="230">
        <f t="shared" si="448"/>
        <v>3.3192325747918457E-3</v>
      </c>
      <c r="BC273" s="230">
        <f t="shared" si="448"/>
        <v>3.2267852130046003E-3</v>
      </c>
      <c r="BD273" s="230">
        <f t="shared" si="448"/>
        <v>3.1343378512173549E-3</v>
      </c>
      <c r="BE273" s="230">
        <f t="shared" si="448"/>
        <v>3.0418904894301095E-3</v>
      </c>
      <c r="BF273" s="230">
        <f t="shared" si="448"/>
        <v>2.9494431276428637E-3</v>
      </c>
      <c r="BG273" s="230">
        <f t="shared" si="448"/>
        <v>2.8569957658556187E-3</v>
      </c>
      <c r="BH273" s="230">
        <f t="shared" si="448"/>
        <v>2.7645484040683729E-3</v>
      </c>
      <c r="BI273" s="230">
        <f t="shared" si="448"/>
        <v>2.6721010422811279E-3</v>
      </c>
      <c r="BJ273" s="230">
        <f t="shared" si="448"/>
        <v>2.5796536804938821E-3</v>
      </c>
      <c r="BK273" s="230">
        <f t="shared" si="449"/>
        <v>2.4872063187066367E-3</v>
      </c>
      <c r="BL273" s="230">
        <f t="shared" si="449"/>
        <v>2.3947589569193913E-3</v>
      </c>
      <c r="BM273" s="230">
        <f t="shared" si="449"/>
        <v>2.3023115951321458E-3</v>
      </c>
      <c r="BN273" s="230">
        <f t="shared" si="449"/>
        <v>2.2098642333449004E-3</v>
      </c>
      <c r="BO273" s="230">
        <f t="shared" si="449"/>
        <v>2.117416871557655E-3</v>
      </c>
      <c r="BP273" s="230">
        <f t="shared" si="449"/>
        <v>2.0249695097704096E-3</v>
      </c>
      <c r="BQ273" s="230">
        <f t="shared" si="449"/>
        <v>1.9325221479831642E-3</v>
      </c>
      <c r="BR273" s="230">
        <f t="shared" si="449"/>
        <v>1.8400747861959188E-3</v>
      </c>
      <c r="BS273" s="230">
        <f t="shared" si="449"/>
        <v>1.747627424408673E-3</v>
      </c>
      <c r="BT273" s="230">
        <f t="shared" si="449"/>
        <v>1.6551800626214276E-3</v>
      </c>
      <c r="BU273" s="230">
        <f t="shared" si="450"/>
        <v>1.5627327008341822E-3</v>
      </c>
      <c r="BV273" s="230">
        <f t="shared" si="450"/>
        <v>1.4702853390469368E-3</v>
      </c>
      <c r="BW273" s="230">
        <f t="shared" si="450"/>
        <v>1.3778379772596914E-3</v>
      </c>
      <c r="BX273" s="230">
        <f t="shared" si="450"/>
        <v>1.285390615472446E-3</v>
      </c>
      <c r="BY273" s="230">
        <f t="shared" si="450"/>
        <v>1.1929432536852006E-3</v>
      </c>
      <c r="BZ273" s="230">
        <f t="shared" si="450"/>
        <v>1.1004958918979552E-3</v>
      </c>
      <c r="CA273" s="230">
        <f t="shared" si="450"/>
        <v>1.0080485301107098E-3</v>
      </c>
      <c r="CB273" s="230">
        <f t="shared" si="450"/>
        <v>9.1560116832346437E-4</v>
      </c>
      <c r="CC273" s="230">
        <f t="shared" si="450"/>
        <v>8.2315380653621897E-4</v>
      </c>
      <c r="CD273" s="230">
        <f t="shared" si="450"/>
        <v>7.3070644474897313E-4</v>
      </c>
      <c r="CE273" s="230">
        <f t="shared" si="451"/>
        <v>6.3825908296172773E-4</v>
      </c>
      <c r="CF273" s="230">
        <f t="shared" si="451"/>
        <v>5.4581172117448232E-4</v>
      </c>
      <c r="CG273" s="230">
        <f t="shared" si="451"/>
        <v>4.5336435938723692E-4</v>
      </c>
      <c r="CH273" s="230">
        <f t="shared" si="451"/>
        <v>3.6091699759999152E-4</v>
      </c>
      <c r="CI273" s="230">
        <f t="shared" si="451"/>
        <v>2.6846963581274568E-4</v>
      </c>
      <c r="CJ273" s="230">
        <f t="shared" si="451"/>
        <v>1.7602227402550071E-4</v>
      </c>
      <c r="CK273" s="230">
        <f t="shared" si="451"/>
        <v>8.3574912238254875E-5</v>
      </c>
      <c r="CL273" s="230">
        <f t="shared" si="451"/>
        <v>-8.872449548990094E-6</v>
      </c>
      <c r="CM273" s="230">
        <f t="shared" si="451"/>
        <v>-8.0078265570132469E-5</v>
      </c>
      <c r="CN273" s="230">
        <f t="shared" si="451"/>
        <v>-8.4874123853285999E-5</v>
      </c>
      <c r="CO273" s="230">
        <f t="shared" si="452"/>
        <v>-8.4874123853285999E-5</v>
      </c>
      <c r="CP273" s="230">
        <f t="shared" si="452"/>
        <v>-8.4874123853285999E-5</v>
      </c>
      <c r="CQ273" s="230">
        <f t="shared" si="452"/>
        <v>-8.4874123853285999E-5</v>
      </c>
      <c r="CR273" s="230">
        <f t="shared" si="452"/>
        <v>-8.4874123853285999E-5</v>
      </c>
      <c r="CS273" s="230">
        <f t="shared" si="452"/>
        <v>-8.4874123853285999E-5</v>
      </c>
      <c r="CT273" s="230">
        <f t="shared" si="452"/>
        <v>-8.4874123853285999E-5</v>
      </c>
      <c r="CU273" s="230">
        <f t="shared" si="452"/>
        <v>-8.4874123853285999E-5</v>
      </c>
      <c r="CV273" s="230">
        <f t="shared" si="452"/>
        <v>-8.4874123853285999E-5</v>
      </c>
      <c r="CW273" s="230">
        <f t="shared" si="452"/>
        <v>-8.4874123853285999E-5</v>
      </c>
      <c r="CX273" s="230">
        <f t="shared" si="452"/>
        <v>-8.4874123853285999E-5</v>
      </c>
      <c r="CY273" s="230">
        <f t="shared" si="453"/>
        <v>-8.4874123853285999E-5</v>
      </c>
      <c r="CZ273" s="230">
        <f t="shared" si="453"/>
        <v>-8.4874123853285999E-5</v>
      </c>
      <c r="DA273" s="230">
        <f t="shared" si="453"/>
        <v>-8.4874123853285999E-5</v>
      </c>
      <c r="DB273" s="230">
        <f t="shared" si="453"/>
        <v>-8.4874123853285999E-5</v>
      </c>
      <c r="DC273" s="230">
        <f t="shared" si="453"/>
        <v>-8.4874123853285999E-5</v>
      </c>
      <c r="DD273" s="230">
        <f t="shared" si="453"/>
        <v>-8.4874123853285999E-5</v>
      </c>
      <c r="DE273" s="230">
        <f t="shared" si="453"/>
        <v>-8.4874123853285999E-5</v>
      </c>
      <c r="DF273" s="230">
        <f t="shared" si="453"/>
        <v>-8.4874123853285999E-5</v>
      </c>
      <c r="DG273" s="230">
        <f t="shared" si="453"/>
        <v>-8.4874123853285999E-5</v>
      </c>
      <c r="DH273" s="230">
        <f t="shared" si="453"/>
        <v>-8.4874123853285999E-5</v>
      </c>
      <c r="DI273" s="230">
        <f t="shared" si="454"/>
        <v>-8.4874123853285999E-5</v>
      </c>
      <c r="DJ273" s="230">
        <f t="shared" si="454"/>
        <v>-8.4874123853285999E-5</v>
      </c>
      <c r="DK273" s="230">
        <f t="shared" si="454"/>
        <v>-8.4874123853285999E-5</v>
      </c>
      <c r="DL273" s="230">
        <f t="shared" si="454"/>
        <v>-8.4874123853285999E-5</v>
      </c>
      <c r="DM273" s="230">
        <f t="shared" si="454"/>
        <v>-8.4874123853285999E-5</v>
      </c>
      <c r="DN273" s="230">
        <f t="shared" si="454"/>
        <v>-8.4874123853285999E-5</v>
      </c>
      <c r="DO273" s="230">
        <f t="shared" si="454"/>
        <v>-8.4874123853285999E-5</v>
      </c>
      <c r="DP273" s="230">
        <f t="shared" si="454"/>
        <v>-8.4874123853285999E-5</v>
      </c>
    </row>
    <row r="274" spans="2:120" x14ac:dyDescent="0.25">
      <c r="B274" s="194" t="str">
        <f t="shared" si="455"/>
        <v>Algeria</v>
      </c>
      <c r="C274" s="233">
        <f>'web app'!$C$29</f>
        <v>668.55</v>
      </c>
      <c r="D274" s="234">
        <f>'web app'!$C$17</f>
        <v>0.15</v>
      </c>
      <c r="E274" s="235">
        <f>VLOOKUP($S274,'data countries EDGAR'!$A$15:$AA$223,'data countries EDGAR'!$AA$12,FALSE)</f>
        <v>5.5342827932942417E-3</v>
      </c>
      <c r="F274" s="235">
        <f>VLOOKUP($S274,'data countries EDGAR'!$A$15:$AA$223,'data countries EDGAR'!$Z$12,FALSE)</f>
        <v>4.95185728811576E-3</v>
      </c>
      <c r="G274" s="193">
        <f t="shared" si="456"/>
        <v>3.3689712756928518</v>
      </c>
      <c r="H274" s="262">
        <f>VLOOKUP($S274,'data countries EDGAR'!$A$15:$AA$223,'data countries EDGAR'!M$12,FALSE)/1000</f>
        <v>0.18168635519858001</v>
      </c>
      <c r="I274" s="236">
        <f>VLOOKUP($S274,'data countries EDGAR'!$A$15:$AA$223,'data countries EDGAR'!N$12,FALSE)/1000</f>
        <v>0.17195049810577001</v>
      </c>
      <c r="J274" s="236">
        <f>VLOOKUP($S274,'data countries EDGAR'!$A$15:$AA$223,'data countries EDGAR'!O$12,FALSE)/1000</f>
        <v>0.18132147228388001</v>
      </c>
      <c r="K274" s="236">
        <f>VLOOKUP($S274,'data countries EDGAR'!$A$15:$AA$223,'data countries EDGAR'!P$12,FALSE)/1000</f>
        <v>0.18918863992269999</v>
      </c>
      <c r="L274" s="236">
        <f>VLOOKUP($S274,'data countries EDGAR'!$A$15:$AA$223,'data countries EDGAR'!Q$12,FALSE)/1000</f>
        <v>0.19057858855601001</v>
      </c>
      <c r="M274" s="236">
        <f>VLOOKUP($S274,'data countries EDGAR'!$A$15:$AA$223,'data countries EDGAR'!R$12,FALSE)/1000</f>
        <v>0.18635838216755998</v>
      </c>
      <c r="N274" s="236"/>
      <c r="O274" s="236"/>
      <c r="P274" s="262">
        <f t="shared" si="457"/>
        <v>0.91939758103591995</v>
      </c>
      <c r="Q274" s="194">
        <f t="shared" si="458"/>
        <v>-0.17498450849518049</v>
      </c>
      <c r="R274" s="237">
        <f t="shared" si="459"/>
        <v>7.1434678155166687E-2</v>
      </c>
      <c r="S274" s="194" t="str">
        <f>'data countries EDGAR'!A17</f>
        <v>Algeria</v>
      </c>
      <c r="T274" s="210">
        <f>'web app'!$M$22-1</f>
        <v>2024</v>
      </c>
      <c r="U274" s="228">
        <f t="shared" si="460"/>
        <v>2.449573694656932</v>
      </c>
      <c r="V274" s="193">
        <f t="shared" si="434"/>
        <v>2.4495736946575355</v>
      </c>
      <c r="W274" s="254">
        <f t="shared" si="461"/>
        <v>7.6077883500567101E-2</v>
      </c>
      <c r="X274" s="197">
        <f t="shared" si="435"/>
        <v>0.18635838216755998</v>
      </c>
      <c r="Y274" s="229">
        <f t="shared" si="436"/>
        <v>-3.7271676433511996E-3</v>
      </c>
      <c r="Z274" s="199">
        <f t="shared" si="462"/>
        <v>0.19008554981091119</v>
      </c>
      <c r="AA274" s="199">
        <f t="shared" si="437"/>
        <v>-775.31215360529347</v>
      </c>
      <c r="AB274" s="200">
        <f t="shared" si="438"/>
        <v>790534.82051891612</v>
      </c>
      <c r="AC274" s="199">
        <f t="shared" si="463"/>
        <v>2024.50840466965</v>
      </c>
      <c r="AD274" s="199">
        <f t="shared" si="464"/>
        <v>2054.2453689682734</v>
      </c>
      <c r="AE274" s="201">
        <f t="shared" si="465"/>
        <v>2054.2453689682734</v>
      </c>
      <c r="AF274" s="202">
        <f t="shared" si="439"/>
        <v>2053.6621264394835</v>
      </c>
      <c r="AG274" s="202">
        <f t="shared" si="466"/>
        <v>2054.2453689682734</v>
      </c>
      <c r="AH274" s="202">
        <f t="shared" si="467"/>
        <v>2054</v>
      </c>
      <c r="AI274" s="177">
        <f t="shared" si="440"/>
        <v>2054</v>
      </c>
      <c r="AJ274" s="178" cm="1">
        <f t="array" ref="AJ274">IFERROR(INDEX($AN$6:$DP$6,MATCH(_xlfn.AGGREGATE(14,6,(AN274:DP274)/(AN274:DP274&lt;=0),1),AN274:DP274,0)),"-")</f>
        <v>2054</v>
      </c>
      <c r="AL274" s="176" t="s">
        <v>302</v>
      </c>
      <c r="AM274" s="154">
        <f t="shared" si="441"/>
        <v>0.18168635519858001</v>
      </c>
      <c r="AN274" s="173">
        <f t="shared" si="442"/>
        <v>0.17195049810577001</v>
      </c>
      <c r="AO274" s="173">
        <f t="shared" si="443"/>
        <v>0.18132147228388001</v>
      </c>
      <c r="AP274" s="173">
        <f t="shared" si="444"/>
        <v>0.18918863992269999</v>
      </c>
      <c r="AQ274" s="173">
        <f t="shared" si="445"/>
        <v>0.19057858855601001</v>
      </c>
      <c r="AR274" s="173">
        <f t="shared" si="446"/>
        <v>0.18635838216755998</v>
      </c>
      <c r="AS274" s="230">
        <f t="shared" si="447"/>
        <v>0.17996795715674038</v>
      </c>
      <c r="AT274" s="230">
        <f t="shared" si="447"/>
        <v>0.17357753214592081</v>
      </c>
      <c r="AU274" s="230">
        <f t="shared" si="447"/>
        <v>0.16718710713510121</v>
      </c>
      <c r="AV274" s="230">
        <f t="shared" si="447"/>
        <v>0.16079668212428164</v>
      </c>
      <c r="AW274" s="230">
        <f t="shared" si="447"/>
        <v>0.15440625711346204</v>
      </c>
      <c r="AX274" s="230">
        <f t="shared" si="447"/>
        <v>0.14801583210264246</v>
      </c>
      <c r="AY274" s="230">
        <f t="shared" si="447"/>
        <v>0.14162540709182286</v>
      </c>
      <c r="AZ274" s="230">
        <f t="shared" si="447"/>
        <v>0.13523498208100326</v>
      </c>
      <c r="BA274" s="230">
        <f t="shared" si="448"/>
        <v>0.12884455707018369</v>
      </c>
      <c r="BB274" s="230">
        <f t="shared" si="448"/>
        <v>0.12245413205936409</v>
      </c>
      <c r="BC274" s="230">
        <f t="shared" si="448"/>
        <v>0.1160637070485445</v>
      </c>
      <c r="BD274" s="230">
        <f t="shared" si="448"/>
        <v>0.10967328203772492</v>
      </c>
      <c r="BE274" s="230">
        <f t="shared" si="448"/>
        <v>0.10328285702690533</v>
      </c>
      <c r="BF274" s="230">
        <f t="shared" si="448"/>
        <v>9.6892432016085731E-2</v>
      </c>
      <c r="BG274" s="230">
        <f t="shared" si="448"/>
        <v>9.0502007005266144E-2</v>
      </c>
      <c r="BH274" s="230">
        <f t="shared" si="448"/>
        <v>8.4111581994446558E-2</v>
      </c>
      <c r="BI274" s="230">
        <f t="shared" si="448"/>
        <v>7.7721156983626971E-2</v>
      </c>
      <c r="BJ274" s="230">
        <f t="shared" si="448"/>
        <v>7.1330731972807385E-2</v>
      </c>
      <c r="BK274" s="230">
        <f t="shared" si="449"/>
        <v>6.4940306961987784E-2</v>
      </c>
      <c r="BL274" s="230">
        <f t="shared" si="449"/>
        <v>5.8549881951168198E-2</v>
      </c>
      <c r="BM274" s="230">
        <f t="shared" si="449"/>
        <v>5.2159456940348625E-2</v>
      </c>
      <c r="BN274" s="230">
        <f t="shared" si="449"/>
        <v>4.5769031929529025E-2</v>
      </c>
      <c r="BO274" s="230">
        <f t="shared" si="449"/>
        <v>3.9378606918709425E-2</v>
      </c>
      <c r="BP274" s="230">
        <f t="shared" si="449"/>
        <v>3.2988181907889852E-2</v>
      </c>
      <c r="BQ274" s="230">
        <f t="shared" si="449"/>
        <v>2.6597756897070252E-2</v>
      </c>
      <c r="BR274" s="230">
        <f t="shared" si="449"/>
        <v>2.0207331886250679E-2</v>
      </c>
      <c r="BS274" s="230">
        <f t="shared" si="449"/>
        <v>1.3816906875431079E-2</v>
      </c>
      <c r="BT274" s="230">
        <f t="shared" si="449"/>
        <v>7.4264818646114783E-3</v>
      </c>
      <c r="BU274" s="230">
        <f t="shared" si="450"/>
        <v>1.0360568537919057E-3</v>
      </c>
      <c r="BV274" s="230">
        <f t="shared" si="450"/>
        <v>-3.5347969010252403E-3</v>
      </c>
      <c r="BW274" s="230">
        <f t="shared" si="450"/>
        <v>-3.7271676433511996E-3</v>
      </c>
      <c r="BX274" s="230">
        <f t="shared" si="450"/>
        <v>-3.7271676433511996E-3</v>
      </c>
      <c r="BY274" s="230">
        <f t="shared" si="450"/>
        <v>-3.7271676433511996E-3</v>
      </c>
      <c r="BZ274" s="230">
        <f t="shared" si="450"/>
        <v>-3.7271676433511996E-3</v>
      </c>
      <c r="CA274" s="230">
        <f t="shared" si="450"/>
        <v>-3.7271676433511996E-3</v>
      </c>
      <c r="CB274" s="230">
        <f t="shared" si="450"/>
        <v>-3.7271676433511996E-3</v>
      </c>
      <c r="CC274" s="230">
        <f t="shared" si="450"/>
        <v>-3.7271676433511996E-3</v>
      </c>
      <c r="CD274" s="230">
        <f t="shared" si="450"/>
        <v>-3.7271676433511996E-3</v>
      </c>
      <c r="CE274" s="230">
        <f t="shared" si="451"/>
        <v>-3.7271676433511996E-3</v>
      </c>
      <c r="CF274" s="230">
        <f t="shared" si="451"/>
        <v>-3.7271676433511996E-3</v>
      </c>
      <c r="CG274" s="230">
        <f t="shared" si="451"/>
        <v>-3.7271676433511996E-3</v>
      </c>
      <c r="CH274" s="230">
        <f t="shared" si="451"/>
        <v>-3.7271676433511996E-3</v>
      </c>
      <c r="CI274" s="230">
        <f t="shared" si="451"/>
        <v>-3.7271676433511996E-3</v>
      </c>
      <c r="CJ274" s="230">
        <f t="shared" si="451"/>
        <v>-3.7271676433511996E-3</v>
      </c>
      <c r="CK274" s="230">
        <f t="shared" si="451"/>
        <v>-3.7271676433511996E-3</v>
      </c>
      <c r="CL274" s="230">
        <f t="shared" si="451"/>
        <v>-3.7271676433511996E-3</v>
      </c>
      <c r="CM274" s="230">
        <f t="shared" si="451"/>
        <v>-3.7271676433511996E-3</v>
      </c>
      <c r="CN274" s="230">
        <f t="shared" si="451"/>
        <v>-3.7271676433511996E-3</v>
      </c>
      <c r="CO274" s="230">
        <f t="shared" si="452"/>
        <v>-3.7271676433511996E-3</v>
      </c>
      <c r="CP274" s="230">
        <f t="shared" si="452"/>
        <v>-3.7271676433511996E-3</v>
      </c>
      <c r="CQ274" s="230">
        <f t="shared" si="452"/>
        <v>-3.7271676433511996E-3</v>
      </c>
      <c r="CR274" s="230">
        <f t="shared" si="452"/>
        <v>-3.7271676433511996E-3</v>
      </c>
      <c r="CS274" s="230">
        <f t="shared" si="452"/>
        <v>-3.7271676433511996E-3</v>
      </c>
      <c r="CT274" s="230">
        <f t="shared" si="452"/>
        <v>-3.7271676433511996E-3</v>
      </c>
      <c r="CU274" s="230">
        <f t="shared" si="452"/>
        <v>-3.7271676433511996E-3</v>
      </c>
      <c r="CV274" s="230">
        <f t="shared" si="452"/>
        <v>-3.7271676433511996E-3</v>
      </c>
      <c r="CW274" s="230">
        <f t="shared" si="452"/>
        <v>-3.7271676433511996E-3</v>
      </c>
      <c r="CX274" s="230">
        <f t="shared" si="452"/>
        <v>-3.7271676433511996E-3</v>
      </c>
      <c r="CY274" s="230">
        <f t="shared" si="453"/>
        <v>-3.7271676433511996E-3</v>
      </c>
      <c r="CZ274" s="230">
        <f t="shared" si="453"/>
        <v>-3.7271676433511996E-3</v>
      </c>
      <c r="DA274" s="230">
        <f t="shared" si="453"/>
        <v>-3.7271676433511996E-3</v>
      </c>
      <c r="DB274" s="230">
        <f t="shared" si="453"/>
        <v>-3.7271676433511996E-3</v>
      </c>
      <c r="DC274" s="230">
        <f t="shared" si="453"/>
        <v>-3.7271676433511996E-3</v>
      </c>
      <c r="DD274" s="230">
        <f t="shared" si="453"/>
        <v>-3.7271676433511996E-3</v>
      </c>
      <c r="DE274" s="230">
        <f t="shared" si="453"/>
        <v>-3.7271676433511996E-3</v>
      </c>
      <c r="DF274" s="230">
        <f t="shared" si="453"/>
        <v>-3.7271676433511996E-3</v>
      </c>
      <c r="DG274" s="230">
        <f t="shared" si="453"/>
        <v>-3.7271676433511996E-3</v>
      </c>
      <c r="DH274" s="230">
        <f t="shared" si="453"/>
        <v>-3.7271676433511996E-3</v>
      </c>
      <c r="DI274" s="230">
        <f t="shared" si="454"/>
        <v>-3.7271676433511996E-3</v>
      </c>
      <c r="DJ274" s="230">
        <f t="shared" si="454"/>
        <v>-3.7271676433511996E-3</v>
      </c>
      <c r="DK274" s="230">
        <f t="shared" si="454"/>
        <v>-3.7271676433511996E-3</v>
      </c>
      <c r="DL274" s="230">
        <f t="shared" si="454"/>
        <v>-3.7271676433511996E-3</v>
      </c>
      <c r="DM274" s="230">
        <f t="shared" si="454"/>
        <v>-3.7271676433511996E-3</v>
      </c>
      <c r="DN274" s="230">
        <f t="shared" si="454"/>
        <v>-3.7271676433511996E-3</v>
      </c>
      <c r="DO274" s="230">
        <f t="shared" si="454"/>
        <v>-3.7271676433511996E-3</v>
      </c>
      <c r="DP274" s="230">
        <f t="shared" si="454"/>
        <v>-3.7271676433511996E-3</v>
      </c>
    </row>
    <row r="275" spans="2:120" x14ac:dyDescent="0.25">
      <c r="B275" s="194" t="str">
        <f t="shared" si="455"/>
        <v>Angola</v>
      </c>
      <c r="C275" s="233">
        <f>'web app'!$C$29</f>
        <v>668.55</v>
      </c>
      <c r="D275" s="234">
        <f>'web app'!$C$17</f>
        <v>0.15</v>
      </c>
      <c r="E275" s="235">
        <f>VLOOKUP($S275,'data countries EDGAR'!$A$15:$AA$223,'data countries EDGAR'!$AA$12,FALSE)</f>
        <v>4.1219640891106213E-3</v>
      </c>
      <c r="F275" s="235">
        <f>VLOOKUP($S275,'data countries EDGAR'!$A$15:$AA$223,'data countries EDGAR'!$Z$12,FALSE)</f>
        <v>7.3578241720660936E-4</v>
      </c>
      <c r="G275" s="193">
        <f t="shared" si="456"/>
        <v>0.8314820985361927</v>
      </c>
      <c r="H275" s="262">
        <f>VLOOKUP($S275,'data countries EDGAR'!$A$15:$AA$223,'data countries EDGAR'!M$12,FALSE)/1000</f>
        <v>2.6996259751326E-2</v>
      </c>
      <c r="I275" s="236">
        <f>VLOOKUP($S275,'data countries EDGAR'!$A$15:$AA$223,'data countries EDGAR'!N$12,FALSE)/1000</f>
        <v>2.053803880272E-2</v>
      </c>
      <c r="J275" s="236">
        <f>VLOOKUP($S275,'data countries EDGAR'!$A$15:$AA$223,'data countries EDGAR'!O$12,FALSE)/1000</f>
        <v>2.5564111021774999E-2</v>
      </c>
      <c r="K275" s="236">
        <f>VLOOKUP($S275,'data countries EDGAR'!$A$15:$AA$223,'data countries EDGAR'!P$12,FALSE)/1000</f>
        <v>2.6683913659592003E-2</v>
      </c>
      <c r="L275" s="236">
        <f>VLOOKUP($S275,'data countries EDGAR'!$A$15:$AA$223,'data countries EDGAR'!Q$12,FALSE)/1000</f>
        <v>2.7336005252405E-2</v>
      </c>
      <c r="M275" s="236">
        <f>VLOOKUP($S275,'data countries EDGAR'!$A$15:$AA$223,'data countries EDGAR'!R$12,FALSE)/1000</f>
        <v>2.8100363831408001E-2</v>
      </c>
      <c r="N275" s="236"/>
      <c r="O275" s="236"/>
      <c r="P275" s="262">
        <f t="shared" si="457"/>
        <v>0.1282224325679</v>
      </c>
      <c r="Q275" s="194">
        <f t="shared" si="458"/>
        <v>-1.3407145977080771E-2</v>
      </c>
      <c r="R275" s="237">
        <f t="shared" si="459"/>
        <v>1.9064289658388071E-2</v>
      </c>
      <c r="S275" s="194" t="str">
        <f>'data countries EDGAR'!A18</f>
        <v>Angola</v>
      </c>
      <c r="T275" s="210">
        <f>'web app'!$M$22-1</f>
        <v>2024</v>
      </c>
      <c r="U275" s="228">
        <f t="shared" si="460"/>
        <v>0.7032596659682927</v>
      </c>
      <c r="V275" s="193">
        <f t="shared" si="434"/>
        <v>0.70325966596794387</v>
      </c>
      <c r="W275" s="254">
        <f t="shared" si="461"/>
        <v>3.9957309072131686E-2</v>
      </c>
      <c r="X275" s="197">
        <f t="shared" si="435"/>
        <v>2.8100363831408001E-2</v>
      </c>
      <c r="Y275" s="229">
        <f t="shared" si="436"/>
        <v>-5.6200727662816005E-4</v>
      </c>
      <c r="Z275" s="199">
        <f t="shared" si="462"/>
        <v>2.8662371108036162E-2</v>
      </c>
      <c r="AA275" s="199">
        <f t="shared" si="437"/>
        <v>-117.57454742553051</v>
      </c>
      <c r="AB275" s="200">
        <f t="shared" si="438"/>
        <v>120554.07703958954</v>
      </c>
      <c r="AC275" s="199">
        <f t="shared" si="463"/>
        <v>2024.5047127432026</v>
      </c>
      <c r="AD275" s="199">
        <f t="shared" si="464"/>
        <v>2077.5476604662754</v>
      </c>
      <c r="AE275" s="201">
        <f t="shared" si="465"/>
        <v>2077.5476604662754</v>
      </c>
      <c r="AF275" s="202">
        <f t="shared" si="439"/>
        <v>2076.507510261054</v>
      </c>
      <c r="AG275" s="202">
        <f t="shared" si="466"/>
        <v>2077.5476604662754</v>
      </c>
      <c r="AH275" s="202">
        <f t="shared" si="467"/>
        <v>2077</v>
      </c>
      <c r="AI275" s="177">
        <f t="shared" si="440"/>
        <v>2077</v>
      </c>
      <c r="AJ275" s="178" cm="1">
        <f t="array" ref="AJ275">IFERROR(INDEX($AN$6:$DP$6,MATCH(_xlfn.AGGREGATE(14,6,(AN275:DP275)/(AN275:DP275&lt;=0),1),AN275:DP275,0)),"-")</f>
        <v>2077</v>
      </c>
      <c r="AL275" s="176" t="s">
        <v>302</v>
      </c>
      <c r="AM275" s="154">
        <f t="shared" si="441"/>
        <v>2.6996259751326E-2</v>
      </c>
      <c r="AN275" s="173">
        <f t="shared" si="442"/>
        <v>2.053803880272E-2</v>
      </c>
      <c r="AO275" s="173">
        <f t="shared" si="443"/>
        <v>2.5564111021774999E-2</v>
      </c>
      <c r="AP275" s="173">
        <f t="shared" si="444"/>
        <v>2.6683913659592003E-2</v>
      </c>
      <c r="AQ275" s="173">
        <f t="shared" si="445"/>
        <v>2.7336005252405E-2</v>
      </c>
      <c r="AR275" s="173">
        <f t="shared" si="446"/>
        <v>2.8100363831408001E-2</v>
      </c>
      <c r="AS275" s="230">
        <f t="shared" si="447"/>
        <v>2.7560050255727164E-2</v>
      </c>
      <c r="AT275" s="230">
        <f t="shared" si="447"/>
        <v>2.7019736680046331E-2</v>
      </c>
      <c r="AU275" s="230">
        <f t="shared" si="447"/>
        <v>2.6479423104365494E-2</v>
      </c>
      <c r="AV275" s="230">
        <f t="shared" si="447"/>
        <v>2.5939109528684657E-2</v>
      </c>
      <c r="AW275" s="230">
        <f t="shared" si="447"/>
        <v>2.5398795953003823E-2</v>
      </c>
      <c r="AX275" s="230">
        <f t="shared" si="447"/>
        <v>2.4858482377322987E-2</v>
      </c>
      <c r="AY275" s="230">
        <f t="shared" si="447"/>
        <v>2.431816880164215E-2</v>
      </c>
      <c r="AZ275" s="230">
        <f t="shared" si="447"/>
        <v>2.3777855225961313E-2</v>
      </c>
      <c r="BA275" s="230">
        <f t="shared" si="448"/>
        <v>2.3237541650280479E-2</v>
      </c>
      <c r="BB275" s="230">
        <f t="shared" si="448"/>
        <v>2.2697228074599642E-2</v>
      </c>
      <c r="BC275" s="230">
        <f t="shared" si="448"/>
        <v>2.2156914498918809E-2</v>
      </c>
      <c r="BD275" s="230">
        <f t="shared" si="448"/>
        <v>2.1616600923237972E-2</v>
      </c>
      <c r="BE275" s="230">
        <f t="shared" si="448"/>
        <v>2.1076287347557135E-2</v>
      </c>
      <c r="BF275" s="230">
        <f t="shared" si="448"/>
        <v>2.0535973771876298E-2</v>
      </c>
      <c r="BG275" s="230">
        <f t="shared" si="448"/>
        <v>1.9995660196195461E-2</v>
      </c>
      <c r="BH275" s="230">
        <f t="shared" si="448"/>
        <v>1.9455346620514628E-2</v>
      </c>
      <c r="BI275" s="230">
        <f t="shared" si="448"/>
        <v>1.8915033044833794E-2</v>
      </c>
      <c r="BJ275" s="230">
        <f t="shared" si="448"/>
        <v>1.8374719469152957E-2</v>
      </c>
      <c r="BK275" s="230">
        <f t="shared" si="449"/>
        <v>1.783440589347212E-2</v>
      </c>
      <c r="BL275" s="230">
        <f t="shared" si="449"/>
        <v>1.7294092317791283E-2</v>
      </c>
      <c r="BM275" s="230">
        <f t="shared" si="449"/>
        <v>1.6753778742110446E-2</v>
      </c>
      <c r="BN275" s="230">
        <f t="shared" si="449"/>
        <v>1.6213465166429613E-2</v>
      </c>
      <c r="BO275" s="230">
        <f t="shared" si="449"/>
        <v>1.5673151590748776E-2</v>
      </c>
      <c r="BP275" s="230">
        <f t="shared" si="449"/>
        <v>1.5132838015067941E-2</v>
      </c>
      <c r="BQ275" s="230">
        <f t="shared" si="449"/>
        <v>1.4592524439387106E-2</v>
      </c>
      <c r="BR275" s="230">
        <f t="shared" si="449"/>
        <v>1.4052210863706269E-2</v>
      </c>
      <c r="BS275" s="230">
        <f t="shared" si="449"/>
        <v>1.3511897288025434E-2</v>
      </c>
      <c r="BT275" s="230">
        <f t="shared" si="449"/>
        <v>1.2971583712344598E-2</v>
      </c>
      <c r="BU275" s="230">
        <f t="shared" si="450"/>
        <v>1.2431270136663761E-2</v>
      </c>
      <c r="BV275" s="230">
        <f t="shared" si="450"/>
        <v>1.1890956560982924E-2</v>
      </c>
      <c r="BW275" s="230">
        <f t="shared" si="450"/>
        <v>1.1350642985302091E-2</v>
      </c>
      <c r="BX275" s="230">
        <f t="shared" si="450"/>
        <v>1.0810329409621254E-2</v>
      </c>
      <c r="BY275" s="230">
        <f t="shared" si="450"/>
        <v>1.0270015833940417E-2</v>
      </c>
      <c r="BZ275" s="230">
        <f t="shared" si="450"/>
        <v>9.7297022582595837E-3</v>
      </c>
      <c r="CA275" s="230">
        <f t="shared" si="450"/>
        <v>9.1893886825787467E-3</v>
      </c>
      <c r="CB275" s="230">
        <f t="shared" si="450"/>
        <v>8.6490751068979098E-3</v>
      </c>
      <c r="CC275" s="230">
        <f t="shared" si="450"/>
        <v>8.1087615312170763E-3</v>
      </c>
      <c r="CD275" s="230">
        <f t="shared" si="450"/>
        <v>7.5684479555362394E-3</v>
      </c>
      <c r="CE275" s="230">
        <f t="shared" si="451"/>
        <v>7.0281343798554025E-3</v>
      </c>
      <c r="CF275" s="230">
        <f t="shared" si="451"/>
        <v>6.4878208041745655E-3</v>
      </c>
      <c r="CG275" s="230">
        <f t="shared" si="451"/>
        <v>5.9475072284937321E-3</v>
      </c>
      <c r="CH275" s="230">
        <f t="shared" si="451"/>
        <v>5.4071936528128951E-3</v>
      </c>
      <c r="CI275" s="230">
        <f t="shared" si="451"/>
        <v>4.8668800771320582E-3</v>
      </c>
      <c r="CJ275" s="230">
        <f t="shared" si="451"/>
        <v>4.3265665014512247E-3</v>
      </c>
      <c r="CK275" s="230">
        <f t="shared" si="451"/>
        <v>3.7862529257703878E-3</v>
      </c>
      <c r="CL275" s="230">
        <f t="shared" si="451"/>
        <v>3.2459393500895509E-3</v>
      </c>
      <c r="CM275" s="230">
        <f t="shared" si="451"/>
        <v>2.7056257744087174E-3</v>
      </c>
      <c r="CN275" s="230">
        <f t="shared" si="451"/>
        <v>2.1653121987278805E-3</v>
      </c>
      <c r="CO275" s="230">
        <f t="shared" si="452"/>
        <v>1.6249986230470435E-3</v>
      </c>
      <c r="CP275" s="230">
        <f t="shared" si="452"/>
        <v>1.0846850473662101E-3</v>
      </c>
      <c r="CQ275" s="230">
        <f t="shared" si="452"/>
        <v>5.4437147168537314E-4</v>
      </c>
      <c r="CR275" s="230">
        <f t="shared" si="452"/>
        <v>4.05789600453621E-6</v>
      </c>
      <c r="CS275" s="230">
        <f t="shared" si="452"/>
        <v>-4.8097861463309449E-4</v>
      </c>
      <c r="CT275" s="230">
        <f t="shared" si="452"/>
        <v>-5.6200727662816005E-4</v>
      </c>
      <c r="CU275" s="230">
        <f t="shared" si="452"/>
        <v>-5.6200727662816005E-4</v>
      </c>
      <c r="CV275" s="230">
        <f t="shared" si="452"/>
        <v>-5.6200727662816005E-4</v>
      </c>
      <c r="CW275" s="230">
        <f t="shared" si="452"/>
        <v>-5.6200727662816005E-4</v>
      </c>
      <c r="CX275" s="230">
        <f t="shared" si="452"/>
        <v>-5.6200727662816005E-4</v>
      </c>
      <c r="CY275" s="230">
        <f t="shared" si="453"/>
        <v>-5.6200727662816005E-4</v>
      </c>
      <c r="CZ275" s="230">
        <f t="shared" si="453"/>
        <v>-5.6200727662816005E-4</v>
      </c>
      <c r="DA275" s="230">
        <f t="shared" si="453"/>
        <v>-5.6200727662816005E-4</v>
      </c>
      <c r="DB275" s="230">
        <f t="shared" si="453"/>
        <v>-5.6200727662816005E-4</v>
      </c>
      <c r="DC275" s="230">
        <f t="shared" si="453"/>
        <v>-5.6200727662816005E-4</v>
      </c>
      <c r="DD275" s="230">
        <f t="shared" si="453"/>
        <v>-5.6200727662816005E-4</v>
      </c>
      <c r="DE275" s="230">
        <f t="shared" si="453"/>
        <v>-5.6200727662816005E-4</v>
      </c>
      <c r="DF275" s="230">
        <f t="shared" si="453"/>
        <v>-5.6200727662816005E-4</v>
      </c>
      <c r="DG275" s="230">
        <f t="shared" si="453"/>
        <v>-5.6200727662816005E-4</v>
      </c>
      <c r="DH275" s="230">
        <f t="shared" si="453"/>
        <v>-5.6200727662816005E-4</v>
      </c>
      <c r="DI275" s="230">
        <f t="shared" si="454"/>
        <v>-5.6200727662816005E-4</v>
      </c>
      <c r="DJ275" s="230">
        <f t="shared" si="454"/>
        <v>-5.6200727662816005E-4</v>
      </c>
      <c r="DK275" s="230">
        <f t="shared" si="454"/>
        <v>-5.6200727662816005E-4</v>
      </c>
      <c r="DL275" s="230">
        <f t="shared" si="454"/>
        <v>-5.6200727662816005E-4</v>
      </c>
      <c r="DM275" s="230">
        <f t="shared" si="454"/>
        <v>-5.6200727662816005E-4</v>
      </c>
      <c r="DN275" s="230">
        <f t="shared" si="454"/>
        <v>-5.6200727662816005E-4</v>
      </c>
      <c r="DO275" s="230">
        <f t="shared" si="454"/>
        <v>-5.6200727662816005E-4</v>
      </c>
      <c r="DP275" s="230">
        <f t="shared" si="454"/>
        <v>-5.6200727662816005E-4</v>
      </c>
    </row>
    <row r="276" spans="2:120" x14ac:dyDescent="0.25">
      <c r="B276" s="194" t="str">
        <f t="shared" si="455"/>
        <v>Anguilla</v>
      </c>
      <c r="C276" s="233">
        <f>'web app'!$C$29</f>
        <v>668.55</v>
      </c>
      <c r="D276" s="234">
        <f>'web app'!$C$17</f>
        <v>0.15</v>
      </c>
      <c r="E276" s="235">
        <f>VLOOKUP($S276,'data countries EDGAR'!$A$15:$AA$223,'data countries EDGAR'!$AA$12,FALSE)</f>
        <v>1.9676461887066947E-6</v>
      </c>
      <c r="F276" s="235">
        <f>VLOOKUP($S276,'data countries EDGAR'!$A$15:$AA$223,'data countries EDGAR'!$Z$12,FALSE)</f>
        <v>7.5433388699632877E-7</v>
      </c>
      <c r="G276" s="193">
        <f t="shared" si="456"/>
        <v>6.2598391104766525E-4</v>
      </c>
      <c r="H276" s="262">
        <f>VLOOKUP($S276,'data countries EDGAR'!$A$15:$AA$223,'data countries EDGAR'!M$12,FALSE)/1000</f>
        <v>2.7676923335423999E-5</v>
      </c>
      <c r="I276" s="236">
        <f>VLOOKUP($S276,'data countries EDGAR'!$A$15:$AA$223,'data countries EDGAR'!N$12,FALSE)/1000</f>
        <v>2.2876156463911999E-5</v>
      </c>
      <c r="J276" s="236">
        <f>VLOOKUP($S276,'data countries EDGAR'!$A$15:$AA$223,'data countries EDGAR'!O$12,FALSE)/1000</f>
        <v>2.2090327529958E-5</v>
      </c>
      <c r="K276" s="236">
        <f>VLOOKUP($S276,'data countries EDGAR'!$A$15:$AA$223,'data countries EDGAR'!P$12,FALSE)/1000</f>
        <v>2.1933840664167E-5</v>
      </c>
      <c r="L276" s="236">
        <f>VLOOKUP($S276,'data countries EDGAR'!$A$15:$AA$223,'data countries EDGAR'!Q$12,FALSE)/1000</f>
        <v>2.1917944118600001E-5</v>
      </c>
      <c r="M276" s="236">
        <f>VLOOKUP($S276,'data countries EDGAR'!$A$15:$AA$223,'data countries EDGAR'!R$12,FALSE)/1000</f>
        <v>2.2768633837108999E-5</v>
      </c>
      <c r="N276" s="236"/>
      <c r="O276" s="236"/>
      <c r="P276" s="262">
        <f t="shared" si="457"/>
        <v>1.1158690261374601E-4</v>
      </c>
      <c r="Q276" s="194">
        <f t="shared" si="458"/>
        <v>-1.3061724260031884E-5</v>
      </c>
      <c r="R276" s="237">
        <f t="shared" si="459"/>
        <v>2.5392302143821325E-2</v>
      </c>
      <c r="S276" s="194" t="str">
        <f>'data countries EDGAR'!A19</f>
        <v>Anguilla</v>
      </c>
      <c r="T276" s="210">
        <f>'web app'!$M$22-1</f>
        <v>2024</v>
      </c>
      <c r="U276" s="228">
        <f t="shared" si="460"/>
        <v>5.1439700843391924E-4</v>
      </c>
      <c r="V276" s="193">
        <f t="shared" si="434"/>
        <v>5.14397008433817E-4</v>
      </c>
      <c r="W276" s="254">
        <f t="shared" si="461"/>
        <v>4.4262764875569127E-2</v>
      </c>
      <c r="X276" s="197">
        <f t="shared" si="435"/>
        <v>2.2768633837108999E-5</v>
      </c>
      <c r="Y276" s="229">
        <f t="shared" si="436"/>
        <v>-4.5537267674217996E-7</v>
      </c>
      <c r="Z276" s="199">
        <f t="shared" si="462"/>
        <v>2.3224006513851178E-5</v>
      </c>
      <c r="AA276" s="199">
        <f t="shared" si="437"/>
        <v>-9.5155237044829921E-2</v>
      </c>
      <c r="AB276" s="200">
        <f t="shared" si="438"/>
        <v>97.455864299587731</v>
      </c>
      <c r="AC276" s="199">
        <f t="shared" si="463"/>
        <v>2024.5051787771588</v>
      </c>
      <c r="AD276" s="199">
        <f t="shared" si="464"/>
        <v>2072.773944361124</v>
      </c>
      <c r="AE276" s="201">
        <f t="shared" si="465"/>
        <v>2072.773944361124</v>
      </c>
      <c r="AF276" s="202">
        <f t="shared" si="439"/>
        <v>2071.8273964324744</v>
      </c>
      <c r="AG276" s="202">
        <f t="shared" si="466"/>
        <v>2072.773944361124</v>
      </c>
      <c r="AH276" s="202">
        <f t="shared" si="467"/>
        <v>2072</v>
      </c>
      <c r="AI276" s="177">
        <f t="shared" si="440"/>
        <v>2072</v>
      </c>
      <c r="AJ276" s="178" cm="1">
        <f t="array" ref="AJ276">IFERROR(INDEX($AN$6:$DP$6,MATCH(_xlfn.AGGREGATE(14,6,(AN276:DP276)/(AN276:DP276&lt;=0),1),AN276:DP276,0)),"-")</f>
        <v>2072</v>
      </c>
      <c r="AL276" s="176" t="s">
        <v>302</v>
      </c>
      <c r="AM276" s="154">
        <f t="shared" si="441"/>
        <v>2.7676923335423999E-5</v>
      </c>
      <c r="AN276" s="173">
        <f t="shared" si="442"/>
        <v>2.2876156463911999E-5</v>
      </c>
      <c r="AO276" s="173">
        <f t="shared" si="443"/>
        <v>2.2090327529958E-5</v>
      </c>
      <c r="AP276" s="173">
        <f t="shared" si="444"/>
        <v>2.1933840664167E-5</v>
      </c>
      <c r="AQ276" s="173">
        <f t="shared" si="445"/>
        <v>2.1917944118600001E-5</v>
      </c>
      <c r="AR276" s="173">
        <f t="shared" si="446"/>
        <v>2.2768633837108999E-5</v>
      </c>
      <c r="AS276" s="230">
        <f t="shared" si="447"/>
        <v>2.2287546020043153E-5</v>
      </c>
      <c r="AT276" s="230">
        <f t="shared" si="447"/>
        <v>2.1806458202977311E-5</v>
      </c>
      <c r="AU276" s="230">
        <f t="shared" si="447"/>
        <v>2.1325370385911466E-5</v>
      </c>
      <c r="AV276" s="230">
        <f t="shared" si="447"/>
        <v>2.084428256884562E-5</v>
      </c>
      <c r="AW276" s="230">
        <f t="shared" si="447"/>
        <v>2.0363194751779775E-5</v>
      </c>
      <c r="AX276" s="230">
        <f t="shared" si="447"/>
        <v>1.9882106934713932E-5</v>
      </c>
      <c r="AY276" s="230">
        <f t="shared" si="447"/>
        <v>1.9401019117648087E-5</v>
      </c>
      <c r="AZ276" s="230">
        <f t="shared" si="447"/>
        <v>1.8919931300582241E-5</v>
      </c>
      <c r="BA276" s="230">
        <f t="shared" si="448"/>
        <v>1.8438843483516399E-5</v>
      </c>
      <c r="BB276" s="230">
        <f t="shared" si="448"/>
        <v>1.7957755666450554E-5</v>
      </c>
      <c r="BC276" s="230">
        <f t="shared" si="448"/>
        <v>1.7476667849384708E-5</v>
      </c>
      <c r="BD276" s="230">
        <f t="shared" si="448"/>
        <v>1.6995580032318863E-5</v>
      </c>
      <c r="BE276" s="230">
        <f t="shared" si="448"/>
        <v>1.6514492215253021E-5</v>
      </c>
      <c r="BF276" s="230">
        <f t="shared" si="448"/>
        <v>1.6033404398187175E-5</v>
      </c>
      <c r="BG276" s="230">
        <f t="shared" si="448"/>
        <v>1.555231658112133E-5</v>
      </c>
      <c r="BH276" s="230">
        <f t="shared" si="448"/>
        <v>1.5071228764055486E-5</v>
      </c>
      <c r="BI276" s="230">
        <f t="shared" si="448"/>
        <v>1.4590140946989642E-5</v>
      </c>
      <c r="BJ276" s="230">
        <f t="shared" si="448"/>
        <v>1.4109053129923797E-5</v>
      </c>
      <c r="BK276" s="230">
        <f t="shared" si="449"/>
        <v>1.3627965312857953E-5</v>
      </c>
      <c r="BL276" s="230">
        <f t="shared" si="449"/>
        <v>1.3146877495792108E-5</v>
      </c>
      <c r="BM276" s="230">
        <f t="shared" si="449"/>
        <v>1.2665789678726264E-5</v>
      </c>
      <c r="BN276" s="230">
        <f t="shared" si="449"/>
        <v>1.2184701861660418E-5</v>
      </c>
      <c r="BO276" s="230">
        <f t="shared" si="449"/>
        <v>1.1703614044594575E-5</v>
      </c>
      <c r="BP276" s="230">
        <f t="shared" si="449"/>
        <v>1.1222526227528731E-5</v>
      </c>
      <c r="BQ276" s="230">
        <f t="shared" si="449"/>
        <v>1.0741438410462885E-5</v>
      </c>
      <c r="BR276" s="230">
        <f t="shared" si="449"/>
        <v>1.0260350593397041E-5</v>
      </c>
      <c r="BS276" s="230">
        <f t="shared" si="449"/>
        <v>9.779262776331196E-6</v>
      </c>
      <c r="BT276" s="230">
        <f t="shared" si="449"/>
        <v>9.2981749592653522E-6</v>
      </c>
      <c r="BU276" s="230">
        <f t="shared" si="450"/>
        <v>8.8170871421995067E-6</v>
      </c>
      <c r="BV276" s="230">
        <f t="shared" si="450"/>
        <v>8.335999325133663E-6</v>
      </c>
      <c r="BW276" s="230">
        <f t="shared" si="450"/>
        <v>7.8549115080678175E-6</v>
      </c>
      <c r="BX276" s="230">
        <f t="shared" si="450"/>
        <v>7.3738236910019737E-6</v>
      </c>
      <c r="BY276" s="230">
        <f t="shared" si="450"/>
        <v>6.8927358739361282E-6</v>
      </c>
      <c r="BZ276" s="230">
        <f t="shared" si="450"/>
        <v>6.4116480568702861E-6</v>
      </c>
      <c r="CA276" s="230">
        <f t="shared" si="450"/>
        <v>5.9305602398044406E-6</v>
      </c>
      <c r="CB276" s="230">
        <f t="shared" si="450"/>
        <v>5.4494724227385952E-6</v>
      </c>
      <c r="CC276" s="230">
        <f t="shared" si="450"/>
        <v>4.9683846056727497E-6</v>
      </c>
      <c r="CD276" s="230">
        <f t="shared" si="450"/>
        <v>4.4872967886069076E-6</v>
      </c>
      <c r="CE276" s="230">
        <f t="shared" si="451"/>
        <v>4.0062089715410621E-6</v>
      </c>
      <c r="CF276" s="230">
        <f t="shared" si="451"/>
        <v>3.5251211544752166E-6</v>
      </c>
      <c r="CG276" s="230">
        <f t="shared" si="451"/>
        <v>3.0440333374093745E-6</v>
      </c>
      <c r="CH276" s="230">
        <f t="shared" si="451"/>
        <v>2.562945520343529E-6</v>
      </c>
      <c r="CI276" s="230">
        <f t="shared" si="451"/>
        <v>2.0818577032776836E-6</v>
      </c>
      <c r="CJ276" s="230">
        <f t="shared" si="451"/>
        <v>1.6007698862118381E-6</v>
      </c>
      <c r="CK276" s="230">
        <f t="shared" si="451"/>
        <v>1.119682069145996E-6</v>
      </c>
      <c r="CL276" s="230">
        <f t="shared" si="451"/>
        <v>6.3859425208015051E-7</v>
      </c>
      <c r="CM276" s="230">
        <f t="shared" si="451"/>
        <v>1.5750643501430503E-7</v>
      </c>
      <c r="CN276" s="230">
        <f t="shared" si="451"/>
        <v>-3.1128931125084618E-7</v>
      </c>
      <c r="CO276" s="230">
        <f t="shared" si="452"/>
        <v>-4.5537267674217996E-7</v>
      </c>
      <c r="CP276" s="230">
        <f t="shared" si="452"/>
        <v>-4.5537267674217996E-7</v>
      </c>
      <c r="CQ276" s="230">
        <f t="shared" si="452"/>
        <v>-4.5537267674217996E-7</v>
      </c>
      <c r="CR276" s="230">
        <f t="shared" si="452"/>
        <v>-4.5537267674217996E-7</v>
      </c>
      <c r="CS276" s="230">
        <f t="shared" si="452"/>
        <v>-4.5537267674217996E-7</v>
      </c>
      <c r="CT276" s="230">
        <f t="shared" si="452"/>
        <v>-4.5537267674217996E-7</v>
      </c>
      <c r="CU276" s="230">
        <f t="shared" si="452"/>
        <v>-4.5537267674217996E-7</v>
      </c>
      <c r="CV276" s="230">
        <f t="shared" si="452"/>
        <v>-4.5537267674217996E-7</v>
      </c>
      <c r="CW276" s="230">
        <f t="shared" si="452"/>
        <v>-4.5537267674217996E-7</v>
      </c>
      <c r="CX276" s="230">
        <f t="shared" si="452"/>
        <v>-4.5537267674217996E-7</v>
      </c>
      <c r="CY276" s="230">
        <f t="shared" si="453"/>
        <v>-4.5537267674217996E-7</v>
      </c>
      <c r="CZ276" s="230">
        <f t="shared" si="453"/>
        <v>-4.5537267674217996E-7</v>
      </c>
      <c r="DA276" s="230">
        <f t="shared" si="453"/>
        <v>-4.5537267674217996E-7</v>
      </c>
      <c r="DB276" s="230">
        <f t="shared" si="453"/>
        <v>-4.5537267674217996E-7</v>
      </c>
      <c r="DC276" s="230">
        <f t="shared" si="453"/>
        <v>-4.5537267674217996E-7</v>
      </c>
      <c r="DD276" s="230">
        <f t="shared" si="453"/>
        <v>-4.5537267674217996E-7</v>
      </c>
      <c r="DE276" s="230">
        <f t="shared" si="453"/>
        <v>-4.5537267674217996E-7</v>
      </c>
      <c r="DF276" s="230">
        <f t="shared" si="453"/>
        <v>-4.5537267674217996E-7</v>
      </c>
      <c r="DG276" s="230">
        <f t="shared" si="453"/>
        <v>-4.5537267674217996E-7</v>
      </c>
      <c r="DH276" s="230">
        <f t="shared" si="453"/>
        <v>-4.5537267674217996E-7</v>
      </c>
      <c r="DI276" s="230">
        <f t="shared" si="454"/>
        <v>-4.5537267674217996E-7</v>
      </c>
      <c r="DJ276" s="230">
        <f t="shared" si="454"/>
        <v>-4.5537267674217996E-7</v>
      </c>
      <c r="DK276" s="230">
        <f t="shared" si="454"/>
        <v>-4.5537267674217996E-7</v>
      </c>
      <c r="DL276" s="230">
        <f t="shared" si="454"/>
        <v>-4.5537267674217996E-7</v>
      </c>
      <c r="DM276" s="230">
        <f t="shared" si="454"/>
        <v>-4.5537267674217996E-7</v>
      </c>
      <c r="DN276" s="230">
        <f t="shared" si="454"/>
        <v>-4.5537267674217996E-7</v>
      </c>
      <c r="DO276" s="230">
        <f t="shared" si="454"/>
        <v>-4.5537267674217996E-7</v>
      </c>
      <c r="DP276" s="230">
        <f t="shared" si="454"/>
        <v>-4.5537267674217996E-7</v>
      </c>
    </row>
    <row r="277" spans="2:120" x14ac:dyDescent="0.25">
      <c r="B277" s="194" t="str">
        <f t="shared" si="455"/>
        <v>Antigua and Barbuda</v>
      </c>
      <c r="C277" s="233">
        <f>'web app'!$C$29</f>
        <v>668.55</v>
      </c>
      <c r="D277" s="234">
        <f>'web app'!$C$17</f>
        <v>0.15</v>
      </c>
      <c r="E277" s="235">
        <f>VLOOKUP($S277,'data countries EDGAR'!$A$15:$AA$223,'data countries EDGAR'!$AA$12,FALSE)</f>
        <v>1.3496802814376588E-5</v>
      </c>
      <c r="F277" s="235">
        <f>VLOOKUP($S277,'data countries EDGAR'!$A$15:$AA$223,'data countries EDGAR'!$Z$12,FALSE)</f>
        <v>9.3380381064566238E-6</v>
      </c>
      <c r="G277" s="193">
        <f t="shared" si="456"/>
        <v>6.6599966978935594E-3</v>
      </c>
      <c r="H277" s="262">
        <f>VLOOKUP($S277,'data countries EDGAR'!$A$15:$AA$223,'data countries EDGAR'!M$12,FALSE)/1000</f>
        <v>3.4261773099545999E-4</v>
      </c>
      <c r="I277" s="236">
        <f>VLOOKUP($S277,'data countries EDGAR'!$A$15:$AA$223,'data countries EDGAR'!N$12,FALSE)/1000</f>
        <v>3.2601815801742003E-4</v>
      </c>
      <c r="J277" s="236">
        <f>VLOOKUP($S277,'data countries EDGAR'!$A$15:$AA$223,'data countries EDGAR'!O$12,FALSE)/1000</f>
        <v>3.3153928407181999E-4</v>
      </c>
      <c r="K277" s="236">
        <f>VLOOKUP($S277,'data countries EDGAR'!$A$15:$AA$223,'data countries EDGAR'!P$12,FALSE)/1000</f>
        <v>3.4301060639117998E-4</v>
      </c>
      <c r="L277" s="236">
        <f>VLOOKUP($S277,'data countries EDGAR'!$A$15:$AA$223,'data countries EDGAR'!Q$12,FALSE)/1000</f>
        <v>3.4409457960214002E-4</v>
      </c>
      <c r="M277" s="236">
        <f>VLOOKUP($S277,'data countries EDGAR'!$A$15:$AA$223,'data countries EDGAR'!R$12,FALSE)/1000</f>
        <v>3.5618734528828998E-4</v>
      </c>
      <c r="N277" s="236"/>
      <c r="O277" s="236"/>
      <c r="P277" s="262">
        <f t="shared" si="457"/>
        <v>1.70084997337085E-3</v>
      </c>
      <c r="Q277" s="194">
        <f t="shared" si="458"/>
        <v>-3.2422925209467634E-4</v>
      </c>
      <c r="R277" s="237">
        <f t="shared" si="459"/>
        <v>6.5380048243255315E-2</v>
      </c>
      <c r="S277" s="194" t="str">
        <f>'data countries EDGAR'!A20</f>
        <v>Antigua and Barbuda</v>
      </c>
      <c r="T277" s="210">
        <f>'web app'!$M$22-1</f>
        <v>2024</v>
      </c>
      <c r="U277" s="228">
        <f t="shared" si="460"/>
        <v>4.9591467245227094E-3</v>
      </c>
      <c r="V277" s="193">
        <f t="shared" si="434"/>
        <v>4.9591467245203415E-3</v>
      </c>
      <c r="W277" s="254">
        <f t="shared" si="461"/>
        <v>7.1824320809988684E-2</v>
      </c>
      <c r="X277" s="197">
        <f t="shared" si="435"/>
        <v>3.5618734528828998E-4</v>
      </c>
      <c r="Y277" s="229">
        <f t="shared" si="436"/>
        <v>-7.1237469057657994E-6</v>
      </c>
      <c r="Z277" s="199">
        <f t="shared" si="462"/>
        <v>3.6331109219405578E-4</v>
      </c>
      <c r="AA277" s="199">
        <f t="shared" si="437"/>
        <v>-1.4824110263646477</v>
      </c>
      <c r="AB277" s="200">
        <f t="shared" si="438"/>
        <v>1512.0742804086724</v>
      </c>
      <c r="AC277" s="199">
        <f t="shared" si="463"/>
        <v>2024.5079943401965</v>
      </c>
      <c r="AD277" s="199">
        <f t="shared" si="464"/>
        <v>2055.772124310422</v>
      </c>
      <c r="AE277" s="201">
        <f t="shared" si="465"/>
        <v>2055.772124310422</v>
      </c>
      <c r="AF277" s="202">
        <f t="shared" si="439"/>
        <v>2055.1589454023742</v>
      </c>
      <c r="AG277" s="202">
        <f t="shared" si="466"/>
        <v>2055.772124310422</v>
      </c>
      <c r="AH277" s="202">
        <f t="shared" si="467"/>
        <v>2055</v>
      </c>
      <c r="AI277" s="177">
        <f t="shared" si="440"/>
        <v>2055</v>
      </c>
      <c r="AJ277" s="178" cm="1">
        <f t="array" ref="AJ277">IFERROR(INDEX($AN$6:$DP$6,MATCH(_xlfn.AGGREGATE(14,6,(AN277:DP277)/(AN277:DP277&lt;=0),1),AN277:DP277,0)),"-")</f>
        <v>2055</v>
      </c>
      <c r="AL277" s="176" t="s">
        <v>302</v>
      </c>
      <c r="AM277" s="154">
        <f t="shared" si="441"/>
        <v>3.4261773099545999E-4</v>
      </c>
      <c r="AN277" s="173">
        <f t="shared" si="442"/>
        <v>3.2601815801742003E-4</v>
      </c>
      <c r="AO277" s="173">
        <f t="shared" si="443"/>
        <v>3.3153928407181999E-4</v>
      </c>
      <c r="AP277" s="173">
        <f t="shared" si="444"/>
        <v>3.4301060639117998E-4</v>
      </c>
      <c r="AQ277" s="173">
        <f t="shared" si="445"/>
        <v>3.4409457960214002E-4</v>
      </c>
      <c r="AR277" s="173">
        <f t="shared" si="446"/>
        <v>3.5618734528828998E-4</v>
      </c>
      <c r="AS277" s="230">
        <f t="shared" si="447"/>
        <v>3.4456961543445413E-4</v>
      </c>
      <c r="AT277" s="230">
        <f t="shared" si="447"/>
        <v>3.3295188558061823E-4</v>
      </c>
      <c r="AU277" s="230">
        <f t="shared" si="447"/>
        <v>3.2133415572678238E-4</v>
      </c>
      <c r="AV277" s="230">
        <f t="shared" si="447"/>
        <v>3.0971642587294653E-4</v>
      </c>
      <c r="AW277" s="230">
        <f t="shared" si="447"/>
        <v>2.9809869601911068E-4</v>
      </c>
      <c r="AX277" s="230">
        <f t="shared" si="447"/>
        <v>2.8648096616527483E-4</v>
      </c>
      <c r="AY277" s="230">
        <f t="shared" si="447"/>
        <v>2.7486323631143892E-4</v>
      </c>
      <c r="AZ277" s="230">
        <f t="shared" si="447"/>
        <v>2.6324550645760307E-4</v>
      </c>
      <c r="BA277" s="230">
        <f t="shared" si="448"/>
        <v>2.5162777660376722E-4</v>
      </c>
      <c r="BB277" s="230">
        <f t="shared" si="448"/>
        <v>2.4001004674993135E-4</v>
      </c>
      <c r="BC277" s="230">
        <f t="shared" si="448"/>
        <v>2.2839231689609547E-4</v>
      </c>
      <c r="BD277" s="230">
        <f t="shared" si="448"/>
        <v>2.1677458704225962E-4</v>
      </c>
      <c r="BE277" s="230">
        <f t="shared" si="448"/>
        <v>2.0515685718842377E-4</v>
      </c>
      <c r="BF277" s="230">
        <f t="shared" si="448"/>
        <v>1.9353912733458789E-4</v>
      </c>
      <c r="BG277" s="230">
        <f t="shared" si="448"/>
        <v>1.8192139748075202E-4</v>
      </c>
      <c r="BH277" s="230">
        <f t="shared" si="448"/>
        <v>1.7030366762691617E-4</v>
      </c>
      <c r="BI277" s="230">
        <f t="shared" si="448"/>
        <v>1.5868593777308032E-4</v>
      </c>
      <c r="BJ277" s="230">
        <f t="shared" si="448"/>
        <v>1.4706820791924444E-4</v>
      </c>
      <c r="BK277" s="230">
        <f t="shared" si="449"/>
        <v>1.3545047806540856E-4</v>
      </c>
      <c r="BL277" s="230">
        <f t="shared" si="449"/>
        <v>1.2383274821157271E-4</v>
      </c>
      <c r="BM277" s="230">
        <f t="shared" si="449"/>
        <v>1.1221501835773686E-4</v>
      </c>
      <c r="BN277" s="230">
        <f t="shared" si="449"/>
        <v>1.0059728850390096E-4</v>
      </c>
      <c r="BO277" s="230">
        <f t="shared" si="449"/>
        <v>8.8979558650065108E-5</v>
      </c>
      <c r="BP277" s="230">
        <f t="shared" si="449"/>
        <v>7.7361828796229258E-5</v>
      </c>
      <c r="BQ277" s="230">
        <f t="shared" si="449"/>
        <v>6.5744098942393408E-5</v>
      </c>
      <c r="BR277" s="230">
        <f t="shared" si="449"/>
        <v>5.4126369088557558E-5</v>
      </c>
      <c r="BS277" s="230">
        <f t="shared" si="449"/>
        <v>4.2508639234721654E-5</v>
      </c>
      <c r="BT277" s="230">
        <f t="shared" si="449"/>
        <v>3.0890909380885804E-5</v>
      </c>
      <c r="BU277" s="230">
        <f t="shared" si="450"/>
        <v>1.9273179527049954E-5</v>
      </c>
      <c r="BV277" s="230">
        <f t="shared" si="450"/>
        <v>7.65544967321405E-6</v>
      </c>
      <c r="BW277" s="230">
        <f t="shared" si="450"/>
        <v>-3.660641335215402E-6</v>
      </c>
      <c r="BX277" s="230">
        <f t="shared" si="450"/>
        <v>-7.1237469057657994E-6</v>
      </c>
      <c r="BY277" s="230">
        <f t="shared" si="450"/>
        <v>-7.1237469057657994E-6</v>
      </c>
      <c r="BZ277" s="230">
        <f t="shared" si="450"/>
        <v>-7.1237469057657994E-6</v>
      </c>
      <c r="CA277" s="230">
        <f t="shared" si="450"/>
        <v>-7.1237469057657994E-6</v>
      </c>
      <c r="CB277" s="230">
        <f t="shared" si="450"/>
        <v>-7.1237469057657994E-6</v>
      </c>
      <c r="CC277" s="230">
        <f t="shared" si="450"/>
        <v>-7.1237469057657994E-6</v>
      </c>
      <c r="CD277" s="230">
        <f t="shared" si="450"/>
        <v>-7.1237469057657994E-6</v>
      </c>
      <c r="CE277" s="230">
        <f t="shared" si="451"/>
        <v>-7.1237469057657994E-6</v>
      </c>
      <c r="CF277" s="230">
        <f t="shared" si="451"/>
        <v>-7.1237469057657994E-6</v>
      </c>
      <c r="CG277" s="230">
        <f t="shared" si="451"/>
        <v>-7.1237469057657994E-6</v>
      </c>
      <c r="CH277" s="230">
        <f t="shared" si="451"/>
        <v>-7.1237469057657994E-6</v>
      </c>
      <c r="CI277" s="230">
        <f t="shared" si="451"/>
        <v>-7.1237469057657994E-6</v>
      </c>
      <c r="CJ277" s="230">
        <f t="shared" si="451"/>
        <v>-7.1237469057657994E-6</v>
      </c>
      <c r="CK277" s="230">
        <f t="shared" si="451"/>
        <v>-7.1237469057657994E-6</v>
      </c>
      <c r="CL277" s="230">
        <f t="shared" si="451"/>
        <v>-7.1237469057657994E-6</v>
      </c>
      <c r="CM277" s="230">
        <f t="shared" si="451"/>
        <v>-7.1237469057657994E-6</v>
      </c>
      <c r="CN277" s="230">
        <f t="shared" si="451"/>
        <v>-7.1237469057657994E-6</v>
      </c>
      <c r="CO277" s="230">
        <f t="shared" si="452"/>
        <v>-7.1237469057657994E-6</v>
      </c>
      <c r="CP277" s="230">
        <f t="shared" si="452"/>
        <v>-7.1237469057657994E-6</v>
      </c>
      <c r="CQ277" s="230">
        <f t="shared" si="452"/>
        <v>-7.1237469057657994E-6</v>
      </c>
      <c r="CR277" s="230">
        <f t="shared" si="452"/>
        <v>-7.1237469057657994E-6</v>
      </c>
      <c r="CS277" s="230">
        <f t="shared" si="452"/>
        <v>-7.1237469057657994E-6</v>
      </c>
      <c r="CT277" s="230">
        <f t="shared" si="452"/>
        <v>-7.1237469057657994E-6</v>
      </c>
      <c r="CU277" s="230">
        <f t="shared" si="452"/>
        <v>-7.1237469057657994E-6</v>
      </c>
      <c r="CV277" s="230">
        <f t="shared" si="452"/>
        <v>-7.1237469057657994E-6</v>
      </c>
      <c r="CW277" s="230">
        <f t="shared" si="452"/>
        <v>-7.1237469057657994E-6</v>
      </c>
      <c r="CX277" s="230">
        <f t="shared" si="452"/>
        <v>-7.1237469057657994E-6</v>
      </c>
      <c r="CY277" s="230">
        <f t="shared" si="453"/>
        <v>-7.1237469057657994E-6</v>
      </c>
      <c r="CZ277" s="230">
        <f t="shared" si="453"/>
        <v>-7.1237469057657994E-6</v>
      </c>
      <c r="DA277" s="230">
        <f t="shared" si="453"/>
        <v>-7.1237469057657994E-6</v>
      </c>
      <c r="DB277" s="230">
        <f t="shared" si="453"/>
        <v>-7.1237469057657994E-6</v>
      </c>
      <c r="DC277" s="230">
        <f t="shared" si="453"/>
        <v>-7.1237469057657994E-6</v>
      </c>
      <c r="DD277" s="230">
        <f t="shared" si="453"/>
        <v>-7.1237469057657994E-6</v>
      </c>
      <c r="DE277" s="230">
        <f t="shared" si="453"/>
        <v>-7.1237469057657994E-6</v>
      </c>
      <c r="DF277" s="230">
        <f t="shared" si="453"/>
        <v>-7.1237469057657994E-6</v>
      </c>
      <c r="DG277" s="230">
        <f t="shared" si="453"/>
        <v>-7.1237469057657994E-6</v>
      </c>
      <c r="DH277" s="230">
        <f t="shared" si="453"/>
        <v>-7.1237469057657994E-6</v>
      </c>
      <c r="DI277" s="230">
        <f t="shared" si="454"/>
        <v>-7.1237469057657994E-6</v>
      </c>
      <c r="DJ277" s="230">
        <f t="shared" si="454"/>
        <v>-7.1237469057657994E-6</v>
      </c>
      <c r="DK277" s="230">
        <f t="shared" si="454"/>
        <v>-7.1237469057657994E-6</v>
      </c>
      <c r="DL277" s="230">
        <f t="shared" si="454"/>
        <v>-7.1237469057657994E-6</v>
      </c>
      <c r="DM277" s="230">
        <f t="shared" si="454"/>
        <v>-7.1237469057657994E-6</v>
      </c>
      <c r="DN277" s="230">
        <f t="shared" si="454"/>
        <v>-7.1237469057657994E-6</v>
      </c>
      <c r="DO277" s="230">
        <f t="shared" si="454"/>
        <v>-7.1237469057657994E-6</v>
      </c>
      <c r="DP277" s="230">
        <f t="shared" si="454"/>
        <v>-7.1237469057657994E-6</v>
      </c>
    </row>
    <row r="278" spans="2:120" x14ac:dyDescent="0.25">
      <c r="B278" s="194" t="str">
        <f t="shared" si="455"/>
        <v>Argentina</v>
      </c>
      <c r="C278" s="233">
        <f>'web app'!$C$29</f>
        <v>668.55</v>
      </c>
      <c r="D278" s="234">
        <f>'web app'!$C$17</f>
        <v>0.15</v>
      </c>
      <c r="E278" s="235">
        <f>VLOOKUP($S278,'data countries EDGAR'!$A$15:$AA$223,'data countries EDGAR'!$AA$12,FALSE)</f>
        <v>5.8484478375226663E-3</v>
      </c>
      <c r="F278" s="235">
        <f>VLOOKUP($S278,'data countries EDGAR'!$A$15:$AA$223,'data countries EDGAR'!$Z$12,FALSE)</f>
        <v>4.9949844810853817E-3</v>
      </c>
      <c r="G278" s="193">
        <f t="shared" si="456"/>
        <v>3.4249843138715539</v>
      </c>
      <c r="H278" s="262">
        <f>VLOOKUP($S278,'data countries EDGAR'!$A$15:$AA$223,'data countries EDGAR'!M$12,FALSE)/1000</f>
        <v>0.18326871552213</v>
      </c>
      <c r="I278" s="236">
        <f>VLOOKUP($S278,'data countries EDGAR'!$A$15:$AA$223,'data countries EDGAR'!N$12,FALSE)/1000</f>
        <v>0.1681154334263</v>
      </c>
      <c r="J278" s="236">
        <f>VLOOKUP($S278,'data countries EDGAR'!$A$15:$AA$223,'data countries EDGAR'!O$12,FALSE)/1000</f>
        <v>0.18567595629442998</v>
      </c>
      <c r="K278" s="236">
        <f>VLOOKUP($S278,'data countries EDGAR'!$A$15:$AA$223,'data countries EDGAR'!P$12,FALSE)/1000</f>
        <v>0.19504105582581999</v>
      </c>
      <c r="L278" s="236">
        <f>VLOOKUP($S278,'data countries EDGAR'!$A$15:$AA$223,'data countries EDGAR'!Q$12,FALSE)/1000</f>
        <v>0.18989078663033998</v>
      </c>
      <c r="M278" s="236">
        <f>VLOOKUP($S278,'data countries EDGAR'!$A$15:$AA$223,'data countries EDGAR'!R$12,FALSE)/1000</f>
        <v>0.18327199143651002</v>
      </c>
      <c r="N278" s="236"/>
      <c r="O278" s="236"/>
      <c r="P278" s="262">
        <f t="shared" si="457"/>
        <v>0.92199522361339992</v>
      </c>
      <c r="Q278" s="194">
        <f t="shared" si="458"/>
        <v>-0.16841849645183821</v>
      </c>
      <c r="R278" s="237">
        <f t="shared" si="459"/>
        <v>6.7286947876575756E-2</v>
      </c>
      <c r="S278" s="194" t="str">
        <f>'data countries EDGAR'!A21</f>
        <v>Argentina</v>
      </c>
      <c r="T278" s="210">
        <f>'web app'!$M$22-1</f>
        <v>2024</v>
      </c>
      <c r="U278" s="228">
        <f t="shared" si="460"/>
        <v>2.5029890902581542</v>
      </c>
      <c r="V278" s="193">
        <f t="shared" si="434"/>
        <v>2.5029890902590308</v>
      </c>
      <c r="W278" s="254">
        <f t="shared" si="461"/>
        <v>7.3221250604206256E-2</v>
      </c>
      <c r="X278" s="197">
        <f t="shared" si="435"/>
        <v>0.18327199143651002</v>
      </c>
      <c r="Y278" s="229">
        <f t="shared" si="436"/>
        <v>-3.6654398287302003E-3</v>
      </c>
      <c r="Z278" s="199">
        <f t="shared" si="462"/>
        <v>0.18693743126524021</v>
      </c>
      <c r="AA278" s="199">
        <f t="shared" si="437"/>
        <v>-762.65972165870619</v>
      </c>
      <c r="AB278" s="200">
        <f t="shared" si="438"/>
        <v>777822.85071433708</v>
      </c>
      <c r="AC278" s="199">
        <f t="shared" si="463"/>
        <v>2024.5081297748229</v>
      </c>
      <c r="AD278" s="199">
        <f t="shared" si="464"/>
        <v>2055.251159185289</v>
      </c>
      <c r="AE278" s="201">
        <f t="shared" si="465"/>
        <v>2055.251159185289</v>
      </c>
      <c r="AF278" s="202">
        <f t="shared" si="439"/>
        <v>2054.6481952796953</v>
      </c>
      <c r="AG278" s="202">
        <f t="shared" si="466"/>
        <v>2055.251159185289</v>
      </c>
      <c r="AH278" s="202">
        <f t="shared" si="467"/>
        <v>2055</v>
      </c>
      <c r="AI278" s="177">
        <f t="shared" si="440"/>
        <v>2055</v>
      </c>
      <c r="AJ278" s="178" cm="1">
        <f t="array" ref="AJ278">IFERROR(INDEX($AN$6:$DP$6,MATCH(_xlfn.AGGREGATE(14,6,(AN278:DP278)/(AN278:DP278&lt;=0),1),AN278:DP278,0)),"-")</f>
        <v>2055</v>
      </c>
      <c r="AL278" s="176" t="s">
        <v>302</v>
      </c>
      <c r="AM278" s="154">
        <f t="shared" si="441"/>
        <v>0.18326871552213</v>
      </c>
      <c r="AN278" s="173">
        <f t="shared" si="442"/>
        <v>0.1681154334263</v>
      </c>
      <c r="AO278" s="173">
        <f t="shared" si="443"/>
        <v>0.18567595629442998</v>
      </c>
      <c r="AP278" s="173">
        <f t="shared" si="444"/>
        <v>0.19504105582581999</v>
      </c>
      <c r="AQ278" s="173">
        <f t="shared" si="445"/>
        <v>0.18989078663033998</v>
      </c>
      <c r="AR278" s="173">
        <f t="shared" si="446"/>
        <v>0.18327199143651002</v>
      </c>
      <c r="AS278" s="230">
        <f t="shared" si="447"/>
        <v>0.17719295454105963</v>
      </c>
      <c r="AT278" s="230">
        <f t="shared" si="447"/>
        <v>0.17111391764560924</v>
      </c>
      <c r="AU278" s="230">
        <f t="shared" si="447"/>
        <v>0.16503488075015882</v>
      </c>
      <c r="AV278" s="230">
        <f t="shared" si="447"/>
        <v>0.15895584385470843</v>
      </c>
      <c r="AW278" s="230">
        <f t="shared" si="447"/>
        <v>0.15287680695925804</v>
      </c>
      <c r="AX278" s="230">
        <f t="shared" si="447"/>
        <v>0.14679777006380762</v>
      </c>
      <c r="AY278" s="230">
        <f t="shared" si="447"/>
        <v>0.14071873316835723</v>
      </c>
      <c r="AZ278" s="230">
        <f t="shared" si="447"/>
        <v>0.13463969627290684</v>
      </c>
      <c r="BA278" s="230">
        <f t="shared" si="448"/>
        <v>0.12856065937745645</v>
      </c>
      <c r="BB278" s="230">
        <f t="shared" si="448"/>
        <v>0.12248162248200604</v>
      </c>
      <c r="BC278" s="230">
        <f t="shared" si="448"/>
        <v>0.11640258558655564</v>
      </c>
      <c r="BD278" s="230">
        <f t="shared" si="448"/>
        <v>0.11032354869110525</v>
      </c>
      <c r="BE278" s="230">
        <f t="shared" si="448"/>
        <v>0.10424451179565486</v>
      </c>
      <c r="BF278" s="230">
        <f t="shared" si="448"/>
        <v>9.8165474900204455E-2</v>
      </c>
      <c r="BG278" s="230">
        <f t="shared" si="448"/>
        <v>9.2086438004754051E-2</v>
      </c>
      <c r="BH278" s="230">
        <f t="shared" si="448"/>
        <v>8.6007401109303661E-2</v>
      </c>
      <c r="BI278" s="230">
        <f t="shared" si="448"/>
        <v>7.992836421385327E-2</v>
      </c>
      <c r="BJ278" s="230">
        <f t="shared" si="448"/>
        <v>7.3849327318402866E-2</v>
      </c>
      <c r="BK278" s="230">
        <f t="shared" si="449"/>
        <v>6.7770290422952462E-2</v>
      </c>
      <c r="BL278" s="230">
        <f t="shared" si="449"/>
        <v>6.1691253527502071E-2</v>
      </c>
      <c r="BM278" s="230">
        <f t="shared" si="449"/>
        <v>5.5612216632051681E-2</v>
      </c>
      <c r="BN278" s="230">
        <f t="shared" si="449"/>
        <v>4.9533179736601263E-2</v>
      </c>
      <c r="BO278" s="230">
        <f t="shared" si="449"/>
        <v>4.3454142841150872E-2</v>
      </c>
      <c r="BP278" s="230">
        <f t="shared" si="449"/>
        <v>3.7375105945700482E-2</v>
      </c>
      <c r="BQ278" s="230">
        <f t="shared" si="449"/>
        <v>3.1296069050250092E-2</v>
      </c>
      <c r="BR278" s="230">
        <f t="shared" si="449"/>
        <v>2.5217032154799701E-2</v>
      </c>
      <c r="BS278" s="230">
        <f t="shared" si="449"/>
        <v>1.9137995259349283E-2</v>
      </c>
      <c r="BT278" s="230">
        <f t="shared" si="449"/>
        <v>1.3058958363898893E-2</v>
      </c>
      <c r="BU278" s="230">
        <f t="shared" si="450"/>
        <v>6.9799214684485023E-3</v>
      </c>
      <c r="BV278" s="230">
        <f t="shared" si="450"/>
        <v>9.0088457299808411E-4</v>
      </c>
      <c r="BW278" s="230">
        <f t="shared" si="450"/>
        <v>-3.47370415897929E-3</v>
      </c>
      <c r="BX278" s="230">
        <f t="shared" si="450"/>
        <v>-3.6654398287302003E-3</v>
      </c>
      <c r="BY278" s="230">
        <f t="shared" si="450"/>
        <v>-3.6654398287302003E-3</v>
      </c>
      <c r="BZ278" s="230">
        <f t="shared" si="450"/>
        <v>-3.6654398287302003E-3</v>
      </c>
      <c r="CA278" s="230">
        <f t="shared" si="450"/>
        <v>-3.6654398287302003E-3</v>
      </c>
      <c r="CB278" s="230">
        <f t="shared" si="450"/>
        <v>-3.6654398287302003E-3</v>
      </c>
      <c r="CC278" s="230">
        <f t="shared" si="450"/>
        <v>-3.6654398287302003E-3</v>
      </c>
      <c r="CD278" s="230">
        <f t="shared" si="450"/>
        <v>-3.6654398287302003E-3</v>
      </c>
      <c r="CE278" s="230">
        <f t="shared" si="451"/>
        <v>-3.6654398287302003E-3</v>
      </c>
      <c r="CF278" s="230">
        <f t="shared" si="451"/>
        <v>-3.6654398287302003E-3</v>
      </c>
      <c r="CG278" s="230">
        <f t="shared" si="451"/>
        <v>-3.6654398287302003E-3</v>
      </c>
      <c r="CH278" s="230">
        <f t="shared" si="451"/>
        <v>-3.6654398287302003E-3</v>
      </c>
      <c r="CI278" s="230">
        <f t="shared" si="451"/>
        <v>-3.6654398287302003E-3</v>
      </c>
      <c r="CJ278" s="230">
        <f t="shared" si="451"/>
        <v>-3.6654398287302003E-3</v>
      </c>
      <c r="CK278" s="230">
        <f t="shared" si="451"/>
        <v>-3.6654398287302003E-3</v>
      </c>
      <c r="CL278" s="230">
        <f t="shared" si="451"/>
        <v>-3.6654398287302003E-3</v>
      </c>
      <c r="CM278" s="230">
        <f t="shared" si="451"/>
        <v>-3.6654398287302003E-3</v>
      </c>
      <c r="CN278" s="230">
        <f t="shared" si="451"/>
        <v>-3.6654398287302003E-3</v>
      </c>
      <c r="CO278" s="230">
        <f t="shared" si="452"/>
        <v>-3.6654398287302003E-3</v>
      </c>
      <c r="CP278" s="230">
        <f t="shared" si="452"/>
        <v>-3.6654398287302003E-3</v>
      </c>
      <c r="CQ278" s="230">
        <f t="shared" si="452"/>
        <v>-3.6654398287302003E-3</v>
      </c>
      <c r="CR278" s="230">
        <f t="shared" si="452"/>
        <v>-3.6654398287302003E-3</v>
      </c>
      <c r="CS278" s="230">
        <f t="shared" si="452"/>
        <v>-3.6654398287302003E-3</v>
      </c>
      <c r="CT278" s="230">
        <f t="shared" si="452"/>
        <v>-3.6654398287302003E-3</v>
      </c>
      <c r="CU278" s="230">
        <f t="shared" si="452"/>
        <v>-3.6654398287302003E-3</v>
      </c>
      <c r="CV278" s="230">
        <f t="shared" si="452"/>
        <v>-3.6654398287302003E-3</v>
      </c>
      <c r="CW278" s="230">
        <f t="shared" si="452"/>
        <v>-3.6654398287302003E-3</v>
      </c>
      <c r="CX278" s="230">
        <f t="shared" si="452"/>
        <v>-3.6654398287302003E-3</v>
      </c>
      <c r="CY278" s="230">
        <f t="shared" si="453"/>
        <v>-3.6654398287302003E-3</v>
      </c>
      <c r="CZ278" s="230">
        <f t="shared" si="453"/>
        <v>-3.6654398287302003E-3</v>
      </c>
      <c r="DA278" s="230">
        <f t="shared" si="453"/>
        <v>-3.6654398287302003E-3</v>
      </c>
      <c r="DB278" s="230">
        <f t="shared" si="453"/>
        <v>-3.6654398287302003E-3</v>
      </c>
      <c r="DC278" s="230">
        <f t="shared" si="453"/>
        <v>-3.6654398287302003E-3</v>
      </c>
      <c r="DD278" s="230">
        <f t="shared" si="453"/>
        <v>-3.6654398287302003E-3</v>
      </c>
      <c r="DE278" s="230">
        <f t="shared" si="453"/>
        <v>-3.6654398287302003E-3</v>
      </c>
      <c r="DF278" s="230">
        <f t="shared" si="453"/>
        <v>-3.6654398287302003E-3</v>
      </c>
      <c r="DG278" s="230">
        <f t="shared" si="453"/>
        <v>-3.6654398287302003E-3</v>
      </c>
      <c r="DH278" s="230">
        <f t="shared" si="453"/>
        <v>-3.6654398287302003E-3</v>
      </c>
      <c r="DI278" s="230">
        <f t="shared" si="454"/>
        <v>-3.6654398287302003E-3</v>
      </c>
      <c r="DJ278" s="230">
        <f t="shared" si="454"/>
        <v>-3.6654398287302003E-3</v>
      </c>
      <c r="DK278" s="230">
        <f t="shared" si="454"/>
        <v>-3.6654398287302003E-3</v>
      </c>
      <c r="DL278" s="230">
        <f t="shared" si="454"/>
        <v>-3.6654398287302003E-3</v>
      </c>
      <c r="DM278" s="230">
        <f t="shared" si="454"/>
        <v>-3.6654398287302003E-3</v>
      </c>
      <c r="DN278" s="230">
        <f t="shared" si="454"/>
        <v>-3.6654398287302003E-3</v>
      </c>
      <c r="DO278" s="230">
        <f t="shared" si="454"/>
        <v>-3.6654398287302003E-3</v>
      </c>
      <c r="DP278" s="230">
        <f t="shared" si="454"/>
        <v>-3.6654398287302003E-3</v>
      </c>
    </row>
    <row r="279" spans="2:120" x14ac:dyDescent="0.25">
      <c r="B279" s="194" t="str">
        <f t="shared" si="455"/>
        <v>Armenia</v>
      </c>
      <c r="C279" s="233">
        <f>'web app'!$C$29</f>
        <v>668.55</v>
      </c>
      <c r="D279" s="234">
        <f>'web app'!$C$17</f>
        <v>0.15</v>
      </c>
      <c r="E279" s="235">
        <f>VLOOKUP($S279,'data countries EDGAR'!$A$15:$AA$223,'data countries EDGAR'!$AA$12,FALSE)</f>
        <v>3.8080917149415218E-4</v>
      </c>
      <c r="F279" s="235">
        <f>VLOOKUP($S279,'data countries EDGAR'!$A$15:$AA$223,'data countries EDGAR'!$Z$12,FALSE)</f>
        <v>1.7510384590124675E-4</v>
      </c>
      <c r="G279" s="193">
        <f t="shared" si="456"/>
        <v>0.13769432049104904</v>
      </c>
      <c r="H279" s="262">
        <f>VLOOKUP($S279,'data countries EDGAR'!$A$15:$AA$223,'data countries EDGAR'!M$12,FALSE)/1000</f>
        <v>6.4246559809798005E-3</v>
      </c>
      <c r="I279" s="236">
        <f>VLOOKUP($S279,'data countries EDGAR'!$A$15:$AA$223,'data countries EDGAR'!N$12,FALSE)/1000</f>
        <v>6.9145278578360992E-3</v>
      </c>
      <c r="J279" s="236">
        <f>VLOOKUP($S279,'data countries EDGAR'!$A$15:$AA$223,'data countries EDGAR'!O$12,FALSE)/1000</f>
        <v>7.4634303130175E-3</v>
      </c>
      <c r="K279" s="236">
        <f>VLOOKUP($S279,'data countries EDGAR'!$A$15:$AA$223,'data countries EDGAR'!P$12,FALSE)/1000</f>
        <v>7.7741888898575995E-3</v>
      </c>
      <c r="L279" s="236">
        <f>VLOOKUP($S279,'data countries EDGAR'!$A$15:$AA$223,'data countries EDGAR'!Q$12,FALSE)/1000</f>
        <v>7.4987034203827995E-3</v>
      </c>
      <c r="M279" s="236">
        <f>VLOOKUP($S279,'data countries EDGAR'!$A$15:$AA$223,'data countries EDGAR'!R$12,FALSE)/1000</f>
        <v>7.4935903651149006E-3</v>
      </c>
      <c r="N279" s="236"/>
      <c r="O279" s="236"/>
      <c r="P279" s="262">
        <f t="shared" si="457"/>
        <v>3.7144440846208895E-2</v>
      </c>
      <c r="Q279" s="194">
        <f t="shared" si="458"/>
        <v>-6.9667642688622808E-3</v>
      </c>
      <c r="R279" s="237">
        <f t="shared" si="459"/>
        <v>6.9286649506395404E-2</v>
      </c>
      <c r="S279" s="194" t="str">
        <f>'data countries EDGAR'!A22</f>
        <v>Armenia</v>
      </c>
      <c r="T279" s="210">
        <f>'web app'!$M$22-1</f>
        <v>2024</v>
      </c>
      <c r="U279" s="228">
        <f t="shared" si="460"/>
        <v>0.10054987964484015</v>
      </c>
      <c r="V279" s="193">
        <f t="shared" si="434"/>
        <v>0.10054987964484349</v>
      </c>
      <c r="W279" s="254">
        <f t="shared" si="461"/>
        <v>7.4526099798298162E-2</v>
      </c>
      <c r="X279" s="197">
        <f t="shared" si="435"/>
        <v>7.4935903651149006E-3</v>
      </c>
      <c r="Y279" s="229">
        <f t="shared" si="436"/>
        <v>-1.4987180730229803E-4</v>
      </c>
      <c r="Z279" s="199">
        <f t="shared" si="462"/>
        <v>7.6434621724171987E-3</v>
      </c>
      <c r="AA279" s="199">
        <f t="shared" si="437"/>
        <v>-31.179902072289284</v>
      </c>
      <c r="AB279" s="200">
        <f t="shared" si="438"/>
        <v>31796.217685480526</v>
      </c>
      <c r="AC279" s="199">
        <f t="shared" si="463"/>
        <v>2024.5082556826549</v>
      </c>
      <c r="AD279" s="199">
        <f t="shared" si="464"/>
        <v>2054.7821717374663</v>
      </c>
      <c r="AE279" s="201">
        <f t="shared" si="465"/>
        <v>2054.7821717374663</v>
      </c>
      <c r="AF279" s="202">
        <f t="shared" si="439"/>
        <v>2054.1884036641827</v>
      </c>
      <c r="AG279" s="202">
        <f t="shared" si="466"/>
        <v>2054.7821717374663</v>
      </c>
      <c r="AH279" s="202">
        <f t="shared" si="467"/>
        <v>2054</v>
      </c>
      <c r="AI279" s="177">
        <f t="shared" si="440"/>
        <v>2054</v>
      </c>
      <c r="AJ279" s="178" cm="1">
        <f t="array" ref="AJ279">IFERROR(INDEX($AN$6:$DP$6,MATCH(_xlfn.AGGREGATE(14,6,(AN279:DP279)/(AN279:DP279&lt;=0),1),AN279:DP279,0)),"-")</f>
        <v>2054</v>
      </c>
      <c r="AL279" s="176" t="s">
        <v>302</v>
      </c>
      <c r="AM279" s="154">
        <f t="shared" si="441"/>
        <v>6.4246559809798005E-3</v>
      </c>
      <c r="AN279" s="173">
        <f t="shared" si="442"/>
        <v>6.9145278578360992E-3</v>
      </c>
      <c r="AO279" s="173">
        <f t="shared" si="443"/>
        <v>7.4634303130175E-3</v>
      </c>
      <c r="AP279" s="173">
        <f t="shared" si="444"/>
        <v>7.7741888898575995E-3</v>
      </c>
      <c r="AQ279" s="173">
        <f t="shared" si="445"/>
        <v>7.4987034203827995E-3</v>
      </c>
      <c r="AR279" s="173">
        <f t="shared" si="446"/>
        <v>7.4935903651149006E-3</v>
      </c>
      <c r="AS279" s="230">
        <f t="shared" si="447"/>
        <v>7.2411823727594384E-3</v>
      </c>
      <c r="AT279" s="230">
        <f t="shared" si="447"/>
        <v>6.9887743804039762E-3</v>
      </c>
      <c r="AU279" s="230">
        <f t="shared" si="447"/>
        <v>6.736366388048514E-3</v>
      </c>
      <c r="AV279" s="230">
        <f t="shared" si="447"/>
        <v>6.4839583956930518E-3</v>
      </c>
      <c r="AW279" s="230">
        <f t="shared" si="447"/>
        <v>6.2315504033375897E-3</v>
      </c>
      <c r="AX279" s="230">
        <f t="shared" si="447"/>
        <v>5.9791424109821266E-3</v>
      </c>
      <c r="AY279" s="230">
        <f t="shared" si="447"/>
        <v>5.7267344186266653E-3</v>
      </c>
      <c r="AZ279" s="230">
        <f t="shared" si="447"/>
        <v>5.4743264262712022E-3</v>
      </c>
      <c r="BA279" s="230">
        <f t="shared" si="448"/>
        <v>5.2219184339157409E-3</v>
      </c>
      <c r="BB279" s="230">
        <f t="shared" si="448"/>
        <v>4.9695104415602778E-3</v>
      </c>
      <c r="BC279" s="230">
        <f t="shared" si="448"/>
        <v>4.7171024492048165E-3</v>
      </c>
      <c r="BD279" s="230">
        <f t="shared" si="448"/>
        <v>4.4646944568493534E-3</v>
      </c>
      <c r="BE279" s="230">
        <f t="shared" si="448"/>
        <v>4.2122864644938912E-3</v>
      </c>
      <c r="BF279" s="230">
        <f t="shared" si="448"/>
        <v>3.9598784721384291E-3</v>
      </c>
      <c r="BG279" s="230">
        <f t="shared" si="448"/>
        <v>3.7074704797829669E-3</v>
      </c>
      <c r="BH279" s="230">
        <f t="shared" si="448"/>
        <v>3.4550624874275047E-3</v>
      </c>
      <c r="BI279" s="230">
        <f t="shared" si="448"/>
        <v>3.2026544950720425E-3</v>
      </c>
      <c r="BJ279" s="230">
        <f t="shared" si="448"/>
        <v>2.9502465027165803E-3</v>
      </c>
      <c r="BK279" s="230">
        <f t="shared" si="449"/>
        <v>2.6978385103611181E-3</v>
      </c>
      <c r="BL279" s="230">
        <f t="shared" si="449"/>
        <v>2.4454305180056559E-3</v>
      </c>
      <c r="BM279" s="230">
        <f t="shared" si="449"/>
        <v>2.1930225256501937E-3</v>
      </c>
      <c r="BN279" s="230">
        <f t="shared" si="449"/>
        <v>1.9406145332947315E-3</v>
      </c>
      <c r="BO279" s="230">
        <f t="shared" si="449"/>
        <v>1.6882065409392693E-3</v>
      </c>
      <c r="BP279" s="230">
        <f t="shared" si="449"/>
        <v>1.4357985485838063E-3</v>
      </c>
      <c r="BQ279" s="230">
        <f t="shared" si="449"/>
        <v>1.1833905562283441E-3</v>
      </c>
      <c r="BR279" s="230">
        <f t="shared" si="449"/>
        <v>9.3098256387288188E-4</v>
      </c>
      <c r="BS279" s="230">
        <f t="shared" si="449"/>
        <v>6.7857457151741969E-4</v>
      </c>
      <c r="BT279" s="230">
        <f t="shared" si="449"/>
        <v>4.261665791619575E-4</v>
      </c>
      <c r="BU279" s="230">
        <f t="shared" si="450"/>
        <v>1.7375858680649531E-4</v>
      </c>
      <c r="BV279" s="230">
        <f t="shared" si="450"/>
        <v>-7.2661132956568025E-5</v>
      </c>
      <c r="BW279" s="230">
        <f t="shared" si="450"/>
        <v>-1.4987180730229803E-4</v>
      </c>
      <c r="BX279" s="230">
        <f t="shared" si="450"/>
        <v>-1.4987180730229803E-4</v>
      </c>
      <c r="BY279" s="230">
        <f t="shared" si="450"/>
        <v>-1.4987180730229803E-4</v>
      </c>
      <c r="BZ279" s="230">
        <f t="shared" si="450"/>
        <v>-1.4987180730229803E-4</v>
      </c>
      <c r="CA279" s="230">
        <f t="shared" si="450"/>
        <v>-1.4987180730229803E-4</v>
      </c>
      <c r="CB279" s="230">
        <f t="shared" si="450"/>
        <v>-1.4987180730229803E-4</v>
      </c>
      <c r="CC279" s="230">
        <f t="shared" si="450"/>
        <v>-1.4987180730229803E-4</v>
      </c>
      <c r="CD279" s="230">
        <f t="shared" si="450"/>
        <v>-1.4987180730229803E-4</v>
      </c>
      <c r="CE279" s="230">
        <f t="shared" si="451"/>
        <v>-1.4987180730229803E-4</v>
      </c>
      <c r="CF279" s="230">
        <f t="shared" si="451"/>
        <v>-1.4987180730229803E-4</v>
      </c>
      <c r="CG279" s="230">
        <f t="shared" si="451"/>
        <v>-1.4987180730229803E-4</v>
      </c>
      <c r="CH279" s="230">
        <f t="shared" si="451"/>
        <v>-1.4987180730229803E-4</v>
      </c>
      <c r="CI279" s="230">
        <f t="shared" si="451"/>
        <v>-1.4987180730229803E-4</v>
      </c>
      <c r="CJ279" s="230">
        <f t="shared" si="451"/>
        <v>-1.4987180730229803E-4</v>
      </c>
      <c r="CK279" s="230">
        <f t="shared" si="451"/>
        <v>-1.4987180730229803E-4</v>
      </c>
      <c r="CL279" s="230">
        <f t="shared" si="451"/>
        <v>-1.4987180730229803E-4</v>
      </c>
      <c r="CM279" s="230">
        <f t="shared" si="451"/>
        <v>-1.4987180730229803E-4</v>
      </c>
      <c r="CN279" s="230">
        <f t="shared" si="451"/>
        <v>-1.4987180730229803E-4</v>
      </c>
      <c r="CO279" s="230">
        <f t="shared" si="452"/>
        <v>-1.4987180730229803E-4</v>
      </c>
      <c r="CP279" s="230">
        <f t="shared" si="452"/>
        <v>-1.4987180730229803E-4</v>
      </c>
      <c r="CQ279" s="230">
        <f t="shared" si="452"/>
        <v>-1.4987180730229803E-4</v>
      </c>
      <c r="CR279" s="230">
        <f t="shared" si="452"/>
        <v>-1.4987180730229803E-4</v>
      </c>
      <c r="CS279" s="230">
        <f t="shared" si="452"/>
        <v>-1.4987180730229803E-4</v>
      </c>
      <c r="CT279" s="230">
        <f t="shared" si="452"/>
        <v>-1.4987180730229803E-4</v>
      </c>
      <c r="CU279" s="230">
        <f t="shared" si="452"/>
        <v>-1.4987180730229803E-4</v>
      </c>
      <c r="CV279" s="230">
        <f t="shared" si="452"/>
        <v>-1.4987180730229803E-4</v>
      </c>
      <c r="CW279" s="230">
        <f t="shared" si="452"/>
        <v>-1.4987180730229803E-4</v>
      </c>
      <c r="CX279" s="230">
        <f t="shared" si="452"/>
        <v>-1.4987180730229803E-4</v>
      </c>
      <c r="CY279" s="230">
        <f t="shared" si="453"/>
        <v>-1.4987180730229803E-4</v>
      </c>
      <c r="CZ279" s="230">
        <f t="shared" si="453"/>
        <v>-1.4987180730229803E-4</v>
      </c>
      <c r="DA279" s="230">
        <f t="shared" si="453"/>
        <v>-1.4987180730229803E-4</v>
      </c>
      <c r="DB279" s="230">
        <f t="shared" si="453"/>
        <v>-1.4987180730229803E-4</v>
      </c>
      <c r="DC279" s="230">
        <f t="shared" si="453"/>
        <v>-1.4987180730229803E-4</v>
      </c>
      <c r="DD279" s="230">
        <f t="shared" si="453"/>
        <v>-1.4987180730229803E-4</v>
      </c>
      <c r="DE279" s="230">
        <f t="shared" si="453"/>
        <v>-1.4987180730229803E-4</v>
      </c>
      <c r="DF279" s="230">
        <f t="shared" si="453"/>
        <v>-1.4987180730229803E-4</v>
      </c>
      <c r="DG279" s="230">
        <f t="shared" si="453"/>
        <v>-1.4987180730229803E-4</v>
      </c>
      <c r="DH279" s="230">
        <f t="shared" si="453"/>
        <v>-1.4987180730229803E-4</v>
      </c>
      <c r="DI279" s="230">
        <f t="shared" si="454"/>
        <v>-1.4987180730229803E-4</v>
      </c>
      <c r="DJ279" s="230">
        <f t="shared" si="454"/>
        <v>-1.4987180730229803E-4</v>
      </c>
      <c r="DK279" s="230">
        <f t="shared" si="454"/>
        <v>-1.4987180730229803E-4</v>
      </c>
      <c r="DL279" s="230">
        <f t="shared" si="454"/>
        <v>-1.4987180730229803E-4</v>
      </c>
      <c r="DM279" s="230">
        <f t="shared" si="454"/>
        <v>-1.4987180730229803E-4</v>
      </c>
      <c r="DN279" s="230">
        <f t="shared" si="454"/>
        <v>-1.4987180730229803E-4</v>
      </c>
      <c r="DO279" s="230">
        <f t="shared" si="454"/>
        <v>-1.4987180730229803E-4</v>
      </c>
      <c r="DP279" s="230">
        <f t="shared" si="454"/>
        <v>-1.4987180730229803E-4</v>
      </c>
    </row>
    <row r="280" spans="2:120" x14ac:dyDescent="0.25">
      <c r="B280" s="194" t="str">
        <f t="shared" si="455"/>
        <v>Aruba</v>
      </c>
      <c r="C280" s="233">
        <f>'web app'!$C$29</f>
        <v>668.55</v>
      </c>
      <c r="D280" s="234">
        <f>'web app'!$C$17</f>
        <v>0.15</v>
      </c>
      <c r="E280" s="235">
        <f>VLOOKUP($S280,'data countries EDGAR'!$A$15:$AA$223,'data countries EDGAR'!$AA$12,FALSE)</f>
        <v>1.3752127405490729E-5</v>
      </c>
      <c r="F280" s="235">
        <f>VLOOKUP($S280,'data countries EDGAR'!$A$15:$AA$223,'data countries EDGAR'!$Z$12,FALSE)</f>
        <v>1.3887682356057506E-5</v>
      </c>
      <c r="G280" s="193">
        <f t="shared" si="456"/>
        <v>9.2710162498120322E-3</v>
      </c>
      <c r="H280" s="262">
        <f>VLOOKUP($S280,'data countries EDGAR'!$A$15:$AA$223,'data countries EDGAR'!M$12,FALSE)/1000</f>
        <v>5.0954666958663998E-4</v>
      </c>
      <c r="I280" s="236">
        <f>VLOOKUP($S280,'data countries EDGAR'!$A$15:$AA$223,'data countries EDGAR'!N$12,FALSE)/1000</f>
        <v>4.8873489720798998E-4</v>
      </c>
      <c r="J280" s="236">
        <f>VLOOKUP($S280,'data countries EDGAR'!$A$15:$AA$223,'data countries EDGAR'!O$12,FALSE)/1000</f>
        <v>5.0735051766377008E-4</v>
      </c>
      <c r="K280" s="236">
        <f>VLOOKUP($S280,'data countries EDGAR'!$A$15:$AA$223,'data countries EDGAR'!P$12,FALSE)/1000</f>
        <v>5.3546506395850998E-4</v>
      </c>
      <c r="L280" s="236">
        <f>VLOOKUP($S280,'data countries EDGAR'!$A$15:$AA$223,'data countries EDGAR'!Q$12,FALSE)/1000</f>
        <v>5.3712384217061008E-4</v>
      </c>
      <c r="M280" s="236">
        <f>VLOOKUP($S280,'data countries EDGAR'!$A$15:$AA$223,'data countries EDGAR'!R$12,FALSE)/1000</f>
        <v>5.5596098786621991E-4</v>
      </c>
      <c r="N280" s="236"/>
      <c r="O280" s="236"/>
      <c r="P280" s="262">
        <f t="shared" si="457"/>
        <v>2.6246353088671005E-3</v>
      </c>
      <c r="Q280" s="194">
        <f t="shared" si="458"/>
        <v>-5.4735807940022149E-4</v>
      </c>
      <c r="R280" s="237">
        <f t="shared" si="459"/>
        <v>8.2354304434798506E-2</v>
      </c>
      <c r="S280" s="194" t="str">
        <f>'data countries EDGAR'!A23</f>
        <v>Aruba</v>
      </c>
      <c r="T280" s="210">
        <f>'web app'!$M$22-1</f>
        <v>2024</v>
      </c>
      <c r="U280" s="228">
        <f t="shared" si="460"/>
        <v>6.6463809409449317E-3</v>
      </c>
      <c r="V280" s="193">
        <f t="shared" si="434"/>
        <v>6.6463809409432794E-3</v>
      </c>
      <c r="W280" s="254">
        <f t="shared" si="461"/>
        <v>8.3648679304488605E-2</v>
      </c>
      <c r="X280" s="197">
        <f t="shared" si="435"/>
        <v>5.5596098786621991E-4</v>
      </c>
      <c r="Y280" s="229">
        <f t="shared" si="436"/>
        <v>-1.1119219757324398E-5</v>
      </c>
      <c r="Z280" s="199">
        <f t="shared" si="462"/>
        <v>5.670802076235443E-4</v>
      </c>
      <c r="AA280" s="199">
        <f t="shared" si="437"/>
        <v>-2.3116577241603578</v>
      </c>
      <c r="AB280" s="200">
        <f t="shared" si="438"/>
        <v>2355.7161235967856</v>
      </c>
      <c r="AC280" s="199">
        <f t="shared" si="463"/>
        <v>2024.509120099842</v>
      </c>
      <c r="AD280" s="199">
        <f t="shared" si="464"/>
        <v>2051.9119806255599</v>
      </c>
      <c r="AE280" s="201">
        <f t="shared" si="465"/>
        <v>2051.9119806255599</v>
      </c>
      <c r="AF280" s="202">
        <f t="shared" si="439"/>
        <v>2051.3744908093722</v>
      </c>
      <c r="AG280" s="202">
        <f t="shared" si="466"/>
        <v>2051.9119806255599</v>
      </c>
      <c r="AH280" s="202">
        <f t="shared" si="467"/>
        <v>2051</v>
      </c>
      <c r="AI280" s="177">
        <f t="shared" si="440"/>
        <v>2051</v>
      </c>
      <c r="AJ280" s="178" cm="1">
        <f t="array" ref="AJ280">IFERROR(INDEX($AN$6:$DP$6,MATCH(_xlfn.AGGREGATE(14,6,(AN280:DP280)/(AN280:DP280&lt;=0),1),AN280:DP280,0)),"-")</f>
        <v>2051</v>
      </c>
      <c r="AL280" s="176" t="s">
        <v>302</v>
      </c>
      <c r="AM280" s="154">
        <f t="shared" si="441"/>
        <v>5.0954666958663998E-4</v>
      </c>
      <c r="AN280" s="173">
        <f t="shared" si="442"/>
        <v>4.8873489720798998E-4</v>
      </c>
      <c r="AO280" s="173">
        <f t="shared" si="443"/>
        <v>5.0735051766377008E-4</v>
      </c>
      <c r="AP280" s="173">
        <f t="shared" si="444"/>
        <v>5.3546506395850998E-4</v>
      </c>
      <c r="AQ280" s="173">
        <f t="shared" si="445"/>
        <v>5.3712384217061008E-4</v>
      </c>
      <c r="AR280" s="173">
        <f t="shared" si="446"/>
        <v>5.5596098786621991E-4</v>
      </c>
      <c r="AS280" s="230">
        <f t="shared" si="447"/>
        <v>5.3527367543266375E-4</v>
      </c>
      <c r="AT280" s="230">
        <f t="shared" si="447"/>
        <v>5.145863629991077E-4</v>
      </c>
      <c r="AU280" s="230">
        <f t="shared" si="447"/>
        <v>4.9389905056555154E-4</v>
      </c>
      <c r="AV280" s="230">
        <f t="shared" si="447"/>
        <v>4.7321173813199538E-4</v>
      </c>
      <c r="AW280" s="230">
        <f t="shared" si="447"/>
        <v>4.5252442569843927E-4</v>
      </c>
      <c r="AX280" s="230">
        <f t="shared" si="447"/>
        <v>4.3183711326488317E-4</v>
      </c>
      <c r="AY280" s="230">
        <f t="shared" si="447"/>
        <v>4.1114980083132701E-4</v>
      </c>
      <c r="AZ280" s="230">
        <f t="shared" si="447"/>
        <v>3.9046248839777085E-4</v>
      </c>
      <c r="BA280" s="230">
        <f t="shared" si="448"/>
        <v>3.6977517596421475E-4</v>
      </c>
      <c r="BB280" s="230">
        <f t="shared" si="448"/>
        <v>3.4908786353065864E-4</v>
      </c>
      <c r="BC280" s="230">
        <f t="shared" si="448"/>
        <v>3.2840055109710248E-4</v>
      </c>
      <c r="BD280" s="230">
        <f t="shared" si="448"/>
        <v>3.0771323866354638E-4</v>
      </c>
      <c r="BE280" s="230">
        <f t="shared" si="448"/>
        <v>2.8702592622999022E-4</v>
      </c>
      <c r="BF280" s="230">
        <f t="shared" si="448"/>
        <v>2.6633861379643411E-4</v>
      </c>
      <c r="BG280" s="230">
        <f t="shared" si="448"/>
        <v>2.4565130136287795E-4</v>
      </c>
      <c r="BH280" s="230">
        <f t="shared" si="448"/>
        <v>2.2496398892932185E-4</v>
      </c>
      <c r="BI280" s="230">
        <f t="shared" si="448"/>
        <v>2.0427667649576574E-4</v>
      </c>
      <c r="BJ280" s="230">
        <f t="shared" si="448"/>
        <v>1.8358936406220959E-4</v>
      </c>
      <c r="BK280" s="230">
        <f t="shared" si="449"/>
        <v>1.6290205162865348E-4</v>
      </c>
      <c r="BL280" s="230">
        <f t="shared" si="449"/>
        <v>1.4221473919509732E-4</v>
      </c>
      <c r="BM280" s="230">
        <f t="shared" si="449"/>
        <v>1.2152742676154122E-4</v>
      </c>
      <c r="BN280" s="230">
        <f t="shared" si="449"/>
        <v>1.0084011432798506E-4</v>
      </c>
      <c r="BO280" s="230">
        <f t="shared" si="449"/>
        <v>8.0152801894428952E-5</v>
      </c>
      <c r="BP280" s="230">
        <f t="shared" si="449"/>
        <v>5.9465489460872848E-5</v>
      </c>
      <c r="BQ280" s="230">
        <f t="shared" si="449"/>
        <v>3.8778177027316688E-5</v>
      </c>
      <c r="BR280" s="230">
        <f t="shared" si="449"/>
        <v>1.8090864593760529E-5</v>
      </c>
      <c r="BS280" s="230">
        <f t="shared" si="449"/>
        <v>-2.5163112913259683E-6</v>
      </c>
      <c r="BT280" s="230">
        <f t="shared" si="449"/>
        <v>-1.1119219757324398E-5</v>
      </c>
      <c r="BU280" s="230">
        <f t="shared" si="450"/>
        <v>-1.1119219757324398E-5</v>
      </c>
      <c r="BV280" s="230">
        <f t="shared" si="450"/>
        <v>-1.1119219757324398E-5</v>
      </c>
      <c r="BW280" s="230">
        <f t="shared" si="450"/>
        <v>-1.1119219757324398E-5</v>
      </c>
      <c r="BX280" s="230">
        <f t="shared" si="450"/>
        <v>-1.1119219757324398E-5</v>
      </c>
      <c r="BY280" s="230">
        <f t="shared" si="450"/>
        <v>-1.1119219757324398E-5</v>
      </c>
      <c r="BZ280" s="230">
        <f t="shared" si="450"/>
        <v>-1.1119219757324398E-5</v>
      </c>
      <c r="CA280" s="230">
        <f t="shared" si="450"/>
        <v>-1.1119219757324398E-5</v>
      </c>
      <c r="CB280" s="230">
        <f t="shared" si="450"/>
        <v>-1.1119219757324398E-5</v>
      </c>
      <c r="CC280" s="230">
        <f t="shared" si="450"/>
        <v>-1.1119219757324398E-5</v>
      </c>
      <c r="CD280" s="230">
        <f t="shared" si="450"/>
        <v>-1.1119219757324398E-5</v>
      </c>
      <c r="CE280" s="230">
        <f t="shared" si="451"/>
        <v>-1.1119219757324398E-5</v>
      </c>
      <c r="CF280" s="230">
        <f t="shared" si="451"/>
        <v>-1.1119219757324398E-5</v>
      </c>
      <c r="CG280" s="230">
        <f t="shared" si="451"/>
        <v>-1.1119219757324398E-5</v>
      </c>
      <c r="CH280" s="230">
        <f t="shared" si="451"/>
        <v>-1.1119219757324398E-5</v>
      </c>
      <c r="CI280" s="230">
        <f t="shared" si="451"/>
        <v>-1.1119219757324398E-5</v>
      </c>
      <c r="CJ280" s="230">
        <f t="shared" si="451"/>
        <v>-1.1119219757324398E-5</v>
      </c>
      <c r="CK280" s="230">
        <f t="shared" si="451"/>
        <v>-1.1119219757324398E-5</v>
      </c>
      <c r="CL280" s="230">
        <f t="shared" si="451"/>
        <v>-1.1119219757324398E-5</v>
      </c>
      <c r="CM280" s="230">
        <f t="shared" si="451"/>
        <v>-1.1119219757324398E-5</v>
      </c>
      <c r="CN280" s="230">
        <f t="shared" si="451"/>
        <v>-1.1119219757324398E-5</v>
      </c>
      <c r="CO280" s="230">
        <f t="shared" si="452"/>
        <v>-1.1119219757324398E-5</v>
      </c>
      <c r="CP280" s="230">
        <f t="shared" si="452"/>
        <v>-1.1119219757324398E-5</v>
      </c>
      <c r="CQ280" s="230">
        <f t="shared" si="452"/>
        <v>-1.1119219757324398E-5</v>
      </c>
      <c r="CR280" s="230">
        <f t="shared" si="452"/>
        <v>-1.1119219757324398E-5</v>
      </c>
      <c r="CS280" s="230">
        <f t="shared" si="452"/>
        <v>-1.1119219757324398E-5</v>
      </c>
      <c r="CT280" s="230">
        <f t="shared" si="452"/>
        <v>-1.1119219757324398E-5</v>
      </c>
      <c r="CU280" s="230">
        <f t="shared" si="452"/>
        <v>-1.1119219757324398E-5</v>
      </c>
      <c r="CV280" s="230">
        <f t="shared" si="452"/>
        <v>-1.1119219757324398E-5</v>
      </c>
      <c r="CW280" s="230">
        <f t="shared" si="452"/>
        <v>-1.1119219757324398E-5</v>
      </c>
      <c r="CX280" s="230">
        <f t="shared" si="452"/>
        <v>-1.1119219757324398E-5</v>
      </c>
      <c r="CY280" s="230">
        <f t="shared" si="453"/>
        <v>-1.1119219757324398E-5</v>
      </c>
      <c r="CZ280" s="230">
        <f t="shared" si="453"/>
        <v>-1.1119219757324398E-5</v>
      </c>
      <c r="DA280" s="230">
        <f t="shared" si="453"/>
        <v>-1.1119219757324398E-5</v>
      </c>
      <c r="DB280" s="230">
        <f t="shared" si="453"/>
        <v>-1.1119219757324398E-5</v>
      </c>
      <c r="DC280" s="230">
        <f t="shared" si="453"/>
        <v>-1.1119219757324398E-5</v>
      </c>
      <c r="DD280" s="230">
        <f t="shared" si="453"/>
        <v>-1.1119219757324398E-5</v>
      </c>
      <c r="DE280" s="230">
        <f t="shared" si="453"/>
        <v>-1.1119219757324398E-5</v>
      </c>
      <c r="DF280" s="230">
        <f t="shared" si="453"/>
        <v>-1.1119219757324398E-5</v>
      </c>
      <c r="DG280" s="230">
        <f t="shared" si="453"/>
        <v>-1.1119219757324398E-5</v>
      </c>
      <c r="DH280" s="230">
        <f t="shared" si="453"/>
        <v>-1.1119219757324398E-5</v>
      </c>
      <c r="DI280" s="230">
        <f t="shared" si="454"/>
        <v>-1.1119219757324398E-5</v>
      </c>
      <c r="DJ280" s="230">
        <f t="shared" si="454"/>
        <v>-1.1119219757324398E-5</v>
      </c>
      <c r="DK280" s="230">
        <f t="shared" si="454"/>
        <v>-1.1119219757324398E-5</v>
      </c>
      <c r="DL280" s="230">
        <f t="shared" si="454"/>
        <v>-1.1119219757324398E-5</v>
      </c>
      <c r="DM280" s="230">
        <f t="shared" si="454"/>
        <v>-1.1119219757324398E-5</v>
      </c>
      <c r="DN280" s="230">
        <f t="shared" si="454"/>
        <v>-1.1119219757324398E-5</v>
      </c>
      <c r="DO280" s="230">
        <f t="shared" si="454"/>
        <v>-1.1119219757324398E-5</v>
      </c>
      <c r="DP280" s="230">
        <f t="shared" si="454"/>
        <v>-1.1119219757324398E-5</v>
      </c>
    </row>
    <row r="281" spans="2:120" x14ac:dyDescent="0.25">
      <c r="B281" s="194" t="str">
        <f t="shared" si="455"/>
        <v>Australia</v>
      </c>
      <c r="C281" s="233">
        <f>'web app'!$C$29</f>
        <v>668.55</v>
      </c>
      <c r="D281" s="234">
        <f>'web app'!$C$17</f>
        <v>0.15</v>
      </c>
      <c r="E281" s="235">
        <f>VLOOKUP($S281,'data countries EDGAR'!$A$15:$AA$223,'data countries EDGAR'!$AA$12,FALSE)</f>
        <v>3.2532989988919539E-3</v>
      </c>
      <c r="F281" s="235">
        <f>VLOOKUP($S281,'data countries EDGAR'!$A$15:$AA$223,'data countries EDGAR'!$Z$12,FALSE)</f>
        <v>1.1117539341935613E-2</v>
      </c>
      <c r="G281" s="193">
        <f t="shared" si="456"/>
        <v>6.6439852448497776</v>
      </c>
      <c r="H281" s="262">
        <f>VLOOKUP($S281,'data countries EDGAR'!$A$15:$AA$223,'data countries EDGAR'!M$12,FALSE)/1000</f>
        <v>0.40790860565807996</v>
      </c>
      <c r="I281" s="236">
        <f>VLOOKUP($S281,'data countries EDGAR'!$A$15:$AA$223,'data countries EDGAR'!N$12,FALSE)/1000</f>
        <v>0.39254578214968</v>
      </c>
      <c r="J281" s="236">
        <f>VLOOKUP($S281,'data countries EDGAR'!$A$15:$AA$223,'data countries EDGAR'!O$12,FALSE)/1000</f>
        <v>0.38473474752950998</v>
      </c>
      <c r="K281" s="236">
        <f>VLOOKUP($S281,'data countries EDGAR'!$A$15:$AA$223,'data countries EDGAR'!P$12,FALSE)/1000</f>
        <v>0.37806508962997998</v>
      </c>
      <c r="L281" s="236">
        <f>VLOOKUP($S281,'data countries EDGAR'!$A$15:$AA$223,'data countries EDGAR'!Q$12,FALSE)/1000</f>
        <v>0.37749569400646998</v>
      </c>
      <c r="M281" s="236">
        <f>VLOOKUP($S281,'data countries EDGAR'!$A$15:$AA$223,'data countries EDGAR'!R$12,FALSE)/1000</f>
        <v>0.38340311084883999</v>
      </c>
      <c r="N281" s="236"/>
      <c r="O281" s="236"/>
      <c r="P281" s="262">
        <f t="shared" si="457"/>
        <v>1.91624442416448</v>
      </c>
      <c r="Q281" s="194">
        <f t="shared" si="458"/>
        <v>-0.37280092554465177</v>
      </c>
      <c r="R281" s="237">
        <f t="shared" si="459"/>
        <v>7.8853926152959747E-2</v>
      </c>
      <c r="S281" s="194" t="str">
        <f>'data countries EDGAR'!A24</f>
        <v>Australia</v>
      </c>
      <c r="T281" s="210">
        <f>'web app'!$M$22-1</f>
        <v>2024</v>
      </c>
      <c r="U281" s="228">
        <f t="shared" si="460"/>
        <v>4.7277408206852973</v>
      </c>
      <c r="V281" s="193">
        <f t="shared" si="434"/>
        <v>4.7277408206886049</v>
      </c>
      <c r="W281" s="254">
        <f t="shared" si="461"/>
        <v>8.1096474065296187E-2</v>
      </c>
      <c r="X281" s="197">
        <f t="shared" si="435"/>
        <v>0.38340311084883999</v>
      </c>
      <c r="Y281" s="229">
        <f t="shared" si="436"/>
        <v>-7.6680622169768E-3</v>
      </c>
      <c r="Z281" s="199">
        <f t="shared" si="462"/>
        <v>0.39107117306581679</v>
      </c>
      <c r="AA281" s="199">
        <f t="shared" si="437"/>
        <v>-1594.4592780149092</v>
      </c>
      <c r="AB281" s="200">
        <f t="shared" si="438"/>
        <v>1625138.4984136268</v>
      </c>
      <c r="AC281" s="199">
        <f t="shared" si="463"/>
        <v>2024.5088810175337</v>
      </c>
      <c r="AD281" s="199">
        <f t="shared" si="464"/>
        <v>2052.6499274803855</v>
      </c>
      <c r="AE281" s="201">
        <f t="shared" si="465"/>
        <v>2052.6499274803855</v>
      </c>
      <c r="AF281" s="202">
        <f t="shared" si="439"/>
        <v>2052.0979681180252</v>
      </c>
      <c r="AG281" s="202">
        <f t="shared" si="466"/>
        <v>2052.6499274803855</v>
      </c>
      <c r="AH281" s="202">
        <f t="shared" si="467"/>
        <v>2052</v>
      </c>
      <c r="AI281" s="177">
        <f t="shared" si="440"/>
        <v>2052</v>
      </c>
      <c r="AJ281" s="178" cm="1">
        <f t="array" ref="AJ281">IFERROR(INDEX($AN$6:$DP$6,MATCH(_xlfn.AGGREGATE(14,6,(AN281:DP281)/(AN281:DP281&lt;=0),1),AN281:DP281,0)),"-")</f>
        <v>2052</v>
      </c>
      <c r="AL281" s="176" t="s">
        <v>302</v>
      </c>
      <c r="AM281" s="154">
        <f t="shared" si="441"/>
        <v>0.40790860565807996</v>
      </c>
      <c r="AN281" s="173">
        <f t="shared" si="442"/>
        <v>0.39254578214968</v>
      </c>
      <c r="AO281" s="173">
        <f t="shared" si="443"/>
        <v>0.38473474752950998</v>
      </c>
      <c r="AP281" s="173">
        <f t="shared" si="444"/>
        <v>0.37806508962997998</v>
      </c>
      <c r="AQ281" s="173">
        <f t="shared" si="445"/>
        <v>0.37749569400646998</v>
      </c>
      <c r="AR281" s="173">
        <f t="shared" si="446"/>
        <v>0.38340311084883999</v>
      </c>
      <c r="AS281" s="230">
        <f t="shared" si="447"/>
        <v>0.36951067104279395</v>
      </c>
      <c r="AT281" s="230">
        <f t="shared" si="447"/>
        <v>0.35561823123674791</v>
      </c>
      <c r="AU281" s="230">
        <f t="shared" si="447"/>
        <v>0.34172579143070186</v>
      </c>
      <c r="AV281" s="230">
        <f t="shared" si="447"/>
        <v>0.32783335162465582</v>
      </c>
      <c r="AW281" s="230">
        <f t="shared" si="447"/>
        <v>0.31394091181860978</v>
      </c>
      <c r="AX281" s="230">
        <f t="shared" si="447"/>
        <v>0.30004847201256368</v>
      </c>
      <c r="AY281" s="230">
        <f t="shared" si="447"/>
        <v>0.28615603220651764</v>
      </c>
      <c r="AZ281" s="230">
        <f t="shared" si="447"/>
        <v>0.2722635924004716</v>
      </c>
      <c r="BA281" s="230">
        <f t="shared" si="448"/>
        <v>0.25837115259442556</v>
      </c>
      <c r="BB281" s="230">
        <f t="shared" si="448"/>
        <v>0.24447871278837954</v>
      </c>
      <c r="BC281" s="230">
        <f t="shared" si="448"/>
        <v>0.2305862729823335</v>
      </c>
      <c r="BD281" s="230">
        <f t="shared" si="448"/>
        <v>0.21669383317628743</v>
      </c>
      <c r="BE281" s="230">
        <f t="shared" si="448"/>
        <v>0.20280139337024139</v>
      </c>
      <c r="BF281" s="230">
        <f t="shared" si="448"/>
        <v>0.18890895356419535</v>
      </c>
      <c r="BG281" s="230">
        <f t="shared" si="448"/>
        <v>0.17501651375814931</v>
      </c>
      <c r="BH281" s="230">
        <f t="shared" si="448"/>
        <v>0.16112407395210326</v>
      </c>
      <c r="BI281" s="230">
        <f t="shared" si="448"/>
        <v>0.14723163414605722</v>
      </c>
      <c r="BJ281" s="230">
        <f t="shared" si="448"/>
        <v>0.13333919434001118</v>
      </c>
      <c r="BK281" s="230">
        <f t="shared" si="449"/>
        <v>0.11944675453396514</v>
      </c>
      <c r="BL281" s="230">
        <f t="shared" si="449"/>
        <v>0.1055543147279191</v>
      </c>
      <c r="BM281" s="230">
        <f t="shared" si="449"/>
        <v>9.1661874921873054E-2</v>
      </c>
      <c r="BN281" s="230">
        <f t="shared" si="449"/>
        <v>7.7769435115827013E-2</v>
      </c>
      <c r="BO281" s="230">
        <f t="shared" si="449"/>
        <v>6.3876995309780971E-2</v>
      </c>
      <c r="BP281" s="230">
        <f t="shared" si="449"/>
        <v>4.9984555503734873E-2</v>
      </c>
      <c r="BQ281" s="230">
        <f t="shared" si="449"/>
        <v>3.6092115697688831E-2</v>
      </c>
      <c r="BR281" s="230">
        <f t="shared" si="449"/>
        <v>2.2199675891642789E-2</v>
      </c>
      <c r="BS281" s="230">
        <f t="shared" si="449"/>
        <v>8.3072360855967475E-3</v>
      </c>
      <c r="BT281" s="230">
        <f t="shared" si="449"/>
        <v>-4.7339391297653369E-3</v>
      </c>
      <c r="BU281" s="230">
        <f t="shared" si="450"/>
        <v>-7.6680622169768E-3</v>
      </c>
      <c r="BV281" s="230">
        <f t="shared" si="450"/>
        <v>-7.6680622169768E-3</v>
      </c>
      <c r="BW281" s="230">
        <f t="shared" si="450"/>
        <v>-7.6680622169768E-3</v>
      </c>
      <c r="BX281" s="230">
        <f t="shared" si="450"/>
        <v>-7.6680622169768E-3</v>
      </c>
      <c r="BY281" s="230">
        <f t="shared" si="450"/>
        <v>-7.6680622169768E-3</v>
      </c>
      <c r="BZ281" s="230">
        <f t="shared" si="450"/>
        <v>-7.6680622169768E-3</v>
      </c>
      <c r="CA281" s="230">
        <f t="shared" si="450"/>
        <v>-7.6680622169768E-3</v>
      </c>
      <c r="CB281" s="230">
        <f t="shared" si="450"/>
        <v>-7.6680622169768E-3</v>
      </c>
      <c r="CC281" s="230">
        <f t="shared" si="450"/>
        <v>-7.6680622169768E-3</v>
      </c>
      <c r="CD281" s="230">
        <f t="shared" si="450"/>
        <v>-7.6680622169768E-3</v>
      </c>
      <c r="CE281" s="230">
        <f t="shared" si="451"/>
        <v>-7.6680622169768E-3</v>
      </c>
      <c r="CF281" s="230">
        <f t="shared" si="451"/>
        <v>-7.6680622169768E-3</v>
      </c>
      <c r="CG281" s="230">
        <f t="shared" si="451"/>
        <v>-7.6680622169768E-3</v>
      </c>
      <c r="CH281" s="230">
        <f t="shared" si="451"/>
        <v>-7.6680622169768E-3</v>
      </c>
      <c r="CI281" s="230">
        <f t="shared" si="451"/>
        <v>-7.6680622169768E-3</v>
      </c>
      <c r="CJ281" s="230">
        <f t="shared" si="451"/>
        <v>-7.6680622169768E-3</v>
      </c>
      <c r="CK281" s="230">
        <f t="shared" si="451"/>
        <v>-7.6680622169768E-3</v>
      </c>
      <c r="CL281" s="230">
        <f t="shared" si="451"/>
        <v>-7.6680622169768E-3</v>
      </c>
      <c r="CM281" s="230">
        <f t="shared" si="451"/>
        <v>-7.6680622169768E-3</v>
      </c>
      <c r="CN281" s="230">
        <f t="shared" si="451"/>
        <v>-7.6680622169768E-3</v>
      </c>
      <c r="CO281" s="230">
        <f t="shared" si="452"/>
        <v>-7.6680622169768E-3</v>
      </c>
      <c r="CP281" s="230">
        <f t="shared" si="452"/>
        <v>-7.6680622169768E-3</v>
      </c>
      <c r="CQ281" s="230">
        <f t="shared" si="452"/>
        <v>-7.6680622169768E-3</v>
      </c>
      <c r="CR281" s="230">
        <f t="shared" si="452"/>
        <v>-7.6680622169768E-3</v>
      </c>
      <c r="CS281" s="230">
        <f t="shared" si="452"/>
        <v>-7.6680622169768E-3</v>
      </c>
      <c r="CT281" s="230">
        <f t="shared" si="452"/>
        <v>-7.6680622169768E-3</v>
      </c>
      <c r="CU281" s="230">
        <f t="shared" si="452"/>
        <v>-7.6680622169768E-3</v>
      </c>
      <c r="CV281" s="230">
        <f t="shared" si="452"/>
        <v>-7.6680622169768E-3</v>
      </c>
      <c r="CW281" s="230">
        <f t="shared" si="452"/>
        <v>-7.6680622169768E-3</v>
      </c>
      <c r="CX281" s="230">
        <f t="shared" si="452"/>
        <v>-7.6680622169768E-3</v>
      </c>
      <c r="CY281" s="230">
        <f t="shared" si="453"/>
        <v>-7.6680622169768E-3</v>
      </c>
      <c r="CZ281" s="230">
        <f t="shared" si="453"/>
        <v>-7.6680622169768E-3</v>
      </c>
      <c r="DA281" s="230">
        <f t="shared" si="453"/>
        <v>-7.6680622169768E-3</v>
      </c>
      <c r="DB281" s="230">
        <f t="shared" si="453"/>
        <v>-7.6680622169768E-3</v>
      </c>
      <c r="DC281" s="230">
        <f t="shared" si="453"/>
        <v>-7.6680622169768E-3</v>
      </c>
      <c r="DD281" s="230">
        <f t="shared" si="453"/>
        <v>-7.6680622169768E-3</v>
      </c>
      <c r="DE281" s="230">
        <f t="shared" si="453"/>
        <v>-7.6680622169768E-3</v>
      </c>
      <c r="DF281" s="230">
        <f t="shared" si="453"/>
        <v>-7.6680622169768E-3</v>
      </c>
      <c r="DG281" s="230">
        <f t="shared" si="453"/>
        <v>-7.6680622169768E-3</v>
      </c>
      <c r="DH281" s="230">
        <f t="shared" si="453"/>
        <v>-7.6680622169768E-3</v>
      </c>
      <c r="DI281" s="230">
        <f t="shared" si="454"/>
        <v>-7.6680622169768E-3</v>
      </c>
      <c r="DJ281" s="230">
        <f t="shared" si="454"/>
        <v>-7.6680622169768E-3</v>
      </c>
      <c r="DK281" s="230">
        <f t="shared" si="454"/>
        <v>-7.6680622169768E-3</v>
      </c>
      <c r="DL281" s="230">
        <f t="shared" si="454"/>
        <v>-7.6680622169768E-3</v>
      </c>
      <c r="DM281" s="230">
        <f t="shared" si="454"/>
        <v>-7.6680622169768E-3</v>
      </c>
      <c r="DN281" s="230">
        <f t="shared" si="454"/>
        <v>-7.6680622169768E-3</v>
      </c>
      <c r="DO281" s="230">
        <f t="shared" si="454"/>
        <v>-7.6680622169768E-3</v>
      </c>
      <c r="DP281" s="230">
        <f t="shared" si="454"/>
        <v>-7.6680622169768E-3</v>
      </c>
    </row>
    <row r="282" spans="2:120" x14ac:dyDescent="0.25">
      <c r="B282" s="194" t="str">
        <f t="shared" si="455"/>
        <v>Austria</v>
      </c>
      <c r="C282" s="233">
        <f>'web app'!$C$29</f>
        <v>668.55</v>
      </c>
      <c r="D282" s="234">
        <f>'web app'!$C$17</f>
        <v>0.15</v>
      </c>
      <c r="E282" s="235">
        <f>VLOOKUP($S282,'data countries EDGAR'!$A$15:$AA$223,'data countries EDGAR'!$AA$12,FALSE)</f>
        <v>1.1367326998212161E-3</v>
      </c>
      <c r="F282" s="235">
        <f>VLOOKUP($S282,'data countries EDGAR'!$A$15:$AA$223,'data countries EDGAR'!$Z$12,FALSE)</f>
        <v>1.8745068678633471E-3</v>
      </c>
      <c r="G282" s="193">
        <f t="shared" si="456"/>
        <v>1.1792157285033555</v>
      </c>
      <c r="H282" s="262">
        <f>VLOOKUP($S282,'data countries EDGAR'!$A$15:$AA$223,'data countries EDGAR'!M$12,FALSE)/1000</f>
        <v>6.8776683333374E-2</v>
      </c>
      <c r="I282" s="236">
        <f>VLOOKUP($S282,'data countries EDGAR'!$A$15:$AA$223,'data countries EDGAR'!N$12,FALSE)/1000</f>
        <v>6.2916153054574001E-2</v>
      </c>
      <c r="J282" s="236">
        <f>VLOOKUP($S282,'data countries EDGAR'!$A$15:$AA$223,'data countries EDGAR'!O$12,FALSE)/1000</f>
        <v>6.6203360484650003E-2</v>
      </c>
      <c r="K282" s="236">
        <f>VLOOKUP($S282,'data countries EDGAR'!$A$15:$AA$223,'data countries EDGAR'!P$12,FALSE)/1000</f>
        <v>6.2647180523680998E-2</v>
      </c>
      <c r="L282" s="236">
        <f>VLOOKUP($S282,'data countries EDGAR'!$A$15:$AA$223,'data countries EDGAR'!Q$12,FALSE)/1000</f>
        <v>5.8476120923908997E-2</v>
      </c>
      <c r="M282" s="236">
        <f>VLOOKUP($S282,'data countries EDGAR'!$A$15:$AA$223,'data countries EDGAR'!R$12,FALSE)/1000</f>
        <v>5.8030403747188999E-2</v>
      </c>
      <c r="N282" s="236"/>
      <c r="O282" s="236"/>
      <c r="P282" s="262">
        <f t="shared" si="457"/>
        <v>0.30827321873400299</v>
      </c>
      <c r="Q282" s="194">
        <f t="shared" si="458"/>
        <v>-5.0347274240779512E-2</v>
      </c>
      <c r="R282" s="237">
        <f t="shared" si="459"/>
        <v>5.7807804391259682E-2</v>
      </c>
      <c r="S282" s="194" t="str">
        <f>'data countries EDGAR'!A25</f>
        <v>Austria</v>
      </c>
      <c r="T282" s="210">
        <f>'web app'!$M$22-1</f>
        <v>2024</v>
      </c>
      <c r="U282" s="228">
        <f t="shared" si="460"/>
        <v>0.87094250976935261</v>
      </c>
      <c r="V282" s="193">
        <f t="shared" si="434"/>
        <v>0.8709425097691984</v>
      </c>
      <c r="W282" s="254">
        <f t="shared" si="461"/>
        <v>6.6629430870704276E-2</v>
      </c>
      <c r="X282" s="197">
        <f t="shared" si="435"/>
        <v>5.8030403747188999E-2</v>
      </c>
      <c r="Y282" s="229">
        <f t="shared" si="436"/>
        <v>-1.16060807494378E-3</v>
      </c>
      <c r="Z282" s="199">
        <f t="shared" si="462"/>
        <v>5.919101182213278E-2</v>
      </c>
      <c r="AA282" s="199">
        <f t="shared" si="437"/>
        <v>-241.64189532656792</v>
      </c>
      <c r="AB282" s="200">
        <f t="shared" si="438"/>
        <v>246603.73603444334</v>
      </c>
      <c r="AC282" s="199">
        <f t="shared" si="463"/>
        <v>2024.5074847814642</v>
      </c>
      <c r="AD282" s="199">
        <f t="shared" si="464"/>
        <v>2057.9011088187699</v>
      </c>
      <c r="AE282" s="201">
        <f t="shared" si="465"/>
        <v>2057.9011088187699</v>
      </c>
      <c r="AF282" s="202">
        <f t="shared" si="439"/>
        <v>2057.2461851164412</v>
      </c>
      <c r="AG282" s="202">
        <f t="shared" si="466"/>
        <v>2057.9011088187699</v>
      </c>
      <c r="AH282" s="202">
        <f t="shared" si="467"/>
        <v>2057</v>
      </c>
      <c r="AI282" s="177">
        <f t="shared" si="440"/>
        <v>2057</v>
      </c>
      <c r="AJ282" s="178" cm="1">
        <f t="array" ref="AJ282">IFERROR(INDEX($AN$6:$DP$6,MATCH(_xlfn.AGGREGATE(14,6,(AN282:DP282)/(AN282:DP282&lt;=0),1),AN282:DP282,0)),"-")</f>
        <v>2057</v>
      </c>
      <c r="AL282" s="176" t="s">
        <v>302</v>
      </c>
      <c r="AM282" s="154">
        <f t="shared" si="441"/>
        <v>6.8776683333374E-2</v>
      </c>
      <c r="AN282" s="173">
        <f t="shared" si="442"/>
        <v>6.2916153054574001E-2</v>
      </c>
      <c r="AO282" s="173">
        <f t="shared" si="443"/>
        <v>6.6203360484650003E-2</v>
      </c>
      <c r="AP282" s="173">
        <f t="shared" si="444"/>
        <v>6.2647180523680998E-2</v>
      </c>
      <c r="AQ282" s="173">
        <f t="shared" si="445"/>
        <v>5.8476120923908997E-2</v>
      </c>
      <c r="AR282" s="173">
        <f t="shared" si="446"/>
        <v>5.8030403747188999E-2</v>
      </c>
      <c r="AS282" s="230">
        <f t="shared" ref="AS282:AZ291" si="468">IF(AS$6&lt;=$T282,0,IF(AS$6&lt;$AH282,$X282+($Y282-$X282)/($AG282-($T282+0.5))*(AS$6+0.5-($T282+0.5)),
IF(AS$6=$AH282,($X282+($Y282-$X282)/($AG282-($T282+0.5))*(0.5*($AG282+$AH282)-($T282+0.5)))*($AG282-$AH282)+$Y282*($AH282+1-$AG282),
$Y282)))</f>
        <v>5.6258276595863112E-2</v>
      </c>
      <c r="AT282" s="230">
        <f t="shared" si="468"/>
        <v>5.4486149444537217E-2</v>
      </c>
      <c r="AU282" s="230">
        <f t="shared" si="468"/>
        <v>5.2714022293211329E-2</v>
      </c>
      <c r="AV282" s="230">
        <f t="shared" si="468"/>
        <v>5.0941895141885435E-2</v>
      </c>
      <c r="AW282" s="230">
        <f t="shared" si="468"/>
        <v>4.9169767990559547E-2</v>
      </c>
      <c r="AX282" s="230">
        <f t="shared" si="468"/>
        <v>4.739764083923366E-2</v>
      </c>
      <c r="AY282" s="230">
        <f t="shared" si="468"/>
        <v>4.5625513687907765E-2</v>
      </c>
      <c r="AZ282" s="230">
        <f t="shared" si="468"/>
        <v>4.3853386536581877E-2</v>
      </c>
      <c r="BA282" s="230">
        <f t="shared" ref="BA282:BJ291" si="469">IF(BA$6&lt;=$T282,0,IF(BA$6&lt;$AH282,$X282+($Y282-$X282)/($AG282-($T282+0.5))*(BA$6+0.5-($T282+0.5)),
IF(BA$6=$AH282,($X282+($Y282-$X282)/($AG282-($T282+0.5))*(0.5*($AG282+$AH282)-($T282+0.5)))*($AG282-$AH282)+$Y282*($AH282+1-$AG282),
$Y282)))</f>
        <v>4.208125938525599E-2</v>
      </c>
      <c r="BB282" s="230">
        <f t="shared" si="469"/>
        <v>4.0309132233930095E-2</v>
      </c>
      <c r="BC282" s="230">
        <f t="shared" si="469"/>
        <v>3.85370050826042E-2</v>
      </c>
      <c r="BD282" s="230">
        <f t="shared" si="469"/>
        <v>3.6764877931278313E-2</v>
      </c>
      <c r="BE282" s="230">
        <f t="shared" si="469"/>
        <v>3.4992750779952425E-2</v>
      </c>
      <c r="BF282" s="230">
        <f t="shared" si="469"/>
        <v>3.3220623628626531E-2</v>
      </c>
      <c r="BG282" s="230">
        <f t="shared" si="469"/>
        <v>3.1448496477300643E-2</v>
      </c>
      <c r="BH282" s="230">
        <f t="shared" si="469"/>
        <v>2.9676369325974752E-2</v>
      </c>
      <c r="BI282" s="230">
        <f t="shared" si="469"/>
        <v>2.7904242174648861E-2</v>
      </c>
      <c r="BJ282" s="230">
        <f t="shared" si="469"/>
        <v>2.6132115023322973E-2</v>
      </c>
      <c r="BK282" s="230">
        <f t="shared" ref="BK282:BT291" si="470">IF(BK$6&lt;=$T282,0,IF(BK$6&lt;$AH282,$X282+($Y282-$X282)/($AG282-($T282+0.5))*(BK$6+0.5-($T282+0.5)),
IF(BK$6=$AH282,($X282+($Y282-$X282)/($AG282-($T282+0.5))*(0.5*($AG282+$AH282)-($T282+0.5)))*($AG282-$AH282)+$Y282*($AH282+1-$AG282),
$Y282)))</f>
        <v>2.4359987871997078E-2</v>
      </c>
      <c r="BL282" s="230">
        <f t="shared" si="470"/>
        <v>2.2587860720671191E-2</v>
      </c>
      <c r="BM282" s="230">
        <f t="shared" si="470"/>
        <v>2.0815733569345296E-2</v>
      </c>
      <c r="BN282" s="230">
        <f t="shared" si="470"/>
        <v>1.9043606418019408E-2</v>
      </c>
      <c r="BO282" s="230">
        <f t="shared" si="470"/>
        <v>1.7271479266693521E-2</v>
      </c>
      <c r="BP282" s="230">
        <f t="shared" si="470"/>
        <v>1.5499352115367626E-2</v>
      </c>
      <c r="BQ282" s="230">
        <f t="shared" si="470"/>
        <v>1.3727224964041738E-2</v>
      </c>
      <c r="BR282" s="230">
        <f t="shared" si="470"/>
        <v>1.1955097812715844E-2</v>
      </c>
      <c r="BS282" s="230">
        <f t="shared" si="470"/>
        <v>1.0182970661389956E-2</v>
      </c>
      <c r="BT282" s="230">
        <f t="shared" si="470"/>
        <v>8.4108435100640686E-3</v>
      </c>
      <c r="BU282" s="230">
        <f t="shared" ref="BU282:CD291" si="471">IF(BU$6&lt;=$T282,0,IF(BU$6&lt;$AH282,$X282+($Y282-$X282)/($AG282-($T282+0.5))*(BU$6+0.5-($T282+0.5)),
IF(BU$6=$AH282,($X282+($Y282-$X282)/($AG282-($T282+0.5))*(0.5*($AG282+$AH282)-($T282+0.5)))*($AG282-$AH282)+$Y282*($AH282+1-$AG282),
$Y282)))</f>
        <v>6.638716358738174E-3</v>
      </c>
      <c r="BV282" s="230">
        <f t="shared" si="471"/>
        <v>4.8665892074122863E-3</v>
      </c>
      <c r="BW282" s="230">
        <f t="shared" si="471"/>
        <v>3.0944620560863917E-3</v>
      </c>
      <c r="BX282" s="230">
        <f t="shared" si="471"/>
        <v>1.322334904760504E-3</v>
      </c>
      <c r="BY282" s="230">
        <f t="shared" si="471"/>
        <v>-4.4112701819694594E-4</v>
      </c>
      <c r="BZ282" s="230">
        <f t="shared" si="471"/>
        <v>-1.16060807494378E-3</v>
      </c>
      <c r="CA282" s="230">
        <f t="shared" si="471"/>
        <v>-1.16060807494378E-3</v>
      </c>
      <c r="CB282" s="230">
        <f t="shared" si="471"/>
        <v>-1.16060807494378E-3</v>
      </c>
      <c r="CC282" s="230">
        <f t="shared" si="471"/>
        <v>-1.16060807494378E-3</v>
      </c>
      <c r="CD282" s="230">
        <f t="shared" si="471"/>
        <v>-1.16060807494378E-3</v>
      </c>
      <c r="CE282" s="230">
        <f t="shared" ref="CE282:CN291" si="472">IF(CE$6&lt;=$T282,0,IF(CE$6&lt;$AH282,$X282+($Y282-$X282)/($AG282-($T282+0.5))*(CE$6+0.5-($T282+0.5)),
IF(CE$6=$AH282,($X282+($Y282-$X282)/($AG282-($T282+0.5))*(0.5*($AG282+$AH282)-($T282+0.5)))*($AG282-$AH282)+$Y282*($AH282+1-$AG282),
$Y282)))</f>
        <v>-1.16060807494378E-3</v>
      </c>
      <c r="CF282" s="230">
        <f t="shared" si="472"/>
        <v>-1.16060807494378E-3</v>
      </c>
      <c r="CG282" s="230">
        <f t="shared" si="472"/>
        <v>-1.16060807494378E-3</v>
      </c>
      <c r="CH282" s="230">
        <f t="shared" si="472"/>
        <v>-1.16060807494378E-3</v>
      </c>
      <c r="CI282" s="230">
        <f t="shared" si="472"/>
        <v>-1.16060807494378E-3</v>
      </c>
      <c r="CJ282" s="230">
        <f t="shared" si="472"/>
        <v>-1.16060807494378E-3</v>
      </c>
      <c r="CK282" s="230">
        <f t="shared" si="472"/>
        <v>-1.16060807494378E-3</v>
      </c>
      <c r="CL282" s="230">
        <f t="shared" si="472"/>
        <v>-1.16060807494378E-3</v>
      </c>
      <c r="CM282" s="230">
        <f t="shared" si="472"/>
        <v>-1.16060807494378E-3</v>
      </c>
      <c r="CN282" s="230">
        <f t="shared" si="472"/>
        <v>-1.16060807494378E-3</v>
      </c>
      <c r="CO282" s="230">
        <f t="shared" ref="CO282:CX291" si="473">IF(CO$6&lt;=$T282,0,IF(CO$6&lt;$AH282,$X282+($Y282-$X282)/($AG282-($T282+0.5))*(CO$6+0.5-($T282+0.5)),
IF(CO$6=$AH282,($X282+($Y282-$X282)/($AG282-($T282+0.5))*(0.5*($AG282+$AH282)-($T282+0.5)))*($AG282-$AH282)+$Y282*($AH282+1-$AG282),
$Y282)))</f>
        <v>-1.16060807494378E-3</v>
      </c>
      <c r="CP282" s="230">
        <f t="shared" si="473"/>
        <v>-1.16060807494378E-3</v>
      </c>
      <c r="CQ282" s="230">
        <f t="shared" si="473"/>
        <v>-1.16060807494378E-3</v>
      </c>
      <c r="CR282" s="230">
        <f t="shared" si="473"/>
        <v>-1.16060807494378E-3</v>
      </c>
      <c r="CS282" s="230">
        <f t="shared" si="473"/>
        <v>-1.16060807494378E-3</v>
      </c>
      <c r="CT282" s="230">
        <f t="shared" si="473"/>
        <v>-1.16060807494378E-3</v>
      </c>
      <c r="CU282" s="230">
        <f t="shared" si="473"/>
        <v>-1.16060807494378E-3</v>
      </c>
      <c r="CV282" s="230">
        <f t="shared" si="473"/>
        <v>-1.16060807494378E-3</v>
      </c>
      <c r="CW282" s="230">
        <f t="shared" si="473"/>
        <v>-1.16060807494378E-3</v>
      </c>
      <c r="CX282" s="230">
        <f t="shared" si="473"/>
        <v>-1.16060807494378E-3</v>
      </c>
      <c r="CY282" s="230">
        <f t="shared" ref="CY282:DH291" si="474">IF(CY$6&lt;=$T282,0,IF(CY$6&lt;$AH282,$X282+($Y282-$X282)/($AG282-($T282+0.5))*(CY$6+0.5-($T282+0.5)),
IF(CY$6=$AH282,($X282+($Y282-$X282)/($AG282-($T282+0.5))*(0.5*($AG282+$AH282)-($T282+0.5)))*($AG282-$AH282)+$Y282*($AH282+1-$AG282),
$Y282)))</f>
        <v>-1.16060807494378E-3</v>
      </c>
      <c r="CZ282" s="230">
        <f t="shared" si="474"/>
        <v>-1.16060807494378E-3</v>
      </c>
      <c r="DA282" s="230">
        <f t="shared" si="474"/>
        <v>-1.16060807494378E-3</v>
      </c>
      <c r="DB282" s="230">
        <f t="shared" si="474"/>
        <v>-1.16060807494378E-3</v>
      </c>
      <c r="DC282" s="230">
        <f t="shared" si="474"/>
        <v>-1.16060807494378E-3</v>
      </c>
      <c r="DD282" s="230">
        <f t="shared" si="474"/>
        <v>-1.16060807494378E-3</v>
      </c>
      <c r="DE282" s="230">
        <f t="shared" si="474"/>
        <v>-1.16060807494378E-3</v>
      </c>
      <c r="DF282" s="230">
        <f t="shared" si="474"/>
        <v>-1.16060807494378E-3</v>
      </c>
      <c r="DG282" s="230">
        <f t="shared" si="474"/>
        <v>-1.16060807494378E-3</v>
      </c>
      <c r="DH282" s="230">
        <f t="shared" si="474"/>
        <v>-1.16060807494378E-3</v>
      </c>
      <c r="DI282" s="230">
        <f t="shared" ref="DI282:DP291" si="475">IF(DI$6&lt;=$T282,0,IF(DI$6&lt;$AH282,$X282+($Y282-$X282)/($AG282-($T282+0.5))*(DI$6+0.5-($T282+0.5)),
IF(DI$6=$AH282,($X282+($Y282-$X282)/($AG282-($T282+0.5))*(0.5*($AG282+$AH282)-($T282+0.5)))*($AG282-$AH282)+$Y282*($AH282+1-$AG282),
$Y282)))</f>
        <v>-1.16060807494378E-3</v>
      </c>
      <c r="DJ282" s="230">
        <f t="shared" si="475"/>
        <v>-1.16060807494378E-3</v>
      </c>
      <c r="DK282" s="230">
        <f t="shared" si="475"/>
        <v>-1.16060807494378E-3</v>
      </c>
      <c r="DL282" s="230">
        <f t="shared" si="475"/>
        <v>-1.16060807494378E-3</v>
      </c>
      <c r="DM282" s="230">
        <f t="shared" si="475"/>
        <v>-1.16060807494378E-3</v>
      </c>
      <c r="DN282" s="230">
        <f t="shared" si="475"/>
        <v>-1.16060807494378E-3</v>
      </c>
      <c r="DO282" s="230">
        <f t="shared" si="475"/>
        <v>-1.16060807494378E-3</v>
      </c>
      <c r="DP282" s="230">
        <f t="shared" si="475"/>
        <v>-1.16060807494378E-3</v>
      </c>
    </row>
    <row r="283" spans="2:120" x14ac:dyDescent="0.25">
      <c r="B283" s="194" t="str">
        <f t="shared" si="455"/>
        <v>Azerbaijan</v>
      </c>
      <c r="C283" s="233">
        <f>'web app'!$C$29</f>
        <v>668.55</v>
      </c>
      <c r="D283" s="234">
        <f>'web app'!$C$17</f>
        <v>0.15</v>
      </c>
      <c r="E283" s="235">
        <f>VLOOKUP($S283,'data countries EDGAR'!$A$15:$AA$223,'data countries EDGAR'!$AA$12,FALSE)</f>
        <v>1.2986121214094942E-3</v>
      </c>
      <c r="F283" s="235">
        <f>VLOOKUP($S283,'data countries EDGAR'!$A$15:$AA$223,'data countries EDGAR'!$Z$12,FALSE)</f>
        <v>1.0079417567674853E-3</v>
      </c>
      <c r="G283" s="193">
        <f t="shared" si="456"/>
        <v>0.70300861232911449</v>
      </c>
      <c r="H283" s="262">
        <f>VLOOKUP($S283,'data countries EDGAR'!$A$15:$AA$223,'data countries EDGAR'!M$12,FALSE)/1000</f>
        <v>3.6981934935612998E-2</v>
      </c>
      <c r="I283" s="236">
        <f>VLOOKUP($S283,'data countries EDGAR'!$A$15:$AA$223,'data countries EDGAR'!N$12,FALSE)/1000</f>
        <v>3.5406738128780001E-2</v>
      </c>
      <c r="J283" s="236">
        <f>VLOOKUP($S283,'data countries EDGAR'!$A$15:$AA$223,'data countries EDGAR'!O$12,FALSE)/1000</f>
        <v>3.7424224290825002E-2</v>
      </c>
      <c r="K283" s="236">
        <f>VLOOKUP($S283,'data countries EDGAR'!$A$15:$AA$223,'data countries EDGAR'!P$12,FALSE)/1000</f>
        <v>3.9683608947177998E-2</v>
      </c>
      <c r="L283" s="236">
        <f>VLOOKUP($S283,'data countries EDGAR'!$A$15:$AA$223,'data countries EDGAR'!Q$12,FALSE)/1000</f>
        <v>4.1745758982030999E-2</v>
      </c>
      <c r="M283" s="236">
        <f>VLOOKUP($S283,'data countries EDGAR'!$A$15:$AA$223,'data countries EDGAR'!R$12,FALSE)/1000</f>
        <v>3.8887498623476E-2</v>
      </c>
      <c r="N283" s="236"/>
      <c r="O283" s="236"/>
      <c r="P283" s="262">
        <f t="shared" si="457"/>
        <v>0.19314782897228999</v>
      </c>
      <c r="Q283" s="194">
        <f t="shared" si="458"/>
        <v>-3.653256147535152E-2</v>
      </c>
      <c r="R283" s="237">
        <f t="shared" si="459"/>
        <v>7.1652032609427665E-2</v>
      </c>
      <c r="S283" s="194" t="str">
        <f>'data countries EDGAR'!A26</f>
        <v>Azerbaijan</v>
      </c>
      <c r="T283" s="210">
        <f>'web app'!$M$22-1</f>
        <v>2024</v>
      </c>
      <c r="U283" s="228">
        <f t="shared" si="460"/>
        <v>0.5098607833568245</v>
      </c>
      <c r="V283" s="193">
        <f t="shared" si="434"/>
        <v>0.50986078335695317</v>
      </c>
      <c r="W283" s="254">
        <f t="shared" si="461"/>
        <v>7.6270817236770094E-2</v>
      </c>
      <c r="X283" s="197">
        <f t="shared" si="435"/>
        <v>3.8887498623476E-2</v>
      </c>
      <c r="Y283" s="229">
        <f t="shared" si="436"/>
        <v>-7.7774997246952006E-4</v>
      </c>
      <c r="Z283" s="199">
        <f t="shared" si="462"/>
        <v>3.9665248595945522E-2</v>
      </c>
      <c r="AA283" s="199">
        <f t="shared" si="437"/>
        <v>-161.78219637610837</v>
      </c>
      <c r="AB283" s="200">
        <f t="shared" si="438"/>
        <v>164956.06866808908</v>
      </c>
      <c r="AC283" s="199">
        <f t="shared" si="463"/>
        <v>2024.5084231367487</v>
      </c>
      <c r="AD283" s="199">
        <f t="shared" si="464"/>
        <v>2054.1801544673085</v>
      </c>
      <c r="AE283" s="201">
        <f t="shared" si="465"/>
        <v>2054.1801544673085</v>
      </c>
      <c r="AF283" s="202">
        <f t="shared" si="439"/>
        <v>2053.5981906542238</v>
      </c>
      <c r="AG283" s="202">
        <f t="shared" si="466"/>
        <v>2054.1801544673085</v>
      </c>
      <c r="AH283" s="202">
        <f t="shared" si="467"/>
        <v>2054</v>
      </c>
      <c r="AI283" s="177">
        <f t="shared" si="440"/>
        <v>2054</v>
      </c>
      <c r="AJ283" s="178" cm="1">
        <f t="array" ref="AJ283">IFERROR(INDEX($AN$6:$DP$6,MATCH(_xlfn.AGGREGATE(14,6,(AN283:DP283)/(AN283:DP283&lt;=0),1),AN283:DP283,0)),"-")</f>
        <v>2054</v>
      </c>
      <c r="AL283" s="176" t="s">
        <v>302</v>
      </c>
      <c r="AM283" s="154">
        <f t="shared" si="441"/>
        <v>3.6981934935612998E-2</v>
      </c>
      <c r="AN283" s="173">
        <f t="shared" si="442"/>
        <v>3.5406738128780001E-2</v>
      </c>
      <c r="AO283" s="173">
        <f t="shared" si="443"/>
        <v>3.7424224290825002E-2</v>
      </c>
      <c r="AP283" s="173">
        <f t="shared" si="444"/>
        <v>3.9683608947177998E-2</v>
      </c>
      <c r="AQ283" s="173">
        <f t="shared" si="445"/>
        <v>4.1745758982030999E-2</v>
      </c>
      <c r="AR283" s="173">
        <f t="shared" si="446"/>
        <v>3.8887498623476E-2</v>
      </c>
      <c r="AS283" s="230">
        <f t="shared" si="468"/>
        <v>3.7551075370031169E-2</v>
      </c>
      <c r="AT283" s="230">
        <f t="shared" si="468"/>
        <v>3.6214652116586338E-2</v>
      </c>
      <c r="AU283" s="230">
        <f t="shared" si="468"/>
        <v>3.4878228863141514E-2</v>
      </c>
      <c r="AV283" s="230">
        <f t="shared" si="468"/>
        <v>3.3541805609696683E-2</v>
      </c>
      <c r="AW283" s="230">
        <f t="shared" si="468"/>
        <v>3.2205382356251852E-2</v>
      </c>
      <c r="AX283" s="230">
        <f t="shared" si="468"/>
        <v>3.0868959102807025E-2</v>
      </c>
      <c r="AY283" s="230">
        <f t="shared" si="468"/>
        <v>2.9532535849362197E-2</v>
      </c>
      <c r="AZ283" s="230">
        <f t="shared" si="468"/>
        <v>2.8196112595917366E-2</v>
      </c>
      <c r="BA283" s="230">
        <f t="shared" si="469"/>
        <v>2.6859689342472536E-2</v>
      </c>
      <c r="BB283" s="230">
        <f t="shared" si="469"/>
        <v>2.5523266089027708E-2</v>
      </c>
      <c r="BC283" s="230">
        <f t="shared" si="469"/>
        <v>2.4186842835582881E-2</v>
      </c>
      <c r="BD283" s="230">
        <f t="shared" si="469"/>
        <v>2.285041958213805E-2</v>
      </c>
      <c r="BE283" s="230">
        <f t="shared" si="469"/>
        <v>2.1513996328693219E-2</v>
      </c>
      <c r="BF283" s="230">
        <f t="shared" si="469"/>
        <v>2.0177573075248392E-2</v>
      </c>
      <c r="BG283" s="230">
        <f t="shared" si="469"/>
        <v>1.8841149821803564E-2</v>
      </c>
      <c r="BH283" s="230">
        <f t="shared" si="469"/>
        <v>1.7504726568358733E-2</v>
      </c>
      <c r="BI283" s="230">
        <f t="shared" si="469"/>
        <v>1.6168303314913902E-2</v>
      </c>
      <c r="BJ283" s="230">
        <f t="shared" si="469"/>
        <v>1.4831880061469075E-2</v>
      </c>
      <c r="BK283" s="230">
        <f t="shared" si="470"/>
        <v>1.3495456808024248E-2</v>
      </c>
      <c r="BL283" s="230">
        <f t="shared" si="470"/>
        <v>1.2159033554579417E-2</v>
      </c>
      <c r="BM283" s="230">
        <f t="shared" si="470"/>
        <v>1.0822610301134586E-2</v>
      </c>
      <c r="BN283" s="230">
        <f t="shared" si="470"/>
        <v>9.4861870476897585E-3</v>
      </c>
      <c r="BO283" s="230">
        <f t="shared" si="470"/>
        <v>8.1497637942449311E-3</v>
      </c>
      <c r="BP283" s="230">
        <f t="shared" si="470"/>
        <v>6.8133405408001002E-3</v>
      </c>
      <c r="BQ283" s="230">
        <f t="shared" si="470"/>
        <v>5.4769172873552693E-3</v>
      </c>
      <c r="BR283" s="230">
        <f t="shared" si="470"/>
        <v>4.1404940339104385E-3</v>
      </c>
      <c r="BS283" s="230">
        <f t="shared" si="470"/>
        <v>2.8040707804656145E-3</v>
      </c>
      <c r="BT283" s="230">
        <f t="shared" si="470"/>
        <v>1.4676475270207837E-3</v>
      </c>
      <c r="BU283" s="230">
        <f t="shared" si="471"/>
        <v>1.3122427357595279E-4</v>
      </c>
      <c r="BV283" s="230">
        <f t="shared" si="471"/>
        <v>-7.5606274175360065E-4</v>
      </c>
      <c r="BW283" s="230">
        <f t="shared" si="471"/>
        <v>-7.7774997246952006E-4</v>
      </c>
      <c r="BX283" s="230">
        <f t="shared" si="471"/>
        <v>-7.7774997246952006E-4</v>
      </c>
      <c r="BY283" s="230">
        <f t="shared" si="471"/>
        <v>-7.7774997246952006E-4</v>
      </c>
      <c r="BZ283" s="230">
        <f t="shared" si="471"/>
        <v>-7.7774997246952006E-4</v>
      </c>
      <c r="CA283" s="230">
        <f t="shared" si="471"/>
        <v>-7.7774997246952006E-4</v>
      </c>
      <c r="CB283" s="230">
        <f t="shared" si="471"/>
        <v>-7.7774997246952006E-4</v>
      </c>
      <c r="CC283" s="230">
        <f t="shared" si="471"/>
        <v>-7.7774997246952006E-4</v>
      </c>
      <c r="CD283" s="230">
        <f t="shared" si="471"/>
        <v>-7.7774997246952006E-4</v>
      </c>
      <c r="CE283" s="230">
        <f t="shared" si="472"/>
        <v>-7.7774997246952006E-4</v>
      </c>
      <c r="CF283" s="230">
        <f t="shared" si="472"/>
        <v>-7.7774997246952006E-4</v>
      </c>
      <c r="CG283" s="230">
        <f t="shared" si="472"/>
        <v>-7.7774997246952006E-4</v>
      </c>
      <c r="CH283" s="230">
        <f t="shared" si="472"/>
        <v>-7.7774997246952006E-4</v>
      </c>
      <c r="CI283" s="230">
        <f t="shared" si="472"/>
        <v>-7.7774997246952006E-4</v>
      </c>
      <c r="CJ283" s="230">
        <f t="shared" si="472"/>
        <v>-7.7774997246952006E-4</v>
      </c>
      <c r="CK283" s="230">
        <f t="shared" si="472"/>
        <v>-7.7774997246952006E-4</v>
      </c>
      <c r="CL283" s="230">
        <f t="shared" si="472"/>
        <v>-7.7774997246952006E-4</v>
      </c>
      <c r="CM283" s="230">
        <f t="shared" si="472"/>
        <v>-7.7774997246952006E-4</v>
      </c>
      <c r="CN283" s="230">
        <f t="shared" si="472"/>
        <v>-7.7774997246952006E-4</v>
      </c>
      <c r="CO283" s="230">
        <f t="shared" si="473"/>
        <v>-7.7774997246952006E-4</v>
      </c>
      <c r="CP283" s="230">
        <f t="shared" si="473"/>
        <v>-7.7774997246952006E-4</v>
      </c>
      <c r="CQ283" s="230">
        <f t="shared" si="473"/>
        <v>-7.7774997246952006E-4</v>
      </c>
      <c r="CR283" s="230">
        <f t="shared" si="473"/>
        <v>-7.7774997246952006E-4</v>
      </c>
      <c r="CS283" s="230">
        <f t="shared" si="473"/>
        <v>-7.7774997246952006E-4</v>
      </c>
      <c r="CT283" s="230">
        <f t="shared" si="473"/>
        <v>-7.7774997246952006E-4</v>
      </c>
      <c r="CU283" s="230">
        <f t="shared" si="473"/>
        <v>-7.7774997246952006E-4</v>
      </c>
      <c r="CV283" s="230">
        <f t="shared" si="473"/>
        <v>-7.7774997246952006E-4</v>
      </c>
      <c r="CW283" s="230">
        <f t="shared" si="473"/>
        <v>-7.7774997246952006E-4</v>
      </c>
      <c r="CX283" s="230">
        <f t="shared" si="473"/>
        <v>-7.7774997246952006E-4</v>
      </c>
      <c r="CY283" s="230">
        <f t="shared" si="474"/>
        <v>-7.7774997246952006E-4</v>
      </c>
      <c r="CZ283" s="230">
        <f t="shared" si="474"/>
        <v>-7.7774997246952006E-4</v>
      </c>
      <c r="DA283" s="230">
        <f t="shared" si="474"/>
        <v>-7.7774997246952006E-4</v>
      </c>
      <c r="DB283" s="230">
        <f t="shared" si="474"/>
        <v>-7.7774997246952006E-4</v>
      </c>
      <c r="DC283" s="230">
        <f t="shared" si="474"/>
        <v>-7.7774997246952006E-4</v>
      </c>
      <c r="DD283" s="230">
        <f t="shared" si="474"/>
        <v>-7.7774997246952006E-4</v>
      </c>
      <c r="DE283" s="230">
        <f t="shared" si="474"/>
        <v>-7.7774997246952006E-4</v>
      </c>
      <c r="DF283" s="230">
        <f t="shared" si="474"/>
        <v>-7.7774997246952006E-4</v>
      </c>
      <c r="DG283" s="230">
        <f t="shared" si="474"/>
        <v>-7.7774997246952006E-4</v>
      </c>
      <c r="DH283" s="230">
        <f t="shared" si="474"/>
        <v>-7.7774997246952006E-4</v>
      </c>
      <c r="DI283" s="230">
        <f t="shared" si="475"/>
        <v>-7.7774997246952006E-4</v>
      </c>
      <c r="DJ283" s="230">
        <f t="shared" si="475"/>
        <v>-7.7774997246952006E-4</v>
      </c>
      <c r="DK283" s="230">
        <f t="shared" si="475"/>
        <v>-7.7774997246952006E-4</v>
      </c>
      <c r="DL283" s="230">
        <f t="shared" si="475"/>
        <v>-7.7774997246952006E-4</v>
      </c>
      <c r="DM283" s="230">
        <f t="shared" si="475"/>
        <v>-7.7774997246952006E-4</v>
      </c>
      <c r="DN283" s="230">
        <f t="shared" si="475"/>
        <v>-7.7774997246952006E-4</v>
      </c>
      <c r="DO283" s="230">
        <f t="shared" si="475"/>
        <v>-7.7774997246952006E-4</v>
      </c>
      <c r="DP283" s="230">
        <f t="shared" si="475"/>
        <v>-7.7774997246952006E-4</v>
      </c>
    </row>
    <row r="284" spans="2:120" x14ac:dyDescent="0.25">
      <c r="B284" s="194" t="str">
        <f t="shared" si="455"/>
        <v>Bahamas</v>
      </c>
      <c r="C284" s="233">
        <f>'web app'!$C$29</f>
        <v>668.55</v>
      </c>
      <c r="D284" s="234">
        <f>'web app'!$C$17</f>
        <v>0.15</v>
      </c>
      <c r="E284" s="235">
        <f>VLOOKUP($S284,'data countries EDGAR'!$A$15:$AA$223,'data countries EDGAR'!$AA$12,FALSE)</f>
        <v>5.2270221458880916E-5</v>
      </c>
      <c r="F284" s="235">
        <f>VLOOKUP($S284,'data countries EDGAR'!$A$15:$AA$223,'data countries EDGAR'!$Z$12,FALSE)</f>
        <v>3.9533588154784989E-5</v>
      </c>
      <c r="G284" s="193">
        <f t="shared" si="456"/>
        <v>2.7707441790199502E-2</v>
      </c>
      <c r="H284" s="262">
        <f>VLOOKUP($S284,'data countries EDGAR'!$A$15:$AA$223,'data countries EDGAR'!M$12,FALSE)/1000</f>
        <v>1.4505089952820001E-3</v>
      </c>
      <c r="I284" s="236">
        <f>VLOOKUP($S284,'data countries EDGAR'!$A$15:$AA$223,'data countries EDGAR'!N$12,FALSE)/1000</f>
        <v>1.1733284296066E-3</v>
      </c>
      <c r="J284" s="236">
        <f>VLOOKUP($S284,'data countries EDGAR'!$A$15:$AA$223,'data countries EDGAR'!O$12,FALSE)/1000</f>
        <v>1.4488191082976001E-3</v>
      </c>
      <c r="K284" s="236">
        <f>VLOOKUP($S284,'data countries EDGAR'!$A$15:$AA$223,'data countries EDGAR'!P$12,FALSE)/1000</f>
        <v>1.40552614488E-3</v>
      </c>
      <c r="L284" s="236">
        <f>VLOOKUP($S284,'data countries EDGAR'!$A$15:$AA$223,'data countries EDGAR'!Q$12,FALSE)/1000</f>
        <v>1.4098367143696999E-3</v>
      </c>
      <c r="M284" s="236">
        <f>VLOOKUP($S284,'data countries EDGAR'!$A$15:$AA$223,'data countries EDGAR'!R$12,FALSE)/1000</f>
        <v>1.4592246163565E-3</v>
      </c>
      <c r="N284" s="236"/>
      <c r="O284" s="236"/>
      <c r="P284" s="262">
        <f t="shared" si="457"/>
        <v>6.8967350135104005E-3</v>
      </c>
      <c r="Q284" s="194">
        <f t="shared" si="458"/>
        <v>-1.3088671832256274E-3</v>
      </c>
      <c r="R284" s="237">
        <f t="shared" si="459"/>
        <v>6.2893932304679892E-2</v>
      </c>
      <c r="S284" s="194" t="str">
        <f>'data countries EDGAR'!A27</f>
        <v>Bahamas</v>
      </c>
      <c r="T284" s="210">
        <f>'web app'!$M$22-1</f>
        <v>2024</v>
      </c>
      <c r="U284" s="228">
        <f t="shared" si="460"/>
        <v>2.08107067766891E-2</v>
      </c>
      <c r="V284" s="193">
        <f t="shared" si="434"/>
        <v>2.0810706776692195E-2</v>
      </c>
      <c r="W284" s="254">
        <f t="shared" si="461"/>
        <v>7.0118935988956022E-2</v>
      </c>
      <c r="X284" s="197">
        <f t="shared" si="435"/>
        <v>1.4592246163565E-3</v>
      </c>
      <c r="Y284" s="229">
        <f t="shared" si="436"/>
        <v>-2.9184492327129999E-5</v>
      </c>
      <c r="Z284" s="199">
        <f t="shared" si="462"/>
        <v>1.48840910868363E-3</v>
      </c>
      <c r="AA284" s="199">
        <f t="shared" si="437"/>
        <v>-6.0741143465558034</v>
      </c>
      <c r="AB284" s="200">
        <f t="shared" si="438"/>
        <v>6196.6509217514986</v>
      </c>
      <c r="AC284" s="199">
        <f t="shared" si="463"/>
        <v>2024.5078280935973</v>
      </c>
      <c r="AD284" s="199">
        <f t="shared" si="464"/>
        <v>2056.4362558403122</v>
      </c>
      <c r="AE284" s="201">
        <f t="shared" si="465"/>
        <v>2056.4362558403122</v>
      </c>
      <c r="AF284" s="202">
        <f t="shared" si="439"/>
        <v>2055.8100547454042</v>
      </c>
      <c r="AG284" s="202">
        <f t="shared" si="466"/>
        <v>2056.4362558403122</v>
      </c>
      <c r="AH284" s="202">
        <f t="shared" si="467"/>
        <v>2056</v>
      </c>
      <c r="AI284" s="177">
        <f t="shared" si="440"/>
        <v>2056</v>
      </c>
      <c r="AJ284" s="178" cm="1">
        <f t="array" ref="AJ284">IFERROR(INDEX($AN$6:$DP$6,MATCH(_xlfn.AGGREGATE(14,6,(AN284:DP284)/(AN284:DP284&lt;=0),1),AN284:DP284,0)),"-")</f>
        <v>2056</v>
      </c>
      <c r="AL284" s="176" t="s">
        <v>302</v>
      </c>
      <c r="AM284" s="154">
        <f t="shared" si="441"/>
        <v>1.4505089952820001E-3</v>
      </c>
      <c r="AN284" s="173">
        <f t="shared" si="442"/>
        <v>1.1733284296066E-3</v>
      </c>
      <c r="AO284" s="173">
        <f t="shared" si="443"/>
        <v>1.4488191082976001E-3</v>
      </c>
      <c r="AP284" s="173">
        <f t="shared" si="444"/>
        <v>1.40552614488E-3</v>
      </c>
      <c r="AQ284" s="173">
        <f t="shared" si="445"/>
        <v>1.4098367143696999E-3</v>
      </c>
      <c r="AR284" s="173">
        <f t="shared" si="446"/>
        <v>1.4592246163565E-3</v>
      </c>
      <c r="AS284" s="230">
        <f t="shared" si="468"/>
        <v>1.4126189930759884E-3</v>
      </c>
      <c r="AT284" s="230">
        <f t="shared" si="468"/>
        <v>1.3660133697954769E-3</v>
      </c>
      <c r="AU284" s="230">
        <f t="shared" si="468"/>
        <v>1.3194077465149652E-3</v>
      </c>
      <c r="AV284" s="230">
        <f t="shared" si="468"/>
        <v>1.2728021232344536E-3</v>
      </c>
      <c r="AW284" s="230">
        <f t="shared" si="468"/>
        <v>1.2261964999539421E-3</v>
      </c>
      <c r="AX284" s="230">
        <f t="shared" si="468"/>
        <v>1.1795908766734306E-3</v>
      </c>
      <c r="AY284" s="230">
        <f t="shared" si="468"/>
        <v>1.132985253392919E-3</v>
      </c>
      <c r="AZ284" s="230">
        <f t="shared" si="468"/>
        <v>1.0863796301124073E-3</v>
      </c>
      <c r="BA284" s="230">
        <f t="shared" si="469"/>
        <v>1.0397740068318958E-3</v>
      </c>
      <c r="BB284" s="230">
        <f t="shared" si="469"/>
        <v>9.9316838355138423E-4</v>
      </c>
      <c r="BC284" s="230">
        <f t="shared" si="469"/>
        <v>9.4656276027087259E-4</v>
      </c>
      <c r="BD284" s="230">
        <f t="shared" si="469"/>
        <v>8.9995713699036106E-4</v>
      </c>
      <c r="BE284" s="230">
        <f t="shared" si="469"/>
        <v>8.5335151370984942E-4</v>
      </c>
      <c r="BF284" s="230">
        <f t="shared" si="469"/>
        <v>8.0674589042933789E-4</v>
      </c>
      <c r="BG284" s="230">
        <f t="shared" si="469"/>
        <v>7.6014026714882625E-4</v>
      </c>
      <c r="BH284" s="230">
        <f t="shared" si="469"/>
        <v>7.1353464386831472E-4</v>
      </c>
      <c r="BI284" s="230">
        <f t="shared" si="469"/>
        <v>6.6692902058780319E-4</v>
      </c>
      <c r="BJ284" s="230">
        <f t="shared" si="469"/>
        <v>6.2032339730729155E-4</v>
      </c>
      <c r="BK284" s="230">
        <f t="shared" si="470"/>
        <v>5.7371777402678002E-4</v>
      </c>
      <c r="BL284" s="230">
        <f t="shared" si="470"/>
        <v>5.2711215074626838E-4</v>
      </c>
      <c r="BM284" s="230">
        <f t="shared" si="470"/>
        <v>4.8050652746575674E-4</v>
      </c>
      <c r="BN284" s="230">
        <f t="shared" si="470"/>
        <v>4.3390090418524521E-4</v>
      </c>
      <c r="BO284" s="230">
        <f t="shared" si="470"/>
        <v>3.8729528090473368E-4</v>
      </c>
      <c r="BP284" s="230">
        <f t="shared" si="470"/>
        <v>3.4068965762422214E-4</v>
      </c>
      <c r="BQ284" s="230">
        <f t="shared" si="470"/>
        <v>2.9408403434371061E-4</v>
      </c>
      <c r="BR284" s="230">
        <f t="shared" si="470"/>
        <v>2.4747841106319887E-4</v>
      </c>
      <c r="BS284" s="230">
        <f t="shared" si="470"/>
        <v>2.0087278778268733E-4</v>
      </c>
      <c r="BT284" s="230">
        <f t="shared" si="470"/>
        <v>1.542671645021758E-4</v>
      </c>
      <c r="BU284" s="230">
        <f t="shared" si="471"/>
        <v>1.0766154122166427E-4</v>
      </c>
      <c r="BV284" s="230">
        <f t="shared" si="471"/>
        <v>6.1055917941152523E-5</v>
      </c>
      <c r="BW284" s="230">
        <f t="shared" si="471"/>
        <v>1.4450294660640992E-5</v>
      </c>
      <c r="BX284" s="230">
        <f t="shared" si="471"/>
        <v>-2.4749520831906374E-5</v>
      </c>
      <c r="BY284" s="230">
        <f t="shared" si="471"/>
        <v>-2.9184492327129999E-5</v>
      </c>
      <c r="BZ284" s="230">
        <f t="shared" si="471"/>
        <v>-2.9184492327129999E-5</v>
      </c>
      <c r="CA284" s="230">
        <f t="shared" si="471"/>
        <v>-2.9184492327129999E-5</v>
      </c>
      <c r="CB284" s="230">
        <f t="shared" si="471"/>
        <v>-2.9184492327129999E-5</v>
      </c>
      <c r="CC284" s="230">
        <f t="shared" si="471"/>
        <v>-2.9184492327129999E-5</v>
      </c>
      <c r="CD284" s="230">
        <f t="shared" si="471"/>
        <v>-2.9184492327129999E-5</v>
      </c>
      <c r="CE284" s="230">
        <f t="shared" si="472"/>
        <v>-2.9184492327129999E-5</v>
      </c>
      <c r="CF284" s="230">
        <f t="shared" si="472"/>
        <v>-2.9184492327129999E-5</v>
      </c>
      <c r="CG284" s="230">
        <f t="shared" si="472"/>
        <v>-2.9184492327129999E-5</v>
      </c>
      <c r="CH284" s="230">
        <f t="shared" si="472"/>
        <v>-2.9184492327129999E-5</v>
      </c>
      <c r="CI284" s="230">
        <f t="shared" si="472"/>
        <v>-2.9184492327129999E-5</v>
      </c>
      <c r="CJ284" s="230">
        <f t="shared" si="472"/>
        <v>-2.9184492327129999E-5</v>
      </c>
      <c r="CK284" s="230">
        <f t="shared" si="472"/>
        <v>-2.9184492327129999E-5</v>
      </c>
      <c r="CL284" s="230">
        <f t="shared" si="472"/>
        <v>-2.9184492327129999E-5</v>
      </c>
      <c r="CM284" s="230">
        <f t="shared" si="472"/>
        <v>-2.9184492327129999E-5</v>
      </c>
      <c r="CN284" s="230">
        <f t="shared" si="472"/>
        <v>-2.9184492327129999E-5</v>
      </c>
      <c r="CO284" s="230">
        <f t="shared" si="473"/>
        <v>-2.9184492327129999E-5</v>
      </c>
      <c r="CP284" s="230">
        <f t="shared" si="473"/>
        <v>-2.9184492327129999E-5</v>
      </c>
      <c r="CQ284" s="230">
        <f t="shared" si="473"/>
        <v>-2.9184492327129999E-5</v>
      </c>
      <c r="CR284" s="230">
        <f t="shared" si="473"/>
        <v>-2.9184492327129999E-5</v>
      </c>
      <c r="CS284" s="230">
        <f t="shared" si="473"/>
        <v>-2.9184492327129999E-5</v>
      </c>
      <c r="CT284" s="230">
        <f t="shared" si="473"/>
        <v>-2.9184492327129999E-5</v>
      </c>
      <c r="CU284" s="230">
        <f t="shared" si="473"/>
        <v>-2.9184492327129999E-5</v>
      </c>
      <c r="CV284" s="230">
        <f t="shared" si="473"/>
        <v>-2.9184492327129999E-5</v>
      </c>
      <c r="CW284" s="230">
        <f t="shared" si="473"/>
        <v>-2.9184492327129999E-5</v>
      </c>
      <c r="CX284" s="230">
        <f t="shared" si="473"/>
        <v>-2.9184492327129999E-5</v>
      </c>
      <c r="CY284" s="230">
        <f t="shared" si="474"/>
        <v>-2.9184492327129999E-5</v>
      </c>
      <c r="CZ284" s="230">
        <f t="shared" si="474"/>
        <v>-2.9184492327129999E-5</v>
      </c>
      <c r="DA284" s="230">
        <f t="shared" si="474"/>
        <v>-2.9184492327129999E-5</v>
      </c>
      <c r="DB284" s="230">
        <f t="shared" si="474"/>
        <v>-2.9184492327129999E-5</v>
      </c>
      <c r="DC284" s="230">
        <f t="shared" si="474"/>
        <v>-2.9184492327129999E-5</v>
      </c>
      <c r="DD284" s="230">
        <f t="shared" si="474"/>
        <v>-2.9184492327129999E-5</v>
      </c>
      <c r="DE284" s="230">
        <f t="shared" si="474"/>
        <v>-2.9184492327129999E-5</v>
      </c>
      <c r="DF284" s="230">
        <f t="shared" si="474"/>
        <v>-2.9184492327129999E-5</v>
      </c>
      <c r="DG284" s="230">
        <f t="shared" si="474"/>
        <v>-2.9184492327129999E-5</v>
      </c>
      <c r="DH284" s="230">
        <f t="shared" si="474"/>
        <v>-2.9184492327129999E-5</v>
      </c>
      <c r="DI284" s="230">
        <f t="shared" si="475"/>
        <v>-2.9184492327129999E-5</v>
      </c>
      <c r="DJ284" s="230">
        <f t="shared" si="475"/>
        <v>-2.9184492327129999E-5</v>
      </c>
      <c r="DK284" s="230">
        <f t="shared" si="475"/>
        <v>-2.9184492327129999E-5</v>
      </c>
      <c r="DL284" s="230">
        <f t="shared" si="475"/>
        <v>-2.9184492327129999E-5</v>
      </c>
      <c r="DM284" s="230">
        <f t="shared" si="475"/>
        <v>-2.9184492327129999E-5</v>
      </c>
      <c r="DN284" s="230">
        <f t="shared" si="475"/>
        <v>-2.9184492327129999E-5</v>
      </c>
      <c r="DO284" s="230">
        <f t="shared" si="475"/>
        <v>-2.9184492327129999E-5</v>
      </c>
      <c r="DP284" s="230">
        <f t="shared" si="475"/>
        <v>-2.9184492327129999E-5</v>
      </c>
    </row>
    <row r="285" spans="2:120" x14ac:dyDescent="0.25">
      <c r="B285" s="194" t="str">
        <f t="shared" si="455"/>
        <v>Bahrain</v>
      </c>
      <c r="C285" s="233">
        <f>'web app'!$C$29</f>
        <v>668.55</v>
      </c>
      <c r="D285" s="234">
        <f>'web app'!$C$17</f>
        <v>0.15</v>
      </c>
      <c r="E285" s="235">
        <f>VLOOKUP($S285,'data countries EDGAR'!$A$15:$AA$223,'data countries EDGAR'!$AA$12,FALSE)</f>
        <v>2.123896020109553E-4</v>
      </c>
      <c r="F285" s="235">
        <f>VLOOKUP($S285,'data countries EDGAR'!$A$15:$AA$223,'data countries EDGAR'!$Z$12,FALSE)</f>
        <v>1.004275538371843E-3</v>
      </c>
      <c r="G285" s="193">
        <f t="shared" si="456"/>
        <v>0.59199610976538486</v>
      </c>
      <c r="H285" s="262">
        <f>VLOOKUP($S285,'data countries EDGAR'!$A$15:$AA$223,'data countries EDGAR'!M$12,FALSE)/1000</f>
        <v>3.6847419375307E-2</v>
      </c>
      <c r="I285" s="236">
        <f>VLOOKUP($S285,'data countries EDGAR'!$A$15:$AA$223,'data countries EDGAR'!N$12,FALSE)/1000</f>
        <v>3.6840156614514001E-2</v>
      </c>
      <c r="J285" s="236">
        <f>VLOOKUP($S285,'data countries EDGAR'!$A$15:$AA$223,'data countries EDGAR'!O$12,FALSE)/1000</f>
        <v>3.7357848056942998E-2</v>
      </c>
      <c r="K285" s="236">
        <f>VLOOKUP($S285,'data countries EDGAR'!$A$15:$AA$223,'data countries EDGAR'!P$12,FALSE)/1000</f>
        <v>3.8830683375005004E-2</v>
      </c>
      <c r="L285" s="236">
        <f>VLOOKUP($S285,'data countries EDGAR'!$A$15:$AA$223,'data countries EDGAR'!Q$12,FALSE)/1000</f>
        <v>3.8688962781679999E-2</v>
      </c>
      <c r="M285" s="236">
        <f>VLOOKUP($S285,'data countries EDGAR'!$A$15:$AA$223,'data countries EDGAR'!R$12,FALSE)/1000</f>
        <v>3.7969166409121E-2</v>
      </c>
      <c r="N285" s="236"/>
      <c r="O285" s="236"/>
      <c r="P285" s="262">
        <f t="shared" si="457"/>
        <v>0.18968681723726299</v>
      </c>
      <c r="Q285" s="194">
        <f t="shared" si="458"/>
        <v>-3.9440524071446166E-2</v>
      </c>
      <c r="R285" s="237">
        <f t="shared" si="459"/>
        <v>9.8035329543597921E-2</v>
      </c>
      <c r="S285" s="194" t="str">
        <f>'data countries EDGAR'!A28</f>
        <v>Bahrain</v>
      </c>
      <c r="T285" s="210">
        <f>'web app'!$M$22-1</f>
        <v>2024</v>
      </c>
      <c r="U285" s="228">
        <f t="shared" si="460"/>
        <v>0.40230929252812186</v>
      </c>
      <c r="V285" s="193">
        <f t="shared" si="434"/>
        <v>0.40230929252691011</v>
      </c>
      <c r="W285" s="254">
        <f t="shared" si="461"/>
        <v>9.4378049707253941E-2</v>
      </c>
      <c r="X285" s="197">
        <f t="shared" si="435"/>
        <v>3.7969166409121E-2</v>
      </c>
      <c r="Y285" s="229">
        <f t="shared" si="436"/>
        <v>-7.5938332818242002E-4</v>
      </c>
      <c r="Z285" s="199">
        <f t="shared" si="462"/>
        <v>3.8728549737303421E-2</v>
      </c>
      <c r="AA285" s="199">
        <f t="shared" si="437"/>
        <v>-157.77067128701879</v>
      </c>
      <c r="AB285" s="200">
        <f t="shared" si="438"/>
        <v>160673.8900672578</v>
      </c>
      <c r="AC285" s="199">
        <f t="shared" si="463"/>
        <v>2024.5101025854583</v>
      </c>
      <c r="AD285" s="199">
        <f t="shared" si="464"/>
        <v>2049.2461407332462</v>
      </c>
      <c r="AE285" s="201">
        <f t="shared" si="465"/>
        <v>2049.2461407332462</v>
      </c>
      <c r="AF285" s="202">
        <f t="shared" si="439"/>
        <v>2048.7609222874962</v>
      </c>
      <c r="AG285" s="202">
        <f t="shared" si="466"/>
        <v>2049.2461407332462</v>
      </c>
      <c r="AH285" s="202">
        <f t="shared" si="467"/>
        <v>2049</v>
      </c>
      <c r="AI285" s="177">
        <f t="shared" si="440"/>
        <v>2049</v>
      </c>
      <c r="AJ285" s="178" cm="1">
        <f t="array" ref="AJ285">IFERROR(INDEX($AN$6:$DP$6,MATCH(_xlfn.AGGREGATE(14,6,(AN285:DP285)/(AN285:DP285&lt;=0),1),AN285:DP285,0)),"-")</f>
        <v>2049</v>
      </c>
      <c r="AL285" s="176" t="s">
        <v>302</v>
      </c>
      <c r="AM285" s="154">
        <f t="shared" si="441"/>
        <v>3.6847419375307E-2</v>
      </c>
      <c r="AN285" s="173">
        <f t="shared" si="442"/>
        <v>3.6840156614514001E-2</v>
      </c>
      <c r="AO285" s="173">
        <f t="shared" si="443"/>
        <v>3.7357848056942998E-2</v>
      </c>
      <c r="AP285" s="173">
        <f t="shared" si="444"/>
        <v>3.8830683375005004E-2</v>
      </c>
      <c r="AQ285" s="173">
        <f t="shared" si="445"/>
        <v>3.8688962781679999E-2</v>
      </c>
      <c r="AR285" s="173">
        <f t="shared" si="446"/>
        <v>3.7969166409121E-2</v>
      </c>
      <c r="AS285" s="230">
        <f t="shared" si="468"/>
        <v>3.6404132485052511E-2</v>
      </c>
      <c r="AT285" s="230">
        <f t="shared" si="468"/>
        <v>3.4839098560984015E-2</v>
      </c>
      <c r="AU285" s="230">
        <f t="shared" si="468"/>
        <v>3.3274064636915526E-2</v>
      </c>
      <c r="AV285" s="230">
        <f t="shared" si="468"/>
        <v>3.1709030712847038E-2</v>
      </c>
      <c r="AW285" s="230">
        <f t="shared" si="468"/>
        <v>3.0143996788778542E-2</v>
      </c>
      <c r="AX285" s="230">
        <f t="shared" si="468"/>
        <v>2.8578962864710053E-2</v>
      </c>
      <c r="AY285" s="230">
        <f t="shared" si="468"/>
        <v>2.7013928940641561E-2</v>
      </c>
      <c r="AZ285" s="230">
        <f t="shared" si="468"/>
        <v>2.5448895016573068E-2</v>
      </c>
      <c r="BA285" s="230">
        <f t="shared" si="469"/>
        <v>2.388386109250458E-2</v>
      </c>
      <c r="BB285" s="230">
        <f t="shared" si="469"/>
        <v>2.2318827168436087E-2</v>
      </c>
      <c r="BC285" s="230">
        <f t="shared" si="469"/>
        <v>2.0753793244367595E-2</v>
      </c>
      <c r="BD285" s="230">
        <f t="shared" si="469"/>
        <v>1.9188759320299106E-2</v>
      </c>
      <c r="BE285" s="230">
        <f t="shared" si="469"/>
        <v>1.7623725396230614E-2</v>
      </c>
      <c r="BF285" s="230">
        <f t="shared" si="469"/>
        <v>1.6058691472162122E-2</v>
      </c>
      <c r="BG285" s="230">
        <f t="shared" si="469"/>
        <v>1.4493657548093633E-2</v>
      </c>
      <c r="BH285" s="230">
        <f t="shared" si="469"/>
        <v>1.2928623624025141E-2</v>
      </c>
      <c r="BI285" s="230">
        <f t="shared" si="469"/>
        <v>1.1363589699956649E-2</v>
      </c>
      <c r="BJ285" s="230">
        <f t="shared" si="469"/>
        <v>9.7985557758881597E-3</v>
      </c>
      <c r="BK285" s="230">
        <f t="shared" si="470"/>
        <v>8.2335218518196675E-3</v>
      </c>
      <c r="BL285" s="230">
        <f t="shared" si="470"/>
        <v>6.6684879277511752E-3</v>
      </c>
      <c r="BM285" s="230">
        <f t="shared" si="470"/>
        <v>5.1034540036826864E-3</v>
      </c>
      <c r="BN285" s="230">
        <f t="shared" si="470"/>
        <v>3.5384200796141907E-3</v>
      </c>
      <c r="BO285" s="230">
        <f t="shared" si="470"/>
        <v>1.9733861555457019E-3</v>
      </c>
      <c r="BP285" s="230">
        <f t="shared" si="470"/>
        <v>4.0835223147721311E-4</v>
      </c>
      <c r="BQ285" s="230">
        <f t="shared" si="470"/>
        <v>-7.1197433414271598E-4</v>
      </c>
      <c r="BR285" s="230">
        <f t="shared" si="470"/>
        <v>-7.5938332818242002E-4</v>
      </c>
      <c r="BS285" s="230">
        <f t="shared" si="470"/>
        <v>-7.5938332818242002E-4</v>
      </c>
      <c r="BT285" s="230">
        <f t="shared" si="470"/>
        <v>-7.5938332818242002E-4</v>
      </c>
      <c r="BU285" s="230">
        <f t="shared" si="471"/>
        <v>-7.5938332818242002E-4</v>
      </c>
      <c r="BV285" s="230">
        <f t="shared" si="471"/>
        <v>-7.5938332818242002E-4</v>
      </c>
      <c r="BW285" s="230">
        <f t="shared" si="471"/>
        <v>-7.5938332818242002E-4</v>
      </c>
      <c r="BX285" s="230">
        <f t="shared" si="471"/>
        <v>-7.5938332818242002E-4</v>
      </c>
      <c r="BY285" s="230">
        <f t="shared" si="471"/>
        <v>-7.5938332818242002E-4</v>
      </c>
      <c r="BZ285" s="230">
        <f t="shared" si="471"/>
        <v>-7.5938332818242002E-4</v>
      </c>
      <c r="CA285" s="230">
        <f t="shared" si="471"/>
        <v>-7.5938332818242002E-4</v>
      </c>
      <c r="CB285" s="230">
        <f t="shared" si="471"/>
        <v>-7.5938332818242002E-4</v>
      </c>
      <c r="CC285" s="230">
        <f t="shared" si="471"/>
        <v>-7.5938332818242002E-4</v>
      </c>
      <c r="CD285" s="230">
        <f t="shared" si="471"/>
        <v>-7.5938332818242002E-4</v>
      </c>
      <c r="CE285" s="230">
        <f t="shared" si="472"/>
        <v>-7.5938332818242002E-4</v>
      </c>
      <c r="CF285" s="230">
        <f t="shared" si="472"/>
        <v>-7.5938332818242002E-4</v>
      </c>
      <c r="CG285" s="230">
        <f t="shared" si="472"/>
        <v>-7.5938332818242002E-4</v>
      </c>
      <c r="CH285" s="230">
        <f t="shared" si="472"/>
        <v>-7.5938332818242002E-4</v>
      </c>
      <c r="CI285" s="230">
        <f t="shared" si="472"/>
        <v>-7.5938332818242002E-4</v>
      </c>
      <c r="CJ285" s="230">
        <f t="shared" si="472"/>
        <v>-7.5938332818242002E-4</v>
      </c>
      <c r="CK285" s="230">
        <f t="shared" si="472"/>
        <v>-7.5938332818242002E-4</v>
      </c>
      <c r="CL285" s="230">
        <f t="shared" si="472"/>
        <v>-7.5938332818242002E-4</v>
      </c>
      <c r="CM285" s="230">
        <f t="shared" si="472"/>
        <v>-7.5938332818242002E-4</v>
      </c>
      <c r="CN285" s="230">
        <f t="shared" si="472"/>
        <v>-7.5938332818242002E-4</v>
      </c>
      <c r="CO285" s="230">
        <f t="shared" si="473"/>
        <v>-7.5938332818242002E-4</v>
      </c>
      <c r="CP285" s="230">
        <f t="shared" si="473"/>
        <v>-7.5938332818242002E-4</v>
      </c>
      <c r="CQ285" s="230">
        <f t="shared" si="473"/>
        <v>-7.5938332818242002E-4</v>
      </c>
      <c r="CR285" s="230">
        <f t="shared" si="473"/>
        <v>-7.5938332818242002E-4</v>
      </c>
      <c r="CS285" s="230">
        <f t="shared" si="473"/>
        <v>-7.5938332818242002E-4</v>
      </c>
      <c r="CT285" s="230">
        <f t="shared" si="473"/>
        <v>-7.5938332818242002E-4</v>
      </c>
      <c r="CU285" s="230">
        <f t="shared" si="473"/>
        <v>-7.5938332818242002E-4</v>
      </c>
      <c r="CV285" s="230">
        <f t="shared" si="473"/>
        <v>-7.5938332818242002E-4</v>
      </c>
      <c r="CW285" s="230">
        <f t="shared" si="473"/>
        <v>-7.5938332818242002E-4</v>
      </c>
      <c r="CX285" s="230">
        <f t="shared" si="473"/>
        <v>-7.5938332818242002E-4</v>
      </c>
      <c r="CY285" s="230">
        <f t="shared" si="474"/>
        <v>-7.5938332818242002E-4</v>
      </c>
      <c r="CZ285" s="230">
        <f t="shared" si="474"/>
        <v>-7.5938332818242002E-4</v>
      </c>
      <c r="DA285" s="230">
        <f t="shared" si="474"/>
        <v>-7.5938332818242002E-4</v>
      </c>
      <c r="DB285" s="230">
        <f t="shared" si="474"/>
        <v>-7.5938332818242002E-4</v>
      </c>
      <c r="DC285" s="230">
        <f t="shared" si="474"/>
        <v>-7.5938332818242002E-4</v>
      </c>
      <c r="DD285" s="230">
        <f t="shared" si="474"/>
        <v>-7.5938332818242002E-4</v>
      </c>
      <c r="DE285" s="230">
        <f t="shared" si="474"/>
        <v>-7.5938332818242002E-4</v>
      </c>
      <c r="DF285" s="230">
        <f t="shared" si="474"/>
        <v>-7.5938332818242002E-4</v>
      </c>
      <c r="DG285" s="230">
        <f t="shared" si="474"/>
        <v>-7.5938332818242002E-4</v>
      </c>
      <c r="DH285" s="230">
        <f t="shared" si="474"/>
        <v>-7.5938332818242002E-4</v>
      </c>
      <c r="DI285" s="230">
        <f t="shared" si="475"/>
        <v>-7.5938332818242002E-4</v>
      </c>
      <c r="DJ285" s="230">
        <f t="shared" si="475"/>
        <v>-7.5938332818242002E-4</v>
      </c>
      <c r="DK285" s="230">
        <f t="shared" si="475"/>
        <v>-7.5938332818242002E-4</v>
      </c>
      <c r="DL285" s="230">
        <f t="shared" si="475"/>
        <v>-7.5938332818242002E-4</v>
      </c>
      <c r="DM285" s="230">
        <f t="shared" si="475"/>
        <v>-7.5938332818242002E-4</v>
      </c>
      <c r="DN285" s="230">
        <f t="shared" si="475"/>
        <v>-7.5938332818242002E-4</v>
      </c>
      <c r="DO285" s="230">
        <f t="shared" si="475"/>
        <v>-7.5938332818242002E-4</v>
      </c>
      <c r="DP285" s="230">
        <f t="shared" si="475"/>
        <v>-7.5938332818242002E-4</v>
      </c>
    </row>
    <row r="286" spans="2:120" x14ac:dyDescent="0.25">
      <c r="B286" s="194" t="str">
        <f t="shared" si="455"/>
        <v>Bangladesh</v>
      </c>
      <c r="C286" s="233">
        <f>'web app'!$C$29</f>
        <v>668.55</v>
      </c>
      <c r="D286" s="234">
        <f>'web app'!$C$17</f>
        <v>0.15</v>
      </c>
      <c r="E286" s="235">
        <f>VLOOKUP($S286,'data countries EDGAR'!$A$15:$AA$223,'data countries EDGAR'!$AA$12,FALSE)</f>
        <v>2.1793480092250524E-2</v>
      </c>
      <c r="F286" s="235">
        <f>VLOOKUP($S286,'data countries EDGAR'!$A$15:$AA$223,'data countries EDGAR'!$Z$12,FALSE)</f>
        <v>2.9795750670710318E-3</v>
      </c>
      <c r="G286" s="193">
        <f t="shared" si="456"/>
        <v>3.8787003417779005</v>
      </c>
      <c r="H286" s="262">
        <f>VLOOKUP($S286,'data countries EDGAR'!$A$15:$AA$223,'data countries EDGAR'!M$12,FALSE)/1000</f>
        <v>0.10932224062189999</v>
      </c>
      <c r="I286" s="236">
        <f>VLOOKUP($S286,'data countries EDGAR'!$A$15:$AA$223,'data countries EDGAR'!N$12,FALSE)/1000</f>
        <v>0.1041228779269</v>
      </c>
      <c r="J286" s="236">
        <f>VLOOKUP($S286,'data countries EDGAR'!$A$15:$AA$223,'data countries EDGAR'!O$12,FALSE)/1000</f>
        <v>0.11776827129919999</v>
      </c>
      <c r="K286" s="236">
        <f>VLOOKUP($S286,'data countries EDGAR'!$A$15:$AA$223,'data countries EDGAR'!P$12,FALSE)/1000</f>
        <v>0.12086565095962</v>
      </c>
      <c r="L286" s="236">
        <f>VLOOKUP($S286,'data countries EDGAR'!$A$15:$AA$223,'data countries EDGAR'!Q$12,FALSE)/1000</f>
        <v>0.11898910227122</v>
      </c>
      <c r="M286" s="236">
        <f>VLOOKUP($S286,'data countries EDGAR'!$A$15:$AA$223,'data countries EDGAR'!R$12,FALSE)/1000</f>
        <v>0.12419073273336</v>
      </c>
      <c r="N286" s="236"/>
      <c r="O286" s="236"/>
      <c r="P286" s="262">
        <f t="shared" si="457"/>
        <v>0.58593663519029993</v>
      </c>
      <c r="Q286" s="194">
        <f t="shared" si="458"/>
        <v>-5.2219239362202741E-2</v>
      </c>
      <c r="R286" s="237">
        <f t="shared" si="459"/>
        <v>1.5858787333488698E-2</v>
      </c>
      <c r="S286" s="194" t="str">
        <f>'data countries EDGAR'!A29</f>
        <v>Bangladesh</v>
      </c>
      <c r="T286" s="210">
        <f>'web app'!$M$22-1</f>
        <v>2024</v>
      </c>
      <c r="U286" s="228">
        <f t="shared" si="460"/>
        <v>3.2927637065876008</v>
      </c>
      <c r="V286" s="193">
        <f t="shared" si="434"/>
        <v>3.2927637065877837</v>
      </c>
      <c r="W286" s="254">
        <f t="shared" si="461"/>
        <v>3.7716260199625928E-2</v>
      </c>
      <c r="X286" s="197">
        <f t="shared" si="435"/>
        <v>0.12419073273336</v>
      </c>
      <c r="Y286" s="229">
        <f t="shared" si="436"/>
        <v>-2.4838146546671998E-3</v>
      </c>
      <c r="Z286" s="199">
        <f t="shared" si="462"/>
        <v>0.12667454738802719</v>
      </c>
      <c r="AA286" s="199">
        <f t="shared" si="437"/>
        <v>-519.99498416219478</v>
      </c>
      <c r="AB286" s="200">
        <f t="shared" si="438"/>
        <v>533541.54551179498</v>
      </c>
      <c r="AC286" s="199">
        <f t="shared" si="463"/>
        <v>2024.5044671816909</v>
      </c>
      <c r="AD286" s="199">
        <f t="shared" si="464"/>
        <v>2080.4636963859712</v>
      </c>
      <c r="AE286" s="201">
        <f t="shared" si="465"/>
        <v>2080.4636963859712</v>
      </c>
      <c r="AF286" s="202">
        <f t="shared" si="439"/>
        <v>2079.3663690058538</v>
      </c>
      <c r="AG286" s="202">
        <f t="shared" si="466"/>
        <v>2080.4636963859712</v>
      </c>
      <c r="AH286" s="202">
        <f t="shared" si="467"/>
        <v>2080</v>
      </c>
      <c r="AI286" s="177">
        <f t="shared" si="440"/>
        <v>2079</v>
      </c>
      <c r="AJ286" s="178" cm="1">
        <f t="array" ref="AJ286">IFERROR(INDEX($AN$6:$DP$6,MATCH(_xlfn.AGGREGATE(14,6,(AN286:DP286)/(AN286:DP286&lt;=0),1),AN286:DP286,0)),"-")</f>
        <v>2079</v>
      </c>
      <c r="AL286" s="176" t="s">
        <v>302</v>
      </c>
      <c r="AM286" s="154">
        <f t="shared" si="441"/>
        <v>0.10932224062189999</v>
      </c>
      <c r="AN286" s="173">
        <f t="shared" si="442"/>
        <v>0.1041228779269</v>
      </c>
      <c r="AO286" s="173">
        <f t="shared" si="443"/>
        <v>0.11776827129919999</v>
      </c>
      <c r="AP286" s="173">
        <f t="shared" si="444"/>
        <v>0.12086565095962</v>
      </c>
      <c r="AQ286" s="173">
        <f t="shared" si="445"/>
        <v>0.11898910227122</v>
      </c>
      <c r="AR286" s="173">
        <f t="shared" si="446"/>
        <v>0.12419073273336</v>
      </c>
      <c r="AS286" s="230">
        <f t="shared" si="468"/>
        <v>0.12192721985682703</v>
      </c>
      <c r="AT286" s="230">
        <f t="shared" si="468"/>
        <v>0.11966370698029406</v>
      </c>
      <c r="AU286" s="230">
        <f t="shared" si="468"/>
        <v>0.1174001941037611</v>
      </c>
      <c r="AV286" s="230">
        <f t="shared" si="468"/>
        <v>0.11513668122722813</v>
      </c>
      <c r="AW286" s="230">
        <f t="shared" si="468"/>
        <v>0.11287316835069516</v>
      </c>
      <c r="AX286" s="230">
        <f t="shared" si="468"/>
        <v>0.1106096554741622</v>
      </c>
      <c r="AY286" s="230">
        <f t="shared" si="468"/>
        <v>0.10834614259762923</v>
      </c>
      <c r="AZ286" s="230">
        <f t="shared" si="468"/>
        <v>0.10608262972109626</v>
      </c>
      <c r="BA286" s="230">
        <f t="shared" si="469"/>
        <v>0.1038191168445633</v>
      </c>
      <c r="BB286" s="230">
        <f t="shared" si="469"/>
        <v>0.10155560396803033</v>
      </c>
      <c r="BC286" s="230">
        <f t="shared" si="469"/>
        <v>9.9292091091497364E-2</v>
      </c>
      <c r="BD286" s="230">
        <f t="shared" si="469"/>
        <v>9.7028578214964384E-2</v>
      </c>
      <c r="BE286" s="230">
        <f t="shared" si="469"/>
        <v>9.4765065338431431E-2</v>
      </c>
      <c r="BF286" s="230">
        <f t="shared" si="469"/>
        <v>9.2501552461898451E-2</v>
      </c>
      <c r="BG286" s="230">
        <f t="shared" si="469"/>
        <v>9.0238039585365498E-2</v>
      </c>
      <c r="BH286" s="230">
        <f t="shared" si="469"/>
        <v>8.7974526708832518E-2</v>
      </c>
      <c r="BI286" s="230">
        <f t="shared" si="469"/>
        <v>8.5711013832299565E-2</v>
      </c>
      <c r="BJ286" s="230">
        <f t="shared" si="469"/>
        <v>8.3447500955766585E-2</v>
      </c>
      <c r="BK286" s="230">
        <f t="shared" si="470"/>
        <v>8.1183988079233632E-2</v>
      </c>
      <c r="BL286" s="230">
        <f t="shared" si="470"/>
        <v>7.8920475202700652E-2</v>
      </c>
      <c r="BM286" s="230">
        <f t="shared" si="470"/>
        <v>7.6656962326167699E-2</v>
      </c>
      <c r="BN286" s="230">
        <f t="shared" si="470"/>
        <v>7.4393449449634719E-2</v>
      </c>
      <c r="BO286" s="230">
        <f t="shared" si="470"/>
        <v>7.2129936573101766E-2</v>
      </c>
      <c r="BP286" s="230">
        <f t="shared" si="470"/>
        <v>6.9866423696568786E-2</v>
      </c>
      <c r="BQ286" s="230">
        <f t="shared" si="470"/>
        <v>6.7602910820035819E-2</v>
      </c>
      <c r="BR286" s="230">
        <f t="shared" si="470"/>
        <v>6.5339397943502853E-2</v>
      </c>
      <c r="BS286" s="230">
        <f t="shared" si="470"/>
        <v>6.3075885066969886E-2</v>
      </c>
      <c r="BT286" s="230">
        <f t="shared" si="470"/>
        <v>6.081237219043692E-2</v>
      </c>
      <c r="BU286" s="230">
        <f t="shared" si="471"/>
        <v>5.8548859313903953E-2</v>
      </c>
      <c r="BV286" s="230">
        <f t="shared" si="471"/>
        <v>5.6285346437370987E-2</v>
      </c>
      <c r="BW286" s="230">
        <f t="shared" si="471"/>
        <v>5.402183356083802E-2</v>
      </c>
      <c r="BX286" s="230">
        <f t="shared" si="471"/>
        <v>5.1758320684305054E-2</v>
      </c>
      <c r="BY286" s="230">
        <f t="shared" si="471"/>
        <v>4.9494807807772087E-2</v>
      </c>
      <c r="BZ286" s="230">
        <f t="shared" si="471"/>
        <v>4.7231294931239121E-2</v>
      </c>
      <c r="CA286" s="230">
        <f t="shared" si="471"/>
        <v>4.4967782054706154E-2</v>
      </c>
      <c r="CB286" s="230">
        <f t="shared" si="471"/>
        <v>4.2704269178173188E-2</v>
      </c>
      <c r="CC286" s="230">
        <f t="shared" si="471"/>
        <v>4.0440756301640221E-2</v>
      </c>
      <c r="CD286" s="230">
        <f t="shared" si="471"/>
        <v>3.8177243425107255E-2</v>
      </c>
      <c r="CE286" s="230">
        <f t="shared" si="472"/>
        <v>3.5913730548574288E-2</v>
      </c>
      <c r="CF286" s="230">
        <f t="shared" si="472"/>
        <v>3.3650217672041322E-2</v>
      </c>
      <c r="CG286" s="230">
        <f t="shared" si="472"/>
        <v>3.1386704795508355E-2</v>
      </c>
      <c r="CH286" s="230">
        <f t="shared" si="472"/>
        <v>2.9123191918975389E-2</v>
      </c>
      <c r="CI286" s="230">
        <f t="shared" si="472"/>
        <v>2.6859679042442422E-2</v>
      </c>
      <c r="CJ286" s="230">
        <f t="shared" si="472"/>
        <v>2.4596166165909455E-2</v>
      </c>
      <c r="CK286" s="230">
        <f t="shared" si="472"/>
        <v>2.2332653289376489E-2</v>
      </c>
      <c r="CL286" s="230">
        <f t="shared" si="472"/>
        <v>2.0069140412843522E-2</v>
      </c>
      <c r="CM286" s="230">
        <f t="shared" si="472"/>
        <v>1.7805627536310556E-2</v>
      </c>
      <c r="CN286" s="230">
        <f t="shared" si="472"/>
        <v>1.5542114659777576E-2</v>
      </c>
      <c r="CO286" s="230">
        <f t="shared" si="473"/>
        <v>1.3278601783244609E-2</v>
      </c>
      <c r="CP286" s="230">
        <f t="shared" si="473"/>
        <v>1.1015088906711643E-2</v>
      </c>
      <c r="CQ286" s="230">
        <f t="shared" si="473"/>
        <v>8.751576030178676E-3</v>
      </c>
      <c r="CR286" s="230">
        <f t="shared" si="473"/>
        <v>6.4880631536457095E-3</v>
      </c>
      <c r="CS286" s="230">
        <f t="shared" si="473"/>
        <v>4.224550277112743E-3</v>
      </c>
      <c r="CT286" s="230">
        <f t="shared" si="473"/>
        <v>1.9610374005797765E-3</v>
      </c>
      <c r="CU286" s="230">
        <f t="shared" si="473"/>
        <v>-3.0247547595319002E-4</v>
      </c>
      <c r="CV286" s="230">
        <f t="shared" si="473"/>
        <v>-2.2404707929055846E-3</v>
      </c>
      <c r="CW286" s="230">
        <f t="shared" si="473"/>
        <v>-2.4838146546671998E-3</v>
      </c>
      <c r="CX286" s="230">
        <f t="shared" si="473"/>
        <v>-2.4838146546671998E-3</v>
      </c>
      <c r="CY286" s="230">
        <f t="shared" si="474"/>
        <v>-2.4838146546671998E-3</v>
      </c>
      <c r="CZ286" s="230">
        <f t="shared" si="474"/>
        <v>-2.4838146546671998E-3</v>
      </c>
      <c r="DA286" s="230">
        <f t="shared" si="474"/>
        <v>-2.4838146546671998E-3</v>
      </c>
      <c r="DB286" s="230">
        <f t="shared" si="474"/>
        <v>-2.4838146546671998E-3</v>
      </c>
      <c r="DC286" s="230">
        <f t="shared" si="474"/>
        <v>-2.4838146546671998E-3</v>
      </c>
      <c r="DD286" s="230">
        <f t="shared" si="474"/>
        <v>-2.4838146546671998E-3</v>
      </c>
      <c r="DE286" s="230">
        <f t="shared" si="474"/>
        <v>-2.4838146546671998E-3</v>
      </c>
      <c r="DF286" s="230">
        <f t="shared" si="474"/>
        <v>-2.4838146546671998E-3</v>
      </c>
      <c r="DG286" s="230">
        <f t="shared" si="474"/>
        <v>-2.4838146546671998E-3</v>
      </c>
      <c r="DH286" s="230">
        <f t="shared" si="474"/>
        <v>-2.4838146546671998E-3</v>
      </c>
      <c r="DI286" s="230">
        <f t="shared" si="475"/>
        <v>-2.4838146546671998E-3</v>
      </c>
      <c r="DJ286" s="230">
        <f t="shared" si="475"/>
        <v>-2.4838146546671998E-3</v>
      </c>
      <c r="DK286" s="230">
        <f t="shared" si="475"/>
        <v>-2.4838146546671998E-3</v>
      </c>
      <c r="DL286" s="230">
        <f t="shared" si="475"/>
        <v>-2.4838146546671998E-3</v>
      </c>
      <c r="DM286" s="230">
        <f t="shared" si="475"/>
        <v>-2.4838146546671998E-3</v>
      </c>
      <c r="DN286" s="230">
        <f t="shared" si="475"/>
        <v>-2.4838146546671998E-3</v>
      </c>
      <c r="DO286" s="230">
        <f t="shared" si="475"/>
        <v>-2.4838146546671998E-3</v>
      </c>
      <c r="DP286" s="230">
        <f t="shared" si="475"/>
        <v>-2.4838146546671998E-3</v>
      </c>
    </row>
    <row r="287" spans="2:120" x14ac:dyDescent="0.25">
      <c r="B287" s="194" t="str">
        <f t="shared" si="455"/>
        <v>Barbados</v>
      </c>
      <c r="C287" s="233">
        <f>'web app'!$C$29</f>
        <v>668.55</v>
      </c>
      <c r="D287" s="234">
        <f>'web app'!$C$17</f>
        <v>0.15</v>
      </c>
      <c r="E287" s="235">
        <f>VLOOKUP($S287,'data countries EDGAR'!$A$15:$AA$223,'data countries EDGAR'!$AA$12,FALSE)</f>
        <v>3.7217222391042593E-5</v>
      </c>
      <c r="F287" s="235">
        <f>VLOOKUP($S287,'data countries EDGAR'!$A$15:$AA$223,'data countries EDGAR'!$Z$12,FALSE)</f>
        <v>2.3674529142233448E-5</v>
      </c>
      <c r="G287" s="193">
        <f t="shared" si="456"/>
        <v>1.7185701593763873E-2</v>
      </c>
      <c r="H287" s="262">
        <f>VLOOKUP($S287,'data countries EDGAR'!$A$15:$AA$223,'data countries EDGAR'!M$12,FALSE)/1000</f>
        <v>8.6863143677786997E-4</v>
      </c>
      <c r="I287" s="236">
        <f>VLOOKUP($S287,'data countries EDGAR'!$A$15:$AA$223,'data countries EDGAR'!N$12,FALSE)/1000</f>
        <v>6.7259725086209004E-4</v>
      </c>
      <c r="J287" s="236">
        <f>VLOOKUP($S287,'data countries EDGAR'!$A$15:$AA$223,'data countries EDGAR'!O$12,FALSE)/1000</f>
        <v>6.5146022212868001E-4</v>
      </c>
      <c r="K287" s="236">
        <f>VLOOKUP($S287,'data countries EDGAR'!$A$15:$AA$223,'data countries EDGAR'!P$12,FALSE)/1000</f>
        <v>6.8887141598468005E-4</v>
      </c>
      <c r="L287" s="236">
        <f>VLOOKUP($S287,'data countries EDGAR'!$A$15:$AA$223,'data countries EDGAR'!Q$12,FALSE)/1000</f>
        <v>6.9062871650739995E-4</v>
      </c>
      <c r="M287" s="236">
        <f>VLOOKUP($S287,'data countries EDGAR'!$A$15:$AA$223,'data countries EDGAR'!R$12,FALSE)/1000</f>
        <v>7.1278572509298995E-4</v>
      </c>
      <c r="N287" s="236"/>
      <c r="O287" s="236"/>
      <c r="P287" s="262">
        <f t="shared" si="457"/>
        <v>3.4163433305758402E-3</v>
      </c>
      <c r="Q287" s="194">
        <f t="shared" si="458"/>
        <v>-4.9787257694031074E-4</v>
      </c>
      <c r="R287" s="237">
        <f t="shared" si="459"/>
        <v>3.6158008777457562E-2</v>
      </c>
      <c r="S287" s="194" t="str">
        <f>'data countries EDGAR'!A30</f>
        <v>Barbados</v>
      </c>
      <c r="T287" s="210">
        <f>'web app'!$M$22-1</f>
        <v>2024</v>
      </c>
      <c r="U287" s="228">
        <f t="shared" si="460"/>
        <v>1.3769358263188033E-2</v>
      </c>
      <c r="V287" s="193">
        <f t="shared" si="434"/>
        <v>1.3769358263188074E-2</v>
      </c>
      <c r="W287" s="254">
        <f t="shared" si="461"/>
        <v>5.1766081720645118E-2</v>
      </c>
      <c r="X287" s="197">
        <f t="shared" si="435"/>
        <v>7.1278572509298995E-4</v>
      </c>
      <c r="Y287" s="229">
        <f t="shared" si="436"/>
        <v>-1.4255714501859799E-5</v>
      </c>
      <c r="Z287" s="199">
        <f t="shared" si="462"/>
        <v>7.2704143959484977E-4</v>
      </c>
      <c r="AA287" s="199">
        <f t="shared" si="437"/>
        <v>-2.9742234154898002</v>
      </c>
      <c r="AB287" s="200">
        <f t="shared" si="438"/>
        <v>3041.4632603356495</v>
      </c>
      <c r="AC287" s="199">
        <f t="shared" si="463"/>
        <v>2024.5059734016525</v>
      </c>
      <c r="AD287" s="199">
        <f t="shared" si="464"/>
        <v>2066.3521998920355</v>
      </c>
      <c r="AE287" s="201">
        <f t="shared" si="465"/>
        <v>2066.3521998920355</v>
      </c>
      <c r="AF287" s="202">
        <f t="shared" si="439"/>
        <v>2065.5315685216037</v>
      </c>
      <c r="AG287" s="202">
        <f t="shared" si="466"/>
        <v>2066.3521998920355</v>
      </c>
      <c r="AH287" s="202">
        <f t="shared" si="467"/>
        <v>2066</v>
      </c>
      <c r="AI287" s="177">
        <f t="shared" si="440"/>
        <v>2066</v>
      </c>
      <c r="AJ287" s="178" cm="1">
        <f t="array" ref="AJ287">IFERROR(INDEX($AN$6:$DP$6,MATCH(_xlfn.AGGREGATE(14,6,(AN287:DP287)/(AN287:DP287&lt;=0),1),AN287:DP287,0)),"-")</f>
        <v>2066</v>
      </c>
      <c r="AL287" s="176" t="s">
        <v>302</v>
      </c>
      <c r="AM287" s="154">
        <f t="shared" si="441"/>
        <v>8.6863143677786997E-4</v>
      </c>
      <c r="AN287" s="173">
        <f t="shared" si="442"/>
        <v>6.7259725086209004E-4</v>
      </c>
      <c r="AO287" s="173">
        <f t="shared" si="443"/>
        <v>6.5146022212868001E-4</v>
      </c>
      <c r="AP287" s="173">
        <f t="shared" si="444"/>
        <v>6.8887141598468005E-4</v>
      </c>
      <c r="AQ287" s="173">
        <f t="shared" si="445"/>
        <v>6.9062871650739995E-4</v>
      </c>
      <c r="AR287" s="173">
        <f t="shared" si="446"/>
        <v>7.1278572509298995E-4</v>
      </c>
      <c r="AS287" s="230">
        <f t="shared" si="468"/>
        <v>6.9541408294585385E-4</v>
      </c>
      <c r="AT287" s="230">
        <f t="shared" si="468"/>
        <v>6.7804244079871774E-4</v>
      </c>
      <c r="AU287" s="230">
        <f t="shared" si="468"/>
        <v>6.6067079865158164E-4</v>
      </c>
      <c r="AV287" s="230">
        <f t="shared" si="468"/>
        <v>6.4329915650444543E-4</v>
      </c>
      <c r="AW287" s="230">
        <f t="shared" si="468"/>
        <v>6.2592751435730932E-4</v>
      </c>
      <c r="AX287" s="230">
        <f t="shared" si="468"/>
        <v>6.0855587221017322E-4</v>
      </c>
      <c r="AY287" s="230">
        <f t="shared" si="468"/>
        <v>5.9118423006303711E-4</v>
      </c>
      <c r="AZ287" s="230">
        <f t="shared" si="468"/>
        <v>5.7381258791590101E-4</v>
      </c>
      <c r="BA287" s="230">
        <f t="shared" si="469"/>
        <v>5.564409457687649E-4</v>
      </c>
      <c r="BB287" s="230">
        <f t="shared" si="469"/>
        <v>5.390693036216288E-4</v>
      </c>
      <c r="BC287" s="230">
        <f t="shared" si="469"/>
        <v>5.2169766147449259E-4</v>
      </c>
      <c r="BD287" s="230">
        <f t="shared" si="469"/>
        <v>5.0432601932735659E-4</v>
      </c>
      <c r="BE287" s="230">
        <f t="shared" si="469"/>
        <v>4.8695437718022043E-4</v>
      </c>
      <c r="BF287" s="230">
        <f t="shared" si="469"/>
        <v>4.6958273503308428E-4</v>
      </c>
      <c r="BG287" s="230">
        <f t="shared" si="469"/>
        <v>4.5221109288594817E-4</v>
      </c>
      <c r="BH287" s="230">
        <f t="shared" si="469"/>
        <v>4.3483945073881207E-4</v>
      </c>
      <c r="BI287" s="230">
        <f t="shared" si="469"/>
        <v>4.1746780859167596E-4</v>
      </c>
      <c r="BJ287" s="230">
        <f t="shared" si="469"/>
        <v>4.0009616644453986E-4</v>
      </c>
      <c r="BK287" s="230">
        <f t="shared" si="470"/>
        <v>3.827245242974037E-4</v>
      </c>
      <c r="BL287" s="230">
        <f t="shared" si="470"/>
        <v>3.653528821502676E-4</v>
      </c>
      <c r="BM287" s="230">
        <f t="shared" si="470"/>
        <v>3.4798124000313149E-4</v>
      </c>
      <c r="BN287" s="230">
        <f t="shared" si="470"/>
        <v>3.3060959785599533E-4</v>
      </c>
      <c r="BO287" s="230">
        <f t="shared" si="470"/>
        <v>3.1323795570885923E-4</v>
      </c>
      <c r="BP287" s="230">
        <f t="shared" si="470"/>
        <v>2.9586631356172313E-4</v>
      </c>
      <c r="BQ287" s="230">
        <f t="shared" si="470"/>
        <v>2.7849467141458702E-4</v>
      </c>
      <c r="BR287" s="230">
        <f t="shared" si="470"/>
        <v>2.6112302926745092E-4</v>
      </c>
      <c r="BS287" s="230">
        <f t="shared" si="470"/>
        <v>2.4375138712031476E-4</v>
      </c>
      <c r="BT287" s="230">
        <f t="shared" si="470"/>
        <v>2.2637974497317865E-4</v>
      </c>
      <c r="BU287" s="230">
        <f t="shared" si="471"/>
        <v>2.090081028260425E-4</v>
      </c>
      <c r="BV287" s="230">
        <f t="shared" si="471"/>
        <v>1.9163646067890639E-4</v>
      </c>
      <c r="BW287" s="230">
        <f t="shared" si="471"/>
        <v>1.7426481853177029E-4</v>
      </c>
      <c r="BX287" s="230">
        <f t="shared" si="471"/>
        <v>1.5689317638463418E-4</v>
      </c>
      <c r="BY287" s="230">
        <f t="shared" si="471"/>
        <v>1.3952153423749808E-4</v>
      </c>
      <c r="BZ287" s="230">
        <f t="shared" si="471"/>
        <v>1.2214989209036198E-4</v>
      </c>
      <c r="CA287" s="230">
        <f t="shared" si="471"/>
        <v>1.0477824994322587E-4</v>
      </c>
      <c r="CB287" s="230">
        <f t="shared" si="471"/>
        <v>8.7406607796089767E-5</v>
      </c>
      <c r="CC287" s="230">
        <f t="shared" si="471"/>
        <v>7.0034965648953554E-5</v>
      </c>
      <c r="CD287" s="230">
        <f t="shared" si="471"/>
        <v>5.266332350181745E-5</v>
      </c>
      <c r="CE287" s="230">
        <f t="shared" si="472"/>
        <v>3.5291681354681346E-5</v>
      </c>
      <c r="CF287" s="230">
        <f t="shared" si="472"/>
        <v>1.7920039207545242E-5</v>
      </c>
      <c r="CG287" s="230">
        <f t="shared" si="472"/>
        <v>5.4839706040913771E-7</v>
      </c>
      <c r="CH287" s="230">
        <f t="shared" si="472"/>
        <v>-1.3178283877077256E-5</v>
      </c>
      <c r="CI287" s="230">
        <f t="shared" si="472"/>
        <v>-1.4255714501859799E-5</v>
      </c>
      <c r="CJ287" s="230">
        <f t="shared" si="472"/>
        <v>-1.4255714501859799E-5</v>
      </c>
      <c r="CK287" s="230">
        <f t="shared" si="472"/>
        <v>-1.4255714501859799E-5</v>
      </c>
      <c r="CL287" s="230">
        <f t="shared" si="472"/>
        <v>-1.4255714501859799E-5</v>
      </c>
      <c r="CM287" s="230">
        <f t="shared" si="472"/>
        <v>-1.4255714501859799E-5</v>
      </c>
      <c r="CN287" s="230">
        <f t="shared" si="472"/>
        <v>-1.4255714501859799E-5</v>
      </c>
      <c r="CO287" s="230">
        <f t="shared" si="473"/>
        <v>-1.4255714501859799E-5</v>
      </c>
      <c r="CP287" s="230">
        <f t="shared" si="473"/>
        <v>-1.4255714501859799E-5</v>
      </c>
      <c r="CQ287" s="230">
        <f t="shared" si="473"/>
        <v>-1.4255714501859799E-5</v>
      </c>
      <c r="CR287" s="230">
        <f t="shared" si="473"/>
        <v>-1.4255714501859799E-5</v>
      </c>
      <c r="CS287" s="230">
        <f t="shared" si="473"/>
        <v>-1.4255714501859799E-5</v>
      </c>
      <c r="CT287" s="230">
        <f t="shared" si="473"/>
        <v>-1.4255714501859799E-5</v>
      </c>
      <c r="CU287" s="230">
        <f t="shared" si="473"/>
        <v>-1.4255714501859799E-5</v>
      </c>
      <c r="CV287" s="230">
        <f t="shared" si="473"/>
        <v>-1.4255714501859799E-5</v>
      </c>
      <c r="CW287" s="230">
        <f t="shared" si="473"/>
        <v>-1.4255714501859799E-5</v>
      </c>
      <c r="CX287" s="230">
        <f t="shared" si="473"/>
        <v>-1.4255714501859799E-5</v>
      </c>
      <c r="CY287" s="230">
        <f t="shared" si="474"/>
        <v>-1.4255714501859799E-5</v>
      </c>
      <c r="CZ287" s="230">
        <f t="shared" si="474"/>
        <v>-1.4255714501859799E-5</v>
      </c>
      <c r="DA287" s="230">
        <f t="shared" si="474"/>
        <v>-1.4255714501859799E-5</v>
      </c>
      <c r="DB287" s="230">
        <f t="shared" si="474"/>
        <v>-1.4255714501859799E-5</v>
      </c>
      <c r="DC287" s="230">
        <f t="shared" si="474"/>
        <v>-1.4255714501859799E-5</v>
      </c>
      <c r="DD287" s="230">
        <f t="shared" si="474"/>
        <v>-1.4255714501859799E-5</v>
      </c>
      <c r="DE287" s="230">
        <f t="shared" si="474"/>
        <v>-1.4255714501859799E-5</v>
      </c>
      <c r="DF287" s="230">
        <f t="shared" si="474"/>
        <v>-1.4255714501859799E-5</v>
      </c>
      <c r="DG287" s="230">
        <f t="shared" si="474"/>
        <v>-1.4255714501859799E-5</v>
      </c>
      <c r="DH287" s="230">
        <f t="shared" si="474"/>
        <v>-1.4255714501859799E-5</v>
      </c>
      <c r="DI287" s="230">
        <f t="shared" si="475"/>
        <v>-1.4255714501859799E-5</v>
      </c>
      <c r="DJ287" s="230">
        <f t="shared" si="475"/>
        <v>-1.4255714501859799E-5</v>
      </c>
      <c r="DK287" s="230">
        <f t="shared" si="475"/>
        <v>-1.4255714501859799E-5</v>
      </c>
      <c r="DL287" s="230">
        <f t="shared" si="475"/>
        <v>-1.4255714501859799E-5</v>
      </c>
      <c r="DM287" s="230">
        <f t="shared" si="475"/>
        <v>-1.4255714501859799E-5</v>
      </c>
      <c r="DN287" s="230">
        <f t="shared" si="475"/>
        <v>-1.4255714501859799E-5</v>
      </c>
      <c r="DO287" s="230">
        <f t="shared" si="475"/>
        <v>-1.4255714501859799E-5</v>
      </c>
      <c r="DP287" s="230">
        <f t="shared" si="475"/>
        <v>-1.4255714501859799E-5</v>
      </c>
    </row>
    <row r="288" spans="2:120" x14ac:dyDescent="0.25">
      <c r="B288" s="194" t="str">
        <f t="shared" si="455"/>
        <v>Belarus</v>
      </c>
      <c r="C288" s="233">
        <f>'web app'!$C$29</f>
        <v>668.55</v>
      </c>
      <c r="D288" s="234">
        <f>'web app'!$C$17</f>
        <v>0.15</v>
      </c>
      <c r="E288" s="235">
        <f>VLOOKUP($S288,'data countries EDGAR'!$A$15:$AA$223,'data countries EDGAR'!$AA$12,FALSE)</f>
        <v>1.2233113365519642E-3</v>
      </c>
      <c r="F288" s="235">
        <f>VLOOKUP($S288,'data countries EDGAR'!$A$15:$AA$223,'data countries EDGAR'!$Z$12,FALSE)</f>
        <v>1.6692987656565944E-3</v>
      </c>
      <c r="G288" s="193">
        <f t="shared" si="456"/>
        <v>1.071284955420531</v>
      </c>
      <c r="H288" s="262">
        <f>VLOOKUP($S288,'data countries EDGAR'!$A$15:$AA$223,'data countries EDGAR'!M$12,FALSE)/1000</f>
        <v>6.1247485705518002E-2</v>
      </c>
      <c r="I288" s="236">
        <f>VLOOKUP($S288,'data countries EDGAR'!$A$15:$AA$223,'data countries EDGAR'!N$12,FALSE)/1000</f>
        <v>5.8160051180279997E-2</v>
      </c>
      <c r="J288" s="236">
        <f>VLOOKUP($S288,'data countries EDGAR'!$A$15:$AA$223,'data countries EDGAR'!O$12,FALSE)/1000</f>
        <v>5.8642280714872E-2</v>
      </c>
      <c r="K288" s="236">
        <f>VLOOKUP($S288,'data countries EDGAR'!$A$15:$AA$223,'data countries EDGAR'!P$12,FALSE)/1000</f>
        <v>5.5894496521193E-2</v>
      </c>
      <c r="L288" s="236">
        <f>VLOOKUP($S288,'data countries EDGAR'!$A$15:$AA$223,'data countries EDGAR'!Q$12,FALSE)/1000</f>
        <v>5.3820355655724003E-2</v>
      </c>
      <c r="M288" s="236">
        <f>VLOOKUP($S288,'data countries EDGAR'!$A$15:$AA$223,'data countries EDGAR'!R$12,FALSE)/1000</f>
        <v>5.4215797812273002E-2</v>
      </c>
      <c r="N288" s="236"/>
      <c r="O288" s="236"/>
      <c r="P288" s="262">
        <f t="shared" si="457"/>
        <v>0.28073298188434198</v>
      </c>
      <c r="Q288" s="194">
        <f t="shared" si="458"/>
        <v>-4.7832871937865042E-2</v>
      </c>
      <c r="R288" s="237">
        <f t="shared" si="459"/>
        <v>6.0505663813481582E-2</v>
      </c>
      <c r="S288" s="194" t="str">
        <f>'data countries EDGAR'!A31</f>
        <v>Belarus</v>
      </c>
      <c r="T288" s="210">
        <f>'web app'!$M$22-1</f>
        <v>2024</v>
      </c>
      <c r="U288" s="228">
        <f t="shared" si="460"/>
        <v>0.790551973536189</v>
      </c>
      <c r="V288" s="193">
        <f t="shared" si="434"/>
        <v>0.79055197353538254</v>
      </c>
      <c r="W288" s="254">
        <f t="shared" si="461"/>
        <v>6.8579675500594739E-2</v>
      </c>
      <c r="X288" s="197">
        <f t="shared" si="435"/>
        <v>5.4215797812273002E-2</v>
      </c>
      <c r="Y288" s="229">
        <f t="shared" si="436"/>
        <v>-1.08431595624546E-3</v>
      </c>
      <c r="Z288" s="199">
        <f t="shared" si="462"/>
        <v>5.5300113768518462E-2</v>
      </c>
      <c r="AA288" s="199">
        <f t="shared" si="437"/>
        <v>-225.71138073492145</v>
      </c>
      <c r="AB288" s="200">
        <f t="shared" si="438"/>
        <v>230299.64400619877</v>
      </c>
      <c r="AC288" s="199">
        <f t="shared" si="463"/>
        <v>2024.5076771783399</v>
      </c>
      <c r="AD288" s="199">
        <f t="shared" si="464"/>
        <v>2057.064047605626</v>
      </c>
      <c r="AE288" s="201">
        <f t="shared" si="465"/>
        <v>2057.064047605626</v>
      </c>
      <c r="AF288" s="202">
        <f t="shared" si="439"/>
        <v>2056.4255368682607</v>
      </c>
      <c r="AG288" s="202">
        <f t="shared" si="466"/>
        <v>2057.064047605626</v>
      </c>
      <c r="AH288" s="202">
        <f t="shared" si="467"/>
        <v>2057</v>
      </c>
      <c r="AI288" s="177">
        <f t="shared" si="440"/>
        <v>2056</v>
      </c>
      <c r="AJ288" s="178" cm="1">
        <f t="array" ref="AJ288">IFERROR(INDEX($AN$6:$DP$6,MATCH(_xlfn.AGGREGATE(14,6,(AN288:DP288)/(AN288:DP288&lt;=0),1),AN288:DP288,0)),"-")</f>
        <v>2056</v>
      </c>
      <c r="AL288" s="176" t="s">
        <v>302</v>
      </c>
      <c r="AM288" s="154">
        <f t="shared" si="441"/>
        <v>6.1247485705518002E-2</v>
      </c>
      <c r="AN288" s="173">
        <f t="shared" si="442"/>
        <v>5.8160051180279997E-2</v>
      </c>
      <c r="AO288" s="173">
        <f t="shared" si="443"/>
        <v>5.8642280714872E-2</v>
      </c>
      <c r="AP288" s="173">
        <f t="shared" si="444"/>
        <v>5.5894496521193E-2</v>
      </c>
      <c r="AQ288" s="173">
        <f t="shared" si="445"/>
        <v>5.3820355655724003E-2</v>
      </c>
      <c r="AR288" s="173">
        <f t="shared" si="446"/>
        <v>5.4215797812273002E-2</v>
      </c>
      <c r="AS288" s="230">
        <f t="shared" si="468"/>
        <v>5.2517602476169746E-2</v>
      </c>
      <c r="AT288" s="230">
        <f t="shared" si="468"/>
        <v>5.081940714006649E-2</v>
      </c>
      <c r="AU288" s="230">
        <f t="shared" si="468"/>
        <v>4.9121211803963234E-2</v>
      </c>
      <c r="AV288" s="230">
        <f t="shared" si="468"/>
        <v>4.7423016467859978E-2</v>
      </c>
      <c r="AW288" s="230">
        <f t="shared" si="468"/>
        <v>4.5724821131756722E-2</v>
      </c>
      <c r="AX288" s="230">
        <f t="shared" si="468"/>
        <v>4.4026625795653473E-2</v>
      </c>
      <c r="AY288" s="230">
        <f t="shared" si="468"/>
        <v>4.2328430459550218E-2</v>
      </c>
      <c r="AZ288" s="230">
        <f t="shared" si="468"/>
        <v>4.0630235123446962E-2</v>
      </c>
      <c r="BA288" s="230">
        <f t="shared" si="469"/>
        <v>3.8932039787343706E-2</v>
      </c>
      <c r="BB288" s="230">
        <f t="shared" si="469"/>
        <v>3.723384445124045E-2</v>
      </c>
      <c r="BC288" s="230">
        <f t="shared" si="469"/>
        <v>3.5535649115137194E-2</v>
      </c>
      <c r="BD288" s="230">
        <f t="shared" si="469"/>
        <v>3.3837453779033938E-2</v>
      </c>
      <c r="BE288" s="230">
        <f t="shared" si="469"/>
        <v>3.2139258442930682E-2</v>
      </c>
      <c r="BF288" s="230">
        <f t="shared" si="469"/>
        <v>3.0441063106827426E-2</v>
      </c>
      <c r="BG288" s="230">
        <f t="shared" si="469"/>
        <v>2.874286777072417E-2</v>
      </c>
      <c r="BH288" s="230">
        <f t="shared" si="469"/>
        <v>2.7044672434620914E-2</v>
      </c>
      <c r="BI288" s="230">
        <f t="shared" si="469"/>
        <v>2.5346477098517659E-2</v>
      </c>
      <c r="BJ288" s="230">
        <f t="shared" si="469"/>
        <v>2.3648281762414403E-2</v>
      </c>
      <c r="BK288" s="230">
        <f t="shared" si="470"/>
        <v>2.1950086426311147E-2</v>
      </c>
      <c r="BL288" s="230">
        <f t="shared" si="470"/>
        <v>2.0251891090207891E-2</v>
      </c>
      <c r="BM288" s="230">
        <f t="shared" si="470"/>
        <v>1.8553695754104635E-2</v>
      </c>
      <c r="BN288" s="230">
        <f t="shared" si="470"/>
        <v>1.6855500418001379E-2</v>
      </c>
      <c r="BO288" s="230">
        <f t="shared" si="470"/>
        <v>1.5157305081898123E-2</v>
      </c>
      <c r="BP288" s="230">
        <f t="shared" si="470"/>
        <v>1.3459109745794874E-2</v>
      </c>
      <c r="BQ288" s="230">
        <f t="shared" si="470"/>
        <v>1.1760914409691618E-2</v>
      </c>
      <c r="BR288" s="230">
        <f t="shared" si="470"/>
        <v>1.0062719073588362E-2</v>
      </c>
      <c r="BS288" s="230">
        <f t="shared" si="470"/>
        <v>8.3645237374851064E-3</v>
      </c>
      <c r="BT288" s="230">
        <f t="shared" si="470"/>
        <v>6.6663284013818505E-3</v>
      </c>
      <c r="BU288" s="230">
        <f t="shared" si="471"/>
        <v>4.9681330652785946E-3</v>
      </c>
      <c r="BV288" s="230">
        <f t="shared" si="471"/>
        <v>3.2699377291753387E-3</v>
      </c>
      <c r="BW288" s="230">
        <f t="shared" si="471"/>
        <v>1.5717423930720828E-3</v>
      </c>
      <c r="BX288" s="230">
        <f t="shared" si="471"/>
        <v>-1.264529430311731E-4</v>
      </c>
      <c r="BY288" s="230">
        <f t="shared" si="471"/>
        <v>-1.080832876279083E-3</v>
      </c>
      <c r="BZ288" s="230">
        <f t="shared" si="471"/>
        <v>-1.08431595624546E-3</v>
      </c>
      <c r="CA288" s="230">
        <f t="shared" si="471"/>
        <v>-1.08431595624546E-3</v>
      </c>
      <c r="CB288" s="230">
        <f t="shared" si="471"/>
        <v>-1.08431595624546E-3</v>
      </c>
      <c r="CC288" s="230">
        <f t="shared" si="471"/>
        <v>-1.08431595624546E-3</v>
      </c>
      <c r="CD288" s="230">
        <f t="shared" si="471"/>
        <v>-1.08431595624546E-3</v>
      </c>
      <c r="CE288" s="230">
        <f t="shared" si="472"/>
        <v>-1.08431595624546E-3</v>
      </c>
      <c r="CF288" s="230">
        <f t="shared" si="472"/>
        <v>-1.08431595624546E-3</v>
      </c>
      <c r="CG288" s="230">
        <f t="shared" si="472"/>
        <v>-1.08431595624546E-3</v>
      </c>
      <c r="CH288" s="230">
        <f t="shared" si="472"/>
        <v>-1.08431595624546E-3</v>
      </c>
      <c r="CI288" s="230">
        <f t="shared" si="472"/>
        <v>-1.08431595624546E-3</v>
      </c>
      <c r="CJ288" s="230">
        <f t="shared" si="472"/>
        <v>-1.08431595624546E-3</v>
      </c>
      <c r="CK288" s="230">
        <f t="shared" si="472"/>
        <v>-1.08431595624546E-3</v>
      </c>
      <c r="CL288" s="230">
        <f t="shared" si="472"/>
        <v>-1.08431595624546E-3</v>
      </c>
      <c r="CM288" s="230">
        <f t="shared" si="472"/>
        <v>-1.08431595624546E-3</v>
      </c>
      <c r="CN288" s="230">
        <f t="shared" si="472"/>
        <v>-1.08431595624546E-3</v>
      </c>
      <c r="CO288" s="230">
        <f t="shared" si="473"/>
        <v>-1.08431595624546E-3</v>
      </c>
      <c r="CP288" s="230">
        <f t="shared" si="473"/>
        <v>-1.08431595624546E-3</v>
      </c>
      <c r="CQ288" s="230">
        <f t="shared" si="473"/>
        <v>-1.08431595624546E-3</v>
      </c>
      <c r="CR288" s="230">
        <f t="shared" si="473"/>
        <v>-1.08431595624546E-3</v>
      </c>
      <c r="CS288" s="230">
        <f t="shared" si="473"/>
        <v>-1.08431595624546E-3</v>
      </c>
      <c r="CT288" s="230">
        <f t="shared" si="473"/>
        <v>-1.08431595624546E-3</v>
      </c>
      <c r="CU288" s="230">
        <f t="shared" si="473"/>
        <v>-1.08431595624546E-3</v>
      </c>
      <c r="CV288" s="230">
        <f t="shared" si="473"/>
        <v>-1.08431595624546E-3</v>
      </c>
      <c r="CW288" s="230">
        <f t="shared" si="473"/>
        <v>-1.08431595624546E-3</v>
      </c>
      <c r="CX288" s="230">
        <f t="shared" si="473"/>
        <v>-1.08431595624546E-3</v>
      </c>
      <c r="CY288" s="230">
        <f t="shared" si="474"/>
        <v>-1.08431595624546E-3</v>
      </c>
      <c r="CZ288" s="230">
        <f t="shared" si="474"/>
        <v>-1.08431595624546E-3</v>
      </c>
      <c r="DA288" s="230">
        <f t="shared" si="474"/>
        <v>-1.08431595624546E-3</v>
      </c>
      <c r="DB288" s="230">
        <f t="shared" si="474"/>
        <v>-1.08431595624546E-3</v>
      </c>
      <c r="DC288" s="230">
        <f t="shared" si="474"/>
        <v>-1.08431595624546E-3</v>
      </c>
      <c r="DD288" s="230">
        <f t="shared" si="474"/>
        <v>-1.08431595624546E-3</v>
      </c>
      <c r="DE288" s="230">
        <f t="shared" si="474"/>
        <v>-1.08431595624546E-3</v>
      </c>
      <c r="DF288" s="230">
        <f t="shared" si="474"/>
        <v>-1.08431595624546E-3</v>
      </c>
      <c r="DG288" s="230">
        <f t="shared" si="474"/>
        <v>-1.08431595624546E-3</v>
      </c>
      <c r="DH288" s="230">
        <f t="shared" si="474"/>
        <v>-1.08431595624546E-3</v>
      </c>
      <c r="DI288" s="230">
        <f t="shared" si="475"/>
        <v>-1.08431595624546E-3</v>
      </c>
      <c r="DJ288" s="230">
        <f t="shared" si="475"/>
        <v>-1.08431595624546E-3</v>
      </c>
      <c r="DK288" s="230">
        <f t="shared" si="475"/>
        <v>-1.08431595624546E-3</v>
      </c>
      <c r="DL288" s="230">
        <f t="shared" si="475"/>
        <v>-1.08431595624546E-3</v>
      </c>
      <c r="DM288" s="230">
        <f t="shared" si="475"/>
        <v>-1.08431595624546E-3</v>
      </c>
      <c r="DN288" s="230">
        <f t="shared" si="475"/>
        <v>-1.08431595624546E-3</v>
      </c>
      <c r="DO288" s="230">
        <f t="shared" si="475"/>
        <v>-1.08431595624546E-3</v>
      </c>
      <c r="DP288" s="230">
        <f t="shared" si="475"/>
        <v>-1.08431595624546E-3</v>
      </c>
    </row>
    <row r="289" spans="2:120" x14ac:dyDescent="0.25">
      <c r="B289" s="194" t="str">
        <f t="shared" si="455"/>
        <v>Belgium</v>
      </c>
      <c r="C289" s="233">
        <f>'web app'!$C$29</f>
        <v>668.55</v>
      </c>
      <c r="D289" s="234">
        <f>'web app'!$C$17</f>
        <v>0.15</v>
      </c>
      <c r="E289" s="235">
        <f>VLOOKUP($S289,'data countries EDGAR'!$A$15:$AA$223,'data countries EDGAR'!$AA$12,FALSE)</f>
        <v>1.4993718120673073E-3</v>
      </c>
      <c r="F289" s="235">
        <f>VLOOKUP($S289,'data countries EDGAR'!$A$15:$AA$223,'data countries EDGAR'!$Z$12,FALSE)</f>
        <v>2.7340423678127988E-3</v>
      </c>
      <c r="G289" s="193">
        <f t="shared" si="456"/>
        <v>1.7040281749946991</v>
      </c>
      <c r="H289" s="262">
        <f>VLOOKUP($S289,'data countries EDGAR'!$A$15:$AA$223,'data countries EDGAR'!M$12,FALSE)/1000</f>
        <v>0.10031351144924</v>
      </c>
      <c r="I289" s="236">
        <f>VLOOKUP($S289,'data countries EDGAR'!$A$15:$AA$223,'data countries EDGAR'!N$12,FALSE)/1000</f>
        <v>9.1927396052015997E-2</v>
      </c>
      <c r="J289" s="236">
        <f>VLOOKUP($S289,'data countries EDGAR'!$A$15:$AA$223,'data countries EDGAR'!O$12,FALSE)/1000</f>
        <v>9.6021362771156998E-2</v>
      </c>
      <c r="K289" s="236">
        <f>VLOOKUP($S289,'data countries EDGAR'!$A$15:$AA$223,'data countries EDGAR'!P$12,FALSE)/1000</f>
        <v>8.9676669486519006E-2</v>
      </c>
      <c r="L289" s="236">
        <f>VLOOKUP($S289,'data countries EDGAR'!$A$15:$AA$223,'data countries EDGAR'!Q$12,FALSE)/1000</f>
        <v>8.5730063191382003E-2</v>
      </c>
      <c r="M289" s="236">
        <f>VLOOKUP($S289,'data countries EDGAR'!$A$15:$AA$223,'data countries EDGAR'!R$12,FALSE)/1000</f>
        <v>8.6646316283922997E-2</v>
      </c>
      <c r="N289" s="236"/>
      <c r="O289" s="236"/>
      <c r="P289" s="262">
        <f t="shared" si="457"/>
        <v>0.45000180778499699</v>
      </c>
      <c r="Q289" s="194">
        <f t="shared" si="458"/>
        <v>-7.6992547112924845E-2</v>
      </c>
      <c r="R289" s="237">
        <f t="shared" si="459"/>
        <v>6.1396274533077597E-2</v>
      </c>
      <c r="S289" s="194" t="str">
        <f>'data countries EDGAR'!A32</f>
        <v>Belgium</v>
      </c>
      <c r="T289" s="210">
        <f>'web app'!$M$22-1</f>
        <v>2024</v>
      </c>
      <c r="U289" s="228">
        <f t="shared" si="460"/>
        <v>1.2540263672097021</v>
      </c>
      <c r="V289" s="193">
        <f t="shared" si="434"/>
        <v>1.25402636720778</v>
      </c>
      <c r="W289" s="254">
        <f t="shared" si="461"/>
        <v>6.9094493184218564E-2</v>
      </c>
      <c r="X289" s="197">
        <f t="shared" si="435"/>
        <v>8.6646316283922997E-2</v>
      </c>
      <c r="Y289" s="229">
        <f t="shared" si="436"/>
        <v>-1.73292632567846E-3</v>
      </c>
      <c r="Z289" s="199">
        <f t="shared" si="462"/>
        <v>8.8379242609601463E-2</v>
      </c>
      <c r="AA289" s="199">
        <f t="shared" si="437"/>
        <v>-360.70739010480838</v>
      </c>
      <c r="AB289" s="200">
        <f t="shared" si="438"/>
        <v>368020.94750747213</v>
      </c>
      <c r="AC289" s="199">
        <f t="shared" si="463"/>
        <v>2024.5077277447351</v>
      </c>
      <c r="AD289" s="199">
        <f t="shared" si="464"/>
        <v>2056.8509652479715</v>
      </c>
      <c r="AE289" s="201">
        <f t="shared" si="465"/>
        <v>2056.8509652479715</v>
      </c>
      <c r="AF289" s="202">
        <f t="shared" si="439"/>
        <v>2056.2166325960502</v>
      </c>
      <c r="AG289" s="202">
        <f t="shared" si="466"/>
        <v>2056.8509652479715</v>
      </c>
      <c r="AH289" s="202">
        <f t="shared" si="467"/>
        <v>2056</v>
      </c>
      <c r="AI289" s="177">
        <f t="shared" si="440"/>
        <v>2056</v>
      </c>
      <c r="AJ289" s="178" cm="1">
        <f t="array" ref="AJ289">IFERROR(INDEX($AN$6:$DP$6,MATCH(_xlfn.AGGREGATE(14,6,(AN289:DP289)/(AN289:DP289&lt;=0),1),AN289:DP289,0)),"-")</f>
        <v>2056</v>
      </c>
      <c r="AL289" s="176" t="s">
        <v>302</v>
      </c>
      <c r="AM289" s="154">
        <f t="shared" si="441"/>
        <v>0.10031351144924</v>
      </c>
      <c r="AN289" s="173">
        <f t="shared" si="442"/>
        <v>9.1927396052015997E-2</v>
      </c>
      <c r="AO289" s="173">
        <f t="shared" si="443"/>
        <v>9.6021362771156998E-2</v>
      </c>
      <c r="AP289" s="173">
        <f t="shared" si="444"/>
        <v>8.9676669486519006E-2</v>
      </c>
      <c r="AQ289" s="173">
        <f t="shared" si="445"/>
        <v>8.5730063191382003E-2</v>
      </c>
      <c r="AR289" s="173">
        <f t="shared" si="446"/>
        <v>8.6646316283922997E-2</v>
      </c>
      <c r="AS289" s="230">
        <f t="shared" si="468"/>
        <v>8.3914427391824392E-2</v>
      </c>
      <c r="AT289" s="230">
        <f t="shared" si="468"/>
        <v>8.1182538499725787E-2</v>
      </c>
      <c r="AU289" s="230">
        <f t="shared" si="468"/>
        <v>7.8450649607627182E-2</v>
      </c>
      <c r="AV289" s="230">
        <f t="shared" si="468"/>
        <v>7.5718760715528577E-2</v>
      </c>
      <c r="AW289" s="230">
        <f t="shared" si="468"/>
        <v>7.2986871823429972E-2</v>
      </c>
      <c r="AX289" s="230">
        <f t="shared" si="468"/>
        <v>7.0254982931331367E-2</v>
      </c>
      <c r="AY289" s="230">
        <f t="shared" si="468"/>
        <v>6.7523094039232762E-2</v>
      </c>
      <c r="AZ289" s="230">
        <f t="shared" si="468"/>
        <v>6.4791205147134157E-2</v>
      </c>
      <c r="BA289" s="230">
        <f t="shared" si="469"/>
        <v>6.2059316255035551E-2</v>
      </c>
      <c r="BB289" s="230">
        <f t="shared" si="469"/>
        <v>5.9327427362936946E-2</v>
      </c>
      <c r="BC289" s="230">
        <f t="shared" si="469"/>
        <v>5.6595538470838341E-2</v>
      </c>
      <c r="BD289" s="230">
        <f t="shared" si="469"/>
        <v>5.3863649578739736E-2</v>
      </c>
      <c r="BE289" s="230">
        <f t="shared" si="469"/>
        <v>5.1131760686641131E-2</v>
      </c>
      <c r="BF289" s="230">
        <f t="shared" si="469"/>
        <v>4.8399871794542526E-2</v>
      </c>
      <c r="BG289" s="230">
        <f t="shared" si="469"/>
        <v>4.5667982902443921E-2</v>
      </c>
      <c r="BH289" s="230">
        <f t="shared" si="469"/>
        <v>4.2936094010345316E-2</v>
      </c>
      <c r="BI289" s="230">
        <f t="shared" si="469"/>
        <v>4.0204205118246711E-2</v>
      </c>
      <c r="BJ289" s="230">
        <f t="shared" si="469"/>
        <v>3.7472316226148106E-2</v>
      </c>
      <c r="BK289" s="230">
        <f t="shared" si="470"/>
        <v>3.4740427334049501E-2</v>
      </c>
      <c r="BL289" s="230">
        <f t="shared" si="470"/>
        <v>3.2008538441950896E-2</v>
      </c>
      <c r="BM289" s="230">
        <f t="shared" si="470"/>
        <v>2.9276649549852291E-2</v>
      </c>
      <c r="BN289" s="230">
        <f t="shared" si="470"/>
        <v>2.6544760657753685E-2</v>
      </c>
      <c r="BO289" s="230">
        <f t="shared" si="470"/>
        <v>2.381287176565508E-2</v>
      </c>
      <c r="BP289" s="230">
        <f t="shared" si="470"/>
        <v>2.1080982873556475E-2</v>
      </c>
      <c r="BQ289" s="230">
        <f t="shared" si="470"/>
        <v>1.834909398145787E-2</v>
      </c>
      <c r="BR289" s="230">
        <f t="shared" si="470"/>
        <v>1.5617205089359265E-2</v>
      </c>
      <c r="BS289" s="230">
        <f t="shared" si="470"/>
        <v>1.288531619726066E-2</v>
      </c>
      <c r="BT289" s="230">
        <f t="shared" si="470"/>
        <v>1.0153427305162055E-2</v>
      </c>
      <c r="BU289" s="230">
        <f t="shared" si="471"/>
        <v>7.4215384130634499E-3</v>
      </c>
      <c r="BV289" s="230">
        <f t="shared" si="471"/>
        <v>4.6896495209648448E-3</v>
      </c>
      <c r="BW289" s="230">
        <f t="shared" si="471"/>
        <v>1.9577606288662397E-3</v>
      </c>
      <c r="BX289" s="230">
        <f t="shared" si="471"/>
        <v>-7.4378878307257488E-4</v>
      </c>
      <c r="BY289" s="230">
        <f t="shared" si="471"/>
        <v>-1.73292632567846E-3</v>
      </c>
      <c r="BZ289" s="230">
        <f t="shared" si="471"/>
        <v>-1.73292632567846E-3</v>
      </c>
      <c r="CA289" s="230">
        <f t="shared" si="471"/>
        <v>-1.73292632567846E-3</v>
      </c>
      <c r="CB289" s="230">
        <f t="shared" si="471"/>
        <v>-1.73292632567846E-3</v>
      </c>
      <c r="CC289" s="230">
        <f t="shared" si="471"/>
        <v>-1.73292632567846E-3</v>
      </c>
      <c r="CD289" s="230">
        <f t="shared" si="471"/>
        <v>-1.73292632567846E-3</v>
      </c>
      <c r="CE289" s="230">
        <f t="shared" si="472"/>
        <v>-1.73292632567846E-3</v>
      </c>
      <c r="CF289" s="230">
        <f t="shared" si="472"/>
        <v>-1.73292632567846E-3</v>
      </c>
      <c r="CG289" s="230">
        <f t="shared" si="472"/>
        <v>-1.73292632567846E-3</v>
      </c>
      <c r="CH289" s="230">
        <f t="shared" si="472"/>
        <v>-1.73292632567846E-3</v>
      </c>
      <c r="CI289" s="230">
        <f t="shared" si="472"/>
        <v>-1.73292632567846E-3</v>
      </c>
      <c r="CJ289" s="230">
        <f t="shared" si="472"/>
        <v>-1.73292632567846E-3</v>
      </c>
      <c r="CK289" s="230">
        <f t="shared" si="472"/>
        <v>-1.73292632567846E-3</v>
      </c>
      <c r="CL289" s="230">
        <f t="shared" si="472"/>
        <v>-1.73292632567846E-3</v>
      </c>
      <c r="CM289" s="230">
        <f t="shared" si="472"/>
        <v>-1.73292632567846E-3</v>
      </c>
      <c r="CN289" s="230">
        <f t="shared" si="472"/>
        <v>-1.73292632567846E-3</v>
      </c>
      <c r="CO289" s="230">
        <f t="shared" si="473"/>
        <v>-1.73292632567846E-3</v>
      </c>
      <c r="CP289" s="230">
        <f t="shared" si="473"/>
        <v>-1.73292632567846E-3</v>
      </c>
      <c r="CQ289" s="230">
        <f t="shared" si="473"/>
        <v>-1.73292632567846E-3</v>
      </c>
      <c r="CR289" s="230">
        <f t="shared" si="473"/>
        <v>-1.73292632567846E-3</v>
      </c>
      <c r="CS289" s="230">
        <f t="shared" si="473"/>
        <v>-1.73292632567846E-3</v>
      </c>
      <c r="CT289" s="230">
        <f t="shared" si="473"/>
        <v>-1.73292632567846E-3</v>
      </c>
      <c r="CU289" s="230">
        <f t="shared" si="473"/>
        <v>-1.73292632567846E-3</v>
      </c>
      <c r="CV289" s="230">
        <f t="shared" si="473"/>
        <v>-1.73292632567846E-3</v>
      </c>
      <c r="CW289" s="230">
        <f t="shared" si="473"/>
        <v>-1.73292632567846E-3</v>
      </c>
      <c r="CX289" s="230">
        <f t="shared" si="473"/>
        <v>-1.73292632567846E-3</v>
      </c>
      <c r="CY289" s="230">
        <f t="shared" si="474"/>
        <v>-1.73292632567846E-3</v>
      </c>
      <c r="CZ289" s="230">
        <f t="shared" si="474"/>
        <v>-1.73292632567846E-3</v>
      </c>
      <c r="DA289" s="230">
        <f t="shared" si="474"/>
        <v>-1.73292632567846E-3</v>
      </c>
      <c r="DB289" s="230">
        <f t="shared" si="474"/>
        <v>-1.73292632567846E-3</v>
      </c>
      <c r="DC289" s="230">
        <f t="shared" si="474"/>
        <v>-1.73292632567846E-3</v>
      </c>
      <c r="DD289" s="230">
        <f t="shared" si="474"/>
        <v>-1.73292632567846E-3</v>
      </c>
      <c r="DE289" s="230">
        <f t="shared" si="474"/>
        <v>-1.73292632567846E-3</v>
      </c>
      <c r="DF289" s="230">
        <f t="shared" si="474"/>
        <v>-1.73292632567846E-3</v>
      </c>
      <c r="DG289" s="230">
        <f t="shared" si="474"/>
        <v>-1.73292632567846E-3</v>
      </c>
      <c r="DH289" s="230">
        <f t="shared" si="474"/>
        <v>-1.73292632567846E-3</v>
      </c>
      <c r="DI289" s="230">
        <f t="shared" si="475"/>
        <v>-1.73292632567846E-3</v>
      </c>
      <c r="DJ289" s="230">
        <f t="shared" si="475"/>
        <v>-1.73292632567846E-3</v>
      </c>
      <c r="DK289" s="230">
        <f t="shared" si="475"/>
        <v>-1.73292632567846E-3</v>
      </c>
      <c r="DL289" s="230">
        <f t="shared" si="475"/>
        <v>-1.73292632567846E-3</v>
      </c>
      <c r="DM289" s="230">
        <f t="shared" si="475"/>
        <v>-1.73292632567846E-3</v>
      </c>
      <c r="DN289" s="230">
        <f t="shared" si="475"/>
        <v>-1.73292632567846E-3</v>
      </c>
      <c r="DO289" s="230">
        <f t="shared" si="475"/>
        <v>-1.73292632567846E-3</v>
      </c>
      <c r="DP289" s="230">
        <f t="shared" si="475"/>
        <v>-1.73292632567846E-3</v>
      </c>
    </row>
    <row r="290" spans="2:120" x14ac:dyDescent="0.25">
      <c r="B290" s="194" t="str">
        <f t="shared" si="455"/>
        <v>Belize</v>
      </c>
      <c r="C290" s="233">
        <f>'web app'!$C$29</f>
        <v>668.55</v>
      </c>
      <c r="D290" s="234">
        <f>'web app'!$C$17</f>
        <v>0.15</v>
      </c>
      <c r="E290" s="235">
        <f>VLOOKUP($S290,'data countries EDGAR'!$A$15:$AA$223,'data countries EDGAR'!$AA$12,FALSE)</f>
        <v>5.0602118087863416E-5</v>
      </c>
      <c r="F290" s="235">
        <f>VLOOKUP($S290,'data countries EDGAR'!$A$15:$AA$223,'data countries EDGAR'!$Z$12,FALSE)</f>
        <v>1.0852000314702014E-5</v>
      </c>
      <c r="G290" s="193">
        <f t="shared" si="456"/>
        <v>1.1241345995981087E-2</v>
      </c>
      <c r="H290" s="262">
        <f>VLOOKUP($S290,'data countries EDGAR'!$A$15:$AA$223,'data countries EDGAR'!M$12,FALSE)/1000</f>
        <v>3.9816583335790999E-4</v>
      </c>
      <c r="I290" s="236">
        <f>VLOOKUP($S290,'data countries EDGAR'!$A$15:$AA$223,'data countries EDGAR'!N$12,FALSE)/1000</f>
        <v>3.1863512517022E-4</v>
      </c>
      <c r="J290" s="236">
        <f>VLOOKUP($S290,'data countries EDGAR'!$A$15:$AA$223,'data countries EDGAR'!O$12,FALSE)/1000</f>
        <v>3.3609877675368997E-4</v>
      </c>
      <c r="K290" s="236">
        <f>VLOOKUP($S290,'data countries EDGAR'!$A$15:$AA$223,'data countries EDGAR'!P$12,FALSE)/1000</f>
        <v>3.5452761013300997E-4</v>
      </c>
      <c r="L290" s="236">
        <f>VLOOKUP($S290,'data countries EDGAR'!$A$15:$AA$223,'data countries EDGAR'!Q$12,FALSE)/1000</f>
        <v>3.7563146707825999E-4</v>
      </c>
      <c r="M290" s="236">
        <f>VLOOKUP($S290,'data countries EDGAR'!$A$15:$AA$223,'data countries EDGAR'!R$12,FALSE)/1000</f>
        <v>3.8894262163545999E-4</v>
      </c>
      <c r="N290" s="236"/>
      <c r="O290" s="236"/>
      <c r="P290" s="262">
        <f t="shared" si="457"/>
        <v>1.7738356007706399E-3</v>
      </c>
      <c r="Q290" s="194">
        <f t="shared" si="458"/>
        <v>-1.9668593787832323E-4</v>
      </c>
      <c r="R290" s="237">
        <f t="shared" si="459"/>
        <v>2.0774831995729878E-2</v>
      </c>
      <c r="S290" s="194" t="str">
        <f>'data countries EDGAR'!A33</f>
        <v>Belize</v>
      </c>
      <c r="T290" s="210">
        <f>'web app'!$M$22-1</f>
        <v>2024</v>
      </c>
      <c r="U290" s="228">
        <f t="shared" si="460"/>
        <v>9.4675103952104479E-3</v>
      </c>
      <c r="V290" s="193">
        <f t="shared" si="434"/>
        <v>9.4675103952058543E-3</v>
      </c>
      <c r="W290" s="254">
        <f t="shared" si="461"/>
        <v>4.1081826731093729E-2</v>
      </c>
      <c r="X290" s="197">
        <f t="shared" si="435"/>
        <v>3.8894262163545999E-4</v>
      </c>
      <c r="Y290" s="229">
        <f t="shared" si="436"/>
        <v>-7.7788524327091999E-6</v>
      </c>
      <c r="Z290" s="199">
        <f t="shared" si="462"/>
        <v>3.9672147406816921E-4</v>
      </c>
      <c r="AA290" s="199">
        <f t="shared" si="437"/>
        <v>-1.6268393763362778</v>
      </c>
      <c r="AB290" s="200">
        <f t="shared" si="438"/>
        <v>1667.5336837769967</v>
      </c>
      <c r="AC290" s="199">
        <f t="shared" si="463"/>
        <v>2024.5048351869866</v>
      </c>
      <c r="AD290" s="199">
        <f t="shared" si="464"/>
        <v>2076.204308822535</v>
      </c>
      <c r="AE290" s="201">
        <f t="shared" si="465"/>
        <v>2076.204308822535</v>
      </c>
      <c r="AF290" s="202">
        <f t="shared" si="439"/>
        <v>2075.1904988456226</v>
      </c>
      <c r="AG290" s="202">
        <f t="shared" si="466"/>
        <v>2076.204308822535</v>
      </c>
      <c r="AH290" s="202">
        <f t="shared" si="467"/>
        <v>2076</v>
      </c>
      <c r="AI290" s="177">
        <f t="shared" si="440"/>
        <v>2075</v>
      </c>
      <c r="AJ290" s="178" cm="1">
        <f t="array" ref="AJ290">IFERROR(INDEX($AN$6:$DP$6,MATCH(_xlfn.AGGREGATE(14,6,(AN290:DP290)/(AN290:DP290&lt;=0),1),AN290:DP290,0)),"-")</f>
        <v>2075</v>
      </c>
      <c r="AL290" s="176" t="s">
        <v>302</v>
      </c>
      <c r="AM290" s="154">
        <f t="shared" si="441"/>
        <v>3.9816583335790999E-4</v>
      </c>
      <c r="AN290" s="173">
        <f t="shared" si="442"/>
        <v>3.1863512517022E-4</v>
      </c>
      <c r="AO290" s="173">
        <f t="shared" si="443"/>
        <v>3.3609877675368997E-4</v>
      </c>
      <c r="AP290" s="173">
        <f t="shared" si="444"/>
        <v>3.5452761013300997E-4</v>
      </c>
      <c r="AQ290" s="173">
        <f t="shared" si="445"/>
        <v>3.7563146707825999E-4</v>
      </c>
      <c r="AR290" s="173">
        <f t="shared" si="446"/>
        <v>3.8894262163545999E-4</v>
      </c>
      <c r="AS290" s="230">
        <f t="shared" si="468"/>
        <v>3.8126973163648837E-4</v>
      </c>
      <c r="AT290" s="230">
        <f t="shared" si="468"/>
        <v>3.7359684163751675E-4</v>
      </c>
      <c r="AU290" s="230">
        <f t="shared" si="468"/>
        <v>3.6592395163854513E-4</v>
      </c>
      <c r="AV290" s="230">
        <f t="shared" si="468"/>
        <v>3.5825106163957351E-4</v>
      </c>
      <c r="AW290" s="230">
        <f t="shared" si="468"/>
        <v>3.5057817164060189E-4</v>
      </c>
      <c r="AX290" s="230">
        <f t="shared" si="468"/>
        <v>3.4290528164163028E-4</v>
      </c>
      <c r="AY290" s="230">
        <f t="shared" si="468"/>
        <v>3.3523239164265866E-4</v>
      </c>
      <c r="AZ290" s="230">
        <f t="shared" si="468"/>
        <v>3.2755950164368704E-4</v>
      </c>
      <c r="BA290" s="230">
        <f t="shared" si="469"/>
        <v>3.1988661164471542E-4</v>
      </c>
      <c r="BB290" s="230">
        <f t="shared" si="469"/>
        <v>3.122137216457438E-4</v>
      </c>
      <c r="BC290" s="230">
        <f t="shared" si="469"/>
        <v>3.0454083164677218E-4</v>
      </c>
      <c r="BD290" s="230">
        <f t="shared" si="469"/>
        <v>2.9686794164780056E-4</v>
      </c>
      <c r="BE290" s="230">
        <f t="shared" si="469"/>
        <v>2.8919505164882889E-4</v>
      </c>
      <c r="BF290" s="230">
        <f t="shared" si="469"/>
        <v>2.8152216164985732E-4</v>
      </c>
      <c r="BG290" s="230">
        <f t="shared" si="469"/>
        <v>2.7384927165088565E-4</v>
      </c>
      <c r="BH290" s="230">
        <f t="shared" si="469"/>
        <v>2.6617638165191409E-4</v>
      </c>
      <c r="BI290" s="230">
        <f t="shared" si="469"/>
        <v>2.5850349165294241E-4</v>
      </c>
      <c r="BJ290" s="230">
        <f t="shared" si="469"/>
        <v>2.5083060165397085E-4</v>
      </c>
      <c r="BK290" s="230">
        <f t="shared" si="470"/>
        <v>2.431577116549992E-4</v>
      </c>
      <c r="BL290" s="230">
        <f t="shared" si="470"/>
        <v>2.3548482165602758E-4</v>
      </c>
      <c r="BM290" s="230">
        <f t="shared" si="470"/>
        <v>2.2781193165705596E-4</v>
      </c>
      <c r="BN290" s="230">
        <f t="shared" si="470"/>
        <v>2.2013904165808435E-4</v>
      </c>
      <c r="BO290" s="230">
        <f t="shared" si="470"/>
        <v>2.1246615165911273E-4</v>
      </c>
      <c r="BP290" s="230">
        <f t="shared" si="470"/>
        <v>2.0479326166014108E-4</v>
      </c>
      <c r="BQ290" s="230">
        <f t="shared" si="470"/>
        <v>1.9712037166116946E-4</v>
      </c>
      <c r="BR290" s="230">
        <f t="shared" si="470"/>
        <v>1.8944748166219784E-4</v>
      </c>
      <c r="BS290" s="230">
        <f t="shared" si="470"/>
        <v>1.8177459166322622E-4</v>
      </c>
      <c r="BT290" s="230">
        <f t="shared" si="470"/>
        <v>1.741017016642546E-4</v>
      </c>
      <c r="BU290" s="230">
        <f t="shared" si="471"/>
        <v>1.6642881166528299E-4</v>
      </c>
      <c r="BV290" s="230">
        <f t="shared" si="471"/>
        <v>1.5875592166631137E-4</v>
      </c>
      <c r="BW290" s="230">
        <f t="shared" si="471"/>
        <v>1.5108303166733975E-4</v>
      </c>
      <c r="BX290" s="230">
        <f t="shared" si="471"/>
        <v>1.4341014166836813E-4</v>
      </c>
      <c r="BY290" s="230">
        <f t="shared" si="471"/>
        <v>1.3573725166939651E-4</v>
      </c>
      <c r="BZ290" s="230">
        <f t="shared" si="471"/>
        <v>1.2806436167042489E-4</v>
      </c>
      <c r="CA290" s="230">
        <f t="shared" si="471"/>
        <v>1.2039147167145327E-4</v>
      </c>
      <c r="CB290" s="230">
        <f t="shared" si="471"/>
        <v>1.1271858167248165E-4</v>
      </c>
      <c r="CC290" s="230">
        <f t="shared" si="471"/>
        <v>1.0504569167351003E-4</v>
      </c>
      <c r="CD290" s="230">
        <f t="shared" si="471"/>
        <v>9.7372801674538414E-5</v>
      </c>
      <c r="CE290" s="230">
        <f t="shared" si="472"/>
        <v>8.9699911675566795E-5</v>
      </c>
      <c r="CF290" s="230">
        <f t="shared" si="472"/>
        <v>8.2027021676595176E-5</v>
      </c>
      <c r="CG290" s="230">
        <f t="shared" si="472"/>
        <v>7.4354131677623557E-5</v>
      </c>
      <c r="CH290" s="230">
        <f t="shared" si="472"/>
        <v>6.6681241678651939E-5</v>
      </c>
      <c r="CI290" s="230">
        <f t="shared" si="472"/>
        <v>5.900835167968032E-5</v>
      </c>
      <c r="CJ290" s="230">
        <f t="shared" si="472"/>
        <v>5.1335461680708701E-5</v>
      </c>
      <c r="CK290" s="230">
        <f t="shared" si="472"/>
        <v>4.3662571681737082E-5</v>
      </c>
      <c r="CL290" s="230">
        <f t="shared" si="472"/>
        <v>3.5989681682765463E-5</v>
      </c>
      <c r="CM290" s="230">
        <f t="shared" si="472"/>
        <v>2.8316791683793844E-5</v>
      </c>
      <c r="CN290" s="230">
        <f t="shared" si="472"/>
        <v>2.064390168482217E-5</v>
      </c>
      <c r="CO290" s="230">
        <f t="shared" si="473"/>
        <v>1.2971011685850551E-5</v>
      </c>
      <c r="CP290" s="230">
        <f t="shared" si="473"/>
        <v>5.2981216868789325E-6</v>
      </c>
      <c r="CQ290" s="230">
        <f t="shared" si="473"/>
        <v>-2.3747683120926865E-6</v>
      </c>
      <c r="CR290" s="230">
        <f t="shared" si="473"/>
        <v>-7.618711181209806E-6</v>
      </c>
      <c r="CS290" s="230">
        <f t="shared" si="473"/>
        <v>-7.7788524327091999E-6</v>
      </c>
      <c r="CT290" s="230">
        <f t="shared" si="473"/>
        <v>-7.7788524327091999E-6</v>
      </c>
      <c r="CU290" s="230">
        <f t="shared" si="473"/>
        <v>-7.7788524327091999E-6</v>
      </c>
      <c r="CV290" s="230">
        <f t="shared" si="473"/>
        <v>-7.7788524327091999E-6</v>
      </c>
      <c r="CW290" s="230">
        <f t="shared" si="473"/>
        <v>-7.7788524327091999E-6</v>
      </c>
      <c r="CX290" s="230">
        <f t="shared" si="473"/>
        <v>-7.7788524327091999E-6</v>
      </c>
      <c r="CY290" s="230">
        <f t="shared" si="474"/>
        <v>-7.7788524327091999E-6</v>
      </c>
      <c r="CZ290" s="230">
        <f t="shared" si="474"/>
        <v>-7.7788524327091999E-6</v>
      </c>
      <c r="DA290" s="230">
        <f t="shared" si="474"/>
        <v>-7.7788524327091999E-6</v>
      </c>
      <c r="DB290" s="230">
        <f t="shared" si="474"/>
        <v>-7.7788524327091999E-6</v>
      </c>
      <c r="DC290" s="230">
        <f t="shared" si="474"/>
        <v>-7.7788524327091999E-6</v>
      </c>
      <c r="DD290" s="230">
        <f t="shared" si="474"/>
        <v>-7.7788524327091999E-6</v>
      </c>
      <c r="DE290" s="230">
        <f t="shared" si="474"/>
        <v>-7.7788524327091999E-6</v>
      </c>
      <c r="DF290" s="230">
        <f t="shared" si="474"/>
        <v>-7.7788524327091999E-6</v>
      </c>
      <c r="DG290" s="230">
        <f t="shared" si="474"/>
        <v>-7.7788524327091999E-6</v>
      </c>
      <c r="DH290" s="230">
        <f t="shared" si="474"/>
        <v>-7.7788524327091999E-6</v>
      </c>
      <c r="DI290" s="230">
        <f t="shared" si="475"/>
        <v>-7.7788524327091999E-6</v>
      </c>
      <c r="DJ290" s="230">
        <f t="shared" si="475"/>
        <v>-7.7788524327091999E-6</v>
      </c>
      <c r="DK290" s="230">
        <f t="shared" si="475"/>
        <v>-7.7788524327091999E-6</v>
      </c>
      <c r="DL290" s="230">
        <f t="shared" si="475"/>
        <v>-7.7788524327091999E-6</v>
      </c>
      <c r="DM290" s="230">
        <f t="shared" si="475"/>
        <v>-7.7788524327091999E-6</v>
      </c>
      <c r="DN290" s="230">
        <f t="shared" si="475"/>
        <v>-7.7788524327091999E-6</v>
      </c>
      <c r="DO290" s="230">
        <f t="shared" si="475"/>
        <v>-7.7788524327091999E-6</v>
      </c>
      <c r="DP290" s="230">
        <f t="shared" si="475"/>
        <v>-7.7788524327091999E-6</v>
      </c>
    </row>
    <row r="291" spans="2:120" x14ac:dyDescent="0.25">
      <c r="B291" s="194" t="str">
        <f t="shared" si="455"/>
        <v>Benin</v>
      </c>
      <c r="C291" s="233">
        <f>'web app'!$C$29</f>
        <v>668.55</v>
      </c>
      <c r="D291" s="234">
        <f>'web app'!$C$17</f>
        <v>0.15</v>
      </c>
      <c r="E291" s="235">
        <f>VLOOKUP($S291,'data countries EDGAR'!$A$15:$AA$223,'data countries EDGAR'!$AA$12,FALSE)</f>
        <v>1.530338962858202E-3</v>
      </c>
      <c r="F291" s="235">
        <f>VLOOKUP($S291,'data countries EDGAR'!$A$15:$AA$223,'data countries EDGAR'!$Z$12,FALSE)</f>
        <v>2.2195154678374053E-4</v>
      </c>
      <c r="G291" s="193">
        <f t="shared" si="456"/>
        <v>0.27959406765475692</v>
      </c>
      <c r="H291" s="262">
        <f>VLOOKUP($S291,'data countries EDGAR'!$A$15:$AA$223,'data countries EDGAR'!M$12,FALSE)/1000</f>
        <v>8.1435237769482E-3</v>
      </c>
      <c r="I291" s="236">
        <f>VLOOKUP($S291,'data countries EDGAR'!$A$15:$AA$223,'data countries EDGAR'!N$12,FALSE)/1000</f>
        <v>8.7059173714617005E-3</v>
      </c>
      <c r="J291" s="236">
        <f>VLOOKUP($S291,'data countries EDGAR'!$A$15:$AA$223,'data countries EDGAR'!O$12,FALSE)/1000</f>
        <v>6.7467245558617004E-3</v>
      </c>
      <c r="K291" s="236">
        <f>VLOOKUP($S291,'data countries EDGAR'!$A$15:$AA$223,'data countries EDGAR'!P$12,FALSE)/1000</f>
        <v>7.0594404066966999E-3</v>
      </c>
      <c r="L291" s="236">
        <f>VLOOKUP($S291,'data countries EDGAR'!$A$15:$AA$223,'data countries EDGAR'!Q$12,FALSE)/1000</f>
        <v>6.8922204090673001E-3</v>
      </c>
      <c r="M291" s="236">
        <f>VLOOKUP($S291,'data countries EDGAR'!$A$15:$AA$223,'data countries EDGAR'!R$12,FALSE)/1000</f>
        <v>7.0480757643777E-3</v>
      </c>
      <c r="N291" s="236"/>
      <c r="O291" s="236"/>
      <c r="P291" s="262">
        <f t="shared" si="457"/>
        <v>3.6452378507465105E-2</v>
      </c>
      <c r="Q291" s="194">
        <f t="shared" si="458"/>
        <v>-7.8289574520353346E-4</v>
      </c>
      <c r="R291" s="237">
        <f t="shared" si="459"/>
        <v>3.2199157123123639E-3</v>
      </c>
      <c r="S291" s="194" t="str">
        <f>'data countries EDGAR'!A34</f>
        <v>Benin</v>
      </c>
      <c r="T291" s="210">
        <f>'web app'!$M$22-1</f>
        <v>2024</v>
      </c>
      <c r="U291" s="228">
        <f t="shared" si="460"/>
        <v>0.24314168914729181</v>
      </c>
      <c r="V291" s="193">
        <f t="shared" si="434"/>
        <v>0.24314168914727163</v>
      </c>
      <c r="W291" s="254">
        <f t="shared" si="461"/>
        <v>2.8987524883435478E-2</v>
      </c>
      <c r="X291" s="197">
        <f t="shared" si="435"/>
        <v>7.0480757643777E-3</v>
      </c>
      <c r="Y291" s="229">
        <f t="shared" si="436"/>
        <v>-1.4096151528755399E-4</v>
      </c>
      <c r="Z291" s="199">
        <f t="shared" si="462"/>
        <v>7.1890372796652542E-3</v>
      </c>
      <c r="AA291" s="199">
        <f t="shared" si="437"/>
        <v>-29.62331051126257</v>
      </c>
      <c r="AB291" s="200">
        <f t="shared" si="438"/>
        <v>30507.403935615064</v>
      </c>
      <c r="AC291" s="199">
        <f t="shared" si="463"/>
        <v>2024.5034906815422</v>
      </c>
      <c r="AD291" s="199">
        <f t="shared" si="464"/>
        <v>2096.1192518175662</v>
      </c>
      <c r="AE291" s="201">
        <f t="shared" si="465"/>
        <v>2096.1192518175662</v>
      </c>
      <c r="AF291" s="202">
        <f t="shared" si="439"/>
        <v>2094.7149527623201</v>
      </c>
      <c r="AG291" s="202">
        <f t="shared" si="466"/>
        <v>2096.1192518175662</v>
      </c>
      <c r="AH291" s="202">
        <f t="shared" si="467"/>
        <v>2096</v>
      </c>
      <c r="AI291" s="177">
        <f t="shared" si="440"/>
        <v>2095</v>
      </c>
      <c r="AJ291" s="178" cm="1">
        <f t="array" ref="AJ291">IFERROR(INDEX($AN$6:$DP$6,MATCH(_xlfn.AGGREGATE(14,6,(AN291:DP291)/(AN291:DP291&lt;=0),1),AN291:DP291,0)),"-")</f>
        <v>2095</v>
      </c>
      <c r="AL291" s="176" t="s">
        <v>302</v>
      </c>
      <c r="AM291" s="154">
        <f t="shared" si="441"/>
        <v>8.1435237769482E-3</v>
      </c>
      <c r="AN291" s="173">
        <f t="shared" si="442"/>
        <v>8.7059173714617005E-3</v>
      </c>
      <c r="AO291" s="173">
        <f t="shared" si="443"/>
        <v>6.7467245558617004E-3</v>
      </c>
      <c r="AP291" s="173">
        <f t="shared" si="444"/>
        <v>7.0594404066966999E-3</v>
      </c>
      <c r="AQ291" s="173">
        <f t="shared" si="445"/>
        <v>6.8922204090673001E-3</v>
      </c>
      <c r="AR291" s="173">
        <f t="shared" si="446"/>
        <v>7.0480757643777E-3</v>
      </c>
      <c r="AS291" s="230">
        <f t="shared" si="468"/>
        <v>6.9476972055793245E-3</v>
      </c>
      <c r="AT291" s="230">
        <f t="shared" si="468"/>
        <v>6.8473186467809481E-3</v>
      </c>
      <c r="AU291" s="230">
        <f t="shared" si="468"/>
        <v>6.7469400879825725E-3</v>
      </c>
      <c r="AV291" s="230">
        <f t="shared" si="468"/>
        <v>6.6465615291841969E-3</v>
      </c>
      <c r="AW291" s="230">
        <f t="shared" si="468"/>
        <v>6.5461829703858214E-3</v>
      </c>
      <c r="AX291" s="230">
        <f t="shared" si="468"/>
        <v>6.445804411587445E-3</v>
      </c>
      <c r="AY291" s="230">
        <f t="shared" si="468"/>
        <v>6.3454258527890694E-3</v>
      </c>
      <c r="AZ291" s="230">
        <f t="shared" si="468"/>
        <v>6.2450472939906939E-3</v>
      </c>
      <c r="BA291" s="230">
        <f t="shared" si="469"/>
        <v>6.1446687351923183E-3</v>
      </c>
      <c r="BB291" s="230">
        <f t="shared" si="469"/>
        <v>6.0442901763939419E-3</v>
      </c>
      <c r="BC291" s="230">
        <f t="shared" si="469"/>
        <v>5.9439116175955663E-3</v>
      </c>
      <c r="BD291" s="230">
        <f t="shared" si="469"/>
        <v>5.8435330587971908E-3</v>
      </c>
      <c r="BE291" s="230">
        <f t="shared" si="469"/>
        <v>5.7431544999988152E-3</v>
      </c>
      <c r="BF291" s="230">
        <f t="shared" si="469"/>
        <v>5.6427759412004388E-3</v>
      </c>
      <c r="BG291" s="230">
        <f t="shared" si="469"/>
        <v>5.5423973824020633E-3</v>
      </c>
      <c r="BH291" s="230">
        <f t="shared" si="469"/>
        <v>5.4420188236036877E-3</v>
      </c>
      <c r="BI291" s="230">
        <f t="shared" si="469"/>
        <v>5.3416402648053113E-3</v>
      </c>
      <c r="BJ291" s="230">
        <f t="shared" si="469"/>
        <v>5.2412617060069357E-3</v>
      </c>
      <c r="BK291" s="230">
        <f t="shared" si="470"/>
        <v>5.1408831472085602E-3</v>
      </c>
      <c r="BL291" s="230">
        <f t="shared" si="470"/>
        <v>5.0405045884101846E-3</v>
      </c>
      <c r="BM291" s="230">
        <f t="shared" si="470"/>
        <v>4.9401260296118091E-3</v>
      </c>
      <c r="BN291" s="230">
        <f t="shared" si="470"/>
        <v>4.8397474708134327E-3</v>
      </c>
      <c r="BO291" s="230">
        <f t="shared" si="470"/>
        <v>4.7393689120150571E-3</v>
      </c>
      <c r="BP291" s="230">
        <f t="shared" si="470"/>
        <v>4.6389903532166807E-3</v>
      </c>
      <c r="BQ291" s="230">
        <f t="shared" si="470"/>
        <v>4.5386117944183051E-3</v>
      </c>
      <c r="BR291" s="230">
        <f t="shared" si="470"/>
        <v>4.4382332356199296E-3</v>
      </c>
      <c r="BS291" s="230">
        <f t="shared" si="470"/>
        <v>4.337854676821554E-3</v>
      </c>
      <c r="BT291" s="230">
        <f t="shared" si="470"/>
        <v>4.2374761180231785E-3</v>
      </c>
      <c r="BU291" s="230">
        <f t="shared" si="471"/>
        <v>4.1370975592248029E-3</v>
      </c>
      <c r="BV291" s="230">
        <f t="shared" si="471"/>
        <v>4.0367190004264265E-3</v>
      </c>
      <c r="BW291" s="230">
        <f t="shared" si="471"/>
        <v>3.9363404416280509E-3</v>
      </c>
      <c r="BX291" s="230">
        <f t="shared" si="471"/>
        <v>3.835961882829675E-3</v>
      </c>
      <c r="BY291" s="230">
        <f t="shared" si="471"/>
        <v>3.735583324031299E-3</v>
      </c>
      <c r="BZ291" s="230">
        <f t="shared" si="471"/>
        <v>3.6352047652329234E-3</v>
      </c>
      <c r="CA291" s="230">
        <f t="shared" si="471"/>
        <v>3.5348262064345474E-3</v>
      </c>
      <c r="CB291" s="230">
        <f t="shared" si="471"/>
        <v>3.4344476476361719E-3</v>
      </c>
      <c r="CC291" s="230">
        <f t="shared" si="471"/>
        <v>3.3340690888377959E-3</v>
      </c>
      <c r="CD291" s="230">
        <f t="shared" si="471"/>
        <v>3.2336905300394203E-3</v>
      </c>
      <c r="CE291" s="230">
        <f t="shared" si="472"/>
        <v>3.1333119712410448E-3</v>
      </c>
      <c r="CF291" s="230">
        <f t="shared" si="472"/>
        <v>3.0329334124426684E-3</v>
      </c>
      <c r="CG291" s="230">
        <f t="shared" si="472"/>
        <v>2.9325548536442928E-3</v>
      </c>
      <c r="CH291" s="230">
        <f t="shared" si="472"/>
        <v>2.8321762948459173E-3</v>
      </c>
      <c r="CI291" s="230">
        <f t="shared" si="472"/>
        <v>2.7317977360475417E-3</v>
      </c>
      <c r="CJ291" s="230">
        <f t="shared" si="472"/>
        <v>2.6314191772491653E-3</v>
      </c>
      <c r="CK291" s="230">
        <f t="shared" si="472"/>
        <v>2.5310406184507897E-3</v>
      </c>
      <c r="CL291" s="230">
        <f t="shared" si="472"/>
        <v>2.4306620596524142E-3</v>
      </c>
      <c r="CM291" s="230">
        <f t="shared" si="472"/>
        <v>2.3302835008540386E-3</v>
      </c>
      <c r="CN291" s="230">
        <f t="shared" si="472"/>
        <v>2.2299049420556622E-3</v>
      </c>
      <c r="CO291" s="230">
        <f t="shared" si="473"/>
        <v>2.1295263832572867E-3</v>
      </c>
      <c r="CP291" s="230">
        <f t="shared" si="473"/>
        <v>2.0291478244589111E-3</v>
      </c>
      <c r="CQ291" s="230">
        <f t="shared" si="473"/>
        <v>1.9287692656605347E-3</v>
      </c>
      <c r="CR291" s="230">
        <f t="shared" si="473"/>
        <v>1.8283907068621591E-3</v>
      </c>
      <c r="CS291" s="230">
        <f t="shared" si="473"/>
        <v>1.7280121480637836E-3</v>
      </c>
      <c r="CT291" s="230">
        <f t="shared" si="473"/>
        <v>1.627633589265408E-3</v>
      </c>
      <c r="CU291" s="230">
        <f t="shared" si="473"/>
        <v>1.5272550304670316E-3</v>
      </c>
      <c r="CV291" s="230">
        <f t="shared" si="473"/>
        <v>1.4268764716686561E-3</v>
      </c>
      <c r="CW291" s="230">
        <f t="shared" si="473"/>
        <v>1.3264979128702805E-3</v>
      </c>
      <c r="CX291" s="230">
        <f t="shared" si="473"/>
        <v>1.2261193540719049E-3</v>
      </c>
      <c r="CY291" s="230">
        <f t="shared" si="474"/>
        <v>1.1257407952735285E-3</v>
      </c>
      <c r="CZ291" s="230">
        <f t="shared" si="474"/>
        <v>1.025362236475153E-3</v>
      </c>
      <c r="DA291" s="230">
        <f t="shared" si="474"/>
        <v>9.2498367767677742E-4</v>
      </c>
      <c r="DB291" s="230">
        <f t="shared" si="474"/>
        <v>8.2460511887840187E-4</v>
      </c>
      <c r="DC291" s="230">
        <f t="shared" si="474"/>
        <v>7.2422656008002545E-4</v>
      </c>
      <c r="DD291" s="230">
        <f t="shared" si="474"/>
        <v>6.238480012816499E-4</v>
      </c>
      <c r="DE291" s="230">
        <f t="shared" si="474"/>
        <v>5.2346944248327434E-4</v>
      </c>
      <c r="DF291" s="230">
        <f t="shared" si="474"/>
        <v>4.2309088368489792E-4</v>
      </c>
      <c r="DG291" s="230">
        <f t="shared" si="474"/>
        <v>3.2271232488652237E-4</v>
      </c>
      <c r="DH291" s="230">
        <f t="shared" si="474"/>
        <v>2.2233376608814682E-4</v>
      </c>
      <c r="DI291" s="230">
        <f t="shared" si="475"/>
        <v>1.2195520728977127E-4</v>
      </c>
      <c r="DJ291" s="230">
        <f t="shared" si="475"/>
        <v>2.1576648491394845E-5</v>
      </c>
      <c r="DK291" s="230">
        <f t="shared" si="475"/>
        <v>-7.8801910306980708E-5</v>
      </c>
      <c r="DL291" s="230">
        <f t="shared" si="475"/>
        <v>-1.4024777374633683E-4</v>
      </c>
      <c r="DM291" s="230">
        <f t="shared" si="475"/>
        <v>-1.4096151528755399E-4</v>
      </c>
      <c r="DN291" s="230">
        <f t="shared" si="475"/>
        <v>-1.4096151528755399E-4</v>
      </c>
      <c r="DO291" s="230">
        <f t="shared" si="475"/>
        <v>-1.4096151528755399E-4</v>
      </c>
      <c r="DP291" s="230">
        <f t="shared" si="475"/>
        <v>-1.4096151528755399E-4</v>
      </c>
    </row>
    <row r="292" spans="2:120" x14ac:dyDescent="0.25">
      <c r="B292" s="194" t="str">
        <f t="shared" si="455"/>
        <v>Bermuda</v>
      </c>
      <c r="C292" s="233">
        <f>'web app'!$C$29</f>
        <v>668.55</v>
      </c>
      <c r="D292" s="234">
        <f>'web app'!$C$17</f>
        <v>0.15</v>
      </c>
      <c r="E292" s="235">
        <f>VLOOKUP($S292,'data countries EDGAR'!$A$15:$AA$223,'data countries EDGAR'!$AA$12,FALSE)</f>
        <v>7.8883498482666484E-6</v>
      </c>
      <c r="F292" s="235">
        <f>VLOOKUP($S292,'data countries EDGAR'!$A$15:$AA$223,'data countries EDGAR'!$Z$12,FALSE)</f>
        <v>8.2457078372221937E-6</v>
      </c>
      <c r="G292" s="193">
        <f t="shared" si="456"/>
        <v>5.4768312220474626E-3</v>
      </c>
      <c r="H292" s="262">
        <f>VLOOKUP($S292,'data countries EDGAR'!$A$15:$AA$223,'data countries EDGAR'!M$12,FALSE)/1000</f>
        <v>3.0253953533207001E-4</v>
      </c>
      <c r="I292" s="236">
        <f>VLOOKUP($S292,'data countries EDGAR'!$A$15:$AA$223,'data countries EDGAR'!N$12,FALSE)/1000</f>
        <v>2.1424332945013999E-4</v>
      </c>
      <c r="J292" s="236">
        <f>VLOOKUP($S292,'data countries EDGAR'!$A$15:$AA$223,'data countries EDGAR'!O$12,FALSE)/1000</f>
        <v>2.4471291043505998E-4</v>
      </c>
      <c r="K292" s="236">
        <f>VLOOKUP($S292,'data countries EDGAR'!$A$15:$AA$223,'data countries EDGAR'!P$12,FALSE)/1000</f>
        <v>2.5752930863591998E-4</v>
      </c>
      <c r="L292" s="236">
        <f>VLOOKUP($S292,'data countries EDGAR'!$A$15:$AA$223,'data countries EDGAR'!Q$12,FALSE)/1000</f>
        <v>2.5829001678069001E-4</v>
      </c>
      <c r="M292" s="236">
        <f>VLOOKUP($S292,'data countries EDGAR'!$A$15:$AA$223,'data countries EDGAR'!R$12,FALSE)/1000</f>
        <v>2.6731630452723999E-4</v>
      </c>
      <c r="N292" s="236"/>
      <c r="O292" s="236"/>
      <c r="P292" s="262">
        <f t="shared" si="457"/>
        <v>1.24209186982905E-3</v>
      </c>
      <c r="Q292" s="194">
        <f t="shared" si="458"/>
        <v>-2.2343036514363123E-4</v>
      </c>
      <c r="R292" s="237">
        <f t="shared" si="459"/>
        <v>5.2761302776895794E-2</v>
      </c>
      <c r="S292" s="194" t="str">
        <f>'data countries EDGAR'!A35</f>
        <v>Bermuda</v>
      </c>
      <c r="T292" s="210">
        <f>'web app'!$M$22-1</f>
        <v>2024</v>
      </c>
      <c r="U292" s="228">
        <f t="shared" si="460"/>
        <v>4.2347393522184128E-3</v>
      </c>
      <c r="V292" s="193">
        <f t="shared" si="434"/>
        <v>4.2347393522151012E-3</v>
      </c>
      <c r="W292" s="254">
        <f t="shared" si="461"/>
        <v>6.3124618138278521E-2</v>
      </c>
      <c r="X292" s="197">
        <f t="shared" si="435"/>
        <v>2.6731630452723999E-4</v>
      </c>
      <c r="Y292" s="229">
        <f t="shared" si="436"/>
        <v>-5.3463260905448001E-6</v>
      </c>
      <c r="Z292" s="199">
        <f t="shared" si="462"/>
        <v>2.7266263061778478E-4</v>
      </c>
      <c r="AA292" s="199">
        <f t="shared" si="437"/>
        <v>-1.113565774272228</v>
      </c>
      <c r="AB292" s="200">
        <f t="shared" si="438"/>
        <v>1136.8788521640731</v>
      </c>
      <c r="AC292" s="199">
        <f t="shared" si="463"/>
        <v>2024.5071356452443</v>
      </c>
      <c r="AD292" s="199">
        <f t="shared" si="464"/>
        <v>2059.5353741375179</v>
      </c>
      <c r="AE292" s="201">
        <f t="shared" si="465"/>
        <v>2059.5353741375179</v>
      </c>
      <c r="AF292" s="202">
        <f t="shared" si="439"/>
        <v>2058.8484060171745</v>
      </c>
      <c r="AG292" s="202">
        <f t="shared" si="466"/>
        <v>2059.5353741375179</v>
      </c>
      <c r="AH292" s="202">
        <f t="shared" si="467"/>
        <v>2059</v>
      </c>
      <c r="AI292" s="177">
        <f t="shared" si="440"/>
        <v>2059</v>
      </c>
      <c r="AJ292" s="178" cm="1">
        <f t="array" ref="AJ292">IFERROR(INDEX($AN$6:$DP$6,MATCH(_xlfn.AGGREGATE(14,6,(AN292:DP292)/(AN292:DP292&lt;=0),1),AN292:DP292,0)),"-")</f>
        <v>2059</v>
      </c>
      <c r="AL292" s="176" t="s">
        <v>302</v>
      </c>
      <c r="AM292" s="154">
        <f t="shared" si="441"/>
        <v>3.0253953533207001E-4</v>
      </c>
      <c r="AN292" s="173">
        <f t="shared" si="442"/>
        <v>2.1424332945013999E-4</v>
      </c>
      <c r="AO292" s="173">
        <f t="shared" si="443"/>
        <v>2.4471291043505998E-4</v>
      </c>
      <c r="AP292" s="173">
        <f t="shared" si="444"/>
        <v>2.5752930863591998E-4</v>
      </c>
      <c r="AQ292" s="173">
        <f t="shared" si="445"/>
        <v>2.5829001678069001E-4</v>
      </c>
      <c r="AR292" s="173">
        <f t="shared" si="446"/>
        <v>2.6731630452723999E-4</v>
      </c>
      <c r="AS292" s="230">
        <f t="shared" ref="AS292:AZ301" si="476">IF(AS$6&lt;=$T292,0,IF(AS$6&lt;$AH292,$X292+($Y292-$X292)/($AG292-($T292+0.5))*(AS$6+0.5-($T292+0.5)),
IF(AS$6=$AH292,($X292+($Y292-$X292)/($AG292-($T292+0.5))*(0.5*($AG292+$AH292)-($T292+0.5)))*($AG292-$AH292)+$Y292*($AH292+1-$AG292),
$Y292)))</f>
        <v>2.5953380933973173E-4</v>
      </c>
      <c r="AT292" s="230">
        <f t="shared" si="476"/>
        <v>2.5175131415222348E-4</v>
      </c>
      <c r="AU292" s="230">
        <f t="shared" si="476"/>
        <v>2.439688189647152E-4</v>
      </c>
      <c r="AV292" s="230">
        <f t="shared" si="476"/>
        <v>2.3618632377720691E-4</v>
      </c>
      <c r="AW292" s="230">
        <f t="shared" si="476"/>
        <v>2.2840382858969866E-4</v>
      </c>
      <c r="AX292" s="230">
        <f t="shared" si="476"/>
        <v>2.206213334021904E-4</v>
      </c>
      <c r="AY292" s="230">
        <f t="shared" si="476"/>
        <v>2.1283883821468212E-4</v>
      </c>
      <c r="AZ292" s="230">
        <f t="shared" si="476"/>
        <v>2.0505634302717384E-4</v>
      </c>
      <c r="BA292" s="230">
        <f t="shared" ref="BA292:BJ301" si="477">IF(BA$6&lt;=$T292,0,IF(BA$6&lt;$AH292,$X292+($Y292-$X292)/($AG292-($T292+0.5))*(BA$6+0.5-($T292+0.5)),
IF(BA$6=$AH292,($X292+($Y292-$X292)/($AG292-($T292+0.5))*(0.5*($AG292+$AH292)-($T292+0.5)))*($AG292-$AH292)+$Y292*($AH292+1-$AG292),
$Y292)))</f>
        <v>1.9727384783966559E-4</v>
      </c>
      <c r="BB292" s="230">
        <f t="shared" si="477"/>
        <v>1.8949135265215733E-4</v>
      </c>
      <c r="BC292" s="230">
        <f t="shared" si="477"/>
        <v>1.8170885746464905E-4</v>
      </c>
      <c r="BD292" s="230">
        <f t="shared" si="477"/>
        <v>1.739263622771408E-4</v>
      </c>
      <c r="BE292" s="230">
        <f t="shared" si="477"/>
        <v>1.6614386708963251E-4</v>
      </c>
      <c r="BF292" s="230">
        <f t="shared" si="477"/>
        <v>1.5836137190212426E-4</v>
      </c>
      <c r="BG292" s="230">
        <f t="shared" si="477"/>
        <v>1.5057887671461601E-4</v>
      </c>
      <c r="BH292" s="230">
        <f t="shared" si="477"/>
        <v>1.4279638152710772E-4</v>
      </c>
      <c r="BI292" s="230">
        <f t="shared" si="477"/>
        <v>1.3501388633959947E-4</v>
      </c>
      <c r="BJ292" s="230">
        <f t="shared" si="477"/>
        <v>1.2723139115209119E-4</v>
      </c>
      <c r="BK292" s="230">
        <f t="shared" ref="BK292:BT301" si="478">IF(BK$6&lt;=$T292,0,IF(BK$6&lt;$AH292,$X292+($Y292-$X292)/($AG292-($T292+0.5))*(BK$6+0.5-($T292+0.5)),
IF(BK$6=$AH292,($X292+($Y292-$X292)/($AG292-($T292+0.5))*(0.5*($AG292+$AH292)-($T292+0.5)))*($AG292-$AH292)+$Y292*($AH292+1-$AG292),
$Y292)))</f>
        <v>1.1944889596458293E-4</v>
      </c>
      <c r="BL292" s="230">
        <f t="shared" si="478"/>
        <v>1.1166640077707465E-4</v>
      </c>
      <c r="BM292" s="230">
        <f t="shared" si="478"/>
        <v>1.038839055895664E-4</v>
      </c>
      <c r="BN292" s="230">
        <f t="shared" si="478"/>
        <v>9.6101410402058115E-5</v>
      </c>
      <c r="BO292" s="230">
        <f t="shared" si="478"/>
        <v>8.8318915214549861E-5</v>
      </c>
      <c r="BP292" s="230">
        <f t="shared" si="478"/>
        <v>8.0536420027041606E-5</v>
      </c>
      <c r="BQ292" s="230">
        <f t="shared" si="478"/>
        <v>7.2753924839533325E-5</v>
      </c>
      <c r="BR292" s="230">
        <f t="shared" si="478"/>
        <v>6.497142965202507E-5</v>
      </c>
      <c r="BS292" s="230">
        <f t="shared" si="478"/>
        <v>5.7188934464516789E-5</v>
      </c>
      <c r="BT292" s="230">
        <f t="shared" si="478"/>
        <v>4.9406439277008534E-5</v>
      </c>
      <c r="BU292" s="230">
        <f t="shared" ref="BU292:CD301" si="479">IF(BU$6&lt;=$T292,0,IF(BU$6&lt;$AH292,$X292+($Y292-$X292)/($AG292-($T292+0.5))*(BU$6+0.5-($T292+0.5)),
IF(BU$6=$AH292,($X292+($Y292-$X292)/($AG292-($T292+0.5))*(0.5*($AG292+$AH292)-($T292+0.5)))*($AG292-$AH292)+$Y292*($AH292+1-$AG292),
$Y292)))</f>
        <v>4.1623944089500252E-5</v>
      </c>
      <c r="BV292" s="230">
        <f t="shared" si="479"/>
        <v>3.3841448901991998E-5</v>
      </c>
      <c r="BW292" s="230">
        <f t="shared" si="479"/>
        <v>2.6058953714483716E-5</v>
      </c>
      <c r="BX292" s="230">
        <f t="shared" si="479"/>
        <v>1.8276458526975462E-5</v>
      </c>
      <c r="BY292" s="230">
        <f t="shared" si="479"/>
        <v>1.0493963339467207E-5</v>
      </c>
      <c r="BZ292" s="230">
        <f t="shared" si="479"/>
        <v>2.7114681519589527E-6</v>
      </c>
      <c r="CA292" s="230">
        <f t="shared" si="479"/>
        <v>-4.2309954312945098E-6</v>
      </c>
      <c r="CB292" s="230">
        <f t="shared" si="479"/>
        <v>-5.3463260905448001E-6</v>
      </c>
      <c r="CC292" s="230">
        <f t="shared" si="479"/>
        <v>-5.3463260905448001E-6</v>
      </c>
      <c r="CD292" s="230">
        <f t="shared" si="479"/>
        <v>-5.3463260905448001E-6</v>
      </c>
      <c r="CE292" s="230">
        <f t="shared" ref="CE292:CN301" si="480">IF(CE$6&lt;=$T292,0,IF(CE$6&lt;$AH292,$X292+($Y292-$X292)/($AG292-($T292+0.5))*(CE$6+0.5-($T292+0.5)),
IF(CE$6=$AH292,($X292+($Y292-$X292)/($AG292-($T292+0.5))*(0.5*($AG292+$AH292)-($T292+0.5)))*($AG292-$AH292)+$Y292*($AH292+1-$AG292),
$Y292)))</f>
        <v>-5.3463260905448001E-6</v>
      </c>
      <c r="CF292" s="230">
        <f t="shared" si="480"/>
        <v>-5.3463260905448001E-6</v>
      </c>
      <c r="CG292" s="230">
        <f t="shared" si="480"/>
        <v>-5.3463260905448001E-6</v>
      </c>
      <c r="CH292" s="230">
        <f t="shared" si="480"/>
        <v>-5.3463260905448001E-6</v>
      </c>
      <c r="CI292" s="230">
        <f t="shared" si="480"/>
        <v>-5.3463260905448001E-6</v>
      </c>
      <c r="CJ292" s="230">
        <f t="shared" si="480"/>
        <v>-5.3463260905448001E-6</v>
      </c>
      <c r="CK292" s="230">
        <f t="shared" si="480"/>
        <v>-5.3463260905448001E-6</v>
      </c>
      <c r="CL292" s="230">
        <f t="shared" si="480"/>
        <v>-5.3463260905448001E-6</v>
      </c>
      <c r="CM292" s="230">
        <f t="shared" si="480"/>
        <v>-5.3463260905448001E-6</v>
      </c>
      <c r="CN292" s="230">
        <f t="shared" si="480"/>
        <v>-5.3463260905448001E-6</v>
      </c>
      <c r="CO292" s="230">
        <f t="shared" ref="CO292:CX301" si="481">IF(CO$6&lt;=$T292,0,IF(CO$6&lt;$AH292,$X292+($Y292-$X292)/($AG292-($T292+0.5))*(CO$6+0.5-($T292+0.5)),
IF(CO$6=$AH292,($X292+($Y292-$X292)/($AG292-($T292+0.5))*(0.5*($AG292+$AH292)-($T292+0.5)))*($AG292-$AH292)+$Y292*($AH292+1-$AG292),
$Y292)))</f>
        <v>-5.3463260905448001E-6</v>
      </c>
      <c r="CP292" s="230">
        <f t="shared" si="481"/>
        <v>-5.3463260905448001E-6</v>
      </c>
      <c r="CQ292" s="230">
        <f t="shared" si="481"/>
        <v>-5.3463260905448001E-6</v>
      </c>
      <c r="CR292" s="230">
        <f t="shared" si="481"/>
        <v>-5.3463260905448001E-6</v>
      </c>
      <c r="CS292" s="230">
        <f t="shared" si="481"/>
        <v>-5.3463260905448001E-6</v>
      </c>
      <c r="CT292" s="230">
        <f t="shared" si="481"/>
        <v>-5.3463260905448001E-6</v>
      </c>
      <c r="CU292" s="230">
        <f t="shared" si="481"/>
        <v>-5.3463260905448001E-6</v>
      </c>
      <c r="CV292" s="230">
        <f t="shared" si="481"/>
        <v>-5.3463260905448001E-6</v>
      </c>
      <c r="CW292" s="230">
        <f t="shared" si="481"/>
        <v>-5.3463260905448001E-6</v>
      </c>
      <c r="CX292" s="230">
        <f t="shared" si="481"/>
        <v>-5.3463260905448001E-6</v>
      </c>
      <c r="CY292" s="230">
        <f t="shared" ref="CY292:DH301" si="482">IF(CY$6&lt;=$T292,0,IF(CY$6&lt;$AH292,$X292+($Y292-$X292)/($AG292-($T292+0.5))*(CY$6+0.5-($T292+0.5)),
IF(CY$6=$AH292,($X292+($Y292-$X292)/($AG292-($T292+0.5))*(0.5*($AG292+$AH292)-($T292+0.5)))*($AG292-$AH292)+$Y292*($AH292+1-$AG292),
$Y292)))</f>
        <v>-5.3463260905448001E-6</v>
      </c>
      <c r="CZ292" s="230">
        <f t="shared" si="482"/>
        <v>-5.3463260905448001E-6</v>
      </c>
      <c r="DA292" s="230">
        <f t="shared" si="482"/>
        <v>-5.3463260905448001E-6</v>
      </c>
      <c r="DB292" s="230">
        <f t="shared" si="482"/>
        <v>-5.3463260905448001E-6</v>
      </c>
      <c r="DC292" s="230">
        <f t="shared" si="482"/>
        <v>-5.3463260905448001E-6</v>
      </c>
      <c r="DD292" s="230">
        <f t="shared" si="482"/>
        <v>-5.3463260905448001E-6</v>
      </c>
      <c r="DE292" s="230">
        <f t="shared" si="482"/>
        <v>-5.3463260905448001E-6</v>
      </c>
      <c r="DF292" s="230">
        <f t="shared" si="482"/>
        <v>-5.3463260905448001E-6</v>
      </c>
      <c r="DG292" s="230">
        <f t="shared" si="482"/>
        <v>-5.3463260905448001E-6</v>
      </c>
      <c r="DH292" s="230">
        <f t="shared" si="482"/>
        <v>-5.3463260905448001E-6</v>
      </c>
      <c r="DI292" s="230">
        <f t="shared" ref="DI292:DP301" si="483">IF(DI$6&lt;=$T292,0,IF(DI$6&lt;$AH292,$X292+($Y292-$X292)/($AG292-($T292+0.5))*(DI$6+0.5-($T292+0.5)),
IF(DI$6=$AH292,($X292+($Y292-$X292)/($AG292-($T292+0.5))*(0.5*($AG292+$AH292)-($T292+0.5)))*($AG292-$AH292)+$Y292*($AH292+1-$AG292),
$Y292)))</f>
        <v>-5.3463260905448001E-6</v>
      </c>
      <c r="DJ292" s="230">
        <f t="shared" si="483"/>
        <v>-5.3463260905448001E-6</v>
      </c>
      <c r="DK292" s="230">
        <f t="shared" si="483"/>
        <v>-5.3463260905448001E-6</v>
      </c>
      <c r="DL292" s="230">
        <f t="shared" si="483"/>
        <v>-5.3463260905448001E-6</v>
      </c>
      <c r="DM292" s="230">
        <f t="shared" si="483"/>
        <v>-5.3463260905448001E-6</v>
      </c>
      <c r="DN292" s="230">
        <f t="shared" si="483"/>
        <v>-5.3463260905448001E-6</v>
      </c>
      <c r="DO292" s="230">
        <f t="shared" si="483"/>
        <v>-5.3463260905448001E-6</v>
      </c>
      <c r="DP292" s="230">
        <f t="shared" si="483"/>
        <v>-5.3463260905448001E-6</v>
      </c>
    </row>
    <row r="293" spans="2:120" x14ac:dyDescent="0.25">
      <c r="B293" s="194" t="str">
        <f t="shared" si="455"/>
        <v>Bhutan</v>
      </c>
      <c r="C293" s="233">
        <f>'web app'!$C$29</f>
        <v>668.55</v>
      </c>
      <c r="D293" s="234">
        <f>'web app'!$C$17</f>
        <v>0.15</v>
      </c>
      <c r="E293" s="235">
        <f>VLOOKUP($S293,'data countries EDGAR'!$A$15:$AA$223,'data countries EDGAR'!$AA$12,FALSE)</f>
        <v>1.0713894443449349E-4</v>
      </c>
      <c r="F293" s="235">
        <f>VLOOKUP($S293,'data countries EDGAR'!$A$15:$AA$223,'data countries EDGAR'!$Z$12,FALSE)</f>
        <v>4.9230196682521433E-5</v>
      </c>
      <c r="G293" s="193">
        <f t="shared" si="456"/>
        <v>3.8720081988536832E-2</v>
      </c>
      <c r="H293" s="262">
        <f>VLOOKUP($S293,'data countries EDGAR'!$A$15:$AA$223,'data countries EDGAR'!M$12,FALSE)/1000</f>
        <v>1.8062828713628E-3</v>
      </c>
      <c r="I293" s="236">
        <f>VLOOKUP($S293,'data countries EDGAR'!$A$15:$AA$223,'data countries EDGAR'!N$12,FALSE)/1000</f>
        <v>1.4131173163068E-3</v>
      </c>
      <c r="J293" s="236">
        <f>VLOOKUP($S293,'data countries EDGAR'!$A$15:$AA$223,'data countries EDGAR'!O$12,FALSE)/1000</f>
        <v>1.5445145939219E-3</v>
      </c>
      <c r="K293" s="236">
        <f>VLOOKUP($S293,'data countries EDGAR'!$A$15:$AA$223,'data countries EDGAR'!P$12,FALSE)/1000</f>
        <v>1.5171799960451999E-3</v>
      </c>
      <c r="L293" s="236">
        <f>VLOOKUP($S293,'data countries EDGAR'!$A$15:$AA$223,'data countries EDGAR'!Q$12,FALSE)/1000</f>
        <v>1.5607361726754001E-3</v>
      </c>
      <c r="M293" s="236">
        <f>VLOOKUP($S293,'data countries EDGAR'!$A$15:$AA$223,'data countries EDGAR'!R$12,FALSE)/1000</f>
        <v>1.5918962070766E-3</v>
      </c>
      <c r="N293" s="236"/>
      <c r="O293" s="236"/>
      <c r="P293" s="262">
        <f t="shared" si="457"/>
        <v>7.6274442860258997E-3</v>
      </c>
      <c r="Q293" s="194">
        <f t="shared" si="458"/>
        <v>-1.1028758998476425E-3</v>
      </c>
      <c r="R293" s="237">
        <f t="shared" si="459"/>
        <v>3.5470644542922716E-2</v>
      </c>
      <c r="S293" s="194" t="str">
        <f>'data countries EDGAR'!A36</f>
        <v>Bhutan</v>
      </c>
      <c r="T293" s="210">
        <f>'web app'!$M$22-1</f>
        <v>2024</v>
      </c>
      <c r="U293" s="228">
        <f t="shared" si="460"/>
        <v>3.1092637702510931E-2</v>
      </c>
      <c r="V293" s="193">
        <f t="shared" si="434"/>
        <v>3.109263770249435E-2</v>
      </c>
      <c r="W293" s="254">
        <f t="shared" si="461"/>
        <v>5.1198493427639935E-2</v>
      </c>
      <c r="X293" s="197">
        <f t="shared" si="435"/>
        <v>1.5918962070766E-3</v>
      </c>
      <c r="Y293" s="229">
        <f t="shared" si="436"/>
        <v>-3.1837924141532004E-5</v>
      </c>
      <c r="Z293" s="199">
        <f t="shared" si="462"/>
        <v>1.623734131218132E-3</v>
      </c>
      <c r="AA293" s="199">
        <f t="shared" si="437"/>
        <v>-6.6431478713079688</v>
      </c>
      <c r="AB293" s="200">
        <f t="shared" si="438"/>
        <v>6794.0161552523487</v>
      </c>
      <c r="AC293" s="199">
        <f t="shared" si="463"/>
        <v>2024.5059140559683</v>
      </c>
      <c r="AD293" s="199">
        <f t="shared" si="464"/>
        <v>2066.7721736468825</v>
      </c>
      <c r="AE293" s="201">
        <f t="shared" si="465"/>
        <v>2066.7721736468825</v>
      </c>
      <c r="AF293" s="202">
        <f t="shared" si="439"/>
        <v>2065.9433074969434</v>
      </c>
      <c r="AG293" s="202">
        <f t="shared" si="466"/>
        <v>2066.7721736468825</v>
      </c>
      <c r="AH293" s="202">
        <f t="shared" si="467"/>
        <v>2066</v>
      </c>
      <c r="AI293" s="177">
        <f t="shared" si="440"/>
        <v>2066</v>
      </c>
      <c r="AJ293" s="178" cm="1">
        <f t="array" ref="AJ293">IFERROR(INDEX($AN$6:$DP$6,MATCH(_xlfn.AGGREGATE(14,6,(AN293:DP293)/(AN293:DP293&lt;=0),1),AN293:DP293,0)),"-")</f>
        <v>2066</v>
      </c>
      <c r="AL293" s="176" t="s">
        <v>302</v>
      </c>
      <c r="AM293" s="154">
        <f t="shared" si="441"/>
        <v>1.8062828713628E-3</v>
      </c>
      <c r="AN293" s="173">
        <f t="shared" si="442"/>
        <v>1.4131173163068E-3</v>
      </c>
      <c r="AO293" s="173">
        <f t="shared" si="443"/>
        <v>1.5445145939219E-3</v>
      </c>
      <c r="AP293" s="173">
        <f t="shared" si="444"/>
        <v>1.5171799960451999E-3</v>
      </c>
      <c r="AQ293" s="173">
        <f t="shared" si="445"/>
        <v>1.5607361726754001E-3</v>
      </c>
      <c r="AR293" s="173">
        <f t="shared" si="446"/>
        <v>1.5918962070766E-3</v>
      </c>
      <c r="AS293" s="230">
        <f t="shared" si="476"/>
        <v>1.5534847890884484E-3</v>
      </c>
      <c r="AT293" s="230">
        <f t="shared" si="476"/>
        <v>1.5150733711002968E-3</v>
      </c>
      <c r="AU293" s="230">
        <f t="shared" si="476"/>
        <v>1.476661953112145E-3</v>
      </c>
      <c r="AV293" s="230">
        <f t="shared" si="476"/>
        <v>1.4382505351239934E-3</v>
      </c>
      <c r="AW293" s="230">
        <f t="shared" si="476"/>
        <v>1.3998391171358418E-3</v>
      </c>
      <c r="AX293" s="230">
        <f t="shared" si="476"/>
        <v>1.3614276991476902E-3</v>
      </c>
      <c r="AY293" s="230">
        <f t="shared" si="476"/>
        <v>1.3230162811595386E-3</v>
      </c>
      <c r="AZ293" s="230">
        <f t="shared" si="476"/>
        <v>1.2846048631713868E-3</v>
      </c>
      <c r="BA293" s="230">
        <f t="shared" si="477"/>
        <v>1.2461934451832352E-3</v>
      </c>
      <c r="BB293" s="230">
        <f t="shared" si="477"/>
        <v>1.2077820271950836E-3</v>
      </c>
      <c r="BC293" s="230">
        <f t="shared" si="477"/>
        <v>1.169370609206932E-3</v>
      </c>
      <c r="BD293" s="230">
        <f t="shared" si="477"/>
        <v>1.1309591912187804E-3</v>
      </c>
      <c r="BE293" s="230">
        <f t="shared" si="477"/>
        <v>1.0925477732306285E-3</v>
      </c>
      <c r="BF293" s="230">
        <f t="shared" si="477"/>
        <v>1.0541363552424772E-3</v>
      </c>
      <c r="BG293" s="230">
        <f t="shared" si="477"/>
        <v>1.0157249372543253E-3</v>
      </c>
      <c r="BH293" s="230">
        <f t="shared" si="477"/>
        <v>9.7731351926617373E-4</v>
      </c>
      <c r="BI293" s="230">
        <f t="shared" si="477"/>
        <v>9.3890210127802213E-4</v>
      </c>
      <c r="BJ293" s="230">
        <f t="shared" si="477"/>
        <v>9.0049068328987042E-4</v>
      </c>
      <c r="BK293" s="230">
        <f t="shared" si="478"/>
        <v>8.6207926530171882E-4</v>
      </c>
      <c r="BL293" s="230">
        <f t="shared" si="478"/>
        <v>8.2366784731356711E-4</v>
      </c>
      <c r="BM293" s="230">
        <f t="shared" si="478"/>
        <v>7.8525642932541551E-4</v>
      </c>
      <c r="BN293" s="230">
        <f t="shared" si="478"/>
        <v>7.4684501133726391E-4</v>
      </c>
      <c r="BO293" s="230">
        <f t="shared" si="478"/>
        <v>7.0843359334911221E-4</v>
      </c>
      <c r="BP293" s="230">
        <f t="shared" si="478"/>
        <v>6.7002217536096061E-4</v>
      </c>
      <c r="BQ293" s="230">
        <f t="shared" si="478"/>
        <v>6.3161075737280901E-4</v>
      </c>
      <c r="BR293" s="230">
        <f t="shared" si="478"/>
        <v>5.931993393846573E-4</v>
      </c>
      <c r="BS293" s="230">
        <f t="shared" si="478"/>
        <v>5.547879213965057E-4</v>
      </c>
      <c r="BT293" s="230">
        <f t="shared" si="478"/>
        <v>5.163765034083541E-4</v>
      </c>
      <c r="BU293" s="230">
        <f t="shared" si="479"/>
        <v>4.779650854202025E-4</v>
      </c>
      <c r="BV293" s="230">
        <f t="shared" si="479"/>
        <v>4.3955366743205068E-4</v>
      </c>
      <c r="BW293" s="230">
        <f t="shared" si="479"/>
        <v>4.0114224944389908E-4</v>
      </c>
      <c r="BX293" s="230">
        <f t="shared" si="479"/>
        <v>3.6273083145574748E-4</v>
      </c>
      <c r="BY293" s="230">
        <f t="shared" si="479"/>
        <v>3.2431941346759588E-4</v>
      </c>
      <c r="BZ293" s="230">
        <f t="shared" si="479"/>
        <v>2.8590799547944428E-4</v>
      </c>
      <c r="CA293" s="230">
        <f t="shared" si="479"/>
        <v>2.4749657749129246E-4</v>
      </c>
      <c r="CB293" s="230">
        <f t="shared" si="479"/>
        <v>2.0908515950314086E-4</v>
      </c>
      <c r="CC293" s="230">
        <f t="shared" si="479"/>
        <v>1.7067374151498926E-4</v>
      </c>
      <c r="CD293" s="230">
        <f t="shared" si="479"/>
        <v>1.3226232352683766E-4</v>
      </c>
      <c r="CE293" s="230">
        <f t="shared" si="480"/>
        <v>9.3850905538686059E-5</v>
      </c>
      <c r="CF293" s="230">
        <f t="shared" si="480"/>
        <v>5.5439487550534242E-5</v>
      </c>
      <c r="CG293" s="230">
        <f t="shared" si="480"/>
        <v>1.7028069562382642E-5</v>
      </c>
      <c r="CH293" s="230">
        <f t="shared" si="480"/>
        <v>-2.0386479035554013E-5</v>
      </c>
      <c r="CI293" s="230">
        <f t="shared" si="480"/>
        <v>-3.1837924141532004E-5</v>
      </c>
      <c r="CJ293" s="230">
        <f t="shared" si="480"/>
        <v>-3.1837924141532004E-5</v>
      </c>
      <c r="CK293" s="230">
        <f t="shared" si="480"/>
        <v>-3.1837924141532004E-5</v>
      </c>
      <c r="CL293" s="230">
        <f t="shared" si="480"/>
        <v>-3.1837924141532004E-5</v>
      </c>
      <c r="CM293" s="230">
        <f t="shared" si="480"/>
        <v>-3.1837924141532004E-5</v>
      </c>
      <c r="CN293" s="230">
        <f t="shared" si="480"/>
        <v>-3.1837924141532004E-5</v>
      </c>
      <c r="CO293" s="230">
        <f t="shared" si="481"/>
        <v>-3.1837924141532004E-5</v>
      </c>
      <c r="CP293" s="230">
        <f t="shared" si="481"/>
        <v>-3.1837924141532004E-5</v>
      </c>
      <c r="CQ293" s="230">
        <f t="shared" si="481"/>
        <v>-3.1837924141532004E-5</v>
      </c>
      <c r="CR293" s="230">
        <f t="shared" si="481"/>
        <v>-3.1837924141532004E-5</v>
      </c>
      <c r="CS293" s="230">
        <f t="shared" si="481"/>
        <v>-3.1837924141532004E-5</v>
      </c>
      <c r="CT293" s="230">
        <f t="shared" si="481"/>
        <v>-3.1837924141532004E-5</v>
      </c>
      <c r="CU293" s="230">
        <f t="shared" si="481"/>
        <v>-3.1837924141532004E-5</v>
      </c>
      <c r="CV293" s="230">
        <f t="shared" si="481"/>
        <v>-3.1837924141532004E-5</v>
      </c>
      <c r="CW293" s="230">
        <f t="shared" si="481"/>
        <v>-3.1837924141532004E-5</v>
      </c>
      <c r="CX293" s="230">
        <f t="shared" si="481"/>
        <v>-3.1837924141532004E-5</v>
      </c>
      <c r="CY293" s="230">
        <f t="shared" si="482"/>
        <v>-3.1837924141532004E-5</v>
      </c>
      <c r="CZ293" s="230">
        <f t="shared" si="482"/>
        <v>-3.1837924141532004E-5</v>
      </c>
      <c r="DA293" s="230">
        <f t="shared" si="482"/>
        <v>-3.1837924141532004E-5</v>
      </c>
      <c r="DB293" s="230">
        <f t="shared" si="482"/>
        <v>-3.1837924141532004E-5</v>
      </c>
      <c r="DC293" s="230">
        <f t="shared" si="482"/>
        <v>-3.1837924141532004E-5</v>
      </c>
      <c r="DD293" s="230">
        <f t="shared" si="482"/>
        <v>-3.1837924141532004E-5</v>
      </c>
      <c r="DE293" s="230">
        <f t="shared" si="482"/>
        <v>-3.1837924141532004E-5</v>
      </c>
      <c r="DF293" s="230">
        <f t="shared" si="482"/>
        <v>-3.1837924141532004E-5</v>
      </c>
      <c r="DG293" s="230">
        <f t="shared" si="482"/>
        <v>-3.1837924141532004E-5</v>
      </c>
      <c r="DH293" s="230">
        <f t="shared" si="482"/>
        <v>-3.1837924141532004E-5</v>
      </c>
      <c r="DI293" s="230">
        <f t="shared" si="483"/>
        <v>-3.1837924141532004E-5</v>
      </c>
      <c r="DJ293" s="230">
        <f t="shared" si="483"/>
        <v>-3.1837924141532004E-5</v>
      </c>
      <c r="DK293" s="230">
        <f t="shared" si="483"/>
        <v>-3.1837924141532004E-5</v>
      </c>
      <c r="DL293" s="230">
        <f t="shared" si="483"/>
        <v>-3.1837924141532004E-5</v>
      </c>
      <c r="DM293" s="230">
        <f t="shared" si="483"/>
        <v>-3.1837924141532004E-5</v>
      </c>
      <c r="DN293" s="230">
        <f t="shared" si="483"/>
        <v>-3.1837924141532004E-5</v>
      </c>
      <c r="DO293" s="230">
        <f t="shared" si="483"/>
        <v>-3.1837924141532004E-5</v>
      </c>
      <c r="DP293" s="230">
        <f t="shared" si="483"/>
        <v>-3.1837924141532004E-5</v>
      </c>
    </row>
    <row r="294" spans="2:120" x14ac:dyDescent="0.25">
      <c r="B294" s="194" t="str">
        <f t="shared" si="455"/>
        <v>Bolivia</v>
      </c>
      <c r="C294" s="233">
        <f>'web app'!$C$29</f>
        <v>668.55</v>
      </c>
      <c r="D294" s="234">
        <f>'web app'!$C$17</f>
        <v>0.15</v>
      </c>
      <c r="E294" s="235">
        <f>VLOOKUP($S294,'data countries EDGAR'!$A$15:$AA$223,'data countries EDGAR'!$AA$12,FALSE)</f>
        <v>1.475651780984736E-3</v>
      </c>
      <c r="F294" s="235">
        <f>VLOOKUP($S294,'data countries EDGAR'!$A$15:$AA$223,'data countries EDGAR'!$Z$12,FALSE)</f>
        <v>5.9960220664600616E-4</v>
      </c>
      <c r="G294" s="193">
        <f t="shared" si="456"/>
        <v>0.488716496691811</v>
      </c>
      <c r="H294" s="262">
        <f>VLOOKUP($S294,'data countries EDGAR'!$A$15:$AA$223,'data countries EDGAR'!M$12,FALSE)/1000</f>
        <v>2.1999733262909001E-2</v>
      </c>
      <c r="I294" s="236">
        <f>VLOOKUP($S294,'data countries EDGAR'!$A$15:$AA$223,'data countries EDGAR'!N$12,FALSE)/1000</f>
        <v>1.8565868198221001E-2</v>
      </c>
      <c r="J294" s="236">
        <f>VLOOKUP($S294,'data countries EDGAR'!$A$15:$AA$223,'data countries EDGAR'!O$12,FALSE)/1000</f>
        <v>2.1869588856425998E-2</v>
      </c>
      <c r="K294" s="236">
        <f>VLOOKUP($S294,'data countries EDGAR'!$A$15:$AA$223,'data countries EDGAR'!P$12,FALSE)/1000</f>
        <v>2.3382280312171003E-2</v>
      </c>
      <c r="L294" s="236">
        <f>VLOOKUP($S294,'data countries EDGAR'!$A$15:$AA$223,'data countries EDGAR'!Q$12,FALSE)/1000</f>
        <v>2.4424107620352999E-2</v>
      </c>
      <c r="M294" s="236">
        <f>VLOOKUP($S294,'data countries EDGAR'!$A$15:$AA$223,'data countries EDGAR'!R$12,FALSE)/1000</f>
        <v>2.8435621579984999E-2</v>
      </c>
      <c r="N294" s="236"/>
      <c r="O294" s="236"/>
      <c r="P294" s="262">
        <f t="shared" si="457"/>
        <v>0.116677466567156</v>
      </c>
      <c r="Q294" s="194">
        <f t="shared" si="458"/>
        <v>-2.6721714848042321E-2</v>
      </c>
      <c r="R294" s="237">
        <f t="shared" si="459"/>
        <v>7.1825030935837489E-2</v>
      </c>
      <c r="S294" s="194" t="str">
        <f>'data countries EDGAR'!A37</f>
        <v>Bolivia</v>
      </c>
      <c r="T294" s="210">
        <f>'web app'!$M$22-1</f>
        <v>2024</v>
      </c>
      <c r="U294" s="228">
        <f t="shared" si="460"/>
        <v>0.372039030124655</v>
      </c>
      <c r="V294" s="193">
        <f t="shared" si="434"/>
        <v>0.37203903012460549</v>
      </c>
      <c r="W294" s="254">
        <f t="shared" si="461"/>
        <v>7.6431823753566608E-2</v>
      </c>
      <c r="X294" s="197">
        <f t="shared" si="435"/>
        <v>2.8435621579984999E-2</v>
      </c>
      <c r="Y294" s="229">
        <f t="shared" si="436"/>
        <v>-5.6871243159969996E-4</v>
      </c>
      <c r="Z294" s="199">
        <f t="shared" si="462"/>
        <v>2.9004334011584698E-2</v>
      </c>
      <c r="AA294" s="199">
        <f t="shared" si="437"/>
        <v>-118.29807509677049</v>
      </c>
      <c r="AB294" s="200">
        <f t="shared" si="438"/>
        <v>120617.28965353081</v>
      </c>
      <c r="AC294" s="199">
        <f t="shared" si="463"/>
        <v>2024.5084385383366</v>
      </c>
      <c r="AD294" s="199">
        <f t="shared" si="464"/>
        <v>2054.1259838042256</v>
      </c>
      <c r="AE294" s="201">
        <f t="shared" si="465"/>
        <v>2054.1259838042256</v>
      </c>
      <c r="AF294" s="202">
        <f t="shared" si="439"/>
        <v>2053.5450821610057</v>
      </c>
      <c r="AG294" s="202">
        <f t="shared" si="466"/>
        <v>2054.1259838042256</v>
      </c>
      <c r="AH294" s="202">
        <f t="shared" si="467"/>
        <v>2054</v>
      </c>
      <c r="AI294" s="177">
        <f t="shared" si="440"/>
        <v>2054</v>
      </c>
      <c r="AJ294" s="178" cm="1">
        <f t="array" ref="AJ294">IFERROR(INDEX($AN$6:$DP$6,MATCH(_xlfn.AGGREGATE(14,6,(AN294:DP294)/(AN294:DP294&lt;=0),1),AN294:DP294,0)),"-")</f>
        <v>2054</v>
      </c>
      <c r="AL294" s="176" t="s">
        <v>302</v>
      </c>
      <c r="AM294" s="154">
        <f t="shared" si="441"/>
        <v>2.1999733262909001E-2</v>
      </c>
      <c r="AN294" s="173">
        <f t="shared" si="442"/>
        <v>1.8565868198221001E-2</v>
      </c>
      <c r="AO294" s="173">
        <f t="shared" si="443"/>
        <v>2.1869588856425998E-2</v>
      </c>
      <c r="AP294" s="173">
        <f t="shared" si="444"/>
        <v>2.3382280312171003E-2</v>
      </c>
      <c r="AQ294" s="173">
        <f t="shared" si="445"/>
        <v>2.4424107620352999E-2</v>
      </c>
      <c r="AR294" s="173">
        <f t="shared" si="446"/>
        <v>2.8435621579984999E-2</v>
      </c>
      <c r="AS294" s="230">
        <f t="shared" si="476"/>
        <v>2.7456604842405884E-2</v>
      </c>
      <c r="AT294" s="230">
        <f t="shared" si="476"/>
        <v>2.6477588104826765E-2</v>
      </c>
      <c r="AU294" s="230">
        <f t="shared" si="476"/>
        <v>2.5498571367247647E-2</v>
      </c>
      <c r="AV294" s="230">
        <f t="shared" si="476"/>
        <v>2.4519554629668532E-2</v>
      </c>
      <c r="AW294" s="230">
        <f t="shared" si="476"/>
        <v>2.3540537892089416E-2</v>
      </c>
      <c r="AX294" s="230">
        <f t="shared" si="476"/>
        <v>2.2561521154510298E-2</v>
      </c>
      <c r="AY294" s="230">
        <f t="shared" si="476"/>
        <v>2.1582504416931179E-2</v>
      </c>
      <c r="AZ294" s="230">
        <f t="shared" si="476"/>
        <v>2.0603487679352064E-2</v>
      </c>
      <c r="BA294" s="230">
        <f t="shared" si="477"/>
        <v>1.9624470941772949E-2</v>
      </c>
      <c r="BB294" s="230">
        <f t="shared" si="477"/>
        <v>1.8645454204193831E-2</v>
      </c>
      <c r="BC294" s="230">
        <f t="shared" si="477"/>
        <v>1.7666437466614712E-2</v>
      </c>
      <c r="BD294" s="230">
        <f t="shared" si="477"/>
        <v>1.6687420729035597E-2</v>
      </c>
      <c r="BE294" s="230">
        <f t="shared" si="477"/>
        <v>1.5708403991456482E-2</v>
      </c>
      <c r="BF294" s="230">
        <f t="shared" si="477"/>
        <v>1.4729387253877364E-2</v>
      </c>
      <c r="BG294" s="230">
        <f t="shared" si="477"/>
        <v>1.3750370516298247E-2</v>
      </c>
      <c r="BH294" s="230">
        <f t="shared" si="477"/>
        <v>1.277135377871913E-2</v>
      </c>
      <c r="BI294" s="230">
        <f t="shared" si="477"/>
        <v>1.1792337041140015E-2</v>
      </c>
      <c r="BJ294" s="230">
        <f t="shared" si="477"/>
        <v>1.0813320303560896E-2</v>
      </c>
      <c r="BK294" s="230">
        <f t="shared" si="478"/>
        <v>9.8343035659817779E-3</v>
      </c>
      <c r="BL294" s="230">
        <f t="shared" si="478"/>
        <v>8.8552868284026628E-3</v>
      </c>
      <c r="BM294" s="230">
        <f t="shared" si="478"/>
        <v>7.8762700908235478E-3</v>
      </c>
      <c r="BN294" s="230">
        <f t="shared" si="478"/>
        <v>6.8972533532444293E-3</v>
      </c>
      <c r="BO294" s="230">
        <f t="shared" si="478"/>
        <v>5.9182366156653107E-3</v>
      </c>
      <c r="BP294" s="230">
        <f t="shared" si="478"/>
        <v>4.9392198780861957E-3</v>
      </c>
      <c r="BQ294" s="230">
        <f t="shared" si="478"/>
        <v>3.9602031405070806E-3</v>
      </c>
      <c r="BR294" s="230">
        <f t="shared" si="478"/>
        <v>2.9811864029279621E-3</v>
      </c>
      <c r="BS294" s="230">
        <f t="shared" si="478"/>
        <v>2.0021696653488436E-3</v>
      </c>
      <c r="BT294" s="230">
        <f t="shared" si="478"/>
        <v>1.0231529277697285E-3</v>
      </c>
      <c r="BU294" s="230">
        <f t="shared" si="479"/>
        <v>4.4136190190613434E-5</v>
      </c>
      <c r="BV294" s="230">
        <f t="shared" si="479"/>
        <v>-5.6094299445613662E-4</v>
      </c>
      <c r="BW294" s="230">
        <f t="shared" si="479"/>
        <v>-5.6871243159969996E-4</v>
      </c>
      <c r="BX294" s="230">
        <f t="shared" si="479"/>
        <v>-5.6871243159969996E-4</v>
      </c>
      <c r="BY294" s="230">
        <f t="shared" si="479"/>
        <v>-5.6871243159969996E-4</v>
      </c>
      <c r="BZ294" s="230">
        <f t="shared" si="479"/>
        <v>-5.6871243159969996E-4</v>
      </c>
      <c r="CA294" s="230">
        <f t="shared" si="479"/>
        <v>-5.6871243159969996E-4</v>
      </c>
      <c r="CB294" s="230">
        <f t="shared" si="479"/>
        <v>-5.6871243159969996E-4</v>
      </c>
      <c r="CC294" s="230">
        <f t="shared" si="479"/>
        <v>-5.6871243159969996E-4</v>
      </c>
      <c r="CD294" s="230">
        <f t="shared" si="479"/>
        <v>-5.6871243159969996E-4</v>
      </c>
      <c r="CE294" s="230">
        <f t="shared" si="480"/>
        <v>-5.6871243159969996E-4</v>
      </c>
      <c r="CF294" s="230">
        <f t="shared" si="480"/>
        <v>-5.6871243159969996E-4</v>
      </c>
      <c r="CG294" s="230">
        <f t="shared" si="480"/>
        <v>-5.6871243159969996E-4</v>
      </c>
      <c r="CH294" s="230">
        <f t="shared" si="480"/>
        <v>-5.6871243159969996E-4</v>
      </c>
      <c r="CI294" s="230">
        <f t="shared" si="480"/>
        <v>-5.6871243159969996E-4</v>
      </c>
      <c r="CJ294" s="230">
        <f t="shared" si="480"/>
        <v>-5.6871243159969996E-4</v>
      </c>
      <c r="CK294" s="230">
        <f t="shared" si="480"/>
        <v>-5.6871243159969996E-4</v>
      </c>
      <c r="CL294" s="230">
        <f t="shared" si="480"/>
        <v>-5.6871243159969996E-4</v>
      </c>
      <c r="CM294" s="230">
        <f t="shared" si="480"/>
        <v>-5.6871243159969996E-4</v>
      </c>
      <c r="CN294" s="230">
        <f t="shared" si="480"/>
        <v>-5.6871243159969996E-4</v>
      </c>
      <c r="CO294" s="230">
        <f t="shared" si="481"/>
        <v>-5.6871243159969996E-4</v>
      </c>
      <c r="CP294" s="230">
        <f t="shared" si="481"/>
        <v>-5.6871243159969996E-4</v>
      </c>
      <c r="CQ294" s="230">
        <f t="shared" si="481"/>
        <v>-5.6871243159969996E-4</v>
      </c>
      <c r="CR294" s="230">
        <f t="shared" si="481"/>
        <v>-5.6871243159969996E-4</v>
      </c>
      <c r="CS294" s="230">
        <f t="shared" si="481"/>
        <v>-5.6871243159969996E-4</v>
      </c>
      <c r="CT294" s="230">
        <f t="shared" si="481"/>
        <v>-5.6871243159969996E-4</v>
      </c>
      <c r="CU294" s="230">
        <f t="shared" si="481"/>
        <v>-5.6871243159969996E-4</v>
      </c>
      <c r="CV294" s="230">
        <f t="shared" si="481"/>
        <v>-5.6871243159969996E-4</v>
      </c>
      <c r="CW294" s="230">
        <f t="shared" si="481"/>
        <v>-5.6871243159969996E-4</v>
      </c>
      <c r="CX294" s="230">
        <f t="shared" si="481"/>
        <v>-5.6871243159969996E-4</v>
      </c>
      <c r="CY294" s="230">
        <f t="shared" si="482"/>
        <v>-5.6871243159969996E-4</v>
      </c>
      <c r="CZ294" s="230">
        <f t="shared" si="482"/>
        <v>-5.6871243159969996E-4</v>
      </c>
      <c r="DA294" s="230">
        <f t="shared" si="482"/>
        <v>-5.6871243159969996E-4</v>
      </c>
      <c r="DB294" s="230">
        <f t="shared" si="482"/>
        <v>-5.6871243159969996E-4</v>
      </c>
      <c r="DC294" s="230">
        <f t="shared" si="482"/>
        <v>-5.6871243159969996E-4</v>
      </c>
      <c r="DD294" s="230">
        <f t="shared" si="482"/>
        <v>-5.6871243159969996E-4</v>
      </c>
      <c r="DE294" s="230">
        <f t="shared" si="482"/>
        <v>-5.6871243159969996E-4</v>
      </c>
      <c r="DF294" s="230">
        <f t="shared" si="482"/>
        <v>-5.6871243159969996E-4</v>
      </c>
      <c r="DG294" s="230">
        <f t="shared" si="482"/>
        <v>-5.6871243159969996E-4</v>
      </c>
      <c r="DH294" s="230">
        <f t="shared" si="482"/>
        <v>-5.6871243159969996E-4</v>
      </c>
      <c r="DI294" s="230">
        <f t="shared" si="483"/>
        <v>-5.6871243159969996E-4</v>
      </c>
      <c r="DJ294" s="230">
        <f t="shared" si="483"/>
        <v>-5.6871243159969996E-4</v>
      </c>
      <c r="DK294" s="230">
        <f t="shared" si="483"/>
        <v>-5.6871243159969996E-4</v>
      </c>
      <c r="DL294" s="230">
        <f t="shared" si="483"/>
        <v>-5.6871243159969996E-4</v>
      </c>
      <c r="DM294" s="230">
        <f t="shared" si="483"/>
        <v>-5.6871243159969996E-4</v>
      </c>
      <c r="DN294" s="230">
        <f t="shared" si="483"/>
        <v>-5.6871243159969996E-4</v>
      </c>
      <c r="DO294" s="230">
        <f t="shared" si="483"/>
        <v>-5.6871243159969996E-4</v>
      </c>
      <c r="DP294" s="230">
        <f t="shared" si="483"/>
        <v>-5.6871243159969996E-4</v>
      </c>
    </row>
    <row r="295" spans="2:120" x14ac:dyDescent="0.25">
      <c r="B295" s="194" t="str">
        <f t="shared" si="455"/>
        <v>Bosnia and Herzegovina</v>
      </c>
      <c r="C295" s="233">
        <f>'web app'!$C$29</f>
        <v>668.55</v>
      </c>
      <c r="D295" s="234">
        <f>'web app'!$C$17</f>
        <v>0.15</v>
      </c>
      <c r="E295" s="235">
        <f>VLOOKUP($S295,'data countries EDGAR'!$A$15:$AA$223,'data countries EDGAR'!$AA$12,FALSE)</f>
        <v>4.5408279061635051E-4</v>
      </c>
      <c r="F295" s="235">
        <f>VLOOKUP($S295,'data countries EDGAR'!$A$15:$AA$223,'data countries EDGAR'!$Z$12,FALSE)</f>
        <v>6.1589447383680158E-4</v>
      </c>
      <c r="G295" s="193">
        <f t="shared" si="456"/>
        <v>0.39552937036103875</v>
      </c>
      <c r="H295" s="262">
        <f>VLOOKUP($S295,'data countries EDGAR'!$A$15:$AA$223,'data countries EDGAR'!M$12,FALSE)/1000</f>
        <v>2.2597505466668E-2</v>
      </c>
      <c r="I295" s="236">
        <f>VLOOKUP($S295,'data countries EDGAR'!$A$15:$AA$223,'data countries EDGAR'!N$12,FALSE)/1000</f>
        <v>2.2536390660647998E-2</v>
      </c>
      <c r="J295" s="236">
        <f>VLOOKUP($S295,'data countries EDGAR'!$A$15:$AA$223,'data countries EDGAR'!O$12,FALSE)/1000</f>
        <v>2.3009666280076998E-2</v>
      </c>
      <c r="K295" s="236">
        <f>VLOOKUP($S295,'data countries EDGAR'!$A$15:$AA$223,'data countries EDGAR'!P$12,FALSE)/1000</f>
        <v>2.2398557194225E-2</v>
      </c>
      <c r="L295" s="236">
        <f>VLOOKUP($S295,'data countries EDGAR'!$A$15:$AA$223,'data countries EDGAR'!Q$12,FALSE)/1000</f>
        <v>2.0828848716711999E-2</v>
      </c>
      <c r="M295" s="236">
        <f>VLOOKUP($S295,'data countries EDGAR'!$A$15:$AA$223,'data countries EDGAR'!R$12,FALSE)/1000</f>
        <v>2.0407390229726E-2</v>
      </c>
      <c r="N295" s="236"/>
      <c r="O295" s="236"/>
      <c r="P295" s="262">
        <f t="shared" si="457"/>
        <v>0.10918085308138799</v>
      </c>
      <c r="Q295" s="194">
        <f t="shared" si="458"/>
        <v>-1.8453815553670032E-2</v>
      </c>
      <c r="R295" s="237">
        <f t="shared" si="459"/>
        <v>6.4445298089837344E-2</v>
      </c>
      <c r="S295" s="194" t="str">
        <f>'data countries EDGAR'!A38</f>
        <v>Bosnia and Herzegovina</v>
      </c>
      <c r="T295" s="210">
        <f>'web app'!$M$22-1</f>
        <v>2024</v>
      </c>
      <c r="U295" s="228">
        <f t="shared" si="460"/>
        <v>0.28634851727965077</v>
      </c>
      <c r="V295" s="193">
        <f t="shared" si="434"/>
        <v>0.28634851727961419</v>
      </c>
      <c r="W295" s="254">
        <f t="shared" si="461"/>
        <v>7.126766509413951E-2</v>
      </c>
      <c r="X295" s="197">
        <f t="shared" si="435"/>
        <v>2.0407390229726E-2</v>
      </c>
      <c r="Y295" s="229">
        <f t="shared" si="436"/>
        <v>-4.0814780459452E-4</v>
      </c>
      <c r="Z295" s="199">
        <f t="shared" si="462"/>
        <v>2.081553803432052E-2</v>
      </c>
      <c r="AA295" s="199">
        <f t="shared" si="437"/>
        <v>-84.937664539855774</v>
      </c>
      <c r="AB295" s="200">
        <f t="shared" si="438"/>
        <v>86641.737673471929</v>
      </c>
      <c r="AC295" s="199">
        <f t="shared" si="463"/>
        <v>2024.5079401855078</v>
      </c>
      <c r="AD295" s="199">
        <f t="shared" si="464"/>
        <v>2055.9854104937358</v>
      </c>
      <c r="AE295" s="201">
        <f t="shared" si="465"/>
        <v>2055.9854104937358</v>
      </c>
      <c r="AF295" s="202">
        <f t="shared" si="439"/>
        <v>2055.3680495036624</v>
      </c>
      <c r="AG295" s="202">
        <f t="shared" si="466"/>
        <v>2055.9854104937358</v>
      </c>
      <c r="AH295" s="202">
        <f t="shared" si="467"/>
        <v>2055</v>
      </c>
      <c r="AI295" s="177">
        <f t="shared" si="440"/>
        <v>2055</v>
      </c>
      <c r="AJ295" s="178" cm="1">
        <f t="array" ref="AJ295">IFERROR(INDEX($AN$6:$DP$6,MATCH(_xlfn.AGGREGATE(14,6,(AN295:DP295)/(AN295:DP295&lt;=0),1),AN295:DP295,0)),"-")</f>
        <v>2055</v>
      </c>
      <c r="AL295" s="176" t="s">
        <v>302</v>
      </c>
      <c r="AM295" s="154">
        <f t="shared" si="441"/>
        <v>2.2597505466668E-2</v>
      </c>
      <c r="AN295" s="173">
        <f t="shared" si="442"/>
        <v>2.2536390660647998E-2</v>
      </c>
      <c r="AO295" s="173">
        <f t="shared" si="443"/>
        <v>2.3009666280076998E-2</v>
      </c>
      <c r="AP295" s="173">
        <f t="shared" si="444"/>
        <v>2.2398557194225E-2</v>
      </c>
      <c r="AQ295" s="173">
        <f t="shared" si="445"/>
        <v>2.0828848716711999E-2</v>
      </c>
      <c r="AR295" s="173">
        <f t="shared" si="446"/>
        <v>2.0407390229726E-2</v>
      </c>
      <c r="AS295" s="230">
        <f t="shared" si="476"/>
        <v>1.974627329626687E-2</v>
      </c>
      <c r="AT295" s="230">
        <f t="shared" si="476"/>
        <v>1.9085156362807741E-2</v>
      </c>
      <c r="AU295" s="230">
        <f t="shared" si="476"/>
        <v>1.8424039429348608E-2</v>
      </c>
      <c r="AV295" s="230">
        <f t="shared" si="476"/>
        <v>1.7762922495889479E-2</v>
      </c>
      <c r="AW295" s="230">
        <f t="shared" si="476"/>
        <v>1.710180556243035E-2</v>
      </c>
      <c r="AX295" s="230">
        <f t="shared" si="476"/>
        <v>1.6440688628971221E-2</v>
      </c>
      <c r="AY295" s="230">
        <f t="shared" si="476"/>
        <v>1.5779571695512092E-2</v>
      </c>
      <c r="AZ295" s="230">
        <f t="shared" si="476"/>
        <v>1.5118454762052961E-2</v>
      </c>
      <c r="BA295" s="230">
        <f t="shared" si="477"/>
        <v>1.445733782859383E-2</v>
      </c>
      <c r="BB295" s="230">
        <f t="shared" si="477"/>
        <v>1.37962208951347E-2</v>
      </c>
      <c r="BC295" s="230">
        <f t="shared" si="477"/>
        <v>1.3135103961675571E-2</v>
      </c>
      <c r="BD295" s="230">
        <f t="shared" si="477"/>
        <v>1.2473987028216442E-2</v>
      </c>
      <c r="BE295" s="230">
        <f t="shared" si="477"/>
        <v>1.1812870094757311E-2</v>
      </c>
      <c r="BF295" s="230">
        <f t="shared" si="477"/>
        <v>1.1151753161298182E-2</v>
      </c>
      <c r="BG295" s="230">
        <f t="shared" si="477"/>
        <v>1.0490636227839051E-2</v>
      </c>
      <c r="BH295" s="230">
        <f t="shared" si="477"/>
        <v>9.8295192943799216E-3</v>
      </c>
      <c r="BI295" s="230">
        <f t="shared" si="477"/>
        <v>9.1684023609207924E-3</v>
      </c>
      <c r="BJ295" s="230">
        <f t="shared" si="477"/>
        <v>8.5072854274616614E-3</v>
      </c>
      <c r="BK295" s="230">
        <f t="shared" si="478"/>
        <v>7.8461684940025322E-3</v>
      </c>
      <c r="BL295" s="230">
        <f t="shared" si="478"/>
        <v>7.1850515605434012E-3</v>
      </c>
      <c r="BM295" s="230">
        <f t="shared" si="478"/>
        <v>6.523934627084272E-3</v>
      </c>
      <c r="BN295" s="230">
        <f t="shared" si="478"/>
        <v>5.8628176936251428E-3</v>
      </c>
      <c r="BO295" s="230">
        <f t="shared" si="478"/>
        <v>5.2017007601660118E-3</v>
      </c>
      <c r="BP295" s="230">
        <f t="shared" si="478"/>
        <v>4.5405838267068843E-3</v>
      </c>
      <c r="BQ295" s="230">
        <f t="shared" si="478"/>
        <v>3.8794668932477516E-3</v>
      </c>
      <c r="BR295" s="230">
        <f t="shared" si="478"/>
        <v>3.2183499597886224E-3</v>
      </c>
      <c r="BS295" s="230">
        <f t="shared" si="478"/>
        <v>2.5572330263294932E-3</v>
      </c>
      <c r="BT295" s="230">
        <f t="shared" si="478"/>
        <v>1.896116092870364E-3</v>
      </c>
      <c r="BU295" s="230">
        <f t="shared" si="479"/>
        <v>1.2349991594112347E-3</v>
      </c>
      <c r="BV295" s="230">
        <f t="shared" si="479"/>
        <v>5.7388222595210203E-4</v>
      </c>
      <c r="BW295" s="230">
        <f t="shared" si="479"/>
        <v>-8.716434691662136E-5</v>
      </c>
      <c r="BX295" s="230">
        <f t="shared" si="479"/>
        <v>-4.0814780459452E-4</v>
      </c>
      <c r="BY295" s="230">
        <f t="shared" si="479"/>
        <v>-4.0814780459452E-4</v>
      </c>
      <c r="BZ295" s="230">
        <f t="shared" si="479"/>
        <v>-4.0814780459452E-4</v>
      </c>
      <c r="CA295" s="230">
        <f t="shared" si="479"/>
        <v>-4.0814780459452E-4</v>
      </c>
      <c r="CB295" s="230">
        <f t="shared" si="479"/>
        <v>-4.0814780459452E-4</v>
      </c>
      <c r="CC295" s="230">
        <f t="shared" si="479"/>
        <v>-4.0814780459452E-4</v>
      </c>
      <c r="CD295" s="230">
        <f t="shared" si="479"/>
        <v>-4.0814780459452E-4</v>
      </c>
      <c r="CE295" s="230">
        <f t="shared" si="480"/>
        <v>-4.0814780459452E-4</v>
      </c>
      <c r="CF295" s="230">
        <f t="shared" si="480"/>
        <v>-4.0814780459452E-4</v>
      </c>
      <c r="CG295" s="230">
        <f t="shared" si="480"/>
        <v>-4.0814780459452E-4</v>
      </c>
      <c r="CH295" s="230">
        <f t="shared" si="480"/>
        <v>-4.0814780459452E-4</v>
      </c>
      <c r="CI295" s="230">
        <f t="shared" si="480"/>
        <v>-4.0814780459452E-4</v>
      </c>
      <c r="CJ295" s="230">
        <f t="shared" si="480"/>
        <v>-4.0814780459452E-4</v>
      </c>
      <c r="CK295" s="230">
        <f t="shared" si="480"/>
        <v>-4.0814780459452E-4</v>
      </c>
      <c r="CL295" s="230">
        <f t="shared" si="480"/>
        <v>-4.0814780459452E-4</v>
      </c>
      <c r="CM295" s="230">
        <f t="shared" si="480"/>
        <v>-4.0814780459452E-4</v>
      </c>
      <c r="CN295" s="230">
        <f t="shared" si="480"/>
        <v>-4.0814780459452E-4</v>
      </c>
      <c r="CO295" s="230">
        <f t="shared" si="481"/>
        <v>-4.0814780459452E-4</v>
      </c>
      <c r="CP295" s="230">
        <f t="shared" si="481"/>
        <v>-4.0814780459452E-4</v>
      </c>
      <c r="CQ295" s="230">
        <f t="shared" si="481"/>
        <v>-4.0814780459452E-4</v>
      </c>
      <c r="CR295" s="230">
        <f t="shared" si="481"/>
        <v>-4.0814780459452E-4</v>
      </c>
      <c r="CS295" s="230">
        <f t="shared" si="481"/>
        <v>-4.0814780459452E-4</v>
      </c>
      <c r="CT295" s="230">
        <f t="shared" si="481"/>
        <v>-4.0814780459452E-4</v>
      </c>
      <c r="CU295" s="230">
        <f t="shared" si="481"/>
        <v>-4.0814780459452E-4</v>
      </c>
      <c r="CV295" s="230">
        <f t="shared" si="481"/>
        <v>-4.0814780459452E-4</v>
      </c>
      <c r="CW295" s="230">
        <f t="shared" si="481"/>
        <v>-4.0814780459452E-4</v>
      </c>
      <c r="CX295" s="230">
        <f t="shared" si="481"/>
        <v>-4.0814780459452E-4</v>
      </c>
      <c r="CY295" s="230">
        <f t="shared" si="482"/>
        <v>-4.0814780459452E-4</v>
      </c>
      <c r="CZ295" s="230">
        <f t="shared" si="482"/>
        <v>-4.0814780459452E-4</v>
      </c>
      <c r="DA295" s="230">
        <f t="shared" si="482"/>
        <v>-4.0814780459452E-4</v>
      </c>
      <c r="DB295" s="230">
        <f t="shared" si="482"/>
        <v>-4.0814780459452E-4</v>
      </c>
      <c r="DC295" s="230">
        <f t="shared" si="482"/>
        <v>-4.0814780459452E-4</v>
      </c>
      <c r="DD295" s="230">
        <f t="shared" si="482"/>
        <v>-4.0814780459452E-4</v>
      </c>
      <c r="DE295" s="230">
        <f t="shared" si="482"/>
        <v>-4.0814780459452E-4</v>
      </c>
      <c r="DF295" s="230">
        <f t="shared" si="482"/>
        <v>-4.0814780459452E-4</v>
      </c>
      <c r="DG295" s="230">
        <f t="shared" si="482"/>
        <v>-4.0814780459452E-4</v>
      </c>
      <c r="DH295" s="230">
        <f t="shared" si="482"/>
        <v>-4.0814780459452E-4</v>
      </c>
      <c r="DI295" s="230">
        <f t="shared" si="483"/>
        <v>-4.0814780459452E-4</v>
      </c>
      <c r="DJ295" s="230">
        <f t="shared" si="483"/>
        <v>-4.0814780459452E-4</v>
      </c>
      <c r="DK295" s="230">
        <f t="shared" si="483"/>
        <v>-4.0814780459452E-4</v>
      </c>
      <c r="DL295" s="230">
        <f t="shared" si="483"/>
        <v>-4.0814780459452E-4</v>
      </c>
      <c r="DM295" s="230">
        <f t="shared" si="483"/>
        <v>-4.0814780459452E-4</v>
      </c>
      <c r="DN295" s="230">
        <f t="shared" si="483"/>
        <v>-4.0814780459452E-4</v>
      </c>
      <c r="DO295" s="230">
        <f t="shared" si="483"/>
        <v>-4.0814780459452E-4</v>
      </c>
      <c r="DP295" s="230">
        <f t="shared" si="483"/>
        <v>-4.0814780459452E-4</v>
      </c>
    </row>
    <row r="296" spans="2:120" x14ac:dyDescent="0.25">
      <c r="B296" s="194" t="str">
        <f t="shared" si="455"/>
        <v>Botswana</v>
      </c>
      <c r="C296" s="233">
        <f>'web app'!$C$29</f>
        <v>668.55</v>
      </c>
      <c r="D296" s="234">
        <f>'web app'!$C$17</f>
        <v>0.15</v>
      </c>
      <c r="E296" s="235">
        <f>VLOOKUP($S296,'data countries EDGAR'!$A$15:$AA$223,'data countries EDGAR'!$AA$12,FALSE)</f>
        <v>3.0792430968515805E-4</v>
      </c>
      <c r="F296" s="235">
        <f>VLOOKUP($S296,'data countries EDGAR'!$A$15:$AA$223,'data countries EDGAR'!$Z$12,FALSE)</f>
        <v>2.0010559576436984E-4</v>
      </c>
      <c r="G296" s="193">
        <f t="shared" si="456"/>
        <v>0.14459292622703088</v>
      </c>
      <c r="H296" s="262">
        <f>VLOOKUP($S296,'data countries EDGAR'!$A$15:$AA$223,'data countries EDGAR'!M$12,FALSE)/1000</f>
        <v>7.3419838727022003E-3</v>
      </c>
      <c r="I296" s="236">
        <f>VLOOKUP($S296,'data countries EDGAR'!$A$15:$AA$223,'data countries EDGAR'!N$12,FALSE)/1000</f>
        <v>6.0919163740744998E-3</v>
      </c>
      <c r="J296" s="236">
        <f>VLOOKUP($S296,'data countries EDGAR'!$A$15:$AA$223,'data countries EDGAR'!O$12,FALSE)/1000</f>
        <v>6.5464261366625E-3</v>
      </c>
      <c r="K296" s="236">
        <f>VLOOKUP($S296,'data countries EDGAR'!$A$15:$AA$223,'data countries EDGAR'!P$12,FALSE)/1000</f>
        <v>6.8376840075796003E-3</v>
      </c>
      <c r="L296" s="236">
        <f>VLOOKUP($S296,'data countries EDGAR'!$A$15:$AA$223,'data countries EDGAR'!Q$12,FALSE)/1000</f>
        <v>6.7206685786345994E-3</v>
      </c>
      <c r="M296" s="236">
        <f>VLOOKUP($S296,'data countries EDGAR'!$A$15:$AA$223,'data countries EDGAR'!R$12,FALSE)/1000</f>
        <v>6.9016007604520997E-3</v>
      </c>
      <c r="N296" s="236"/>
      <c r="O296" s="236"/>
      <c r="P296" s="262">
        <f t="shared" si="457"/>
        <v>3.3098295857403294E-2</v>
      </c>
      <c r="Q296" s="194">
        <f t="shared" si="458"/>
        <v>-5.6668506267128806E-3</v>
      </c>
      <c r="R296" s="237">
        <f t="shared" si="459"/>
        <v>5.0826220132091628E-2</v>
      </c>
      <c r="S296" s="194" t="str">
        <f>'data countries EDGAR'!A39</f>
        <v>Botswana</v>
      </c>
      <c r="T296" s="210">
        <f>'web app'!$M$22-1</f>
        <v>2024</v>
      </c>
      <c r="U296" s="228">
        <f t="shared" si="460"/>
        <v>0.11149463036962759</v>
      </c>
      <c r="V296" s="193">
        <f t="shared" si="434"/>
        <v>0.11149463036970436</v>
      </c>
      <c r="W296" s="254">
        <f t="shared" si="461"/>
        <v>6.1900745691955361E-2</v>
      </c>
      <c r="X296" s="197">
        <f t="shared" si="435"/>
        <v>6.9016007604520997E-3</v>
      </c>
      <c r="Y296" s="229">
        <f t="shared" si="436"/>
        <v>-1.3803201520904199E-4</v>
      </c>
      <c r="Z296" s="199">
        <f t="shared" si="462"/>
        <v>7.0396327756611417E-3</v>
      </c>
      <c r="AA296" s="199">
        <f t="shared" si="437"/>
        <v>-28.754482868478654</v>
      </c>
      <c r="AB296" s="200">
        <f t="shared" si="438"/>
        <v>29360.811672910277</v>
      </c>
      <c r="AC296" s="199">
        <f t="shared" si="463"/>
        <v>2024.5070126929875</v>
      </c>
      <c r="AD296" s="199">
        <f t="shared" si="464"/>
        <v>2060.1496426789422</v>
      </c>
      <c r="AE296" s="201">
        <f t="shared" si="465"/>
        <v>2060.1496426789422</v>
      </c>
      <c r="AF296" s="202">
        <f t="shared" si="439"/>
        <v>2059.4506300773942</v>
      </c>
      <c r="AG296" s="202">
        <f t="shared" si="466"/>
        <v>2060.1496426789422</v>
      </c>
      <c r="AH296" s="202">
        <f t="shared" si="467"/>
        <v>2060</v>
      </c>
      <c r="AI296" s="177">
        <f t="shared" si="440"/>
        <v>2059</v>
      </c>
      <c r="AJ296" s="178" cm="1">
        <f t="array" ref="AJ296">IFERROR(INDEX($AN$6:$DP$6,MATCH(_xlfn.AGGREGATE(14,6,(AN296:DP296)/(AN296:DP296&lt;=0),1),AN296:DP296,0)),"-")</f>
        <v>2059</v>
      </c>
      <c r="AL296" s="176" t="s">
        <v>302</v>
      </c>
      <c r="AM296" s="154">
        <f t="shared" si="441"/>
        <v>7.3419838727022003E-3</v>
      </c>
      <c r="AN296" s="173">
        <f t="shared" si="442"/>
        <v>6.0919163740744998E-3</v>
      </c>
      <c r="AO296" s="173">
        <f t="shared" si="443"/>
        <v>6.5464261366625E-3</v>
      </c>
      <c r="AP296" s="173">
        <f t="shared" si="444"/>
        <v>6.8376840075796003E-3</v>
      </c>
      <c r="AQ296" s="173">
        <f t="shared" si="445"/>
        <v>6.7206685786345994E-3</v>
      </c>
      <c r="AR296" s="173">
        <f t="shared" si="446"/>
        <v>6.9016007604520997E-3</v>
      </c>
      <c r="AS296" s="230">
        <f t="shared" si="476"/>
        <v>6.7041336262353701E-3</v>
      </c>
      <c r="AT296" s="230">
        <f t="shared" si="476"/>
        <v>6.5066664920186397E-3</v>
      </c>
      <c r="AU296" s="230">
        <f t="shared" si="476"/>
        <v>6.3091993578019102E-3</v>
      </c>
      <c r="AV296" s="230">
        <f t="shared" si="476"/>
        <v>6.1117322235851798E-3</v>
      </c>
      <c r="AW296" s="230">
        <f t="shared" si="476"/>
        <v>5.9142650893684503E-3</v>
      </c>
      <c r="AX296" s="230">
        <f t="shared" si="476"/>
        <v>5.7167979551517208E-3</v>
      </c>
      <c r="AY296" s="230">
        <f t="shared" si="476"/>
        <v>5.5193308209349904E-3</v>
      </c>
      <c r="AZ296" s="230">
        <f t="shared" si="476"/>
        <v>5.32186368671826E-3</v>
      </c>
      <c r="BA296" s="230">
        <f t="shared" si="477"/>
        <v>5.1243965525015304E-3</v>
      </c>
      <c r="BB296" s="230">
        <f t="shared" si="477"/>
        <v>4.9269294182848009E-3</v>
      </c>
      <c r="BC296" s="230">
        <f t="shared" si="477"/>
        <v>4.7294622840680705E-3</v>
      </c>
      <c r="BD296" s="230">
        <f t="shared" si="477"/>
        <v>4.531995149851341E-3</v>
      </c>
      <c r="BE296" s="230">
        <f t="shared" si="477"/>
        <v>4.3345280156346106E-3</v>
      </c>
      <c r="BF296" s="230">
        <f t="shared" si="477"/>
        <v>4.1370608814178811E-3</v>
      </c>
      <c r="BG296" s="230">
        <f t="shared" si="477"/>
        <v>3.9395937472011516E-3</v>
      </c>
      <c r="BH296" s="230">
        <f t="shared" si="477"/>
        <v>3.7421266129844212E-3</v>
      </c>
      <c r="BI296" s="230">
        <f t="shared" si="477"/>
        <v>3.5446594787676912E-3</v>
      </c>
      <c r="BJ296" s="230">
        <f t="shared" si="477"/>
        <v>3.3471923445509612E-3</v>
      </c>
      <c r="BK296" s="230">
        <f t="shared" si="478"/>
        <v>3.1497252103342313E-3</v>
      </c>
      <c r="BL296" s="230">
        <f t="shared" si="478"/>
        <v>2.9522580761175013E-3</v>
      </c>
      <c r="BM296" s="230">
        <f t="shared" si="478"/>
        <v>2.7547909419007718E-3</v>
      </c>
      <c r="BN296" s="230">
        <f t="shared" si="478"/>
        <v>2.5573238076840414E-3</v>
      </c>
      <c r="BO296" s="230">
        <f t="shared" si="478"/>
        <v>2.3598566734673119E-3</v>
      </c>
      <c r="BP296" s="230">
        <f t="shared" si="478"/>
        <v>2.1623895392505824E-3</v>
      </c>
      <c r="BQ296" s="230">
        <f t="shared" si="478"/>
        <v>1.964922405033852E-3</v>
      </c>
      <c r="BR296" s="230">
        <f t="shared" si="478"/>
        <v>1.7674552708171224E-3</v>
      </c>
      <c r="BS296" s="230">
        <f t="shared" si="478"/>
        <v>1.569988136600392E-3</v>
      </c>
      <c r="BT296" s="230">
        <f t="shared" si="478"/>
        <v>1.3725210023836625E-3</v>
      </c>
      <c r="BU296" s="230">
        <f t="shared" si="479"/>
        <v>1.1750538681669321E-3</v>
      </c>
      <c r="BV296" s="230">
        <f t="shared" si="479"/>
        <v>9.775867339502026E-4</v>
      </c>
      <c r="BW296" s="230">
        <f t="shared" si="479"/>
        <v>7.8011959973347221E-4</v>
      </c>
      <c r="BX296" s="230">
        <f t="shared" si="479"/>
        <v>5.8265246551674268E-4</v>
      </c>
      <c r="BY296" s="230">
        <f t="shared" si="479"/>
        <v>3.8518533130001316E-4</v>
      </c>
      <c r="BZ296" s="230">
        <f t="shared" si="479"/>
        <v>1.8771819708328277E-4</v>
      </c>
      <c r="CA296" s="230">
        <f t="shared" si="479"/>
        <v>-9.7489371334467598E-6</v>
      </c>
      <c r="CB296" s="230">
        <f t="shared" si="479"/>
        <v>-1.3582108121775122E-4</v>
      </c>
      <c r="CC296" s="230">
        <f t="shared" si="479"/>
        <v>-1.3803201520904199E-4</v>
      </c>
      <c r="CD296" s="230">
        <f t="shared" si="479"/>
        <v>-1.3803201520904199E-4</v>
      </c>
      <c r="CE296" s="230">
        <f t="shared" si="480"/>
        <v>-1.3803201520904199E-4</v>
      </c>
      <c r="CF296" s="230">
        <f t="shared" si="480"/>
        <v>-1.3803201520904199E-4</v>
      </c>
      <c r="CG296" s="230">
        <f t="shared" si="480"/>
        <v>-1.3803201520904199E-4</v>
      </c>
      <c r="CH296" s="230">
        <f t="shared" si="480"/>
        <v>-1.3803201520904199E-4</v>
      </c>
      <c r="CI296" s="230">
        <f t="shared" si="480"/>
        <v>-1.3803201520904199E-4</v>
      </c>
      <c r="CJ296" s="230">
        <f t="shared" si="480"/>
        <v>-1.3803201520904199E-4</v>
      </c>
      <c r="CK296" s="230">
        <f t="shared" si="480"/>
        <v>-1.3803201520904199E-4</v>
      </c>
      <c r="CL296" s="230">
        <f t="shared" si="480"/>
        <v>-1.3803201520904199E-4</v>
      </c>
      <c r="CM296" s="230">
        <f t="shared" si="480"/>
        <v>-1.3803201520904199E-4</v>
      </c>
      <c r="CN296" s="230">
        <f t="shared" si="480"/>
        <v>-1.3803201520904199E-4</v>
      </c>
      <c r="CO296" s="230">
        <f t="shared" si="481"/>
        <v>-1.3803201520904199E-4</v>
      </c>
      <c r="CP296" s="230">
        <f t="shared" si="481"/>
        <v>-1.3803201520904199E-4</v>
      </c>
      <c r="CQ296" s="230">
        <f t="shared" si="481"/>
        <v>-1.3803201520904199E-4</v>
      </c>
      <c r="CR296" s="230">
        <f t="shared" si="481"/>
        <v>-1.3803201520904199E-4</v>
      </c>
      <c r="CS296" s="230">
        <f t="shared" si="481"/>
        <v>-1.3803201520904199E-4</v>
      </c>
      <c r="CT296" s="230">
        <f t="shared" si="481"/>
        <v>-1.3803201520904199E-4</v>
      </c>
      <c r="CU296" s="230">
        <f t="shared" si="481"/>
        <v>-1.3803201520904199E-4</v>
      </c>
      <c r="CV296" s="230">
        <f t="shared" si="481"/>
        <v>-1.3803201520904199E-4</v>
      </c>
      <c r="CW296" s="230">
        <f t="shared" si="481"/>
        <v>-1.3803201520904199E-4</v>
      </c>
      <c r="CX296" s="230">
        <f t="shared" si="481"/>
        <v>-1.3803201520904199E-4</v>
      </c>
      <c r="CY296" s="230">
        <f t="shared" si="482"/>
        <v>-1.3803201520904199E-4</v>
      </c>
      <c r="CZ296" s="230">
        <f t="shared" si="482"/>
        <v>-1.3803201520904199E-4</v>
      </c>
      <c r="DA296" s="230">
        <f t="shared" si="482"/>
        <v>-1.3803201520904199E-4</v>
      </c>
      <c r="DB296" s="230">
        <f t="shared" si="482"/>
        <v>-1.3803201520904199E-4</v>
      </c>
      <c r="DC296" s="230">
        <f t="shared" si="482"/>
        <v>-1.3803201520904199E-4</v>
      </c>
      <c r="DD296" s="230">
        <f t="shared" si="482"/>
        <v>-1.3803201520904199E-4</v>
      </c>
      <c r="DE296" s="230">
        <f t="shared" si="482"/>
        <v>-1.3803201520904199E-4</v>
      </c>
      <c r="DF296" s="230">
        <f t="shared" si="482"/>
        <v>-1.3803201520904199E-4</v>
      </c>
      <c r="DG296" s="230">
        <f t="shared" si="482"/>
        <v>-1.3803201520904199E-4</v>
      </c>
      <c r="DH296" s="230">
        <f t="shared" si="482"/>
        <v>-1.3803201520904199E-4</v>
      </c>
      <c r="DI296" s="230">
        <f t="shared" si="483"/>
        <v>-1.3803201520904199E-4</v>
      </c>
      <c r="DJ296" s="230">
        <f t="shared" si="483"/>
        <v>-1.3803201520904199E-4</v>
      </c>
      <c r="DK296" s="230">
        <f t="shared" si="483"/>
        <v>-1.3803201520904199E-4</v>
      </c>
      <c r="DL296" s="230">
        <f t="shared" si="483"/>
        <v>-1.3803201520904199E-4</v>
      </c>
      <c r="DM296" s="230">
        <f t="shared" si="483"/>
        <v>-1.3803201520904199E-4</v>
      </c>
      <c r="DN296" s="230">
        <f t="shared" si="483"/>
        <v>-1.3803201520904199E-4</v>
      </c>
      <c r="DO296" s="230">
        <f t="shared" si="483"/>
        <v>-1.3803201520904199E-4</v>
      </c>
      <c r="DP296" s="230">
        <f t="shared" si="483"/>
        <v>-1.3803201520904199E-4</v>
      </c>
    </row>
    <row r="297" spans="2:120" x14ac:dyDescent="0.25">
      <c r="B297" s="194" t="str">
        <f t="shared" si="455"/>
        <v>Brazil</v>
      </c>
      <c r="C297" s="233">
        <f>'web app'!$C$29</f>
        <v>668.55</v>
      </c>
      <c r="D297" s="234">
        <f>'web app'!$C$17</f>
        <v>0.15</v>
      </c>
      <c r="E297" s="235">
        <f>VLOOKUP($S297,'data countries EDGAR'!$A$15:$AA$223,'data countries EDGAR'!$AA$12,FALSE)</f>
        <v>2.7541434044603939E-2</v>
      </c>
      <c r="F297" s="235">
        <f>VLOOKUP($S297,'data countries EDGAR'!$A$15:$AA$223,'data countries EDGAR'!$Z$12,FALSE)</f>
        <v>1.2771119821288531E-2</v>
      </c>
      <c r="G297" s="193">
        <f t="shared" si="456"/>
        <v>10.019336192622074</v>
      </c>
      <c r="H297" s="262">
        <f>VLOOKUP($S297,'data countries EDGAR'!$A$15:$AA$223,'data countries EDGAR'!M$12,FALSE)/1000</f>
        <v>0.46857937883285999</v>
      </c>
      <c r="I297" s="236">
        <f>VLOOKUP($S297,'data countries EDGAR'!$A$15:$AA$223,'data countries EDGAR'!N$12,FALSE)/1000</f>
        <v>0.44792102254105998</v>
      </c>
      <c r="J297" s="236">
        <f>VLOOKUP($S297,'data countries EDGAR'!$A$15:$AA$223,'data countries EDGAR'!O$12,FALSE)/1000</f>
        <v>0.5062333745691</v>
      </c>
      <c r="K297" s="236">
        <f>VLOOKUP($S297,'data countries EDGAR'!$A$15:$AA$223,'data countries EDGAR'!P$12,FALSE)/1000</f>
        <v>0.47926639523659997</v>
      </c>
      <c r="L297" s="236">
        <f>VLOOKUP($S297,'data countries EDGAR'!$A$15:$AA$223,'data countries EDGAR'!Q$12,FALSE)/1000</f>
        <v>0.48023496508329999</v>
      </c>
      <c r="M297" s="236">
        <f>VLOOKUP($S297,'data countries EDGAR'!$A$15:$AA$223,'data countries EDGAR'!R$12,FALSE)/1000</f>
        <v>0.49146878065337002</v>
      </c>
      <c r="N297" s="236"/>
      <c r="O297" s="236"/>
      <c r="P297" s="262">
        <f t="shared" si="457"/>
        <v>2.4051245380834301</v>
      </c>
      <c r="Q297" s="194">
        <f t="shared" si="458"/>
        <v>-0.41737776386443848</v>
      </c>
      <c r="R297" s="237">
        <f t="shared" si="459"/>
        <v>5.4815624098871731E-2</v>
      </c>
      <c r="S297" s="194" t="str">
        <f>'data countries EDGAR'!A40</f>
        <v>Brazil</v>
      </c>
      <c r="T297" s="210">
        <f>'web app'!$M$22-1</f>
        <v>2024</v>
      </c>
      <c r="U297" s="228">
        <f t="shared" si="460"/>
        <v>7.6142116545386438</v>
      </c>
      <c r="V297" s="193">
        <f t="shared" si="434"/>
        <v>7.6142116545395648</v>
      </c>
      <c r="W297" s="254">
        <f t="shared" si="461"/>
        <v>6.4546246276374397E-2</v>
      </c>
      <c r="X297" s="197">
        <f t="shared" si="435"/>
        <v>0.49146878065337002</v>
      </c>
      <c r="Y297" s="229">
        <f t="shared" si="436"/>
        <v>-9.8293756130674002E-3</v>
      </c>
      <c r="Z297" s="199">
        <f t="shared" si="462"/>
        <v>0.50129815626643737</v>
      </c>
      <c r="AA297" s="199">
        <f t="shared" si="437"/>
        <v>-2046.980021281335</v>
      </c>
      <c r="AB297" s="200">
        <f t="shared" si="438"/>
        <v>2089490.4298104425</v>
      </c>
      <c r="AC297" s="199">
        <f t="shared" si="463"/>
        <v>2024.5072777893786</v>
      </c>
      <c r="AD297" s="199">
        <f t="shared" si="464"/>
        <v>2058.8510902660901</v>
      </c>
      <c r="AE297" s="201">
        <f t="shared" si="465"/>
        <v>2058.8510902660901</v>
      </c>
      <c r="AF297" s="202">
        <f t="shared" si="439"/>
        <v>2058.1775394765591</v>
      </c>
      <c r="AG297" s="202">
        <f t="shared" si="466"/>
        <v>2058.8510902660901</v>
      </c>
      <c r="AH297" s="202">
        <f t="shared" si="467"/>
        <v>2058</v>
      </c>
      <c r="AI297" s="177">
        <f t="shared" si="440"/>
        <v>2058</v>
      </c>
      <c r="AJ297" s="178" cm="1">
        <f t="array" ref="AJ297">IFERROR(INDEX($AN$6:$DP$6,MATCH(_xlfn.AGGREGATE(14,6,(AN297:DP297)/(AN297:DP297&lt;=0),1),AN297:DP297,0)),"-")</f>
        <v>2058</v>
      </c>
      <c r="AL297" s="176" t="s">
        <v>302</v>
      </c>
      <c r="AM297" s="154">
        <f t="shared" si="441"/>
        <v>0.46857937883285999</v>
      </c>
      <c r="AN297" s="173">
        <f t="shared" si="442"/>
        <v>0.44792102254105998</v>
      </c>
      <c r="AO297" s="173">
        <f t="shared" si="443"/>
        <v>0.5062333745691</v>
      </c>
      <c r="AP297" s="173">
        <f t="shared" si="444"/>
        <v>0.47926639523659997</v>
      </c>
      <c r="AQ297" s="173">
        <f t="shared" si="445"/>
        <v>0.48023496508329999</v>
      </c>
      <c r="AR297" s="173">
        <f t="shared" si="446"/>
        <v>0.49146878065337002</v>
      </c>
      <c r="AS297" s="230">
        <f t="shared" si="476"/>
        <v>0.47687541105772441</v>
      </c>
      <c r="AT297" s="230">
        <f t="shared" si="476"/>
        <v>0.46228204146207874</v>
      </c>
      <c r="AU297" s="230">
        <f t="shared" si="476"/>
        <v>0.44768867186643313</v>
      </c>
      <c r="AV297" s="230">
        <f t="shared" si="476"/>
        <v>0.43309530227078752</v>
      </c>
      <c r="AW297" s="230">
        <f t="shared" si="476"/>
        <v>0.41850193267514185</v>
      </c>
      <c r="AX297" s="230">
        <f t="shared" si="476"/>
        <v>0.40390856307949624</v>
      </c>
      <c r="AY297" s="230">
        <f t="shared" si="476"/>
        <v>0.38931519348385057</v>
      </c>
      <c r="AZ297" s="230">
        <f t="shared" si="476"/>
        <v>0.37472182388820496</v>
      </c>
      <c r="BA297" s="230">
        <f t="shared" si="477"/>
        <v>0.36012845429255935</v>
      </c>
      <c r="BB297" s="230">
        <f t="shared" si="477"/>
        <v>0.34553508469691374</v>
      </c>
      <c r="BC297" s="230">
        <f t="shared" si="477"/>
        <v>0.33094171510126807</v>
      </c>
      <c r="BD297" s="230">
        <f t="shared" si="477"/>
        <v>0.31634834550562246</v>
      </c>
      <c r="BE297" s="230">
        <f t="shared" si="477"/>
        <v>0.3017549759099768</v>
      </c>
      <c r="BF297" s="230">
        <f t="shared" si="477"/>
        <v>0.28716160631433119</v>
      </c>
      <c r="BG297" s="230">
        <f t="shared" si="477"/>
        <v>0.27256823671868557</v>
      </c>
      <c r="BH297" s="230">
        <f t="shared" si="477"/>
        <v>0.25797486712303996</v>
      </c>
      <c r="BI297" s="230">
        <f t="shared" si="477"/>
        <v>0.2433814975273943</v>
      </c>
      <c r="BJ297" s="230">
        <f t="shared" si="477"/>
        <v>0.22878812793174869</v>
      </c>
      <c r="BK297" s="230">
        <f t="shared" si="478"/>
        <v>0.21419475833610302</v>
      </c>
      <c r="BL297" s="230">
        <f t="shared" si="478"/>
        <v>0.19960138874045741</v>
      </c>
      <c r="BM297" s="230">
        <f t="shared" si="478"/>
        <v>0.1850080191448118</v>
      </c>
      <c r="BN297" s="230">
        <f t="shared" si="478"/>
        <v>0.17041464954916613</v>
      </c>
      <c r="BO297" s="230">
        <f t="shared" si="478"/>
        <v>0.15582127995352052</v>
      </c>
      <c r="BP297" s="230">
        <f t="shared" si="478"/>
        <v>0.14122791035787491</v>
      </c>
      <c r="BQ297" s="230">
        <f t="shared" si="478"/>
        <v>0.12663454076222924</v>
      </c>
      <c r="BR297" s="230">
        <f t="shared" si="478"/>
        <v>0.11204117116658363</v>
      </c>
      <c r="BS297" s="230">
        <f t="shared" si="478"/>
        <v>9.744780157093802E-2</v>
      </c>
      <c r="BT297" s="230">
        <f t="shared" si="478"/>
        <v>8.2854431975292353E-2</v>
      </c>
      <c r="BU297" s="230">
        <f t="shared" si="479"/>
        <v>6.8261062379646742E-2</v>
      </c>
      <c r="BV297" s="230">
        <f t="shared" si="479"/>
        <v>5.3667692784001131E-2</v>
      </c>
      <c r="BW297" s="230">
        <f t="shared" si="479"/>
        <v>3.9074323188355464E-2</v>
      </c>
      <c r="BX297" s="230">
        <f t="shared" si="479"/>
        <v>2.4480953592709853E-2</v>
      </c>
      <c r="BY297" s="230">
        <f t="shared" si="479"/>
        <v>9.8875839970642421E-3</v>
      </c>
      <c r="BZ297" s="230">
        <f t="shared" si="479"/>
        <v>-4.5439881156075276E-3</v>
      </c>
      <c r="CA297" s="230">
        <f t="shared" si="479"/>
        <v>-9.8293756130674002E-3</v>
      </c>
      <c r="CB297" s="230">
        <f t="shared" si="479"/>
        <v>-9.8293756130674002E-3</v>
      </c>
      <c r="CC297" s="230">
        <f t="shared" si="479"/>
        <v>-9.8293756130674002E-3</v>
      </c>
      <c r="CD297" s="230">
        <f t="shared" si="479"/>
        <v>-9.8293756130674002E-3</v>
      </c>
      <c r="CE297" s="230">
        <f t="shared" si="480"/>
        <v>-9.8293756130674002E-3</v>
      </c>
      <c r="CF297" s="230">
        <f t="shared" si="480"/>
        <v>-9.8293756130674002E-3</v>
      </c>
      <c r="CG297" s="230">
        <f t="shared" si="480"/>
        <v>-9.8293756130674002E-3</v>
      </c>
      <c r="CH297" s="230">
        <f t="shared" si="480"/>
        <v>-9.8293756130674002E-3</v>
      </c>
      <c r="CI297" s="230">
        <f t="shared" si="480"/>
        <v>-9.8293756130674002E-3</v>
      </c>
      <c r="CJ297" s="230">
        <f t="shared" si="480"/>
        <v>-9.8293756130674002E-3</v>
      </c>
      <c r="CK297" s="230">
        <f t="shared" si="480"/>
        <v>-9.8293756130674002E-3</v>
      </c>
      <c r="CL297" s="230">
        <f t="shared" si="480"/>
        <v>-9.8293756130674002E-3</v>
      </c>
      <c r="CM297" s="230">
        <f t="shared" si="480"/>
        <v>-9.8293756130674002E-3</v>
      </c>
      <c r="CN297" s="230">
        <f t="shared" si="480"/>
        <v>-9.8293756130674002E-3</v>
      </c>
      <c r="CO297" s="230">
        <f t="shared" si="481"/>
        <v>-9.8293756130674002E-3</v>
      </c>
      <c r="CP297" s="230">
        <f t="shared" si="481"/>
        <v>-9.8293756130674002E-3</v>
      </c>
      <c r="CQ297" s="230">
        <f t="shared" si="481"/>
        <v>-9.8293756130674002E-3</v>
      </c>
      <c r="CR297" s="230">
        <f t="shared" si="481"/>
        <v>-9.8293756130674002E-3</v>
      </c>
      <c r="CS297" s="230">
        <f t="shared" si="481"/>
        <v>-9.8293756130674002E-3</v>
      </c>
      <c r="CT297" s="230">
        <f t="shared" si="481"/>
        <v>-9.8293756130674002E-3</v>
      </c>
      <c r="CU297" s="230">
        <f t="shared" si="481"/>
        <v>-9.8293756130674002E-3</v>
      </c>
      <c r="CV297" s="230">
        <f t="shared" si="481"/>
        <v>-9.8293756130674002E-3</v>
      </c>
      <c r="CW297" s="230">
        <f t="shared" si="481"/>
        <v>-9.8293756130674002E-3</v>
      </c>
      <c r="CX297" s="230">
        <f t="shared" si="481"/>
        <v>-9.8293756130674002E-3</v>
      </c>
      <c r="CY297" s="230">
        <f t="shared" si="482"/>
        <v>-9.8293756130674002E-3</v>
      </c>
      <c r="CZ297" s="230">
        <f t="shared" si="482"/>
        <v>-9.8293756130674002E-3</v>
      </c>
      <c r="DA297" s="230">
        <f t="shared" si="482"/>
        <v>-9.8293756130674002E-3</v>
      </c>
      <c r="DB297" s="230">
        <f t="shared" si="482"/>
        <v>-9.8293756130674002E-3</v>
      </c>
      <c r="DC297" s="230">
        <f t="shared" si="482"/>
        <v>-9.8293756130674002E-3</v>
      </c>
      <c r="DD297" s="230">
        <f t="shared" si="482"/>
        <v>-9.8293756130674002E-3</v>
      </c>
      <c r="DE297" s="230">
        <f t="shared" si="482"/>
        <v>-9.8293756130674002E-3</v>
      </c>
      <c r="DF297" s="230">
        <f t="shared" si="482"/>
        <v>-9.8293756130674002E-3</v>
      </c>
      <c r="DG297" s="230">
        <f t="shared" si="482"/>
        <v>-9.8293756130674002E-3</v>
      </c>
      <c r="DH297" s="230">
        <f t="shared" si="482"/>
        <v>-9.8293756130674002E-3</v>
      </c>
      <c r="DI297" s="230">
        <f t="shared" si="483"/>
        <v>-9.8293756130674002E-3</v>
      </c>
      <c r="DJ297" s="230">
        <f t="shared" si="483"/>
        <v>-9.8293756130674002E-3</v>
      </c>
      <c r="DK297" s="230">
        <f t="shared" si="483"/>
        <v>-9.8293756130674002E-3</v>
      </c>
      <c r="DL297" s="230">
        <f t="shared" si="483"/>
        <v>-9.8293756130674002E-3</v>
      </c>
      <c r="DM297" s="230">
        <f t="shared" si="483"/>
        <v>-9.8293756130674002E-3</v>
      </c>
      <c r="DN297" s="230">
        <f t="shared" si="483"/>
        <v>-9.8293756130674002E-3</v>
      </c>
      <c r="DO297" s="230">
        <f t="shared" si="483"/>
        <v>-9.8293756130674002E-3</v>
      </c>
      <c r="DP297" s="230">
        <f t="shared" si="483"/>
        <v>-9.8293756130674002E-3</v>
      </c>
    </row>
    <row r="298" spans="2:120" x14ac:dyDescent="0.25">
      <c r="B298" s="194" t="str">
        <f t="shared" si="455"/>
        <v>British Virgin Islands</v>
      </c>
      <c r="C298" s="233">
        <f>'web app'!$C$29</f>
        <v>668.55</v>
      </c>
      <c r="D298" s="234">
        <f>'web app'!$C$17</f>
        <v>0.15</v>
      </c>
      <c r="E298" s="235">
        <f>VLOOKUP($S298,'data countries EDGAR'!$A$15:$AA$223,'data countries EDGAR'!$AA$12,FALSE)</f>
        <v>4.1762233526749116E-6</v>
      </c>
      <c r="F298" s="235">
        <f>VLOOKUP($S298,'data countries EDGAR'!$A$15:$AA$223,'data countries EDGAR'!$Z$12,FALSE)</f>
        <v>2.3812419290904387E-6</v>
      </c>
      <c r="G298" s="193">
        <f t="shared" si="456"/>
        <v>1.7719845163040226E-3</v>
      </c>
      <c r="H298" s="262">
        <f>VLOOKUP($S298,'data countries EDGAR'!$A$15:$AA$223,'data countries EDGAR'!M$12,FALSE)/1000</f>
        <v>8.7369070183180011E-5</v>
      </c>
      <c r="I298" s="236">
        <f>VLOOKUP($S298,'data countries EDGAR'!$A$15:$AA$223,'data countries EDGAR'!N$12,FALSE)/1000</f>
        <v>8.4555771574264E-5</v>
      </c>
      <c r="J298" s="236">
        <f>VLOOKUP($S298,'data countries EDGAR'!$A$15:$AA$223,'data countries EDGAR'!O$12,FALSE)/1000</f>
        <v>8.4484816641685007E-5</v>
      </c>
      <c r="K298" s="236">
        <f>VLOOKUP($S298,'data countries EDGAR'!$A$15:$AA$223,'data countries EDGAR'!P$12,FALSE)/1000</f>
        <v>8.8415526545313996E-5</v>
      </c>
      <c r="L298" s="236">
        <f>VLOOKUP($S298,'data countries EDGAR'!$A$15:$AA$223,'data countries EDGAR'!Q$12,FALSE)/1000</f>
        <v>8.8694309938328991E-5</v>
      </c>
      <c r="M298" s="236">
        <f>VLOOKUP($S298,'data countries EDGAR'!$A$15:$AA$223,'data countries EDGAR'!R$12,FALSE)/1000</f>
        <v>9.1810282048847009E-5</v>
      </c>
      <c r="N298" s="236"/>
      <c r="O298" s="236"/>
      <c r="P298" s="262">
        <f t="shared" si="457"/>
        <v>4.3796070674843895E-4</v>
      </c>
      <c r="Q298" s="194">
        <f t="shared" si="458"/>
        <v>-8.1290771869400253E-5</v>
      </c>
      <c r="R298" s="237">
        <f t="shared" si="459"/>
        <v>6.0936522487167175E-2</v>
      </c>
      <c r="S298" s="194" t="str">
        <f>'data countries EDGAR'!A41</f>
        <v>British Virgin Islands</v>
      </c>
      <c r="T298" s="210">
        <f>'web app'!$M$22-1</f>
        <v>2024</v>
      </c>
      <c r="U298" s="228">
        <f t="shared" si="460"/>
        <v>1.3340238095555837E-3</v>
      </c>
      <c r="V298" s="193">
        <f t="shared" si="434"/>
        <v>1.3340238095554346E-3</v>
      </c>
      <c r="W298" s="254">
        <f t="shared" si="461"/>
        <v>6.8822071533553242E-2</v>
      </c>
      <c r="X298" s="197">
        <f t="shared" si="435"/>
        <v>9.1810282048847009E-5</v>
      </c>
      <c r="Y298" s="229">
        <f t="shared" si="436"/>
        <v>-1.8362056409769403E-6</v>
      </c>
      <c r="Z298" s="199">
        <f t="shared" si="462"/>
        <v>9.3646487689823954E-5</v>
      </c>
      <c r="AA298" s="199">
        <f t="shared" si="437"/>
        <v>-0.38221542602032665</v>
      </c>
      <c r="AB298" s="200">
        <f t="shared" si="438"/>
        <v>389.97563553263888</v>
      </c>
      <c r="AC298" s="199">
        <f t="shared" si="463"/>
        <v>2024.5077009984116</v>
      </c>
      <c r="AD298" s="199">
        <f t="shared" si="464"/>
        <v>2056.9633231610978</v>
      </c>
      <c r="AE298" s="201">
        <f t="shared" si="465"/>
        <v>2056.9633231610978</v>
      </c>
      <c r="AF298" s="202">
        <f t="shared" si="439"/>
        <v>2056.326787412841</v>
      </c>
      <c r="AG298" s="202">
        <f t="shared" si="466"/>
        <v>2056.9633231610978</v>
      </c>
      <c r="AH298" s="202">
        <f t="shared" si="467"/>
        <v>2056</v>
      </c>
      <c r="AI298" s="177">
        <f t="shared" si="440"/>
        <v>2056</v>
      </c>
      <c r="AJ298" s="178" cm="1">
        <f t="array" ref="AJ298">IFERROR(INDEX($AN$6:$DP$6,MATCH(_xlfn.AGGREGATE(14,6,(AN298:DP298)/(AN298:DP298&lt;=0),1),AN298:DP298,0)),"-")</f>
        <v>2056</v>
      </c>
      <c r="AL298" s="176" t="s">
        <v>302</v>
      </c>
      <c r="AM298" s="154">
        <f t="shared" si="441"/>
        <v>8.7369070183180011E-5</v>
      </c>
      <c r="AN298" s="173">
        <f t="shared" si="442"/>
        <v>8.4555771574264E-5</v>
      </c>
      <c r="AO298" s="173">
        <f t="shared" si="443"/>
        <v>8.4484816641685007E-5</v>
      </c>
      <c r="AP298" s="173">
        <f t="shared" si="444"/>
        <v>8.8415526545313996E-5</v>
      </c>
      <c r="AQ298" s="173">
        <f t="shared" si="445"/>
        <v>8.8694309938328991E-5</v>
      </c>
      <c r="AR298" s="173">
        <f t="shared" si="446"/>
        <v>9.1810282048847009E-5</v>
      </c>
      <c r="AS298" s="230">
        <f t="shared" si="476"/>
        <v>8.8925596238182856E-5</v>
      </c>
      <c r="AT298" s="230">
        <f t="shared" si="476"/>
        <v>8.6040910427518703E-5</v>
      </c>
      <c r="AU298" s="230">
        <f t="shared" si="476"/>
        <v>8.315622461685455E-5</v>
      </c>
      <c r="AV298" s="230">
        <f t="shared" si="476"/>
        <v>8.0271538806190383E-5</v>
      </c>
      <c r="AW298" s="230">
        <f t="shared" si="476"/>
        <v>7.738685299552623E-5</v>
      </c>
      <c r="AX298" s="230">
        <f t="shared" si="476"/>
        <v>7.4502167184862077E-5</v>
      </c>
      <c r="AY298" s="230">
        <f t="shared" si="476"/>
        <v>7.1617481374197924E-5</v>
      </c>
      <c r="AZ298" s="230">
        <f t="shared" si="476"/>
        <v>6.8732795563533771E-5</v>
      </c>
      <c r="BA298" s="230">
        <f t="shared" si="477"/>
        <v>6.5848109752869604E-5</v>
      </c>
      <c r="BB298" s="230">
        <f t="shared" si="477"/>
        <v>6.2963423942205451E-5</v>
      </c>
      <c r="BC298" s="230">
        <f t="shared" si="477"/>
        <v>6.0078738131541305E-5</v>
      </c>
      <c r="BD298" s="230">
        <f t="shared" si="477"/>
        <v>5.7194052320877145E-5</v>
      </c>
      <c r="BE298" s="230">
        <f t="shared" si="477"/>
        <v>5.4309366510212992E-5</v>
      </c>
      <c r="BF298" s="230">
        <f t="shared" si="477"/>
        <v>5.1424680699548839E-5</v>
      </c>
      <c r="BG298" s="230">
        <f t="shared" si="477"/>
        <v>4.8539994888884679E-5</v>
      </c>
      <c r="BH298" s="230">
        <f t="shared" si="477"/>
        <v>4.5655309078220526E-5</v>
      </c>
      <c r="BI298" s="230">
        <f t="shared" si="477"/>
        <v>4.2770623267556373E-5</v>
      </c>
      <c r="BJ298" s="230">
        <f t="shared" si="477"/>
        <v>3.9885937456892213E-5</v>
      </c>
      <c r="BK298" s="230">
        <f t="shared" si="478"/>
        <v>3.700125164622806E-5</v>
      </c>
      <c r="BL298" s="230">
        <f t="shared" si="478"/>
        <v>3.4116565835563907E-5</v>
      </c>
      <c r="BM298" s="230">
        <f t="shared" si="478"/>
        <v>3.1231880024899747E-5</v>
      </c>
      <c r="BN298" s="230">
        <f t="shared" si="478"/>
        <v>2.83471942142356E-5</v>
      </c>
      <c r="BO298" s="230">
        <f t="shared" si="478"/>
        <v>2.5462508403571434E-5</v>
      </c>
      <c r="BP298" s="230">
        <f t="shared" si="478"/>
        <v>2.2577822592907281E-5</v>
      </c>
      <c r="BQ298" s="230">
        <f t="shared" si="478"/>
        <v>1.9693136782243127E-5</v>
      </c>
      <c r="BR298" s="230">
        <f t="shared" si="478"/>
        <v>1.6808450971578974E-5</v>
      </c>
      <c r="BS298" s="230">
        <f t="shared" si="478"/>
        <v>1.3923765160914821E-5</v>
      </c>
      <c r="BT298" s="230">
        <f t="shared" si="478"/>
        <v>1.1039079350250668E-5</v>
      </c>
      <c r="BU298" s="230">
        <f t="shared" si="479"/>
        <v>8.1543935395865015E-6</v>
      </c>
      <c r="BV298" s="230">
        <f t="shared" si="479"/>
        <v>5.2697077289223484E-6</v>
      </c>
      <c r="BW298" s="230">
        <f t="shared" si="479"/>
        <v>2.3850219182581953E-6</v>
      </c>
      <c r="BX298" s="230">
        <f t="shared" si="479"/>
        <v>-4.977236664148599E-7</v>
      </c>
      <c r="BY298" s="230">
        <f t="shared" si="479"/>
        <v>-1.8362056409769403E-6</v>
      </c>
      <c r="BZ298" s="230">
        <f t="shared" si="479"/>
        <v>-1.8362056409769403E-6</v>
      </c>
      <c r="CA298" s="230">
        <f t="shared" si="479"/>
        <v>-1.8362056409769403E-6</v>
      </c>
      <c r="CB298" s="230">
        <f t="shared" si="479"/>
        <v>-1.8362056409769403E-6</v>
      </c>
      <c r="CC298" s="230">
        <f t="shared" si="479"/>
        <v>-1.8362056409769403E-6</v>
      </c>
      <c r="CD298" s="230">
        <f t="shared" si="479"/>
        <v>-1.8362056409769403E-6</v>
      </c>
      <c r="CE298" s="230">
        <f t="shared" si="480"/>
        <v>-1.8362056409769403E-6</v>
      </c>
      <c r="CF298" s="230">
        <f t="shared" si="480"/>
        <v>-1.8362056409769403E-6</v>
      </c>
      <c r="CG298" s="230">
        <f t="shared" si="480"/>
        <v>-1.8362056409769403E-6</v>
      </c>
      <c r="CH298" s="230">
        <f t="shared" si="480"/>
        <v>-1.8362056409769403E-6</v>
      </c>
      <c r="CI298" s="230">
        <f t="shared" si="480"/>
        <v>-1.8362056409769403E-6</v>
      </c>
      <c r="CJ298" s="230">
        <f t="shared" si="480"/>
        <v>-1.8362056409769403E-6</v>
      </c>
      <c r="CK298" s="230">
        <f t="shared" si="480"/>
        <v>-1.8362056409769403E-6</v>
      </c>
      <c r="CL298" s="230">
        <f t="shared" si="480"/>
        <v>-1.8362056409769403E-6</v>
      </c>
      <c r="CM298" s="230">
        <f t="shared" si="480"/>
        <v>-1.8362056409769403E-6</v>
      </c>
      <c r="CN298" s="230">
        <f t="shared" si="480"/>
        <v>-1.8362056409769403E-6</v>
      </c>
      <c r="CO298" s="230">
        <f t="shared" si="481"/>
        <v>-1.8362056409769403E-6</v>
      </c>
      <c r="CP298" s="230">
        <f t="shared" si="481"/>
        <v>-1.8362056409769403E-6</v>
      </c>
      <c r="CQ298" s="230">
        <f t="shared" si="481"/>
        <v>-1.8362056409769403E-6</v>
      </c>
      <c r="CR298" s="230">
        <f t="shared" si="481"/>
        <v>-1.8362056409769403E-6</v>
      </c>
      <c r="CS298" s="230">
        <f t="shared" si="481"/>
        <v>-1.8362056409769403E-6</v>
      </c>
      <c r="CT298" s="230">
        <f t="shared" si="481"/>
        <v>-1.8362056409769403E-6</v>
      </c>
      <c r="CU298" s="230">
        <f t="shared" si="481"/>
        <v>-1.8362056409769403E-6</v>
      </c>
      <c r="CV298" s="230">
        <f t="shared" si="481"/>
        <v>-1.8362056409769403E-6</v>
      </c>
      <c r="CW298" s="230">
        <f t="shared" si="481"/>
        <v>-1.8362056409769403E-6</v>
      </c>
      <c r="CX298" s="230">
        <f t="shared" si="481"/>
        <v>-1.8362056409769403E-6</v>
      </c>
      <c r="CY298" s="230">
        <f t="shared" si="482"/>
        <v>-1.8362056409769403E-6</v>
      </c>
      <c r="CZ298" s="230">
        <f t="shared" si="482"/>
        <v>-1.8362056409769403E-6</v>
      </c>
      <c r="DA298" s="230">
        <f t="shared" si="482"/>
        <v>-1.8362056409769403E-6</v>
      </c>
      <c r="DB298" s="230">
        <f t="shared" si="482"/>
        <v>-1.8362056409769403E-6</v>
      </c>
      <c r="DC298" s="230">
        <f t="shared" si="482"/>
        <v>-1.8362056409769403E-6</v>
      </c>
      <c r="DD298" s="230">
        <f t="shared" si="482"/>
        <v>-1.8362056409769403E-6</v>
      </c>
      <c r="DE298" s="230">
        <f t="shared" si="482"/>
        <v>-1.8362056409769403E-6</v>
      </c>
      <c r="DF298" s="230">
        <f t="shared" si="482"/>
        <v>-1.8362056409769403E-6</v>
      </c>
      <c r="DG298" s="230">
        <f t="shared" si="482"/>
        <v>-1.8362056409769403E-6</v>
      </c>
      <c r="DH298" s="230">
        <f t="shared" si="482"/>
        <v>-1.8362056409769403E-6</v>
      </c>
      <c r="DI298" s="230">
        <f t="shared" si="483"/>
        <v>-1.8362056409769403E-6</v>
      </c>
      <c r="DJ298" s="230">
        <f t="shared" si="483"/>
        <v>-1.8362056409769403E-6</v>
      </c>
      <c r="DK298" s="230">
        <f t="shared" si="483"/>
        <v>-1.8362056409769403E-6</v>
      </c>
      <c r="DL298" s="230">
        <f t="shared" si="483"/>
        <v>-1.8362056409769403E-6</v>
      </c>
      <c r="DM298" s="230">
        <f t="shared" si="483"/>
        <v>-1.8362056409769403E-6</v>
      </c>
      <c r="DN298" s="230">
        <f t="shared" si="483"/>
        <v>-1.8362056409769403E-6</v>
      </c>
      <c r="DO298" s="230">
        <f t="shared" si="483"/>
        <v>-1.8362056409769403E-6</v>
      </c>
      <c r="DP298" s="230">
        <f t="shared" si="483"/>
        <v>-1.8362056409769403E-6</v>
      </c>
    </row>
    <row r="299" spans="2:120" x14ac:dyDescent="0.25">
      <c r="B299" s="194" t="str">
        <f t="shared" si="455"/>
        <v>Brunei</v>
      </c>
      <c r="C299" s="233">
        <f>'web app'!$C$29</f>
        <v>668.55</v>
      </c>
      <c r="D299" s="234">
        <f>'web app'!$C$17</f>
        <v>0.15</v>
      </c>
      <c r="E299" s="235">
        <f>VLOOKUP($S299,'data countries EDGAR'!$A$15:$AA$223,'data countries EDGAR'!$AA$12,FALSE)</f>
        <v>5.6969672196034549E-5</v>
      </c>
      <c r="F299" s="235">
        <f>VLOOKUP($S299,'data countries EDGAR'!$A$15:$AA$223,'data countries EDGAR'!$Z$12,FALSE)</f>
        <v>2.0723450983722413E-4</v>
      </c>
      <c r="G299" s="193">
        <f t="shared" si="456"/>
        <v>0.12347769797092358</v>
      </c>
      <c r="H299" s="262">
        <f>VLOOKUP($S299,'data countries EDGAR'!$A$15:$AA$223,'data countries EDGAR'!M$12,FALSE)/1000</f>
        <v>7.6035476333399001E-3</v>
      </c>
      <c r="I299" s="236">
        <f>VLOOKUP($S299,'data countries EDGAR'!$A$15:$AA$223,'data countries EDGAR'!N$12,FALSE)/1000</f>
        <v>1.0127928119354E-2</v>
      </c>
      <c r="J299" s="236">
        <f>VLOOKUP($S299,'data countries EDGAR'!$A$15:$AA$223,'data countries EDGAR'!O$12,FALSE)/1000</f>
        <v>9.9862092708814E-3</v>
      </c>
      <c r="K299" s="236">
        <f>VLOOKUP($S299,'data countries EDGAR'!$A$15:$AA$223,'data countries EDGAR'!P$12,FALSE)/1000</f>
        <v>9.5371271096972993E-3</v>
      </c>
      <c r="L299" s="236">
        <f>VLOOKUP($S299,'data countries EDGAR'!$A$15:$AA$223,'data countries EDGAR'!Q$12,FALSE)/1000</f>
        <v>9.7035693494279991E-3</v>
      </c>
      <c r="M299" s="236">
        <f>VLOOKUP($S299,'data countries EDGAR'!$A$15:$AA$223,'data countries EDGAR'!R$12,FALSE)/1000</f>
        <v>9.3666890493237995E-3</v>
      </c>
      <c r="N299" s="236"/>
      <c r="O299" s="236"/>
      <c r="P299" s="262">
        <f t="shared" si="457"/>
        <v>4.8721522898684498E-2</v>
      </c>
      <c r="Q299" s="194">
        <f t="shared" si="458"/>
        <v>-1.0674703440759836E-2</v>
      </c>
      <c r="R299" s="237">
        <f t="shared" si="459"/>
        <v>0.14279360106967159</v>
      </c>
      <c r="S299" s="194" t="str">
        <f>'data countries EDGAR'!A42</f>
        <v>Brunei</v>
      </c>
      <c r="T299" s="210">
        <f>'web app'!$M$22-1</f>
        <v>2024</v>
      </c>
      <c r="U299" s="228">
        <f t="shared" si="460"/>
        <v>7.4756175072239084E-2</v>
      </c>
      <c r="V299" s="193">
        <f t="shared" si="434"/>
        <v>7.4756175072181075E-2</v>
      </c>
      <c r="W299" s="254">
        <f t="shared" si="461"/>
        <v>0.12529652620956711</v>
      </c>
      <c r="X299" s="197">
        <f t="shared" si="435"/>
        <v>9.3666890493237995E-3</v>
      </c>
      <c r="Y299" s="229">
        <f t="shared" si="436"/>
        <v>-1.8733378098647599E-4</v>
      </c>
      <c r="Z299" s="199">
        <f t="shared" si="462"/>
        <v>9.554022830310276E-3</v>
      </c>
      <c r="AA299" s="199">
        <f t="shared" si="437"/>
        <v>-38.871779547611034</v>
      </c>
      <c r="AB299" s="200">
        <f t="shared" si="438"/>
        <v>39537.799721828844</v>
      </c>
      <c r="AC299" s="199">
        <f t="shared" si="463"/>
        <v>2024.5127441788482</v>
      </c>
      <c r="AD299" s="199">
        <f t="shared" si="464"/>
        <v>2044.1167994192424</v>
      </c>
      <c r="AE299" s="201">
        <f t="shared" si="465"/>
        <v>2044.1167994192424</v>
      </c>
      <c r="AF299" s="202">
        <f t="shared" si="439"/>
        <v>2043.7321562933748</v>
      </c>
      <c r="AG299" s="202">
        <f t="shared" si="466"/>
        <v>2044.1167994192424</v>
      </c>
      <c r="AH299" s="202">
        <f t="shared" si="467"/>
        <v>2044</v>
      </c>
      <c r="AI299" s="177">
        <f t="shared" si="440"/>
        <v>2044</v>
      </c>
      <c r="AJ299" s="178" cm="1">
        <f t="array" ref="AJ299">IFERROR(INDEX($AN$6:$DP$6,MATCH(_xlfn.AGGREGATE(14,6,(AN299:DP299)/(AN299:DP299&lt;=0),1),AN299:DP299,0)),"-")</f>
        <v>2044</v>
      </c>
      <c r="AL299" s="176" t="s">
        <v>302</v>
      </c>
      <c r="AM299" s="154">
        <f t="shared" si="441"/>
        <v>7.6035476333399001E-3</v>
      </c>
      <c r="AN299" s="173">
        <f t="shared" si="442"/>
        <v>1.0127928119354E-2</v>
      </c>
      <c r="AO299" s="173">
        <f t="shared" si="443"/>
        <v>9.9862092708814E-3</v>
      </c>
      <c r="AP299" s="173">
        <f t="shared" si="444"/>
        <v>9.5371271096972993E-3</v>
      </c>
      <c r="AQ299" s="173">
        <f t="shared" si="445"/>
        <v>9.7035693494279991E-3</v>
      </c>
      <c r="AR299" s="173">
        <f t="shared" si="446"/>
        <v>9.3666890493237995E-3</v>
      </c>
      <c r="AS299" s="230">
        <f t="shared" si="476"/>
        <v>8.8796563470911107E-3</v>
      </c>
      <c r="AT299" s="230">
        <f t="shared" si="476"/>
        <v>8.3926236448584202E-3</v>
      </c>
      <c r="AU299" s="230">
        <f t="shared" si="476"/>
        <v>7.9055909426257315E-3</v>
      </c>
      <c r="AV299" s="230">
        <f t="shared" si="476"/>
        <v>7.4185582403930419E-3</v>
      </c>
      <c r="AW299" s="230">
        <f t="shared" si="476"/>
        <v>6.9315255381603522E-3</v>
      </c>
      <c r="AX299" s="230">
        <f t="shared" si="476"/>
        <v>6.4444928359276635E-3</v>
      </c>
      <c r="AY299" s="230">
        <f t="shared" si="476"/>
        <v>5.9574601336949739E-3</v>
      </c>
      <c r="AZ299" s="230">
        <f t="shared" si="476"/>
        <v>5.4704274314622842E-3</v>
      </c>
      <c r="BA299" s="230">
        <f t="shared" si="477"/>
        <v>4.9833947292295955E-3</v>
      </c>
      <c r="BB299" s="230">
        <f t="shared" si="477"/>
        <v>4.4963620269969059E-3</v>
      </c>
      <c r="BC299" s="230">
        <f t="shared" si="477"/>
        <v>4.0093293247642162E-3</v>
      </c>
      <c r="BD299" s="230">
        <f t="shared" si="477"/>
        <v>3.5222966225315275E-3</v>
      </c>
      <c r="BE299" s="230">
        <f t="shared" si="477"/>
        <v>3.0352639202988379E-3</v>
      </c>
      <c r="BF299" s="230">
        <f t="shared" si="477"/>
        <v>2.5482312180661482E-3</v>
      </c>
      <c r="BG299" s="230">
        <f t="shared" si="477"/>
        <v>2.0611985158334595E-3</v>
      </c>
      <c r="BH299" s="230">
        <f t="shared" si="477"/>
        <v>1.5741658136007699E-3</v>
      </c>
      <c r="BI299" s="230">
        <f t="shared" si="477"/>
        <v>1.0871331113680802E-3</v>
      </c>
      <c r="BJ299" s="230">
        <f t="shared" si="477"/>
        <v>6.0010040913539148E-4</v>
      </c>
      <c r="BK299" s="230">
        <f t="shared" si="478"/>
        <v>1.1306770690270099E-4</v>
      </c>
      <c r="BL299" s="230">
        <f t="shared" si="478"/>
        <v>-1.8401170551718047E-4</v>
      </c>
      <c r="BM299" s="230">
        <f t="shared" si="478"/>
        <v>-1.8733378098647599E-4</v>
      </c>
      <c r="BN299" s="230">
        <f t="shared" si="478"/>
        <v>-1.8733378098647599E-4</v>
      </c>
      <c r="BO299" s="230">
        <f t="shared" si="478"/>
        <v>-1.8733378098647599E-4</v>
      </c>
      <c r="BP299" s="230">
        <f t="shared" si="478"/>
        <v>-1.8733378098647599E-4</v>
      </c>
      <c r="BQ299" s="230">
        <f t="shared" si="478"/>
        <v>-1.8733378098647599E-4</v>
      </c>
      <c r="BR299" s="230">
        <f t="shared" si="478"/>
        <v>-1.8733378098647599E-4</v>
      </c>
      <c r="BS299" s="230">
        <f t="shared" si="478"/>
        <v>-1.8733378098647599E-4</v>
      </c>
      <c r="BT299" s="230">
        <f t="shared" si="478"/>
        <v>-1.8733378098647599E-4</v>
      </c>
      <c r="BU299" s="230">
        <f t="shared" si="479"/>
        <v>-1.8733378098647599E-4</v>
      </c>
      <c r="BV299" s="230">
        <f t="shared" si="479"/>
        <v>-1.8733378098647599E-4</v>
      </c>
      <c r="BW299" s="230">
        <f t="shared" si="479"/>
        <v>-1.8733378098647599E-4</v>
      </c>
      <c r="BX299" s="230">
        <f t="shared" si="479"/>
        <v>-1.8733378098647599E-4</v>
      </c>
      <c r="BY299" s="230">
        <f t="shared" si="479"/>
        <v>-1.8733378098647599E-4</v>
      </c>
      <c r="BZ299" s="230">
        <f t="shared" si="479"/>
        <v>-1.8733378098647599E-4</v>
      </c>
      <c r="CA299" s="230">
        <f t="shared" si="479"/>
        <v>-1.8733378098647599E-4</v>
      </c>
      <c r="CB299" s="230">
        <f t="shared" si="479"/>
        <v>-1.8733378098647599E-4</v>
      </c>
      <c r="CC299" s="230">
        <f t="shared" si="479"/>
        <v>-1.8733378098647599E-4</v>
      </c>
      <c r="CD299" s="230">
        <f t="shared" si="479"/>
        <v>-1.8733378098647599E-4</v>
      </c>
      <c r="CE299" s="230">
        <f t="shared" si="480"/>
        <v>-1.8733378098647599E-4</v>
      </c>
      <c r="CF299" s="230">
        <f t="shared" si="480"/>
        <v>-1.8733378098647599E-4</v>
      </c>
      <c r="CG299" s="230">
        <f t="shared" si="480"/>
        <v>-1.8733378098647599E-4</v>
      </c>
      <c r="CH299" s="230">
        <f t="shared" si="480"/>
        <v>-1.8733378098647599E-4</v>
      </c>
      <c r="CI299" s="230">
        <f t="shared" si="480"/>
        <v>-1.8733378098647599E-4</v>
      </c>
      <c r="CJ299" s="230">
        <f t="shared" si="480"/>
        <v>-1.8733378098647599E-4</v>
      </c>
      <c r="CK299" s="230">
        <f t="shared" si="480"/>
        <v>-1.8733378098647599E-4</v>
      </c>
      <c r="CL299" s="230">
        <f t="shared" si="480"/>
        <v>-1.8733378098647599E-4</v>
      </c>
      <c r="CM299" s="230">
        <f t="shared" si="480"/>
        <v>-1.8733378098647599E-4</v>
      </c>
      <c r="CN299" s="230">
        <f t="shared" si="480"/>
        <v>-1.8733378098647599E-4</v>
      </c>
      <c r="CO299" s="230">
        <f t="shared" si="481"/>
        <v>-1.8733378098647599E-4</v>
      </c>
      <c r="CP299" s="230">
        <f t="shared" si="481"/>
        <v>-1.8733378098647599E-4</v>
      </c>
      <c r="CQ299" s="230">
        <f t="shared" si="481"/>
        <v>-1.8733378098647599E-4</v>
      </c>
      <c r="CR299" s="230">
        <f t="shared" si="481"/>
        <v>-1.8733378098647599E-4</v>
      </c>
      <c r="CS299" s="230">
        <f t="shared" si="481"/>
        <v>-1.8733378098647599E-4</v>
      </c>
      <c r="CT299" s="230">
        <f t="shared" si="481"/>
        <v>-1.8733378098647599E-4</v>
      </c>
      <c r="CU299" s="230">
        <f t="shared" si="481"/>
        <v>-1.8733378098647599E-4</v>
      </c>
      <c r="CV299" s="230">
        <f t="shared" si="481"/>
        <v>-1.8733378098647599E-4</v>
      </c>
      <c r="CW299" s="230">
        <f t="shared" si="481"/>
        <v>-1.8733378098647599E-4</v>
      </c>
      <c r="CX299" s="230">
        <f t="shared" si="481"/>
        <v>-1.8733378098647599E-4</v>
      </c>
      <c r="CY299" s="230">
        <f t="shared" si="482"/>
        <v>-1.8733378098647599E-4</v>
      </c>
      <c r="CZ299" s="230">
        <f t="shared" si="482"/>
        <v>-1.8733378098647599E-4</v>
      </c>
      <c r="DA299" s="230">
        <f t="shared" si="482"/>
        <v>-1.8733378098647599E-4</v>
      </c>
      <c r="DB299" s="230">
        <f t="shared" si="482"/>
        <v>-1.8733378098647599E-4</v>
      </c>
      <c r="DC299" s="230">
        <f t="shared" si="482"/>
        <v>-1.8733378098647599E-4</v>
      </c>
      <c r="DD299" s="230">
        <f t="shared" si="482"/>
        <v>-1.8733378098647599E-4</v>
      </c>
      <c r="DE299" s="230">
        <f t="shared" si="482"/>
        <v>-1.8733378098647599E-4</v>
      </c>
      <c r="DF299" s="230">
        <f t="shared" si="482"/>
        <v>-1.8733378098647599E-4</v>
      </c>
      <c r="DG299" s="230">
        <f t="shared" si="482"/>
        <v>-1.8733378098647599E-4</v>
      </c>
      <c r="DH299" s="230">
        <f t="shared" si="482"/>
        <v>-1.8733378098647599E-4</v>
      </c>
      <c r="DI299" s="230">
        <f t="shared" si="483"/>
        <v>-1.8733378098647599E-4</v>
      </c>
      <c r="DJ299" s="230">
        <f t="shared" si="483"/>
        <v>-1.8733378098647599E-4</v>
      </c>
      <c r="DK299" s="230">
        <f t="shared" si="483"/>
        <v>-1.8733378098647599E-4</v>
      </c>
      <c r="DL299" s="230">
        <f t="shared" si="483"/>
        <v>-1.8733378098647599E-4</v>
      </c>
      <c r="DM299" s="230">
        <f t="shared" si="483"/>
        <v>-1.8733378098647599E-4</v>
      </c>
      <c r="DN299" s="230">
        <f t="shared" si="483"/>
        <v>-1.8733378098647599E-4</v>
      </c>
      <c r="DO299" s="230">
        <f t="shared" si="483"/>
        <v>-1.8733378098647599E-4</v>
      </c>
      <c r="DP299" s="230">
        <f t="shared" si="483"/>
        <v>-1.8733378098647599E-4</v>
      </c>
    </row>
    <row r="300" spans="2:120" x14ac:dyDescent="0.25">
      <c r="B300" s="194" t="str">
        <f t="shared" si="455"/>
        <v>Bulgaria</v>
      </c>
      <c r="C300" s="233">
        <f>'web app'!$C$29</f>
        <v>668.55</v>
      </c>
      <c r="D300" s="234">
        <f>'web app'!$C$17</f>
        <v>0.15</v>
      </c>
      <c r="E300" s="235">
        <f>VLOOKUP($S300,'data countries EDGAR'!$A$15:$AA$223,'data countries EDGAR'!$AA$12,FALSE)</f>
        <v>9.06245265402409E-4</v>
      </c>
      <c r="F300" s="235">
        <f>VLOOKUP($S300,'data countries EDGAR'!$A$15:$AA$223,'data countries EDGAR'!$Z$12,FALSE)</f>
        <v>1.2165481071367962E-3</v>
      </c>
      <c r="G300" s="193">
        <f t="shared" si="456"/>
        <v>0.7822052923000764</v>
      </c>
      <c r="H300" s="262">
        <f>VLOOKUP($S300,'data countries EDGAR'!$A$15:$AA$223,'data countries EDGAR'!M$12,FALSE)/1000</f>
        <v>4.4635816149201001E-2</v>
      </c>
      <c r="I300" s="236">
        <f>VLOOKUP($S300,'data countries EDGAR'!$A$15:$AA$223,'data countries EDGAR'!N$12,FALSE)/1000</f>
        <v>3.9415079498224995E-2</v>
      </c>
      <c r="J300" s="236">
        <f>VLOOKUP($S300,'data countries EDGAR'!$A$15:$AA$223,'data countries EDGAR'!O$12,FALSE)/1000</f>
        <v>4.5871092104963998E-2</v>
      </c>
      <c r="K300" s="236">
        <f>VLOOKUP($S300,'data countries EDGAR'!$A$15:$AA$223,'data countries EDGAR'!P$12,FALSE)/1000</f>
        <v>4.9443077448864003E-2</v>
      </c>
      <c r="L300" s="236">
        <f>VLOOKUP($S300,'data countries EDGAR'!$A$15:$AA$223,'data countries EDGAR'!Q$12,FALSE)/1000</f>
        <v>3.6970581109129999E-2</v>
      </c>
      <c r="M300" s="236">
        <f>VLOOKUP($S300,'data countries EDGAR'!$A$15:$AA$223,'data countries EDGAR'!R$12,FALSE)/1000</f>
        <v>3.4188471741050004E-2</v>
      </c>
      <c r="N300" s="236"/>
      <c r="O300" s="236"/>
      <c r="P300" s="262">
        <f t="shared" si="457"/>
        <v>0.20588830190223301</v>
      </c>
      <c r="Q300" s="194">
        <f t="shared" si="458"/>
        <v>-2.7220145899470829E-2</v>
      </c>
      <c r="R300" s="237">
        <f t="shared" si="459"/>
        <v>4.7231204967044624E-2</v>
      </c>
      <c r="S300" s="194" t="str">
        <f>'data countries EDGAR'!A43</f>
        <v>Bulgaria</v>
      </c>
      <c r="T300" s="210">
        <f>'web app'!$M$22-1</f>
        <v>2024</v>
      </c>
      <c r="U300" s="228">
        <f t="shared" si="460"/>
        <v>0.57631699039784334</v>
      </c>
      <c r="V300" s="193">
        <f t="shared" si="434"/>
        <v>0.57631699039778883</v>
      </c>
      <c r="W300" s="254">
        <f t="shared" si="461"/>
        <v>5.9322338766022886E-2</v>
      </c>
      <c r="X300" s="197">
        <f t="shared" si="435"/>
        <v>3.4188471741050004E-2</v>
      </c>
      <c r="Y300" s="229">
        <f t="shared" si="436"/>
        <v>-6.8376943482100015E-4</v>
      </c>
      <c r="Z300" s="199">
        <f t="shared" si="462"/>
        <v>3.4872241175871004E-2</v>
      </c>
      <c r="AA300" s="199">
        <f t="shared" si="437"/>
        <v>-142.48914369716604</v>
      </c>
      <c r="AB300" s="200">
        <f t="shared" si="438"/>
        <v>145541.90373148775</v>
      </c>
      <c r="AC300" s="199">
        <f t="shared" si="463"/>
        <v>2024.5067518859689</v>
      </c>
      <c r="AD300" s="199">
        <f t="shared" si="464"/>
        <v>2061.5266916931587</v>
      </c>
      <c r="AE300" s="201">
        <f t="shared" si="465"/>
        <v>2061.5266916931587</v>
      </c>
      <c r="AF300" s="202">
        <f t="shared" si="439"/>
        <v>2060.800678130548</v>
      </c>
      <c r="AG300" s="202">
        <f t="shared" si="466"/>
        <v>2061.5266916931587</v>
      </c>
      <c r="AH300" s="202">
        <f t="shared" si="467"/>
        <v>2061</v>
      </c>
      <c r="AI300" s="177">
        <f t="shared" si="440"/>
        <v>2061</v>
      </c>
      <c r="AJ300" s="178" cm="1">
        <f t="array" ref="AJ300">IFERROR(INDEX($AN$6:$DP$6,MATCH(_xlfn.AGGREGATE(14,6,(AN300:DP300)/(AN300:DP300&lt;=0),1),AN300:DP300,0)),"-")</f>
        <v>2061</v>
      </c>
      <c r="AL300" s="176" t="s">
        <v>302</v>
      </c>
      <c r="AM300" s="154">
        <f t="shared" si="441"/>
        <v>4.4635816149201001E-2</v>
      </c>
      <c r="AN300" s="173">
        <f t="shared" si="442"/>
        <v>3.9415079498224995E-2</v>
      </c>
      <c r="AO300" s="173">
        <f t="shared" si="443"/>
        <v>4.5871092104963998E-2</v>
      </c>
      <c r="AP300" s="173">
        <f t="shared" si="444"/>
        <v>4.9443077448864003E-2</v>
      </c>
      <c r="AQ300" s="173">
        <f t="shared" si="445"/>
        <v>3.6970581109129999E-2</v>
      </c>
      <c r="AR300" s="173">
        <f t="shared" si="446"/>
        <v>3.4188471741050004E-2</v>
      </c>
      <c r="AS300" s="230">
        <f t="shared" si="476"/>
        <v>3.3246658157896035E-2</v>
      </c>
      <c r="AT300" s="230">
        <f t="shared" si="476"/>
        <v>3.2304844574742073E-2</v>
      </c>
      <c r="AU300" s="230">
        <f t="shared" si="476"/>
        <v>3.1363030991588103E-2</v>
      </c>
      <c r="AV300" s="230">
        <f t="shared" si="476"/>
        <v>3.0421217408434138E-2</v>
      </c>
      <c r="AW300" s="230">
        <f t="shared" si="476"/>
        <v>2.9479403825280168E-2</v>
      </c>
      <c r="AX300" s="230">
        <f t="shared" si="476"/>
        <v>2.8537590242126203E-2</v>
      </c>
      <c r="AY300" s="230">
        <f t="shared" si="476"/>
        <v>2.7595776658972233E-2</v>
      </c>
      <c r="AZ300" s="230">
        <f t="shared" si="476"/>
        <v>2.6653963075818268E-2</v>
      </c>
      <c r="BA300" s="230">
        <f t="shared" si="477"/>
        <v>2.5712149492664302E-2</v>
      </c>
      <c r="BB300" s="230">
        <f t="shared" si="477"/>
        <v>2.4770335909510333E-2</v>
      </c>
      <c r="BC300" s="230">
        <f t="shared" si="477"/>
        <v>2.3828522326356367E-2</v>
      </c>
      <c r="BD300" s="230">
        <f t="shared" si="477"/>
        <v>2.2886708743202401E-2</v>
      </c>
      <c r="BE300" s="230">
        <f t="shared" si="477"/>
        <v>2.1944895160048432E-2</v>
      </c>
      <c r="BF300" s="230">
        <f t="shared" si="477"/>
        <v>2.1003081576894466E-2</v>
      </c>
      <c r="BG300" s="230">
        <f t="shared" si="477"/>
        <v>2.00612679937405E-2</v>
      </c>
      <c r="BH300" s="230">
        <f t="shared" si="477"/>
        <v>1.9119454410586531E-2</v>
      </c>
      <c r="BI300" s="230">
        <f t="shared" si="477"/>
        <v>1.8177640827432565E-2</v>
      </c>
      <c r="BJ300" s="230">
        <f t="shared" si="477"/>
        <v>1.72358272442786E-2</v>
      </c>
      <c r="BK300" s="230">
        <f t="shared" si="478"/>
        <v>1.629401366112463E-2</v>
      </c>
      <c r="BL300" s="230">
        <f t="shared" si="478"/>
        <v>1.5352200077970665E-2</v>
      </c>
      <c r="BM300" s="230">
        <f t="shared" si="478"/>
        <v>1.4410386494816699E-2</v>
      </c>
      <c r="BN300" s="230">
        <f t="shared" si="478"/>
        <v>1.346857291166273E-2</v>
      </c>
      <c r="BO300" s="230">
        <f t="shared" si="478"/>
        <v>1.2526759328508764E-2</v>
      </c>
      <c r="BP300" s="230">
        <f t="shared" si="478"/>
        <v>1.1584945745354798E-2</v>
      </c>
      <c r="BQ300" s="230">
        <f t="shared" si="478"/>
        <v>1.0643132162200829E-2</v>
      </c>
      <c r="BR300" s="230">
        <f t="shared" si="478"/>
        <v>9.701318579046863E-3</v>
      </c>
      <c r="BS300" s="230">
        <f t="shared" si="478"/>
        <v>8.7595049958928972E-3</v>
      </c>
      <c r="BT300" s="230">
        <f t="shared" si="478"/>
        <v>7.817691412738928E-3</v>
      </c>
      <c r="BU300" s="230">
        <f t="shared" si="479"/>
        <v>6.8758778295849622E-3</v>
      </c>
      <c r="BV300" s="230">
        <f t="shared" si="479"/>
        <v>5.9340642464309964E-3</v>
      </c>
      <c r="BW300" s="230">
        <f t="shared" si="479"/>
        <v>4.9922506632770272E-3</v>
      </c>
      <c r="BX300" s="230">
        <f t="shared" si="479"/>
        <v>4.0504370801230614E-3</v>
      </c>
      <c r="BY300" s="230">
        <f t="shared" si="479"/>
        <v>3.1086234969690957E-3</v>
      </c>
      <c r="BZ300" s="230">
        <f t="shared" si="479"/>
        <v>2.1668099138151264E-3</v>
      </c>
      <c r="CA300" s="230">
        <f t="shared" si="479"/>
        <v>1.2249963306611572E-3</v>
      </c>
      <c r="CB300" s="230">
        <f t="shared" si="479"/>
        <v>2.8318274750719491E-4</v>
      </c>
      <c r="CC300" s="230">
        <f t="shared" si="479"/>
        <v>-5.5313794145184247E-4</v>
      </c>
      <c r="CD300" s="230">
        <f t="shared" si="479"/>
        <v>-6.8376943482100015E-4</v>
      </c>
      <c r="CE300" s="230">
        <f t="shared" si="480"/>
        <v>-6.8376943482100015E-4</v>
      </c>
      <c r="CF300" s="230">
        <f t="shared" si="480"/>
        <v>-6.8376943482100015E-4</v>
      </c>
      <c r="CG300" s="230">
        <f t="shared" si="480"/>
        <v>-6.8376943482100015E-4</v>
      </c>
      <c r="CH300" s="230">
        <f t="shared" si="480"/>
        <v>-6.8376943482100015E-4</v>
      </c>
      <c r="CI300" s="230">
        <f t="shared" si="480"/>
        <v>-6.8376943482100015E-4</v>
      </c>
      <c r="CJ300" s="230">
        <f t="shared" si="480"/>
        <v>-6.8376943482100015E-4</v>
      </c>
      <c r="CK300" s="230">
        <f t="shared" si="480"/>
        <v>-6.8376943482100015E-4</v>
      </c>
      <c r="CL300" s="230">
        <f t="shared" si="480"/>
        <v>-6.8376943482100015E-4</v>
      </c>
      <c r="CM300" s="230">
        <f t="shared" si="480"/>
        <v>-6.8376943482100015E-4</v>
      </c>
      <c r="CN300" s="230">
        <f t="shared" si="480"/>
        <v>-6.8376943482100015E-4</v>
      </c>
      <c r="CO300" s="230">
        <f t="shared" si="481"/>
        <v>-6.8376943482100015E-4</v>
      </c>
      <c r="CP300" s="230">
        <f t="shared" si="481"/>
        <v>-6.8376943482100015E-4</v>
      </c>
      <c r="CQ300" s="230">
        <f t="shared" si="481"/>
        <v>-6.8376943482100015E-4</v>
      </c>
      <c r="CR300" s="230">
        <f t="shared" si="481"/>
        <v>-6.8376943482100015E-4</v>
      </c>
      <c r="CS300" s="230">
        <f t="shared" si="481"/>
        <v>-6.8376943482100015E-4</v>
      </c>
      <c r="CT300" s="230">
        <f t="shared" si="481"/>
        <v>-6.8376943482100015E-4</v>
      </c>
      <c r="CU300" s="230">
        <f t="shared" si="481"/>
        <v>-6.8376943482100015E-4</v>
      </c>
      <c r="CV300" s="230">
        <f t="shared" si="481"/>
        <v>-6.8376943482100015E-4</v>
      </c>
      <c r="CW300" s="230">
        <f t="shared" si="481"/>
        <v>-6.8376943482100015E-4</v>
      </c>
      <c r="CX300" s="230">
        <f t="shared" si="481"/>
        <v>-6.8376943482100015E-4</v>
      </c>
      <c r="CY300" s="230">
        <f t="shared" si="482"/>
        <v>-6.8376943482100015E-4</v>
      </c>
      <c r="CZ300" s="230">
        <f t="shared" si="482"/>
        <v>-6.8376943482100015E-4</v>
      </c>
      <c r="DA300" s="230">
        <f t="shared" si="482"/>
        <v>-6.8376943482100015E-4</v>
      </c>
      <c r="DB300" s="230">
        <f t="shared" si="482"/>
        <v>-6.8376943482100015E-4</v>
      </c>
      <c r="DC300" s="230">
        <f t="shared" si="482"/>
        <v>-6.8376943482100015E-4</v>
      </c>
      <c r="DD300" s="230">
        <f t="shared" si="482"/>
        <v>-6.8376943482100015E-4</v>
      </c>
      <c r="DE300" s="230">
        <f t="shared" si="482"/>
        <v>-6.8376943482100015E-4</v>
      </c>
      <c r="DF300" s="230">
        <f t="shared" si="482"/>
        <v>-6.8376943482100015E-4</v>
      </c>
      <c r="DG300" s="230">
        <f t="shared" si="482"/>
        <v>-6.8376943482100015E-4</v>
      </c>
      <c r="DH300" s="230">
        <f t="shared" si="482"/>
        <v>-6.8376943482100015E-4</v>
      </c>
      <c r="DI300" s="230">
        <f t="shared" si="483"/>
        <v>-6.8376943482100015E-4</v>
      </c>
      <c r="DJ300" s="230">
        <f t="shared" si="483"/>
        <v>-6.8376943482100015E-4</v>
      </c>
      <c r="DK300" s="230">
        <f t="shared" si="483"/>
        <v>-6.8376943482100015E-4</v>
      </c>
      <c r="DL300" s="230">
        <f t="shared" si="483"/>
        <v>-6.8376943482100015E-4</v>
      </c>
      <c r="DM300" s="230">
        <f t="shared" si="483"/>
        <v>-6.8376943482100015E-4</v>
      </c>
      <c r="DN300" s="230">
        <f t="shared" si="483"/>
        <v>-6.8376943482100015E-4</v>
      </c>
      <c r="DO300" s="230">
        <f t="shared" si="483"/>
        <v>-6.8376943482100015E-4</v>
      </c>
      <c r="DP300" s="230">
        <f t="shared" si="483"/>
        <v>-6.8376943482100015E-4</v>
      </c>
    </row>
    <row r="301" spans="2:120" x14ac:dyDescent="0.25">
      <c r="B301" s="194" t="str">
        <f t="shared" si="455"/>
        <v>Burkina Faso</v>
      </c>
      <c r="C301" s="233">
        <f>'web app'!$C$29</f>
        <v>668.55</v>
      </c>
      <c r="D301" s="234">
        <f>'web app'!$C$17</f>
        <v>0.15</v>
      </c>
      <c r="E301" s="235">
        <f>VLOOKUP($S301,'data countries EDGAR'!$A$15:$AA$223,'data countries EDGAR'!$AA$12,FALSE)</f>
        <v>2.6351416958226613E-3</v>
      </c>
      <c r="F301" s="235">
        <f>VLOOKUP($S301,'data countries EDGAR'!$A$15:$AA$223,'data countries EDGAR'!$Z$12,FALSE)</f>
        <v>1.5533316040134337E-4</v>
      </c>
      <c r="G301" s="193">
        <f t="shared" si="456"/>
        <v>0.35252938383970639</v>
      </c>
      <c r="H301" s="262">
        <f>VLOOKUP($S301,'data countries EDGAR'!$A$15:$AA$223,'data countries EDGAR'!M$12,FALSE)/1000</f>
        <v>5.6992587049161996E-3</v>
      </c>
      <c r="I301" s="236">
        <f>VLOOKUP($S301,'data countries EDGAR'!$A$15:$AA$223,'data countries EDGAR'!N$12,FALSE)/1000</f>
        <v>5.7010894614945001E-3</v>
      </c>
      <c r="J301" s="236">
        <f>VLOOKUP($S301,'data countries EDGAR'!$A$15:$AA$223,'data countries EDGAR'!O$12,FALSE)/1000</f>
        <v>6.4371472084143004E-3</v>
      </c>
      <c r="K301" s="236">
        <f>VLOOKUP($S301,'data countries EDGAR'!$A$15:$AA$223,'data countries EDGAR'!P$12,FALSE)/1000</f>
        <v>6.4884832985618E-3</v>
      </c>
      <c r="L301" s="236">
        <f>VLOOKUP($S301,'data countries EDGAR'!$A$15:$AA$223,'data countries EDGAR'!Q$12,FALSE)/1000</f>
        <v>6.2636671461087992E-3</v>
      </c>
      <c r="M301" s="236">
        <f>VLOOKUP($S301,'data countries EDGAR'!$A$15:$AA$223,'data countries EDGAR'!R$12,FALSE)/1000</f>
        <v>6.4756865311723002E-3</v>
      </c>
      <c r="N301" s="236"/>
      <c r="O301" s="236"/>
      <c r="P301" s="262">
        <f t="shared" si="457"/>
        <v>3.1366073645751703E-2</v>
      </c>
      <c r="Q301" s="194">
        <f t="shared" si="458"/>
        <v>0</v>
      </c>
      <c r="R301" s="237">
        <f t="shared" si="459"/>
        <v>0</v>
      </c>
      <c r="S301" s="194" t="str">
        <f>'data countries EDGAR'!A44</f>
        <v>Burkina Faso</v>
      </c>
      <c r="T301" s="210">
        <f>'web app'!$M$22-1</f>
        <v>2024</v>
      </c>
      <c r="U301" s="228">
        <f t="shared" si="460"/>
        <v>0.32116331019395467</v>
      </c>
      <c r="V301" s="193">
        <f t="shared" si="434"/>
        <v>0.3012201011743314</v>
      </c>
      <c r="W301" s="254">
        <f t="shared" si="461"/>
        <v>-4.1933564828179559E-2</v>
      </c>
      <c r="X301" s="197">
        <f t="shared" si="435"/>
        <v>6.4756865311723002E-3</v>
      </c>
      <c r="Y301" s="229">
        <f t="shared" si="436"/>
        <v>-1.2951373062344601E-4</v>
      </c>
      <c r="Z301" s="199">
        <f t="shared" si="462"/>
        <v>6.605200261795746E-3</v>
      </c>
      <c r="AA301" s="199">
        <f t="shared" si="437"/>
        <v>-27.413073767715442</v>
      </c>
      <c r="AB301" s="200">
        <f t="shared" si="438"/>
        <v>28425.69404974387</v>
      </c>
      <c r="AC301" s="199">
        <f t="shared" si="463"/>
        <v>2024.5024697818278</v>
      </c>
      <c r="AD301" s="199">
        <f t="shared" si="464"/>
        <v>2125.7235159875559</v>
      </c>
      <c r="AE301" s="201">
        <f t="shared" si="465"/>
        <v>2125.7235159875559</v>
      </c>
      <c r="AF301" s="202">
        <f t="shared" si="439"/>
        <v>2123.7387411642703</v>
      </c>
      <c r="AG301" s="202">
        <f t="shared" si="466"/>
        <v>2125.7235159875559</v>
      </c>
      <c r="AH301" s="202">
        <f t="shared" si="467"/>
        <v>2125</v>
      </c>
      <c r="AI301" s="177">
        <f t="shared" si="440"/>
        <v>2124</v>
      </c>
      <c r="AJ301" s="178" t="str" cm="1">
        <f t="array" ref="AJ301">IFERROR(INDEX($AN$6:$DP$6,MATCH(_xlfn.AGGREGATE(14,6,(AN301:DP301)/(AN301:DP301&lt;=0),1),AN301:DP301,0)),"-")</f>
        <v>-</v>
      </c>
      <c r="AL301" s="176" t="s">
        <v>302</v>
      </c>
      <c r="AM301" s="154">
        <f t="shared" si="441"/>
        <v>5.6992587049161996E-3</v>
      </c>
      <c r="AN301" s="173">
        <f t="shared" si="442"/>
        <v>5.7010894614945001E-3</v>
      </c>
      <c r="AO301" s="173">
        <f t="shared" si="443"/>
        <v>6.4371472084143004E-3</v>
      </c>
      <c r="AP301" s="173">
        <f t="shared" si="444"/>
        <v>6.4884832985618E-3</v>
      </c>
      <c r="AQ301" s="173">
        <f t="shared" si="445"/>
        <v>6.2636671461087992E-3</v>
      </c>
      <c r="AR301" s="173">
        <f t="shared" si="446"/>
        <v>6.4756865311723002E-3</v>
      </c>
      <c r="AS301" s="230">
        <f t="shared" si="476"/>
        <v>6.4104329169567282E-3</v>
      </c>
      <c r="AT301" s="230">
        <f t="shared" si="476"/>
        <v>6.3451793027411562E-3</v>
      </c>
      <c r="AU301" s="230">
        <f t="shared" si="476"/>
        <v>6.2799256885255842E-3</v>
      </c>
      <c r="AV301" s="230">
        <f t="shared" si="476"/>
        <v>6.2146720743100122E-3</v>
      </c>
      <c r="AW301" s="230">
        <f t="shared" si="476"/>
        <v>6.1494184600944402E-3</v>
      </c>
      <c r="AX301" s="230">
        <f t="shared" si="476"/>
        <v>6.0841648458788691E-3</v>
      </c>
      <c r="AY301" s="230">
        <f t="shared" si="476"/>
        <v>6.0189112316632971E-3</v>
      </c>
      <c r="AZ301" s="230">
        <f t="shared" si="476"/>
        <v>5.9536576174477251E-3</v>
      </c>
      <c r="BA301" s="230">
        <f t="shared" si="477"/>
        <v>5.8884040032321531E-3</v>
      </c>
      <c r="BB301" s="230">
        <f t="shared" si="477"/>
        <v>5.8231503890165811E-3</v>
      </c>
      <c r="BC301" s="230">
        <f t="shared" si="477"/>
        <v>5.7578967748010091E-3</v>
      </c>
      <c r="BD301" s="230">
        <f t="shared" si="477"/>
        <v>5.6926431605854371E-3</v>
      </c>
      <c r="BE301" s="230">
        <f t="shared" si="477"/>
        <v>5.6273895463698652E-3</v>
      </c>
      <c r="BF301" s="230">
        <f t="shared" si="477"/>
        <v>5.5621359321542932E-3</v>
      </c>
      <c r="BG301" s="230">
        <f t="shared" si="477"/>
        <v>5.496882317938722E-3</v>
      </c>
      <c r="BH301" s="230">
        <f t="shared" si="477"/>
        <v>5.43162870372315E-3</v>
      </c>
      <c r="BI301" s="230">
        <f t="shared" si="477"/>
        <v>5.3663750895075781E-3</v>
      </c>
      <c r="BJ301" s="230">
        <f t="shared" si="477"/>
        <v>5.3011214752920061E-3</v>
      </c>
      <c r="BK301" s="230">
        <f t="shared" si="478"/>
        <v>5.2358678610764341E-3</v>
      </c>
      <c r="BL301" s="230">
        <f t="shared" si="478"/>
        <v>5.1706142468608621E-3</v>
      </c>
      <c r="BM301" s="230">
        <f t="shared" si="478"/>
        <v>5.1053606326452901E-3</v>
      </c>
      <c r="BN301" s="230">
        <f t="shared" si="478"/>
        <v>5.0401070184297181E-3</v>
      </c>
      <c r="BO301" s="230">
        <f t="shared" si="478"/>
        <v>4.9748534042141461E-3</v>
      </c>
      <c r="BP301" s="230">
        <f t="shared" si="478"/>
        <v>4.9095997899985741E-3</v>
      </c>
      <c r="BQ301" s="230">
        <f t="shared" si="478"/>
        <v>4.8443461757830021E-3</v>
      </c>
      <c r="BR301" s="230">
        <f t="shared" si="478"/>
        <v>4.7790925615674301E-3</v>
      </c>
      <c r="BS301" s="230">
        <f t="shared" si="478"/>
        <v>4.7138389473518581E-3</v>
      </c>
      <c r="BT301" s="230">
        <f t="shared" si="478"/>
        <v>4.6485853331362861E-3</v>
      </c>
      <c r="BU301" s="230">
        <f t="shared" si="479"/>
        <v>4.583331718920715E-3</v>
      </c>
      <c r="BV301" s="230">
        <f t="shared" si="479"/>
        <v>4.518078104705143E-3</v>
      </c>
      <c r="BW301" s="230">
        <f t="shared" si="479"/>
        <v>4.452824490489571E-3</v>
      </c>
      <c r="BX301" s="230">
        <f t="shared" si="479"/>
        <v>4.387570876273999E-3</v>
      </c>
      <c r="BY301" s="230">
        <f t="shared" si="479"/>
        <v>4.322317262058427E-3</v>
      </c>
      <c r="BZ301" s="230">
        <f t="shared" si="479"/>
        <v>4.257063647842855E-3</v>
      </c>
      <c r="CA301" s="230">
        <f t="shared" si="479"/>
        <v>4.1918100336272839E-3</v>
      </c>
      <c r="CB301" s="230">
        <f t="shared" si="479"/>
        <v>4.1265564194117119E-3</v>
      </c>
      <c r="CC301" s="230">
        <f t="shared" si="479"/>
        <v>4.0613028051961399E-3</v>
      </c>
      <c r="CD301" s="230">
        <f t="shared" si="479"/>
        <v>3.9960491909805679E-3</v>
      </c>
      <c r="CE301" s="230">
        <f t="shared" si="480"/>
        <v>3.930795576764996E-3</v>
      </c>
      <c r="CF301" s="230">
        <f t="shared" si="480"/>
        <v>3.865541962549424E-3</v>
      </c>
      <c r="CG301" s="230">
        <f t="shared" si="480"/>
        <v>3.800288348333852E-3</v>
      </c>
      <c r="CH301" s="230">
        <f t="shared" si="480"/>
        <v>3.73503473411828E-3</v>
      </c>
      <c r="CI301" s="230">
        <f t="shared" si="480"/>
        <v>3.669781119902708E-3</v>
      </c>
      <c r="CJ301" s="230">
        <f t="shared" si="480"/>
        <v>3.604527505687136E-3</v>
      </c>
      <c r="CK301" s="230">
        <f t="shared" si="480"/>
        <v>3.539273891471564E-3</v>
      </c>
      <c r="CL301" s="230">
        <f t="shared" si="480"/>
        <v>3.4740202772559924E-3</v>
      </c>
      <c r="CM301" s="230">
        <f t="shared" si="480"/>
        <v>3.4087666630404205E-3</v>
      </c>
      <c r="CN301" s="230">
        <f t="shared" si="480"/>
        <v>3.3435130488248485E-3</v>
      </c>
      <c r="CO301" s="230">
        <f t="shared" si="481"/>
        <v>3.2782594346092765E-3</v>
      </c>
      <c r="CP301" s="230">
        <f t="shared" si="481"/>
        <v>3.2130058203937045E-3</v>
      </c>
      <c r="CQ301" s="230">
        <f t="shared" si="481"/>
        <v>3.1477522061781329E-3</v>
      </c>
      <c r="CR301" s="230">
        <f t="shared" si="481"/>
        <v>3.0824985919625609E-3</v>
      </c>
      <c r="CS301" s="230">
        <f t="shared" si="481"/>
        <v>3.0172449777469889E-3</v>
      </c>
      <c r="CT301" s="230">
        <f t="shared" si="481"/>
        <v>2.9519913635314169E-3</v>
      </c>
      <c r="CU301" s="230">
        <f t="shared" si="481"/>
        <v>2.8867377493158449E-3</v>
      </c>
      <c r="CV301" s="230">
        <f t="shared" si="481"/>
        <v>2.821484135100273E-3</v>
      </c>
      <c r="CW301" s="230">
        <f t="shared" si="481"/>
        <v>2.7562305208847014E-3</v>
      </c>
      <c r="CX301" s="230">
        <f t="shared" si="481"/>
        <v>2.6909769066691294E-3</v>
      </c>
      <c r="CY301" s="230">
        <f t="shared" si="482"/>
        <v>2.6257232924535574E-3</v>
      </c>
      <c r="CZ301" s="230">
        <f t="shared" si="482"/>
        <v>2.5604696782379859E-3</v>
      </c>
      <c r="DA301" s="230">
        <f t="shared" si="482"/>
        <v>2.4952160640224139E-3</v>
      </c>
      <c r="DB301" s="230">
        <f t="shared" si="482"/>
        <v>2.4299624498068419E-3</v>
      </c>
      <c r="DC301" s="230">
        <f t="shared" si="482"/>
        <v>2.3647088355912699E-3</v>
      </c>
      <c r="DD301" s="230">
        <f t="shared" si="482"/>
        <v>2.2994552213756979E-3</v>
      </c>
      <c r="DE301" s="230">
        <f t="shared" si="482"/>
        <v>2.2342016071601259E-3</v>
      </c>
      <c r="DF301" s="230">
        <f t="shared" si="482"/>
        <v>2.1689479929445539E-3</v>
      </c>
      <c r="DG301" s="230">
        <f t="shared" si="482"/>
        <v>2.1036943787289819E-3</v>
      </c>
      <c r="DH301" s="230">
        <f t="shared" si="482"/>
        <v>2.0384407645134099E-3</v>
      </c>
      <c r="DI301" s="230">
        <f t="shared" si="483"/>
        <v>1.9731871502978379E-3</v>
      </c>
      <c r="DJ301" s="230">
        <f t="shared" si="483"/>
        <v>1.9079335360822668E-3</v>
      </c>
      <c r="DK301" s="230">
        <f t="shared" si="483"/>
        <v>1.8426799218666948E-3</v>
      </c>
      <c r="DL301" s="230">
        <f t="shared" si="483"/>
        <v>1.7774263076511228E-3</v>
      </c>
      <c r="DM301" s="230">
        <f t="shared" si="483"/>
        <v>1.7121726934355508E-3</v>
      </c>
      <c r="DN301" s="230">
        <f t="shared" si="483"/>
        <v>1.6469190792199788E-3</v>
      </c>
      <c r="DO301" s="230">
        <f t="shared" si="483"/>
        <v>1.5816654650044068E-3</v>
      </c>
      <c r="DP301" s="230">
        <f t="shared" si="483"/>
        <v>1.5164118507888348E-3</v>
      </c>
    </row>
    <row r="302" spans="2:120" x14ac:dyDescent="0.25">
      <c r="B302" s="194" t="str">
        <f t="shared" si="455"/>
        <v>Burundi</v>
      </c>
      <c r="C302" s="233">
        <f>'web app'!$C$29</f>
        <v>668.55</v>
      </c>
      <c r="D302" s="234">
        <f>'web app'!$C$17</f>
        <v>0.15</v>
      </c>
      <c r="E302" s="235">
        <f>VLOOKUP($S302,'data countries EDGAR'!$A$15:$AA$223,'data countries EDGAR'!$AA$12,FALSE)</f>
        <v>1.5010808918595536E-3</v>
      </c>
      <c r="F302" s="235">
        <f>VLOOKUP($S302,'data countries EDGAR'!$A$15:$AA$223,'data countries EDGAR'!$Z$12,FALSE)</f>
        <v>2.0856317199615513E-5</v>
      </c>
      <c r="G302" s="193">
        <f t="shared" si="456"/>
        <v>0.16238411177213818</v>
      </c>
      <c r="H302" s="262">
        <f>VLOOKUP($S302,'data countries EDGAR'!$A$15:$AA$223,'data countries EDGAR'!M$12,FALSE)/1000</f>
        <v>7.6522969754353994E-4</v>
      </c>
      <c r="I302" s="236">
        <f>VLOOKUP($S302,'data countries EDGAR'!$A$15:$AA$223,'data countries EDGAR'!N$12,FALSE)/1000</f>
        <v>9.2584793672620001E-4</v>
      </c>
      <c r="J302" s="236">
        <f>VLOOKUP($S302,'data countries EDGAR'!$A$15:$AA$223,'data countries EDGAR'!O$12,FALSE)/1000</f>
        <v>8.9736925557984003E-4</v>
      </c>
      <c r="K302" s="236">
        <f>VLOOKUP($S302,'data countries EDGAR'!$A$15:$AA$223,'data countries EDGAR'!P$12,FALSE)/1000</f>
        <v>9.3007329717987002E-4</v>
      </c>
      <c r="L302" s="236">
        <f>VLOOKUP($S302,'data countries EDGAR'!$A$15:$AA$223,'data countries EDGAR'!Q$12,FALSE)/1000</f>
        <v>9.4954764547448996E-4</v>
      </c>
      <c r="M302" s="236">
        <f>VLOOKUP($S302,'data countries EDGAR'!$A$15:$AA$223,'data countries EDGAR'!R$12,FALSE)/1000</f>
        <v>9.6873911696132001E-4</v>
      </c>
      <c r="N302" s="236"/>
      <c r="O302" s="236"/>
      <c r="P302" s="262">
        <f t="shared" si="457"/>
        <v>4.6715772519217201E-3</v>
      </c>
      <c r="Q302" s="194">
        <f t="shared" si="458"/>
        <v>0</v>
      </c>
      <c r="R302" s="237">
        <f t="shared" si="459"/>
        <v>0</v>
      </c>
      <c r="S302" s="194" t="str">
        <f>'data countries EDGAR'!A45</f>
        <v>Burundi</v>
      </c>
      <c r="T302" s="210">
        <f>'web app'!$M$22-1</f>
        <v>2024</v>
      </c>
      <c r="U302" s="228">
        <f t="shared" si="460"/>
        <v>0.15771253452021647</v>
      </c>
      <c r="V302" s="193">
        <f t="shared" si="434"/>
        <v>6.4678533766164115E-2</v>
      </c>
      <c r="W302" s="254">
        <f t="shared" si="461"/>
        <v>-0.58375361170351103</v>
      </c>
      <c r="X302" s="197">
        <f t="shared" si="435"/>
        <v>9.6873911696132001E-4</v>
      </c>
      <c r="Y302" s="229">
        <f t="shared" si="436"/>
        <v>-1.9374782339226399E-5</v>
      </c>
      <c r="Z302" s="199">
        <f t="shared" si="462"/>
        <v>9.8811389930054646E-4</v>
      </c>
      <c r="AA302" s="199">
        <f t="shared" si="437"/>
        <v>-4.3202313281232083</v>
      </c>
      <c r="AB302" s="200">
        <f t="shared" si="438"/>
        <v>4696.4246961122153</v>
      </c>
      <c r="AC302" s="199">
        <f t="shared" si="463"/>
        <v>2024.5007735173378</v>
      </c>
      <c r="AD302" s="199">
        <f t="shared" si="464"/>
        <v>2347.698960927607</v>
      </c>
      <c r="AE302" s="201">
        <f t="shared" si="465"/>
        <v>2347.698960927607</v>
      </c>
      <c r="AF302" s="202">
        <f t="shared" si="439"/>
        <v>2341.3617263996148</v>
      </c>
      <c r="AG302" s="202">
        <f t="shared" si="466"/>
        <v>2347.698960927607</v>
      </c>
      <c r="AH302" s="202">
        <f t="shared" si="467"/>
        <v>2347</v>
      </c>
      <c r="AI302" s="177">
        <f t="shared" si="440"/>
        <v>2341</v>
      </c>
      <c r="AJ302" s="178" t="str" cm="1">
        <f t="array" ref="AJ302">IFERROR(INDEX($AN$6:$DP$6,MATCH(_xlfn.AGGREGATE(14,6,(AN302:DP302)/(AN302:DP302&lt;=0),1),AN302:DP302,0)),"-")</f>
        <v>-</v>
      </c>
      <c r="AL302" s="176" t="s">
        <v>302</v>
      </c>
      <c r="AM302" s="154">
        <f t="shared" si="441"/>
        <v>7.6522969754353994E-4</v>
      </c>
      <c r="AN302" s="173">
        <f t="shared" si="442"/>
        <v>9.2584793672620001E-4</v>
      </c>
      <c r="AO302" s="173">
        <f t="shared" si="443"/>
        <v>8.9736925557984003E-4</v>
      </c>
      <c r="AP302" s="173">
        <f t="shared" si="444"/>
        <v>9.3007329717987002E-4</v>
      </c>
      <c r="AQ302" s="173">
        <f t="shared" si="445"/>
        <v>9.4954764547448996E-4</v>
      </c>
      <c r="AR302" s="173">
        <f t="shared" si="446"/>
        <v>9.6873911696132001E-4</v>
      </c>
      <c r="AS302" s="230">
        <f t="shared" ref="AS302:AZ311" si="484">IF(AS$6&lt;=$T302,0,IF(AS$6&lt;$AH302,$X302+($Y302-$X302)/($AG302-($T302+0.5))*(AS$6+0.5-($T302+0.5)),
IF(AS$6=$AH302,($X302+($Y302-$X302)/($AG302-($T302+0.5))*(0.5*($AG302+$AH302)-($T302+0.5)))*($AG302-$AH302)+$Y302*($AH302+1-$AG302),
$Y302)))</f>
        <v>9.656818240279994E-4</v>
      </c>
      <c r="AT302" s="230">
        <f t="shared" si="484"/>
        <v>9.6262453109467868E-4</v>
      </c>
      <c r="AU302" s="230">
        <f t="shared" si="484"/>
        <v>9.5956723816135808E-4</v>
      </c>
      <c r="AV302" s="230">
        <f t="shared" si="484"/>
        <v>9.5650994522803747E-4</v>
      </c>
      <c r="AW302" s="230">
        <f t="shared" si="484"/>
        <v>9.5345265229471675E-4</v>
      </c>
      <c r="AX302" s="230">
        <f t="shared" si="484"/>
        <v>9.5039535936139615E-4</v>
      </c>
      <c r="AY302" s="230">
        <f t="shared" si="484"/>
        <v>9.4733806642807554E-4</v>
      </c>
      <c r="AZ302" s="230">
        <f t="shared" si="484"/>
        <v>9.4428077349475493E-4</v>
      </c>
      <c r="BA302" s="230">
        <f t="shared" ref="BA302:BJ311" si="485">IF(BA$6&lt;=$T302,0,IF(BA$6&lt;$AH302,$X302+($Y302-$X302)/($AG302-($T302+0.5))*(BA$6+0.5-($T302+0.5)),
IF(BA$6=$AH302,($X302+($Y302-$X302)/($AG302-($T302+0.5))*(0.5*($AG302+$AH302)-($T302+0.5)))*($AG302-$AH302)+$Y302*($AH302+1-$AG302),
$Y302)))</f>
        <v>9.4122348056143422E-4</v>
      </c>
      <c r="BB302" s="230">
        <f t="shared" si="485"/>
        <v>9.3816618762811361E-4</v>
      </c>
      <c r="BC302" s="230">
        <f t="shared" si="485"/>
        <v>9.35108894694793E-4</v>
      </c>
      <c r="BD302" s="230">
        <f t="shared" si="485"/>
        <v>9.3205160176147229E-4</v>
      </c>
      <c r="BE302" s="230">
        <f t="shared" si="485"/>
        <v>9.2899430882815168E-4</v>
      </c>
      <c r="BF302" s="230">
        <f t="shared" si="485"/>
        <v>9.2593701589483107E-4</v>
      </c>
      <c r="BG302" s="230">
        <f t="shared" si="485"/>
        <v>9.2287972296151047E-4</v>
      </c>
      <c r="BH302" s="230">
        <f t="shared" si="485"/>
        <v>9.1982243002818975E-4</v>
      </c>
      <c r="BI302" s="230">
        <f t="shared" si="485"/>
        <v>9.1676513709486914E-4</v>
      </c>
      <c r="BJ302" s="230">
        <f t="shared" si="485"/>
        <v>9.1370784416154854E-4</v>
      </c>
      <c r="BK302" s="230">
        <f t="shared" ref="BK302:BT311" si="486">IF(BK$6&lt;=$T302,0,IF(BK$6&lt;$AH302,$X302+($Y302-$X302)/($AG302-($T302+0.5))*(BK$6+0.5-($T302+0.5)),
IF(BK$6=$AH302,($X302+($Y302-$X302)/($AG302-($T302+0.5))*(0.5*($AG302+$AH302)-($T302+0.5)))*($AG302-$AH302)+$Y302*($AH302+1-$AG302),
$Y302)))</f>
        <v>9.1065055122822782E-4</v>
      </c>
      <c r="BL302" s="230">
        <f t="shared" si="486"/>
        <v>9.0759325829490721E-4</v>
      </c>
      <c r="BM302" s="230">
        <f t="shared" si="486"/>
        <v>9.0453596536158661E-4</v>
      </c>
      <c r="BN302" s="230">
        <f t="shared" si="486"/>
        <v>9.0147867242826589E-4</v>
      </c>
      <c r="BO302" s="230">
        <f t="shared" si="486"/>
        <v>8.9842137949494528E-4</v>
      </c>
      <c r="BP302" s="230">
        <f t="shared" si="486"/>
        <v>8.9536408656162468E-4</v>
      </c>
      <c r="BQ302" s="230">
        <f t="shared" si="486"/>
        <v>8.9230679362830396E-4</v>
      </c>
      <c r="BR302" s="230">
        <f t="shared" si="486"/>
        <v>8.8924950069498335E-4</v>
      </c>
      <c r="BS302" s="230">
        <f t="shared" si="486"/>
        <v>8.8619220776166275E-4</v>
      </c>
      <c r="BT302" s="230">
        <f t="shared" si="486"/>
        <v>8.8313491482834214E-4</v>
      </c>
      <c r="BU302" s="230">
        <f t="shared" ref="BU302:CD311" si="487">IF(BU$6&lt;=$T302,0,IF(BU$6&lt;$AH302,$X302+($Y302-$X302)/($AG302-($T302+0.5))*(BU$6+0.5-($T302+0.5)),
IF(BU$6=$AH302,($X302+($Y302-$X302)/($AG302-($T302+0.5))*(0.5*($AG302+$AH302)-($T302+0.5)))*($AG302-$AH302)+$Y302*($AH302+1-$AG302),
$Y302)))</f>
        <v>8.8007762189502143E-4</v>
      </c>
      <c r="BV302" s="230">
        <f t="shared" si="487"/>
        <v>8.7702032896170082E-4</v>
      </c>
      <c r="BW302" s="230">
        <f t="shared" si="487"/>
        <v>8.7396303602838021E-4</v>
      </c>
      <c r="BX302" s="230">
        <f t="shared" si="487"/>
        <v>8.709057430950595E-4</v>
      </c>
      <c r="BY302" s="230">
        <f t="shared" si="487"/>
        <v>8.6784845016173889E-4</v>
      </c>
      <c r="BZ302" s="230">
        <f t="shared" si="487"/>
        <v>8.6479115722841828E-4</v>
      </c>
      <c r="CA302" s="230">
        <f t="shared" si="487"/>
        <v>8.6173386429509767E-4</v>
      </c>
      <c r="CB302" s="230">
        <f t="shared" si="487"/>
        <v>8.5867657136177696E-4</v>
      </c>
      <c r="CC302" s="230">
        <f t="shared" si="487"/>
        <v>8.5561927842845635E-4</v>
      </c>
      <c r="CD302" s="230">
        <f t="shared" si="487"/>
        <v>8.5256198549513574E-4</v>
      </c>
      <c r="CE302" s="230">
        <f t="shared" ref="CE302:CN311" si="488">IF(CE$6&lt;=$T302,0,IF(CE$6&lt;$AH302,$X302+($Y302-$X302)/($AG302-($T302+0.5))*(CE$6+0.5-($T302+0.5)),
IF(CE$6=$AH302,($X302+($Y302-$X302)/($AG302-($T302+0.5))*(0.5*($AG302+$AH302)-($T302+0.5)))*($AG302-$AH302)+$Y302*($AH302+1-$AG302),
$Y302)))</f>
        <v>8.4950469256181503E-4</v>
      </c>
      <c r="CF302" s="230">
        <f t="shared" si="488"/>
        <v>8.4644739962849442E-4</v>
      </c>
      <c r="CG302" s="230">
        <f t="shared" si="488"/>
        <v>8.4339010669517381E-4</v>
      </c>
      <c r="CH302" s="230">
        <f t="shared" si="488"/>
        <v>8.403328137618531E-4</v>
      </c>
      <c r="CI302" s="230">
        <f t="shared" si="488"/>
        <v>8.3727552082853249E-4</v>
      </c>
      <c r="CJ302" s="230">
        <f t="shared" si="488"/>
        <v>8.3421822789521189E-4</v>
      </c>
      <c r="CK302" s="230">
        <f t="shared" si="488"/>
        <v>8.3116093496189117E-4</v>
      </c>
      <c r="CL302" s="230">
        <f t="shared" si="488"/>
        <v>8.2810364202857056E-4</v>
      </c>
      <c r="CM302" s="230">
        <f t="shared" si="488"/>
        <v>8.2504634909524996E-4</v>
      </c>
      <c r="CN302" s="230">
        <f t="shared" si="488"/>
        <v>8.2198905616192924E-4</v>
      </c>
      <c r="CO302" s="230">
        <f t="shared" ref="CO302:CX311" si="489">IF(CO$6&lt;=$T302,0,IF(CO$6&lt;$AH302,$X302+($Y302-$X302)/($AG302-($T302+0.5))*(CO$6+0.5-($T302+0.5)),
IF(CO$6=$AH302,($X302+($Y302-$X302)/($AG302-($T302+0.5))*(0.5*($AG302+$AH302)-($T302+0.5)))*($AG302-$AH302)+$Y302*($AH302+1-$AG302),
$Y302)))</f>
        <v>8.1893176322860863E-4</v>
      </c>
      <c r="CP302" s="230">
        <f t="shared" si="489"/>
        <v>8.1587447029528803E-4</v>
      </c>
      <c r="CQ302" s="230">
        <f t="shared" si="489"/>
        <v>8.1281717736196742E-4</v>
      </c>
      <c r="CR302" s="230">
        <f t="shared" si="489"/>
        <v>8.097598844286467E-4</v>
      </c>
      <c r="CS302" s="230">
        <f t="shared" si="489"/>
        <v>8.067025914953261E-4</v>
      </c>
      <c r="CT302" s="230">
        <f t="shared" si="489"/>
        <v>8.0364529856200549E-4</v>
      </c>
      <c r="CU302" s="230">
        <f t="shared" si="489"/>
        <v>8.0058800562868488E-4</v>
      </c>
      <c r="CV302" s="230">
        <f t="shared" si="489"/>
        <v>7.9753071269536417E-4</v>
      </c>
      <c r="CW302" s="230">
        <f t="shared" si="489"/>
        <v>7.9447341976204356E-4</v>
      </c>
      <c r="CX302" s="230">
        <f t="shared" si="489"/>
        <v>7.9141612682872295E-4</v>
      </c>
      <c r="CY302" s="230">
        <f t="shared" ref="CY302:DH311" si="490">IF(CY$6&lt;=$T302,0,IF(CY$6&lt;$AH302,$X302+($Y302-$X302)/($AG302-($T302+0.5))*(CY$6+0.5-($T302+0.5)),
IF(CY$6=$AH302,($X302+($Y302-$X302)/($AG302-($T302+0.5))*(0.5*($AG302+$AH302)-($T302+0.5)))*($AG302-$AH302)+$Y302*($AH302+1-$AG302),
$Y302)))</f>
        <v>7.8835883389540224E-4</v>
      </c>
      <c r="CZ302" s="230">
        <f t="shared" si="490"/>
        <v>7.8530154096208163E-4</v>
      </c>
      <c r="DA302" s="230">
        <f t="shared" si="490"/>
        <v>7.8224424802876102E-4</v>
      </c>
      <c r="DB302" s="230">
        <f t="shared" si="490"/>
        <v>7.7918695509544031E-4</v>
      </c>
      <c r="DC302" s="230">
        <f t="shared" si="490"/>
        <v>7.761296621621197E-4</v>
      </c>
      <c r="DD302" s="230">
        <f t="shared" si="490"/>
        <v>7.7307236922879909E-4</v>
      </c>
      <c r="DE302" s="230">
        <f t="shared" si="490"/>
        <v>7.7001507629547838E-4</v>
      </c>
      <c r="DF302" s="230">
        <f t="shared" si="490"/>
        <v>7.6695778336215777E-4</v>
      </c>
      <c r="DG302" s="230">
        <f t="shared" si="490"/>
        <v>7.6390049042883716E-4</v>
      </c>
      <c r="DH302" s="230">
        <f t="shared" si="490"/>
        <v>7.6084319749551645E-4</v>
      </c>
      <c r="DI302" s="230">
        <f t="shared" ref="DI302:DP311" si="491">IF(DI$6&lt;=$T302,0,IF(DI$6&lt;$AH302,$X302+($Y302-$X302)/($AG302-($T302+0.5))*(DI$6+0.5-($T302+0.5)),
IF(DI$6=$AH302,($X302+($Y302-$X302)/($AG302-($T302+0.5))*(0.5*($AG302+$AH302)-($T302+0.5)))*($AG302-$AH302)+$Y302*($AH302+1-$AG302),
$Y302)))</f>
        <v>7.5778590456219584E-4</v>
      </c>
      <c r="DJ302" s="230">
        <f t="shared" si="491"/>
        <v>7.5472861162887523E-4</v>
      </c>
      <c r="DK302" s="230">
        <f t="shared" si="491"/>
        <v>7.5167131869555463E-4</v>
      </c>
      <c r="DL302" s="230">
        <f t="shared" si="491"/>
        <v>7.4861402576223391E-4</v>
      </c>
      <c r="DM302" s="230">
        <f t="shared" si="491"/>
        <v>7.455567328289133E-4</v>
      </c>
      <c r="DN302" s="230">
        <f t="shared" si="491"/>
        <v>7.424994398955927E-4</v>
      </c>
      <c r="DO302" s="230">
        <f t="shared" si="491"/>
        <v>7.3944214696227209E-4</v>
      </c>
      <c r="DP302" s="230">
        <f t="shared" si="491"/>
        <v>7.3638485402895137E-4</v>
      </c>
    </row>
    <row r="303" spans="2:120" x14ac:dyDescent="0.25">
      <c r="B303" s="194" t="str">
        <f t="shared" si="455"/>
        <v>Cabo Verde</v>
      </c>
      <c r="C303" s="233">
        <f>'web app'!$C$29</f>
        <v>668.55</v>
      </c>
      <c r="D303" s="234">
        <f>'web app'!$C$17</f>
        <v>0.15</v>
      </c>
      <c r="E303" s="235">
        <f>VLOOKUP($S303,'data countries EDGAR'!$A$15:$AA$223,'data countries EDGAR'!$AA$12,FALSE)</f>
        <v>7.2661695940134637E-5</v>
      </c>
      <c r="F303" s="235">
        <f>VLOOKUP($S303,'data countries EDGAR'!$A$15:$AA$223,'data countries EDGAR'!$Z$12,FALSE)</f>
        <v>2.2835671537132133E-5</v>
      </c>
      <c r="G303" s="193">
        <f t="shared" si="456"/>
        <v>2.0263466498343784E-2</v>
      </c>
      <c r="H303" s="262">
        <f>VLOOKUP($S303,'data countries EDGAR'!$A$15:$AA$223,'data countries EDGAR'!M$12,FALSE)/1000</f>
        <v>8.3785329194578E-4</v>
      </c>
      <c r="I303" s="236">
        <f>VLOOKUP($S303,'data countries EDGAR'!$A$15:$AA$223,'data countries EDGAR'!N$12,FALSE)/1000</f>
        <v>6.2828621433306999E-4</v>
      </c>
      <c r="J303" s="236">
        <f>VLOOKUP($S303,'data countries EDGAR'!$A$15:$AA$223,'data countries EDGAR'!O$12,FALSE)/1000</f>
        <v>6.4793296212935008E-4</v>
      </c>
      <c r="K303" s="236">
        <f>VLOOKUP($S303,'data countries EDGAR'!$A$15:$AA$223,'data countries EDGAR'!P$12,FALSE)/1000</f>
        <v>6.8012198077633005E-4</v>
      </c>
      <c r="L303" s="236">
        <f>VLOOKUP($S303,'data countries EDGAR'!$A$15:$AA$223,'data countries EDGAR'!Q$12,FALSE)/1000</f>
        <v>6.5081612056882004E-4</v>
      </c>
      <c r="M303" s="236">
        <f>VLOOKUP($S303,'data countries EDGAR'!$A$15:$AA$223,'data countries EDGAR'!R$12,FALSE)/1000</f>
        <v>6.7621804087769004E-4</v>
      </c>
      <c r="N303" s="236"/>
      <c r="O303" s="236"/>
      <c r="P303" s="262">
        <f t="shared" si="457"/>
        <v>3.2833753186852603E-3</v>
      </c>
      <c r="Q303" s="194">
        <f t="shared" si="458"/>
        <v>-3.2130158200464491E-4</v>
      </c>
      <c r="R303" s="237">
        <f t="shared" si="459"/>
        <v>1.8922253043585035E-2</v>
      </c>
      <c r="S303" s="194" t="str">
        <f>'data countries EDGAR'!A46</f>
        <v>Cabo Verde</v>
      </c>
      <c r="T303" s="210">
        <f>'web app'!$M$22-1</f>
        <v>2024</v>
      </c>
      <c r="U303" s="228">
        <f t="shared" si="460"/>
        <v>1.6980091179658523E-2</v>
      </c>
      <c r="V303" s="193">
        <f t="shared" si="434"/>
        <v>1.6980091179657007E-2</v>
      </c>
      <c r="W303" s="254">
        <f t="shared" si="461"/>
        <v>3.9824170183859309E-2</v>
      </c>
      <c r="X303" s="197">
        <f t="shared" si="435"/>
        <v>6.7621804087769004E-4</v>
      </c>
      <c r="Y303" s="229">
        <f t="shared" si="436"/>
        <v>-1.3524360817553801E-5</v>
      </c>
      <c r="Z303" s="199">
        <f t="shared" si="462"/>
        <v>6.8974240169524382E-4</v>
      </c>
      <c r="AA303" s="199">
        <f t="shared" si="437"/>
        <v>-2.8294726120693228</v>
      </c>
      <c r="AB303" s="200">
        <f t="shared" si="438"/>
        <v>2901.2890955462176</v>
      </c>
      <c r="AC303" s="199">
        <f t="shared" si="463"/>
        <v>2024.5046982121453</v>
      </c>
      <c r="AD303" s="199">
        <f t="shared" si="464"/>
        <v>2077.7117308707498</v>
      </c>
      <c r="AE303" s="201">
        <f t="shared" si="465"/>
        <v>2077.7117308707498</v>
      </c>
      <c r="AF303" s="202">
        <f t="shared" si="439"/>
        <v>2076.6683635987742</v>
      </c>
      <c r="AG303" s="202">
        <f t="shared" si="466"/>
        <v>2077.7117308707498</v>
      </c>
      <c r="AH303" s="202">
        <f t="shared" si="467"/>
        <v>2077</v>
      </c>
      <c r="AI303" s="177">
        <f t="shared" si="440"/>
        <v>2077</v>
      </c>
      <c r="AJ303" s="178" cm="1">
        <f t="array" ref="AJ303">IFERROR(INDEX($AN$6:$DP$6,MATCH(_xlfn.AGGREGATE(14,6,(AN303:DP303)/(AN303:DP303&lt;=0),1),AN303:DP303,0)),"-")</f>
        <v>2077</v>
      </c>
      <c r="AL303" s="176" t="s">
        <v>302</v>
      </c>
      <c r="AM303" s="154">
        <f t="shared" si="441"/>
        <v>8.3785329194578E-4</v>
      </c>
      <c r="AN303" s="173">
        <f t="shared" si="442"/>
        <v>6.2828621433306999E-4</v>
      </c>
      <c r="AO303" s="173">
        <f t="shared" si="443"/>
        <v>6.4793296212935008E-4</v>
      </c>
      <c r="AP303" s="173">
        <f t="shared" si="444"/>
        <v>6.8012198077633005E-4</v>
      </c>
      <c r="AQ303" s="173">
        <f t="shared" si="445"/>
        <v>6.5081612056882004E-4</v>
      </c>
      <c r="AR303" s="173">
        <f t="shared" si="446"/>
        <v>6.7621804087769004E-4</v>
      </c>
      <c r="AS303" s="230">
        <f t="shared" si="484"/>
        <v>6.6325581637552877E-4</v>
      </c>
      <c r="AT303" s="230">
        <f t="shared" si="484"/>
        <v>6.5029359187336751E-4</v>
      </c>
      <c r="AU303" s="230">
        <f t="shared" si="484"/>
        <v>6.3733136737120625E-4</v>
      </c>
      <c r="AV303" s="230">
        <f t="shared" si="484"/>
        <v>6.2436914286904499E-4</v>
      </c>
      <c r="AW303" s="230">
        <f t="shared" si="484"/>
        <v>6.1140691836688373E-4</v>
      </c>
      <c r="AX303" s="230">
        <f t="shared" si="484"/>
        <v>5.9844469386472247E-4</v>
      </c>
      <c r="AY303" s="230">
        <f t="shared" si="484"/>
        <v>5.854824693625612E-4</v>
      </c>
      <c r="AZ303" s="230">
        <f t="shared" si="484"/>
        <v>5.7252024486039983E-4</v>
      </c>
      <c r="BA303" s="230">
        <f t="shared" si="485"/>
        <v>5.5955802035823857E-4</v>
      </c>
      <c r="BB303" s="230">
        <f t="shared" si="485"/>
        <v>5.4659579585607731E-4</v>
      </c>
      <c r="BC303" s="230">
        <f t="shared" si="485"/>
        <v>5.3363357135391605E-4</v>
      </c>
      <c r="BD303" s="230">
        <f t="shared" si="485"/>
        <v>5.2067134685175479E-4</v>
      </c>
      <c r="BE303" s="230">
        <f t="shared" si="485"/>
        <v>5.0770912234959352E-4</v>
      </c>
      <c r="BF303" s="230">
        <f t="shared" si="485"/>
        <v>4.9474689784743226E-4</v>
      </c>
      <c r="BG303" s="230">
        <f t="shared" si="485"/>
        <v>4.81784673345271E-4</v>
      </c>
      <c r="BH303" s="230">
        <f t="shared" si="485"/>
        <v>4.6882244884310974E-4</v>
      </c>
      <c r="BI303" s="230">
        <f t="shared" si="485"/>
        <v>4.5586022434094848E-4</v>
      </c>
      <c r="BJ303" s="230">
        <f t="shared" si="485"/>
        <v>4.4289799983878716E-4</v>
      </c>
      <c r="BK303" s="230">
        <f t="shared" si="486"/>
        <v>4.299357753366259E-4</v>
      </c>
      <c r="BL303" s="230">
        <f t="shared" si="486"/>
        <v>4.1697355083446464E-4</v>
      </c>
      <c r="BM303" s="230">
        <f t="shared" si="486"/>
        <v>4.0401132633230337E-4</v>
      </c>
      <c r="BN303" s="230">
        <f t="shared" si="486"/>
        <v>3.9104910183014211E-4</v>
      </c>
      <c r="BO303" s="230">
        <f t="shared" si="486"/>
        <v>3.780868773279808E-4</v>
      </c>
      <c r="BP303" s="230">
        <f t="shared" si="486"/>
        <v>3.6512465282581954E-4</v>
      </c>
      <c r="BQ303" s="230">
        <f t="shared" si="486"/>
        <v>3.5216242832365827E-4</v>
      </c>
      <c r="BR303" s="230">
        <f t="shared" si="486"/>
        <v>3.3920020382149701E-4</v>
      </c>
      <c r="BS303" s="230">
        <f t="shared" si="486"/>
        <v>3.2623797931933575E-4</v>
      </c>
      <c r="BT303" s="230">
        <f t="shared" si="486"/>
        <v>3.1327575481717449E-4</v>
      </c>
      <c r="BU303" s="230">
        <f t="shared" si="487"/>
        <v>3.0031353031501317E-4</v>
      </c>
      <c r="BV303" s="230">
        <f t="shared" si="487"/>
        <v>2.8735130581285191E-4</v>
      </c>
      <c r="BW303" s="230">
        <f t="shared" si="487"/>
        <v>2.7438908131069065E-4</v>
      </c>
      <c r="BX303" s="230">
        <f t="shared" si="487"/>
        <v>2.6142685680852939E-4</v>
      </c>
      <c r="BY303" s="230">
        <f t="shared" si="487"/>
        <v>2.4846463230636812E-4</v>
      </c>
      <c r="BZ303" s="230">
        <f t="shared" si="487"/>
        <v>2.3550240780420686E-4</v>
      </c>
      <c r="CA303" s="230">
        <f t="shared" si="487"/>
        <v>2.225401833020456E-4</v>
      </c>
      <c r="CB303" s="230">
        <f t="shared" si="487"/>
        <v>2.0957795879988428E-4</v>
      </c>
      <c r="CC303" s="230">
        <f t="shared" si="487"/>
        <v>1.9661573429772302E-4</v>
      </c>
      <c r="CD303" s="230">
        <f t="shared" si="487"/>
        <v>1.8365350979556176E-4</v>
      </c>
      <c r="CE303" s="230">
        <f t="shared" si="488"/>
        <v>1.706912852934005E-4</v>
      </c>
      <c r="CF303" s="230">
        <f t="shared" si="488"/>
        <v>1.5772906079123924E-4</v>
      </c>
      <c r="CG303" s="230">
        <f t="shared" si="488"/>
        <v>1.4476683628907798E-4</v>
      </c>
      <c r="CH303" s="230">
        <f t="shared" si="488"/>
        <v>1.3180461178691671E-4</v>
      </c>
      <c r="CI303" s="230">
        <f t="shared" si="488"/>
        <v>1.1884238728475545E-4</v>
      </c>
      <c r="CJ303" s="230">
        <f t="shared" si="488"/>
        <v>1.0588016278259419E-4</v>
      </c>
      <c r="CK303" s="230">
        <f t="shared" si="488"/>
        <v>9.291793828043282E-5</v>
      </c>
      <c r="CL303" s="230">
        <f t="shared" si="488"/>
        <v>7.9955713778271558E-5</v>
      </c>
      <c r="CM303" s="230">
        <f t="shared" si="488"/>
        <v>6.6993489276110296E-5</v>
      </c>
      <c r="CN303" s="230">
        <f t="shared" si="488"/>
        <v>5.4031264773949034E-5</v>
      </c>
      <c r="CO303" s="230">
        <f t="shared" si="489"/>
        <v>4.1069040271787772E-5</v>
      </c>
      <c r="CP303" s="230">
        <f t="shared" si="489"/>
        <v>2.810681576962651E-5</v>
      </c>
      <c r="CQ303" s="230">
        <f t="shared" si="489"/>
        <v>1.5144591267465249E-5</v>
      </c>
      <c r="CR303" s="230">
        <f t="shared" si="489"/>
        <v>2.1823667653039867E-6</v>
      </c>
      <c r="CS303" s="230">
        <f t="shared" si="489"/>
        <v>-1.024128320090766E-5</v>
      </c>
      <c r="CT303" s="230">
        <f t="shared" si="489"/>
        <v>-1.3524360817553801E-5</v>
      </c>
      <c r="CU303" s="230">
        <f t="shared" si="489"/>
        <v>-1.3524360817553801E-5</v>
      </c>
      <c r="CV303" s="230">
        <f t="shared" si="489"/>
        <v>-1.3524360817553801E-5</v>
      </c>
      <c r="CW303" s="230">
        <f t="shared" si="489"/>
        <v>-1.3524360817553801E-5</v>
      </c>
      <c r="CX303" s="230">
        <f t="shared" si="489"/>
        <v>-1.3524360817553801E-5</v>
      </c>
      <c r="CY303" s="230">
        <f t="shared" si="490"/>
        <v>-1.3524360817553801E-5</v>
      </c>
      <c r="CZ303" s="230">
        <f t="shared" si="490"/>
        <v>-1.3524360817553801E-5</v>
      </c>
      <c r="DA303" s="230">
        <f t="shared" si="490"/>
        <v>-1.3524360817553801E-5</v>
      </c>
      <c r="DB303" s="230">
        <f t="shared" si="490"/>
        <v>-1.3524360817553801E-5</v>
      </c>
      <c r="DC303" s="230">
        <f t="shared" si="490"/>
        <v>-1.3524360817553801E-5</v>
      </c>
      <c r="DD303" s="230">
        <f t="shared" si="490"/>
        <v>-1.3524360817553801E-5</v>
      </c>
      <c r="DE303" s="230">
        <f t="shared" si="490"/>
        <v>-1.3524360817553801E-5</v>
      </c>
      <c r="DF303" s="230">
        <f t="shared" si="490"/>
        <v>-1.3524360817553801E-5</v>
      </c>
      <c r="DG303" s="230">
        <f t="shared" si="490"/>
        <v>-1.3524360817553801E-5</v>
      </c>
      <c r="DH303" s="230">
        <f t="shared" si="490"/>
        <v>-1.3524360817553801E-5</v>
      </c>
      <c r="DI303" s="230">
        <f t="shared" si="491"/>
        <v>-1.3524360817553801E-5</v>
      </c>
      <c r="DJ303" s="230">
        <f t="shared" si="491"/>
        <v>-1.3524360817553801E-5</v>
      </c>
      <c r="DK303" s="230">
        <f t="shared" si="491"/>
        <v>-1.3524360817553801E-5</v>
      </c>
      <c r="DL303" s="230">
        <f t="shared" si="491"/>
        <v>-1.3524360817553801E-5</v>
      </c>
      <c r="DM303" s="230">
        <f t="shared" si="491"/>
        <v>-1.3524360817553801E-5</v>
      </c>
      <c r="DN303" s="230">
        <f t="shared" si="491"/>
        <v>-1.3524360817553801E-5</v>
      </c>
      <c r="DO303" s="230">
        <f t="shared" si="491"/>
        <v>-1.3524360817553801E-5</v>
      </c>
      <c r="DP303" s="230">
        <f t="shared" si="491"/>
        <v>-1.3524360817553801E-5</v>
      </c>
    </row>
    <row r="304" spans="2:120" x14ac:dyDescent="0.25">
      <c r="B304" s="194" t="str">
        <f t="shared" si="455"/>
        <v>Cambodia</v>
      </c>
      <c r="C304" s="233">
        <f>'web app'!$C$29</f>
        <v>668.55</v>
      </c>
      <c r="D304" s="234">
        <f>'web app'!$C$17</f>
        <v>0.15</v>
      </c>
      <c r="E304" s="235">
        <f>VLOOKUP($S304,'data countries EDGAR'!$A$15:$AA$223,'data countries EDGAR'!$AA$12,FALSE)</f>
        <v>2.1373412141603835E-3</v>
      </c>
      <c r="F304" s="235">
        <f>VLOOKUP($S304,'data countries EDGAR'!$A$15:$AA$223,'data countries EDGAR'!$Z$12,FALSE)</f>
        <v>4.2819709119129931E-4</v>
      </c>
      <c r="G304" s="193">
        <f t="shared" si="456"/>
        <v>0.4576684108275903</v>
      </c>
      <c r="H304" s="262">
        <f>VLOOKUP($S304,'data countries EDGAR'!$A$15:$AA$223,'data countries EDGAR'!M$12,FALSE)/1000</f>
        <v>1.5710785727183998E-2</v>
      </c>
      <c r="I304" s="236">
        <f>VLOOKUP($S304,'data countries EDGAR'!$A$15:$AA$223,'data countries EDGAR'!N$12,FALSE)/1000</f>
        <v>1.8633215447722999E-2</v>
      </c>
      <c r="J304" s="236">
        <f>VLOOKUP($S304,'data countries EDGAR'!$A$15:$AA$223,'data countries EDGAR'!O$12,FALSE)/1000</f>
        <v>1.8482608848535E-2</v>
      </c>
      <c r="K304" s="236">
        <f>VLOOKUP($S304,'data countries EDGAR'!$A$15:$AA$223,'data countries EDGAR'!P$12,FALSE)/1000</f>
        <v>1.8384886137023999E-2</v>
      </c>
      <c r="L304" s="236">
        <f>VLOOKUP($S304,'data countries EDGAR'!$A$15:$AA$223,'data countries EDGAR'!Q$12,FALSE)/1000</f>
        <v>1.8916160964463E-2</v>
      </c>
      <c r="M304" s="236">
        <f>VLOOKUP($S304,'data countries EDGAR'!$A$15:$AA$223,'data countries EDGAR'!R$12,FALSE)/1000</f>
        <v>1.9439220149309003E-2</v>
      </c>
      <c r="N304" s="236"/>
      <c r="O304" s="236"/>
      <c r="P304" s="262">
        <f t="shared" si="457"/>
        <v>9.3856091547054002E-2</v>
      </c>
      <c r="Q304" s="194">
        <f t="shared" si="458"/>
        <v>-1.4050733287934049E-2</v>
      </c>
      <c r="R304" s="237">
        <f t="shared" si="459"/>
        <v>3.8620828771604915E-2</v>
      </c>
      <c r="S304" s="194" t="str">
        <f>'data countries EDGAR'!A47</f>
        <v>Cambodia</v>
      </c>
      <c r="T304" s="210">
        <f>'web app'!$M$22-1</f>
        <v>2024</v>
      </c>
      <c r="U304" s="228">
        <f t="shared" si="460"/>
        <v>0.36381231928053631</v>
      </c>
      <c r="V304" s="193">
        <f t="shared" si="434"/>
        <v>0.36381231928023744</v>
      </c>
      <c r="W304" s="254">
        <f t="shared" si="461"/>
        <v>5.343200083892885E-2</v>
      </c>
      <c r="X304" s="197">
        <f t="shared" si="435"/>
        <v>1.9439220149309003E-2</v>
      </c>
      <c r="Y304" s="229">
        <f t="shared" si="436"/>
        <v>-3.8878440298618005E-4</v>
      </c>
      <c r="Z304" s="199">
        <f t="shared" si="462"/>
        <v>1.9828004552295182E-2</v>
      </c>
      <c r="AA304" s="199">
        <f t="shared" si="437"/>
        <v>-81.090138304610448</v>
      </c>
      <c r="AB304" s="200">
        <f t="shared" si="438"/>
        <v>82899.925539646836</v>
      </c>
      <c r="AC304" s="199">
        <f t="shared" si="463"/>
        <v>2024.506146876726</v>
      </c>
      <c r="AD304" s="199">
        <f t="shared" si="464"/>
        <v>2065.1710614747262</v>
      </c>
      <c r="AE304" s="201">
        <f t="shared" si="465"/>
        <v>2065.1710614747262</v>
      </c>
      <c r="AF304" s="202">
        <f t="shared" si="439"/>
        <v>2064.373589681104</v>
      </c>
      <c r="AG304" s="202">
        <f t="shared" si="466"/>
        <v>2065.1710614747262</v>
      </c>
      <c r="AH304" s="202">
        <f t="shared" si="467"/>
        <v>2065</v>
      </c>
      <c r="AI304" s="177">
        <f t="shared" si="440"/>
        <v>2064</v>
      </c>
      <c r="AJ304" s="178" cm="1">
        <f t="array" ref="AJ304">IFERROR(INDEX($AN$6:$DP$6,MATCH(_xlfn.AGGREGATE(14,6,(AN304:DP304)/(AN304:DP304&lt;=0),1),AN304:DP304,0)),"-")</f>
        <v>2064</v>
      </c>
      <c r="AL304" s="176" t="s">
        <v>302</v>
      </c>
      <c r="AM304" s="154">
        <f t="shared" si="441"/>
        <v>1.5710785727183998E-2</v>
      </c>
      <c r="AN304" s="173">
        <f t="shared" si="442"/>
        <v>1.8633215447722999E-2</v>
      </c>
      <c r="AO304" s="173">
        <f t="shared" si="443"/>
        <v>1.8482608848535E-2</v>
      </c>
      <c r="AP304" s="173">
        <f t="shared" si="444"/>
        <v>1.8384886137023999E-2</v>
      </c>
      <c r="AQ304" s="173">
        <f t="shared" si="445"/>
        <v>1.8916160964463E-2</v>
      </c>
      <c r="AR304" s="173">
        <f t="shared" si="446"/>
        <v>1.9439220149309003E-2</v>
      </c>
      <c r="AS304" s="230">
        <f t="shared" si="484"/>
        <v>1.8951698952828389E-2</v>
      </c>
      <c r="AT304" s="230">
        <f t="shared" si="484"/>
        <v>1.8464177756347774E-2</v>
      </c>
      <c r="AU304" s="230">
        <f t="shared" si="484"/>
        <v>1.7976656559867157E-2</v>
      </c>
      <c r="AV304" s="230">
        <f t="shared" si="484"/>
        <v>1.7489135363386542E-2</v>
      </c>
      <c r="AW304" s="230">
        <f t="shared" si="484"/>
        <v>1.7001614166905928E-2</v>
      </c>
      <c r="AX304" s="230">
        <f t="shared" si="484"/>
        <v>1.6514092970425311E-2</v>
      </c>
      <c r="AY304" s="230">
        <f t="shared" si="484"/>
        <v>1.6026571773944696E-2</v>
      </c>
      <c r="AZ304" s="230">
        <f t="shared" si="484"/>
        <v>1.5539050577464082E-2</v>
      </c>
      <c r="BA304" s="230">
        <f t="shared" si="485"/>
        <v>1.5051529380983468E-2</v>
      </c>
      <c r="BB304" s="230">
        <f t="shared" si="485"/>
        <v>1.4564008184502852E-2</v>
      </c>
      <c r="BC304" s="230">
        <f t="shared" si="485"/>
        <v>1.4076486988022236E-2</v>
      </c>
      <c r="BD304" s="230">
        <f t="shared" si="485"/>
        <v>1.3588965791541622E-2</v>
      </c>
      <c r="BE304" s="230">
        <f t="shared" si="485"/>
        <v>1.3101444595061008E-2</v>
      </c>
      <c r="BF304" s="230">
        <f t="shared" si="485"/>
        <v>1.2613923398580392E-2</v>
      </c>
      <c r="BG304" s="230">
        <f t="shared" si="485"/>
        <v>1.2126402202099776E-2</v>
      </c>
      <c r="BH304" s="230">
        <f t="shared" si="485"/>
        <v>1.1638881005619162E-2</v>
      </c>
      <c r="BI304" s="230">
        <f t="shared" si="485"/>
        <v>1.1151359809138547E-2</v>
      </c>
      <c r="BJ304" s="230">
        <f t="shared" si="485"/>
        <v>1.0663838612657931E-2</v>
      </c>
      <c r="BK304" s="230">
        <f t="shared" si="486"/>
        <v>1.0176317416177316E-2</v>
      </c>
      <c r="BL304" s="230">
        <f t="shared" si="486"/>
        <v>9.6887962196967013E-3</v>
      </c>
      <c r="BM304" s="230">
        <f t="shared" si="486"/>
        <v>9.2012750232160871E-3</v>
      </c>
      <c r="BN304" s="230">
        <f t="shared" si="486"/>
        <v>8.7137538267354712E-3</v>
      </c>
      <c r="BO304" s="230">
        <f t="shared" si="486"/>
        <v>8.2262326302548552E-3</v>
      </c>
      <c r="BP304" s="230">
        <f t="shared" si="486"/>
        <v>7.738711433774241E-3</v>
      </c>
      <c r="BQ304" s="230">
        <f t="shared" si="486"/>
        <v>7.2511902372936268E-3</v>
      </c>
      <c r="BR304" s="230">
        <f t="shared" si="486"/>
        <v>6.7636690408130109E-3</v>
      </c>
      <c r="BS304" s="230">
        <f t="shared" si="486"/>
        <v>6.2761478443323949E-3</v>
      </c>
      <c r="BT304" s="230">
        <f t="shared" si="486"/>
        <v>5.7886266478517807E-3</v>
      </c>
      <c r="BU304" s="230">
        <f t="shared" si="487"/>
        <v>5.3011054513711665E-3</v>
      </c>
      <c r="BV304" s="230">
        <f t="shared" si="487"/>
        <v>4.8135842548905506E-3</v>
      </c>
      <c r="BW304" s="230">
        <f t="shared" si="487"/>
        <v>4.3260630584099347E-3</v>
      </c>
      <c r="BX304" s="230">
        <f t="shared" si="487"/>
        <v>3.8385418619293205E-3</v>
      </c>
      <c r="BY304" s="230">
        <f t="shared" si="487"/>
        <v>3.3510206654487062E-3</v>
      </c>
      <c r="BZ304" s="230">
        <f t="shared" si="487"/>
        <v>2.863499468968092E-3</v>
      </c>
      <c r="CA304" s="230">
        <f t="shared" si="487"/>
        <v>2.3759782724874744E-3</v>
      </c>
      <c r="CB304" s="230">
        <f t="shared" si="487"/>
        <v>1.8884570760068602E-3</v>
      </c>
      <c r="CC304" s="230">
        <f t="shared" si="487"/>
        <v>1.400935879526246E-3</v>
      </c>
      <c r="CD304" s="230">
        <f t="shared" si="487"/>
        <v>9.1341468304562828E-4</v>
      </c>
      <c r="CE304" s="230">
        <f t="shared" si="488"/>
        <v>4.2589348656501408E-4</v>
      </c>
      <c r="CF304" s="230">
        <f t="shared" si="488"/>
        <v>-6.1627709915600126E-5</v>
      </c>
      <c r="CG304" s="230">
        <f t="shared" si="488"/>
        <v>-3.8165147350214217E-4</v>
      </c>
      <c r="CH304" s="230">
        <f t="shared" si="488"/>
        <v>-3.8878440298618005E-4</v>
      </c>
      <c r="CI304" s="230">
        <f t="shared" si="488"/>
        <v>-3.8878440298618005E-4</v>
      </c>
      <c r="CJ304" s="230">
        <f t="shared" si="488"/>
        <v>-3.8878440298618005E-4</v>
      </c>
      <c r="CK304" s="230">
        <f t="shared" si="488"/>
        <v>-3.8878440298618005E-4</v>
      </c>
      <c r="CL304" s="230">
        <f t="shared" si="488"/>
        <v>-3.8878440298618005E-4</v>
      </c>
      <c r="CM304" s="230">
        <f t="shared" si="488"/>
        <v>-3.8878440298618005E-4</v>
      </c>
      <c r="CN304" s="230">
        <f t="shared" si="488"/>
        <v>-3.8878440298618005E-4</v>
      </c>
      <c r="CO304" s="230">
        <f t="shared" si="489"/>
        <v>-3.8878440298618005E-4</v>
      </c>
      <c r="CP304" s="230">
        <f t="shared" si="489"/>
        <v>-3.8878440298618005E-4</v>
      </c>
      <c r="CQ304" s="230">
        <f t="shared" si="489"/>
        <v>-3.8878440298618005E-4</v>
      </c>
      <c r="CR304" s="230">
        <f t="shared" si="489"/>
        <v>-3.8878440298618005E-4</v>
      </c>
      <c r="CS304" s="230">
        <f t="shared" si="489"/>
        <v>-3.8878440298618005E-4</v>
      </c>
      <c r="CT304" s="230">
        <f t="shared" si="489"/>
        <v>-3.8878440298618005E-4</v>
      </c>
      <c r="CU304" s="230">
        <f t="shared" si="489"/>
        <v>-3.8878440298618005E-4</v>
      </c>
      <c r="CV304" s="230">
        <f t="shared" si="489"/>
        <v>-3.8878440298618005E-4</v>
      </c>
      <c r="CW304" s="230">
        <f t="shared" si="489"/>
        <v>-3.8878440298618005E-4</v>
      </c>
      <c r="CX304" s="230">
        <f t="shared" si="489"/>
        <v>-3.8878440298618005E-4</v>
      </c>
      <c r="CY304" s="230">
        <f t="shared" si="490"/>
        <v>-3.8878440298618005E-4</v>
      </c>
      <c r="CZ304" s="230">
        <f t="shared" si="490"/>
        <v>-3.8878440298618005E-4</v>
      </c>
      <c r="DA304" s="230">
        <f t="shared" si="490"/>
        <v>-3.8878440298618005E-4</v>
      </c>
      <c r="DB304" s="230">
        <f t="shared" si="490"/>
        <v>-3.8878440298618005E-4</v>
      </c>
      <c r="DC304" s="230">
        <f t="shared" si="490"/>
        <v>-3.8878440298618005E-4</v>
      </c>
      <c r="DD304" s="230">
        <f t="shared" si="490"/>
        <v>-3.8878440298618005E-4</v>
      </c>
      <c r="DE304" s="230">
        <f t="shared" si="490"/>
        <v>-3.8878440298618005E-4</v>
      </c>
      <c r="DF304" s="230">
        <f t="shared" si="490"/>
        <v>-3.8878440298618005E-4</v>
      </c>
      <c r="DG304" s="230">
        <f t="shared" si="490"/>
        <v>-3.8878440298618005E-4</v>
      </c>
      <c r="DH304" s="230">
        <f t="shared" si="490"/>
        <v>-3.8878440298618005E-4</v>
      </c>
      <c r="DI304" s="230">
        <f t="shared" si="491"/>
        <v>-3.8878440298618005E-4</v>
      </c>
      <c r="DJ304" s="230">
        <f t="shared" si="491"/>
        <v>-3.8878440298618005E-4</v>
      </c>
      <c r="DK304" s="230">
        <f t="shared" si="491"/>
        <v>-3.8878440298618005E-4</v>
      </c>
      <c r="DL304" s="230">
        <f t="shared" si="491"/>
        <v>-3.8878440298618005E-4</v>
      </c>
      <c r="DM304" s="230">
        <f t="shared" si="491"/>
        <v>-3.8878440298618005E-4</v>
      </c>
      <c r="DN304" s="230">
        <f t="shared" si="491"/>
        <v>-3.8878440298618005E-4</v>
      </c>
      <c r="DO304" s="230">
        <f t="shared" si="491"/>
        <v>-3.8878440298618005E-4</v>
      </c>
      <c r="DP304" s="230">
        <f t="shared" si="491"/>
        <v>-3.8878440298618005E-4</v>
      </c>
    </row>
    <row r="305" spans="2:120" x14ac:dyDescent="0.25">
      <c r="B305" s="194" t="str">
        <f t="shared" si="455"/>
        <v>Cameroon</v>
      </c>
      <c r="C305" s="233">
        <f>'web app'!$C$29</f>
        <v>668.55</v>
      </c>
      <c r="D305" s="234">
        <f>'web app'!$C$17</f>
        <v>0.15</v>
      </c>
      <c r="E305" s="235">
        <f>VLOOKUP($S305,'data countries EDGAR'!$A$15:$AA$223,'data countries EDGAR'!$AA$12,FALSE)</f>
        <v>3.282391867748148E-3</v>
      </c>
      <c r="F305" s="235">
        <f>VLOOKUP($S305,'data countries EDGAR'!$A$15:$AA$223,'data countries EDGAR'!$Z$12,FALSE)</f>
        <v>2.7993966432529366E-4</v>
      </c>
      <c r="G305" s="193">
        <f t="shared" si="456"/>
        <v>0.48824707567442743</v>
      </c>
      <c r="H305" s="262">
        <f>VLOOKUP($S305,'data countries EDGAR'!$A$15:$AA$223,'data countries EDGAR'!M$12,FALSE)/1000</f>
        <v>1.0271139559866001E-2</v>
      </c>
      <c r="I305" s="236">
        <f>VLOOKUP($S305,'data countries EDGAR'!$A$15:$AA$223,'data countries EDGAR'!N$12,FALSE)/1000</f>
        <v>1.0388038843714E-2</v>
      </c>
      <c r="J305" s="236">
        <f>VLOOKUP($S305,'data countries EDGAR'!$A$15:$AA$223,'data countries EDGAR'!O$12,FALSE)/1000</f>
        <v>1.0349085140429001E-2</v>
      </c>
      <c r="K305" s="236">
        <f>VLOOKUP($S305,'data countries EDGAR'!$A$15:$AA$223,'data countries EDGAR'!P$12,FALSE)/1000</f>
        <v>1.0433870460084999E-2</v>
      </c>
      <c r="L305" s="236">
        <f>VLOOKUP($S305,'data countries EDGAR'!$A$15:$AA$223,'data countries EDGAR'!Q$12,FALSE)/1000</f>
        <v>1.0332853153498E-2</v>
      </c>
      <c r="M305" s="236">
        <f>VLOOKUP($S305,'data countries EDGAR'!$A$15:$AA$223,'data countries EDGAR'!R$12,FALSE)/1000</f>
        <v>1.0292889135120999E-2</v>
      </c>
      <c r="N305" s="236"/>
      <c r="O305" s="236"/>
      <c r="P305" s="262">
        <f t="shared" si="457"/>
        <v>5.1796736732846994E-2</v>
      </c>
      <c r="Q305" s="194">
        <f t="shared" si="458"/>
        <v>0</v>
      </c>
      <c r="R305" s="237">
        <f t="shared" si="459"/>
        <v>0</v>
      </c>
      <c r="S305" s="194" t="str">
        <f>'data countries EDGAR'!A48</f>
        <v>Cameroon</v>
      </c>
      <c r="T305" s="210">
        <f>'web app'!$M$22-1</f>
        <v>2024</v>
      </c>
      <c r="U305" s="228">
        <f t="shared" si="460"/>
        <v>0.43645033894158042</v>
      </c>
      <c r="V305" s="193">
        <f t="shared" si="434"/>
        <v>0.42965355645152092</v>
      </c>
      <c r="W305" s="254">
        <f t="shared" si="461"/>
        <v>8.0103194639273845E-3</v>
      </c>
      <c r="X305" s="197">
        <f t="shared" si="435"/>
        <v>1.0292889135120999E-2</v>
      </c>
      <c r="Y305" s="229">
        <f t="shared" si="436"/>
        <v>-2.0585778270241998E-4</v>
      </c>
      <c r="Z305" s="199">
        <f t="shared" si="462"/>
        <v>1.0498746917823419E-2</v>
      </c>
      <c r="AA305" s="199">
        <f t="shared" si="437"/>
        <v>-43.424116078038772</v>
      </c>
      <c r="AB305" s="200">
        <f t="shared" si="438"/>
        <v>44881.958882598439</v>
      </c>
      <c r="AC305" s="199">
        <f t="shared" si="463"/>
        <v>2024.5028695773897</v>
      </c>
      <c r="AD305" s="199">
        <f t="shared" si="464"/>
        <v>2111.6208428933724</v>
      </c>
      <c r="AE305" s="201">
        <f t="shared" si="465"/>
        <v>2111.6208428933724</v>
      </c>
      <c r="AF305" s="202">
        <f t="shared" si="439"/>
        <v>2109.9125910719335</v>
      </c>
      <c r="AG305" s="202">
        <f t="shared" si="466"/>
        <v>2111.6208428933724</v>
      </c>
      <c r="AH305" s="202">
        <f t="shared" si="467"/>
        <v>2111</v>
      </c>
      <c r="AI305" s="177">
        <f t="shared" si="440"/>
        <v>2110</v>
      </c>
      <c r="AJ305" s="178" t="str" cm="1">
        <f t="array" ref="AJ305">IFERROR(INDEX($AN$6:$DP$6,MATCH(_xlfn.AGGREGATE(14,6,(AN305:DP305)/(AN305:DP305&lt;=0),1),AN305:DP305,0)),"-")</f>
        <v>-</v>
      </c>
      <c r="AL305" s="176" t="s">
        <v>302</v>
      </c>
      <c r="AM305" s="154">
        <f t="shared" si="441"/>
        <v>1.0271139559866001E-2</v>
      </c>
      <c r="AN305" s="173">
        <f t="shared" si="442"/>
        <v>1.0388038843714E-2</v>
      </c>
      <c r="AO305" s="173">
        <f t="shared" si="443"/>
        <v>1.0349085140429001E-2</v>
      </c>
      <c r="AP305" s="173">
        <f t="shared" si="444"/>
        <v>1.0433870460084999E-2</v>
      </c>
      <c r="AQ305" s="173">
        <f t="shared" si="445"/>
        <v>1.0332853153498E-2</v>
      </c>
      <c r="AR305" s="173">
        <f t="shared" si="446"/>
        <v>1.0292889135120999E-2</v>
      </c>
      <c r="AS305" s="230">
        <f t="shared" si="484"/>
        <v>1.0172381268471076E-2</v>
      </c>
      <c r="AT305" s="230">
        <f t="shared" si="484"/>
        <v>1.0051873401821152E-2</v>
      </c>
      <c r="AU305" s="230">
        <f t="shared" si="484"/>
        <v>9.9313655351712295E-3</v>
      </c>
      <c r="AV305" s="230">
        <f t="shared" si="484"/>
        <v>9.810857668521307E-3</v>
      </c>
      <c r="AW305" s="230">
        <f t="shared" si="484"/>
        <v>9.6903498018713827E-3</v>
      </c>
      <c r="AX305" s="230">
        <f t="shared" si="484"/>
        <v>9.5698419352214601E-3</v>
      </c>
      <c r="AY305" s="230">
        <f t="shared" si="484"/>
        <v>9.4493340685715375E-3</v>
      </c>
      <c r="AZ305" s="230">
        <f t="shared" si="484"/>
        <v>9.3288262019216132E-3</v>
      </c>
      <c r="BA305" s="230">
        <f t="shared" si="485"/>
        <v>9.2083183352716907E-3</v>
      </c>
      <c r="BB305" s="230">
        <f t="shared" si="485"/>
        <v>9.0878104686217681E-3</v>
      </c>
      <c r="BC305" s="230">
        <f t="shared" si="485"/>
        <v>8.9673026019718438E-3</v>
      </c>
      <c r="BD305" s="230">
        <f t="shared" si="485"/>
        <v>8.8467947353219212E-3</v>
      </c>
      <c r="BE305" s="230">
        <f t="shared" si="485"/>
        <v>8.7262868686719987E-3</v>
      </c>
      <c r="BF305" s="230">
        <f t="shared" si="485"/>
        <v>8.6057790020220744E-3</v>
      </c>
      <c r="BG305" s="230">
        <f t="shared" si="485"/>
        <v>8.4852711353721518E-3</v>
      </c>
      <c r="BH305" s="230">
        <f t="shared" si="485"/>
        <v>8.3647632687222293E-3</v>
      </c>
      <c r="BI305" s="230">
        <f t="shared" si="485"/>
        <v>8.244255402072305E-3</v>
      </c>
      <c r="BJ305" s="230">
        <f t="shared" si="485"/>
        <v>8.1237475354223824E-3</v>
      </c>
      <c r="BK305" s="230">
        <f t="shared" si="486"/>
        <v>8.0032396687724598E-3</v>
      </c>
      <c r="BL305" s="230">
        <f t="shared" si="486"/>
        <v>7.8827318021225355E-3</v>
      </c>
      <c r="BM305" s="230">
        <f t="shared" si="486"/>
        <v>7.762223935472613E-3</v>
      </c>
      <c r="BN305" s="230">
        <f t="shared" si="486"/>
        <v>7.6417160688226904E-3</v>
      </c>
      <c r="BO305" s="230">
        <f t="shared" si="486"/>
        <v>7.521208202172767E-3</v>
      </c>
      <c r="BP305" s="230">
        <f t="shared" si="486"/>
        <v>7.4007003355228435E-3</v>
      </c>
      <c r="BQ305" s="230">
        <f t="shared" si="486"/>
        <v>7.280192468872921E-3</v>
      </c>
      <c r="BR305" s="230">
        <f t="shared" si="486"/>
        <v>7.1596846022229975E-3</v>
      </c>
      <c r="BS305" s="230">
        <f t="shared" si="486"/>
        <v>7.0391767355730741E-3</v>
      </c>
      <c r="BT305" s="230">
        <f t="shared" si="486"/>
        <v>6.9186688689231515E-3</v>
      </c>
      <c r="BU305" s="230">
        <f t="shared" si="487"/>
        <v>6.7981610022732281E-3</v>
      </c>
      <c r="BV305" s="230">
        <f t="shared" si="487"/>
        <v>6.6776531356233047E-3</v>
      </c>
      <c r="BW305" s="230">
        <f t="shared" si="487"/>
        <v>6.5571452689733821E-3</v>
      </c>
      <c r="BX305" s="230">
        <f t="shared" si="487"/>
        <v>6.4366374023234587E-3</v>
      </c>
      <c r="BY305" s="230">
        <f t="shared" si="487"/>
        <v>6.3161295356735352E-3</v>
      </c>
      <c r="BZ305" s="230">
        <f t="shared" si="487"/>
        <v>6.1956216690236127E-3</v>
      </c>
      <c r="CA305" s="230">
        <f t="shared" si="487"/>
        <v>6.0751138023736892E-3</v>
      </c>
      <c r="CB305" s="230">
        <f t="shared" si="487"/>
        <v>5.9546059357237658E-3</v>
      </c>
      <c r="CC305" s="230">
        <f t="shared" si="487"/>
        <v>5.8340980690738432E-3</v>
      </c>
      <c r="CD305" s="230">
        <f t="shared" si="487"/>
        <v>5.7135902024239198E-3</v>
      </c>
      <c r="CE305" s="230">
        <f t="shared" si="488"/>
        <v>5.5930823357739964E-3</v>
      </c>
      <c r="CF305" s="230">
        <f t="shared" si="488"/>
        <v>5.4725744691240738E-3</v>
      </c>
      <c r="CG305" s="230">
        <f t="shared" si="488"/>
        <v>5.3520666024741504E-3</v>
      </c>
      <c r="CH305" s="230">
        <f t="shared" si="488"/>
        <v>5.2315587358242269E-3</v>
      </c>
      <c r="CI305" s="230">
        <f t="shared" si="488"/>
        <v>5.1110508691743044E-3</v>
      </c>
      <c r="CJ305" s="230">
        <f t="shared" si="488"/>
        <v>4.9905430025243809E-3</v>
      </c>
      <c r="CK305" s="230">
        <f t="shared" si="488"/>
        <v>4.8700351358744575E-3</v>
      </c>
      <c r="CL305" s="230">
        <f t="shared" si="488"/>
        <v>4.7495272692245349E-3</v>
      </c>
      <c r="CM305" s="230">
        <f t="shared" si="488"/>
        <v>4.6290194025746115E-3</v>
      </c>
      <c r="CN305" s="230">
        <f t="shared" si="488"/>
        <v>4.5085115359246881E-3</v>
      </c>
      <c r="CO305" s="230">
        <f t="shared" si="489"/>
        <v>4.3880036692747655E-3</v>
      </c>
      <c r="CP305" s="230">
        <f t="shared" si="489"/>
        <v>4.2674958026248421E-3</v>
      </c>
      <c r="CQ305" s="230">
        <f t="shared" si="489"/>
        <v>4.1469879359749195E-3</v>
      </c>
      <c r="CR305" s="230">
        <f t="shared" si="489"/>
        <v>4.0264800693249961E-3</v>
      </c>
      <c r="CS305" s="230">
        <f t="shared" si="489"/>
        <v>3.9059722026750726E-3</v>
      </c>
      <c r="CT305" s="230">
        <f t="shared" si="489"/>
        <v>3.7854643360251501E-3</v>
      </c>
      <c r="CU305" s="230">
        <f t="shared" si="489"/>
        <v>3.6649564693752266E-3</v>
      </c>
      <c r="CV305" s="230">
        <f t="shared" si="489"/>
        <v>3.5444486027253032E-3</v>
      </c>
      <c r="CW305" s="230">
        <f t="shared" si="489"/>
        <v>3.4239407360753807E-3</v>
      </c>
      <c r="CX305" s="230">
        <f t="shared" si="489"/>
        <v>3.3034328694254572E-3</v>
      </c>
      <c r="CY305" s="230">
        <f t="shared" si="490"/>
        <v>3.1829250027755338E-3</v>
      </c>
      <c r="CZ305" s="230">
        <f t="shared" si="490"/>
        <v>3.0624171361256112E-3</v>
      </c>
      <c r="DA305" s="230">
        <f t="shared" si="490"/>
        <v>2.9419092694756878E-3</v>
      </c>
      <c r="DB305" s="230">
        <f t="shared" si="490"/>
        <v>2.8214014028257644E-3</v>
      </c>
      <c r="DC305" s="230">
        <f t="shared" si="490"/>
        <v>2.7008935361758418E-3</v>
      </c>
      <c r="DD305" s="230">
        <f t="shared" si="490"/>
        <v>2.5803856695259184E-3</v>
      </c>
      <c r="DE305" s="230">
        <f t="shared" si="490"/>
        <v>2.4598778028759958E-3</v>
      </c>
      <c r="DF305" s="230">
        <f t="shared" si="490"/>
        <v>2.3393699362260715E-3</v>
      </c>
      <c r="DG305" s="230">
        <f t="shared" si="490"/>
        <v>2.2188620695761489E-3</v>
      </c>
      <c r="DH305" s="230">
        <f t="shared" si="490"/>
        <v>2.0983542029262264E-3</v>
      </c>
      <c r="DI305" s="230">
        <f t="shared" si="491"/>
        <v>1.9778463362763021E-3</v>
      </c>
      <c r="DJ305" s="230">
        <f t="shared" si="491"/>
        <v>1.8573384696263795E-3</v>
      </c>
      <c r="DK305" s="230">
        <f t="shared" si="491"/>
        <v>1.7368306029764569E-3</v>
      </c>
      <c r="DL305" s="230">
        <f t="shared" si="491"/>
        <v>1.6163227363265326E-3</v>
      </c>
      <c r="DM305" s="230">
        <f t="shared" si="491"/>
        <v>1.4958148696766101E-3</v>
      </c>
      <c r="DN305" s="230">
        <f t="shared" si="491"/>
        <v>1.3753070030266875E-3</v>
      </c>
      <c r="DO305" s="230">
        <f t="shared" si="491"/>
        <v>1.2547991363767632E-3</v>
      </c>
      <c r="DP305" s="230">
        <f t="shared" si="491"/>
        <v>1.1342912697268406E-3</v>
      </c>
    </row>
    <row r="306" spans="2:120" x14ac:dyDescent="0.25">
      <c r="B306" s="194" t="str">
        <f t="shared" si="455"/>
        <v>Canada</v>
      </c>
      <c r="C306" s="233">
        <f>'web app'!$C$29</f>
        <v>668.55</v>
      </c>
      <c r="D306" s="234">
        <f>'web app'!$C$17</f>
        <v>0.15</v>
      </c>
      <c r="E306" s="235">
        <f>VLOOKUP($S306,'data countries EDGAR'!$A$15:$AA$223,'data countries EDGAR'!$AA$12,FALSE)</f>
        <v>4.8341556634853749E-3</v>
      </c>
      <c r="F306" s="235">
        <f>VLOOKUP($S306,'data countries EDGAR'!$A$15:$AA$223,'data countries EDGAR'!$Z$12,FALSE)</f>
        <v>1.6600347398754139E-2</v>
      </c>
      <c r="G306" s="193">
        <f t="shared" si="456"/>
        <v>9.9182191307449887</v>
      </c>
      <c r="H306" s="262">
        <f>VLOOKUP($S306,'data countries EDGAR'!$A$15:$AA$223,'data countries EDGAR'!M$12,FALSE)/1000</f>
        <v>0.60907583527261</v>
      </c>
      <c r="I306" s="236">
        <f>VLOOKUP($S306,'data countries EDGAR'!$A$15:$AA$223,'data countries EDGAR'!N$12,FALSE)/1000</f>
        <v>0.54844538744219995</v>
      </c>
      <c r="J306" s="236">
        <f>VLOOKUP($S306,'data countries EDGAR'!$A$15:$AA$223,'data countries EDGAR'!O$12,FALSE)/1000</f>
        <v>0.56173440306124001</v>
      </c>
      <c r="K306" s="236">
        <f>VLOOKUP($S306,'data countries EDGAR'!$A$15:$AA$223,'data countries EDGAR'!P$12,FALSE)/1000</f>
        <v>0.57583518419231994</v>
      </c>
      <c r="L306" s="236">
        <f>VLOOKUP($S306,'data countries EDGAR'!$A$15:$AA$223,'data countries EDGAR'!Q$12,FALSE)/1000</f>
        <v>0.56709689449434997</v>
      </c>
      <c r="M306" s="236">
        <f>VLOOKUP($S306,'data countries EDGAR'!$A$15:$AA$223,'data countries EDGAR'!R$12,FALSE)/1000</f>
        <v>0.57797262406243</v>
      </c>
      <c r="N306" s="236"/>
      <c r="O306" s="236"/>
      <c r="P306" s="262">
        <f t="shared" si="457"/>
        <v>2.8310844932525399</v>
      </c>
      <c r="Q306" s="194">
        <f t="shared" si="458"/>
        <v>-0.56362553255620562</v>
      </c>
      <c r="R306" s="237">
        <f t="shared" si="459"/>
        <v>7.9527984352732159E-2</v>
      </c>
      <c r="S306" s="194" t="str">
        <f>'data countries EDGAR'!A49</f>
        <v>Canada</v>
      </c>
      <c r="T306" s="210">
        <f>'web app'!$M$22-1</f>
        <v>2024</v>
      </c>
      <c r="U306" s="228">
        <f t="shared" si="460"/>
        <v>7.0871346374924489</v>
      </c>
      <c r="V306" s="193">
        <f t="shared" si="434"/>
        <v>7.0871346374904611</v>
      </c>
      <c r="W306" s="254">
        <f t="shared" si="461"/>
        <v>8.155236969858648E-2</v>
      </c>
      <c r="X306" s="197">
        <f t="shared" si="435"/>
        <v>0.57797262406243</v>
      </c>
      <c r="Y306" s="229">
        <f t="shared" si="436"/>
        <v>-1.15594524812486E-2</v>
      </c>
      <c r="Z306" s="199">
        <f t="shared" si="462"/>
        <v>0.58953207654367856</v>
      </c>
      <c r="AA306" s="199">
        <f t="shared" si="437"/>
        <v>-2403.536216054033</v>
      </c>
      <c r="AB306" s="200">
        <f t="shared" si="438"/>
        <v>2449702.900479469</v>
      </c>
      <c r="AC306" s="199">
        <f t="shared" si="463"/>
        <v>2024.5089238793973</v>
      </c>
      <c r="AD306" s="199">
        <f t="shared" si="464"/>
        <v>2052.5147219678943</v>
      </c>
      <c r="AE306" s="201">
        <f t="shared" si="465"/>
        <v>2052.5147219678943</v>
      </c>
      <c r="AF306" s="202">
        <f t="shared" si="439"/>
        <v>2051.9654136940139</v>
      </c>
      <c r="AG306" s="202">
        <f t="shared" si="466"/>
        <v>2052.5147219678943</v>
      </c>
      <c r="AH306" s="202">
        <f t="shared" si="467"/>
        <v>2052</v>
      </c>
      <c r="AI306" s="177">
        <f t="shared" si="440"/>
        <v>2052</v>
      </c>
      <c r="AJ306" s="178" cm="1">
        <f t="array" ref="AJ306">IFERROR(INDEX($AN$6:$DP$6,MATCH(_xlfn.AGGREGATE(14,6,(AN306:DP306)/(AN306:DP306&lt;=0),1),AN306:DP306,0)),"-")</f>
        <v>2052</v>
      </c>
      <c r="AL306" s="176" t="s">
        <v>302</v>
      </c>
      <c r="AM306" s="154">
        <f t="shared" si="441"/>
        <v>0.60907583527261</v>
      </c>
      <c r="AN306" s="173">
        <f t="shared" si="442"/>
        <v>0.54844538744219995</v>
      </c>
      <c r="AO306" s="173">
        <f t="shared" si="443"/>
        <v>0.56173440306124001</v>
      </c>
      <c r="AP306" s="173">
        <f t="shared" si="444"/>
        <v>0.57583518419231994</v>
      </c>
      <c r="AQ306" s="173">
        <f t="shared" si="445"/>
        <v>0.56709689449434997</v>
      </c>
      <c r="AR306" s="173">
        <f t="shared" si="446"/>
        <v>0.57797262406243</v>
      </c>
      <c r="AS306" s="230">
        <f t="shared" si="484"/>
        <v>0.55692897147079268</v>
      </c>
      <c r="AT306" s="230">
        <f t="shared" si="484"/>
        <v>0.53588531887915525</v>
      </c>
      <c r="AU306" s="230">
        <f t="shared" si="484"/>
        <v>0.51484166628751793</v>
      </c>
      <c r="AV306" s="230">
        <f t="shared" si="484"/>
        <v>0.49379801369588056</v>
      </c>
      <c r="AW306" s="230">
        <f t="shared" si="484"/>
        <v>0.47275436110424318</v>
      </c>
      <c r="AX306" s="230">
        <f t="shared" si="484"/>
        <v>0.45171070851260581</v>
      </c>
      <c r="AY306" s="230">
        <f t="shared" si="484"/>
        <v>0.43066705592096843</v>
      </c>
      <c r="AZ306" s="230">
        <f t="shared" si="484"/>
        <v>0.40962340332933111</v>
      </c>
      <c r="BA306" s="230">
        <f t="shared" si="485"/>
        <v>0.38857975073769369</v>
      </c>
      <c r="BB306" s="230">
        <f t="shared" si="485"/>
        <v>0.36753609814605637</v>
      </c>
      <c r="BC306" s="230">
        <f t="shared" si="485"/>
        <v>0.34649244555441899</v>
      </c>
      <c r="BD306" s="230">
        <f t="shared" si="485"/>
        <v>0.32544879296278162</v>
      </c>
      <c r="BE306" s="230">
        <f t="shared" si="485"/>
        <v>0.30440514037114424</v>
      </c>
      <c r="BF306" s="230">
        <f t="shared" si="485"/>
        <v>0.28336148777950693</v>
      </c>
      <c r="BG306" s="230">
        <f t="shared" si="485"/>
        <v>0.26231783518786955</v>
      </c>
      <c r="BH306" s="230">
        <f t="shared" si="485"/>
        <v>0.24127418259623218</v>
      </c>
      <c r="BI306" s="230">
        <f t="shared" si="485"/>
        <v>0.2202305300045948</v>
      </c>
      <c r="BJ306" s="230">
        <f t="shared" si="485"/>
        <v>0.19918687741295743</v>
      </c>
      <c r="BK306" s="230">
        <f t="shared" si="486"/>
        <v>0.17814322482132011</v>
      </c>
      <c r="BL306" s="230">
        <f t="shared" si="486"/>
        <v>0.15709957222968274</v>
      </c>
      <c r="BM306" s="230">
        <f t="shared" si="486"/>
        <v>0.13605591963804536</v>
      </c>
      <c r="BN306" s="230">
        <f t="shared" si="486"/>
        <v>0.11501226704640799</v>
      </c>
      <c r="BO306" s="230">
        <f t="shared" si="486"/>
        <v>9.3968614454770616E-2</v>
      </c>
      <c r="BP306" s="230">
        <f t="shared" si="486"/>
        <v>7.2924961863133242E-2</v>
      </c>
      <c r="BQ306" s="230">
        <f t="shared" si="486"/>
        <v>5.1881309271495923E-2</v>
      </c>
      <c r="BR306" s="230">
        <f t="shared" si="486"/>
        <v>3.0837656679858494E-2</v>
      </c>
      <c r="BS306" s="230">
        <f t="shared" si="486"/>
        <v>9.7940040882211754E-3</v>
      </c>
      <c r="BT306" s="230">
        <f t="shared" si="486"/>
        <v>-8.7718134562725959E-3</v>
      </c>
      <c r="BU306" s="230">
        <f t="shared" si="487"/>
        <v>-1.15594524812486E-2</v>
      </c>
      <c r="BV306" s="230">
        <f t="shared" si="487"/>
        <v>-1.15594524812486E-2</v>
      </c>
      <c r="BW306" s="230">
        <f t="shared" si="487"/>
        <v>-1.15594524812486E-2</v>
      </c>
      <c r="BX306" s="230">
        <f t="shared" si="487"/>
        <v>-1.15594524812486E-2</v>
      </c>
      <c r="BY306" s="230">
        <f t="shared" si="487"/>
        <v>-1.15594524812486E-2</v>
      </c>
      <c r="BZ306" s="230">
        <f t="shared" si="487"/>
        <v>-1.15594524812486E-2</v>
      </c>
      <c r="CA306" s="230">
        <f t="shared" si="487"/>
        <v>-1.15594524812486E-2</v>
      </c>
      <c r="CB306" s="230">
        <f t="shared" si="487"/>
        <v>-1.15594524812486E-2</v>
      </c>
      <c r="CC306" s="230">
        <f t="shared" si="487"/>
        <v>-1.15594524812486E-2</v>
      </c>
      <c r="CD306" s="230">
        <f t="shared" si="487"/>
        <v>-1.15594524812486E-2</v>
      </c>
      <c r="CE306" s="230">
        <f t="shared" si="488"/>
        <v>-1.15594524812486E-2</v>
      </c>
      <c r="CF306" s="230">
        <f t="shared" si="488"/>
        <v>-1.15594524812486E-2</v>
      </c>
      <c r="CG306" s="230">
        <f t="shared" si="488"/>
        <v>-1.15594524812486E-2</v>
      </c>
      <c r="CH306" s="230">
        <f t="shared" si="488"/>
        <v>-1.15594524812486E-2</v>
      </c>
      <c r="CI306" s="230">
        <f t="shared" si="488"/>
        <v>-1.15594524812486E-2</v>
      </c>
      <c r="CJ306" s="230">
        <f t="shared" si="488"/>
        <v>-1.15594524812486E-2</v>
      </c>
      <c r="CK306" s="230">
        <f t="shared" si="488"/>
        <v>-1.15594524812486E-2</v>
      </c>
      <c r="CL306" s="230">
        <f t="shared" si="488"/>
        <v>-1.15594524812486E-2</v>
      </c>
      <c r="CM306" s="230">
        <f t="shared" si="488"/>
        <v>-1.15594524812486E-2</v>
      </c>
      <c r="CN306" s="230">
        <f t="shared" si="488"/>
        <v>-1.15594524812486E-2</v>
      </c>
      <c r="CO306" s="230">
        <f t="shared" si="489"/>
        <v>-1.15594524812486E-2</v>
      </c>
      <c r="CP306" s="230">
        <f t="shared" si="489"/>
        <v>-1.15594524812486E-2</v>
      </c>
      <c r="CQ306" s="230">
        <f t="shared" si="489"/>
        <v>-1.15594524812486E-2</v>
      </c>
      <c r="CR306" s="230">
        <f t="shared" si="489"/>
        <v>-1.15594524812486E-2</v>
      </c>
      <c r="CS306" s="230">
        <f t="shared" si="489"/>
        <v>-1.15594524812486E-2</v>
      </c>
      <c r="CT306" s="230">
        <f t="shared" si="489"/>
        <v>-1.15594524812486E-2</v>
      </c>
      <c r="CU306" s="230">
        <f t="shared" si="489"/>
        <v>-1.15594524812486E-2</v>
      </c>
      <c r="CV306" s="230">
        <f t="shared" si="489"/>
        <v>-1.15594524812486E-2</v>
      </c>
      <c r="CW306" s="230">
        <f t="shared" si="489"/>
        <v>-1.15594524812486E-2</v>
      </c>
      <c r="CX306" s="230">
        <f t="shared" si="489"/>
        <v>-1.15594524812486E-2</v>
      </c>
      <c r="CY306" s="230">
        <f t="shared" si="490"/>
        <v>-1.15594524812486E-2</v>
      </c>
      <c r="CZ306" s="230">
        <f t="shared" si="490"/>
        <v>-1.15594524812486E-2</v>
      </c>
      <c r="DA306" s="230">
        <f t="shared" si="490"/>
        <v>-1.15594524812486E-2</v>
      </c>
      <c r="DB306" s="230">
        <f t="shared" si="490"/>
        <v>-1.15594524812486E-2</v>
      </c>
      <c r="DC306" s="230">
        <f t="shared" si="490"/>
        <v>-1.15594524812486E-2</v>
      </c>
      <c r="DD306" s="230">
        <f t="shared" si="490"/>
        <v>-1.15594524812486E-2</v>
      </c>
      <c r="DE306" s="230">
        <f t="shared" si="490"/>
        <v>-1.15594524812486E-2</v>
      </c>
      <c r="DF306" s="230">
        <f t="shared" si="490"/>
        <v>-1.15594524812486E-2</v>
      </c>
      <c r="DG306" s="230">
        <f t="shared" si="490"/>
        <v>-1.15594524812486E-2</v>
      </c>
      <c r="DH306" s="230">
        <f t="shared" si="490"/>
        <v>-1.15594524812486E-2</v>
      </c>
      <c r="DI306" s="230">
        <f t="shared" si="491"/>
        <v>-1.15594524812486E-2</v>
      </c>
      <c r="DJ306" s="230">
        <f t="shared" si="491"/>
        <v>-1.15594524812486E-2</v>
      </c>
      <c r="DK306" s="230">
        <f t="shared" si="491"/>
        <v>-1.15594524812486E-2</v>
      </c>
      <c r="DL306" s="230">
        <f t="shared" si="491"/>
        <v>-1.15594524812486E-2</v>
      </c>
      <c r="DM306" s="230">
        <f t="shared" si="491"/>
        <v>-1.15594524812486E-2</v>
      </c>
      <c r="DN306" s="230">
        <f t="shared" si="491"/>
        <v>-1.15594524812486E-2</v>
      </c>
      <c r="DO306" s="230">
        <f t="shared" si="491"/>
        <v>-1.15594524812486E-2</v>
      </c>
      <c r="DP306" s="230">
        <f t="shared" si="491"/>
        <v>-1.15594524812486E-2</v>
      </c>
    </row>
    <row r="307" spans="2:120" x14ac:dyDescent="0.25">
      <c r="B307" s="194" t="str">
        <f t="shared" si="455"/>
        <v>Cayman Islands</v>
      </c>
      <c r="C307" s="233">
        <f>'web app'!$C$29</f>
        <v>668.55</v>
      </c>
      <c r="D307" s="234">
        <f>'web app'!$C$17</f>
        <v>0.15</v>
      </c>
      <c r="E307" s="235">
        <f>VLOOKUP($S307,'data countries EDGAR'!$A$15:$AA$223,'data countries EDGAR'!$AA$12,FALSE)</f>
        <v>8.1860772536488288E-6</v>
      </c>
      <c r="F307" s="235">
        <f>VLOOKUP($S307,'data countries EDGAR'!$A$15:$AA$223,'data countries EDGAR'!$Z$12,FALSE)</f>
        <v>1.0725751926211784E-5</v>
      </c>
      <c r="G307" s="193">
        <f t="shared" si="456"/>
        <v>6.9160165249175926E-3</v>
      </c>
      <c r="H307" s="262">
        <f>VLOOKUP($S307,'data countries EDGAR'!$A$15:$AA$223,'data countries EDGAR'!M$12,FALSE)/1000</f>
        <v>3.9353371085924002E-4</v>
      </c>
      <c r="I307" s="236">
        <f>VLOOKUP($S307,'data countries EDGAR'!$A$15:$AA$223,'data countries EDGAR'!N$12,FALSE)/1000</f>
        <v>3.3188120525642E-4</v>
      </c>
      <c r="J307" s="236">
        <f>VLOOKUP($S307,'data countries EDGAR'!$A$15:$AA$223,'data countries EDGAR'!O$12,FALSE)/1000</f>
        <v>3.1408240343242997E-4</v>
      </c>
      <c r="K307" s="236">
        <f>VLOOKUP($S307,'data countries EDGAR'!$A$15:$AA$223,'data countries EDGAR'!P$12,FALSE)/1000</f>
        <v>3.5823190019567005E-4</v>
      </c>
      <c r="L307" s="236">
        <f>VLOOKUP($S307,'data countries EDGAR'!$A$15:$AA$223,'data countries EDGAR'!Q$12,FALSE)/1000</f>
        <v>3.5938338691722001E-4</v>
      </c>
      <c r="M307" s="236">
        <f>VLOOKUP($S307,'data countries EDGAR'!$A$15:$AA$223,'data countries EDGAR'!R$12,FALSE)/1000</f>
        <v>3.7201774551007E-4</v>
      </c>
      <c r="N307" s="236"/>
      <c r="O307" s="236"/>
      <c r="P307" s="262">
        <f t="shared" si="457"/>
        <v>1.7355966413118101E-3</v>
      </c>
      <c r="Q307" s="194">
        <f t="shared" si="458"/>
        <v>-3.3859680614139375E-4</v>
      </c>
      <c r="R307" s="237">
        <f t="shared" si="459"/>
        <v>6.5360880729559048E-2</v>
      </c>
      <c r="S307" s="194" t="str">
        <f>'data countries EDGAR'!A50</f>
        <v>Cayman Islands</v>
      </c>
      <c r="T307" s="210">
        <f>'web app'!$M$22-1</f>
        <v>2024</v>
      </c>
      <c r="U307" s="228">
        <f t="shared" si="460"/>
        <v>5.1804198836057826E-3</v>
      </c>
      <c r="V307" s="193">
        <f t="shared" si="434"/>
        <v>5.1804198836052813E-3</v>
      </c>
      <c r="W307" s="254">
        <f t="shared" si="461"/>
        <v>7.1812276585315749E-2</v>
      </c>
      <c r="X307" s="197">
        <f t="shared" si="435"/>
        <v>3.7201774551007E-4</v>
      </c>
      <c r="Y307" s="229">
        <f t="shared" si="436"/>
        <v>-7.4403549102013999E-6</v>
      </c>
      <c r="Z307" s="199">
        <f t="shared" si="462"/>
        <v>3.7945810042027138E-4</v>
      </c>
      <c r="AA307" s="199">
        <f t="shared" si="437"/>
        <v>-1.5482970804156613</v>
      </c>
      <c r="AB307" s="200">
        <f t="shared" si="438"/>
        <v>1579.280468918982</v>
      </c>
      <c r="AC307" s="199">
        <f t="shared" si="463"/>
        <v>2024.5079931695791</v>
      </c>
      <c r="AD307" s="199">
        <f t="shared" si="464"/>
        <v>2055.776704141756</v>
      </c>
      <c r="AE307" s="201">
        <f t="shared" si="465"/>
        <v>2055.776704141756</v>
      </c>
      <c r="AF307" s="202">
        <f t="shared" si="439"/>
        <v>2055.163435433094</v>
      </c>
      <c r="AG307" s="202">
        <f t="shared" si="466"/>
        <v>2055.776704141756</v>
      </c>
      <c r="AH307" s="202">
        <f t="shared" si="467"/>
        <v>2055</v>
      </c>
      <c r="AI307" s="177">
        <f t="shared" si="440"/>
        <v>2055</v>
      </c>
      <c r="AJ307" s="178" cm="1">
        <f t="array" ref="AJ307">IFERROR(INDEX($AN$6:$DP$6,MATCH(_xlfn.AGGREGATE(14,6,(AN307:DP307)/(AN307:DP307&lt;=0),1),AN307:DP307,0)),"-")</f>
        <v>2055</v>
      </c>
      <c r="AL307" s="176" t="s">
        <v>302</v>
      </c>
      <c r="AM307" s="154">
        <f t="shared" si="441"/>
        <v>3.9353371085924002E-4</v>
      </c>
      <c r="AN307" s="173">
        <f t="shared" si="442"/>
        <v>3.3188120525642E-4</v>
      </c>
      <c r="AO307" s="173">
        <f t="shared" si="443"/>
        <v>3.1408240343242997E-4</v>
      </c>
      <c r="AP307" s="173">
        <f t="shared" si="444"/>
        <v>3.5823190019567005E-4</v>
      </c>
      <c r="AQ307" s="173">
        <f t="shared" si="445"/>
        <v>3.5938338691722001E-4</v>
      </c>
      <c r="AR307" s="173">
        <f t="shared" si="446"/>
        <v>3.7201774551007E-4</v>
      </c>
      <c r="AS307" s="230">
        <f t="shared" si="484"/>
        <v>3.5988545373468199E-4</v>
      </c>
      <c r="AT307" s="230">
        <f t="shared" si="484"/>
        <v>3.4775316195929392E-4</v>
      </c>
      <c r="AU307" s="230">
        <f t="shared" si="484"/>
        <v>3.356208701839059E-4</v>
      </c>
      <c r="AV307" s="230">
        <f t="shared" si="484"/>
        <v>3.2348857840851784E-4</v>
      </c>
      <c r="AW307" s="230">
        <f t="shared" si="484"/>
        <v>3.1135628663312982E-4</v>
      </c>
      <c r="AX307" s="230">
        <f t="shared" si="484"/>
        <v>2.9922399485774175E-4</v>
      </c>
      <c r="AY307" s="230">
        <f t="shared" si="484"/>
        <v>2.8709170308235374E-4</v>
      </c>
      <c r="AZ307" s="230">
        <f t="shared" si="484"/>
        <v>2.7495941130696567E-4</v>
      </c>
      <c r="BA307" s="230">
        <f t="shared" si="485"/>
        <v>2.6282711953157765E-4</v>
      </c>
      <c r="BB307" s="230">
        <f t="shared" si="485"/>
        <v>2.5069482775618958E-4</v>
      </c>
      <c r="BC307" s="230">
        <f t="shared" si="485"/>
        <v>2.3856253598080157E-4</v>
      </c>
      <c r="BD307" s="230">
        <f t="shared" si="485"/>
        <v>2.2643024420541353E-4</v>
      </c>
      <c r="BE307" s="230">
        <f t="shared" si="485"/>
        <v>2.1429795243002548E-4</v>
      </c>
      <c r="BF307" s="230">
        <f t="shared" si="485"/>
        <v>2.0216566065463744E-4</v>
      </c>
      <c r="BG307" s="230">
        <f t="shared" si="485"/>
        <v>1.900333688792494E-4</v>
      </c>
      <c r="BH307" s="230">
        <f t="shared" si="485"/>
        <v>1.7790107710386136E-4</v>
      </c>
      <c r="BI307" s="230">
        <f t="shared" si="485"/>
        <v>1.6576878532847332E-4</v>
      </c>
      <c r="BJ307" s="230">
        <f t="shared" si="485"/>
        <v>1.5363649355308527E-4</v>
      </c>
      <c r="BK307" s="230">
        <f t="shared" si="486"/>
        <v>1.4150420177769723E-4</v>
      </c>
      <c r="BL307" s="230">
        <f t="shared" si="486"/>
        <v>1.2937191000230919E-4</v>
      </c>
      <c r="BM307" s="230">
        <f t="shared" si="486"/>
        <v>1.1723961822692115E-4</v>
      </c>
      <c r="BN307" s="230">
        <f t="shared" si="486"/>
        <v>1.0510732645153313E-4</v>
      </c>
      <c r="BO307" s="230">
        <f t="shared" si="486"/>
        <v>9.2975034676145063E-5</v>
      </c>
      <c r="BP307" s="230">
        <f t="shared" si="486"/>
        <v>8.0842742900757048E-5</v>
      </c>
      <c r="BQ307" s="230">
        <f t="shared" si="486"/>
        <v>6.8710451125368979E-5</v>
      </c>
      <c r="BR307" s="230">
        <f t="shared" si="486"/>
        <v>5.6578159349980964E-5</v>
      </c>
      <c r="BS307" s="230">
        <f t="shared" si="486"/>
        <v>4.4445867574592895E-5</v>
      </c>
      <c r="BT307" s="230">
        <f t="shared" si="486"/>
        <v>3.231357579920488E-5</v>
      </c>
      <c r="BU307" s="230">
        <f t="shared" si="487"/>
        <v>2.018128402381681E-5</v>
      </c>
      <c r="BV307" s="230">
        <f t="shared" si="487"/>
        <v>8.0489922484287954E-6</v>
      </c>
      <c r="BW307" s="230">
        <f t="shared" si="487"/>
        <v>-3.7808351823309758E-6</v>
      </c>
      <c r="BX307" s="230">
        <f t="shared" si="487"/>
        <v>-7.4403549102013999E-6</v>
      </c>
      <c r="BY307" s="230">
        <f t="shared" si="487"/>
        <v>-7.4403549102013999E-6</v>
      </c>
      <c r="BZ307" s="230">
        <f t="shared" si="487"/>
        <v>-7.4403549102013999E-6</v>
      </c>
      <c r="CA307" s="230">
        <f t="shared" si="487"/>
        <v>-7.4403549102013999E-6</v>
      </c>
      <c r="CB307" s="230">
        <f t="shared" si="487"/>
        <v>-7.4403549102013999E-6</v>
      </c>
      <c r="CC307" s="230">
        <f t="shared" si="487"/>
        <v>-7.4403549102013999E-6</v>
      </c>
      <c r="CD307" s="230">
        <f t="shared" si="487"/>
        <v>-7.4403549102013999E-6</v>
      </c>
      <c r="CE307" s="230">
        <f t="shared" si="488"/>
        <v>-7.4403549102013999E-6</v>
      </c>
      <c r="CF307" s="230">
        <f t="shared" si="488"/>
        <v>-7.4403549102013999E-6</v>
      </c>
      <c r="CG307" s="230">
        <f t="shared" si="488"/>
        <v>-7.4403549102013999E-6</v>
      </c>
      <c r="CH307" s="230">
        <f t="shared" si="488"/>
        <v>-7.4403549102013999E-6</v>
      </c>
      <c r="CI307" s="230">
        <f t="shared" si="488"/>
        <v>-7.4403549102013999E-6</v>
      </c>
      <c r="CJ307" s="230">
        <f t="shared" si="488"/>
        <v>-7.4403549102013999E-6</v>
      </c>
      <c r="CK307" s="230">
        <f t="shared" si="488"/>
        <v>-7.4403549102013999E-6</v>
      </c>
      <c r="CL307" s="230">
        <f t="shared" si="488"/>
        <v>-7.4403549102013999E-6</v>
      </c>
      <c r="CM307" s="230">
        <f t="shared" si="488"/>
        <v>-7.4403549102013999E-6</v>
      </c>
      <c r="CN307" s="230">
        <f t="shared" si="488"/>
        <v>-7.4403549102013999E-6</v>
      </c>
      <c r="CO307" s="230">
        <f t="shared" si="489"/>
        <v>-7.4403549102013999E-6</v>
      </c>
      <c r="CP307" s="230">
        <f t="shared" si="489"/>
        <v>-7.4403549102013999E-6</v>
      </c>
      <c r="CQ307" s="230">
        <f t="shared" si="489"/>
        <v>-7.4403549102013999E-6</v>
      </c>
      <c r="CR307" s="230">
        <f t="shared" si="489"/>
        <v>-7.4403549102013999E-6</v>
      </c>
      <c r="CS307" s="230">
        <f t="shared" si="489"/>
        <v>-7.4403549102013999E-6</v>
      </c>
      <c r="CT307" s="230">
        <f t="shared" si="489"/>
        <v>-7.4403549102013999E-6</v>
      </c>
      <c r="CU307" s="230">
        <f t="shared" si="489"/>
        <v>-7.4403549102013999E-6</v>
      </c>
      <c r="CV307" s="230">
        <f t="shared" si="489"/>
        <v>-7.4403549102013999E-6</v>
      </c>
      <c r="CW307" s="230">
        <f t="shared" si="489"/>
        <v>-7.4403549102013999E-6</v>
      </c>
      <c r="CX307" s="230">
        <f t="shared" si="489"/>
        <v>-7.4403549102013999E-6</v>
      </c>
      <c r="CY307" s="230">
        <f t="shared" si="490"/>
        <v>-7.4403549102013999E-6</v>
      </c>
      <c r="CZ307" s="230">
        <f t="shared" si="490"/>
        <v>-7.4403549102013999E-6</v>
      </c>
      <c r="DA307" s="230">
        <f t="shared" si="490"/>
        <v>-7.4403549102013999E-6</v>
      </c>
      <c r="DB307" s="230">
        <f t="shared" si="490"/>
        <v>-7.4403549102013999E-6</v>
      </c>
      <c r="DC307" s="230">
        <f t="shared" si="490"/>
        <v>-7.4403549102013999E-6</v>
      </c>
      <c r="DD307" s="230">
        <f t="shared" si="490"/>
        <v>-7.4403549102013999E-6</v>
      </c>
      <c r="DE307" s="230">
        <f t="shared" si="490"/>
        <v>-7.4403549102013999E-6</v>
      </c>
      <c r="DF307" s="230">
        <f t="shared" si="490"/>
        <v>-7.4403549102013999E-6</v>
      </c>
      <c r="DG307" s="230">
        <f t="shared" si="490"/>
        <v>-7.4403549102013999E-6</v>
      </c>
      <c r="DH307" s="230">
        <f t="shared" si="490"/>
        <v>-7.4403549102013999E-6</v>
      </c>
      <c r="DI307" s="230">
        <f t="shared" si="491"/>
        <v>-7.4403549102013999E-6</v>
      </c>
      <c r="DJ307" s="230">
        <f t="shared" si="491"/>
        <v>-7.4403549102013999E-6</v>
      </c>
      <c r="DK307" s="230">
        <f t="shared" si="491"/>
        <v>-7.4403549102013999E-6</v>
      </c>
      <c r="DL307" s="230">
        <f t="shared" si="491"/>
        <v>-7.4403549102013999E-6</v>
      </c>
      <c r="DM307" s="230">
        <f t="shared" si="491"/>
        <v>-7.4403549102013999E-6</v>
      </c>
      <c r="DN307" s="230">
        <f t="shared" si="491"/>
        <v>-7.4403549102013999E-6</v>
      </c>
      <c r="DO307" s="230">
        <f t="shared" si="491"/>
        <v>-7.4403549102013999E-6</v>
      </c>
      <c r="DP307" s="230">
        <f t="shared" si="491"/>
        <v>-7.4403549102013999E-6</v>
      </c>
    </row>
    <row r="308" spans="2:120" x14ac:dyDescent="0.25">
      <c r="B308" s="194" t="str">
        <f t="shared" si="455"/>
        <v>Central African Republic</v>
      </c>
      <c r="C308" s="233">
        <f>'web app'!$C$29</f>
        <v>668.55</v>
      </c>
      <c r="D308" s="234">
        <f>'web app'!$C$17</f>
        <v>0.15</v>
      </c>
      <c r="E308" s="235">
        <f>VLOOKUP($S308,'data countries EDGAR'!$A$15:$AA$223,'data countries EDGAR'!$AA$12,FALSE)</f>
        <v>6.2576063377819003E-4</v>
      </c>
      <c r="F308" s="235">
        <f>VLOOKUP($S308,'data countries EDGAR'!$A$15:$AA$223,'data countries EDGAR'!$Z$12,FALSE)</f>
        <v>8.2412049818800005E-6</v>
      </c>
      <c r="G308" s="193">
        <f t="shared" si="456"/>
        <v>6.7436049708901838E-2</v>
      </c>
      <c r="H308" s="262">
        <f>VLOOKUP($S308,'data countries EDGAR'!$A$15:$AA$223,'data countries EDGAR'!M$12,FALSE)/1000</f>
        <v>3.0237432310410998E-4</v>
      </c>
      <c r="I308" s="236">
        <f>VLOOKUP($S308,'data countries EDGAR'!$A$15:$AA$223,'data countries EDGAR'!N$12,FALSE)/1000</f>
        <v>3.1843154518039002E-4</v>
      </c>
      <c r="J308" s="236">
        <f>VLOOKUP($S308,'data countries EDGAR'!$A$15:$AA$223,'data countries EDGAR'!O$12,FALSE)/1000</f>
        <v>3.2266007731851997E-4</v>
      </c>
      <c r="K308" s="236">
        <f>VLOOKUP($S308,'data countries EDGAR'!$A$15:$AA$223,'data countries EDGAR'!P$12,FALSE)/1000</f>
        <v>3.2245273437451002E-4</v>
      </c>
      <c r="L308" s="236">
        <f>VLOOKUP($S308,'data countries EDGAR'!$A$15:$AA$223,'data countries EDGAR'!Q$12,FALSE)/1000</f>
        <v>3.3253348127341E-4</v>
      </c>
      <c r="M308" s="236">
        <f>VLOOKUP($S308,'data countries EDGAR'!$A$15:$AA$223,'data countries EDGAR'!R$12,FALSE)/1000</f>
        <v>3.3740744796998003E-4</v>
      </c>
      <c r="N308" s="236"/>
      <c r="O308" s="236"/>
      <c r="P308" s="262">
        <f t="shared" si="457"/>
        <v>1.6334852861168098E-3</v>
      </c>
      <c r="Q308" s="194">
        <f t="shared" si="458"/>
        <v>0</v>
      </c>
      <c r="R308" s="237">
        <f t="shared" si="459"/>
        <v>0</v>
      </c>
      <c r="S308" s="194" t="str">
        <f>'data countries EDGAR'!A51</f>
        <v>Central African Republic</v>
      </c>
      <c r="T308" s="210">
        <f>'web app'!$M$22-1</f>
        <v>2024</v>
      </c>
      <c r="U308" s="228">
        <f t="shared" si="460"/>
        <v>6.5802564422785023E-2</v>
      </c>
      <c r="V308" s="193">
        <f t="shared" si="434"/>
        <v>2.3036724199737197E-2</v>
      </c>
      <c r="W308" s="254">
        <f t="shared" si="461"/>
        <v>-0.644783879583672</v>
      </c>
      <c r="X308" s="197">
        <f t="shared" si="435"/>
        <v>3.3740744796998003E-4</v>
      </c>
      <c r="Y308" s="229">
        <f t="shared" si="436"/>
        <v>-6.7481489593996006E-6</v>
      </c>
      <c r="Z308" s="199">
        <f t="shared" si="462"/>
        <v>3.4415559692937964E-4</v>
      </c>
      <c r="AA308" s="199">
        <f t="shared" si="437"/>
        <v>-1.5264610150513862</v>
      </c>
      <c r="AB308" s="200">
        <f t="shared" si="438"/>
        <v>1679.7641953967764</v>
      </c>
      <c r="AC308" s="199">
        <f t="shared" si="463"/>
        <v>2024.5006470317098</v>
      </c>
      <c r="AD308" s="199">
        <f t="shared" si="464"/>
        <v>2410.8798281683326</v>
      </c>
      <c r="AE308" s="201">
        <f t="shared" si="465"/>
        <v>2410.8798281683326</v>
      </c>
      <c r="AF308" s="202">
        <f t="shared" si="439"/>
        <v>2403.3037531062082</v>
      </c>
      <c r="AG308" s="202">
        <f t="shared" si="466"/>
        <v>2410.8798281683326</v>
      </c>
      <c r="AH308" s="202">
        <f t="shared" si="467"/>
        <v>2410</v>
      </c>
      <c r="AI308" s="177">
        <f t="shared" si="440"/>
        <v>2403</v>
      </c>
      <c r="AJ308" s="178" t="str" cm="1">
        <f t="array" ref="AJ308">IFERROR(INDEX($AN$6:$DP$6,MATCH(_xlfn.AGGREGATE(14,6,(AN308:DP308)/(AN308:DP308&lt;=0),1),AN308:DP308,0)),"-")</f>
        <v>-</v>
      </c>
      <c r="AL308" s="176" t="s">
        <v>302</v>
      </c>
      <c r="AM308" s="154">
        <f t="shared" si="441"/>
        <v>3.0237432310410998E-4</v>
      </c>
      <c r="AN308" s="173">
        <f t="shared" si="442"/>
        <v>3.1843154518039002E-4</v>
      </c>
      <c r="AO308" s="173">
        <f t="shared" si="443"/>
        <v>3.2266007731851997E-4</v>
      </c>
      <c r="AP308" s="173">
        <f t="shared" si="444"/>
        <v>3.2245273437451002E-4</v>
      </c>
      <c r="AQ308" s="173">
        <f t="shared" si="445"/>
        <v>3.3253348127341E-4</v>
      </c>
      <c r="AR308" s="173">
        <f t="shared" si="446"/>
        <v>3.3740744796998003E-4</v>
      </c>
      <c r="AS308" s="230">
        <f t="shared" si="484"/>
        <v>3.3651672963574172E-4</v>
      </c>
      <c r="AT308" s="230">
        <f t="shared" si="484"/>
        <v>3.3562601130150341E-4</v>
      </c>
      <c r="AU308" s="230">
        <f t="shared" si="484"/>
        <v>3.347352929672651E-4</v>
      </c>
      <c r="AV308" s="230">
        <f t="shared" si="484"/>
        <v>3.3384457463302679E-4</v>
      </c>
      <c r="AW308" s="230">
        <f t="shared" si="484"/>
        <v>3.3295385629878853E-4</v>
      </c>
      <c r="AX308" s="230">
        <f t="shared" si="484"/>
        <v>3.3206313796455022E-4</v>
      </c>
      <c r="AY308" s="230">
        <f t="shared" si="484"/>
        <v>3.3117241963031191E-4</v>
      </c>
      <c r="AZ308" s="230">
        <f t="shared" si="484"/>
        <v>3.302817012960736E-4</v>
      </c>
      <c r="BA308" s="230">
        <f t="shared" si="485"/>
        <v>3.2939098296183529E-4</v>
      </c>
      <c r="BB308" s="230">
        <f t="shared" si="485"/>
        <v>3.2850026462759698E-4</v>
      </c>
      <c r="BC308" s="230">
        <f t="shared" si="485"/>
        <v>3.2760954629335867E-4</v>
      </c>
      <c r="BD308" s="230">
        <f t="shared" si="485"/>
        <v>3.2671882795912036E-4</v>
      </c>
      <c r="BE308" s="230">
        <f t="shared" si="485"/>
        <v>3.2582810962488205E-4</v>
      </c>
      <c r="BF308" s="230">
        <f t="shared" si="485"/>
        <v>3.2493739129064374E-4</v>
      </c>
      <c r="BG308" s="230">
        <f t="shared" si="485"/>
        <v>3.2404667295640548E-4</v>
      </c>
      <c r="BH308" s="230">
        <f t="shared" si="485"/>
        <v>3.2315595462216717E-4</v>
      </c>
      <c r="BI308" s="230">
        <f t="shared" si="485"/>
        <v>3.2226523628792886E-4</v>
      </c>
      <c r="BJ308" s="230">
        <f t="shared" si="485"/>
        <v>3.2137451795369055E-4</v>
      </c>
      <c r="BK308" s="230">
        <f t="shared" si="486"/>
        <v>3.2048379961945224E-4</v>
      </c>
      <c r="BL308" s="230">
        <f t="shared" si="486"/>
        <v>3.1959308128521393E-4</v>
      </c>
      <c r="BM308" s="230">
        <f t="shared" si="486"/>
        <v>3.1870236295097562E-4</v>
      </c>
      <c r="BN308" s="230">
        <f t="shared" si="486"/>
        <v>3.178116446167373E-4</v>
      </c>
      <c r="BO308" s="230">
        <f t="shared" si="486"/>
        <v>3.1692092628249899E-4</v>
      </c>
      <c r="BP308" s="230">
        <f t="shared" si="486"/>
        <v>3.1603020794826074E-4</v>
      </c>
      <c r="BQ308" s="230">
        <f t="shared" si="486"/>
        <v>3.1513948961402243E-4</v>
      </c>
      <c r="BR308" s="230">
        <f t="shared" si="486"/>
        <v>3.1424877127978412E-4</v>
      </c>
      <c r="BS308" s="230">
        <f t="shared" si="486"/>
        <v>3.1335805294554581E-4</v>
      </c>
      <c r="BT308" s="230">
        <f t="shared" si="486"/>
        <v>3.124673346113075E-4</v>
      </c>
      <c r="BU308" s="230">
        <f t="shared" si="487"/>
        <v>3.1157661627706918E-4</v>
      </c>
      <c r="BV308" s="230">
        <f t="shared" si="487"/>
        <v>3.1068589794283087E-4</v>
      </c>
      <c r="BW308" s="230">
        <f t="shared" si="487"/>
        <v>3.0979517960859256E-4</v>
      </c>
      <c r="BX308" s="230">
        <f t="shared" si="487"/>
        <v>3.0890446127435425E-4</v>
      </c>
      <c r="BY308" s="230">
        <f t="shared" si="487"/>
        <v>3.08013742940116E-4</v>
      </c>
      <c r="BZ308" s="230">
        <f t="shared" si="487"/>
        <v>3.0712302460587769E-4</v>
      </c>
      <c r="CA308" s="230">
        <f t="shared" si="487"/>
        <v>3.0623230627163938E-4</v>
      </c>
      <c r="CB308" s="230">
        <f t="shared" si="487"/>
        <v>3.0534158793740106E-4</v>
      </c>
      <c r="CC308" s="230">
        <f t="shared" si="487"/>
        <v>3.0445086960316275E-4</v>
      </c>
      <c r="CD308" s="230">
        <f t="shared" si="487"/>
        <v>3.0356015126892444E-4</v>
      </c>
      <c r="CE308" s="230">
        <f t="shared" si="488"/>
        <v>3.0266943293468613E-4</v>
      </c>
      <c r="CF308" s="230">
        <f t="shared" si="488"/>
        <v>3.0177871460044782E-4</v>
      </c>
      <c r="CG308" s="230">
        <f t="shared" si="488"/>
        <v>3.0088799626620951E-4</v>
      </c>
      <c r="CH308" s="230">
        <f t="shared" si="488"/>
        <v>2.999972779319712E-4</v>
      </c>
      <c r="CI308" s="230">
        <f t="shared" si="488"/>
        <v>2.9910655959773289E-4</v>
      </c>
      <c r="CJ308" s="230">
        <f t="shared" si="488"/>
        <v>2.9821584126349463E-4</v>
      </c>
      <c r="CK308" s="230">
        <f t="shared" si="488"/>
        <v>2.9732512292925632E-4</v>
      </c>
      <c r="CL308" s="230">
        <f t="shared" si="488"/>
        <v>2.9643440459501801E-4</v>
      </c>
      <c r="CM308" s="230">
        <f t="shared" si="488"/>
        <v>2.955436862607797E-4</v>
      </c>
      <c r="CN308" s="230">
        <f t="shared" si="488"/>
        <v>2.9465296792654139E-4</v>
      </c>
      <c r="CO308" s="230">
        <f t="shared" si="489"/>
        <v>2.9376224959230308E-4</v>
      </c>
      <c r="CP308" s="230">
        <f t="shared" si="489"/>
        <v>2.9287153125806477E-4</v>
      </c>
      <c r="CQ308" s="230">
        <f t="shared" si="489"/>
        <v>2.9198081292382646E-4</v>
      </c>
      <c r="CR308" s="230">
        <f t="shared" si="489"/>
        <v>2.9109009458958815E-4</v>
      </c>
      <c r="CS308" s="230">
        <f t="shared" si="489"/>
        <v>2.9019937625534989E-4</v>
      </c>
      <c r="CT308" s="230">
        <f t="shared" si="489"/>
        <v>2.8930865792111158E-4</v>
      </c>
      <c r="CU308" s="230">
        <f t="shared" si="489"/>
        <v>2.8841793958687327E-4</v>
      </c>
      <c r="CV308" s="230">
        <f t="shared" si="489"/>
        <v>2.8752722125263496E-4</v>
      </c>
      <c r="CW308" s="230">
        <f t="shared" si="489"/>
        <v>2.8663650291839665E-4</v>
      </c>
      <c r="CX308" s="230">
        <f t="shared" si="489"/>
        <v>2.8574578458415834E-4</v>
      </c>
      <c r="CY308" s="230">
        <f t="shared" si="490"/>
        <v>2.8485506624992003E-4</v>
      </c>
      <c r="CZ308" s="230">
        <f t="shared" si="490"/>
        <v>2.8396434791568172E-4</v>
      </c>
      <c r="DA308" s="230">
        <f t="shared" si="490"/>
        <v>2.8307362958144341E-4</v>
      </c>
      <c r="DB308" s="230">
        <f t="shared" si="490"/>
        <v>2.8218291124720515E-4</v>
      </c>
      <c r="DC308" s="230">
        <f t="shared" si="490"/>
        <v>2.8129219291296684E-4</v>
      </c>
      <c r="DD308" s="230">
        <f t="shared" si="490"/>
        <v>2.8040147457872853E-4</v>
      </c>
      <c r="DE308" s="230">
        <f t="shared" si="490"/>
        <v>2.7951075624449022E-4</v>
      </c>
      <c r="DF308" s="230">
        <f t="shared" si="490"/>
        <v>2.7862003791025191E-4</v>
      </c>
      <c r="DG308" s="230">
        <f t="shared" si="490"/>
        <v>2.777293195760136E-4</v>
      </c>
      <c r="DH308" s="230">
        <f t="shared" si="490"/>
        <v>2.7683860124177529E-4</v>
      </c>
      <c r="DI308" s="230">
        <f t="shared" si="491"/>
        <v>2.7594788290753698E-4</v>
      </c>
      <c r="DJ308" s="230">
        <f t="shared" si="491"/>
        <v>2.7505716457329867E-4</v>
      </c>
      <c r="DK308" s="230">
        <f t="shared" si="491"/>
        <v>2.7416644623906041E-4</v>
      </c>
      <c r="DL308" s="230">
        <f t="shared" si="491"/>
        <v>2.7327572790482204E-4</v>
      </c>
      <c r="DM308" s="230">
        <f t="shared" si="491"/>
        <v>2.7238500957058379E-4</v>
      </c>
      <c r="DN308" s="230">
        <f t="shared" si="491"/>
        <v>2.7149429123634548E-4</v>
      </c>
      <c r="DO308" s="230">
        <f t="shared" si="491"/>
        <v>2.7060357290210717E-4</v>
      </c>
      <c r="DP308" s="230">
        <f t="shared" si="491"/>
        <v>2.6971285456786886E-4</v>
      </c>
    </row>
    <row r="309" spans="2:120" x14ac:dyDescent="0.25">
      <c r="B309" s="194" t="str">
        <f t="shared" si="455"/>
        <v>Chad</v>
      </c>
      <c r="C309" s="233">
        <f>'web app'!$C$29</f>
        <v>668.55</v>
      </c>
      <c r="D309" s="234">
        <f>'web app'!$C$17</f>
        <v>0.15</v>
      </c>
      <c r="E309" s="235">
        <f>VLOOKUP($S309,'data countries EDGAR'!$A$15:$AA$223,'data countries EDGAR'!$AA$12,FALSE)</f>
        <v>2.050681142760019E-3</v>
      </c>
      <c r="F309" s="235">
        <f>VLOOKUP($S309,'data countries EDGAR'!$A$15:$AA$223,'data countries EDGAR'!$Z$12,FALSE)</f>
        <v>6.4444789372621394E-5</v>
      </c>
      <c r="G309" s="193">
        <f t="shared" si="456"/>
        <v>0.24226931104363772</v>
      </c>
      <c r="H309" s="262">
        <f>VLOOKUP($S309,'data countries EDGAR'!$A$15:$AA$223,'data countries EDGAR'!M$12,FALSE)/1000</f>
        <v>2.3645146076305998E-3</v>
      </c>
      <c r="I309" s="236">
        <f>VLOOKUP($S309,'data countries EDGAR'!$A$15:$AA$223,'data countries EDGAR'!N$12,FALSE)/1000</f>
        <v>2.4132894643933999E-3</v>
      </c>
      <c r="J309" s="236">
        <f>VLOOKUP($S309,'data countries EDGAR'!$A$15:$AA$223,'data countries EDGAR'!O$12,FALSE)/1000</f>
        <v>2.7311011293604001E-3</v>
      </c>
      <c r="K309" s="236">
        <f>VLOOKUP($S309,'data countries EDGAR'!$A$15:$AA$223,'data countries EDGAR'!P$12,FALSE)/1000</f>
        <v>2.8650155649661002E-3</v>
      </c>
      <c r="L309" s="236">
        <f>VLOOKUP($S309,'data countries EDGAR'!$A$15:$AA$223,'data countries EDGAR'!Q$12,FALSE)/1000</f>
        <v>2.9088219292805E-3</v>
      </c>
      <c r="M309" s="236">
        <f>VLOOKUP($S309,'data countries EDGAR'!$A$15:$AA$223,'data countries EDGAR'!R$12,FALSE)/1000</f>
        <v>2.8927725302393E-3</v>
      </c>
      <c r="N309" s="236"/>
      <c r="O309" s="236"/>
      <c r="P309" s="262">
        <f t="shared" si="457"/>
        <v>1.3811000618239701E-2</v>
      </c>
      <c r="Q309" s="194">
        <f t="shared" si="458"/>
        <v>0</v>
      </c>
      <c r="R309" s="237">
        <f t="shared" si="459"/>
        <v>0</v>
      </c>
      <c r="S309" s="194" t="str">
        <f>'data countries EDGAR'!A52</f>
        <v>Chad</v>
      </c>
      <c r="T309" s="210">
        <f>'web app'!$M$22-1</f>
        <v>2024</v>
      </c>
      <c r="U309" s="228">
        <f t="shared" si="460"/>
        <v>0.22845831042539802</v>
      </c>
      <c r="V309" s="193">
        <f t="shared" si="434"/>
        <v>0.16549459005470224</v>
      </c>
      <c r="W309" s="254">
        <f t="shared" si="461"/>
        <v>-0.26294052393455092</v>
      </c>
      <c r="X309" s="197">
        <f t="shared" si="435"/>
        <v>2.8927725302393E-3</v>
      </c>
      <c r="Y309" s="229">
        <f t="shared" si="436"/>
        <v>-5.7855450604786002E-5</v>
      </c>
      <c r="Z309" s="199">
        <f t="shared" si="462"/>
        <v>2.950627980844086E-3</v>
      </c>
      <c r="AA309" s="199">
        <f t="shared" si="437"/>
        <v>-12.415753971761271</v>
      </c>
      <c r="AB309" s="200">
        <f t="shared" si="438"/>
        <v>13042.250073543124</v>
      </c>
      <c r="AC309" s="199">
        <f t="shared" si="463"/>
        <v>2024.5015739817695</v>
      </c>
      <c r="AD309" s="199">
        <f t="shared" si="464"/>
        <v>2183.3328437646169</v>
      </c>
      <c r="AE309" s="201">
        <f t="shared" si="465"/>
        <v>2183.3328437646169</v>
      </c>
      <c r="AF309" s="202">
        <f t="shared" si="439"/>
        <v>2180.2184742790359</v>
      </c>
      <c r="AG309" s="202">
        <f t="shared" si="466"/>
        <v>2183.3328437646169</v>
      </c>
      <c r="AH309" s="202">
        <f t="shared" si="467"/>
        <v>2183</v>
      </c>
      <c r="AI309" s="177">
        <f t="shared" si="440"/>
        <v>2180</v>
      </c>
      <c r="AJ309" s="178" t="str" cm="1">
        <f t="array" ref="AJ309">IFERROR(INDEX($AN$6:$DP$6,MATCH(_xlfn.AGGREGATE(14,6,(AN309:DP309)/(AN309:DP309&lt;=0),1),AN309:DP309,0)),"-")</f>
        <v>-</v>
      </c>
      <c r="AL309" s="176" t="s">
        <v>302</v>
      </c>
      <c r="AM309" s="154">
        <f t="shared" si="441"/>
        <v>2.3645146076305998E-3</v>
      </c>
      <c r="AN309" s="173">
        <f t="shared" si="442"/>
        <v>2.4132894643933999E-3</v>
      </c>
      <c r="AO309" s="173">
        <f t="shared" si="443"/>
        <v>2.7311011293604001E-3</v>
      </c>
      <c r="AP309" s="173">
        <f t="shared" si="444"/>
        <v>2.8650155649661002E-3</v>
      </c>
      <c r="AQ309" s="173">
        <f t="shared" si="445"/>
        <v>2.9088219292805E-3</v>
      </c>
      <c r="AR309" s="173">
        <f t="shared" si="446"/>
        <v>2.8927725302393E-3</v>
      </c>
      <c r="AS309" s="230">
        <f t="shared" si="484"/>
        <v>2.8741955916735157E-3</v>
      </c>
      <c r="AT309" s="230">
        <f t="shared" si="484"/>
        <v>2.8556186531077318E-3</v>
      </c>
      <c r="AU309" s="230">
        <f t="shared" si="484"/>
        <v>2.8370417145419475E-3</v>
      </c>
      <c r="AV309" s="230">
        <f t="shared" si="484"/>
        <v>2.8184647759761632E-3</v>
      </c>
      <c r="AW309" s="230">
        <f t="shared" si="484"/>
        <v>2.7998878374103789E-3</v>
      </c>
      <c r="AX309" s="230">
        <f t="shared" si="484"/>
        <v>2.7813108988445951E-3</v>
      </c>
      <c r="AY309" s="230">
        <f t="shared" si="484"/>
        <v>2.7627339602788108E-3</v>
      </c>
      <c r="AZ309" s="230">
        <f t="shared" si="484"/>
        <v>2.7441570217130264E-3</v>
      </c>
      <c r="BA309" s="230">
        <f t="shared" si="485"/>
        <v>2.7255800831472421E-3</v>
      </c>
      <c r="BB309" s="230">
        <f t="shared" si="485"/>
        <v>2.7070031445814583E-3</v>
      </c>
      <c r="BC309" s="230">
        <f t="shared" si="485"/>
        <v>2.688426206015674E-3</v>
      </c>
      <c r="BD309" s="230">
        <f t="shared" si="485"/>
        <v>2.6698492674498897E-3</v>
      </c>
      <c r="BE309" s="230">
        <f t="shared" si="485"/>
        <v>2.6512723288841054E-3</v>
      </c>
      <c r="BF309" s="230">
        <f t="shared" si="485"/>
        <v>2.6326953903183215E-3</v>
      </c>
      <c r="BG309" s="230">
        <f t="shared" si="485"/>
        <v>2.6141184517525372E-3</v>
      </c>
      <c r="BH309" s="230">
        <f t="shared" si="485"/>
        <v>2.5955415131867529E-3</v>
      </c>
      <c r="BI309" s="230">
        <f t="shared" si="485"/>
        <v>2.576964574620969E-3</v>
      </c>
      <c r="BJ309" s="230">
        <f t="shared" si="485"/>
        <v>2.5583876360551847E-3</v>
      </c>
      <c r="BK309" s="230">
        <f t="shared" si="486"/>
        <v>2.5398106974894004E-3</v>
      </c>
      <c r="BL309" s="230">
        <f t="shared" si="486"/>
        <v>2.5212337589236161E-3</v>
      </c>
      <c r="BM309" s="230">
        <f t="shared" si="486"/>
        <v>2.5026568203578323E-3</v>
      </c>
      <c r="BN309" s="230">
        <f t="shared" si="486"/>
        <v>2.4840798817920479E-3</v>
      </c>
      <c r="BO309" s="230">
        <f t="shared" si="486"/>
        <v>2.4655029432262636E-3</v>
      </c>
      <c r="BP309" s="230">
        <f t="shared" si="486"/>
        <v>2.4469260046604793E-3</v>
      </c>
      <c r="BQ309" s="230">
        <f t="shared" si="486"/>
        <v>2.4283490660946955E-3</v>
      </c>
      <c r="BR309" s="230">
        <f t="shared" si="486"/>
        <v>2.4097721275289112E-3</v>
      </c>
      <c r="BS309" s="230">
        <f t="shared" si="486"/>
        <v>2.3911951889631269E-3</v>
      </c>
      <c r="BT309" s="230">
        <f t="shared" si="486"/>
        <v>2.3726182503973426E-3</v>
      </c>
      <c r="BU309" s="230">
        <f t="shared" si="487"/>
        <v>2.3540413118315587E-3</v>
      </c>
      <c r="BV309" s="230">
        <f t="shared" si="487"/>
        <v>2.3354643732657744E-3</v>
      </c>
      <c r="BW309" s="230">
        <f t="shared" si="487"/>
        <v>2.3168874346999901E-3</v>
      </c>
      <c r="BX309" s="230">
        <f t="shared" si="487"/>
        <v>2.2983104961342062E-3</v>
      </c>
      <c r="BY309" s="230">
        <f t="shared" si="487"/>
        <v>2.2797335575684219E-3</v>
      </c>
      <c r="BZ309" s="230">
        <f t="shared" si="487"/>
        <v>2.2611566190026376E-3</v>
      </c>
      <c r="CA309" s="230">
        <f t="shared" si="487"/>
        <v>2.2425796804368533E-3</v>
      </c>
      <c r="CB309" s="230">
        <f t="shared" si="487"/>
        <v>2.224002741871069E-3</v>
      </c>
      <c r="CC309" s="230">
        <f t="shared" si="487"/>
        <v>2.2054258033052851E-3</v>
      </c>
      <c r="CD309" s="230">
        <f t="shared" si="487"/>
        <v>2.1868488647395008E-3</v>
      </c>
      <c r="CE309" s="230">
        <f t="shared" si="488"/>
        <v>2.1682719261737165E-3</v>
      </c>
      <c r="CF309" s="230">
        <f t="shared" si="488"/>
        <v>2.1496949876079327E-3</v>
      </c>
      <c r="CG309" s="230">
        <f t="shared" si="488"/>
        <v>2.1311180490421484E-3</v>
      </c>
      <c r="CH309" s="230">
        <f t="shared" si="488"/>
        <v>2.1125411104763641E-3</v>
      </c>
      <c r="CI309" s="230">
        <f t="shared" si="488"/>
        <v>2.0939641719105798E-3</v>
      </c>
      <c r="CJ309" s="230">
        <f t="shared" si="488"/>
        <v>2.0753872333447959E-3</v>
      </c>
      <c r="CK309" s="230">
        <f t="shared" si="488"/>
        <v>2.0568102947790116E-3</v>
      </c>
      <c r="CL309" s="230">
        <f t="shared" si="488"/>
        <v>2.0382333562132273E-3</v>
      </c>
      <c r="CM309" s="230">
        <f t="shared" si="488"/>
        <v>2.0196564176474434E-3</v>
      </c>
      <c r="CN309" s="230">
        <f t="shared" si="488"/>
        <v>2.0010794790816591E-3</v>
      </c>
      <c r="CO309" s="230">
        <f t="shared" si="489"/>
        <v>1.9825025405158748E-3</v>
      </c>
      <c r="CP309" s="230">
        <f t="shared" si="489"/>
        <v>1.9639256019500905E-3</v>
      </c>
      <c r="CQ309" s="230">
        <f t="shared" si="489"/>
        <v>1.9453486633843064E-3</v>
      </c>
      <c r="CR309" s="230">
        <f t="shared" si="489"/>
        <v>1.9267717248185223E-3</v>
      </c>
      <c r="CS309" s="230">
        <f t="shared" si="489"/>
        <v>1.908194786252738E-3</v>
      </c>
      <c r="CT309" s="230">
        <f t="shared" si="489"/>
        <v>1.889617847686954E-3</v>
      </c>
      <c r="CU309" s="230">
        <f t="shared" si="489"/>
        <v>1.8710409091211697E-3</v>
      </c>
      <c r="CV309" s="230">
        <f t="shared" si="489"/>
        <v>1.8524639705553856E-3</v>
      </c>
      <c r="CW309" s="230">
        <f t="shared" si="489"/>
        <v>1.8338870319896013E-3</v>
      </c>
      <c r="CX309" s="230">
        <f t="shared" si="489"/>
        <v>1.8153100934238172E-3</v>
      </c>
      <c r="CY309" s="230">
        <f t="shared" si="490"/>
        <v>1.7967331548580329E-3</v>
      </c>
      <c r="CZ309" s="230">
        <f t="shared" si="490"/>
        <v>1.7781562162922488E-3</v>
      </c>
      <c r="DA309" s="230">
        <f t="shared" si="490"/>
        <v>1.7595792777264645E-3</v>
      </c>
      <c r="DB309" s="230">
        <f t="shared" si="490"/>
        <v>1.7410023391606804E-3</v>
      </c>
      <c r="DC309" s="230">
        <f t="shared" si="490"/>
        <v>1.7224254005948961E-3</v>
      </c>
      <c r="DD309" s="230">
        <f t="shared" si="490"/>
        <v>1.703848462029112E-3</v>
      </c>
      <c r="DE309" s="230">
        <f t="shared" si="490"/>
        <v>1.6852715234633279E-3</v>
      </c>
      <c r="DF309" s="230">
        <f t="shared" si="490"/>
        <v>1.6666945848975436E-3</v>
      </c>
      <c r="DG309" s="230">
        <f t="shared" si="490"/>
        <v>1.6481176463317595E-3</v>
      </c>
      <c r="DH309" s="230">
        <f t="shared" si="490"/>
        <v>1.6295407077659752E-3</v>
      </c>
      <c r="DI309" s="230">
        <f t="shared" si="491"/>
        <v>1.6109637692001912E-3</v>
      </c>
      <c r="DJ309" s="230">
        <f t="shared" si="491"/>
        <v>1.5923868306344068E-3</v>
      </c>
      <c r="DK309" s="230">
        <f t="shared" si="491"/>
        <v>1.5738098920686228E-3</v>
      </c>
      <c r="DL309" s="230">
        <f t="shared" si="491"/>
        <v>1.5552329535028385E-3</v>
      </c>
      <c r="DM309" s="230">
        <f t="shared" si="491"/>
        <v>1.5366560149370544E-3</v>
      </c>
      <c r="DN309" s="230">
        <f t="shared" si="491"/>
        <v>1.5180790763712701E-3</v>
      </c>
      <c r="DO309" s="230">
        <f t="shared" si="491"/>
        <v>1.499502137805486E-3</v>
      </c>
      <c r="DP309" s="230">
        <f t="shared" si="491"/>
        <v>1.4809251992397017E-3</v>
      </c>
    </row>
    <row r="310" spans="2:120" x14ac:dyDescent="0.25">
      <c r="B310" s="194" t="str">
        <f t="shared" si="455"/>
        <v>Chile</v>
      </c>
      <c r="C310" s="233">
        <f>'web app'!$C$29</f>
        <v>668.55</v>
      </c>
      <c r="D310" s="234">
        <f>'web app'!$C$17</f>
        <v>0.15</v>
      </c>
      <c r="E310" s="235">
        <f>VLOOKUP($S310,'data countries EDGAR'!$A$15:$AA$223,'data countries EDGAR'!$AA$12,FALSE)</f>
        <v>2.377754407619418E-3</v>
      </c>
      <c r="F310" s="235">
        <f>VLOOKUP($S310,'data countries EDGAR'!$A$15:$AA$223,'data countries EDGAR'!$Z$12,FALSE)</f>
        <v>2.5959714851499179E-3</v>
      </c>
      <c r="G310" s="193">
        <f t="shared" si="456"/>
        <v>1.713653382319525</v>
      </c>
      <c r="H310" s="262">
        <f>VLOOKUP($S310,'data countries EDGAR'!$A$15:$AA$223,'data countries EDGAR'!M$12,FALSE)/1000</f>
        <v>9.5247615166188002E-2</v>
      </c>
      <c r="I310" s="236">
        <f>VLOOKUP($S310,'data countries EDGAR'!$A$15:$AA$223,'data countries EDGAR'!N$12,FALSE)/1000</f>
        <v>8.7510843838034008E-2</v>
      </c>
      <c r="J310" s="236">
        <f>VLOOKUP($S310,'data countries EDGAR'!$A$15:$AA$223,'data countries EDGAR'!O$12,FALSE)/1000</f>
        <v>8.9108429864336994E-2</v>
      </c>
      <c r="K310" s="236">
        <f>VLOOKUP($S310,'data countries EDGAR'!$A$15:$AA$223,'data countries EDGAR'!P$12,FALSE)/1000</f>
        <v>9.0427910670242001E-2</v>
      </c>
      <c r="L310" s="236">
        <f>VLOOKUP($S310,'data countries EDGAR'!$A$15:$AA$223,'data countries EDGAR'!Q$12,FALSE)/1000</f>
        <v>7.7007420964625997E-2</v>
      </c>
      <c r="M310" s="236">
        <f>VLOOKUP($S310,'data countries EDGAR'!$A$15:$AA$223,'data countries EDGAR'!R$12,FALSE)/1000</f>
        <v>7.7822575007273007E-2</v>
      </c>
      <c r="N310" s="236"/>
      <c r="O310" s="236"/>
      <c r="P310" s="262">
        <f t="shared" si="457"/>
        <v>0.42187718034451199</v>
      </c>
      <c r="Q310" s="194">
        <f t="shared" si="458"/>
        <v>-6.2682532430211893E-2</v>
      </c>
      <c r="R310" s="237">
        <f t="shared" si="459"/>
        <v>4.8524297269430861E-2</v>
      </c>
      <c r="S310" s="194" t="str">
        <f>'data countries EDGAR'!A53</f>
        <v>Chile</v>
      </c>
      <c r="T310" s="210">
        <f>'web app'!$M$22-1</f>
        <v>2024</v>
      </c>
      <c r="U310" s="228">
        <f t="shared" si="460"/>
        <v>1.291776201975013</v>
      </c>
      <c r="V310" s="193">
        <f t="shared" si="434"/>
        <v>1.2917762019754961</v>
      </c>
      <c r="W310" s="254">
        <f t="shared" si="461"/>
        <v>6.0244626653418898E-2</v>
      </c>
      <c r="X310" s="197">
        <f t="shared" si="435"/>
        <v>7.7822575007273007E-2</v>
      </c>
      <c r="Y310" s="229">
        <f t="shared" si="436"/>
        <v>-1.5564515001454601E-3</v>
      </c>
      <c r="Z310" s="199">
        <f t="shared" si="462"/>
        <v>7.937902650741846E-2</v>
      </c>
      <c r="AA310" s="199">
        <f t="shared" si="437"/>
        <v>-324.30519038701692</v>
      </c>
      <c r="AB310" s="200">
        <f t="shared" si="438"/>
        <v>331212.97989521042</v>
      </c>
      <c r="AC310" s="199">
        <f t="shared" si="463"/>
        <v>2024.5068454539635</v>
      </c>
      <c r="AD310" s="199">
        <f t="shared" si="464"/>
        <v>2061.0205873712375</v>
      </c>
      <c r="AE310" s="201">
        <f t="shared" si="465"/>
        <v>2061.0205873712375</v>
      </c>
      <c r="AF310" s="202">
        <f t="shared" si="439"/>
        <v>2060.3044974227819</v>
      </c>
      <c r="AG310" s="202">
        <f t="shared" si="466"/>
        <v>2061.0205873712375</v>
      </c>
      <c r="AH310" s="202">
        <f t="shared" si="467"/>
        <v>2061</v>
      </c>
      <c r="AI310" s="177">
        <f t="shared" si="440"/>
        <v>2060</v>
      </c>
      <c r="AJ310" s="178" cm="1">
        <f t="array" ref="AJ310">IFERROR(INDEX($AN$6:$DP$6,MATCH(_xlfn.AGGREGATE(14,6,(AN310:DP310)/(AN310:DP310&lt;=0),1),AN310:DP310,0)),"-")</f>
        <v>2060</v>
      </c>
      <c r="AL310" s="176" t="s">
        <v>302</v>
      </c>
      <c r="AM310" s="154">
        <f t="shared" si="441"/>
        <v>9.5247615166188002E-2</v>
      </c>
      <c r="AN310" s="173">
        <f t="shared" si="442"/>
        <v>8.7510843838034008E-2</v>
      </c>
      <c r="AO310" s="173">
        <f t="shared" si="443"/>
        <v>8.9108429864336994E-2</v>
      </c>
      <c r="AP310" s="173">
        <f t="shared" si="444"/>
        <v>9.0427910670242001E-2</v>
      </c>
      <c r="AQ310" s="173">
        <f t="shared" si="445"/>
        <v>7.7007420964625997E-2</v>
      </c>
      <c r="AR310" s="173">
        <f t="shared" si="446"/>
        <v>7.7822575007273007E-2</v>
      </c>
      <c r="AS310" s="230">
        <f t="shared" si="484"/>
        <v>7.5649033117036732E-2</v>
      </c>
      <c r="AT310" s="230">
        <f t="shared" si="484"/>
        <v>7.3475491226800471E-2</v>
      </c>
      <c r="AU310" s="230">
        <f t="shared" si="484"/>
        <v>7.1301949336564197E-2</v>
      </c>
      <c r="AV310" s="230">
        <f t="shared" si="484"/>
        <v>6.9128407446327922E-2</v>
      </c>
      <c r="AW310" s="230">
        <f t="shared" si="484"/>
        <v>6.6954865556091661E-2</v>
      </c>
      <c r="AX310" s="230">
        <f t="shared" si="484"/>
        <v>6.4781323665855386E-2</v>
      </c>
      <c r="AY310" s="230">
        <f t="shared" si="484"/>
        <v>6.2607781775619112E-2</v>
      </c>
      <c r="AZ310" s="230">
        <f t="shared" si="484"/>
        <v>6.0434239885382851E-2</v>
      </c>
      <c r="BA310" s="230">
        <f t="shared" si="485"/>
        <v>5.8260697995146576E-2</v>
      </c>
      <c r="BB310" s="230">
        <f t="shared" si="485"/>
        <v>5.6087156104910309E-2</v>
      </c>
      <c r="BC310" s="230">
        <f t="shared" si="485"/>
        <v>5.3913614214674041E-2</v>
      </c>
      <c r="BD310" s="230">
        <f t="shared" si="485"/>
        <v>5.1740072324437766E-2</v>
      </c>
      <c r="BE310" s="230">
        <f t="shared" si="485"/>
        <v>4.9566530434201499E-2</v>
      </c>
      <c r="BF310" s="230">
        <f t="shared" si="485"/>
        <v>4.7392988543965231E-2</v>
      </c>
      <c r="BG310" s="230">
        <f t="shared" si="485"/>
        <v>4.5219446653728956E-2</v>
      </c>
      <c r="BH310" s="230">
        <f t="shared" si="485"/>
        <v>4.3045904763492689E-2</v>
      </c>
      <c r="BI310" s="230">
        <f t="shared" si="485"/>
        <v>4.0872362873256421E-2</v>
      </c>
      <c r="BJ310" s="230">
        <f t="shared" si="485"/>
        <v>3.8698820983020146E-2</v>
      </c>
      <c r="BK310" s="230">
        <f t="shared" si="486"/>
        <v>3.6525279092783879E-2</v>
      </c>
      <c r="BL310" s="230">
        <f t="shared" si="486"/>
        <v>3.4351737202547611E-2</v>
      </c>
      <c r="BM310" s="230">
        <f t="shared" si="486"/>
        <v>3.2178195312311336E-2</v>
      </c>
      <c r="BN310" s="230">
        <f t="shared" si="486"/>
        <v>3.0004653422075069E-2</v>
      </c>
      <c r="BO310" s="230">
        <f t="shared" si="486"/>
        <v>2.7831111531838801E-2</v>
      </c>
      <c r="BP310" s="230">
        <f t="shared" si="486"/>
        <v>2.5657569641602526E-2</v>
      </c>
      <c r="BQ310" s="230">
        <f t="shared" si="486"/>
        <v>2.3484027751366258E-2</v>
      </c>
      <c r="BR310" s="230">
        <f t="shared" si="486"/>
        <v>2.1310485861129991E-2</v>
      </c>
      <c r="BS310" s="230">
        <f t="shared" si="486"/>
        <v>1.9136943970893723E-2</v>
      </c>
      <c r="BT310" s="230">
        <f t="shared" si="486"/>
        <v>1.6963402080657448E-2</v>
      </c>
      <c r="BU310" s="230">
        <f t="shared" si="487"/>
        <v>1.4789860190421181E-2</v>
      </c>
      <c r="BV310" s="230">
        <f t="shared" si="487"/>
        <v>1.2616318300184906E-2</v>
      </c>
      <c r="BW310" s="230">
        <f t="shared" si="487"/>
        <v>1.0442776409948645E-2</v>
      </c>
      <c r="BX310" s="230">
        <f t="shared" si="487"/>
        <v>8.2692345197123707E-3</v>
      </c>
      <c r="BY310" s="230">
        <f t="shared" si="487"/>
        <v>6.095692629476096E-3</v>
      </c>
      <c r="BZ310" s="230">
        <f t="shared" si="487"/>
        <v>3.9221507392398353E-3</v>
      </c>
      <c r="CA310" s="230">
        <f t="shared" si="487"/>
        <v>1.7486088490035606E-3</v>
      </c>
      <c r="CB310" s="230">
        <f t="shared" si="487"/>
        <v>-4.2493304123271403E-4</v>
      </c>
      <c r="CC310" s="230">
        <f t="shared" si="487"/>
        <v>-1.5559908833062371E-3</v>
      </c>
      <c r="CD310" s="230">
        <f t="shared" si="487"/>
        <v>-1.5564515001454601E-3</v>
      </c>
      <c r="CE310" s="230">
        <f t="shared" si="488"/>
        <v>-1.5564515001454601E-3</v>
      </c>
      <c r="CF310" s="230">
        <f t="shared" si="488"/>
        <v>-1.5564515001454601E-3</v>
      </c>
      <c r="CG310" s="230">
        <f t="shared" si="488"/>
        <v>-1.5564515001454601E-3</v>
      </c>
      <c r="CH310" s="230">
        <f t="shared" si="488"/>
        <v>-1.5564515001454601E-3</v>
      </c>
      <c r="CI310" s="230">
        <f t="shared" si="488"/>
        <v>-1.5564515001454601E-3</v>
      </c>
      <c r="CJ310" s="230">
        <f t="shared" si="488"/>
        <v>-1.5564515001454601E-3</v>
      </c>
      <c r="CK310" s="230">
        <f t="shared" si="488"/>
        <v>-1.5564515001454601E-3</v>
      </c>
      <c r="CL310" s="230">
        <f t="shared" si="488"/>
        <v>-1.5564515001454601E-3</v>
      </c>
      <c r="CM310" s="230">
        <f t="shared" si="488"/>
        <v>-1.5564515001454601E-3</v>
      </c>
      <c r="CN310" s="230">
        <f t="shared" si="488"/>
        <v>-1.5564515001454601E-3</v>
      </c>
      <c r="CO310" s="230">
        <f t="shared" si="489"/>
        <v>-1.5564515001454601E-3</v>
      </c>
      <c r="CP310" s="230">
        <f t="shared" si="489"/>
        <v>-1.5564515001454601E-3</v>
      </c>
      <c r="CQ310" s="230">
        <f t="shared" si="489"/>
        <v>-1.5564515001454601E-3</v>
      </c>
      <c r="CR310" s="230">
        <f t="shared" si="489"/>
        <v>-1.5564515001454601E-3</v>
      </c>
      <c r="CS310" s="230">
        <f t="shared" si="489"/>
        <v>-1.5564515001454601E-3</v>
      </c>
      <c r="CT310" s="230">
        <f t="shared" si="489"/>
        <v>-1.5564515001454601E-3</v>
      </c>
      <c r="CU310" s="230">
        <f t="shared" si="489"/>
        <v>-1.5564515001454601E-3</v>
      </c>
      <c r="CV310" s="230">
        <f t="shared" si="489"/>
        <v>-1.5564515001454601E-3</v>
      </c>
      <c r="CW310" s="230">
        <f t="shared" si="489"/>
        <v>-1.5564515001454601E-3</v>
      </c>
      <c r="CX310" s="230">
        <f t="shared" si="489"/>
        <v>-1.5564515001454601E-3</v>
      </c>
      <c r="CY310" s="230">
        <f t="shared" si="490"/>
        <v>-1.5564515001454601E-3</v>
      </c>
      <c r="CZ310" s="230">
        <f t="shared" si="490"/>
        <v>-1.5564515001454601E-3</v>
      </c>
      <c r="DA310" s="230">
        <f t="shared" si="490"/>
        <v>-1.5564515001454601E-3</v>
      </c>
      <c r="DB310" s="230">
        <f t="shared" si="490"/>
        <v>-1.5564515001454601E-3</v>
      </c>
      <c r="DC310" s="230">
        <f t="shared" si="490"/>
        <v>-1.5564515001454601E-3</v>
      </c>
      <c r="DD310" s="230">
        <f t="shared" si="490"/>
        <v>-1.5564515001454601E-3</v>
      </c>
      <c r="DE310" s="230">
        <f t="shared" si="490"/>
        <v>-1.5564515001454601E-3</v>
      </c>
      <c r="DF310" s="230">
        <f t="shared" si="490"/>
        <v>-1.5564515001454601E-3</v>
      </c>
      <c r="DG310" s="230">
        <f t="shared" si="490"/>
        <v>-1.5564515001454601E-3</v>
      </c>
      <c r="DH310" s="230">
        <f t="shared" si="490"/>
        <v>-1.5564515001454601E-3</v>
      </c>
      <c r="DI310" s="230">
        <f t="shared" si="491"/>
        <v>-1.5564515001454601E-3</v>
      </c>
      <c r="DJ310" s="230">
        <f t="shared" si="491"/>
        <v>-1.5564515001454601E-3</v>
      </c>
      <c r="DK310" s="230">
        <f t="shared" si="491"/>
        <v>-1.5564515001454601E-3</v>
      </c>
      <c r="DL310" s="230">
        <f t="shared" si="491"/>
        <v>-1.5564515001454601E-3</v>
      </c>
      <c r="DM310" s="230">
        <f t="shared" si="491"/>
        <v>-1.5564515001454601E-3</v>
      </c>
      <c r="DN310" s="230">
        <f t="shared" si="491"/>
        <v>-1.5564515001454601E-3</v>
      </c>
      <c r="DO310" s="230">
        <f t="shared" si="491"/>
        <v>-1.5564515001454601E-3</v>
      </c>
      <c r="DP310" s="230">
        <f t="shared" si="491"/>
        <v>-1.5564515001454601E-3</v>
      </c>
    </row>
    <row r="311" spans="2:120" x14ac:dyDescent="0.25">
      <c r="B311" s="194" t="str">
        <f t="shared" si="455"/>
        <v>China</v>
      </c>
      <c r="C311" s="233">
        <f>'web app'!$C$29</f>
        <v>668.55</v>
      </c>
      <c r="D311" s="234">
        <f>'web app'!$C$17</f>
        <v>0.15</v>
      </c>
      <c r="E311" s="235">
        <f>VLOOKUP($S311,'data countries EDGAR'!$A$15:$AA$223,'data countries EDGAR'!$AA$12,FALSE)</f>
        <v>0.18414258767072317</v>
      </c>
      <c r="F311" s="235">
        <f>VLOOKUP($S311,'data countries EDGAR'!$A$15:$AA$223,'data countries EDGAR'!$Z$12,FALSE)</f>
        <v>0.32196461945746269</v>
      </c>
      <c r="G311" s="193">
        <f t="shared" si="456"/>
        <v>201.42830843563294</v>
      </c>
      <c r="H311" s="262">
        <f>VLOOKUP($S311,'data countries EDGAR'!$A$15:$AA$223,'data countries EDGAR'!M$12,FALSE)/1000</f>
        <v>11.813058173650001</v>
      </c>
      <c r="I311" s="236">
        <f>VLOOKUP($S311,'data countries EDGAR'!$A$15:$AA$223,'data countries EDGAR'!N$12,FALSE)/1000</f>
        <v>11.964128535505001</v>
      </c>
      <c r="J311" s="236">
        <f>VLOOKUP($S311,'data countries EDGAR'!$A$15:$AA$223,'data countries EDGAR'!O$12,FALSE)/1000</f>
        <v>12.551864515963</v>
      </c>
      <c r="K311" s="236">
        <f>VLOOKUP($S311,'data countries EDGAR'!$A$15:$AA$223,'data countries EDGAR'!P$12,FALSE)/1000</f>
        <v>12.518684441195001</v>
      </c>
      <c r="L311" s="236">
        <f>VLOOKUP($S311,'data countries EDGAR'!$A$15:$AA$223,'data countries EDGAR'!Q$12,FALSE)/1000</f>
        <v>13.021241978837001</v>
      </c>
      <c r="M311" s="236">
        <f>VLOOKUP($S311,'data countries EDGAR'!$A$15:$AA$223,'data countries EDGAR'!R$12,FALSE)/1000</f>
        <v>13.124727993147001</v>
      </c>
      <c r="N311" s="236"/>
      <c r="O311" s="236"/>
      <c r="P311" s="262">
        <f t="shared" si="457"/>
        <v>63.180647464647009</v>
      </c>
      <c r="Q311" s="194">
        <f t="shared" si="458"/>
        <v>-13.645543273564753</v>
      </c>
      <c r="R311" s="237">
        <f t="shared" si="459"/>
        <v>9.8703610446100404E-2</v>
      </c>
      <c r="S311" s="194" t="str">
        <f>'data countries EDGAR'!A54</f>
        <v>China</v>
      </c>
      <c r="T311" s="210">
        <f>'web app'!$M$22-1</f>
        <v>2024</v>
      </c>
      <c r="U311" s="228">
        <f t="shared" si="460"/>
        <v>138.24766097098592</v>
      </c>
      <c r="V311" s="193">
        <f t="shared" si="434"/>
        <v>138.24766097063139</v>
      </c>
      <c r="W311" s="254">
        <f t="shared" si="461"/>
        <v>9.4936347570806046E-2</v>
      </c>
      <c r="X311" s="197">
        <f t="shared" si="435"/>
        <v>13.124727993147001</v>
      </c>
      <c r="Y311" s="229">
        <f t="shared" si="436"/>
        <v>-0.26249455986294001</v>
      </c>
      <c r="Z311" s="199">
        <f t="shared" si="462"/>
        <v>13.387222553009941</v>
      </c>
      <c r="AA311" s="199">
        <f t="shared" si="437"/>
        <v>-54534.645834731396</v>
      </c>
      <c r="AB311" s="200">
        <f t="shared" si="438"/>
        <v>55536520.13664718</v>
      </c>
      <c r="AC311" s="199">
        <f t="shared" si="463"/>
        <v>2024.5101527325646</v>
      </c>
      <c r="AD311" s="199">
        <f t="shared" si="464"/>
        <v>2049.1239127943431</v>
      </c>
      <c r="AE311" s="201">
        <f t="shared" si="465"/>
        <v>2049.1239127943431</v>
      </c>
      <c r="AF311" s="202">
        <f t="shared" si="439"/>
        <v>2048.6410909748461</v>
      </c>
      <c r="AG311" s="202">
        <f t="shared" si="466"/>
        <v>2049.1239127943431</v>
      </c>
      <c r="AH311" s="202">
        <f t="shared" si="467"/>
        <v>2049</v>
      </c>
      <c r="AI311" s="177">
        <f t="shared" si="440"/>
        <v>2049</v>
      </c>
      <c r="AJ311" s="178" cm="1">
        <f t="array" ref="AJ311">IFERROR(INDEX($AN$6:$DP$6,MATCH(_xlfn.AGGREGATE(14,6,(AN311:DP311)/(AN311:DP311&lt;=0),1),AN311:DP311,0)),"-")</f>
        <v>2049</v>
      </c>
      <c r="AL311" s="176" t="s">
        <v>302</v>
      </c>
      <c r="AM311" s="154">
        <f t="shared" si="441"/>
        <v>11.813058173650001</v>
      </c>
      <c r="AN311" s="173">
        <f t="shared" si="442"/>
        <v>11.964128535505001</v>
      </c>
      <c r="AO311" s="173">
        <f t="shared" si="443"/>
        <v>12.551864515963</v>
      </c>
      <c r="AP311" s="173">
        <f t="shared" si="444"/>
        <v>12.518684441195001</v>
      </c>
      <c r="AQ311" s="173">
        <f t="shared" si="445"/>
        <v>13.021241978837001</v>
      </c>
      <c r="AR311" s="173">
        <f t="shared" si="446"/>
        <v>13.124727993147001</v>
      </c>
      <c r="AS311" s="230">
        <f t="shared" si="484"/>
        <v>12.581060434509229</v>
      </c>
      <c r="AT311" s="230">
        <f t="shared" si="484"/>
        <v>12.037392875871456</v>
      </c>
      <c r="AU311" s="230">
        <f t="shared" si="484"/>
        <v>11.493725317233684</v>
      </c>
      <c r="AV311" s="230">
        <f t="shared" si="484"/>
        <v>10.950057758595912</v>
      </c>
      <c r="AW311" s="230">
        <f t="shared" si="484"/>
        <v>10.406390199958139</v>
      </c>
      <c r="AX311" s="230">
        <f t="shared" si="484"/>
        <v>9.8627226413203672</v>
      </c>
      <c r="AY311" s="230">
        <f t="shared" si="484"/>
        <v>9.3190550826825955</v>
      </c>
      <c r="AZ311" s="230">
        <f t="shared" si="484"/>
        <v>8.7753875240448238</v>
      </c>
      <c r="BA311" s="230">
        <f t="shared" si="485"/>
        <v>8.2317199654070503</v>
      </c>
      <c r="BB311" s="230">
        <f t="shared" si="485"/>
        <v>7.6880524067692786</v>
      </c>
      <c r="BC311" s="230">
        <f t="shared" si="485"/>
        <v>7.144384848131506</v>
      </c>
      <c r="BD311" s="230">
        <f t="shared" si="485"/>
        <v>6.6007172894937334</v>
      </c>
      <c r="BE311" s="230">
        <f t="shared" si="485"/>
        <v>6.0570497308559617</v>
      </c>
      <c r="BF311" s="230">
        <f t="shared" si="485"/>
        <v>5.513382172218189</v>
      </c>
      <c r="BG311" s="230">
        <f t="shared" si="485"/>
        <v>4.9697146135804164</v>
      </c>
      <c r="BH311" s="230">
        <f t="shared" si="485"/>
        <v>4.4260470549426447</v>
      </c>
      <c r="BI311" s="230">
        <f t="shared" si="485"/>
        <v>3.882379496304873</v>
      </c>
      <c r="BJ311" s="230">
        <f t="shared" si="485"/>
        <v>3.3387119376670995</v>
      </c>
      <c r="BK311" s="230">
        <f t="shared" si="486"/>
        <v>2.7950443790293278</v>
      </c>
      <c r="BL311" s="230">
        <f t="shared" si="486"/>
        <v>2.2513768203915561</v>
      </c>
      <c r="BM311" s="230">
        <f t="shared" si="486"/>
        <v>1.7077092617537826</v>
      </c>
      <c r="BN311" s="230">
        <f t="shared" si="486"/>
        <v>1.1640417031160109</v>
      </c>
      <c r="BO311" s="230">
        <f t="shared" si="486"/>
        <v>0.62037414447823913</v>
      </c>
      <c r="BP311" s="230">
        <f t="shared" si="486"/>
        <v>7.6706585840465635E-2</v>
      </c>
      <c r="BQ311" s="230">
        <f t="shared" si="486"/>
        <v>-0.2583207205548026</v>
      </c>
      <c r="BR311" s="230">
        <f t="shared" si="486"/>
        <v>-0.26249455986294001</v>
      </c>
      <c r="BS311" s="230">
        <f t="shared" si="486"/>
        <v>-0.26249455986294001</v>
      </c>
      <c r="BT311" s="230">
        <f t="shared" si="486"/>
        <v>-0.26249455986294001</v>
      </c>
      <c r="BU311" s="230">
        <f t="shared" si="487"/>
        <v>-0.26249455986294001</v>
      </c>
      <c r="BV311" s="230">
        <f t="shared" si="487"/>
        <v>-0.26249455986294001</v>
      </c>
      <c r="BW311" s="230">
        <f t="shared" si="487"/>
        <v>-0.26249455986294001</v>
      </c>
      <c r="BX311" s="230">
        <f t="shared" si="487"/>
        <v>-0.26249455986294001</v>
      </c>
      <c r="BY311" s="230">
        <f t="shared" si="487"/>
        <v>-0.26249455986294001</v>
      </c>
      <c r="BZ311" s="230">
        <f t="shared" si="487"/>
        <v>-0.26249455986294001</v>
      </c>
      <c r="CA311" s="230">
        <f t="shared" si="487"/>
        <v>-0.26249455986294001</v>
      </c>
      <c r="CB311" s="230">
        <f t="shared" si="487"/>
        <v>-0.26249455986294001</v>
      </c>
      <c r="CC311" s="230">
        <f t="shared" si="487"/>
        <v>-0.26249455986294001</v>
      </c>
      <c r="CD311" s="230">
        <f t="shared" si="487"/>
        <v>-0.26249455986294001</v>
      </c>
      <c r="CE311" s="230">
        <f t="shared" si="488"/>
        <v>-0.26249455986294001</v>
      </c>
      <c r="CF311" s="230">
        <f t="shared" si="488"/>
        <v>-0.26249455986294001</v>
      </c>
      <c r="CG311" s="230">
        <f t="shared" si="488"/>
        <v>-0.26249455986294001</v>
      </c>
      <c r="CH311" s="230">
        <f t="shared" si="488"/>
        <v>-0.26249455986294001</v>
      </c>
      <c r="CI311" s="230">
        <f t="shared" si="488"/>
        <v>-0.26249455986294001</v>
      </c>
      <c r="CJ311" s="230">
        <f t="shared" si="488"/>
        <v>-0.26249455986294001</v>
      </c>
      <c r="CK311" s="230">
        <f t="shared" si="488"/>
        <v>-0.26249455986294001</v>
      </c>
      <c r="CL311" s="230">
        <f t="shared" si="488"/>
        <v>-0.26249455986294001</v>
      </c>
      <c r="CM311" s="230">
        <f t="shared" si="488"/>
        <v>-0.26249455986294001</v>
      </c>
      <c r="CN311" s="230">
        <f t="shared" si="488"/>
        <v>-0.26249455986294001</v>
      </c>
      <c r="CO311" s="230">
        <f t="shared" si="489"/>
        <v>-0.26249455986294001</v>
      </c>
      <c r="CP311" s="230">
        <f t="shared" si="489"/>
        <v>-0.26249455986294001</v>
      </c>
      <c r="CQ311" s="230">
        <f t="shared" si="489"/>
        <v>-0.26249455986294001</v>
      </c>
      <c r="CR311" s="230">
        <f t="shared" si="489"/>
        <v>-0.26249455986294001</v>
      </c>
      <c r="CS311" s="230">
        <f t="shared" si="489"/>
        <v>-0.26249455986294001</v>
      </c>
      <c r="CT311" s="230">
        <f t="shared" si="489"/>
        <v>-0.26249455986294001</v>
      </c>
      <c r="CU311" s="230">
        <f t="shared" si="489"/>
        <v>-0.26249455986294001</v>
      </c>
      <c r="CV311" s="230">
        <f t="shared" si="489"/>
        <v>-0.26249455986294001</v>
      </c>
      <c r="CW311" s="230">
        <f t="shared" si="489"/>
        <v>-0.26249455986294001</v>
      </c>
      <c r="CX311" s="230">
        <f t="shared" si="489"/>
        <v>-0.26249455986294001</v>
      </c>
      <c r="CY311" s="230">
        <f t="shared" si="490"/>
        <v>-0.26249455986294001</v>
      </c>
      <c r="CZ311" s="230">
        <f t="shared" si="490"/>
        <v>-0.26249455986294001</v>
      </c>
      <c r="DA311" s="230">
        <f t="shared" si="490"/>
        <v>-0.26249455986294001</v>
      </c>
      <c r="DB311" s="230">
        <f t="shared" si="490"/>
        <v>-0.26249455986294001</v>
      </c>
      <c r="DC311" s="230">
        <f t="shared" si="490"/>
        <v>-0.26249455986294001</v>
      </c>
      <c r="DD311" s="230">
        <f t="shared" si="490"/>
        <v>-0.26249455986294001</v>
      </c>
      <c r="DE311" s="230">
        <f t="shared" si="490"/>
        <v>-0.26249455986294001</v>
      </c>
      <c r="DF311" s="230">
        <f t="shared" si="490"/>
        <v>-0.26249455986294001</v>
      </c>
      <c r="DG311" s="230">
        <f t="shared" si="490"/>
        <v>-0.26249455986294001</v>
      </c>
      <c r="DH311" s="230">
        <f t="shared" si="490"/>
        <v>-0.26249455986294001</v>
      </c>
      <c r="DI311" s="230">
        <f t="shared" si="491"/>
        <v>-0.26249455986294001</v>
      </c>
      <c r="DJ311" s="230">
        <f t="shared" si="491"/>
        <v>-0.26249455986294001</v>
      </c>
      <c r="DK311" s="230">
        <f t="shared" si="491"/>
        <v>-0.26249455986294001</v>
      </c>
      <c r="DL311" s="230">
        <f t="shared" si="491"/>
        <v>-0.26249455986294001</v>
      </c>
      <c r="DM311" s="230">
        <f t="shared" si="491"/>
        <v>-0.26249455986294001</v>
      </c>
      <c r="DN311" s="230">
        <f t="shared" si="491"/>
        <v>-0.26249455986294001</v>
      </c>
      <c r="DO311" s="230">
        <f t="shared" si="491"/>
        <v>-0.26249455986294001</v>
      </c>
      <c r="DP311" s="230">
        <f t="shared" si="491"/>
        <v>-0.26249455986294001</v>
      </c>
    </row>
    <row r="312" spans="2:120" x14ac:dyDescent="0.25">
      <c r="B312" s="194" t="str">
        <f t="shared" si="455"/>
        <v>Colombia</v>
      </c>
      <c r="C312" s="233">
        <f>'web app'!$C$29</f>
        <v>668.55</v>
      </c>
      <c r="D312" s="234">
        <f>'web app'!$C$17</f>
        <v>0.15</v>
      </c>
      <c r="E312" s="235">
        <f>VLOOKUP($S312,'data countries EDGAR'!$A$15:$AA$223,'data countries EDGAR'!$AA$12,FALSE)</f>
        <v>6.464136311681576E-3</v>
      </c>
      <c r="F312" s="235">
        <f>VLOOKUP($S312,'data countries EDGAR'!$A$15:$AA$223,'data countries EDGAR'!$Z$12,FALSE)</f>
        <v>2.3455821855603259E-3</v>
      </c>
      <c r="G312" s="193">
        <f t="shared" si="456"/>
        <v>1.9811578743091101</v>
      </c>
      <c r="H312" s="262">
        <f>VLOOKUP($S312,'data countries EDGAR'!$A$15:$AA$223,'data countries EDGAR'!M$12,FALSE)/1000</f>
        <v>8.6060694668229007E-2</v>
      </c>
      <c r="I312" s="236">
        <f>VLOOKUP($S312,'data countries EDGAR'!$A$15:$AA$223,'data countries EDGAR'!N$12,FALSE)/1000</f>
        <v>8.4302626887616E-2</v>
      </c>
      <c r="J312" s="236">
        <f>VLOOKUP($S312,'data countries EDGAR'!$A$15:$AA$223,'data countries EDGAR'!O$12,FALSE)/1000</f>
        <v>9.2168289519413998E-2</v>
      </c>
      <c r="K312" s="236">
        <f>VLOOKUP($S312,'data countries EDGAR'!$A$15:$AA$223,'data countries EDGAR'!P$12,FALSE)/1000</f>
        <v>8.8344574319992E-2</v>
      </c>
      <c r="L312" s="236">
        <f>VLOOKUP($S312,'data countries EDGAR'!$A$15:$AA$223,'data countries EDGAR'!Q$12,FALSE)/1000</f>
        <v>9.279729957133899E-2</v>
      </c>
      <c r="M312" s="236">
        <f>VLOOKUP($S312,'data countries EDGAR'!$A$15:$AA$223,'data countries EDGAR'!R$12,FALSE)/1000</f>
        <v>9.5079303138961999E-2</v>
      </c>
      <c r="N312" s="236"/>
      <c r="O312" s="236"/>
      <c r="P312" s="262">
        <f t="shared" si="457"/>
        <v>0.45269209343732297</v>
      </c>
      <c r="Q312" s="194">
        <f t="shared" si="458"/>
        <v>-7.8515950459539963E-2</v>
      </c>
      <c r="R312" s="237">
        <f t="shared" si="459"/>
        <v>5.1369125460405812E-2</v>
      </c>
      <c r="S312" s="194" t="str">
        <f>'data countries EDGAR'!A55</f>
        <v>Colombia</v>
      </c>
      <c r="T312" s="210">
        <f>'web app'!$M$22-1</f>
        <v>2024</v>
      </c>
      <c r="U312" s="228">
        <f t="shared" si="460"/>
        <v>1.528465780871787</v>
      </c>
      <c r="V312" s="193">
        <f t="shared" si="434"/>
        <v>1.5284657808730573</v>
      </c>
      <c r="W312" s="254">
        <f t="shared" si="461"/>
        <v>6.2205712636891564E-2</v>
      </c>
      <c r="X312" s="197">
        <f t="shared" si="435"/>
        <v>9.5079303138961999E-2</v>
      </c>
      <c r="Y312" s="229">
        <f t="shared" si="436"/>
        <v>-1.90158606277924E-3</v>
      </c>
      <c r="Z312" s="199">
        <f t="shared" si="462"/>
        <v>9.6980889201741236E-2</v>
      </c>
      <c r="AA312" s="199">
        <f t="shared" si="437"/>
        <v>-396.11857391033806</v>
      </c>
      <c r="AB312" s="200">
        <f t="shared" si="438"/>
        <v>404456.18039922271</v>
      </c>
      <c r="AC312" s="199">
        <f t="shared" si="463"/>
        <v>2024.5070433809599</v>
      </c>
      <c r="AD312" s="199">
        <f t="shared" si="464"/>
        <v>2059.9943173595639</v>
      </c>
      <c r="AE312" s="201">
        <f t="shared" si="465"/>
        <v>2059.9943173595639</v>
      </c>
      <c r="AF312" s="202">
        <f t="shared" si="439"/>
        <v>2059.2983503525138</v>
      </c>
      <c r="AG312" s="202">
        <f t="shared" si="466"/>
        <v>2059.9943173595639</v>
      </c>
      <c r="AH312" s="202">
        <f t="shared" si="467"/>
        <v>2059</v>
      </c>
      <c r="AI312" s="177">
        <f t="shared" si="440"/>
        <v>2059</v>
      </c>
      <c r="AJ312" s="178" cm="1">
        <f t="array" ref="AJ312">IFERROR(INDEX($AN$6:$DP$6,MATCH(_xlfn.AGGREGATE(14,6,(AN312:DP312)/(AN312:DP312&lt;=0),1),AN312:DP312,0)),"-")</f>
        <v>2059</v>
      </c>
      <c r="AL312" s="176" t="s">
        <v>302</v>
      </c>
      <c r="AM312" s="154">
        <f t="shared" si="441"/>
        <v>8.6060694668229007E-2</v>
      </c>
      <c r="AN312" s="173">
        <f t="shared" si="442"/>
        <v>8.4302626887616E-2</v>
      </c>
      <c r="AO312" s="173">
        <f t="shared" si="443"/>
        <v>9.2168289519413998E-2</v>
      </c>
      <c r="AP312" s="173">
        <f t="shared" si="444"/>
        <v>8.8344574319992E-2</v>
      </c>
      <c r="AQ312" s="173">
        <f t="shared" si="445"/>
        <v>9.279729957133899E-2</v>
      </c>
      <c r="AR312" s="173">
        <f t="shared" si="446"/>
        <v>9.5079303138961999E-2</v>
      </c>
      <c r="AS312" s="230">
        <f t="shared" ref="AS312:AZ321" si="492">IF(AS$6&lt;=$T312,0,IF(AS$6&lt;$AH312,$X312+($Y312-$X312)/($AG312-($T312+0.5))*(AS$6+0.5-($T312+0.5)),
IF(AS$6=$AH312,($X312+($Y312-$X312)/($AG312-($T312+0.5))*(0.5*($AG312+$AH312)-($T312+0.5)))*($AG312-$AH312)+$Y312*($AH312+1-$AG312),
$Y312)))</f>
        <v>9.2347009734941657E-2</v>
      </c>
      <c r="AT312" s="230">
        <f t="shared" si="492"/>
        <v>8.9614716330921301E-2</v>
      </c>
      <c r="AU312" s="230">
        <f t="shared" si="492"/>
        <v>8.688242292690096E-2</v>
      </c>
      <c r="AV312" s="230">
        <f t="shared" si="492"/>
        <v>8.4150129522880618E-2</v>
      </c>
      <c r="AW312" s="230">
        <f t="shared" si="492"/>
        <v>8.1417836118860262E-2</v>
      </c>
      <c r="AX312" s="230">
        <f t="shared" si="492"/>
        <v>7.8685542714839921E-2</v>
      </c>
      <c r="AY312" s="230">
        <f t="shared" si="492"/>
        <v>7.5953249310819565E-2</v>
      </c>
      <c r="AZ312" s="230">
        <f t="shared" si="492"/>
        <v>7.3220955906799223E-2</v>
      </c>
      <c r="BA312" s="230">
        <f t="shared" ref="BA312:BJ321" si="493">IF(BA$6&lt;=$T312,0,IF(BA$6&lt;$AH312,$X312+($Y312-$X312)/($AG312-($T312+0.5))*(BA$6+0.5-($T312+0.5)),
IF(BA$6=$AH312,($X312+($Y312-$X312)/($AG312-($T312+0.5))*(0.5*($AG312+$AH312)-($T312+0.5)))*($AG312-$AH312)+$Y312*($AH312+1-$AG312),
$Y312)))</f>
        <v>7.0488662502778882E-2</v>
      </c>
      <c r="BB312" s="230">
        <f t="shared" si="493"/>
        <v>6.775636909875854E-2</v>
      </c>
      <c r="BC312" s="230">
        <f t="shared" si="493"/>
        <v>6.5024075694738184E-2</v>
      </c>
      <c r="BD312" s="230">
        <f t="shared" si="493"/>
        <v>6.2291782290717843E-2</v>
      </c>
      <c r="BE312" s="230">
        <f t="shared" si="493"/>
        <v>5.9559488886697494E-2</v>
      </c>
      <c r="BF312" s="230">
        <f t="shared" si="493"/>
        <v>5.6827195482677145E-2</v>
      </c>
      <c r="BG312" s="230">
        <f t="shared" si="493"/>
        <v>5.4094902078656804E-2</v>
      </c>
      <c r="BH312" s="230">
        <f t="shared" si="493"/>
        <v>5.1362608674636455E-2</v>
      </c>
      <c r="BI312" s="230">
        <f t="shared" si="493"/>
        <v>4.8630315270616106E-2</v>
      </c>
      <c r="BJ312" s="230">
        <f t="shared" si="493"/>
        <v>4.5898021866595765E-2</v>
      </c>
      <c r="BK312" s="230">
        <f t="shared" ref="BK312:BT321" si="494">IF(BK$6&lt;=$T312,0,IF(BK$6&lt;$AH312,$X312+($Y312-$X312)/($AG312-($T312+0.5))*(BK$6+0.5-($T312+0.5)),
IF(BK$6=$AH312,($X312+($Y312-$X312)/($AG312-($T312+0.5))*(0.5*($AG312+$AH312)-($T312+0.5)))*($AG312-$AH312)+$Y312*($AH312+1-$AG312),
$Y312)))</f>
        <v>4.3165728462575416E-2</v>
      </c>
      <c r="BL312" s="230">
        <f t="shared" si="494"/>
        <v>4.0433435058555067E-2</v>
      </c>
      <c r="BM312" s="230">
        <f t="shared" si="494"/>
        <v>3.7701141654534726E-2</v>
      </c>
      <c r="BN312" s="230">
        <f t="shared" si="494"/>
        <v>3.4968848250514377E-2</v>
      </c>
      <c r="BO312" s="230">
        <f t="shared" si="494"/>
        <v>3.2236554846494028E-2</v>
      </c>
      <c r="BP312" s="230">
        <f t="shared" si="494"/>
        <v>2.9504261442473687E-2</v>
      </c>
      <c r="BQ312" s="230">
        <f t="shared" si="494"/>
        <v>2.6771968038453331E-2</v>
      </c>
      <c r="BR312" s="230">
        <f t="shared" si="494"/>
        <v>2.4039674634432989E-2</v>
      </c>
      <c r="BS312" s="230">
        <f t="shared" si="494"/>
        <v>2.1307381230412648E-2</v>
      </c>
      <c r="BT312" s="230">
        <f t="shared" si="494"/>
        <v>1.8575087826392292E-2</v>
      </c>
      <c r="BU312" s="230">
        <f t="shared" ref="BU312:CD321" si="495">IF(BU$6&lt;=$T312,0,IF(BU$6&lt;$AH312,$X312+($Y312-$X312)/($AG312-($T312+0.5))*(BU$6+0.5-($T312+0.5)),
IF(BU$6=$AH312,($X312+($Y312-$X312)/($AG312-($T312+0.5))*(0.5*($AG312+$AH312)-($T312+0.5)))*($AG312-$AH312)+$Y312*($AH312+1-$AG312),
$Y312)))</f>
        <v>1.584279442237195E-2</v>
      </c>
      <c r="BV312" s="230">
        <f t="shared" si="495"/>
        <v>1.3110501018351609E-2</v>
      </c>
      <c r="BW312" s="230">
        <f t="shared" si="495"/>
        <v>1.0378207614331253E-2</v>
      </c>
      <c r="BX312" s="230">
        <f t="shared" si="495"/>
        <v>7.6459142103109112E-3</v>
      </c>
      <c r="BY312" s="230">
        <f t="shared" si="495"/>
        <v>4.9136208062905695E-3</v>
      </c>
      <c r="BZ312" s="230">
        <f t="shared" si="495"/>
        <v>2.1813274022702139E-3</v>
      </c>
      <c r="CA312" s="230">
        <f t="shared" si="495"/>
        <v>-5.5092188559119359E-4</v>
      </c>
      <c r="CB312" s="230">
        <f t="shared" si="495"/>
        <v>-1.90158606277924E-3</v>
      </c>
      <c r="CC312" s="230">
        <f t="shared" si="495"/>
        <v>-1.90158606277924E-3</v>
      </c>
      <c r="CD312" s="230">
        <f t="shared" si="495"/>
        <v>-1.90158606277924E-3</v>
      </c>
      <c r="CE312" s="230">
        <f t="shared" ref="CE312:CN321" si="496">IF(CE$6&lt;=$T312,0,IF(CE$6&lt;$AH312,$X312+($Y312-$X312)/($AG312-($T312+0.5))*(CE$6+0.5-($T312+0.5)),
IF(CE$6=$AH312,($X312+($Y312-$X312)/($AG312-($T312+0.5))*(0.5*($AG312+$AH312)-($T312+0.5)))*($AG312-$AH312)+$Y312*($AH312+1-$AG312),
$Y312)))</f>
        <v>-1.90158606277924E-3</v>
      </c>
      <c r="CF312" s="230">
        <f t="shared" si="496"/>
        <v>-1.90158606277924E-3</v>
      </c>
      <c r="CG312" s="230">
        <f t="shared" si="496"/>
        <v>-1.90158606277924E-3</v>
      </c>
      <c r="CH312" s="230">
        <f t="shared" si="496"/>
        <v>-1.90158606277924E-3</v>
      </c>
      <c r="CI312" s="230">
        <f t="shared" si="496"/>
        <v>-1.90158606277924E-3</v>
      </c>
      <c r="CJ312" s="230">
        <f t="shared" si="496"/>
        <v>-1.90158606277924E-3</v>
      </c>
      <c r="CK312" s="230">
        <f t="shared" si="496"/>
        <v>-1.90158606277924E-3</v>
      </c>
      <c r="CL312" s="230">
        <f t="shared" si="496"/>
        <v>-1.90158606277924E-3</v>
      </c>
      <c r="CM312" s="230">
        <f t="shared" si="496"/>
        <v>-1.90158606277924E-3</v>
      </c>
      <c r="CN312" s="230">
        <f t="shared" si="496"/>
        <v>-1.90158606277924E-3</v>
      </c>
      <c r="CO312" s="230">
        <f t="shared" ref="CO312:CX321" si="497">IF(CO$6&lt;=$T312,0,IF(CO$6&lt;$AH312,$X312+($Y312-$X312)/($AG312-($T312+0.5))*(CO$6+0.5-($T312+0.5)),
IF(CO$6=$AH312,($X312+($Y312-$X312)/($AG312-($T312+0.5))*(0.5*($AG312+$AH312)-($T312+0.5)))*($AG312-$AH312)+$Y312*($AH312+1-$AG312),
$Y312)))</f>
        <v>-1.90158606277924E-3</v>
      </c>
      <c r="CP312" s="230">
        <f t="shared" si="497"/>
        <v>-1.90158606277924E-3</v>
      </c>
      <c r="CQ312" s="230">
        <f t="shared" si="497"/>
        <v>-1.90158606277924E-3</v>
      </c>
      <c r="CR312" s="230">
        <f t="shared" si="497"/>
        <v>-1.90158606277924E-3</v>
      </c>
      <c r="CS312" s="230">
        <f t="shared" si="497"/>
        <v>-1.90158606277924E-3</v>
      </c>
      <c r="CT312" s="230">
        <f t="shared" si="497"/>
        <v>-1.90158606277924E-3</v>
      </c>
      <c r="CU312" s="230">
        <f t="shared" si="497"/>
        <v>-1.90158606277924E-3</v>
      </c>
      <c r="CV312" s="230">
        <f t="shared" si="497"/>
        <v>-1.90158606277924E-3</v>
      </c>
      <c r="CW312" s="230">
        <f t="shared" si="497"/>
        <v>-1.90158606277924E-3</v>
      </c>
      <c r="CX312" s="230">
        <f t="shared" si="497"/>
        <v>-1.90158606277924E-3</v>
      </c>
      <c r="CY312" s="230">
        <f t="shared" ref="CY312:DH321" si="498">IF(CY$6&lt;=$T312,0,IF(CY$6&lt;$AH312,$X312+($Y312-$X312)/($AG312-($T312+0.5))*(CY$6+0.5-($T312+0.5)),
IF(CY$6=$AH312,($X312+($Y312-$X312)/($AG312-($T312+0.5))*(0.5*($AG312+$AH312)-($T312+0.5)))*($AG312-$AH312)+$Y312*($AH312+1-$AG312),
$Y312)))</f>
        <v>-1.90158606277924E-3</v>
      </c>
      <c r="CZ312" s="230">
        <f t="shared" si="498"/>
        <v>-1.90158606277924E-3</v>
      </c>
      <c r="DA312" s="230">
        <f t="shared" si="498"/>
        <v>-1.90158606277924E-3</v>
      </c>
      <c r="DB312" s="230">
        <f t="shared" si="498"/>
        <v>-1.90158606277924E-3</v>
      </c>
      <c r="DC312" s="230">
        <f t="shared" si="498"/>
        <v>-1.90158606277924E-3</v>
      </c>
      <c r="DD312" s="230">
        <f t="shared" si="498"/>
        <v>-1.90158606277924E-3</v>
      </c>
      <c r="DE312" s="230">
        <f t="shared" si="498"/>
        <v>-1.90158606277924E-3</v>
      </c>
      <c r="DF312" s="230">
        <f t="shared" si="498"/>
        <v>-1.90158606277924E-3</v>
      </c>
      <c r="DG312" s="230">
        <f t="shared" si="498"/>
        <v>-1.90158606277924E-3</v>
      </c>
      <c r="DH312" s="230">
        <f t="shared" si="498"/>
        <v>-1.90158606277924E-3</v>
      </c>
      <c r="DI312" s="230">
        <f t="shared" ref="DI312:DP321" si="499">IF(DI$6&lt;=$T312,0,IF(DI$6&lt;$AH312,$X312+($Y312-$X312)/($AG312-($T312+0.5))*(DI$6+0.5-($T312+0.5)),
IF(DI$6=$AH312,($X312+($Y312-$X312)/($AG312-($T312+0.5))*(0.5*($AG312+$AH312)-($T312+0.5)))*($AG312-$AH312)+$Y312*($AH312+1-$AG312),
$Y312)))</f>
        <v>-1.90158606277924E-3</v>
      </c>
      <c r="DJ312" s="230">
        <f t="shared" si="499"/>
        <v>-1.90158606277924E-3</v>
      </c>
      <c r="DK312" s="230">
        <f t="shared" si="499"/>
        <v>-1.90158606277924E-3</v>
      </c>
      <c r="DL312" s="230">
        <f t="shared" si="499"/>
        <v>-1.90158606277924E-3</v>
      </c>
      <c r="DM312" s="230">
        <f t="shared" si="499"/>
        <v>-1.90158606277924E-3</v>
      </c>
      <c r="DN312" s="230">
        <f t="shared" si="499"/>
        <v>-1.90158606277924E-3</v>
      </c>
      <c r="DO312" s="230">
        <f t="shared" si="499"/>
        <v>-1.90158606277924E-3</v>
      </c>
      <c r="DP312" s="230">
        <f t="shared" si="499"/>
        <v>-1.90158606277924E-3</v>
      </c>
    </row>
    <row r="313" spans="2:120" x14ac:dyDescent="0.25">
      <c r="B313" s="194" t="str">
        <f t="shared" si="455"/>
        <v>Comoros</v>
      </c>
      <c r="C313" s="233">
        <f>'web app'!$C$29</f>
        <v>668.55</v>
      </c>
      <c r="D313" s="234">
        <f>'web app'!$C$17</f>
        <v>0.15</v>
      </c>
      <c r="E313" s="235">
        <f>VLOOKUP($S313,'data countries EDGAR'!$A$15:$AA$223,'data countries EDGAR'!$AA$12,FALSE)</f>
        <v>1.1033938437013526E-4</v>
      </c>
      <c r="F313" s="235">
        <f>VLOOKUP($S313,'data countries EDGAR'!$A$15:$AA$223,'data countries EDGAR'!$Z$12,FALSE)</f>
        <v>6.1602234109953399E-6</v>
      </c>
      <c r="G313" s="193">
        <f t="shared" si="456"/>
        <v>1.4565764070305883E-2</v>
      </c>
      <c r="H313" s="262">
        <f>VLOOKUP($S313,'data countries EDGAR'!$A$15:$AA$223,'data countries EDGAR'!M$12,FALSE)/1000</f>
        <v>2.2602196986549E-4</v>
      </c>
      <c r="I313" s="236">
        <f>VLOOKUP($S313,'data countries EDGAR'!$A$15:$AA$223,'data countries EDGAR'!N$12,FALSE)/1000</f>
        <v>2.6871412304325996E-4</v>
      </c>
      <c r="J313" s="236">
        <f>VLOOKUP($S313,'data countries EDGAR'!$A$15:$AA$223,'data countries EDGAR'!O$12,FALSE)/1000</f>
        <v>3.9719169561956003E-4</v>
      </c>
      <c r="K313" s="236">
        <f>VLOOKUP($S313,'data countries EDGAR'!$A$15:$AA$223,'data countries EDGAR'!P$12,FALSE)/1000</f>
        <v>4.2979266800869E-4</v>
      </c>
      <c r="L313" s="236">
        <f>VLOOKUP($S313,'data countries EDGAR'!$A$15:$AA$223,'data countries EDGAR'!Q$12,FALSE)/1000</f>
        <v>4.3831392474213E-4</v>
      </c>
      <c r="M313" s="236">
        <f>VLOOKUP($S313,'data countries EDGAR'!$A$15:$AA$223,'data countries EDGAR'!R$12,FALSE)/1000</f>
        <v>4.4626695815706E-4</v>
      </c>
      <c r="N313" s="236"/>
      <c r="O313" s="236"/>
      <c r="P313" s="262">
        <f t="shared" si="457"/>
        <v>1.9802793695706997E-3</v>
      </c>
      <c r="Q313" s="194">
        <f t="shared" si="458"/>
        <v>-1.5835808274692039E-4</v>
      </c>
      <c r="R313" s="237">
        <f t="shared" si="459"/>
        <v>1.2582597056247653E-2</v>
      </c>
      <c r="S313" s="194" t="str">
        <f>'data countries EDGAR'!A56</f>
        <v>Comoros</v>
      </c>
      <c r="T313" s="210">
        <f>'web app'!$M$22-1</f>
        <v>2024</v>
      </c>
      <c r="U313" s="228">
        <f t="shared" si="460"/>
        <v>1.2585484700735183E-2</v>
      </c>
      <c r="V313" s="193">
        <f t="shared" si="434"/>
        <v>1.2585484700736421E-2</v>
      </c>
      <c r="W313" s="254">
        <f t="shared" si="461"/>
        <v>3.5458861439975564E-2</v>
      </c>
      <c r="X313" s="197">
        <f t="shared" si="435"/>
        <v>4.4626695815706E-4</v>
      </c>
      <c r="Y313" s="229">
        <f t="shared" si="436"/>
        <v>-8.925339163141201E-6</v>
      </c>
      <c r="Z313" s="199">
        <f t="shared" si="462"/>
        <v>4.5519229732020122E-4</v>
      </c>
      <c r="AA313" s="199">
        <f t="shared" si="437"/>
        <v>-1.8700564251010827</v>
      </c>
      <c r="AB313" s="200">
        <f t="shared" si="438"/>
        <v>1920.2780828205653</v>
      </c>
      <c r="AC313" s="199">
        <f t="shared" si="463"/>
        <v>2024.5042177281755</v>
      </c>
      <c r="AD313" s="199">
        <f t="shared" si="464"/>
        <v>2083.7736158609268</v>
      </c>
      <c r="AE313" s="201">
        <f t="shared" si="465"/>
        <v>2083.7736158609268</v>
      </c>
      <c r="AF313" s="202">
        <f t="shared" si="439"/>
        <v>2082.6113880989478</v>
      </c>
      <c r="AG313" s="202">
        <f t="shared" si="466"/>
        <v>2083.7736158609268</v>
      </c>
      <c r="AH313" s="202">
        <f t="shared" si="467"/>
        <v>2083</v>
      </c>
      <c r="AI313" s="177">
        <f t="shared" si="440"/>
        <v>2083</v>
      </c>
      <c r="AJ313" s="178" cm="1">
        <f t="array" ref="AJ313">IFERROR(INDEX($AN$6:$DP$6,MATCH(_xlfn.AGGREGATE(14,6,(AN313:DP313)/(AN313:DP313&lt;=0),1),AN313:DP313,0)),"-")</f>
        <v>2083</v>
      </c>
      <c r="AL313" s="176" t="s">
        <v>302</v>
      </c>
      <c r="AM313" s="154">
        <f t="shared" si="441"/>
        <v>2.2602196986549E-4</v>
      </c>
      <c r="AN313" s="173">
        <f t="shared" si="442"/>
        <v>2.6871412304325996E-4</v>
      </c>
      <c r="AO313" s="173">
        <f t="shared" si="443"/>
        <v>3.9719169561956003E-4</v>
      </c>
      <c r="AP313" s="173">
        <f t="shared" si="444"/>
        <v>4.2979266800869E-4</v>
      </c>
      <c r="AQ313" s="173">
        <f t="shared" si="445"/>
        <v>4.3831392474213E-4</v>
      </c>
      <c r="AR313" s="173">
        <f t="shared" si="446"/>
        <v>4.4626695815706E-4</v>
      </c>
      <c r="AS313" s="230">
        <f t="shared" si="492"/>
        <v>4.3858744863653043E-4</v>
      </c>
      <c r="AT313" s="230">
        <f t="shared" si="492"/>
        <v>4.309079391160008E-4</v>
      </c>
      <c r="AU313" s="230">
        <f t="shared" si="492"/>
        <v>4.2322842959547122E-4</v>
      </c>
      <c r="AV313" s="230">
        <f t="shared" si="492"/>
        <v>4.1554892007494165E-4</v>
      </c>
      <c r="AW313" s="230">
        <f t="shared" si="492"/>
        <v>4.0786941055441208E-4</v>
      </c>
      <c r="AX313" s="230">
        <f t="shared" si="492"/>
        <v>4.001899010338825E-4</v>
      </c>
      <c r="AY313" s="230">
        <f t="shared" si="492"/>
        <v>3.9251039151335287E-4</v>
      </c>
      <c r="AZ313" s="230">
        <f t="shared" si="492"/>
        <v>3.848308819928233E-4</v>
      </c>
      <c r="BA313" s="230">
        <f t="shared" si="493"/>
        <v>3.7715137247229373E-4</v>
      </c>
      <c r="BB313" s="230">
        <f t="shared" si="493"/>
        <v>3.694718629517641E-4</v>
      </c>
      <c r="BC313" s="230">
        <f t="shared" si="493"/>
        <v>3.6179235343123452E-4</v>
      </c>
      <c r="BD313" s="230">
        <f t="shared" si="493"/>
        <v>3.5411284391070495E-4</v>
      </c>
      <c r="BE313" s="230">
        <f t="shared" si="493"/>
        <v>3.4643333439017537E-4</v>
      </c>
      <c r="BF313" s="230">
        <f t="shared" si="493"/>
        <v>3.387538248696458E-4</v>
      </c>
      <c r="BG313" s="230">
        <f t="shared" si="493"/>
        <v>3.3107431534911617E-4</v>
      </c>
      <c r="BH313" s="230">
        <f t="shared" si="493"/>
        <v>3.233948058285866E-4</v>
      </c>
      <c r="BI313" s="230">
        <f t="shared" si="493"/>
        <v>3.1571529630805702E-4</v>
      </c>
      <c r="BJ313" s="230">
        <f t="shared" si="493"/>
        <v>3.080357867875274E-4</v>
      </c>
      <c r="BK313" s="230">
        <f t="shared" si="494"/>
        <v>3.0035627726699782E-4</v>
      </c>
      <c r="BL313" s="230">
        <f t="shared" si="494"/>
        <v>2.9267676774646825E-4</v>
      </c>
      <c r="BM313" s="230">
        <f t="shared" si="494"/>
        <v>2.8499725822593867E-4</v>
      </c>
      <c r="BN313" s="230">
        <f t="shared" si="494"/>
        <v>2.773177487054091E-4</v>
      </c>
      <c r="BO313" s="230">
        <f t="shared" si="494"/>
        <v>2.6963823918487947E-4</v>
      </c>
      <c r="BP313" s="230">
        <f t="shared" si="494"/>
        <v>2.619587296643499E-4</v>
      </c>
      <c r="BQ313" s="230">
        <f t="shared" si="494"/>
        <v>2.5427922014382032E-4</v>
      </c>
      <c r="BR313" s="230">
        <f t="shared" si="494"/>
        <v>2.465997106232907E-4</v>
      </c>
      <c r="BS313" s="230">
        <f t="shared" si="494"/>
        <v>2.3892020110276112E-4</v>
      </c>
      <c r="BT313" s="230">
        <f t="shared" si="494"/>
        <v>2.3124069158223155E-4</v>
      </c>
      <c r="BU313" s="230">
        <f t="shared" si="495"/>
        <v>2.2356118206170197E-4</v>
      </c>
      <c r="BV313" s="230">
        <f t="shared" si="495"/>
        <v>2.1588167254117237E-4</v>
      </c>
      <c r="BW313" s="230">
        <f t="shared" si="495"/>
        <v>2.0820216302064277E-4</v>
      </c>
      <c r="BX313" s="230">
        <f t="shared" si="495"/>
        <v>2.005226535001132E-4</v>
      </c>
      <c r="BY313" s="230">
        <f t="shared" si="495"/>
        <v>1.9284314397958362E-4</v>
      </c>
      <c r="BZ313" s="230">
        <f t="shared" si="495"/>
        <v>1.8516363445905405E-4</v>
      </c>
      <c r="CA313" s="230">
        <f t="shared" si="495"/>
        <v>1.7748412493852442E-4</v>
      </c>
      <c r="CB313" s="230">
        <f t="shared" si="495"/>
        <v>1.6980461541799485E-4</v>
      </c>
      <c r="CC313" s="230">
        <f t="shared" si="495"/>
        <v>1.6212510589746527E-4</v>
      </c>
      <c r="CD313" s="230">
        <f t="shared" si="495"/>
        <v>1.5444559637693564E-4</v>
      </c>
      <c r="CE313" s="230">
        <f t="shared" si="496"/>
        <v>1.4676608685640607E-4</v>
      </c>
      <c r="CF313" s="230">
        <f t="shared" si="496"/>
        <v>1.390865773358765E-4</v>
      </c>
      <c r="CG313" s="230">
        <f t="shared" si="496"/>
        <v>1.3140706781534692E-4</v>
      </c>
      <c r="CH313" s="230">
        <f t="shared" si="496"/>
        <v>1.2372755829481735E-4</v>
      </c>
      <c r="CI313" s="230">
        <f t="shared" si="496"/>
        <v>1.1604804877428772E-4</v>
      </c>
      <c r="CJ313" s="230">
        <f t="shared" si="496"/>
        <v>1.0836853925375815E-4</v>
      </c>
      <c r="CK313" s="230">
        <f t="shared" si="496"/>
        <v>1.0068902973322857E-4</v>
      </c>
      <c r="CL313" s="230">
        <f t="shared" si="496"/>
        <v>9.3009520212698944E-5</v>
      </c>
      <c r="CM313" s="230">
        <f t="shared" si="496"/>
        <v>8.533001069216937E-5</v>
      </c>
      <c r="CN313" s="230">
        <f t="shared" si="496"/>
        <v>7.7650501171639796E-5</v>
      </c>
      <c r="CO313" s="230">
        <f t="shared" si="497"/>
        <v>6.9970991651110222E-5</v>
      </c>
      <c r="CP313" s="230">
        <f t="shared" si="497"/>
        <v>6.2291482130580648E-5</v>
      </c>
      <c r="CQ313" s="230">
        <f t="shared" si="497"/>
        <v>5.461197261005102E-5</v>
      </c>
      <c r="CR313" s="230">
        <f t="shared" si="497"/>
        <v>4.6932463089521446E-5</v>
      </c>
      <c r="CS313" s="230">
        <f t="shared" si="497"/>
        <v>3.9252953568991872E-5</v>
      </c>
      <c r="CT313" s="230">
        <f t="shared" si="497"/>
        <v>3.1573444048462243E-5</v>
      </c>
      <c r="CU313" s="230">
        <f t="shared" si="497"/>
        <v>2.3893934527932669E-5</v>
      </c>
      <c r="CV313" s="230">
        <f t="shared" si="497"/>
        <v>1.6214425007403095E-5</v>
      </c>
      <c r="CW313" s="230">
        <f t="shared" si="497"/>
        <v>8.5349154868735212E-6</v>
      </c>
      <c r="CX313" s="230">
        <f t="shared" si="497"/>
        <v>8.5540596634394719E-7</v>
      </c>
      <c r="CY313" s="230">
        <f t="shared" si="498"/>
        <v>-6.6273169735200051E-6</v>
      </c>
      <c r="CZ313" s="230">
        <f t="shared" si="498"/>
        <v>-8.925339163141201E-6</v>
      </c>
      <c r="DA313" s="230">
        <f t="shared" si="498"/>
        <v>-8.925339163141201E-6</v>
      </c>
      <c r="DB313" s="230">
        <f t="shared" si="498"/>
        <v>-8.925339163141201E-6</v>
      </c>
      <c r="DC313" s="230">
        <f t="shared" si="498"/>
        <v>-8.925339163141201E-6</v>
      </c>
      <c r="DD313" s="230">
        <f t="shared" si="498"/>
        <v>-8.925339163141201E-6</v>
      </c>
      <c r="DE313" s="230">
        <f t="shared" si="498"/>
        <v>-8.925339163141201E-6</v>
      </c>
      <c r="DF313" s="230">
        <f t="shared" si="498"/>
        <v>-8.925339163141201E-6</v>
      </c>
      <c r="DG313" s="230">
        <f t="shared" si="498"/>
        <v>-8.925339163141201E-6</v>
      </c>
      <c r="DH313" s="230">
        <f t="shared" si="498"/>
        <v>-8.925339163141201E-6</v>
      </c>
      <c r="DI313" s="230">
        <f t="shared" si="499"/>
        <v>-8.925339163141201E-6</v>
      </c>
      <c r="DJ313" s="230">
        <f t="shared" si="499"/>
        <v>-8.925339163141201E-6</v>
      </c>
      <c r="DK313" s="230">
        <f t="shared" si="499"/>
        <v>-8.925339163141201E-6</v>
      </c>
      <c r="DL313" s="230">
        <f t="shared" si="499"/>
        <v>-8.925339163141201E-6</v>
      </c>
      <c r="DM313" s="230">
        <f t="shared" si="499"/>
        <v>-8.925339163141201E-6</v>
      </c>
      <c r="DN313" s="230">
        <f t="shared" si="499"/>
        <v>-8.925339163141201E-6</v>
      </c>
      <c r="DO313" s="230">
        <f t="shared" si="499"/>
        <v>-8.925339163141201E-6</v>
      </c>
      <c r="DP313" s="230">
        <f t="shared" si="499"/>
        <v>-8.925339163141201E-6</v>
      </c>
    </row>
    <row r="314" spans="2:120" x14ac:dyDescent="0.25">
      <c r="B314" s="194" t="str">
        <f t="shared" si="455"/>
        <v>Congo</v>
      </c>
      <c r="C314" s="233">
        <f>'web app'!$C$29</f>
        <v>668.55</v>
      </c>
      <c r="D314" s="234">
        <f>'web app'!$C$17</f>
        <v>0.15</v>
      </c>
      <c r="E314" s="235">
        <f>VLOOKUP($S314,'data countries EDGAR'!$A$15:$AA$223,'data countries EDGAR'!$AA$12,FALSE)</f>
        <v>7.1866896033426231E-4</v>
      </c>
      <c r="F314" s="235">
        <f>VLOOKUP($S314,'data countries EDGAR'!$A$15:$AA$223,'data countries EDGAR'!$Z$12,FALSE)</f>
        <v>1.9731067987772375E-4</v>
      </c>
      <c r="G314" s="193">
        <f t="shared" si="456"/>
        <v>0.18419516679213502</v>
      </c>
      <c r="H314" s="262">
        <f>VLOOKUP($S314,'data countries EDGAR'!$A$15:$AA$223,'data countries EDGAR'!M$12,FALSE)/1000</f>
        <v>7.2394368785168002E-3</v>
      </c>
      <c r="I314" s="236">
        <f>VLOOKUP($S314,'data countries EDGAR'!$A$15:$AA$223,'data countries EDGAR'!N$12,FALSE)/1000</f>
        <v>7.4030120332931005E-3</v>
      </c>
      <c r="J314" s="236">
        <f>VLOOKUP($S314,'data countries EDGAR'!$A$15:$AA$223,'data countries EDGAR'!O$12,FALSE)/1000</f>
        <v>7.1079899394071002E-3</v>
      </c>
      <c r="K314" s="236">
        <f>VLOOKUP($S314,'data countries EDGAR'!$A$15:$AA$223,'data countries EDGAR'!P$12,FALSE)/1000</f>
        <v>8.3581956064916006E-3</v>
      </c>
      <c r="L314" s="236">
        <f>VLOOKUP($S314,'data countries EDGAR'!$A$15:$AA$223,'data countries EDGAR'!Q$12,FALSE)/1000</f>
        <v>7.8674044535798002E-3</v>
      </c>
      <c r="M314" s="236">
        <f>VLOOKUP($S314,'data countries EDGAR'!$A$15:$AA$223,'data countries EDGAR'!R$12,FALSE)/1000</f>
        <v>8.4568018498073008E-3</v>
      </c>
      <c r="N314" s="236"/>
      <c r="O314" s="236"/>
      <c r="P314" s="262">
        <f t="shared" si="457"/>
        <v>3.9193403882578901E-2</v>
      </c>
      <c r="Q314" s="194">
        <f t="shared" si="458"/>
        <v>-6.6282128485335677E-3</v>
      </c>
      <c r="R314" s="237">
        <f t="shared" si="459"/>
        <v>4.5711256991184793E-2</v>
      </c>
      <c r="S314" s="194" t="str">
        <f>'data countries EDGAR'!A57</f>
        <v>Congo</v>
      </c>
      <c r="T314" s="210">
        <f>'web app'!$M$22-1</f>
        <v>2024</v>
      </c>
      <c r="U314" s="228">
        <f t="shared" si="460"/>
        <v>0.14500176290955613</v>
      </c>
      <c r="V314" s="193">
        <f t="shared" si="434"/>
        <v>0.14500176290946107</v>
      </c>
      <c r="W314" s="254">
        <f t="shared" si="461"/>
        <v>5.8322062297870847E-2</v>
      </c>
      <c r="X314" s="197">
        <f t="shared" si="435"/>
        <v>8.4568018498073008E-3</v>
      </c>
      <c r="Y314" s="229">
        <f t="shared" si="436"/>
        <v>-1.6913603699614602E-4</v>
      </c>
      <c r="Z314" s="199">
        <f t="shared" si="462"/>
        <v>8.6259378868034468E-3</v>
      </c>
      <c r="AA314" s="199">
        <f t="shared" si="437"/>
        <v>-35.250760644996483</v>
      </c>
      <c r="AB314" s="200">
        <f t="shared" si="438"/>
        <v>36010.895902942779</v>
      </c>
      <c r="AC314" s="199">
        <f t="shared" si="463"/>
        <v>2024.5066500533562</v>
      </c>
      <c r="AD314" s="199">
        <f t="shared" si="464"/>
        <v>2062.0936834507279</v>
      </c>
      <c r="AE314" s="201">
        <f t="shared" si="465"/>
        <v>2062.0936834507279</v>
      </c>
      <c r="AF314" s="202">
        <f t="shared" si="439"/>
        <v>2061.3565524026744</v>
      </c>
      <c r="AG314" s="202">
        <f t="shared" si="466"/>
        <v>2062.0936834507279</v>
      </c>
      <c r="AH314" s="202">
        <f t="shared" si="467"/>
        <v>2062</v>
      </c>
      <c r="AI314" s="177">
        <f t="shared" si="440"/>
        <v>2061</v>
      </c>
      <c r="AJ314" s="178" cm="1">
        <f t="array" ref="AJ314">IFERROR(INDEX($AN$6:$DP$6,MATCH(_xlfn.AGGREGATE(14,6,(AN314:DP314)/(AN314:DP314&lt;=0),1),AN314:DP314,0)),"-")</f>
        <v>2061</v>
      </c>
      <c r="AL314" s="176" t="s">
        <v>302</v>
      </c>
      <c r="AM314" s="154">
        <f t="shared" si="441"/>
        <v>7.2394368785168002E-3</v>
      </c>
      <c r="AN314" s="173">
        <f t="shared" si="442"/>
        <v>7.4030120332931005E-3</v>
      </c>
      <c r="AO314" s="173">
        <f t="shared" si="443"/>
        <v>7.1079899394071002E-3</v>
      </c>
      <c r="AP314" s="173">
        <f t="shared" si="444"/>
        <v>8.3581956064916006E-3</v>
      </c>
      <c r="AQ314" s="173">
        <f t="shared" si="445"/>
        <v>7.8674044535798002E-3</v>
      </c>
      <c r="AR314" s="173">
        <f t="shared" si="446"/>
        <v>8.4568018498073008E-3</v>
      </c>
      <c r="AS314" s="230">
        <f t="shared" si="492"/>
        <v>8.2273500617666574E-3</v>
      </c>
      <c r="AT314" s="230">
        <f t="shared" si="492"/>
        <v>7.9978982737260139E-3</v>
      </c>
      <c r="AU314" s="230">
        <f t="shared" si="492"/>
        <v>7.7684464856853722E-3</v>
      </c>
      <c r="AV314" s="230">
        <f t="shared" si="492"/>
        <v>7.5389946976447287E-3</v>
      </c>
      <c r="AW314" s="230">
        <f t="shared" si="492"/>
        <v>7.3095429096040852E-3</v>
      </c>
      <c r="AX314" s="230">
        <f t="shared" si="492"/>
        <v>7.0800911215634426E-3</v>
      </c>
      <c r="AY314" s="230">
        <f t="shared" si="492"/>
        <v>6.8506393335228E-3</v>
      </c>
      <c r="AZ314" s="230">
        <f t="shared" si="492"/>
        <v>6.6211875454821566E-3</v>
      </c>
      <c r="BA314" s="230">
        <f t="shared" si="493"/>
        <v>6.3917357574415131E-3</v>
      </c>
      <c r="BB314" s="230">
        <f t="shared" si="493"/>
        <v>6.1622839694008705E-3</v>
      </c>
      <c r="BC314" s="230">
        <f t="shared" si="493"/>
        <v>5.9328321813602279E-3</v>
      </c>
      <c r="BD314" s="230">
        <f t="shared" si="493"/>
        <v>5.7033803933195844E-3</v>
      </c>
      <c r="BE314" s="230">
        <f t="shared" si="493"/>
        <v>5.473928605278941E-3</v>
      </c>
      <c r="BF314" s="230">
        <f t="shared" si="493"/>
        <v>5.2444768172382984E-3</v>
      </c>
      <c r="BG314" s="230">
        <f t="shared" si="493"/>
        <v>5.0150250291976558E-3</v>
      </c>
      <c r="BH314" s="230">
        <f t="shared" si="493"/>
        <v>4.7855732411570123E-3</v>
      </c>
      <c r="BI314" s="230">
        <f t="shared" si="493"/>
        <v>4.5561214531163689E-3</v>
      </c>
      <c r="BJ314" s="230">
        <f t="shared" si="493"/>
        <v>4.3266696650757263E-3</v>
      </c>
      <c r="BK314" s="230">
        <f t="shared" si="494"/>
        <v>4.0972178770350837E-3</v>
      </c>
      <c r="BL314" s="230">
        <f t="shared" si="494"/>
        <v>3.8677660889944402E-3</v>
      </c>
      <c r="BM314" s="230">
        <f t="shared" si="494"/>
        <v>3.6383143009537967E-3</v>
      </c>
      <c r="BN314" s="230">
        <f t="shared" si="494"/>
        <v>3.4088625129131541E-3</v>
      </c>
      <c r="BO314" s="230">
        <f t="shared" si="494"/>
        <v>3.1794107248725115E-3</v>
      </c>
      <c r="BP314" s="230">
        <f t="shared" si="494"/>
        <v>2.9499589368318681E-3</v>
      </c>
      <c r="BQ314" s="230">
        <f t="shared" si="494"/>
        <v>2.7205071487912246E-3</v>
      </c>
      <c r="BR314" s="230">
        <f t="shared" si="494"/>
        <v>2.491055360750582E-3</v>
      </c>
      <c r="BS314" s="230">
        <f t="shared" si="494"/>
        <v>2.2616035727099394E-3</v>
      </c>
      <c r="BT314" s="230">
        <f t="shared" si="494"/>
        <v>2.032151784669296E-3</v>
      </c>
      <c r="BU314" s="230">
        <f t="shared" si="495"/>
        <v>1.8026999966286525E-3</v>
      </c>
      <c r="BV314" s="230">
        <f t="shared" si="495"/>
        <v>1.5732482085880099E-3</v>
      </c>
      <c r="BW314" s="230">
        <f t="shared" si="495"/>
        <v>1.3437964205473673E-3</v>
      </c>
      <c r="BX314" s="230">
        <f t="shared" si="495"/>
        <v>1.1143446325067238E-3</v>
      </c>
      <c r="BY314" s="230">
        <f t="shared" si="495"/>
        <v>8.8489284446608037E-4</v>
      </c>
      <c r="BZ314" s="230">
        <f t="shared" si="495"/>
        <v>6.5544105642543777E-4</v>
      </c>
      <c r="CA314" s="230">
        <f t="shared" si="495"/>
        <v>4.2598926838479517E-4</v>
      </c>
      <c r="CB314" s="230">
        <f t="shared" si="495"/>
        <v>1.9653748034415171E-4</v>
      </c>
      <c r="CC314" s="230">
        <f t="shared" si="495"/>
        <v>-3.2914307696491757E-5</v>
      </c>
      <c r="CD314" s="230">
        <f t="shared" si="495"/>
        <v>-1.6812913498352779E-4</v>
      </c>
      <c r="CE314" s="230">
        <f t="shared" si="496"/>
        <v>-1.6913603699614602E-4</v>
      </c>
      <c r="CF314" s="230">
        <f t="shared" si="496"/>
        <v>-1.6913603699614602E-4</v>
      </c>
      <c r="CG314" s="230">
        <f t="shared" si="496"/>
        <v>-1.6913603699614602E-4</v>
      </c>
      <c r="CH314" s="230">
        <f t="shared" si="496"/>
        <v>-1.6913603699614602E-4</v>
      </c>
      <c r="CI314" s="230">
        <f t="shared" si="496"/>
        <v>-1.6913603699614602E-4</v>
      </c>
      <c r="CJ314" s="230">
        <f t="shared" si="496"/>
        <v>-1.6913603699614602E-4</v>
      </c>
      <c r="CK314" s="230">
        <f t="shared" si="496"/>
        <v>-1.6913603699614602E-4</v>
      </c>
      <c r="CL314" s="230">
        <f t="shared" si="496"/>
        <v>-1.6913603699614602E-4</v>
      </c>
      <c r="CM314" s="230">
        <f t="shared" si="496"/>
        <v>-1.6913603699614602E-4</v>
      </c>
      <c r="CN314" s="230">
        <f t="shared" si="496"/>
        <v>-1.6913603699614602E-4</v>
      </c>
      <c r="CO314" s="230">
        <f t="shared" si="497"/>
        <v>-1.6913603699614602E-4</v>
      </c>
      <c r="CP314" s="230">
        <f t="shared" si="497"/>
        <v>-1.6913603699614602E-4</v>
      </c>
      <c r="CQ314" s="230">
        <f t="shared" si="497"/>
        <v>-1.6913603699614602E-4</v>
      </c>
      <c r="CR314" s="230">
        <f t="shared" si="497"/>
        <v>-1.6913603699614602E-4</v>
      </c>
      <c r="CS314" s="230">
        <f t="shared" si="497"/>
        <v>-1.6913603699614602E-4</v>
      </c>
      <c r="CT314" s="230">
        <f t="shared" si="497"/>
        <v>-1.6913603699614602E-4</v>
      </c>
      <c r="CU314" s="230">
        <f t="shared" si="497"/>
        <v>-1.6913603699614602E-4</v>
      </c>
      <c r="CV314" s="230">
        <f t="shared" si="497"/>
        <v>-1.6913603699614602E-4</v>
      </c>
      <c r="CW314" s="230">
        <f t="shared" si="497"/>
        <v>-1.6913603699614602E-4</v>
      </c>
      <c r="CX314" s="230">
        <f t="shared" si="497"/>
        <v>-1.6913603699614602E-4</v>
      </c>
      <c r="CY314" s="230">
        <f t="shared" si="498"/>
        <v>-1.6913603699614602E-4</v>
      </c>
      <c r="CZ314" s="230">
        <f t="shared" si="498"/>
        <v>-1.6913603699614602E-4</v>
      </c>
      <c r="DA314" s="230">
        <f t="shared" si="498"/>
        <v>-1.6913603699614602E-4</v>
      </c>
      <c r="DB314" s="230">
        <f t="shared" si="498"/>
        <v>-1.6913603699614602E-4</v>
      </c>
      <c r="DC314" s="230">
        <f t="shared" si="498"/>
        <v>-1.6913603699614602E-4</v>
      </c>
      <c r="DD314" s="230">
        <f t="shared" si="498"/>
        <v>-1.6913603699614602E-4</v>
      </c>
      <c r="DE314" s="230">
        <f t="shared" si="498"/>
        <v>-1.6913603699614602E-4</v>
      </c>
      <c r="DF314" s="230">
        <f t="shared" si="498"/>
        <v>-1.6913603699614602E-4</v>
      </c>
      <c r="DG314" s="230">
        <f t="shared" si="498"/>
        <v>-1.6913603699614602E-4</v>
      </c>
      <c r="DH314" s="230">
        <f t="shared" si="498"/>
        <v>-1.6913603699614602E-4</v>
      </c>
      <c r="DI314" s="230">
        <f t="shared" si="499"/>
        <v>-1.6913603699614602E-4</v>
      </c>
      <c r="DJ314" s="230">
        <f t="shared" si="499"/>
        <v>-1.6913603699614602E-4</v>
      </c>
      <c r="DK314" s="230">
        <f t="shared" si="499"/>
        <v>-1.6913603699614602E-4</v>
      </c>
      <c r="DL314" s="230">
        <f t="shared" si="499"/>
        <v>-1.6913603699614602E-4</v>
      </c>
      <c r="DM314" s="230">
        <f t="shared" si="499"/>
        <v>-1.6913603699614602E-4</v>
      </c>
      <c r="DN314" s="230">
        <f t="shared" si="499"/>
        <v>-1.6913603699614602E-4</v>
      </c>
      <c r="DO314" s="230">
        <f t="shared" si="499"/>
        <v>-1.6913603699614602E-4</v>
      </c>
      <c r="DP314" s="230">
        <f t="shared" si="499"/>
        <v>-1.6913603699614602E-4</v>
      </c>
    </row>
    <row r="315" spans="2:120" x14ac:dyDescent="0.25">
      <c r="B315" s="194" t="str">
        <f t="shared" si="455"/>
        <v>Cook Islands</v>
      </c>
      <c r="C315" s="233">
        <f>'web app'!$C$29</f>
        <v>668.55</v>
      </c>
      <c r="D315" s="234">
        <f>'web app'!$C$17</f>
        <v>0.15</v>
      </c>
      <c r="E315" s="235">
        <f>VLOOKUP($S315,'data countries EDGAR'!$A$15:$AA$223,'data countries EDGAR'!$AA$12,FALSE)</f>
        <v>2.2643362166291779E-6</v>
      </c>
      <c r="F315" s="235">
        <f>VLOOKUP($S315,'data countries EDGAR'!$A$15:$AA$223,'data countries EDGAR'!$Z$12,FALSE)</f>
        <v>2.9815510771948344E-6</v>
      </c>
      <c r="G315" s="193">
        <f t="shared" si="456"/>
        <v>1.9213918734039309E-3</v>
      </c>
      <c r="H315" s="262">
        <f>VLOOKUP($S315,'data countries EDGAR'!$A$15:$AA$223,'data countries EDGAR'!M$12,FALSE)/1000</f>
        <v>1.0939474151526999E-4</v>
      </c>
      <c r="I315" s="236">
        <f>VLOOKUP($S315,'data countries EDGAR'!$A$15:$AA$223,'data countries EDGAR'!N$12,FALSE)/1000</f>
        <v>7.4790098743949006E-5</v>
      </c>
      <c r="J315" s="236">
        <f>VLOOKUP($S315,'data countries EDGAR'!$A$15:$AA$223,'data countries EDGAR'!O$12,FALSE)/1000</f>
        <v>8.5625716398970997E-5</v>
      </c>
      <c r="K315" s="236">
        <f>VLOOKUP($S315,'data countries EDGAR'!$A$15:$AA$223,'data countries EDGAR'!P$12,FALSE)/1000</f>
        <v>9.5536644422291003E-5</v>
      </c>
      <c r="L315" s="236">
        <f>VLOOKUP($S315,'data countries EDGAR'!$A$15:$AA$223,'data countries EDGAR'!Q$12,FALSE)/1000</f>
        <v>9.5779078865628999E-5</v>
      </c>
      <c r="M315" s="236">
        <f>VLOOKUP($S315,'data countries EDGAR'!$A$15:$AA$223,'data countries EDGAR'!R$12,FALSE)/1000</f>
        <v>1.0048844153569E-4</v>
      </c>
      <c r="N315" s="236"/>
      <c r="O315" s="236"/>
      <c r="P315" s="262">
        <f t="shared" si="457"/>
        <v>4.5221997996653003E-4</v>
      </c>
      <c r="Q315" s="194">
        <f t="shared" si="458"/>
        <v>-8.8399053079155185E-5</v>
      </c>
      <c r="R315" s="237">
        <f t="shared" si="459"/>
        <v>6.0169305902203971E-2</v>
      </c>
      <c r="S315" s="194" t="str">
        <f>'data countries EDGAR'!A58</f>
        <v>Cook Islands</v>
      </c>
      <c r="T315" s="210">
        <f>'web app'!$M$22-1</f>
        <v>2024</v>
      </c>
      <c r="U315" s="228">
        <f t="shared" si="460"/>
        <v>1.4691718934374009E-3</v>
      </c>
      <c r="V315" s="193">
        <f t="shared" si="434"/>
        <v>1.4691718934367437E-3</v>
      </c>
      <c r="W315" s="254">
        <f t="shared" si="461"/>
        <v>6.8398015224700126E-2</v>
      </c>
      <c r="X315" s="197">
        <f t="shared" si="435"/>
        <v>1.0048844153569E-4</v>
      </c>
      <c r="Y315" s="229">
        <f t="shared" si="436"/>
        <v>-2.0097688307138002E-6</v>
      </c>
      <c r="Z315" s="199">
        <f t="shared" si="462"/>
        <v>1.024982103664038E-4</v>
      </c>
      <c r="AA315" s="199">
        <f t="shared" si="437"/>
        <v>-0.41836158063307871</v>
      </c>
      <c r="AB315" s="200">
        <f t="shared" si="438"/>
        <v>426.87385498392524</v>
      </c>
      <c r="AC315" s="199">
        <f t="shared" si="463"/>
        <v>2024.507659313264</v>
      </c>
      <c r="AD315" s="199">
        <f t="shared" si="464"/>
        <v>2057.140002021968</v>
      </c>
      <c r="AE315" s="201">
        <f t="shared" si="465"/>
        <v>2057.140002021968</v>
      </c>
      <c r="AF315" s="202">
        <f t="shared" si="439"/>
        <v>2056.5000019823215</v>
      </c>
      <c r="AG315" s="202">
        <f t="shared" si="466"/>
        <v>2057.140002021968</v>
      </c>
      <c r="AH315" s="202">
        <f t="shared" si="467"/>
        <v>2057</v>
      </c>
      <c r="AI315" s="177">
        <f t="shared" si="440"/>
        <v>2057</v>
      </c>
      <c r="AJ315" s="178" cm="1">
        <f t="array" ref="AJ315">IFERROR(INDEX($AN$6:$DP$6,MATCH(_xlfn.AGGREGATE(14,6,(AN315:DP315)/(AN315:DP315&lt;=0),1),AN315:DP315,0)),"-")</f>
        <v>2057</v>
      </c>
      <c r="AL315" s="176" t="s">
        <v>302</v>
      </c>
      <c r="AM315" s="154">
        <f t="shared" si="441"/>
        <v>1.0939474151526999E-4</v>
      </c>
      <c r="AN315" s="173">
        <f t="shared" si="442"/>
        <v>7.4790098743949006E-5</v>
      </c>
      <c r="AO315" s="173">
        <f t="shared" si="443"/>
        <v>8.5625716398970997E-5</v>
      </c>
      <c r="AP315" s="173">
        <f t="shared" si="444"/>
        <v>9.5536644422291003E-5</v>
      </c>
      <c r="AQ315" s="173">
        <f t="shared" si="445"/>
        <v>9.5779078865628999E-5</v>
      </c>
      <c r="AR315" s="173">
        <f t="shared" si="446"/>
        <v>1.0048844153569E-4</v>
      </c>
      <c r="AS315" s="230">
        <f t="shared" si="492"/>
        <v>9.7348177932231317E-5</v>
      </c>
      <c r="AT315" s="230">
        <f t="shared" si="492"/>
        <v>9.4207914328772648E-5</v>
      </c>
      <c r="AU315" s="230">
        <f t="shared" si="492"/>
        <v>9.1067650725313966E-5</v>
      </c>
      <c r="AV315" s="230">
        <f t="shared" si="492"/>
        <v>8.7927387121855297E-5</v>
      </c>
      <c r="AW315" s="230">
        <f t="shared" si="492"/>
        <v>8.4787123518396615E-5</v>
      </c>
      <c r="AX315" s="230">
        <f t="shared" si="492"/>
        <v>8.1646859914937946E-5</v>
      </c>
      <c r="AY315" s="230">
        <f t="shared" si="492"/>
        <v>7.8506596311479264E-5</v>
      </c>
      <c r="AZ315" s="230">
        <f t="shared" si="492"/>
        <v>7.5366332708020595E-5</v>
      </c>
      <c r="BA315" s="230">
        <f t="shared" si="493"/>
        <v>7.2226069104561912E-5</v>
      </c>
      <c r="BB315" s="230">
        <f t="shared" si="493"/>
        <v>6.9085805501103244E-5</v>
      </c>
      <c r="BC315" s="230">
        <f t="shared" si="493"/>
        <v>6.5945541897644561E-5</v>
      </c>
      <c r="BD315" s="230">
        <f t="shared" si="493"/>
        <v>6.2805278294185879E-5</v>
      </c>
      <c r="BE315" s="230">
        <f t="shared" si="493"/>
        <v>5.966501469072721E-5</v>
      </c>
      <c r="BF315" s="230">
        <f t="shared" si="493"/>
        <v>5.6524751087268535E-5</v>
      </c>
      <c r="BG315" s="230">
        <f t="shared" si="493"/>
        <v>5.3384487483809859E-5</v>
      </c>
      <c r="BH315" s="230">
        <f t="shared" si="493"/>
        <v>5.0244223880351183E-5</v>
      </c>
      <c r="BI315" s="230">
        <f t="shared" si="493"/>
        <v>4.7103960276892508E-5</v>
      </c>
      <c r="BJ315" s="230">
        <f t="shared" si="493"/>
        <v>4.3963696673433832E-5</v>
      </c>
      <c r="BK315" s="230">
        <f t="shared" si="494"/>
        <v>4.0823433069975157E-5</v>
      </c>
      <c r="BL315" s="230">
        <f t="shared" si="494"/>
        <v>3.7683169466516474E-5</v>
      </c>
      <c r="BM315" s="230">
        <f t="shared" si="494"/>
        <v>3.4542905863057806E-5</v>
      </c>
      <c r="BN315" s="230">
        <f t="shared" si="494"/>
        <v>3.1402642259599123E-5</v>
      </c>
      <c r="BO315" s="230">
        <f t="shared" si="494"/>
        <v>2.8262378656140454E-5</v>
      </c>
      <c r="BP315" s="230">
        <f t="shared" si="494"/>
        <v>2.5122115052681772E-5</v>
      </c>
      <c r="BQ315" s="230">
        <f t="shared" si="494"/>
        <v>2.1981851449223103E-5</v>
      </c>
      <c r="BR315" s="230">
        <f t="shared" si="494"/>
        <v>1.8841587845764421E-5</v>
      </c>
      <c r="BS315" s="230">
        <f t="shared" si="494"/>
        <v>1.5701324242305752E-5</v>
      </c>
      <c r="BT315" s="230">
        <f t="shared" si="494"/>
        <v>1.256106063884707E-5</v>
      </c>
      <c r="BU315" s="230">
        <f t="shared" si="495"/>
        <v>9.420797035388401E-6</v>
      </c>
      <c r="BV315" s="230">
        <f t="shared" si="495"/>
        <v>6.2805334319297187E-6</v>
      </c>
      <c r="BW315" s="230">
        <f t="shared" si="495"/>
        <v>3.1402698284710499E-6</v>
      </c>
      <c r="BX315" s="230">
        <f t="shared" si="495"/>
        <v>6.2250123675569591E-12</v>
      </c>
      <c r="BY315" s="230">
        <f t="shared" si="495"/>
        <v>-1.9789933584617201E-6</v>
      </c>
      <c r="BZ315" s="230">
        <f t="shared" si="495"/>
        <v>-2.0097688307138002E-6</v>
      </c>
      <c r="CA315" s="230">
        <f t="shared" si="495"/>
        <v>-2.0097688307138002E-6</v>
      </c>
      <c r="CB315" s="230">
        <f t="shared" si="495"/>
        <v>-2.0097688307138002E-6</v>
      </c>
      <c r="CC315" s="230">
        <f t="shared" si="495"/>
        <v>-2.0097688307138002E-6</v>
      </c>
      <c r="CD315" s="230">
        <f t="shared" si="495"/>
        <v>-2.0097688307138002E-6</v>
      </c>
      <c r="CE315" s="230">
        <f t="shared" si="496"/>
        <v>-2.0097688307138002E-6</v>
      </c>
      <c r="CF315" s="230">
        <f t="shared" si="496"/>
        <v>-2.0097688307138002E-6</v>
      </c>
      <c r="CG315" s="230">
        <f t="shared" si="496"/>
        <v>-2.0097688307138002E-6</v>
      </c>
      <c r="CH315" s="230">
        <f t="shared" si="496"/>
        <v>-2.0097688307138002E-6</v>
      </c>
      <c r="CI315" s="230">
        <f t="shared" si="496"/>
        <v>-2.0097688307138002E-6</v>
      </c>
      <c r="CJ315" s="230">
        <f t="shared" si="496"/>
        <v>-2.0097688307138002E-6</v>
      </c>
      <c r="CK315" s="230">
        <f t="shared" si="496"/>
        <v>-2.0097688307138002E-6</v>
      </c>
      <c r="CL315" s="230">
        <f t="shared" si="496"/>
        <v>-2.0097688307138002E-6</v>
      </c>
      <c r="CM315" s="230">
        <f t="shared" si="496"/>
        <v>-2.0097688307138002E-6</v>
      </c>
      <c r="CN315" s="230">
        <f t="shared" si="496"/>
        <v>-2.0097688307138002E-6</v>
      </c>
      <c r="CO315" s="230">
        <f t="shared" si="497"/>
        <v>-2.0097688307138002E-6</v>
      </c>
      <c r="CP315" s="230">
        <f t="shared" si="497"/>
        <v>-2.0097688307138002E-6</v>
      </c>
      <c r="CQ315" s="230">
        <f t="shared" si="497"/>
        <v>-2.0097688307138002E-6</v>
      </c>
      <c r="CR315" s="230">
        <f t="shared" si="497"/>
        <v>-2.0097688307138002E-6</v>
      </c>
      <c r="CS315" s="230">
        <f t="shared" si="497"/>
        <v>-2.0097688307138002E-6</v>
      </c>
      <c r="CT315" s="230">
        <f t="shared" si="497"/>
        <v>-2.0097688307138002E-6</v>
      </c>
      <c r="CU315" s="230">
        <f t="shared" si="497"/>
        <v>-2.0097688307138002E-6</v>
      </c>
      <c r="CV315" s="230">
        <f t="shared" si="497"/>
        <v>-2.0097688307138002E-6</v>
      </c>
      <c r="CW315" s="230">
        <f t="shared" si="497"/>
        <v>-2.0097688307138002E-6</v>
      </c>
      <c r="CX315" s="230">
        <f t="shared" si="497"/>
        <v>-2.0097688307138002E-6</v>
      </c>
      <c r="CY315" s="230">
        <f t="shared" si="498"/>
        <v>-2.0097688307138002E-6</v>
      </c>
      <c r="CZ315" s="230">
        <f t="shared" si="498"/>
        <v>-2.0097688307138002E-6</v>
      </c>
      <c r="DA315" s="230">
        <f t="shared" si="498"/>
        <v>-2.0097688307138002E-6</v>
      </c>
      <c r="DB315" s="230">
        <f t="shared" si="498"/>
        <v>-2.0097688307138002E-6</v>
      </c>
      <c r="DC315" s="230">
        <f t="shared" si="498"/>
        <v>-2.0097688307138002E-6</v>
      </c>
      <c r="DD315" s="230">
        <f t="shared" si="498"/>
        <v>-2.0097688307138002E-6</v>
      </c>
      <c r="DE315" s="230">
        <f t="shared" si="498"/>
        <v>-2.0097688307138002E-6</v>
      </c>
      <c r="DF315" s="230">
        <f t="shared" si="498"/>
        <v>-2.0097688307138002E-6</v>
      </c>
      <c r="DG315" s="230">
        <f t="shared" si="498"/>
        <v>-2.0097688307138002E-6</v>
      </c>
      <c r="DH315" s="230">
        <f t="shared" si="498"/>
        <v>-2.0097688307138002E-6</v>
      </c>
      <c r="DI315" s="230">
        <f t="shared" si="499"/>
        <v>-2.0097688307138002E-6</v>
      </c>
      <c r="DJ315" s="230">
        <f t="shared" si="499"/>
        <v>-2.0097688307138002E-6</v>
      </c>
      <c r="DK315" s="230">
        <f t="shared" si="499"/>
        <v>-2.0097688307138002E-6</v>
      </c>
      <c r="DL315" s="230">
        <f t="shared" si="499"/>
        <v>-2.0097688307138002E-6</v>
      </c>
      <c r="DM315" s="230">
        <f t="shared" si="499"/>
        <v>-2.0097688307138002E-6</v>
      </c>
      <c r="DN315" s="230">
        <f t="shared" si="499"/>
        <v>-2.0097688307138002E-6</v>
      </c>
      <c r="DO315" s="230">
        <f t="shared" si="499"/>
        <v>-2.0097688307138002E-6</v>
      </c>
      <c r="DP315" s="230">
        <f t="shared" si="499"/>
        <v>-2.0097688307138002E-6</v>
      </c>
    </row>
    <row r="316" spans="2:120" x14ac:dyDescent="0.25">
      <c r="B316" s="194" t="str">
        <f t="shared" si="455"/>
        <v>Costa Rica</v>
      </c>
      <c r="C316" s="233">
        <f>'web app'!$C$29</f>
        <v>668.55</v>
      </c>
      <c r="D316" s="234">
        <f>'web app'!$C$17</f>
        <v>0.15</v>
      </c>
      <c r="E316" s="235">
        <f>VLOOKUP($S316,'data countries EDGAR'!$A$15:$AA$223,'data countries EDGAR'!$AA$12,FALSE)</f>
        <v>6.482811963543668E-4</v>
      </c>
      <c r="F316" s="235">
        <f>VLOOKUP($S316,'data countries EDGAR'!$A$15:$AA$223,'data countries EDGAR'!$Z$12,FALSE)</f>
        <v>2.2330032606016526E-4</v>
      </c>
      <c r="G316" s="193">
        <f t="shared" si="456"/>
        <v>0.19190557711280176</v>
      </c>
      <c r="H316" s="262">
        <f>VLOOKUP($S316,'data countries EDGAR'!$A$15:$AA$223,'data countries EDGAR'!M$12,FALSE)/1000</f>
        <v>8.1930112270992995E-3</v>
      </c>
      <c r="I316" s="236">
        <f>VLOOKUP($S316,'data countries EDGAR'!$A$15:$AA$223,'data countries EDGAR'!N$12,FALSE)/1000</f>
        <v>7.1754266653429001E-3</v>
      </c>
      <c r="J316" s="236">
        <f>VLOOKUP($S316,'data countries EDGAR'!$A$15:$AA$223,'data countries EDGAR'!O$12,FALSE)/1000</f>
        <v>8.0531150869887005E-3</v>
      </c>
      <c r="K316" s="236">
        <f>VLOOKUP($S316,'data countries EDGAR'!$A$15:$AA$223,'data countries EDGAR'!P$12,FALSE)/1000</f>
        <v>8.1977239382263999E-3</v>
      </c>
      <c r="L316" s="236">
        <f>VLOOKUP($S316,'data countries EDGAR'!$A$15:$AA$223,'data countries EDGAR'!Q$12,FALSE)/1000</f>
        <v>8.0978137340577006E-3</v>
      </c>
      <c r="M316" s="236">
        <f>VLOOKUP($S316,'data countries EDGAR'!$A$15:$AA$223,'data countries EDGAR'!R$12,FALSE)/1000</f>
        <v>8.3763384556846988E-3</v>
      </c>
      <c r="N316" s="236"/>
      <c r="O316" s="236"/>
      <c r="P316" s="262">
        <f t="shared" si="457"/>
        <v>3.9900417880300396E-2</v>
      </c>
      <c r="Q316" s="194">
        <f t="shared" si="458"/>
        <v>-6.2455035515439549E-3</v>
      </c>
      <c r="R316" s="237">
        <f t="shared" si="459"/>
        <v>4.1087444551740959E-2</v>
      </c>
      <c r="S316" s="194" t="str">
        <f>'data countries EDGAR'!A59</f>
        <v>Costa Rica</v>
      </c>
      <c r="T316" s="210">
        <f>'web app'!$M$22-1</f>
        <v>2024</v>
      </c>
      <c r="U316" s="228">
        <f t="shared" si="460"/>
        <v>0.15200515923250135</v>
      </c>
      <c r="V316" s="193">
        <f t="shared" si="434"/>
        <v>0.15200515923233562</v>
      </c>
      <c r="W316" s="254">
        <f t="shared" si="461"/>
        <v>5.5105619426422559E-2</v>
      </c>
      <c r="X316" s="197">
        <f t="shared" si="435"/>
        <v>8.3763384556846988E-3</v>
      </c>
      <c r="Y316" s="229">
        <f t="shared" si="436"/>
        <v>-1.6752676911369399E-4</v>
      </c>
      <c r="Z316" s="199">
        <f t="shared" si="462"/>
        <v>8.5438652247983929E-3</v>
      </c>
      <c r="AA316" s="199">
        <f t="shared" si="437"/>
        <v>-34.932128547803771</v>
      </c>
      <c r="AB316" s="200">
        <f t="shared" si="438"/>
        <v>35702.208234670055</v>
      </c>
      <c r="AC316" s="199">
        <f t="shared" si="463"/>
        <v>2024.5063200953659</v>
      </c>
      <c r="AD316" s="199">
        <f t="shared" si="464"/>
        <v>2064.0563653756062</v>
      </c>
      <c r="AE316" s="201">
        <f t="shared" si="465"/>
        <v>2064.0563653756062</v>
      </c>
      <c r="AF316" s="202">
        <f t="shared" si="439"/>
        <v>2063.2807503682416</v>
      </c>
      <c r="AG316" s="202">
        <f t="shared" si="466"/>
        <v>2064.0563653756062</v>
      </c>
      <c r="AH316" s="202">
        <f t="shared" si="467"/>
        <v>2064</v>
      </c>
      <c r="AI316" s="177">
        <f t="shared" si="440"/>
        <v>2063</v>
      </c>
      <c r="AJ316" s="178" cm="1">
        <f t="array" ref="AJ316">IFERROR(INDEX($AN$6:$DP$6,MATCH(_xlfn.AGGREGATE(14,6,(AN316:DP316)/(AN316:DP316&lt;=0),1),AN316:DP316,0)),"-")</f>
        <v>2063</v>
      </c>
      <c r="AL316" s="176" t="s">
        <v>302</v>
      </c>
      <c r="AM316" s="154">
        <f t="shared" si="441"/>
        <v>8.1930112270992995E-3</v>
      </c>
      <c r="AN316" s="173">
        <f t="shared" si="442"/>
        <v>7.1754266653429001E-3</v>
      </c>
      <c r="AO316" s="173">
        <f t="shared" si="443"/>
        <v>8.0531150869887005E-3</v>
      </c>
      <c r="AP316" s="173">
        <f t="shared" si="444"/>
        <v>8.1977239382263999E-3</v>
      </c>
      <c r="AQ316" s="173">
        <f t="shared" si="445"/>
        <v>8.0978137340577006E-3</v>
      </c>
      <c r="AR316" s="173">
        <f t="shared" si="446"/>
        <v>8.3763384556846988E-3</v>
      </c>
      <c r="AS316" s="230">
        <f t="shared" si="492"/>
        <v>8.1603462849260764E-3</v>
      </c>
      <c r="AT316" s="230">
        <f t="shared" si="492"/>
        <v>7.944354114167454E-3</v>
      </c>
      <c r="AU316" s="230">
        <f t="shared" si="492"/>
        <v>7.7283619434088315E-3</v>
      </c>
      <c r="AV316" s="230">
        <f t="shared" si="492"/>
        <v>7.5123697726502099E-3</v>
      </c>
      <c r="AW316" s="230">
        <f t="shared" si="492"/>
        <v>7.2963776018915875E-3</v>
      </c>
      <c r="AX316" s="230">
        <f t="shared" si="492"/>
        <v>7.0803854311329651E-3</v>
      </c>
      <c r="AY316" s="230">
        <f t="shared" si="492"/>
        <v>6.8643932603743426E-3</v>
      </c>
      <c r="AZ316" s="230">
        <f t="shared" si="492"/>
        <v>6.6484010896157211E-3</v>
      </c>
      <c r="BA316" s="230">
        <f t="shared" si="493"/>
        <v>6.4324089188570986E-3</v>
      </c>
      <c r="BB316" s="230">
        <f t="shared" si="493"/>
        <v>6.2164167480984762E-3</v>
      </c>
      <c r="BC316" s="230">
        <f t="shared" si="493"/>
        <v>6.0004245773398537E-3</v>
      </c>
      <c r="BD316" s="230">
        <f t="shared" si="493"/>
        <v>5.7844324065812313E-3</v>
      </c>
      <c r="BE316" s="230">
        <f t="shared" si="493"/>
        <v>5.5684402358226089E-3</v>
      </c>
      <c r="BF316" s="230">
        <f t="shared" si="493"/>
        <v>5.3524480650639864E-3</v>
      </c>
      <c r="BG316" s="230">
        <f t="shared" si="493"/>
        <v>5.1364558943053648E-3</v>
      </c>
      <c r="BH316" s="230">
        <f t="shared" si="493"/>
        <v>4.9204637235467424E-3</v>
      </c>
      <c r="BI316" s="230">
        <f t="shared" si="493"/>
        <v>4.70447155278812E-3</v>
      </c>
      <c r="BJ316" s="230">
        <f t="shared" si="493"/>
        <v>4.4884793820294984E-3</v>
      </c>
      <c r="BK316" s="230">
        <f t="shared" si="494"/>
        <v>4.272487211270876E-3</v>
      </c>
      <c r="BL316" s="230">
        <f t="shared" si="494"/>
        <v>4.0564950405122535E-3</v>
      </c>
      <c r="BM316" s="230">
        <f t="shared" si="494"/>
        <v>3.8405028697536311E-3</v>
      </c>
      <c r="BN316" s="230">
        <f t="shared" si="494"/>
        <v>3.6245106989950086E-3</v>
      </c>
      <c r="BO316" s="230">
        <f t="shared" si="494"/>
        <v>3.4085185282363862E-3</v>
      </c>
      <c r="BP316" s="230">
        <f t="shared" si="494"/>
        <v>3.1925263574777638E-3</v>
      </c>
      <c r="BQ316" s="230">
        <f t="shared" si="494"/>
        <v>2.9765341867191422E-3</v>
      </c>
      <c r="BR316" s="230">
        <f t="shared" si="494"/>
        <v>2.7605420159605197E-3</v>
      </c>
      <c r="BS316" s="230">
        <f t="shared" si="494"/>
        <v>2.5445498452018973E-3</v>
      </c>
      <c r="BT316" s="230">
        <f t="shared" si="494"/>
        <v>2.3285576744432749E-3</v>
      </c>
      <c r="BU316" s="230">
        <f t="shared" si="495"/>
        <v>2.1125655036846524E-3</v>
      </c>
      <c r="BV316" s="230">
        <f t="shared" si="495"/>
        <v>1.8965733329260308E-3</v>
      </c>
      <c r="BW316" s="230">
        <f t="shared" si="495"/>
        <v>1.6805811621674084E-3</v>
      </c>
      <c r="BX316" s="230">
        <f t="shared" si="495"/>
        <v>1.464588991408786E-3</v>
      </c>
      <c r="BY316" s="230">
        <f t="shared" si="495"/>
        <v>1.2485968206501635E-3</v>
      </c>
      <c r="BZ316" s="230">
        <f t="shared" si="495"/>
        <v>1.0326046498915411E-3</v>
      </c>
      <c r="CA316" s="230">
        <f t="shared" si="495"/>
        <v>8.1661247913291952E-4</v>
      </c>
      <c r="CB316" s="230">
        <f t="shared" si="495"/>
        <v>6.0062030837429708E-4</v>
      </c>
      <c r="CC316" s="230">
        <f t="shared" si="495"/>
        <v>3.8462813761567377E-4</v>
      </c>
      <c r="CD316" s="230">
        <f t="shared" si="495"/>
        <v>1.6863596685705307E-4</v>
      </c>
      <c r="CE316" s="230">
        <f t="shared" si="496"/>
        <v>-4.7356203901569374E-5</v>
      </c>
      <c r="CF316" s="230">
        <f t="shared" si="496"/>
        <v>-1.6718365954940058E-4</v>
      </c>
      <c r="CG316" s="230">
        <f t="shared" si="496"/>
        <v>-1.6752676911369399E-4</v>
      </c>
      <c r="CH316" s="230">
        <f t="shared" si="496"/>
        <v>-1.6752676911369399E-4</v>
      </c>
      <c r="CI316" s="230">
        <f t="shared" si="496"/>
        <v>-1.6752676911369399E-4</v>
      </c>
      <c r="CJ316" s="230">
        <f t="shared" si="496"/>
        <v>-1.6752676911369399E-4</v>
      </c>
      <c r="CK316" s="230">
        <f t="shared" si="496"/>
        <v>-1.6752676911369399E-4</v>
      </c>
      <c r="CL316" s="230">
        <f t="shared" si="496"/>
        <v>-1.6752676911369399E-4</v>
      </c>
      <c r="CM316" s="230">
        <f t="shared" si="496"/>
        <v>-1.6752676911369399E-4</v>
      </c>
      <c r="CN316" s="230">
        <f t="shared" si="496"/>
        <v>-1.6752676911369399E-4</v>
      </c>
      <c r="CO316" s="230">
        <f t="shared" si="497"/>
        <v>-1.6752676911369399E-4</v>
      </c>
      <c r="CP316" s="230">
        <f t="shared" si="497"/>
        <v>-1.6752676911369399E-4</v>
      </c>
      <c r="CQ316" s="230">
        <f t="shared" si="497"/>
        <v>-1.6752676911369399E-4</v>
      </c>
      <c r="CR316" s="230">
        <f t="shared" si="497"/>
        <v>-1.6752676911369399E-4</v>
      </c>
      <c r="CS316" s="230">
        <f t="shared" si="497"/>
        <v>-1.6752676911369399E-4</v>
      </c>
      <c r="CT316" s="230">
        <f t="shared" si="497"/>
        <v>-1.6752676911369399E-4</v>
      </c>
      <c r="CU316" s="230">
        <f t="shared" si="497"/>
        <v>-1.6752676911369399E-4</v>
      </c>
      <c r="CV316" s="230">
        <f t="shared" si="497"/>
        <v>-1.6752676911369399E-4</v>
      </c>
      <c r="CW316" s="230">
        <f t="shared" si="497"/>
        <v>-1.6752676911369399E-4</v>
      </c>
      <c r="CX316" s="230">
        <f t="shared" si="497"/>
        <v>-1.6752676911369399E-4</v>
      </c>
      <c r="CY316" s="230">
        <f t="shared" si="498"/>
        <v>-1.6752676911369399E-4</v>
      </c>
      <c r="CZ316" s="230">
        <f t="shared" si="498"/>
        <v>-1.6752676911369399E-4</v>
      </c>
      <c r="DA316" s="230">
        <f t="shared" si="498"/>
        <v>-1.6752676911369399E-4</v>
      </c>
      <c r="DB316" s="230">
        <f t="shared" si="498"/>
        <v>-1.6752676911369399E-4</v>
      </c>
      <c r="DC316" s="230">
        <f t="shared" si="498"/>
        <v>-1.6752676911369399E-4</v>
      </c>
      <c r="DD316" s="230">
        <f t="shared" si="498"/>
        <v>-1.6752676911369399E-4</v>
      </c>
      <c r="DE316" s="230">
        <f t="shared" si="498"/>
        <v>-1.6752676911369399E-4</v>
      </c>
      <c r="DF316" s="230">
        <f t="shared" si="498"/>
        <v>-1.6752676911369399E-4</v>
      </c>
      <c r="DG316" s="230">
        <f t="shared" si="498"/>
        <v>-1.6752676911369399E-4</v>
      </c>
      <c r="DH316" s="230">
        <f t="shared" si="498"/>
        <v>-1.6752676911369399E-4</v>
      </c>
      <c r="DI316" s="230">
        <f t="shared" si="499"/>
        <v>-1.6752676911369399E-4</v>
      </c>
      <c r="DJ316" s="230">
        <f t="shared" si="499"/>
        <v>-1.6752676911369399E-4</v>
      </c>
      <c r="DK316" s="230">
        <f t="shared" si="499"/>
        <v>-1.6752676911369399E-4</v>
      </c>
      <c r="DL316" s="230">
        <f t="shared" si="499"/>
        <v>-1.6752676911369399E-4</v>
      </c>
      <c r="DM316" s="230">
        <f t="shared" si="499"/>
        <v>-1.6752676911369399E-4</v>
      </c>
      <c r="DN316" s="230">
        <f t="shared" si="499"/>
        <v>-1.6752676911369399E-4</v>
      </c>
      <c r="DO316" s="230">
        <f t="shared" si="499"/>
        <v>-1.6752676911369399E-4</v>
      </c>
      <c r="DP316" s="230">
        <f t="shared" si="499"/>
        <v>-1.6752676911369399E-4</v>
      </c>
    </row>
    <row r="317" spans="2:120" x14ac:dyDescent="0.25">
      <c r="B317" s="194" t="str">
        <f t="shared" si="455"/>
        <v>Côte d’Ivoire</v>
      </c>
      <c r="C317" s="233">
        <f>'web app'!$C$29</f>
        <v>668.55</v>
      </c>
      <c r="D317" s="234">
        <f>'web app'!$C$17</f>
        <v>0.15</v>
      </c>
      <c r="E317" s="235">
        <f>VLOOKUP($S317,'data countries EDGAR'!$A$15:$AA$223,'data countries EDGAR'!$AA$12,FALSE)</f>
        <v>3.3106720810929437E-3</v>
      </c>
      <c r="F317" s="235">
        <f>VLOOKUP($S317,'data countries EDGAR'!$A$15:$AA$223,'data countries EDGAR'!$Z$12,FALSE)</f>
        <v>3.5930808033093317E-4</v>
      </c>
      <c r="G317" s="193">
        <f t="shared" si="456"/>
        <v>0.53618557751166152</v>
      </c>
      <c r="H317" s="262">
        <f>VLOOKUP($S317,'data countries EDGAR'!$A$15:$AA$223,'data countries EDGAR'!M$12,FALSE)/1000</f>
        <v>1.3183210199816999E-2</v>
      </c>
      <c r="I317" s="236">
        <f>VLOOKUP($S317,'data countries EDGAR'!$A$15:$AA$223,'data countries EDGAR'!N$12,FALSE)/1000</f>
        <v>1.328812508521E-2</v>
      </c>
      <c r="J317" s="236">
        <f>VLOOKUP($S317,'data countries EDGAR'!$A$15:$AA$223,'data countries EDGAR'!O$12,FALSE)/1000</f>
        <v>1.7200588537851998E-2</v>
      </c>
      <c r="K317" s="236">
        <f>VLOOKUP($S317,'data countries EDGAR'!$A$15:$AA$223,'data countries EDGAR'!P$12,FALSE)/1000</f>
        <v>1.8410270024182E-2</v>
      </c>
      <c r="L317" s="236">
        <f>VLOOKUP($S317,'data countries EDGAR'!$A$15:$AA$223,'data countries EDGAR'!Q$12,FALSE)/1000</f>
        <v>1.7924982465382003E-2</v>
      </c>
      <c r="M317" s="236">
        <f>VLOOKUP($S317,'data countries EDGAR'!$A$15:$AA$223,'data countries EDGAR'!R$12,FALSE)/1000</f>
        <v>1.8810951572850003E-2</v>
      </c>
      <c r="N317" s="236"/>
      <c r="O317" s="236"/>
      <c r="P317" s="262">
        <f t="shared" si="457"/>
        <v>8.5634917685476014E-2</v>
      </c>
      <c r="Q317" s="194">
        <f t="shared" si="458"/>
        <v>-9.7678043921911456E-3</v>
      </c>
      <c r="R317" s="237">
        <f t="shared" si="459"/>
        <v>2.1679702779615045E-2</v>
      </c>
      <c r="S317" s="194" t="str">
        <f>'data countries EDGAR'!A60</f>
        <v>Côte d’Ivoire</v>
      </c>
      <c r="T317" s="210">
        <f>'web app'!$M$22-1</f>
        <v>2024</v>
      </c>
      <c r="U317" s="228">
        <f t="shared" si="460"/>
        <v>0.45055065982618547</v>
      </c>
      <c r="V317" s="193">
        <f t="shared" si="434"/>
        <v>0.45055065982634313</v>
      </c>
      <c r="W317" s="254">
        <f t="shared" si="461"/>
        <v>4.1751024358203548E-2</v>
      </c>
      <c r="X317" s="197">
        <f t="shared" si="435"/>
        <v>1.8810951572850003E-2</v>
      </c>
      <c r="Y317" s="229">
        <f t="shared" si="436"/>
        <v>-3.7621903145700005E-4</v>
      </c>
      <c r="Z317" s="199">
        <f t="shared" si="462"/>
        <v>1.9187170604307004E-2</v>
      </c>
      <c r="AA317" s="199">
        <f t="shared" si="437"/>
        <v>-78.666327559877203</v>
      </c>
      <c r="AB317" s="200">
        <f t="shared" si="438"/>
        <v>80619.442706158705</v>
      </c>
      <c r="AC317" s="199">
        <f t="shared" si="463"/>
        <v>2024.5049078091627</v>
      </c>
      <c r="AD317" s="199">
        <f t="shared" si="464"/>
        <v>2075.4392258099301</v>
      </c>
      <c r="AE317" s="201">
        <f t="shared" si="465"/>
        <v>2075.4392258099301</v>
      </c>
      <c r="AF317" s="202">
        <f t="shared" si="439"/>
        <v>2074.4404174607157</v>
      </c>
      <c r="AG317" s="202">
        <f t="shared" si="466"/>
        <v>2075.4392258099301</v>
      </c>
      <c r="AH317" s="202">
        <f t="shared" si="467"/>
        <v>2075</v>
      </c>
      <c r="AI317" s="177">
        <f t="shared" si="440"/>
        <v>2074</v>
      </c>
      <c r="AJ317" s="178" cm="1">
        <f t="array" ref="AJ317">IFERROR(INDEX($AN$6:$DP$6,MATCH(_xlfn.AGGREGATE(14,6,(AN317:DP317)/(AN317:DP317&lt;=0),1),AN317:DP317,0)),"-")</f>
        <v>2074</v>
      </c>
      <c r="AL317" s="176" t="s">
        <v>302</v>
      </c>
      <c r="AM317" s="154">
        <f t="shared" si="441"/>
        <v>1.3183210199816999E-2</v>
      </c>
      <c r="AN317" s="173">
        <f t="shared" si="442"/>
        <v>1.328812508521E-2</v>
      </c>
      <c r="AO317" s="173">
        <f t="shared" si="443"/>
        <v>1.7200588537851998E-2</v>
      </c>
      <c r="AP317" s="173">
        <f t="shared" si="444"/>
        <v>1.8410270024182E-2</v>
      </c>
      <c r="AQ317" s="173">
        <f t="shared" si="445"/>
        <v>1.7924982465382003E-2</v>
      </c>
      <c r="AR317" s="173">
        <f t="shared" si="446"/>
        <v>1.8810951572850003E-2</v>
      </c>
      <c r="AS317" s="230">
        <f t="shared" si="492"/>
        <v>1.8434283684808275E-2</v>
      </c>
      <c r="AT317" s="230">
        <f t="shared" si="492"/>
        <v>1.8057615796766548E-2</v>
      </c>
      <c r="AU317" s="230">
        <f t="shared" si="492"/>
        <v>1.7680947908724823E-2</v>
      </c>
      <c r="AV317" s="230">
        <f t="shared" si="492"/>
        <v>1.7304280020683096E-2</v>
      </c>
      <c r="AW317" s="230">
        <f t="shared" si="492"/>
        <v>1.6927612132641368E-2</v>
      </c>
      <c r="AX317" s="230">
        <f t="shared" si="492"/>
        <v>1.6550944244599641E-2</v>
      </c>
      <c r="AY317" s="230">
        <f t="shared" si="492"/>
        <v>1.6174276356557916E-2</v>
      </c>
      <c r="AZ317" s="230">
        <f t="shared" si="492"/>
        <v>1.5797608468516189E-2</v>
      </c>
      <c r="BA317" s="230">
        <f t="shared" si="493"/>
        <v>1.5420940580474461E-2</v>
      </c>
      <c r="BB317" s="230">
        <f t="shared" si="493"/>
        <v>1.5044272692432734E-2</v>
      </c>
      <c r="BC317" s="230">
        <f t="shared" si="493"/>
        <v>1.4667604804391008E-2</v>
      </c>
      <c r="BD317" s="230">
        <f t="shared" si="493"/>
        <v>1.429093691634928E-2</v>
      </c>
      <c r="BE317" s="230">
        <f t="shared" si="493"/>
        <v>1.3914269028307554E-2</v>
      </c>
      <c r="BF317" s="230">
        <f t="shared" si="493"/>
        <v>1.3537601140265827E-2</v>
      </c>
      <c r="BG317" s="230">
        <f t="shared" si="493"/>
        <v>1.3160933252224099E-2</v>
      </c>
      <c r="BH317" s="230">
        <f t="shared" si="493"/>
        <v>1.2784265364182373E-2</v>
      </c>
      <c r="BI317" s="230">
        <f t="shared" si="493"/>
        <v>1.2407597476140647E-2</v>
      </c>
      <c r="BJ317" s="230">
        <f t="shared" si="493"/>
        <v>1.2030929588098919E-2</v>
      </c>
      <c r="BK317" s="230">
        <f t="shared" si="494"/>
        <v>1.1654261700057192E-2</v>
      </c>
      <c r="BL317" s="230">
        <f t="shared" si="494"/>
        <v>1.1277593812015466E-2</v>
      </c>
      <c r="BM317" s="230">
        <f t="shared" si="494"/>
        <v>1.0900925923973738E-2</v>
      </c>
      <c r="BN317" s="230">
        <f t="shared" si="494"/>
        <v>1.0524258035932012E-2</v>
      </c>
      <c r="BO317" s="230">
        <f t="shared" si="494"/>
        <v>1.0147590147890285E-2</v>
      </c>
      <c r="BP317" s="230">
        <f t="shared" si="494"/>
        <v>9.7709222598485572E-3</v>
      </c>
      <c r="BQ317" s="230">
        <f t="shared" si="494"/>
        <v>9.3942543718068313E-3</v>
      </c>
      <c r="BR317" s="230">
        <f t="shared" si="494"/>
        <v>9.0175864837651037E-3</v>
      </c>
      <c r="BS317" s="230">
        <f t="shared" si="494"/>
        <v>8.6409185957233778E-3</v>
      </c>
      <c r="BT317" s="230">
        <f t="shared" si="494"/>
        <v>8.2642507076816502E-3</v>
      </c>
      <c r="BU317" s="230">
        <f t="shared" si="495"/>
        <v>7.8875828196399243E-3</v>
      </c>
      <c r="BV317" s="230">
        <f t="shared" si="495"/>
        <v>7.5109149315981966E-3</v>
      </c>
      <c r="BW317" s="230">
        <f t="shared" si="495"/>
        <v>7.1342470435564707E-3</v>
      </c>
      <c r="BX317" s="230">
        <f t="shared" si="495"/>
        <v>6.7575791555147431E-3</v>
      </c>
      <c r="BY317" s="230">
        <f t="shared" si="495"/>
        <v>6.3809112674730155E-3</v>
      </c>
      <c r="BZ317" s="230">
        <f t="shared" si="495"/>
        <v>6.0042433794312896E-3</v>
      </c>
      <c r="CA317" s="230">
        <f t="shared" si="495"/>
        <v>5.627575491389562E-3</v>
      </c>
      <c r="CB317" s="230">
        <f t="shared" si="495"/>
        <v>5.2509076033478361E-3</v>
      </c>
      <c r="CC317" s="230">
        <f t="shared" si="495"/>
        <v>4.8742397153061084E-3</v>
      </c>
      <c r="CD317" s="230">
        <f t="shared" si="495"/>
        <v>4.4975718272643826E-3</v>
      </c>
      <c r="CE317" s="230">
        <f t="shared" si="496"/>
        <v>4.1209039392226549E-3</v>
      </c>
      <c r="CF317" s="230">
        <f t="shared" si="496"/>
        <v>3.744236051180929E-3</v>
      </c>
      <c r="CG317" s="230">
        <f t="shared" si="496"/>
        <v>3.3675681631392014E-3</v>
      </c>
      <c r="CH317" s="230">
        <f t="shared" si="496"/>
        <v>2.9909002750974738E-3</v>
      </c>
      <c r="CI317" s="230">
        <f t="shared" si="496"/>
        <v>2.6142323870557461E-3</v>
      </c>
      <c r="CJ317" s="230">
        <f t="shared" si="496"/>
        <v>2.237564499014022E-3</v>
      </c>
      <c r="CK317" s="230">
        <f t="shared" si="496"/>
        <v>1.8608966109722944E-3</v>
      </c>
      <c r="CL317" s="230">
        <f t="shared" si="496"/>
        <v>1.4842287229305667E-3</v>
      </c>
      <c r="CM317" s="230">
        <f t="shared" si="496"/>
        <v>1.1075608348888391E-3</v>
      </c>
      <c r="CN317" s="230">
        <f t="shared" si="496"/>
        <v>7.3089294684711148E-4</v>
      </c>
      <c r="CO317" s="230">
        <f t="shared" si="497"/>
        <v>3.5422505880538732E-4</v>
      </c>
      <c r="CP317" s="230">
        <f t="shared" si="497"/>
        <v>-2.2442829236340306E-5</v>
      </c>
      <c r="CQ317" s="230">
        <f t="shared" si="497"/>
        <v>-3.3988577652980146E-4</v>
      </c>
      <c r="CR317" s="230">
        <f t="shared" si="497"/>
        <v>-3.7621903145700005E-4</v>
      </c>
      <c r="CS317" s="230">
        <f t="shared" si="497"/>
        <v>-3.7621903145700005E-4</v>
      </c>
      <c r="CT317" s="230">
        <f t="shared" si="497"/>
        <v>-3.7621903145700005E-4</v>
      </c>
      <c r="CU317" s="230">
        <f t="shared" si="497"/>
        <v>-3.7621903145700005E-4</v>
      </c>
      <c r="CV317" s="230">
        <f t="shared" si="497"/>
        <v>-3.7621903145700005E-4</v>
      </c>
      <c r="CW317" s="230">
        <f t="shared" si="497"/>
        <v>-3.7621903145700005E-4</v>
      </c>
      <c r="CX317" s="230">
        <f t="shared" si="497"/>
        <v>-3.7621903145700005E-4</v>
      </c>
      <c r="CY317" s="230">
        <f t="shared" si="498"/>
        <v>-3.7621903145700005E-4</v>
      </c>
      <c r="CZ317" s="230">
        <f t="shared" si="498"/>
        <v>-3.7621903145700005E-4</v>
      </c>
      <c r="DA317" s="230">
        <f t="shared" si="498"/>
        <v>-3.7621903145700005E-4</v>
      </c>
      <c r="DB317" s="230">
        <f t="shared" si="498"/>
        <v>-3.7621903145700005E-4</v>
      </c>
      <c r="DC317" s="230">
        <f t="shared" si="498"/>
        <v>-3.7621903145700005E-4</v>
      </c>
      <c r="DD317" s="230">
        <f t="shared" si="498"/>
        <v>-3.7621903145700005E-4</v>
      </c>
      <c r="DE317" s="230">
        <f t="shared" si="498"/>
        <v>-3.7621903145700005E-4</v>
      </c>
      <c r="DF317" s="230">
        <f t="shared" si="498"/>
        <v>-3.7621903145700005E-4</v>
      </c>
      <c r="DG317" s="230">
        <f t="shared" si="498"/>
        <v>-3.7621903145700005E-4</v>
      </c>
      <c r="DH317" s="230">
        <f t="shared" si="498"/>
        <v>-3.7621903145700005E-4</v>
      </c>
      <c r="DI317" s="230">
        <f t="shared" si="499"/>
        <v>-3.7621903145700005E-4</v>
      </c>
      <c r="DJ317" s="230">
        <f t="shared" si="499"/>
        <v>-3.7621903145700005E-4</v>
      </c>
      <c r="DK317" s="230">
        <f t="shared" si="499"/>
        <v>-3.7621903145700005E-4</v>
      </c>
      <c r="DL317" s="230">
        <f t="shared" si="499"/>
        <v>-3.7621903145700005E-4</v>
      </c>
      <c r="DM317" s="230">
        <f t="shared" si="499"/>
        <v>-3.7621903145700005E-4</v>
      </c>
      <c r="DN317" s="230">
        <f t="shared" si="499"/>
        <v>-3.7621903145700005E-4</v>
      </c>
      <c r="DO317" s="230">
        <f t="shared" si="499"/>
        <v>-3.7621903145700005E-4</v>
      </c>
      <c r="DP317" s="230">
        <f t="shared" si="499"/>
        <v>-3.7621903145700005E-4</v>
      </c>
    </row>
    <row r="318" spans="2:120" x14ac:dyDescent="0.25">
      <c r="B318" s="194" t="str">
        <f t="shared" si="455"/>
        <v>Croatia</v>
      </c>
      <c r="C318" s="233">
        <f>'web app'!$C$29</f>
        <v>668.55</v>
      </c>
      <c r="D318" s="234">
        <f>'web app'!$C$17</f>
        <v>0.15</v>
      </c>
      <c r="E318" s="235">
        <f>VLOOKUP($S318,'data countries EDGAR'!$A$15:$AA$223,'data countries EDGAR'!$AA$12,FALSE)</f>
        <v>5.3686216112308973E-4</v>
      </c>
      <c r="F318" s="235">
        <f>VLOOKUP($S318,'data countries EDGAR'!$A$15:$AA$223,'data countries EDGAR'!$Z$12,FALSE)</f>
        <v>4.8983283311208729E-4</v>
      </c>
      <c r="G318" s="193">
        <f t="shared" si="456"/>
        <v>0.33219395916334926</v>
      </c>
      <c r="H318" s="262">
        <f>VLOOKUP($S318,'data countries EDGAR'!$A$15:$AA$223,'data countries EDGAR'!M$12,FALSE)/1000</f>
        <v>1.7972234845765E-2</v>
      </c>
      <c r="I318" s="236">
        <f>VLOOKUP($S318,'data countries EDGAR'!$A$15:$AA$223,'data countries EDGAR'!N$12,FALSE)/1000</f>
        <v>1.7191464488718999E-2</v>
      </c>
      <c r="J318" s="236">
        <f>VLOOKUP($S318,'data countries EDGAR'!$A$15:$AA$223,'data countries EDGAR'!O$12,FALSE)/1000</f>
        <v>1.7506721431738998E-2</v>
      </c>
      <c r="K318" s="236">
        <f>VLOOKUP($S318,'data countries EDGAR'!$A$15:$AA$223,'data countries EDGAR'!P$12,FALSE)/1000</f>
        <v>1.7634551199076001E-2</v>
      </c>
      <c r="L318" s="236">
        <f>VLOOKUP($S318,'data countries EDGAR'!$A$15:$AA$223,'data countries EDGAR'!Q$12,FALSE)/1000</f>
        <v>1.8664427459029E-2</v>
      </c>
      <c r="M318" s="236">
        <f>VLOOKUP($S318,'data countries EDGAR'!$A$15:$AA$223,'data countries EDGAR'!R$12,FALSE)/1000</f>
        <v>1.8679585272006E-2</v>
      </c>
      <c r="N318" s="236"/>
      <c r="O318" s="236"/>
      <c r="P318" s="262">
        <f t="shared" si="457"/>
        <v>8.9676749850569004E-2</v>
      </c>
      <c r="Q318" s="194">
        <f t="shared" si="458"/>
        <v>-1.7653155751578165E-2</v>
      </c>
      <c r="R318" s="237">
        <f t="shared" si="459"/>
        <v>7.2791352834719728E-2</v>
      </c>
      <c r="S318" s="194" t="str">
        <f>'data countries EDGAR'!A61</f>
        <v>Croatia</v>
      </c>
      <c r="T318" s="210">
        <f>'web app'!$M$22-1</f>
        <v>2024</v>
      </c>
      <c r="U318" s="228">
        <f t="shared" si="460"/>
        <v>0.24251720931278026</v>
      </c>
      <c r="V318" s="193">
        <f t="shared" si="434"/>
        <v>0.24251720931282741</v>
      </c>
      <c r="W318" s="254">
        <f t="shared" si="461"/>
        <v>7.70237515308132E-2</v>
      </c>
      <c r="X318" s="197">
        <f t="shared" si="435"/>
        <v>1.8679585272006E-2</v>
      </c>
      <c r="Y318" s="229">
        <f t="shared" si="436"/>
        <v>-3.7359170544012E-4</v>
      </c>
      <c r="Z318" s="199">
        <f t="shared" si="462"/>
        <v>1.9053176977446119E-2</v>
      </c>
      <c r="AA318" s="199">
        <f t="shared" si="437"/>
        <v>-77.707187116509246</v>
      </c>
      <c r="AB318" s="200">
        <f t="shared" si="438"/>
        <v>79226.849157612305</v>
      </c>
      <c r="AC318" s="199">
        <f t="shared" si="463"/>
        <v>2024.5084950865871</v>
      </c>
      <c r="AD318" s="199">
        <f t="shared" si="464"/>
        <v>2053.9287759519298</v>
      </c>
      <c r="AE318" s="201">
        <f t="shared" si="465"/>
        <v>2053.9287759519298</v>
      </c>
      <c r="AF318" s="202">
        <f t="shared" si="439"/>
        <v>2053.3517411293428</v>
      </c>
      <c r="AG318" s="202">
        <f t="shared" si="466"/>
        <v>2053.9287759519298</v>
      </c>
      <c r="AH318" s="202">
        <f t="shared" si="467"/>
        <v>2053</v>
      </c>
      <c r="AI318" s="177">
        <f t="shared" si="440"/>
        <v>2053</v>
      </c>
      <c r="AJ318" s="178" cm="1">
        <f t="array" ref="AJ318">IFERROR(INDEX($AN$6:$DP$6,MATCH(_xlfn.AGGREGATE(14,6,(AN318:DP318)/(AN318:DP318&lt;=0),1),AN318:DP318,0)),"-")</f>
        <v>2053</v>
      </c>
      <c r="AL318" s="176" t="s">
        <v>302</v>
      </c>
      <c r="AM318" s="154">
        <f t="shared" si="441"/>
        <v>1.7972234845765E-2</v>
      </c>
      <c r="AN318" s="173">
        <f t="shared" si="442"/>
        <v>1.7191464488718999E-2</v>
      </c>
      <c r="AO318" s="173">
        <f t="shared" si="443"/>
        <v>1.7506721431738998E-2</v>
      </c>
      <c r="AP318" s="173">
        <f t="shared" si="444"/>
        <v>1.7634551199076001E-2</v>
      </c>
      <c r="AQ318" s="173">
        <f t="shared" si="445"/>
        <v>1.8664427459029E-2</v>
      </c>
      <c r="AR318" s="173">
        <f t="shared" si="446"/>
        <v>1.8679585272006E-2</v>
      </c>
      <c r="AS318" s="230">
        <f t="shared" si="492"/>
        <v>1.8032151718922841E-2</v>
      </c>
      <c r="AT318" s="230">
        <f t="shared" si="492"/>
        <v>1.7384718165839683E-2</v>
      </c>
      <c r="AU318" s="230">
        <f t="shared" si="492"/>
        <v>1.6737284612756521E-2</v>
      </c>
      <c r="AV318" s="230">
        <f t="shared" si="492"/>
        <v>1.6089851059673362E-2</v>
      </c>
      <c r="AW318" s="230">
        <f t="shared" si="492"/>
        <v>1.5442417506590204E-2</v>
      </c>
      <c r="AX318" s="230">
        <f t="shared" si="492"/>
        <v>1.4794983953507045E-2</v>
      </c>
      <c r="AY318" s="230">
        <f t="shared" si="492"/>
        <v>1.4147550400423885E-2</v>
      </c>
      <c r="AZ318" s="230">
        <f t="shared" si="492"/>
        <v>1.3500116847340725E-2</v>
      </c>
      <c r="BA318" s="230">
        <f t="shared" si="493"/>
        <v>1.2852683294257566E-2</v>
      </c>
      <c r="BB318" s="230">
        <f t="shared" si="493"/>
        <v>1.2205249741174408E-2</v>
      </c>
      <c r="BC318" s="230">
        <f t="shared" si="493"/>
        <v>1.1557816188091248E-2</v>
      </c>
      <c r="BD318" s="230">
        <f t="shared" si="493"/>
        <v>1.0910382635008089E-2</v>
      </c>
      <c r="BE318" s="230">
        <f t="shared" si="493"/>
        <v>1.0262949081924929E-2</v>
      </c>
      <c r="BF318" s="230">
        <f t="shared" si="493"/>
        <v>9.6155155288417705E-3</v>
      </c>
      <c r="BG318" s="230">
        <f t="shared" si="493"/>
        <v>8.9680819757586103E-3</v>
      </c>
      <c r="BH318" s="230">
        <f t="shared" si="493"/>
        <v>8.3206484226754519E-3</v>
      </c>
      <c r="BI318" s="230">
        <f t="shared" si="493"/>
        <v>7.6732148695922934E-3</v>
      </c>
      <c r="BJ318" s="230">
        <f t="shared" si="493"/>
        <v>7.0257813165091332E-3</v>
      </c>
      <c r="BK318" s="230">
        <f t="shared" si="494"/>
        <v>6.3783477634259747E-3</v>
      </c>
      <c r="BL318" s="230">
        <f t="shared" si="494"/>
        <v>5.7309142103428145E-3</v>
      </c>
      <c r="BM318" s="230">
        <f t="shared" si="494"/>
        <v>5.083480657259656E-3</v>
      </c>
      <c r="BN318" s="230">
        <f t="shared" si="494"/>
        <v>4.4360471041764958E-3</v>
      </c>
      <c r="BO318" s="230">
        <f t="shared" si="494"/>
        <v>3.7886135510933373E-3</v>
      </c>
      <c r="BP318" s="230">
        <f t="shared" si="494"/>
        <v>3.1411799980101789E-3</v>
      </c>
      <c r="BQ318" s="230">
        <f t="shared" si="494"/>
        <v>2.4937464449270204E-3</v>
      </c>
      <c r="BR318" s="230">
        <f t="shared" si="494"/>
        <v>1.8463128918438584E-3</v>
      </c>
      <c r="BS318" s="230">
        <f t="shared" si="494"/>
        <v>1.1988793387607E-3</v>
      </c>
      <c r="BT318" s="230">
        <f t="shared" si="494"/>
        <v>5.5144578567754149E-4</v>
      </c>
      <c r="BU318" s="230">
        <f t="shared" si="495"/>
        <v>-9.4345595892514401E-5</v>
      </c>
      <c r="BV318" s="230">
        <f t="shared" si="495"/>
        <v>-3.7359170544012E-4</v>
      </c>
      <c r="BW318" s="230">
        <f t="shared" si="495"/>
        <v>-3.7359170544012E-4</v>
      </c>
      <c r="BX318" s="230">
        <f t="shared" si="495"/>
        <v>-3.7359170544012E-4</v>
      </c>
      <c r="BY318" s="230">
        <f t="shared" si="495"/>
        <v>-3.7359170544012E-4</v>
      </c>
      <c r="BZ318" s="230">
        <f t="shared" si="495"/>
        <v>-3.7359170544012E-4</v>
      </c>
      <c r="CA318" s="230">
        <f t="shared" si="495"/>
        <v>-3.7359170544012E-4</v>
      </c>
      <c r="CB318" s="230">
        <f t="shared" si="495"/>
        <v>-3.7359170544012E-4</v>
      </c>
      <c r="CC318" s="230">
        <f t="shared" si="495"/>
        <v>-3.7359170544012E-4</v>
      </c>
      <c r="CD318" s="230">
        <f t="shared" si="495"/>
        <v>-3.7359170544012E-4</v>
      </c>
      <c r="CE318" s="230">
        <f t="shared" si="496"/>
        <v>-3.7359170544012E-4</v>
      </c>
      <c r="CF318" s="230">
        <f t="shared" si="496"/>
        <v>-3.7359170544012E-4</v>
      </c>
      <c r="CG318" s="230">
        <f t="shared" si="496"/>
        <v>-3.7359170544012E-4</v>
      </c>
      <c r="CH318" s="230">
        <f t="shared" si="496"/>
        <v>-3.7359170544012E-4</v>
      </c>
      <c r="CI318" s="230">
        <f t="shared" si="496"/>
        <v>-3.7359170544012E-4</v>
      </c>
      <c r="CJ318" s="230">
        <f t="shared" si="496"/>
        <v>-3.7359170544012E-4</v>
      </c>
      <c r="CK318" s="230">
        <f t="shared" si="496"/>
        <v>-3.7359170544012E-4</v>
      </c>
      <c r="CL318" s="230">
        <f t="shared" si="496"/>
        <v>-3.7359170544012E-4</v>
      </c>
      <c r="CM318" s="230">
        <f t="shared" si="496"/>
        <v>-3.7359170544012E-4</v>
      </c>
      <c r="CN318" s="230">
        <f t="shared" si="496"/>
        <v>-3.7359170544012E-4</v>
      </c>
      <c r="CO318" s="230">
        <f t="shared" si="497"/>
        <v>-3.7359170544012E-4</v>
      </c>
      <c r="CP318" s="230">
        <f t="shared" si="497"/>
        <v>-3.7359170544012E-4</v>
      </c>
      <c r="CQ318" s="230">
        <f t="shared" si="497"/>
        <v>-3.7359170544012E-4</v>
      </c>
      <c r="CR318" s="230">
        <f t="shared" si="497"/>
        <v>-3.7359170544012E-4</v>
      </c>
      <c r="CS318" s="230">
        <f t="shared" si="497"/>
        <v>-3.7359170544012E-4</v>
      </c>
      <c r="CT318" s="230">
        <f t="shared" si="497"/>
        <v>-3.7359170544012E-4</v>
      </c>
      <c r="CU318" s="230">
        <f t="shared" si="497"/>
        <v>-3.7359170544012E-4</v>
      </c>
      <c r="CV318" s="230">
        <f t="shared" si="497"/>
        <v>-3.7359170544012E-4</v>
      </c>
      <c r="CW318" s="230">
        <f t="shared" si="497"/>
        <v>-3.7359170544012E-4</v>
      </c>
      <c r="CX318" s="230">
        <f t="shared" si="497"/>
        <v>-3.7359170544012E-4</v>
      </c>
      <c r="CY318" s="230">
        <f t="shared" si="498"/>
        <v>-3.7359170544012E-4</v>
      </c>
      <c r="CZ318" s="230">
        <f t="shared" si="498"/>
        <v>-3.7359170544012E-4</v>
      </c>
      <c r="DA318" s="230">
        <f t="shared" si="498"/>
        <v>-3.7359170544012E-4</v>
      </c>
      <c r="DB318" s="230">
        <f t="shared" si="498"/>
        <v>-3.7359170544012E-4</v>
      </c>
      <c r="DC318" s="230">
        <f t="shared" si="498"/>
        <v>-3.7359170544012E-4</v>
      </c>
      <c r="DD318" s="230">
        <f t="shared" si="498"/>
        <v>-3.7359170544012E-4</v>
      </c>
      <c r="DE318" s="230">
        <f t="shared" si="498"/>
        <v>-3.7359170544012E-4</v>
      </c>
      <c r="DF318" s="230">
        <f t="shared" si="498"/>
        <v>-3.7359170544012E-4</v>
      </c>
      <c r="DG318" s="230">
        <f t="shared" si="498"/>
        <v>-3.7359170544012E-4</v>
      </c>
      <c r="DH318" s="230">
        <f t="shared" si="498"/>
        <v>-3.7359170544012E-4</v>
      </c>
      <c r="DI318" s="230">
        <f t="shared" si="499"/>
        <v>-3.7359170544012E-4</v>
      </c>
      <c r="DJ318" s="230">
        <f t="shared" si="499"/>
        <v>-3.7359170544012E-4</v>
      </c>
      <c r="DK318" s="230">
        <f t="shared" si="499"/>
        <v>-3.7359170544012E-4</v>
      </c>
      <c r="DL318" s="230">
        <f t="shared" si="499"/>
        <v>-3.7359170544012E-4</v>
      </c>
      <c r="DM318" s="230">
        <f t="shared" si="499"/>
        <v>-3.7359170544012E-4</v>
      </c>
      <c r="DN318" s="230">
        <f t="shared" si="499"/>
        <v>-3.7359170544012E-4</v>
      </c>
      <c r="DO318" s="230">
        <f t="shared" si="499"/>
        <v>-3.7359170544012E-4</v>
      </c>
      <c r="DP318" s="230">
        <f t="shared" si="499"/>
        <v>-3.7359170544012E-4</v>
      </c>
    </row>
    <row r="319" spans="2:120" x14ac:dyDescent="0.25">
      <c r="B319" s="194" t="str">
        <f t="shared" si="455"/>
        <v>Cuba</v>
      </c>
      <c r="C319" s="233">
        <f>'web app'!$C$29</f>
        <v>668.55</v>
      </c>
      <c r="D319" s="234">
        <f>'web app'!$C$17</f>
        <v>0.15</v>
      </c>
      <c r="E319" s="235">
        <f>VLOOKUP($S319,'data countries EDGAR'!$A$15:$AA$223,'data countries EDGAR'!$AA$12,FALSE)</f>
        <v>1.4901990584119651E-3</v>
      </c>
      <c r="F319" s="235">
        <f>VLOOKUP($S319,'data countries EDGAR'!$A$15:$AA$223,'data countries EDGAR'!$Z$12,FALSE)</f>
        <v>6.0756740396276682E-4</v>
      </c>
      <c r="G319" s="193">
        <f t="shared" si="456"/>
        <v>0.49470169680660941</v>
      </c>
      <c r="H319" s="262">
        <f>VLOOKUP($S319,'data countries EDGAR'!$A$15:$AA$223,'data countries EDGAR'!M$12,FALSE)/1000</f>
        <v>2.2291980713657001E-2</v>
      </c>
      <c r="I319" s="236">
        <f>VLOOKUP($S319,'data countries EDGAR'!$A$15:$AA$223,'data countries EDGAR'!N$12,FALSE)/1000</f>
        <v>1.8481659438497E-2</v>
      </c>
      <c r="J319" s="236">
        <f>VLOOKUP($S319,'data countries EDGAR'!$A$15:$AA$223,'data countries EDGAR'!O$12,FALSE)/1000</f>
        <v>2.1755249609507001E-2</v>
      </c>
      <c r="K319" s="236">
        <f>VLOOKUP($S319,'data countries EDGAR'!$A$15:$AA$223,'data countries EDGAR'!P$12,FALSE)/1000</f>
        <v>1.9763707712786998E-2</v>
      </c>
      <c r="L319" s="236">
        <f>VLOOKUP($S319,'data countries EDGAR'!$A$15:$AA$223,'data countries EDGAR'!Q$12,FALSE)/1000</f>
        <v>2.0027726287126998E-2</v>
      </c>
      <c r="M319" s="236">
        <f>VLOOKUP($S319,'data countries EDGAR'!$A$15:$AA$223,'data countries EDGAR'!R$12,FALSE)/1000</f>
        <v>2.1004154817642999E-2</v>
      </c>
      <c r="N319" s="236"/>
      <c r="O319" s="236"/>
      <c r="P319" s="262">
        <f t="shared" si="457"/>
        <v>0.10103249786556101</v>
      </c>
      <c r="Q319" s="194">
        <f t="shared" si="458"/>
        <v>-1.5148900260530953E-2</v>
      </c>
      <c r="R319" s="237">
        <f t="shared" si="459"/>
        <v>3.8481294196449155E-2</v>
      </c>
      <c r="S319" s="194" t="str">
        <f>'data countries EDGAR'!A62</f>
        <v>Cuba</v>
      </c>
      <c r="T319" s="210">
        <f>'web app'!$M$22-1</f>
        <v>2024</v>
      </c>
      <c r="U319" s="228">
        <f t="shared" si="460"/>
        <v>0.3936691989410484</v>
      </c>
      <c r="V319" s="193">
        <f t="shared" si="434"/>
        <v>0.39366919894091118</v>
      </c>
      <c r="W319" s="254">
        <f t="shared" si="461"/>
        <v>5.3354834145028507E-2</v>
      </c>
      <c r="X319" s="197">
        <f t="shared" si="435"/>
        <v>2.1004154817642999E-2</v>
      </c>
      <c r="Y319" s="229">
        <f t="shared" si="436"/>
        <v>-4.2008309635286001E-4</v>
      </c>
      <c r="Z319" s="199">
        <f t="shared" si="462"/>
        <v>2.142423791399586E-2</v>
      </c>
      <c r="AA319" s="199">
        <f t="shared" si="437"/>
        <v>-87.619354580210967</v>
      </c>
      <c r="AB319" s="200">
        <f t="shared" si="438"/>
        <v>89576.001833333677</v>
      </c>
      <c r="AC319" s="199">
        <f t="shared" si="463"/>
        <v>2024.506138864494</v>
      </c>
      <c r="AD319" s="199">
        <f t="shared" si="464"/>
        <v>2065.2241438155575</v>
      </c>
      <c r="AE319" s="201">
        <f t="shared" si="465"/>
        <v>2065.2241438155575</v>
      </c>
      <c r="AF319" s="202">
        <f t="shared" si="439"/>
        <v>2064.4256311917229</v>
      </c>
      <c r="AG319" s="202">
        <f t="shared" si="466"/>
        <v>2065.2241438155575</v>
      </c>
      <c r="AH319" s="202">
        <f t="shared" si="467"/>
        <v>2065</v>
      </c>
      <c r="AI319" s="177">
        <f t="shared" si="440"/>
        <v>2064</v>
      </c>
      <c r="AJ319" s="178" cm="1">
        <f t="array" ref="AJ319">IFERROR(INDEX($AN$6:$DP$6,MATCH(_xlfn.AGGREGATE(14,6,(AN319:DP319)/(AN319:DP319&lt;=0),1),AN319:DP319,0)),"-")</f>
        <v>2064</v>
      </c>
      <c r="AL319" s="176" t="s">
        <v>302</v>
      </c>
      <c r="AM319" s="154">
        <f t="shared" si="441"/>
        <v>2.2291980713657001E-2</v>
      </c>
      <c r="AN319" s="173">
        <f t="shared" si="442"/>
        <v>1.8481659438497E-2</v>
      </c>
      <c r="AO319" s="173">
        <f t="shared" si="443"/>
        <v>2.1755249609507001E-2</v>
      </c>
      <c r="AP319" s="173">
        <f t="shared" si="444"/>
        <v>1.9763707712786998E-2</v>
      </c>
      <c r="AQ319" s="173">
        <f t="shared" si="445"/>
        <v>2.0027726287126998E-2</v>
      </c>
      <c r="AR319" s="173">
        <f t="shared" si="446"/>
        <v>2.1004154817642999E-2</v>
      </c>
      <c r="AS319" s="230">
        <f t="shared" si="492"/>
        <v>2.0478072844967828E-2</v>
      </c>
      <c r="AT319" s="230">
        <f t="shared" si="492"/>
        <v>1.9951990872292654E-2</v>
      </c>
      <c r="AU319" s="230">
        <f t="shared" si="492"/>
        <v>1.9425908899617483E-2</v>
      </c>
      <c r="AV319" s="230">
        <f t="shared" si="492"/>
        <v>1.8899826926942313E-2</v>
      </c>
      <c r="AW319" s="230">
        <f t="shared" si="492"/>
        <v>1.8373744954267142E-2</v>
      </c>
      <c r="AX319" s="230">
        <f t="shared" si="492"/>
        <v>1.7847662981591968E-2</v>
      </c>
      <c r="AY319" s="230">
        <f t="shared" si="492"/>
        <v>1.7321581008916797E-2</v>
      </c>
      <c r="AZ319" s="230">
        <f t="shared" si="492"/>
        <v>1.6795499036241626E-2</v>
      </c>
      <c r="BA319" s="230">
        <f t="shared" si="493"/>
        <v>1.6269417063566452E-2</v>
      </c>
      <c r="BB319" s="230">
        <f t="shared" si="493"/>
        <v>1.5743335090891281E-2</v>
      </c>
      <c r="BC319" s="230">
        <f t="shared" si="493"/>
        <v>1.5217253118216111E-2</v>
      </c>
      <c r="BD319" s="230">
        <f t="shared" si="493"/>
        <v>1.4691171145540938E-2</v>
      </c>
      <c r="BE319" s="230">
        <f t="shared" si="493"/>
        <v>1.4165089172865766E-2</v>
      </c>
      <c r="BF319" s="230">
        <f t="shared" si="493"/>
        <v>1.3639007200190595E-2</v>
      </c>
      <c r="BG319" s="230">
        <f t="shared" si="493"/>
        <v>1.3112925227515424E-2</v>
      </c>
      <c r="BH319" s="230">
        <f t="shared" si="493"/>
        <v>1.2586843254840252E-2</v>
      </c>
      <c r="BI319" s="230">
        <f t="shared" si="493"/>
        <v>1.2060761282165079E-2</v>
      </c>
      <c r="BJ319" s="230">
        <f t="shared" si="493"/>
        <v>1.1534679309489908E-2</v>
      </c>
      <c r="BK319" s="230">
        <f t="shared" si="494"/>
        <v>1.1008597336814736E-2</v>
      </c>
      <c r="BL319" s="230">
        <f t="shared" si="494"/>
        <v>1.0482515364139565E-2</v>
      </c>
      <c r="BM319" s="230">
        <f t="shared" si="494"/>
        <v>9.9564333914643928E-3</v>
      </c>
      <c r="BN319" s="230">
        <f t="shared" si="494"/>
        <v>9.4303514187892221E-3</v>
      </c>
      <c r="BO319" s="230">
        <f t="shared" si="494"/>
        <v>8.9042694461140496E-3</v>
      </c>
      <c r="BP319" s="230">
        <f t="shared" si="494"/>
        <v>8.3781874734388771E-3</v>
      </c>
      <c r="BQ319" s="230">
        <f t="shared" si="494"/>
        <v>7.8521055007637064E-3</v>
      </c>
      <c r="BR319" s="230">
        <f t="shared" si="494"/>
        <v>7.3260235280885339E-3</v>
      </c>
      <c r="BS319" s="230">
        <f t="shared" si="494"/>
        <v>6.7999415554133632E-3</v>
      </c>
      <c r="BT319" s="230">
        <f t="shared" si="494"/>
        <v>6.2738595827381907E-3</v>
      </c>
      <c r="BU319" s="230">
        <f t="shared" si="495"/>
        <v>5.74777761006302E-3</v>
      </c>
      <c r="BV319" s="230">
        <f t="shared" si="495"/>
        <v>5.2216956373878493E-3</v>
      </c>
      <c r="BW319" s="230">
        <f t="shared" si="495"/>
        <v>4.6956136647126751E-3</v>
      </c>
      <c r="BX319" s="230">
        <f t="shared" si="495"/>
        <v>4.1695316920375043E-3</v>
      </c>
      <c r="BY319" s="230">
        <f t="shared" si="495"/>
        <v>3.6434497193623336E-3</v>
      </c>
      <c r="BZ319" s="230">
        <f t="shared" si="495"/>
        <v>3.1173677466871594E-3</v>
      </c>
      <c r="CA319" s="230">
        <f t="shared" si="495"/>
        <v>2.5912857740119886E-3</v>
      </c>
      <c r="CB319" s="230">
        <f t="shared" si="495"/>
        <v>2.0652038013368179E-3</v>
      </c>
      <c r="CC319" s="230">
        <f t="shared" si="495"/>
        <v>1.5391218286616472E-3</v>
      </c>
      <c r="CD319" s="230">
        <f t="shared" si="495"/>
        <v>1.013039855986473E-3</v>
      </c>
      <c r="CE319" s="230">
        <f t="shared" si="496"/>
        <v>4.8695788331130224E-4</v>
      </c>
      <c r="CF319" s="230">
        <f t="shared" si="496"/>
        <v>-3.9124089363868492E-5</v>
      </c>
      <c r="CG319" s="230">
        <f t="shared" si="496"/>
        <v>-4.0686779881699236E-4</v>
      </c>
      <c r="CH319" s="230">
        <f t="shared" si="496"/>
        <v>-4.2008309635286001E-4</v>
      </c>
      <c r="CI319" s="230">
        <f t="shared" si="496"/>
        <v>-4.2008309635286001E-4</v>
      </c>
      <c r="CJ319" s="230">
        <f t="shared" si="496"/>
        <v>-4.2008309635286001E-4</v>
      </c>
      <c r="CK319" s="230">
        <f t="shared" si="496"/>
        <v>-4.2008309635286001E-4</v>
      </c>
      <c r="CL319" s="230">
        <f t="shared" si="496"/>
        <v>-4.2008309635286001E-4</v>
      </c>
      <c r="CM319" s="230">
        <f t="shared" si="496"/>
        <v>-4.2008309635286001E-4</v>
      </c>
      <c r="CN319" s="230">
        <f t="shared" si="496"/>
        <v>-4.2008309635286001E-4</v>
      </c>
      <c r="CO319" s="230">
        <f t="shared" si="497"/>
        <v>-4.2008309635286001E-4</v>
      </c>
      <c r="CP319" s="230">
        <f t="shared" si="497"/>
        <v>-4.2008309635286001E-4</v>
      </c>
      <c r="CQ319" s="230">
        <f t="shared" si="497"/>
        <v>-4.2008309635286001E-4</v>
      </c>
      <c r="CR319" s="230">
        <f t="shared" si="497"/>
        <v>-4.2008309635286001E-4</v>
      </c>
      <c r="CS319" s="230">
        <f t="shared" si="497"/>
        <v>-4.2008309635286001E-4</v>
      </c>
      <c r="CT319" s="230">
        <f t="shared" si="497"/>
        <v>-4.2008309635286001E-4</v>
      </c>
      <c r="CU319" s="230">
        <f t="shared" si="497"/>
        <v>-4.2008309635286001E-4</v>
      </c>
      <c r="CV319" s="230">
        <f t="shared" si="497"/>
        <v>-4.2008309635286001E-4</v>
      </c>
      <c r="CW319" s="230">
        <f t="shared" si="497"/>
        <v>-4.2008309635286001E-4</v>
      </c>
      <c r="CX319" s="230">
        <f t="shared" si="497"/>
        <v>-4.2008309635286001E-4</v>
      </c>
      <c r="CY319" s="230">
        <f t="shared" si="498"/>
        <v>-4.2008309635286001E-4</v>
      </c>
      <c r="CZ319" s="230">
        <f t="shared" si="498"/>
        <v>-4.2008309635286001E-4</v>
      </c>
      <c r="DA319" s="230">
        <f t="shared" si="498"/>
        <v>-4.2008309635286001E-4</v>
      </c>
      <c r="DB319" s="230">
        <f t="shared" si="498"/>
        <v>-4.2008309635286001E-4</v>
      </c>
      <c r="DC319" s="230">
        <f t="shared" si="498"/>
        <v>-4.2008309635286001E-4</v>
      </c>
      <c r="DD319" s="230">
        <f t="shared" si="498"/>
        <v>-4.2008309635286001E-4</v>
      </c>
      <c r="DE319" s="230">
        <f t="shared" si="498"/>
        <v>-4.2008309635286001E-4</v>
      </c>
      <c r="DF319" s="230">
        <f t="shared" si="498"/>
        <v>-4.2008309635286001E-4</v>
      </c>
      <c r="DG319" s="230">
        <f t="shared" si="498"/>
        <v>-4.2008309635286001E-4</v>
      </c>
      <c r="DH319" s="230">
        <f t="shared" si="498"/>
        <v>-4.2008309635286001E-4</v>
      </c>
      <c r="DI319" s="230">
        <f t="shared" si="499"/>
        <v>-4.2008309635286001E-4</v>
      </c>
      <c r="DJ319" s="230">
        <f t="shared" si="499"/>
        <v>-4.2008309635286001E-4</v>
      </c>
      <c r="DK319" s="230">
        <f t="shared" si="499"/>
        <v>-4.2008309635286001E-4</v>
      </c>
      <c r="DL319" s="230">
        <f t="shared" si="499"/>
        <v>-4.2008309635286001E-4</v>
      </c>
      <c r="DM319" s="230">
        <f t="shared" si="499"/>
        <v>-4.2008309635286001E-4</v>
      </c>
      <c r="DN319" s="230">
        <f t="shared" si="499"/>
        <v>-4.2008309635286001E-4</v>
      </c>
      <c r="DO319" s="230">
        <f t="shared" si="499"/>
        <v>-4.2008309635286001E-4</v>
      </c>
      <c r="DP319" s="230">
        <f t="shared" si="499"/>
        <v>-4.2008309635286001E-4</v>
      </c>
    </row>
    <row r="320" spans="2:120" x14ac:dyDescent="0.25">
      <c r="B320" s="194" t="str">
        <f t="shared" si="455"/>
        <v>Curaçao</v>
      </c>
      <c r="C320" s="233">
        <f>'web app'!$C$29</f>
        <v>668.55</v>
      </c>
      <c r="D320" s="234">
        <f>'web app'!$C$17</f>
        <v>0.15</v>
      </c>
      <c r="E320" s="235">
        <f>VLOOKUP($S320,'data countries EDGAR'!$A$15:$AA$223,'data countries EDGAR'!$AA$12,FALSE)</f>
        <v>2.1077829512061946E-5</v>
      </c>
      <c r="F320" s="235">
        <f>VLOOKUP($S320,'data countries EDGAR'!$A$15:$AA$223,'data countries EDGAR'!$Z$12,FALSE)</f>
        <v>6.8446871574578868E-5</v>
      </c>
      <c r="G320" s="193">
        <f t="shared" si="456"/>
        <v>4.1009870030550344E-2</v>
      </c>
      <c r="H320" s="262">
        <f>VLOOKUP($S320,'data countries EDGAR'!$A$15:$AA$223,'data countries EDGAR'!M$12,FALSE)/1000</f>
        <v>2.5113531948863003E-3</v>
      </c>
      <c r="I320" s="236">
        <f>VLOOKUP($S320,'data countries EDGAR'!$A$15:$AA$223,'data countries EDGAR'!N$12,FALSE)/1000</f>
        <v>2.1027872119827001E-3</v>
      </c>
      <c r="J320" s="236">
        <f>VLOOKUP($S320,'data countries EDGAR'!$A$15:$AA$223,'data countries EDGAR'!O$12,FALSE)/1000</f>
        <v>2.2400942573549999E-3</v>
      </c>
      <c r="K320" s="236">
        <f>VLOOKUP($S320,'data countries EDGAR'!$A$15:$AA$223,'data countries EDGAR'!P$12,FALSE)/1000</f>
        <v>2.3142133878229E-3</v>
      </c>
      <c r="L320" s="236">
        <f>VLOOKUP($S320,'data countries EDGAR'!$A$15:$AA$223,'data countries EDGAR'!Q$12,FALSE)/1000</f>
        <v>2.3082694397564998E-3</v>
      </c>
      <c r="M320" s="236">
        <f>VLOOKUP($S320,'data countries EDGAR'!$A$15:$AA$223,'data countries EDGAR'!R$12,FALSE)/1000</f>
        <v>2.3942391110377001E-3</v>
      </c>
      <c r="N320" s="236"/>
      <c r="O320" s="236"/>
      <c r="P320" s="262">
        <f t="shared" si="457"/>
        <v>1.1359603407954801E-2</v>
      </c>
      <c r="Q320" s="194">
        <f t="shared" si="458"/>
        <v>-2.3217907343744295E-3</v>
      </c>
      <c r="R320" s="237">
        <f t="shared" si="459"/>
        <v>7.8305897344109046E-2</v>
      </c>
      <c r="S320" s="194" t="str">
        <f>'data countries EDGAR'!A63</f>
        <v>Curaçao</v>
      </c>
      <c r="T320" s="210">
        <f>'web app'!$M$22-1</f>
        <v>2024</v>
      </c>
      <c r="U320" s="228">
        <f t="shared" si="460"/>
        <v>2.9650266622595543E-2</v>
      </c>
      <c r="V320" s="193">
        <f t="shared" si="434"/>
        <v>2.9650266622595935E-2</v>
      </c>
      <c r="W320" s="254">
        <f t="shared" si="461"/>
        <v>8.0749328210548255E-2</v>
      </c>
      <c r="X320" s="197">
        <f t="shared" si="435"/>
        <v>2.3942391110377001E-3</v>
      </c>
      <c r="Y320" s="229">
        <f t="shared" si="436"/>
        <v>-4.7884782220754001E-5</v>
      </c>
      <c r="Z320" s="199">
        <f t="shared" si="462"/>
        <v>2.4421238932584542E-3</v>
      </c>
      <c r="AA320" s="199">
        <f t="shared" si="437"/>
        <v>-9.9571807878394853</v>
      </c>
      <c r="AB320" s="200">
        <f t="shared" si="438"/>
        <v>10149.023516071939</v>
      </c>
      <c r="AC320" s="199">
        <f t="shared" si="463"/>
        <v>2024.5088483345662</v>
      </c>
      <c r="AD320" s="199">
        <f t="shared" si="464"/>
        <v>2052.7539045202498</v>
      </c>
      <c r="AE320" s="201">
        <f t="shared" si="465"/>
        <v>2052.7539045202498</v>
      </c>
      <c r="AF320" s="202">
        <f t="shared" si="439"/>
        <v>2052.1999063924013</v>
      </c>
      <c r="AG320" s="202">
        <f t="shared" si="466"/>
        <v>2052.7539045202498</v>
      </c>
      <c r="AH320" s="202">
        <f t="shared" si="467"/>
        <v>2052</v>
      </c>
      <c r="AI320" s="177">
        <f t="shared" si="440"/>
        <v>2052</v>
      </c>
      <c r="AJ320" s="178" cm="1">
        <f t="array" ref="AJ320">IFERROR(INDEX($AN$6:$DP$6,MATCH(_xlfn.AGGREGATE(14,6,(AN320:DP320)/(AN320:DP320&lt;=0),1),AN320:DP320,0)),"-")</f>
        <v>2052</v>
      </c>
      <c r="AL320" s="176" t="s">
        <v>302</v>
      </c>
      <c r="AM320" s="154">
        <f t="shared" si="441"/>
        <v>2.5113531948863003E-3</v>
      </c>
      <c r="AN320" s="173">
        <f t="shared" si="442"/>
        <v>2.1027872119827001E-3</v>
      </c>
      <c r="AO320" s="173">
        <f t="shared" si="443"/>
        <v>2.2400942573549999E-3</v>
      </c>
      <c r="AP320" s="173">
        <f t="shared" si="444"/>
        <v>2.3142133878229E-3</v>
      </c>
      <c r="AQ320" s="173">
        <f t="shared" si="445"/>
        <v>2.3082694397564998E-3</v>
      </c>
      <c r="AR320" s="173">
        <f t="shared" si="446"/>
        <v>2.3942391110377001E-3</v>
      </c>
      <c r="AS320" s="230">
        <f t="shared" si="492"/>
        <v>2.3078041939978916E-3</v>
      </c>
      <c r="AT320" s="230">
        <f t="shared" si="492"/>
        <v>2.2213692769580836E-3</v>
      </c>
      <c r="AU320" s="230">
        <f t="shared" si="492"/>
        <v>2.1349343599182751E-3</v>
      </c>
      <c r="AV320" s="230">
        <f t="shared" si="492"/>
        <v>2.0484994428784666E-3</v>
      </c>
      <c r="AW320" s="230">
        <f t="shared" si="492"/>
        <v>1.9620645258386585E-3</v>
      </c>
      <c r="AX320" s="230">
        <f t="shared" si="492"/>
        <v>1.8756296087988501E-3</v>
      </c>
      <c r="AY320" s="230">
        <f t="shared" si="492"/>
        <v>1.7891946917590418E-3</v>
      </c>
      <c r="AZ320" s="230">
        <f t="shared" si="492"/>
        <v>1.7027597747192335E-3</v>
      </c>
      <c r="BA320" s="230">
        <f t="shared" si="493"/>
        <v>1.616324857679425E-3</v>
      </c>
      <c r="BB320" s="230">
        <f t="shared" si="493"/>
        <v>1.5298899406396168E-3</v>
      </c>
      <c r="BC320" s="230">
        <f t="shared" si="493"/>
        <v>1.4434550235998085E-3</v>
      </c>
      <c r="BD320" s="230">
        <f t="shared" si="493"/>
        <v>1.35702010656E-3</v>
      </c>
      <c r="BE320" s="230">
        <f t="shared" si="493"/>
        <v>1.2705851895201917E-3</v>
      </c>
      <c r="BF320" s="230">
        <f t="shared" si="493"/>
        <v>1.1841502724803834E-3</v>
      </c>
      <c r="BG320" s="230">
        <f t="shared" si="493"/>
        <v>1.097715355440575E-3</v>
      </c>
      <c r="BH320" s="230">
        <f t="shared" si="493"/>
        <v>1.0112804384007667E-3</v>
      </c>
      <c r="BI320" s="230">
        <f t="shared" si="493"/>
        <v>9.2484552136095841E-4</v>
      </c>
      <c r="BJ320" s="230">
        <f t="shared" si="493"/>
        <v>8.3841060432114992E-4</v>
      </c>
      <c r="BK320" s="230">
        <f t="shared" si="494"/>
        <v>7.5197568728134164E-4</v>
      </c>
      <c r="BL320" s="230">
        <f t="shared" si="494"/>
        <v>6.6554077024153337E-4</v>
      </c>
      <c r="BM320" s="230">
        <f t="shared" si="494"/>
        <v>5.7910585320172488E-4</v>
      </c>
      <c r="BN320" s="230">
        <f t="shared" si="494"/>
        <v>4.9267093616191661E-4</v>
      </c>
      <c r="BO320" s="230">
        <f t="shared" si="494"/>
        <v>4.0623601912210833E-4</v>
      </c>
      <c r="BP320" s="230">
        <f t="shared" si="494"/>
        <v>3.1980110208229984E-4</v>
      </c>
      <c r="BQ320" s="230">
        <f t="shared" si="494"/>
        <v>2.3336618504249179E-4</v>
      </c>
      <c r="BR320" s="230">
        <f t="shared" si="494"/>
        <v>1.469312680026833E-4</v>
      </c>
      <c r="BS320" s="230">
        <f t="shared" si="494"/>
        <v>6.0496350962874808E-5</v>
      </c>
      <c r="BT320" s="230">
        <f t="shared" si="494"/>
        <v>-2.332118777823517E-5</v>
      </c>
      <c r="BU320" s="230">
        <f t="shared" si="495"/>
        <v>-4.7884782220754001E-5</v>
      </c>
      <c r="BV320" s="230">
        <f t="shared" si="495"/>
        <v>-4.7884782220754001E-5</v>
      </c>
      <c r="BW320" s="230">
        <f t="shared" si="495"/>
        <v>-4.7884782220754001E-5</v>
      </c>
      <c r="BX320" s="230">
        <f t="shared" si="495"/>
        <v>-4.7884782220754001E-5</v>
      </c>
      <c r="BY320" s="230">
        <f t="shared" si="495"/>
        <v>-4.7884782220754001E-5</v>
      </c>
      <c r="BZ320" s="230">
        <f t="shared" si="495"/>
        <v>-4.7884782220754001E-5</v>
      </c>
      <c r="CA320" s="230">
        <f t="shared" si="495"/>
        <v>-4.7884782220754001E-5</v>
      </c>
      <c r="CB320" s="230">
        <f t="shared" si="495"/>
        <v>-4.7884782220754001E-5</v>
      </c>
      <c r="CC320" s="230">
        <f t="shared" si="495"/>
        <v>-4.7884782220754001E-5</v>
      </c>
      <c r="CD320" s="230">
        <f t="shared" si="495"/>
        <v>-4.7884782220754001E-5</v>
      </c>
      <c r="CE320" s="230">
        <f t="shared" si="496"/>
        <v>-4.7884782220754001E-5</v>
      </c>
      <c r="CF320" s="230">
        <f t="shared" si="496"/>
        <v>-4.7884782220754001E-5</v>
      </c>
      <c r="CG320" s="230">
        <f t="shared" si="496"/>
        <v>-4.7884782220754001E-5</v>
      </c>
      <c r="CH320" s="230">
        <f t="shared" si="496"/>
        <v>-4.7884782220754001E-5</v>
      </c>
      <c r="CI320" s="230">
        <f t="shared" si="496"/>
        <v>-4.7884782220754001E-5</v>
      </c>
      <c r="CJ320" s="230">
        <f t="shared" si="496"/>
        <v>-4.7884782220754001E-5</v>
      </c>
      <c r="CK320" s="230">
        <f t="shared" si="496"/>
        <v>-4.7884782220754001E-5</v>
      </c>
      <c r="CL320" s="230">
        <f t="shared" si="496"/>
        <v>-4.7884782220754001E-5</v>
      </c>
      <c r="CM320" s="230">
        <f t="shared" si="496"/>
        <v>-4.7884782220754001E-5</v>
      </c>
      <c r="CN320" s="230">
        <f t="shared" si="496"/>
        <v>-4.7884782220754001E-5</v>
      </c>
      <c r="CO320" s="230">
        <f t="shared" si="497"/>
        <v>-4.7884782220754001E-5</v>
      </c>
      <c r="CP320" s="230">
        <f t="shared" si="497"/>
        <v>-4.7884782220754001E-5</v>
      </c>
      <c r="CQ320" s="230">
        <f t="shared" si="497"/>
        <v>-4.7884782220754001E-5</v>
      </c>
      <c r="CR320" s="230">
        <f t="shared" si="497"/>
        <v>-4.7884782220754001E-5</v>
      </c>
      <c r="CS320" s="230">
        <f t="shared" si="497"/>
        <v>-4.7884782220754001E-5</v>
      </c>
      <c r="CT320" s="230">
        <f t="shared" si="497"/>
        <v>-4.7884782220754001E-5</v>
      </c>
      <c r="CU320" s="230">
        <f t="shared" si="497"/>
        <v>-4.7884782220754001E-5</v>
      </c>
      <c r="CV320" s="230">
        <f t="shared" si="497"/>
        <v>-4.7884782220754001E-5</v>
      </c>
      <c r="CW320" s="230">
        <f t="shared" si="497"/>
        <v>-4.7884782220754001E-5</v>
      </c>
      <c r="CX320" s="230">
        <f t="shared" si="497"/>
        <v>-4.7884782220754001E-5</v>
      </c>
      <c r="CY320" s="230">
        <f t="shared" si="498"/>
        <v>-4.7884782220754001E-5</v>
      </c>
      <c r="CZ320" s="230">
        <f t="shared" si="498"/>
        <v>-4.7884782220754001E-5</v>
      </c>
      <c r="DA320" s="230">
        <f t="shared" si="498"/>
        <v>-4.7884782220754001E-5</v>
      </c>
      <c r="DB320" s="230">
        <f t="shared" si="498"/>
        <v>-4.7884782220754001E-5</v>
      </c>
      <c r="DC320" s="230">
        <f t="shared" si="498"/>
        <v>-4.7884782220754001E-5</v>
      </c>
      <c r="DD320" s="230">
        <f t="shared" si="498"/>
        <v>-4.7884782220754001E-5</v>
      </c>
      <c r="DE320" s="230">
        <f t="shared" si="498"/>
        <v>-4.7884782220754001E-5</v>
      </c>
      <c r="DF320" s="230">
        <f t="shared" si="498"/>
        <v>-4.7884782220754001E-5</v>
      </c>
      <c r="DG320" s="230">
        <f t="shared" si="498"/>
        <v>-4.7884782220754001E-5</v>
      </c>
      <c r="DH320" s="230">
        <f t="shared" si="498"/>
        <v>-4.7884782220754001E-5</v>
      </c>
      <c r="DI320" s="230">
        <f t="shared" si="499"/>
        <v>-4.7884782220754001E-5</v>
      </c>
      <c r="DJ320" s="230">
        <f t="shared" si="499"/>
        <v>-4.7884782220754001E-5</v>
      </c>
      <c r="DK320" s="230">
        <f t="shared" si="499"/>
        <v>-4.7884782220754001E-5</v>
      </c>
      <c r="DL320" s="230">
        <f t="shared" si="499"/>
        <v>-4.7884782220754001E-5</v>
      </c>
      <c r="DM320" s="230">
        <f t="shared" si="499"/>
        <v>-4.7884782220754001E-5</v>
      </c>
      <c r="DN320" s="230">
        <f t="shared" si="499"/>
        <v>-4.7884782220754001E-5</v>
      </c>
      <c r="DO320" s="230">
        <f t="shared" si="499"/>
        <v>-4.7884782220754001E-5</v>
      </c>
      <c r="DP320" s="230">
        <f t="shared" si="499"/>
        <v>-4.7884782220754001E-5</v>
      </c>
    </row>
    <row r="321" spans="2:120" x14ac:dyDescent="0.25">
      <c r="B321" s="194" t="str">
        <f t="shared" si="455"/>
        <v>Cyprus</v>
      </c>
      <c r="C321" s="233">
        <f>'web app'!$C$29</f>
        <v>668.55</v>
      </c>
      <c r="D321" s="234">
        <f>'web app'!$C$17</f>
        <v>0.15</v>
      </c>
      <c r="E321" s="235">
        <f>VLOOKUP($S321,'data countries EDGAR'!$A$15:$AA$223,'data countries EDGAR'!$AA$12,FALSE)</f>
        <v>1.5540268347128154E-4</v>
      </c>
      <c r="F321" s="235">
        <f>VLOOKUP($S321,'data countries EDGAR'!$A$15:$AA$223,'data countries EDGAR'!$Z$12,FALSE)</f>
        <v>1.9669399223775041E-4</v>
      </c>
      <c r="G321" s="193">
        <f t="shared" si="456"/>
        <v>0.12735897283917461</v>
      </c>
      <c r="H321" s="262">
        <f>VLOOKUP($S321,'data countries EDGAR'!$A$15:$AA$223,'data countries EDGAR'!M$12,FALSE)/1000</f>
        <v>7.2168102713503005E-3</v>
      </c>
      <c r="I321" s="236">
        <f>VLOOKUP($S321,'data countries EDGAR'!$A$15:$AA$223,'data countries EDGAR'!N$12,FALSE)/1000</f>
        <v>6.8024278350173996E-3</v>
      </c>
      <c r="J321" s="236">
        <f>VLOOKUP($S321,'data countries EDGAR'!$A$15:$AA$223,'data countries EDGAR'!O$12,FALSE)/1000</f>
        <v>6.9191879670761E-3</v>
      </c>
      <c r="K321" s="236">
        <f>VLOOKUP($S321,'data countries EDGAR'!$A$15:$AA$223,'data countries EDGAR'!P$12,FALSE)/1000</f>
        <v>7.2231144822014004E-3</v>
      </c>
      <c r="L321" s="236">
        <f>VLOOKUP($S321,'data countries EDGAR'!$A$15:$AA$223,'data countries EDGAR'!Q$12,FALSE)/1000</f>
        <v>7.2032195810435998E-3</v>
      </c>
      <c r="M321" s="236">
        <f>VLOOKUP($S321,'data countries EDGAR'!$A$15:$AA$223,'data countries EDGAR'!R$12,FALSE)/1000</f>
        <v>7.3410937436466997E-3</v>
      </c>
      <c r="N321" s="236"/>
      <c r="O321" s="236"/>
      <c r="P321" s="262">
        <f t="shared" si="457"/>
        <v>3.5489043608985194E-2</v>
      </c>
      <c r="Q321" s="194">
        <f t="shared" si="458"/>
        <v>-7.060361426020771E-3</v>
      </c>
      <c r="R321" s="237">
        <f t="shared" si="459"/>
        <v>7.6851712907390193E-2</v>
      </c>
      <c r="S321" s="194" t="str">
        <f>'data countries EDGAR'!A64</f>
        <v>Cyprus</v>
      </c>
      <c r="T321" s="210">
        <f>'web app'!$M$22-1</f>
        <v>2024</v>
      </c>
      <c r="U321" s="228">
        <f t="shared" si="460"/>
        <v>9.1869929230189412E-2</v>
      </c>
      <c r="V321" s="193">
        <f t="shared" si="434"/>
        <v>9.1869929230249683E-2</v>
      </c>
      <c r="W321" s="254">
        <f t="shared" si="461"/>
        <v>7.9907471413340314E-2</v>
      </c>
      <c r="X321" s="197">
        <f t="shared" si="435"/>
        <v>7.3410937436466997E-3</v>
      </c>
      <c r="Y321" s="229">
        <f t="shared" si="436"/>
        <v>-1.46821874872934E-4</v>
      </c>
      <c r="Z321" s="199">
        <f t="shared" si="462"/>
        <v>7.4879156185196334E-3</v>
      </c>
      <c r="AA321" s="199">
        <f t="shared" si="437"/>
        <v>-30.532115038445582</v>
      </c>
      <c r="AB321" s="200">
        <f t="shared" si="438"/>
        <v>31122.295941268509</v>
      </c>
      <c r="AC321" s="199">
        <f t="shared" si="463"/>
        <v>2024.5087689120071</v>
      </c>
      <c r="AD321" s="199">
        <f t="shared" si="464"/>
        <v>2053.0098082113022</v>
      </c>
      <c r="AE321" s="201">
        <f t="shared" si="465"/>
        <v>2053.0098082113022</v>
      </c>
      <c r="AF321" s="202">
        <f t="shared" si="439"/>
        <v>2052.4507923640217</v>
      </c>
      <c r="AG321" s="202">
        <f t="shared" si="466"/>
        <v>2053.0098082113022</v>
      </c>
      <c r="AH321" s="202">
        <f t="shared" si="467"/>
        <v>2053</v>
      </c>
      <c r="AI321" s="177">
        <f t="shared" si="440"/>
        <v>2052</v>
      </c>
      <c r="AJ321" s="178" cm="1">
        <f t="array" ref="AJ321">IFERROR(INDEX($AN$6:$DP$6,MATCH(_xlfn.AGGREGATE(14,6,(AN321:DP321)/(AN321:DP321&lt;=0),1),AN321:DP321,0)),"-")</f>
        <v>2052</v>
      </c>
      <c r="AL321" s="176" t="s">
        <v>302</v>
      </c>
      <c r="AM321" s="154">
        <f t="shared" si="441"/>
        <v>7.2168102713503005E-3</v>
      </c>
      <c r="AN321" s="173">
        <f t="shared" si="442"/>
        <v>6.8024278350173996E-3</v>
      </c>
      <c r="AO321" s="173">
        <f t="shared" si="443"/>
        <v>6.9191879670761E-3</v>
      </c>
      <c r="AP321" s="173">
        <f t="shared" si="444"/>
        <v>7.2231144822014004E-3</v>
      </c>
      <c r="AQ321" s="173">
        <f t="shared" si="445"/>
        <v>7.2032195810435998E-3</v>
      </c>
      <c r="AR321" s="173">
        <f t="shared" si="446"/>
        <v>7.3410937436466997E-3</v>
      </c>
      <c r="AS321" s="230">
        <f t="shared" si="492"/>
        <v>7.0784502504663014E-3</v>
      </c>
      <c r="AT321" s="230">
        <f t="shared" si="492"/>
        <v>6.8158067572859022E-3</v>
      </c>
      <c r="AU321" s="230">
        <f t="shared" si="492"/>
        <v>6.5531632641055038E-3</v>
      </c>
      <c r="AV321" s="230">
        <f t="shared" si="492"/>
        <v>6.2905197709251055E-3</v>
      </c>
      <c r="AW321" s="230">
        <f t="shared" si="492"/>
        <v>6.0278762777447072E-3</v>
      </c>
      <c r="AX321" s="230">
        <f t="shared" si="492"/>
        <v>5.765232784564308E-3</v>
      </c>
      <c r="AY321" s="230">
        <f t="shared" si="492"/>
        <v>5.5025892913839096E-3</v>
      </c>
      <c r="AZ321" s="230">
        <f t="shared" si="492"/>
        <v>5.2399457982035113E-3</v>
      </c>
      <c r="BA321" s="230">
        <f t="shared" si="493"/>
        <v>4.9773023050231121E-3</v>
      </c>
      <c r="BB321" s="230">
        <f t="shared" si="493"/>
        <v>4.7146588118427138E-3</v>
      </c>
      <c r="BC321" s="230">
        <f t="shared" si="493"/>
        <v>4.4520153186623154E-3</v>
      </c>
      <c r="BD321" s="230">
        <f t="shared" si="493"/>
        <v>4.1893718254819162E-3</v>
      </c>
      <c r="BE321" s="230">
        <f t="shared" si="493"/>
        <v>3.9267283323015179E-3</v>
      </c>
      <c r="BF321" s="230">
        <f t="shared" si="493"/>
        <v>3.6640848391211191E-3</v>
      </c>
      <c r="BG321" s="230">
        <f t="shared" si="493"/>
        <v>3.4014413459407204E-3</v>
      </c>
      <c r="BH321" s="230">
        <f t="shared" si="493"/>
        <v>3.138797852760322E-3</v>
      </c>
      <c r="BI321" s="230">
        <f t="shared" si="493"/>
        <v>2.8761543595799237E-3</v>
      </c>
      <c r="BJ321" s="230">
        <f t="shared" si="493"/>
        <v>2.6135108663995245E-3</v>
      </c>
      <c r="BK321" s="230">
        <f t="shared" si="494"/>
        <v>2.3508673732191262E-3</v>
      </c>
      <c r="BL321" s="230">
        <f t="shared" si="494"/>
        <v>2.0882238800387278E-3</v>
      </c>
      <c r="BM321" s="230">
        <f t="shared" si="494"/>
        <v>1.8255803868583286E-3</v>
      </c>
      <c r="BN321" s="230">
        <f t="shared" si="494"/>
        <v>1.5629368936779303E-3</v>
      </c>
      <c r="BO321" s="230">
        <f t="shared" si="494"/>
        <v>1.3002934004975319E-3</v>
      </c>
      <c r="BP321" s="230">
        <f t="shared" si="494"/>
        <v>1.0376499073171327E-3</v>
      </c>
      <c r="BQ321" s="230">
        <f t="shared" si="494"/>
        <v>7.7500641413673441E-4</v>
      </c>
      <c r="BR321" s="230">
        <f t="shared" si="494"/>
        <v>5.1236292095633608E-4</v>
      </c>
      <c r="BS321" s="230">
        <f t="shared" si="494"/>
        <v>2.4971942777593775E-4</v>
      </c>
      <c r="BT321" s="230">
        <f t="shared" si="494"/>
        <v>-1.2924065404461456E-5</v>
      </c>
      <c r="BU321" s="230">
        <f t="shared" si="495"/>
        <v>-1.4680924158841442E-4</v>
      </c>
      <c r="BV321" s="230">
        <f t="shared" si="495"/>
        <v>-1.46821874872934E-4</v>
      </c>
      <c r="BW321" s="230">
        <f t="shared" si="495"/>
        <v>-1.46821874872934E-4</v>
      </c>
      <c r="BX321" s="230">
        <f t="shared" si="495"/>
        <v>-1.46821874872934E-4</v>
      </c>
      <c r="BY321" s="230">
        <f t="shared" si="495"/>
        <v>-1.46821874872934E-4</v>
      </c>
      <c r="BZ321" s="230">
        <f t="shared" si="495"/>
        <v>-1.46821874872934E-4</v>
      </c>
      <c r="CA321" s="230">
        <f t="shared" si="495"/>
        <v>-1.46821874872934E-4</v>
      </c>
      <c r="CB321" s="230">
        <f t="shared" si="495"/>
        <v>-1.46821874872934E-4</v>
      </c>
      <c r="CC321" s="230">
        <f t="shared" si="495"/>
        <v>-1.46821874872934E-4</v>
      </c>
      <c r="CD321" s="230">
        <f t="shared" si="495"/>
        <v>-1.46821874872934E-4</v>
      </c>
      <c r="CE321" s="230">
        <f t="shared" si="496"/>
        <v>-1.46821874872934E-4</v>
      </c>
      <c r="CF321" s="230">
        <f t="shared" si="496"/>
        <v>-1.46821874872934E-4</v>
      </c>
      <c r="CG321" s="230">
        <f t="shared" si="496"/>
        <v>-1.46821874872934E-4</v>
      </c>
      <c r="CH321" s="230">
        <f t="shared" si="496"/>
        <v>-1.46821874872934E-4</v>
      </c>
      <c r="CI321" s="230">
        <f t="shared" si="496"/>
        <v>-1.46821874872934E-4</v>
      </c>
      <c r="CJ321" s="230">
        <f t="shared" si="496"/>
        <v>-1.46821874872934E-4</v>
      </c>
      <c r="CK321" s="230">
        <f t="shared" si="496"/>
        <v>-1.46821874872934E-4</v>
      </c>
      <c r="CL321" s="230">
        <f t="shared" si="496"/>
        <v>-1.46821874872934E-4</v>
      </c>
      <c r="CM321" s="230">
        <f t="shared" si="496"/>
        <v>-1.46821874872934E-4</v>
      </c>
      <c r="CN321" s="230">
        <f t="shared" si="496"/>
        <v>-1.46821874872934E-4</v>
      </c>
      <c r="CO321" s="230">
        <f t="shared" si="497"/>
        <v>-1.46821874872934E-4</v>
      </c>
      <c r="CP321" s="230">
        <f t="shared" si="497"/>
        <v>-1.46821874872934E-4</v>
      </c>
      <c r="CQ321" s="230">
        <f t="shared" si="497"/>
        <v>-1.46821874872934E-4</v>
      </c>
      <c r="CR321" s="230">
        <f t="shared" si="497"/>
        <v>-1.46821874872934E-4</v>
      </c>
      <c r="CS321" s="230">
        <f t="shared" si="497"/>
        <v>-1.46821874872934E-4</v>
      </c>
      <c r="CT321" s="230">
        <f t="shared" si="497"/>
        <v>-1.46821874872934E-4</v>
      </c>
      <c r="CU321" s="230">
        <f t="shared" si="497"/>
        <v>-1.46821874872934E-4</v>
      </c>
      <c r="CV321" s="230">
        <f t="shared" si="497"/>
        <v>-1.46821874872934E-4</v>
      </c>
      <c r="CW321" s="230">
        <f t="shared" si="497"/>
        <v>-1.46821874872934E-4</v>
      </c>
      <c r="CX321" s="230">
        <f t="shared" si="497"/>
        <v>-1.46821874872934E-4</v>
      </c>
      <c r="CY321" s="230">
        <f t="shared" si="498"/>
        <v>-1.46821874872934E-4</v>
      </c>
      <c r="CZ321" s="230">
        <f t="shared" si="498"/>
        <v>-1.46821874872934E-4</v>
      </c>
      <c r="DA321" s="230">
        <f t="shared" si="498"/>
        <v>-1.46821874872934E-4</v>
      </c>
      <c r="DB321" s="230">
        <f t="shared" si="498"/>
        <v>-1.46821874872934E-4</v>
      </c>
      <c r="DC321" s="230">
        <f t="shared" si="498"/>
        <v>-1.46821874872934E-4</v>
      </c>
      <c r="DD321" s="230">
        <f t="shared" si="498"/>
        <v>-1.46821874872934E-4</v>
      </c>
      <c r="DE321" s="230">
        <f t="shared" si="498"/>
        <v>-1.46821874872934E-4</v>
      </c>
      <c r="DF321" s="230">
        <f t="shared" si="498"/>
        <v>-1.46821874872934E-4</v>
      </c>
      <c r="DG321" s="230">
        <f t="shared" si="498"/>
        <v>-1.46821874872934E-4</v>
      </c>
      <c r="DH321" s="230">
        <f t="shared" si="498"/>
        <v>-1.46821874872934E-4</v>
      </c>
      <c r="DI321" s="230">
        <f t="shared" si="499"/>
        <v>-1.46821874872934E-4</v>
      </c>
      <c r="DJ321" s="230">
        <f t="shared" si="499"/>
        <v>-1.46821874872934E-4</v>
      </c>
      <c r="DK321" s="230">
        <f t="shared" si="499"/>
        <v>-1.46821874872934E-4</v>
      </c>
      <c r="DL321" s="230">
        <f t="shared" si="499"/>
        <v>-1.46821874872934E-4</v>
      </c>
      <c r="DM321" s="230">
        <f t="shared" si="499"/>
        <v>-1.46821874872934E-4</v>
      </c>
      <c r="DN321" s="230">
        <f t="shared" si="499"/>
        <v>-1.46821874872934E-4</v>
      </c>
      <c r="DO321" s="230">
        <f t="shared" si="499"/>
        <v>-1.46821874872934E-4</v>
      </c>
      <c r="DP321" s="230">
        <f t="shared" si="499"/>
        <v>-1.46821874872934E-4</v>
      </c>
    </row>
    <row r="322" spans="2:120" x14ac:dyDescent="0.25">
      <c r="B322" s="194" t="str">
        <f t="shared" si="455"/>
        <v>Czechia</v>
      </c>
      <c r="C322" s="233">
        <f>'web app'!$C$29</f>
        <v>668.55</v>
      </c>
      <c r="D322" s="234">
        <f>'web app'!$C$17</f>
        <v>0.15</v>
      </c>
      <c r="E322" s="235">
        <f>VLOOKUP($S322,'data countries EDGAR'!$A$15:$AA$223,'data countries EDGAR'!$AA$12,FALSE)</f>
        <v>1.3784920211913456E-3</v>
      </c>
      <c r="F322" s="235">
        <f>VLOOKUP($S322,'data countries EDGAR'!$A$15:$AA$223,'data countries EDGAR'!$Z$12,FALSE)</f>
        <v>2.8285012990693858E-3</v>
      </c>
      <c r="G322" s="193">
        <f t="shared" si="456"/>
        <v>1.7455839880840334</v>
      </c>
      <c r="H322" s="262">
        <f>VLOOKUP($S322,'data countries EDGAR'!$A$15:$AA$223,'data countries EDGAR'!M$12,FALSE)/1000</f>
        <v>0.10377926135628</v>
      </c>
      <c r="I322" s="236">
        <f>VLOOKUP($S322,'data countries EDGAR'!$A$15:$AA$223,'data countries EDGAR'!N$12,FALSE)/1000</f>
        <v>9.4859596277066E-2</v>
      </c>
      <c r="J322" s="236">
        <f>VLOOKUP($S322,'data countries EDGAR'!$A$15:$AA$223,'data countries EDGAR'!O$12,FALSE)/1000</f>
        <v>9.9515152736366005E-2</v>
      </c>
      <c r="K322" s="236">
        <f>VLOOKUP($S322,'data countries EDGAR'!$A$15:$AA$223,'data countries EDGAR'!P$12,FALSE)/1000</f>
        <v>9.7688847631585002E-2</v>
      </c>
      <c r="L322" s="236">
        <f>VLOOKUP($S322,'data countries EDGAR'!$A$15:$AA$223,'data countries EDGAR'!Q$12,FALSE)/1000</f>
        <v>8.5609312429945003E-2</v>
      </c>
      <c r="M322" s="236">
        <f>VLOOKUP($S322,'data countries EDGAR'!$A$15:$AA$223,'data countries EDGAR'!R$12,FALSE)/1000</f>
        <v>7.7749164214781993E-2</v>
      </c>
      <c r="N322" s="236"/>
      <c r="O322" s="236"/>
      <c r="P322" s="262">
        <f t="shared" si="457"/>
        <v>0.45542207328974404</v>
      </c>
      <c r="Q322" s="194">
        <f t="shared" si="458"/>
        <v>-6.2645114617128878E-2</v>
      </c>
      <c r="R322" s="237">
        <f t="shared" si="459"/>
        <v>4.8556009830066457E-2</v>
      </c>
      <c r="S322" s="194" t="str">
        <f>'data countries EDGAR'!A65</f>
        <v>Czechia</v>
      </c>
      <c r="T322" s="210">
        <f>'web app'!$M$22-1</f>
        <v>2024</v>
      </c>
      <c r="U322" s="228">
        <f t="shared" si="460"/>
        <v>1.2901619147942893</v>
      </c>
      <c r="V322" s="193">
        <f t="shared" si="434"/>
        <v>1.2901619147932328</v>
      </c>
      <c r="W322" s="254">
        <f t="shared" si="461"/>
        <v>6.0263105988617172E-2</v>
      </c>
      <c r="X322" s="197">
        <f t="shared" si="435"/>
        <v>7.7749164214781993E-2</v>
      </c>
      <c r="Y322" s="229">
        <f t="shared" si="436"/>
        <v>-1.55498328429564E-3</v>
      </c>
      <c r="Z322" s="199">
        <f t="shared" si="462"/>
        <v>7.9304147499077632E-2</v>
      </c>
      <c r="AA322" s="199">
        <f t="shared" si="437"/>
        <v>-323.99847866006587</v>
      </c>
      <c r="AB322" s="200">
        <f t="shared" si="438"/>
        <v>330898.94110758387</v>
      </c>
      <c r="AC322" s="199">
        <f t="shared" si="463"/>
        <v>2024.5068473255924</v>
      </c>
      <c r="AD322" s="199">
        <f t="shared" si="464"/>
        <v>2061.0106051359476</v>
      </c>
      <c r="AE322" s="201">
        <f t="shared" si="465"/>
        <v>2061.0106051359476</v>
      </c>
      <c r="AF322" s="202">
        <f t="shared" si="439"/>
        <v>2060.2947109175957</v>
      </c>
      <c r="AG322" s="202">
        <f t="shared" si="466"/>
        <v>2061.0106051359476</v>
      </c>
      <c r="AH322" s="202">
        <f t="shared" si="467"/>
        <v>2061</v>
      </c>
      <c r="AI322" s="177">
        <f t="shared" si="440"/>
        <v>2060</v>
      </c>
      <c r="AJ322" s="178" cm="1">
        <f t="array" ref="AJ322">IFERROR(INDEX($AN$6:$DP$6,MATCH(_xlfn.AGGREGATE(14,6,(AN322:DP322)/(AN322:DP322&lt;=0),1),AN322:DP322,0)),"-")</f>
        <v>2060</v>
      </c>
      <c r="AL322" s="176" t="s">
        <v>302</v>
      </c>
      <c r="AM322" s="154">
        <f t="shared" si="441"/>
        <v>0.10377926135628</v>
      </c>
      <c r="AN322" s="173">
        <f t="shared" si="442"/>
        <v>9.4859596277066E-2</v>
      </c>
      <c r="AO322" s="173">
        <f t="shared" si="443"/>
        <v>9.9515152736366005E-2</v>
      </c>
      <c r="AP322" s="173">
        <f t="shared" si="444"/>
        <v>9.7688847631585002E-2</v>
      </c>
      <c r="AQ322" s="173">
        <f t="shared" si="445"/>
        <v>8.5609312429945003E-2</v>
      </c>
      <c r="AR322" s="173">
        <f t="shared" si="446"/>
        <v>7.7749164214781993E-2</v>
      </c>
      <c r="AS322" s="230">
        <f t="shared" ref="AS322:AZ331" si="500">IF(AS$6&lt;=$T322,0,IF(AS$6&lt;$AH322,$X322+($Y322-$X322)/($AG322-($T322+0.5))*(AS$6+0.5-($T322+0.5)),
IF(AS$6=$AH322,($X322+($Y322-$X322)/($AG322-($T322+0.5))*(0.5*($AG322+$AH322)-($T322+0.5)))*($AG322-$AH322)+$Y322*($AH322+1-$AG322),
$Y322)))</f>
        <v>7.5577078947945464E-2</v>
      </c>
      <c r="AT322" s="230">
        <f t="shared" si="500"/>
        <v>7.3404993681108949E-2</v>
      </c>
      <c r="AU322" s="230">
        <f t="shared" si="500"/>
        <v>7.1232908414272419E-2</v>
      </c>
      <c r="AV322" s="230">
        <f t="shared" si="500"/>
        <v>6.9060823147435904E-2</v>
      </c>
      <c r="AW322" s="230">
        <f t="shared" si="500"/>
        <v>6.6888737880599375E-2</v>
      </c>
      <c r="AX322" s="230">
        <f t="shared" si="500"/>
        <v>6.4716652613762859E-2</v>
      </c>
      <c r="AY322" s="230">
        <f t="shared" si="500"/>
        <v>6.254456734692633E-2</v>
      </c>
      <c r="AZ322" s="230">
        <f t="shared" si="500"/>
        <v>6.0372482080089801E-2</v>
      </c>
      <c r="BA322" s="230">
        <f t="shared" ref="BA322:BJ331" si="501">IF(BA$6&lt;=$T322,0,IF(BA$6&lt;$AH322,$X322+($Y322-$X322)/($AG322-($T322+0.5))*(BA$6+0.5-($T322+0.5)),
IF(BA$6=$AH322,($X322+($Y322-$X322)/($AG322-($T322+0.5))*(0.5*($AG322+$AH322)-($T322+0.5)))*($AG322-$AH322)+$Y322*($AH322+1-$AG322),
$Y322)))</f>
        <v>5.8200396813253286E-2</v>
      </c>
      <c r="BB322" s="230">
        <f t="shared" si="501"/>
        <v>5.6028311546416756E-2</v>
      </c>
      <c r="BC322" s="230">
        <f t="shared" si="501"/>
        <v>5.3856226279580234E-2</v>
      </c>
      <c r="BD322" s="230">
        <f t="shared" si="501"/>
        <v>5.1684141012743712E-2</v>
      </c>
      <c r="BE322" s="230">
        <f t="shared" si="501"/>
        <v>4.9512055745907183E-2</v>
      </c>
      <c r="BF322" s="230">
        <f t="shared" si="501"/>
        <v>4.7339970479070667E-2</v>
      </c>
      <c r="BG322" s="230">
        <f t="shared" si="501"/>
        <v>4.5167885212234138E-2</v>
      </c>
      <c r="BH322" s="230">
        <f t="shared" si="501"/>
        <v>4.2995799945397616E-2</v>
      </c>
      <c r="BI322" s="230">
        <f t="shared" si="501"/>
        <v>4.0823714678561093E-2</v>
      </c>
      <c r="BJ322" s="230">
        <f t="shared" si="501"/>
        <v>3.8651629411724571E-2</v>
      </c>
      <c r="BK322" s="230">
        <f t="shared" ref="BK322:BT331" si="502">IF(BK$6&lt;=$T322,0,IF(BK$6&lt;$AH322,$X322+($Y322-$X322)/($AG322-($T322+0.5))*(BK$6+0.5-($T322+0.5)),
IF(BK$6=$AH322,($X322+($Y322-$X322)/($AG322-($T322+0.5))*(0.5*($AG322+$AH322)-($T322+0.5)))*($AG322-$AH322)+$Y322*($AH322+1-$AG322),
$Y322)))</f>
        <v>3.6479544144888042E-2</v>
      </c>
      <c r="BL322" s="230">
        <f t="shared" si="502"/>
        <v>3.4307458878051519E-2</v>
      </c>
      <c r="BM322" s="230">
        <f t="shared" si="502"/>
        <v>3.2135373611214997E-2</v>
      </c>
      <c r="BN322" s="230">
        <f t="shared" si="502"/>
        <v>2.9963288344378475E-2</v>
      </c>
      <c r="BO322" s="230">
        <f t="shared" si="502"/>
        <v>2.7791203077541952E-2</v>
      </c>
      <c r="BP322" s="230">
        <f t="shared" si="502"/>
        <v>2.561911781070543E-2</v>
      </c>
      <c r="BQ322" s="230">
        <f t="shared" si="502"/>
        <v>2.3447032543868901E-2</v>
      </c>
      <c r="BR322" s="230">
        <f t="shared" si="502"/>
        <v>2.1274947277032379E-2</v>
      </c>
      <c r="BS322" s="230">
        <f t="shared" si="502"/>
        <v>1.9102862010195856E-2</v>
      </c>
      <c r="BT322" s="230">
        <f t="shared" si="502"/>
        <v>1.6930776743359334E-2</v>
      </c>
      <c r="BU322" s="230">
        <f t="shared" ref="BU322:CD331" si="503">IF(BU$6&lt;=$T322,0,IF(BU$6&lt;$AH322,$X322+($Y322-$X322)/($AG322-($T322+0.5))*(BU$6+0.5-($T322+0.5)),
IF(BU$6=$AH322,($X322+($Y322-$X322)/($AG322-($T322+0.5))*(0.5*($AG322+$AH322)-($T322+0.5)))*($AG322-$AH322)+$Y322*($AH322+1-$AG322),
$Y322)))</f>
        <v>1.4758691476522812E-2</v>
      </c>
      <c r="BV322" s="230">
        <f t="shared" si="503"/>
        <v>1.2586606209686282E-2</v>
      </c>
      <c r="BW322" s="230">
        <f t="shared" si="503"/>
        <v>1.0414520942849767E-2</v>
      </c>
      <c r="BX322" s="230">
        <f t="shared" si="503"/>
        <v>8.2424356760132378E-3</v>
      </c>
      <c r="BY322" s="230">
        <f t="shared" si="503"/>
        <v>6.0703504091767085E-3</v>
      </c>
      <c r="BZ322" s="230">
        <f t="shared" si="503"/>
        <v>3.8982651423401932E-3</v>
      </c>
      <c r="CA322" s="230">
        <f t="shared" si="503"/>
        <v>1.7261798755036639E-3</v>
      </c>
      <c r="CB322" s="230">
        <f t="shared" si="503"/>
        <v>-4.4590539133285145E-4</v>
      </c>
      <c r="CC322" s="230">
        <f t="shared" si="503"/>
        <v>-1.5548611382661061E-3</v>
      </c>
      <c r="CD322" s="230">
        <f t="shared" si="503"/>
        <v>-1.55498328429564E-3</v>
      </c>
      <c r="CE322" s="230">
        <f t="shared" ref="CE322:CN331" si="504">IF(CE$6&lt;=$T322,0,IF(CE$6&lt;$AH322,$X322+($Y322-$X322)/($AG322-($T322+0.5))*(CE$6+0.5-($T322+0.5)),
IF(CE$6=$AH322,($X322+($Y322-$X322)/($AG322-($T322+0.5))*(0.5*($AG322+$AH322)-($T322+0.5)))*($AG322-$AH322)+$Y322*($AH322+1-$AG322),
$Y322)))</f>
        <v>-1.55498328429564E-3</v>
      </c>
      <c r="CF322" s="230">
        <f t="shared" si="504"/>
        <v>-1.55498328429564E-3</v>
      </c>
      <c r="CG322" s="230">
        <f t="shared" si="504"/>
        <v>-1.55498328429564E-3</v>
      </c>
      <c r="CH322" s="230">
        <f t="shared" si="504"/>
        <v>-1.55498328429564E-3</v>
      </c>
      <c r="CI322" s="230">
        <f t="shared" si="504"/>
        <v>-1.55498328429564E-3</v>
      </c>
      <c r="CJ322" s="230">
        <f t="shared" si="504"/>
        <v>-1.55498328429564E-3</v>
      </c>
      <c r="CK322" s="230">
        <f t="shared" si="504"/>
        <v>-1.55498328429564E-3</v>
      </c>
      <c r="CL322" s="230">
        <f t="shared" si="504"/>
        <v>-1.55498328429564E-3</v>
      </c>
      <c r="CM322" s="230">
        <f t="shared" si="504"/>
        <v>-1.55498328429564E-3</v>
      </c>
      <c r="CN322" s="230">
        <f t="shared" si="504"/>
        <v>-1.55498328429564E-3</v>
      </c>
      <c r="CO322" s="230">
        <f t="shared" ref="CO322:CX331" si="505">IF(CO$6&lt;=$T322,0,IF(CO$6&lt;$AH322,$X322+($Y322-$X322)/($AG322-($T322+0.5))*(CO$6+0.5-($T322+0.5)),
IF(CO$6=$AH322,($X322+($Y322-$X322)/($AG322-($T322+0.5))*(0.5*($AG322+$AH322)-($T322+0.5)))*($AG322-$AH322)+$Y322*($AH322+1-$AG322),
$Y322)))</f>
        <v>-1.55498328429564E-3</v>
      </c>
      <c r="CP322" s="230">
        <f t="shared" si="505"/>
        <v>-1.55498328429564E-3</v>
      </c>
      <c r="CQ322" s="230">
        <f t="shared" si="505"/>
        <v>-1.55498328429564E-3</v>
      </c>
      <c r="CR322" s="230">
        <f t="shared" si="505"/>
        <v>-1.55498328429564E-3</v>
      </c>
      <c r="CS322" s="230">
        <f t="shared" si="505"/>
        <v>-1.55498328429564E-3</v>
      </c>
      <c r="CT322" s="230">
        <f t="shared" si="505"/>
        <v>-1.55498328429564E-3</v>
      </c>
      <c r="CU322" s="230">
        <f t="shared" si="505"/>
        <v>-1.55498328429564E-3</v>
      </c>
      <c r="CV322" s="230">
        <f t="shared" si="505"/>
        <v>-1.55498328429564E-3</v>
      </c>
      <c r="CW322" s="230">
        <f t="shared" si="505"/>
        <v>-1.55498328429564E-3</v>
      </c>
      <c r="CX322" s="230">
        <f t="shared" si="505"/>
        <v>-1.55498328429564E-3</v>
      </c>
      <c r="CY322" s="230">
        <f t="shared" ref="CY322:DH331" si="506">IF(CY$6&lt;=$T322,0,IF(CY$6&lt;$AH322,$X322+($Y322-$X322)/($AG322-($T322+0.5))*(CY$6+0.5-($T322+0.5)),
IF(CY$6=$AH322,($X322+($Y322-$X322)/($AG322-($T322+0.5))*(0.5*($AG322+$AH322)-($T322+0.5)))*($AG322-$AH322)+$Y322*($AH322+1-$AG322),
$Y322)))</f>
        <v>-1.55498328429564E-3</v>
      </c>
      <c r="CZ322" s="230">
        <f t="shared" si="506"/>
        <v>-1.55498328429564E-3</v>
      </c>
      <c r="DA322" s="230">
        <f t="shared" si="506"/>
        <v>-1.55498328429564E-3</v>
      </c>
      <c r="DB322" s="230">
        <f t="shared" si="506"/>
        <v>-1.55498328429564E-3</v>
      </c>
      <c r="DC322" s="230">
        <f t="shared" si="506"/>
        <v>-1.55498328429564E-3</v>
      </c>
      <c r="DD322" s="230">
        <f t="shared" si="506"/>
        <v>-1.55498328429564E-3</v>
      </c>
      <c r="DE322" s="230">
        <f t="shared" si="506"/>
        <v>-1.55498328429564E-3</v>
      </c>
      <c r="DF322" s="230">
        <f t="shared" si="506"/>
        <v>-1.55498328429564E-3</v>
      </c>
      <c r="DG322" s="230">
        <f t="shared" si="506"/>
        <v>-1.55498328429564E-3</v>
      </c>
      <c r="DH322" s="230">
        <f t="shared" si="506"/>
        <v>-1.55498328429564E-3</v>
      </c>
      <c r="DI322" s="230">
        <f t="shared" ref="DI322:DP331" si="507">IF(DI$6&lt;=$T322,0,IF(DI$6&lt;$AH322,$X322+($Y322-$X322)/($AG322-($T322+0.5))*(DI$6+0.5-($T322+0.5)),
IF(DI$6=$AH322,($X322+($Y322-$X322)/($AG322-($T322+0.5))*(0.5*($AG322+$AH322)-($T322+0.5)))*($AG322-$AH322)+$Y322*($AH322+1-$AG322),
$Y322)))</f>
        <v>-1.55498328429564E-3</v>
      </c>
      <c r="DJ322" s="230">
        <f t="shared" si="507"/>
        <v>-1.55498328429564E-3</v>
      </c>
      <c r="DK322" s="230">
        <f t="shared" si="507"/>
        <v>-1.55498328429564E-3</v>
      </c>
      <c r="DL322" s="230">
        <f t="shared" si="507"/>
        <v>-1.55498328429564E-3</v>
      </c>
      <c r="DM322" s="230">
        <f t="shared" si="507"/>
        <v>-1.55498328429564E-3</v>
      </c>
      <c r="DN322" s="230">
        <f t="shared" si="507"/>
        <v>-1.55498328429564E-3</v>
      </c>
      <c r="DO322" s="230">
        <f t="shared" si="507"/>
        <v>-1.55498328429564E-3</v>
      </c>
      <c r="DP322" s="230">
        <f t="shared" si="507"/>
        <v>-1.55498328429564E-3</v>
      </c>
    </row>
    <row r="323" spans="2:120" x14ac:dyDescent="0.25">
      <c r="B323" s="194" t="str">
        <f t="shared" si="455"/>
        <v>Democratic Republic of the Congo</v>
      </c>
      <c r="C323" s="233">
        <f>'web app'!$C$29</f>
        <v>668.55</v>
      </c>
      <c r="D323" s="234">
        <f>'web app'!$C$17</f>
        <v>0.15</v>
      </c>
      <c r="E323" s="235">
        <f>VLOOKUP($S323,'data countries EDGAR'!$A$15:$AA$223,'data countries EDGAR'!$AA$12,FALSE)</f>
        <v>1.1246156482749127E-2</v>
      </c>
      <c r="F323" s="235">
        <f>VLOOKUP($S323,'data countries EDGAR'!$A$15:$AA$223,'data countries EDGAR'!$Z$12,FALSE)</f>
        <v>1.2117295422387541E-4</v>
      </c>
      <c r="G323" s="193">
        <f t="shared" si="456"/>
        <v>1.1966513392457054</v>
      </c>
      <c r="H323" s="262">
        <f>VLOOKUP($S323,'data countries EDGAR'!$A$15:$AA$223,'data countries EDGAR'!M$12,FALSE)/1000</f>
        <v>4.4459020364775994E-3</v>
      </c>
      <c r="I323" s="236">
        <f>VLOOKUP($S323,'data countries EDGAR'!$A$15:$AA$223,'data countries EDGAR'!N$12,FALSE)/1000</f>
        <v>4.6313915781481E-3</v>
      </c>
      <c r="J323" s="236">
        <f>VLOOKUP($S323,'data countries EDGAR'!$A$15:$AA$223,'data countries EDGAR'!O$12,FALSE)/1000</f>
        <v>4.6276516827974002E-3</v>
      </c>
      <c r="K323" s="236">
        <f>VLOOKUP($S323,'data countries EDGAR'!$A$15:$AA$223,'data countries EDGAR'!P$12,FALSE)/1000</f>
        <v>6.2475387063693003E-3</v>
      </c>
      <c r="L323" s="236">
        <f>VLOOKUP($S323,'data countries EDGAR'!$A$15:$AA$223,'data countries EDGAR'!Q$12,FALSE)/1000</f>
        <v>6.1404465905669E-3</v>
      </c>
      <c r="M323" s="236">
        <f>VLOOKUP($S323,'data countries EDGAR'!$A$15:$AA$223,'data countries EDGAR'!R$12,FALSE)/1000</f>
        <v>6.2096364807472E-3</v>
      </c>
      <c r="N323" s="236"/>
      <c r="O323" s="236"/>
      <c r="P323" s="262">
        <f t="shared" si="457"/>
        <v>2.7856665038628898E-2</v>
      </c>
      <c r="Q323" s="194">
        <f t="shared" si="458"/>
        <v>0</v>
      </c>
      <c r="R323" s="237">
        <f t="shared" si="459"/>
        <v>0</v>
      </c>
      <c r="S323" s="194" t="str">
        <f>'data countries EDGAR'!A66</f>
        <v>Democratic Republic of the Congo</v>
      </c>
      <c r="T323" s="210">
        <f>'web app'!$M$22-1</f>
        <v>2024</v>
      </c>
      <c r="U323" s="228">
        <f t="shared" si="460"/>
        <v>1.1687946742070765</v>
      </c>
      <c r="V323" s="193">
        <f t="shared" si="434"/>
        <v>0.42225246828903268</v>
      </c>
      <c r="W323" s="254">
        <f t="shared" si="461"/>
        <v>-0.63341541998345141</v>
      </c>
      <c r="X323" s="197">
        <f t="shared" si="435"/>
        <v>6.2096364807472E-3</v>
      </c>
      <c r="Y323" s="229">
        <f t="shared" si="436"/>
        <v>-1.24192729614944E-4</v>
      </c>
      <c r="Z323" s="199">
        <f t="shared" si="462"/>
        <v>6.3338292103621444E-3</v>
      </c>
      <c r="AA323" s="199">
        <f t="shared" si="437"/>
        <v>-28.008474945282305</v>
      </c>
      <c r="AB323" s="200">
        <f t="shared" si="438"/>
        <v>30743.32512513375</v>
      </c>
      <c r="AC323" s="199">
        <f t="shared" si="463"/>
        <v>2024.5006701624502</v>
      </c>
      <c r="AD323" s="199">
        <f t="shared" si="464"/>
        <v>2397.5438806221591</v>
      </c>
      <c r="AE323" s="201">
        <f t="shared" si="465"/>
        <v>2397.5438806221591</v>
      </c>
      <c r="AF323" s="202">
        <f t="shared" si="439"/>
        <v>2390.2292947276069</v>
      </c>
      <c r="AG323" s="202">
        <f t="shared" si="466"/>
        <v>2397.5438806221591</v>
      </c>
      <c r="AH323" s="202">
        <f t="shared" si="467"/>
        <v>2397</v>
      </c>
      <c r="AI323" s="177">
        <f t="shared" si="440"/>
        <v>2390</v>
      </c>
      <c r="AJ323" s="178" t="str" cm="1">
        <f t="array" ref="AJ323">IFERROR(INDEX($AN$6:$DP$6,MATCH(_xlfn.AGGREGATE(14,6,(AN323:DP323)/(AN323:DP323&lt;=0),1),AN323:DP323,0)),"-")</f>
        <v>-</v>
      </c>
      <c r="AL323" s="176" t="s">
        <v>302</v>
      </c>
      <c r="AM323" s="154">
        <f t="shared" si="441"/>
        <v>4.4459020364775994E-3</v>
      </c>
      <c r="AN323" s="173">
        <f t="shared" si="442"/>
        <v>4.6313915781481E-3</v>
      </c>
      <c r="AO323" s="173">
        <f t="shared" si="443"/>
        <v>4.6276516827974002E-3</v>
      </c>
      <c r="AP323" s="173">
        <f t="shared" si="444"/>
        <v>6.2475387063693003E-3</v>
      </c>
      <c r="AQ323" s="173">
        <f t="shared" si="445"/>
        <v>6.1404465905669E-3</v>
      </c>
      <c r="AR323" s="173">
        <f t="shared" si="446"/>
        <v>6.2096364807472E-3</v>
      </c>
      <c r="AS323" s="230">
        <f t="shared" si="500"/>
        <v>6.1926577028088015E-3</v>
      </c>
      <c r="AT323" s="230">
        <f t="shared" si="500"/>
        <v>6.1756789248704029E-3</v>
      </c>
      <c r="AU323" s="230">
        <f t="shared" si="500"/>
        <v>6.1587001469320043E-3</v>
      </c>
      <c r="AV323" s="230">
        <f t="shared" si="500"/>
        <v>6.1417213689936049E-3</v>
      </c>
      <c r="AW323" s="230">
        <f t="shared" si="500"/>
        <v>6.1247425910552064E-3</v>
      </c>
      <c r="AX323" s="230">
        <f t="shared" si="500"/>
        <v>6.1077638131168078E-3</v>
      </c>
      <c r="AY323" s="230">
        <f t="shared" si="500"/>
        <v>6.0907850351784093E-3</v>
      </c>
      <c r="AZ323" s="230">
        <f t="shared" si="500"/>
        <v>6.0738062572400107E-3</v>
      </c>
      <c r="BA323" s="230">
        <f t="shared" si="501"/>
        <v>6.0568274793016122E-3</v>
      </c>
      <c r="BB323" s="230">
        <f t="shared" si="501"/>
        <v>6.0398487013632136E-3</v>
      </c>
      <c r="BC323" s="230">
        <f t="shared" si="501"/>
        <v>6.0228699234248142E-3</v>
      </c>
      <c r="BD323" s="230">
        <f t="shared" si="501"/>
        <v>6.0058911454864156E-3</v>
      </c>
      <c r="BE323" s="230">
        <f t="shared" si="501"/>
        <v>5.9889123675480171E-3</v>
      </c>
      <c r="BF323" s="230">
        <f t="shared" si="501"/>
        <v>5.9719335896096185E-3</v>
      </c>
      <c r="BG323" s="230">
        <f t="shared" si="501"/>
        <v>5.95495481167122E-3</v>
      </c>
      <c r="BH323" s="230">
        <f t="shared" si="501"/>
        <v>5.9379760337328214E-3</v>
      </c>
      <c r="BI323" s="230">
        <f t="shared" si="501"/>
        <v>5.9209972557944229E-3</v>
      </c>
      <c r="BJ323" s="230">
        <f t="shared" si="501"/>
        <v>5.9040184778560243E-3</v>
      </c>
      <c r="BK323" s="230">
        <f t="shared" si="502"/>
        <v>5.8870396999176249E-3</v>
      </c>
      <c r="BL323" s="230">
        <f t="shared" si="502"/>
        <v>5.8700609219792263E-3</v>
      </c>
      <c r="BM323" s="230">
        <f t="shared" si="502"/>
        <v>5.8530821440408278E-3</v>
      </c>
      <c r="BN323" s="230">
        <f t="shared" si="502"/>
        <v>5.8361033661024292E-3</v>
      </c>
      <c r="BO323" s="230">
        <f t="shared" si="502"/>
        <v>5.8191245881640307E-3</v>
      </c>
      <c r="BP323" s="230">
        <f t="shared" si="502"/>
        <v>5.8021458102256321E-3</v>
      </c>
      <c r="BQ323" s="230">
        <f t="shared" si="502"/>
        <v>5.7851670322872327E-3</v>
      </c>
      <c r="BR323" s="230">
        <f t="shared" si="502"/>
        <v>5.7681882543488341E-3</v>
      </c>
      <c r="BS323" s="230">
        <f t="shared" si="502"/>
        <v>5.7512094764104356E-3</v>
      </c>
      <c r="BT323" s="230">
        <f t="shared" si="502"/>
        <v>5.734230698472037E-3</v>
      </c>
      <c r="BU323" s="230">
        <f t="shared" si="503"/>
        <v>5.7172519205336385E-3</v>
      </c>
      <c r="BV323" s="230">
        <f t="shared" si="503"/>
        <v>5.7002731425952399E-3</v>
      </c>
      <c r="BW323" s="230">
        <f t="shared" si="503"/>
        <v>5.6832943646568414E-3</v>
      </c>
      <c r="BX323" s="230">
        <f t="shared" si="503"/>
        <v>5.6663155867184428E-3</v>
      </c>
      <c r="BY323" s="230">
        <f t="shared" si="503"/>
        <v>5.6493368087800434E-3</v>
      </c>
      <c r="BZ323" s="230">
        <f t="shared" si="503"/>
        <v>5.6323580308416448E-3</v>
      </c>
      <c r="CA323" s="230">
        <f t="shared" si="503"/>
        <v>5.6153792529032463E-3</v>
      </c>
      <c r="CB323" s="230">
        <f t="shared" si="503"/>
        <v>5.5984004749648477E-3</v>
      </c>
      <c r="CC323" s="230">
        <f t="shared" si="503"/>
        <v>5.5814216970264492E-3</v>
      </c>
      <c r="CD323" s="230">
        <f t="shared" si="503"/>
        <v>5.5644429190880506E-3</v>
      </c>
      <c r="CE323" s="230">
        <f t="shared" si="504"/>
        <v>5.5474641411496512E-3</v>
      </c>
      <c r="CF323" s="230">
        <f t="shared" si="504"/>
        <v>5.5304853632112527E-3</v>
      </c>
      <c r="CG323" s="230">
        <f t="shared" si="504"/>
        <v>5.5135065852728541E-3</v>
      </c>
      <c r="CH323" s="230">
        <f t="shared" si="504"/>
        <v>5.4965278073344555E-3</v>
      </c>
      <c r="CI323" s="230">
        <f t="shared" si="504"/>
        <v>5.479549029396057E-3</v>
      </c>
      <c r="CJ323" s="230">
        <f t="shared" si="504"/>
        <v>5.4625702514576584E-3</v>
      </c>
      <c r="CK323" s="230">
        <f t="shared" si="504"/>
        <v>5.4455914735192599E-3</v>
      </c>
      <c r="CL323" s="230">
        <f t="shared" si="504"/>
        <v>5.4286126955808613E-3</v>
      </c>
      <c r="CM323" s="230">
        <f t="shared" si="504"/>
        <v>5.4116339176424619E-3</v>
      </c>
      <c r="CN323" s="230">
        <f t="shared" si="504"/>
        <v>5.3946551397040634E-3</v>
      </c>
      <c r="CO323" s="230">
        <f t="shared" si="505"/>
        <v>5.3776763617656648E-3</v>
      </c>
      <c r="CP323" s="230">
        <f t="shared" si="505"/>
        <v>5.3606975838272663E-3</v>
      </c>
      <c r="CQ323" s="230">
        <f t="shared" si="505"/>
        <v>5.3437188058888677E-3</v>
      </c>
      <c r="CR323" s="230">
        <f t="shared" si="505"/>
        <v>5.3267400279504691E-3</v>
      </c>
      <c r="CS323" s="230">
        <f t="shared" si="505"/>
        <v>5.3097612500120697E-3</v>
      </c>
      <c r="CT323" s="230">
        <f t="shared" si="505"/>
        <v>5.2927824720736712E-3</v>
      </c>
      <c r="CU323" s="230">
        <f t="shared" si="505"/>
        <v>5.2758036941352726E-3</v>
      </c>
      <c r="CV323" s="230">
        <f t="shared" si="505"/>
        <v>5.2588249161968741E-3</v>
      </c>
      <c r="CW323" s="230">
        <f t="shared" si="505"/>
        <v>5.2418461382584755E-3</v>
      </c>
      <c r="CX323" s="230">
        <f t="shared" si="505"/>
        <v>5.224867360320077E-3</v>
      </c>
      <c r="CY323" s="230">
        <f t="shared" si="506"/>
        <v>5.2078885823816784E-3</v>
      </c>
      <c r="CZ323" s="230">
        <f t="shared" si="506"/>
        <v>5.1909098044432798E-3</v>
      </c>
      <c r="DA323" s="230">
        <f t="shared" si="506"/>
        <v>5.1739310265048813E-3</v>
      </c>
      <c r="DB323" s="230">
        <f t="shared" si="506"/>
        <v>5.1569522485664819E-3</v>
      </c>
      <c r="DC323" s="230">
        <f t="shared" si="506"/>
        <v>5.1399734706280833E-3</v>
      </c>
      <c r="DD323" s="230">
        <f t="shared" si="506"/>
        <v>5.1229946926896848E-3</v>
      </c>
      <c r="DE323" s="230">
        <f t="shared" si="506"/>
        <v>5.1060159147512862E-3</v>
      </c>
      <c r="DF323" s="230">
        <f t="shared" si="506"/>
        <v>5.0890371368128877E-3</v>
      </c>
      <c r="DG323" s="230">
        <f t="shared" si="506"/>
        <v>5.0720583588744882E-3</v>
      </c>
      <c r="DH323" s="230">
        <f t="shared" si="506"/>
        <v>5.0550795809360897E-3</v>
      </c>
      <c r="DI323" s="230">
        <f t="shared" si="507"/>
        <v>5.0381008029976911E-3</v>
      </c>
      <c r="DJ323" s="230">
        <f t="shared" si="507"/>
        <v>5.0211220250592926E-3</v>
      </c>
      <c r="DK323" s="230">
        <f t="shared" si="507"/>
        <v>5.004143247120894E-3</v>
      </c>
      <c r="DL323" s="230">
        <f t="shared" si="507"/>
        <v>4.9871644691824955E-3</v>
      </c>
      <c r="DM323" s="230">
        <f t="shared" si="507"/>
        <v>4.9701856912440969E-3</v>
      </c>
      <c r="DN323" s="230">
        <f t="shared" si="507"/>
        <v>4.9532069133056984E-3</v>
      </c>
      <c r="DO323" s="230">
        <f t="shared" si="507"/>
        <v>4.9362281353672998E-3</v>
      </c>
      <c r="DP323" s="230">
        <f t="shared" si="507"/>
        <v>4.9192493574289004E-3</v>
      </c>
    </row>
    <row r="324" spans="2:120" x14ac:dyDescent="0.25">
      <c r="B324" s="194" t="str">
        <f t="shared" si="455"/>
        <v>Denmark</v>
      </c>
      <c r="C324" s="233">
        <f>'web app'!$C$29</f>
        <v>668.55</v>
      </c>
      <c r="D324" s="234">
        <f>'web app'!$C$17</f>
        <v>0.15</v>
      </c>
      <c r="E324" s="235">
        <f>VLOOKUP($S324,'data countries EDGAR'!$A$15:$AA$223,'data countries EDGAR'!$AA$12,FALSE)</f>
        <v>7.4888608755288002E-4</v>
      </c>
      <c r="F324" s="235">
        <f>VLOOKUP($S324,'data countries EDGAR'!$A$15:$AA$223,'data countries EDGAR'!$Z$12,FALSE)</f>
        <v>8.198123782676718E-4</v>
      </c>
      <c r="G324" s="193">
        <f t="shared" si="456"/>
        <v>0.54097289974224583</v>
      </c>
      <c r="H324" s="262">
        <f>VLOOKUP($S324,'data countries EDGAR'!$A$15:$AA$223,'data countries EDGAR'!M$12,FALSE)/1000</f>
        <v>3.0079365031702998E-2</v>
      </c>
      <c r="I324" s="236">
        <f>VLOOKUP($S324,'data countries EDGAR'!$A$15:$AA$223,'data countries EDGAR'!N$12,FALSE)/1000</f>
        <v>2.7787935872156003E-2</v>
      </c>
      <c r="J324" s="236">
        <f>VLOOKUP($S324,'data countries EDGAR'!$A$15:$AA$223,'data countries EDGAR'!O$12,FALSE)/1000</f>
        <v>2.9564050101610999E-2</v>
      </c>
      <c r="K324" s="236">
        <f>VLOOKUP($S324,'data countries EDGAR'!$A$15:$AA$223,'data countries EDGAR'!P$12,FALSE)/1000</f>
        <v>2.8494204137514998E-2</v>
      </c>
      <c r="L324" s="236">
        <f>VLOOKUP($S324,'data countries EDGAR'!$A$15:$AA$223,'data countries EDGAR'!Q$12,FALSE)/1000</f>
        <v>2.6210386860458002E-2</v>
      </c>
      <c r="M324" s="236">
        <f>VLOOKUP($S324,'data countries EDGAR'!$A$15:$AA$223,'data countries EDGAR'!R$12,FALSE)/1000</f>
        <v>2.5570824857088E-2</v>
      </c>
      <c r="N324" s="236"/>
      <c r="O324" s="236"/>
      <c r="P324" s="262">
        <f t="shared" si="457"/>
        <v>0.13762740182882799</v>
      </c>
      <c r="Q324" s="194">
        <f t="shared" si="458"/>
        <v>-2.1419117248269014E-2</v>
      </c>
      <c r="R324" s="237">
        <f t="shared" si="459"/>
        <v>5.3103647763701689E-2</v>
      </c>
      <c r="S324" s="194" t="str">
        <f>'data countries EDGAR'!A67</f>
        <v>Denmark</v>
      </c>
      <c r="T324" s="210">
        <f>'web app'!$M$22-1</f>
        <v>2024</v>
      </c>
      <c r="U324" s="228">
        <f t="shared" si="460"/>
        <v>0.40334549791341784</v>
      </c>
      <c r="V324" s="193">
        <f t="shared" si="434"/>
        <v>0.40334549791346169</v>
      </c>
      <c r="W324" s="254">
        <f t="shared" si="461"/>
        <v>6.339682725954443E-2</v>
      </c>
      <c r="X324" s="197">
        <f t="shared" si="435"/>
        <v>2.5570824857088E-2</v>
      </c>
      <c r="Y324" s="229">
        <f t="shared" si="436"/>
        <v>-5.1141649714176005E-4</v>
      </c>
      <c r="Z324" s="199">
        <f t="shared" si="462"/>
        <v>2.6082241354229759E-2</v>
      </c>
      <c r="AA324" s="199">
        <f t="shared" si="437"/>
        <v>-106.51750378802291</v>
      </c>
      <c r="AB324" s="200">
        <f t="shared" si="438"/>
        <v>108744.01200440628</v>
      </c>
      <c r="AC324" s="199">
        <f t="shared" si="463"/>
        <v>2024.5071629185527</v>
      </c>
      <c r="AD324" s="199">
        <f t="shared" si="464"/>
        <v>2059.4019743898848</v>
      </c>
      <c r="AE324" s="201">
        <f t="shared" si="465"/>
        <v>2059.4019743898848</v>
      </c>
      <c r="AF324" s="202">
        <f t="shared" si="439"/>
        <v>2058.7176219508674</v>
      </c>
      <c r="AG324" s="202">
        <f t="shared" si="466"/>
        <v>2059.4019743898848</v>
      </c>
      <c r="AH324" s="202">
        <f t="shared" si="467"/>
        <v>2059</v>
      </c>
      <c r="AI324" s="177">
        <f t="shared" si="440"/>
        <v>2059</v>
      </c>
      <c r="AJ324" s="178" cm="1">
        <f t="array" ref="AJ324">IFERROR(INDEX($AN$6:$DP$6,MATCH(_xlfn.AGGREGATE(14,6,(AN324:DP324)/(AN324:DP324&lt;=0),1),AN324:DP324,0)),"-")</f>
        <v>2059</v>
      </c>
      <c r="AL324" s="176" t="s">
        <v>302</v>
      </c>
      <c r="AM324" s="154">
        <f t="shared" si="441"/>
        <v>3.0079365031702998E-2</v>
      </c>
      <c r="AN324" s="173">
        <f t="shared" si="442"/>
        <v>2.7787935872156003E-2</v>
      </c>
      <c r="AO324" s="173">
        <f t="shared" si="443"/>
        <v>2.9564050101610999E-2</v>
      </c>
      <c r="AP324" s="173">
        <f t="shared" si="444"/>
        <v>2.8494204137514998E-2</v>
      </c>
      <c r="AQ324" s="173">
        <f t="shared" si="445"/>
        <v>2.6210386860458002E-2</v>
      </c>
      <c r="AR324" s="173">
        <f t="shared" si="446"/>
        <v>2.5570824857088E-2</v>
      </c>
      <c r="AS324" s="230">
        <f t="shared" si="500"/>
        <v>2.4823524974769914E-2</v>
      </c>
      <c r="AT324" s="230">
        <f t="shared" si="500"/>
        <v>2.4076225092451827E-2</v>
      </c>
      <c r="AU324" s="230">
        <f t="shared" si="500"/>
        <v>2.3328925210133744E-2</v>
      </c>
      <c r="AV324" s="230">
        <f t="shared" si="500"/>
        <v>2.2581625327815658E-2</v>
      </c>
      <c r="AW324" s="230">
        <f t="shared" si="500"/>
        <v>2.1834325445497571E-2</v>
      </c>
      <c r="AX324" s="230">
        <f t="shared" si="500"/>
        <v>2.1087025563179485E-2</v>
      </c>
      <c r="AY324" s="230">
        <f t="shared" si="500"/>
        <v>2.0339725680861398E-2</v>
      </c>
      <c r="AZ324" s="230">
        <f t="shared" si="500"/>
        <v>1.9592425798543311E-2</v>
      </c>
      <c r="BA324" s="230">
        <f t="shared" si="501"/>
        <v>1.8845125916225228E-2</v>
      </c>
      <c r="BB324" s="230">
        <f t="shared" si="501"/>
        <v>1.8097826033907142E-2</v>
      </c>
      <c r="BC324" s="230">
        <f t="shared" si="501"/>
        <v>1.7350526151589055E-2</v>
      </c>
      <c r="BD324" s="230">
        <f t="shared" si="501"/>
        <v>1.6603226269270969E-2</v>
      </c>
      <c r="BE324" s="230">
        <f t="shared" si="501"/>
        <v>1.5855926386952886E-2</v>
      </c>
      <c r="BF324" s="230">
        <f t="shared" si="501"/>
        <v>1.5108626504634797E-2</v>
      </c>
      <c r="BG324" s="230">
        <f t="shared" si="501"/>
        <v>1.4361326622316713E-2</v>
      </c>
      <c r="BH324" s="230">
        <f t="shared" si="501"/>
        <v>1.3614026739998626E-2</v>
      </c>
      <c r="BI324" s="230">
        <f t="shared" si="501"/>
        <v>1.286672685768054E-2</v>
      </c>
      <c r="BJ324" s="230">
        <f t="shared" si="501"/>
        <v>1.2119426975362455E-2</v>
      </c>
      <c r="BK324" s="230">
        <f t="shared" si="502"/>
        <v>1.1372127093044368E-2</v>
      </c>
      <c r="BL324" s="230">
        <f t="shared" si="502"/>
        <v>1.0624827210726284E-2</v>
      </c>
      <c r="BM324" s="230">
        <f t="shared" si="502"/>
        <v>9.877527328408197E-3</v>
      </c>
      <c r="BN324" s="230">
        <f t="shared" si="502"/>
        <v>9.1302274460901105E-3</v>
      </c>
      <c r="BO324" s="230">
        <f t="shared" si="502"/>
        <v>8.3829275637720239E-3</v>
      </c>
      <c r="BP324" s="230">
        <f t="shared" si="502"/>
        <v>7.6356276814539374E-3</v>
      </c>
      <c r="BQ324" s="230">
        <f t="shared" si="502"/>
        <v>6.8883277991358544E-3</v>
      </c>
      <c r="BR324" s="230">
        <f t="shared" si="502"/>
        <v>6.1410279168177678E-3</v>
      </c>
      <c r="BS324" s="230">
        <f t="shared" si="502"/>
        <v>5.3937280344996813E-3</v>
      </c>
      <c r="BT324" s="230">
        <f t="shared" si="502"/>
        <v>4.6464281521815948E-3</v>
      </c>
      <c r="BU324" s="230">
        <f t="shared" si="503"/>
        <v>3.8991282698635082E-3</v>
      </c>
      <c r="BV324" s="230">
        <f t="shared" si="503"/>
        <v>3.1518283875454252E-3</v>
      </c>
      <c r="BW324" s="230">
        <f t="shared" si="503"/>
        <v>2.4045285052273387E-3</v>
      </c>
      <c r="BX324" s="230">
        <f t="shared" si="503"/>
        <v>1.6572286229092521E-3</v>
      </c>
      <c r="BY324" s="230">
        <f t="shared" si="503"/>
        <v>9.099287405911656E-4</v>
      </c>
      <c r="BZ324" s="230">
        <f t="shared" si="503"/>
        <v>1.6262885827307907E-4</v>
      </c>
      <c r="CA324" s="230">
        <f t="shared" si="503"/>
        <v>-4.510408654568583E-4</v>
      </c>
      <c r="CB324" s="230">
        <f t="shared" si="503"/>
        <v>-5.1141649714176005E-4</v>
      </c>
      <c r="CC324" s="230">
        <f t="shared" si="503"/>
        <v>-5.1141649714176005E-4</v>
      </c>
      <c r="CD324" s="230">
        <f t="shared" si="503"/>
        <v>-5.1141649714176005E-4</v>
      </c>
      <c r="CE324" s="230">
        <f t="shared" si="504"/>
        <v>-5.1141649714176005E-4</v>
      </c>
      <c r="CF324" s="230">
        <f t="shared" si="504"/>
        <v>-5.1141649714176005E-4</v>
      </c>
      <c r="CG324" s="230">
        <f t="shared" si="504"/>
        <v>-5.1141649714176005E-4</v>
      </c>
      <c r="CH324" s="230">
        <f t="shared" si="504"/>
        <v>-5.1141649714176005E-4</v>
      </c>
      <c r="CI324" s="230">
        <f t="shared" si="504"/>
        <v>-5.1141649714176005E-4</v>
      </c>
      <c r="CJ324" s="230">
        <f t="shared" si="504"/>
        <v>-5.1141649714176005E-4</v>
      </c>
      <c r="CK324" s="230">
        <f t="shared" si="504"/>
        <v>-5.1141649714176005E-4</v>
      </c>
      <c r="CL324" s="230">
        <f t="shared" si="504"/>
        <v>-5.1141649714176005E-4</v>
      </c>
      <c r="CM324" s="230">
        <f t="shared" si="504"/>
        <v>-5.1141649714176005E-4</v>
      </c>
      <c r="CN324" s="230">
        <f t="shared" si="504"/>
        <v>-5.1141649714176005E-4</v>
      </c>
      <c r="CO324" s="230">
        <f t="shared" si="505"/>
        <v>-5.1141649714176005E-4</v>
      </c>
      <c r="CP324" s="230">
        <f t="shared" si="505"/>
        <v>-5.1141649714176005E-4</v>
      </c>
      <c r="CQ324" s="230">
        <f t="shared" si="505"/>
        <v>-5.1141649714176005E-4</v>
      </c>
      <c r="CR324" s="230">
        <f t="shared" si="505"/>
        <v>-5.1141649714176005E-4</v>
      </c>
      <c r="CS324" s="230">
        <f t="shared" si="505"/>
        <v>-5.1141649714176005E-4</v>
      </c>
      <c r="CT324" s="230">
        <f t="shared" si="505"/>
        <v>-5.1141649714176005E-4</v>
      </c>
      <c r="CU324" s="230">
        <f t="shared" si="505"/>
        <v>-5.1141649714176005E-4</v>
      </c>
      <c r="CV324" s="230">
        <f t="shared" si="505"/>
        <v>-5.1141649714176005E-4</v>
      </c>
      <c r="CW324" s="230">
        <f t="shared" si="505"/>
        <v>-5.1141649714176005E-4</v>
      </c>
      <c r="CX324" s="230">
        <f t="shared" si="505"/>
        <v>-5.1141649714176005E-4</v>
      </c>
      <c r="CY324" s="230">
        <f t="shared" si="506"/>
        <v>-5.1141649714176005E-4</v>
      </c>
      <c r="CZ324" s="230">
        <f t="shared" si="506"/>
        <v>-5.1141649714176005E-4</v>
      </c>
      <c r="DA324" s="230">
        <f t="shared" si="506"/>
        <v>-5.1141649714176005E-4</v>
      </c>
      <c r="DB324" s="230">
        <f t="shared" si="506"/>
        <v>-5.1141649714176005E-4</v>
      </c>
      <c r="DC324" s="230">
        <f t="shared" si="506"/>
        <v>-5.1141649714176005E-4</v>
      </c>
      <c r="DD324" s="230">
        <f t="shared" si="506"/>
        <v>-5.1141649714176005E-4</v>
      </c>
      <c r="DE324" s="230">
        <f t="shared" si="506"/>
        <v>-5.1141649714176005E-4</v>
      </c>
      <c r="DF324" s="230">
        <f t="shared" si="506"/>
        <v>-5.1141649714176005E-4</v>
      </c>
      <c r="DG324" s="230">
        <f t="shared" si="506"/>
        <v>-5.1141649714176005E-4</v>
      </c>
      <c r="DH324" s="230">
        <f t="shared" si="506"/>
        <v>-5.1141649714176005E-4</v>
      </c>
      <c r="DI324" s="230">
        <f t="shared" si="507"/>
        <v>-5.1141649714176005E-4</v>
      </c>
      <c r="DJ324" s="230">
        <f t="shared" si="507"/>
        <v>-5.1141649714176005E-4</v>
      </c>
      <c r="DK324" s="230">
        <f t="shared" si="507"/>
        <v>-5.1141649714176005E-4</v>
      </c>
      <c r="DL324" s="230">
        <f t="shared" si="507"/>
        <v>-5.1141649714176005E-4</v>
      </c>
      <c r="DM324" s="230">
        <f t="shared" si="507"/>
        <v>-5.1141649714176005E-4</v>
      </c>
      <c r="DN324" s="230">
        <f t="shared" si="507"/>
        <v>-5.1141649714176005E-4</v>
      </c>
      <c r="DO324" s="230">
        <f t="shared" si="507"/>
        <v>-5.1141649714176005E-4</v>
      </c>
      <c r="DP324" s="230">
        <f t="shared" si="507"/>
        <v>-5.1141649714176005E-4</v>
      </c>
    </row>
    <row r="325" spans="2:120" x14ac:dyDescent="0.25">
      <c r="B325" s="194" t="str">
        <f t="shared" si="455"/>
        <v>Djibouti</v>
      </c>
      <c r="C325" s="233">
        <f>'web app'!$C$29</f>
        <v>668.55</v>
      </c>
      <c r="D325" s="234">
        <f>'web app'!$C$17</f>
        <v>0.15</v>
      </c>
      <c r="E325" s="235">
        <f>VLOOKUP($S325,'data countries EDGAR'!$A$15:$AA$223,'data countries EDGAR'!$AA$12,FALSE)</f>
        <v>1.2781660549270689E-4</v>
      </c>
      <c r="F325" s="235">
        <f>VLOOKUP($S325,'data countries EDGAR'!$A$15:$AA$223,'data countries EDGAR'!$Z$12,FALSE)</f>
        <v>2.2719281540163863E-5</v>
      </c>
      <c r="G325" s="193">
        <f t="shared" si="456"/>
        <v>2.5728398062947445E-2</v>
      </c>
      <c r="H325" s="262">
        <f>VLOOKUP($S325,'data countries EDGAR'!$A$15:$AA$223,'data countries EDGAR'!M$12,FALSE)/1000</f>
        <v>8.3358287922983003E-4</v>
      </c>
      <c r="I325" s="236">
        <f>VLOOKUP($S325,'data countries EDGAR'!$A$15:$AA$223,'data countries EDGAR'!N$12,FALSE)/1000</f>
        <v>7.4588707617494004E-4</v>
      </c>
      <c r="J325" s="236">
        <f>VLOOKUP($S325,'data countries EDGAR'!$A$15:$AA$223,'data countries EDGAR'!O$12,FALSE)/1000</f>
        <v>8.1971648657189005E-4</v>
      </c>
      <c r="K325" s="236">
        <f>VLOOKUP($S325,'data countries EDGAR'!$A$15:$AA$223,'data countries EDGAR'!P$12,FALSE)/1000</f>
        <v>8.6684224580597003E-4</v>
      </c>
      <c r="L325" s="236">
        <f>VLOOKUP($S325,'data countries EDGAR'!$A$15:$AA$223,'data countries EDGAR'!Q$12,FALSE)/1000</f>
        <v>8.7999930278117005E-4</v>
      </c>
      <c r="M325" s="236">
        <f>VLOOKUP($S325,'data countries EDGAR'!$A$15:$AA$223,'data countries EDGAR'!R$12,FALSE)/1000</f>
        <v>8.9466619403478999E-4</v>
      </c>
      <c r="N325" s="236"/>
      <c r="O325" s="236"/>
      <c r="P325" s="262">
        <f t="shared" si="457"/>
        <v>4.2071113053687601E-3</v>
      </c>
      <c r="Q325" s="194">
        <f t="shared" si="458"/>
        <v>-4.6154494349539481E-4</v>
      </c>
      <c r="R325" s="237">
        <f t="shared" si="459"/>
        <v>2.1445973407368986E-2</v>
      </c>
      <c r="S325" s="194" t="str">
        <f>'data countries EDGAR'!A68</f>
        <v>Djibouti</v>
      </c>
      <c r="T325" s="210">
        <f>'web app'!$M$22-1</f>
        <v>2024</v>
      </c>
      <c r="U325" s="228">
        <f t="shared" si="460"/>
        <v>2.1521286757578684E-2</v>
      </c>
      <c r="V325" s="193">
        <f t="shared" si="434"/>
        <v>2.1521286757587597E-2</v>
      </c>
      <c r="W325" s="254">
        <f t="shared" si="461"/>
        <v>4.1571222209966008E-2</v>
      </c>
      <c r="X325" s="197">
        <f t="shared" si="435"/>
        <v>8.9466619403478999E-4</v>
      </c>
      <c r="Y325" s="229">
        <f t="shared" si="436"/>
        <v>-1.7893323880695802E-5</v>
      </c>
      <c r="Z325" s="199">
        <f t="shared" si="462"/>
        <v>9.1255951791548574E-4</v>
      </c>
      <c r="AA325" s="199">
        <f t="shared" si="437"/>
        <v>-3.7416284063027407</v>
      </c>
      <c r="AB325" s="200">
        <f t="shared" si="438"/>
        <v>3834.7102684314882</v>
      </c>
      <c r="AC325" s="199">
        <f t="shared" si="463"/>
        <v>2024.5048883146078</v>
      </c>
      <c r="AD325" s="199">
        <f t="shared" si="464"/>
        <v>2075.6423709562791</v>
      </c>
      <c r="AE325" s="201">
        <f t="shared" si="465"/>
        <v>2075.6423709562791</v>
      </c>
      <c r="AF325" s="202">
        <f t="shared" si="439"/>
        <v>2074.6395793689012</v>
      </c>
      <c r="AG325" s="202">
        <f t="shared" si="466"/>
        <v>2075.6423709562791</v>
      </c>
      <c r="AH325" s="202">
        <f t="shared" si="467"/>
        <v>2075</v>
      </c>
      <c r="AI325" s="177">
        <f t="shared" si="440"/>
        <v>2075</v>
      </c>
      <c r="AJ325" s="178" cm="1">
        <f t="array" ref="AJ325">IFERROR(INDEX($AN$6:$DP$6,MATCH(_xlfn.AGGREGATE(14,6,(AN325:DP325)/(AN325:DP325&lt;=0),1),AN325:DP325,0)),"-")</f>
        <v>2075</v>
      </c>
      <c r="AL325" s="176" t="s">
        <v>302</v>
      </c>
      <c r="AM325" s="154">
        <f t="shared" si="441"/>
        <v>8.3358287922983003E-4</v>
      </c>
      <c r="AN325" s="173">
        <f t="shared" si="442"/>
        <v>7.4588707617494004E-4</v>
      </c>
      <c r="AO325" s="173">
        <f t="shared" si="443"/>
        <v>8.1971648657189005E-4</v>
      </c>
      <c r="AP325" s="173">
        <f t="shared" si="444"/>
        <v>8.6684224580597003E-4</v>
      </c>
      <c r="AQ325" s="173">
        <f t="shared" si="445"/>
        <v>8.7999930278117005E-4</v>
      </c>
      <c r="AR325" s="173">
        <f t="shared" si="446"/>
        <v>8.9466619403478999E-4</v>
      </c>
      <c r="AS325" s="230">
        <f t="shared" si="500"/>
        <v>8.7682268187741236E-4</v>
      </c>
      <c r="AT325" s="230">
        <f t="shared" si="500"/>
        <v>8.5897916972003463E-4</v>
      </c>
      <c r="AU325" s="230">
        <f t="shared" si="500"/>
        <v>8.411356575626569E-4</v>
      </c>
      <c r="AV325" s="230">
        <f t="shared" si="500"/>
        <v>8.2329214540527928E-4</v>
      </c>
      <c r="AW325" s="230">
        <f t="shared" si="500"/>
        <v>8.0544863324790166E-4</v>
      </c>
      <c r="AX325" s="230">
        <f t="shared" si="500"/>
        <v>7.8760512109052393E-4</v>
      </c>
      <c r="AY325" s="230">
        <f t="shared" si="500"/>
        <v>7.6976160893314619E-4</v>
      </c>
      <c r="AZ325" s="230">
        <f t="shared" si="500"/>
        <v>7.5191809677576857E-4</v>
      </c>
      <c r="BA325" s="230">
        <f t="shared" si="501"/>
        <v>7.3407458461839095E-4</v>
      </c>
      <c r="BB325" s="230">
        <f t="shared" si="501"/>
        <v>7.1623107246101322E-4</v>
      </c>
      <c r="BC325" s="230">
        <f t="shared" si="501"/>
        <v>6.9838756030363549E-4</v>
      </c>
      <c r="BD325" s="230">
        <f t="shared" si="501"/>
        <v>6.8054404814625786E-4</v>
      </c>
      <c r="BE325" s="230">
        <f t="shared" si="501"/>
        <v>6.6270053598888024E-4</v>
      </c>
      <c r="BF325" s="230">
        <f t="shared" si="501"/>
        <v>6.4485702383150251E-4</v>
      </c>
      <c r="BG325" s="230">
        <f t="shared" si="501"/>
        <v>6.2701351167412478E-4</v>
      </c>
      <c r="BH325" s="230">
        <f t="shared" si="501"/>
        <v>6.0916999951674715E-4</v>
      </c>
      <c r="BI325" s="230">
        <f t="shared" si="501"/>
        <v>5.9132648735936953E-4</v>
      </c>
      <c r="BJ325" s="230">
        <f t="shared" si="501"/>
        <v>5.734829752019918E-4</v>
      </c>
      <c r="BK325" s="230">
        <f t="shared" si="502"/>
        <v>5.5563946304461407E-4</v>
      </c>
      <c r="BL325" s="230">
        <f t="shared" si="502"/>
        <v>5.3779595088723645E-4</v>
      </c>
      <c r="BM325" s="230">
        <f t="shared" si="502"/>
        <v>5.1995243872985882E-4</v>
      </c>
      <c r="BN325" s="230">
        <f t="shared" si="502"/>
        <v>5.0210892657248109E-4</v>
      </c>
      <c r="BO325" s="230">
        <f t="shared" si="502"/>
        <v>4.8426541441510342E-4</v>
      </c>
      <c r="BP325" s="230">
        <f t="shared" si="502"/>
        <v>4.6642190225772574E-4</v>
      </c>
      <c r="BQ325" s="230">
        <f t="shared" si="502"/>
        <v>4.4857839010034806E-4</v>
      </c>
      <c r="BR325" s="230">
        <f t="shared" si="502"/>
        <v>4.3073487794297038E-4</v>
      </c>
      <c r="BS325" s="230">
        <f t="shared" si="502"/>
        <v>4.1289136578559271E-4</v>
      </c>
      <c r="BT325" s="230">
        <f t="shared" si="502"/>
        <v>3.9504785362821503E-4</v>
      </c>
      <c r="BU325" s="230">
        <f t="shared" si="503"/>
        <v>3.772043414708373E-4</v>
      </c>
      <c r="BV325" s="230">
        <f t="shared" si="503"/>
        <v>3.5936082931345968E-4</v>
      </c>
      <c r="BW325" s="230">
        <f t="shared" si="503"/>
        <v>3.4151731715608205E-4</v>
      </c>
      <c r="BX325" s="230">
        <f t="shared" si="503"/>
        <v>3.2367380499870432E-4</v>
      </c>
      <c r="BY325" s="230">
        <f t="shared" si="503"/>
        <v>3.0583029284132659E-4</v>
      </c>
      <c r="BZ325" s="230">
        <f t="shared" si="503"/>
        <v>2.8798678068394897E-4</v>
      </c>
      <c r="CA325" s="230">
        <f t="shared" si="503"/>
        <v>2.7014326852657135E-4</v>
      </c>
      <c r="CB325" s="230">
        <f t="shared" si="503"/>
        <v>2.5229975636919361E-4</v>
      </c>
      <c r="CC325" s="230">
        <f t="shared" si="503"/>
        <v>2.3445624421181588E-4</v>
      </c>
      <c r="CD325" s="230">
        <f t="shared" si="503"/>
        <v>2.1661273205443826E-4</v>
      </c>
      <c r="CE325" s="230">
        <f t="shared" si="504"/>
        <v>1.9876921989706064E-4</v>
      </c>
      <c r="CF325" s="230">
        <f t="shared" si="504"/>
        <v>1.8092570773968291E-4</v>
      </c>
      <c r="CG325" s="230">
        <f t="shared" si="504"/>
        <v>1.6308219558230517E-4</v>
      </c>
      <c r="CH325" s="230">
        <f t="shared" si="504"/>
        <v>1.4523868342492755E-4</v>
      </c>
      <c r="CI325" s="230">
        <f t="shared" si="504"/>
        <v>1.2739517126754993E-4</v>
      </c>
      <c r="CJ325" s="230">
        <f t="shared" si="504"/>
        <v>1.095516591101722E-4</v>
      </c>
      <c r="CK325" s="230">
        <f t="shared" si="504"/>
        <v>9.1708146952794467E-5</v>
      </c>
      <c r="CL325" s="230">
        <f t="shared" si="504"/>
        <v>7.3864634795416844E-5</v>
      </c>
      <c r="CM325" s="230">
        <f t="shared" si="504"/>
        <v>5.6021122638039221E-5</v>
      </c>
      <c r="CN325" s="230">
        <f t="shared" si="504"/>
        <v>3.817761048066149E-5</v>
      </c>
      <c r="CO325" s="230">
        <f t="shared" si="505"/>
        <v>2.0334098323283758E-5</v>
      </c>
      <c r="CP325" s="230">
        <f t="shared" si="505"/>
        <v>2.4905861659061355E-6</v>
      </c>
      <c r="CQ325" s="230">
        <f t="shared" si="505"/>
        <v>-1.421184647799966E-5</v>
      </c>
      <c r="CR325" s="230">
        <f t="shared" si="505"/>
        <v>-1.7893323880695802E-5</v>
      </c>
      <c r="CS325" s="230">
        <f t="shared" si="505"/>
        <v>-1.7893323880695802E-5</v>
      </c>
      <c r="CT325" s="230">
        <f t="shared" si="505"/>
        <v>-1.7893323880695802E-5</v>
      </c>
      <c r="CU325" s="230">
        <f t="shared" si="505"/>
        <v>-1.7893323880695802E-5</v>
      </c>
      <c r="CV325" s="230">
        <f t="shared" si="505"/>
        <v>-1.7893323880695802E-5</v>
      </c>
      <c r="CW325" s="230">
        <f t="shared" si="505"/>
        <v>-1.7893323880695802E-5</v>
      </c>
      <c r="CX325" s="230">
        <f t="shared" si="505"/>
        <v>-1.7893323880695802E-5</v>
      </c>
      <c r="CY325" s="230">
        <f t="shared" si="506"/>
        <v>-1.7893323880695802E-5</v>
      </c>
      <c r="CZ325" s="230">
        <f t="shared" si="506"/>
        <v>-1.7893323880695802E-5</v>
      </c>
      <c r="DA325" s="230">
        <f t="shared" si="506"/>
        <v>-1.7893323880695802E-5</v>
      </c>
      <c r="DB325" s="230">
        <f t="shared" si="506"/>
        <v>-1.7893323880695802E-5</v>
      </c>
      <c r="DC325" s="230">
        <f t="shared" si="506"/>
        <v>-1.7893323880695802E-5</v>
      </c>
      <c r="DD325" s="230">
        <f t="shared" si="506"/>
        <v>-1.7893323880695802E-5</v>
      </c>
      <c r="DE325" s="230">
        <f t="shared" si="506"/>
        <v>-1.7893323880695802E-5</v>
      </c>
      <c r="DF325" s="230">
        <f t="shared" si="506"/>
        <v>-1.7893323880695802E-5</v>
      </c>
      <c r="DG325" s="230">
        <f t="shared" si="506"/>
        <v>-1.7893323880695802E-5</v>
      </c>
      <c r="DH325" s="230">
        <f t="shared" si="506"/>
        <v>-1.7893323880695802E-5</v>
      </c>
      <c r="DI325" s="230">
        <f t="shared" si="507"/>
        <v>-1.7893323880695802E-5</v>
      </c>
      <c r="DJ325" s="230">
        <f t="shared" si="507"/>
        <v>-1.7893323880695802E-5</v>
      </c>
      <c r="DK325" s="230">
        <f t="shared" si="507"/>
        <v>-1.7893323880695802E-5</v>
      </c>
      <c r="DL325" s="230">
        <f t="shared" si="507"/>
        <v>-1.7893323880695802E-5</v>
      </c>
      <c r="DM325" s="230">
        <f t="shared" si="507"/>
        <v>-1.7893323880695802E-5</v>
      </c>
      <c r="DN325" s="230">
        <f t="shared" si="507"/>
        <v>-1.7893323880695802E-5</v>
      </c>
      <c r="DO325" s="230">
        <f t="shared" si="507"/>
        <v>-1.7893323880695802E-5</v>
      </c>
      <c r="DP325" s="230">
        <f t="shared" si="507"/>
        <v>-1.7893323880695802E-5</v>
      </c>
    </row>
    <row r="326" spans="2:120" x14ac:dyDescent="0.25">
      <c r="B326" s="194" t="str">
        <f t="shared" si="455"/>
        <v>Dominica</v>
      </c>
      <c r="C326" s="233">
        <f>'web app'!$C$29</f>
        <v>668.55</v>
      </c>
      <c r="D326" s="234">
        <f>'web app'!$C$17</f>
        <v>0.15</v>
      </c>
      <c r="E326" s="235">
        <f>VLOOKUP($S326,'data countries EDGAR'!$A$15:$AA$223,'data countries EDGAR'!$AA$12,FALSE)</f>
        <v>9.6837913356023352E-6</v>
      </c>
      <c r="F326" s="235">
        <f>VLOOKUP($S326,'data countries EDGAR'!$A$15:$AA$223,'data countries EDGAR'!$Z$12,FALSE)</f>
        <v>2.3495977590760576E-6</v>
      </c>
      <c r="G326" s="193">
        <f t="shared" si="456"/>
        <v>2.3063148491682946E-3</v>
      </c>
      <c r="H326" s="262">
        <f>VLOOKUP($S326,'data countries EDGAR'!$A$15:$AA$223,'data countries EDGAR'!M$12,FALSE)/1000</f>
        <v>8.6208028259173998E-5</v>
      </c>
      <c r="I326" s="236">
        <f>VLOOKUP($S326,'data countries EDGAR'!$A$15:$AA$223,'data countries EDGAR'!N$12,FALSE)/1000</f>
        <v>7.7073575993541002E-5</v>
      </c>
      <c r="J326" s="236">
        <f>VLOOKUP($S326,'data countries EDGAR'!$A$15:$AA$223,'data countries EDGAR'!O$12,FALSE)/1000</f>
        <v>7.6443005266847993E-5</v>
      </c>
      <c r="K326" s="236">
        <f>VLOOKUP($S326,'data countries EDGAR'!$A$15:$AA$223,'data countries EDGAR'!P$12,FALSE)/1000</f>
        <v>8.1187963079351993E-5</v>
      </c>
      <c r="L326" s="236">
        <f>VLOOKUP($S326,'data countries EDGAR'!$A$15:$AA$223,'data countries EDGAR'!Q$12,FALSE)/1000</f>
        <v>8.1437169080584995E-5</v>
      </c>
      <c r="M326" s="236">
        <f>VLOOKUP($S326,'data countries EDGAR'!$A$15:$AA$223,'data countries EDGAR'!R$12,FALSE)/1000</f>
        <v>8.4250433581273994E-5</v>
      </c>
      <c r="N326" s="236"/>
      <c r="O326" s="236"/>
      <c r="P326" s="262">
        <f t="shared" si="457"/>
        <v>4.0039214700159998E-4</v>
      </c>
      <c r="Q326" s="194">
        <f t="shared" si="458"/>
        <v>-4.8249414613751289E-5</v>
      </c>
      <c r="R326" s="237">
        <f t="shared" si="459"/>
        <v>2.5315514925605482E-2</v>
      </c>
      <c r="S326" s="194" t="str">
        <f>'data countries EDGAR'!A69</f>
        <v>Dominica</v>
      </c>
      <c r="T326" s="210">
        <f>'web app'!$M$22-1</f>
        <v>2024</v>
      </c>
      <c r="U326" s="228">
        <f t="shared" si="460"/>
        <v>1.9059227021666946E-3</v>
      </c>
      <c r="V326" s="193">
        <f t="shared" si="434"/>
        <v>1.9059227021668444E-3</v>
      </c>
      <c r="W326" s="254">
        <f t="shared" si="461"/>
        <v>4.4204538560585593E-2</v>
      </c>
      <c r="X326" s="197">
        <f t="shared" si="435"/>
        <v>8.4250433581273994E-5</v>
      </c>
      <c r="Y326" s="229">
        <f t="shared" si="436"/>
        <v>-1.68500867162548E-6</v>
      </c>
      <c r="Z326" s="199">
        <f t="shared" si="462"/>
        <v>8.5935442252899473E-5</v>
      </c>
      <c r="AA326" s="199">
        <f t="shared" si="437"/>
        <v>-0.35210650784666331</v>
      </c>
      <c r="AB326" s="200">
        <f t="shared" si="438"/>
        <v>360.62462151783609</v>
      </c>
      <c r="AC326" s="199">
        <f t="shared" si="463"/>
        <v>2024.5051725242674</v>
      </c>
      <c r="AD326" s="199">
        <f t="shared" si="464"/>
        <v>2072.8323009997393</v>
      </c>
      <c r="AE326" s="201">
        <f t="shared" si="465"/>
        <v>2072.8323009997393</v>
      </c>
      <c r="AF326" s="202">
        <f t="shared" si="439"/>
        <v>2071.884608823274</v>
      </c>
      <c r="AG326" s="202">
        <f t="shared" si="466"/>
        <v>2072.8323009997393</v>
      </c>
      <c r="AH326" s="202">
        <f t="shared" si="467"/>
        <v>2072</v>
      </c>
      <c r="AI326" s="177">
        <f t="shared" si="440"/>
        <v>2072</v>
      </c>
      <c r="AJ326" s="178" cm="1">
        <f t="array" ref="AJ326">IFERROR(INDEX($AN$6:$DP$6,MATCH(_xlfn.AGGREGATE(14,6,(AN326:DP326)/(AN326:DP326&lt;=0),1),AN326:DP326,0)),"-")</f>
        <v>2072</v>
      </c>
      <c r="AL326" s="176" t="s">
        <v>302</v>
      </c>
      <c r="AM326" s="154">
        <f t="shared" si="441"/>
        <v>8.6208028259173998E-5</v>
      </c>
      <c r="AN326" s="173">
        <f t="shared" si="442"/>
        <v>7.7073575993541002E-5</v>
      </c>
      <c r="AO326" s="173">
        <f t="shared" si="443"/>
        <v>7.6443005266847993E-5</v>
      </c>
      <c r="AP326" s="173">
        <f t="shared" si="444"/>
        <v>8.1187963079351993E-5</v>
      </c>
      <c r="AQ326" s="173">
        <f t="shared" si="445"/>
        <v>8.1437169080584995E-5</v>
      </c>
      <c r="AR326" s="173">
        <f t="shared" si="446"/>
        <v>8.4250433581273994E-5</v>
      </c>
      <c r="AS326" s="230">
        <f t="shared" si="500"/>
        <v>8.2472420938065416E-5</v>
      </c>
      <c r="AT326" s="230">
        <f t="shared" si="500"/>
        <v>8.0694408294856824E-5</v>
      </c>
      <c r="AU326" s="230">
        <f t="shared" si="500"/>
        <v>7.8916395651648245E-5</v>
      </c>
      <c r="AV326" s="230">
        <f t="shared" si="500"/>
        <v>7.7138383008439653E-5</v>
      </c>
      <c r="AW326" s="230">
        <f t="shared" si="500"/>
        <v>7.5360370365231075E-5</v>
      </c>
      <c r="AX326" s="230">
        <f t="shared" si="500"/>
        <v>7.3582357722022483E-5</v>
      </c>
      <c r="AY326" s="230">
        <f t="shared" si="500"/>
        <v>7.1804345078813905E-5</v>
      </c>
      <c r="AZ326" s="230">
        <f t="shared" si="500"/>
        <v>7.0026332435605313E-5</v>
      </c>
      <c r="BA326" s="230">
        <f t="shared" si="501"/>
        <v>6.8248319792396734E-5</v>
      </c>
      <c r="BB326" s="230">
        <f t="shared" si="501"/>
        <v>6.6470307149188142E-5</v>
      </c>
      <c r="BC326" s="230">
        <f t="shared" si="501"/>
        <v>6.4692294505979564E-5</v>
      </c>
      <c r="BD326" s="230">
        <f t="shared" si="501"/>
        <v>6.2914281862770985E-5</v>
      </c>
      <c r="BE326" s="230">
        <f t="shared" si="501"/>
        <v>6.1136269219562393E-5</v>
      </c>
      <c r="BF326" s="230">
        <f t="shared" si="501"/>
        <v>5.9358256576353815E-5</v>
      </c>
      <c r="BG326" s="230">
        <f t="shared" si="501"/>
        <v>5.7580243933145223E-5</v>
      </c>
      <c r="BH326" s="230">
        <f t="shared" si="501"/>
        <v>5.5802231289936644E-5</v>
      </c>
      <c r="BI326" s="230">
        <f t="shared" si="501"/>
        <v>5.4024218646728052E-5</v>
      </c>
      <c r="BJ326" s="230">
        <f t="shared" si="501"/>
        <v>5.2246206003519474E-5</v>
      </c>
      <c r="BK326" s="230">
        <f t="shared" si="502"/>
        <v>5.0468193360310889E-5</v>
      </c>
      <c r="BL326" s="230">
        <f t="shared" si="502"/>
        <v>4.8690180717102303E-5</v>
      </c>
      <c r="BM326" s="230">
        <f t="shared" si="502"/>
        <v>4.6912168073893718E-5</v>
      </c>
      <c r="BN326" s="230">
        <f t="shared" si="502"/>
        <v>4.5134155430685133E-5</v>
      </c>
      <c r="BO326" s="230">
        <f t="shared" si="502"/>
        <v>4.3356142787476548E-5</v>
      </c>
      <c r="BP326" s="230">
        <f t="shared" si="502"/>
        <v>4.1578130144267962E-5</v>
      </c>
      <c r="BQ326" s="230">
        <f t="shared" si="502"/>
        <v>3.9800117501059377E-5</v>
      </c>
      <c r="BR326" s="230">
        <f t="shared" si="502"/>
        <v>3.8022104857850792E-5</v>
      </c>
      <c r="BS326" s="230">
        <f t="shared" si="502"/>
        <v>3.6244092214642214E-5</v>
      </c>
      <c r="BT326" s="230">
        <f t="shared" si="502"/>
        <v>3.4466079571433628E-5</v>
      </c>
      <c r="BU326" s="230">
        <f t="shared" si="503"/>
        <v>3.2688066928225043E-5</v>
      </c>
      <c r="BV326" s="230">
        <f t="shared" si="503"/>
        <v>3.0910054285016458E-5</v>
      </c>
      <c r="BW326" s="230">
        <f t="shared" si="503"/>
        <v>2.9132041641807873E-5</v>
      </c>
      <c r="BX326" s="230">
        <f t="shared" si="503"/>
        <v>2.7354028998599287E-5</v>
      </c>
      <c r="BY326" s="230">
        <f t="shared" si="503"/>
        <v>2.5576016355390702E-5</v>
      </c>
      <c r="BZ326" s="230">
        <f t="shared" si="503"/>
        <v>2.3798003712182117E-5</v>
      </c>
      <c r="CA326" s="230">
        <f t="shared" si="503"/>
        <v>2.2019991068973532E-5</v>
      </c>
      <c r="CB326" s="230">
        <f t="shared" si="503"/>
        <v>2.0241978425764953E-5</v>
      </c>
      <c r="CC326" s="230">
        <f t="shared" si="503"/>
        <v>1.8463965782556361E-5</v>
      </c>
      <c r="CD326" s="230">
        <f t="shared" si="503"/>
        <v>1.6685953139347783E-5</v>
      </c>
      <c r="CE326" s="230">
        <f t="shared" si="504"/>
        <v>1.4907940496139191E-5</v>
      </c>
      <c r="CF326" s="230">
        <f t="shared" si="504"/>
        <v>1.3129927852930612E-5</v>
      </c>
      <c r="CG326" s="230">
        <f t="shared" si="504"/>
        <v>1.135191520972202E-5</v>
      </c>
      <c r="CH326" s="230">
        <f t="shared" si="504"/>
        <v>9.5739025665134419E-6</v>
      </c>
      <c r="CI326" s="230">
        <f t="shared" si="504"/>
        <v>7.7958899233048634E-6</v>
      </c>
      <c r="CJ326" s="230">
        <f t="shared" si="504"/>
        <v>6.0178772800962714E-6</v>
      </c>
      <c r="CK326" s="230">
        <f t="shared" si="504"/>
        <v>4.239864636887693E-6</v>
      </c>
      <c r="CL326" s="230">
        <f t="shared" si="504"/>
        <v>2.461851993679101E-6</v>
      </c>
      <c r="CM326" s="230">
        <f t="shared" si="504"/>
        <v>6.838393504705225E-7</v>
      </c>
      <c r="CN326" s="230">
        <f t="shared" si="504"/>
        <v>-1.0691718082378719E-6</v>
      </c>
      <c r="CO326" s="230">
        <f t="shared" si="505"/>
        <v>-1.68500867162548E-6</v>
      </c>
      <c r="CP326" s="230">
        <f t="shared" si="505"/>
        <v>-1.68500867162548E-6</v>
      </c>
      <c r="CQ326" s="230">
        <f t="shared" si="505"/>
        <v>-1.68500867162548E-6</v>
      </c>
      <c r="CR326" s="230">
        <f t="shared" si="505"/>
        <v>-1.68500867162548E-6</v>
      </c>
      <c r="CS326" s="230">
        <f t="shared" si="505"/>
        <v>-1.68500867162548E-6</v>
      </c>
      <c r="CT326" s="230">
        <f t="shared" si="505"/>
        <v>-1.68500867162548E-6</v>
      </c>
      <c r="CU326" s="230">
        <f t="shared" si="505"/>
        <v>-1.68500867162548E-6</v>
      </c>
      <c r="CV326" s="230">
        <f t="shared" si="505"/>
        <v>-1.68500867162548E-6</v>
      </c>
      <c r="CW326" s="230">
        <f t="shared" si="505"/>
        <v>-1.68500867162548E-6</v>
      </c>
      <c r="CX326" s="230">
        <f t="shared" si="505"/>
        <v>-1.68500867162548E-6</v>
      </c>
      <c r="CY326" s="230">
        <f t="shared" si="506"/>
        <v>-1.68500867162548E-6</v>
      </c>
      <c r="CZ326" s="230">
        <f t="shared" si="506"/>
        <v>-1.68500867162548E-6</v>
      </c>
      <c r="DA326" s="230">
        <f t="shared" si="506"/>
        <v>-1.68500867162548E-6</v>
      </c>
      <c r="DB326" s="230">
        <f t="shared" si="506"/>
        <v>-1.68500867162548E-6</v>
      </c>
      <c r="DC326" s="230">
        <f t="shared" si="506"/>
        <v>-1.68500867162548E-6</v>
      </c>
      <c r="DD326" s="230">
        <f t="shared" si="506"/>
        <v>-1.68500867162548E-6</v>
      </c>
      <c r="DE326" s="230">
        <f t="shared" si="506"/>
        <v>-1.68500867162548E-6</v>
      </c>
      <c r="DF326" s="230">
        <f t="shared" si="506"/>
        <v>-1.68500867162548E-6</v>
      </c>
      <c r="DG326" s="230">
        <f t="shared" si="506"/>
        <v>-1.68500867162548E-6</v>
      </c>
      <c r="DH326" s="230">
        <f t="shared" si="506"/>
        <v>-1.68500867162548E-6</v>
      </c>
      <c r="DI326" s="230">
        <f t="shared" si="507"/>
        <v>-1.68500867162548E-6</v>
      </c>
      <c r="DJ326" s="230">
        <f t="shared" si="507"/>
        <v>-1.68500867162548E-6</v>
      </c>
      <c r="DK326" s="230">
        <f t="shared" si="507"/>
        <v>-1.68500867162548E-6</v>
      </c>
      <c r="DL326" s="230">
        <f t="shared" si="507"/>
        <v>-1.68500867162548E-6</v>
      </c>
      <c r="DM326" s="230">
        <f t="shared" si="507"/>
        <v>-1.68500867162548E-6</v>
      </c>
      <c r="DN326" s="230">
        <f t="shared" si="507"/>
        <v>-1.68500867162548E-6</v>
      </c>
      <c r="DO326" s="230">
        <f t="shared" si="507"/>
        <v>-1.68500867162548E-6</v>
      </c>
      <c r="DP326" s="230">
        <f t="shared" si="507"/>
        <v>-1.68500867162548E-6</v>
      </c>
    </row>
    <row r="327" spans="2:120" x14ac:dyDescent="0.25">
      <c r="B327" s="194" t="str">
        <f t="shared" si="455"/>
        <v>Dominican Republic</v>
      </c>
      <c r="C327" s="233">
        <f>'web app'!$C$29</f>
        <v>668.55</v>
      </c>
      <c r="D327" s="234">
        <f>'web app'!$C$17</f>
        <v>0.15</v>
      </c>
      <c r="E327" s="235">
        <f>VLOOKUP($S327,'data countries EDGAR'!$A$15:$AA$223,'data countries EDGAR'!$AA$12,FALSE)</f>
        <v>1.4259760412000072E-3</v>
      </c>
      <c r="F327" s="235">
        <f>VLOOKUP($S327,'data countries EDGAR'!$A$15:$AA$223,'data countries EDGAR'!$Z$12,FALSE)</f>
        <v>7.7571712335772257E-4</v>
      </c>
      <c r="G327" s="193">
        <f t="shared" si="456"/>
        <v>0.58381527274932432</v>
      </c>
      <c r="H327" s="262">
        <f>VLOOKUP($S327,'data countries EDGAR'!$A$15:$AA$223,'data countries EDGAR'!M$12,FALSE)/1000</f>
        <v>2.8461485985517999E-2</v>
      </c>
      <c r="I327" s="236">
        <f>VLOOKUP($S327,'data countries EDGAR'!$A$15:$AA$223,'data countries EDGAR'!N$12,FALSE)/1000</f>
        <v>2.6925967034681E-2</v>
      </c>
      <c r="J327" s="236">
        <f>VLOOKUP($S327,'data countries EDGAR'!$A$15:$AA$223,'data countries EDGAR'!O$12,FALSE)/1000</f>
        <v>2.966806701616E-2</v>
      </c>
      <c r="K327" s="236">
        <f>VLOOKUP($S327,'data countries EDGAR'!$A$15:$AA$223,'data countries EDGAR'!P$12,FALSE)/1000</f>
        <v>3.2112835724703997E-2</v>
      </c>
      <c r="L327" s="236">
        <f>VLOOKUP($S327,'data countries EDGAR'!$A$15:$AA$223,'data countries EDGAR'!Q$12,FALSE)/1000</f>
        <v>3.2788858132597999E-2</v>
      </c>
      <c r="M327" s="236">
        <f>VLOOKUP($S327,'data countries EDGAR'!$A$15:$AA$223,'data countries EDGAR'!R$12,FALSE)/1000</f>
        <v>3.4222494979725002E-2</v>
      </c>
      <c r="N327" s="236"/>
      <c r="O327" s="236"/>
      <c r="P327" s="262">
        <f t="shared" si="457"/>
        <v>0.15571822288786802</v>
      </c>
      <c r="Q327" s="194">
        <f t="shared" si="458"/>
        <v>-3.2926218304040397E-2</v>
      </c>
      <c r="R327" s="237">
        <f t="shared" si="459"/>
        <v>7.6912976426014162E-2</v>
      </c>
      <c r="S327" s="194" t="str">
        <f>'data countries EDGAR'!A70</f>
        <v>Dominican Republic</v>
      </c>
      <c r="T327" s="210">
        <f>'web app'!$M$22-1</f>
        <v>2024</v>
      </c>
      <c r="U327" s="228">
        <f t="shared" si="460"/>
        <v>0.4280970498614563</v>
      </c>
      <c r="V327" s="193">
        <f t="shared" si="434"/>
        <v>0.42809704986125979</v>
      </c>
      <c r="W327" s="254">
        <f t="shared" si="461"/>
        <v>7.9940973642784519E-2</v>
      </c>
      <c r="X327" s="197">
        <f t="shared" si="435"/>
        <v>3.4222494979725002E-2</v>
      </c>
      <c r="Y327" s="229">
        <f t="shared" si="436"/>
        <v>-6.8444989959450008E-4</v>
      </c>
      <c r="Z327" s="199">
        <f t="shared" si="462"/>
        <v>3.4906944879319501E-2</v>
      </c>
      <c r="AA327" s="199">
        <f t="shared" si="437"/>
        <v>-142.33335724570526</v>
      </c>
      <c r="AB327" s="200">
        <f t="shared" si="438"/>
        <v>145084.27746155139</v>
      </c>
      <c r="AC327" s="199">
        <f t="shared" si="463"/>
        <v>2024.5087720771426</v>
      </c>
      <c r="AD327" s="199">
        <f t="shared" si="464"/>
        <v>2052.9995214094688</v>
      </c>
      <c r="AE327" s="201">
        <f t="shared" si="465"/>
        <v>2052.9995214094688</v>
      </c>
      <c r="AF327" s="202">
        <f t="shared" si="439"/>
        <v>2052.4407072641852</v>
      </c>
      <c r="AG327" s="202">
        <f t="shared" si="466"/>
        <v>2052.9995214094688</v>
      </c>
      <c r="AH327" s="202">
        <f t="shared" si="467"/>
        <v>2052</v>
      </c>
      <c r="AI327" s="177">
        <f t="shared" si="440"/>
        <v>2052</v>
      </c>
      <c r="AJ327" s="178" cm="1">
        <f t="array" ref="AJ327">IFERROR(INDEX($AN$6:$DP$6,MATCH(_xlfn.AGGREGATE(14,6,(AN327:DP327)/(AN327:DP327&lt;=0),1),AN327:DP327,0)),"-")</f>
        <v>2052</v>
      </c>
      <c r="AL327" s="176" t="s">
        <v>302</v>
      </c>
      <c r="AM327" s="154">
        <f t="shared" si="441"/>
        <v>2.8461485985517999E-2</v>
      </c>
      <c r="AN327" s="173">
        <f t="shared" si="442"/>
        <v>2.6925967034681E-2</v>
      </c>
      <c r="AO327" s="173">
        <f t="shared" si="443"/>
        <v>2.966806701616E-2</v>
      </c>
      <c r="AP327" s="173">
        <f t="shared" si="444"/>
        <v>3.2112835724703997E-2</v>
      </c>
      <c r="AQ327" s="173">
        <f t="shared" si="445"/>
        <v>3.2788858132597999E-2</v>
      </c>
      <c r="AR327" s="173">
        <f t="shared" si="446"/>
        <v>3.4222494979725002E-2</v>
      </c>
      <c r="AS327" s="230">
        <f t="shared" si="500"/>
        <v>3.2997669328171365E-2</v>
      </c>
      <c r="AT327" s="230">
        <f t="shared" si="500"/>
        <v>3.1772843676617722E-2</v>
      </c>
      <c r="AU327" s="230">
        <f t="shared" si="500"/>
        <v>3.0548018025064086E-2</v>
      </c>
      <c r="AV327" s="230">
        <f t="shared" si="500"/>
        <v>2.9323192373510446E-2</v>
      </c>
      <c r="AW327" s="230">
        <f t="shared" si="500"/>
        <v>2.8098366721956806E-2</v>
      </c>
      <c r="AX327" s="230">
        <f t="shared" si="500"/>
        <v>2.687354107040317E-2</v>
      </c>
      <c r="AY327" s="230">
        <f t="shared" si="500"/>
        <v>2.564871541884953E-2</v>
      </c>
      <c r="AZ327" s="230">
        <f t="shared" si="500"/>
        <v>2.4423889767295891E-2</v>
      </c>
      <c r="BA327" s="230">
        <f t="shared" si="501"/>
        <v>2.3199064115742251E-2</v>
      </c>
      <c r="BB327" s="230">
        <f t="shared" si="501"/>
        <v>2.1974238464188611E-2</v>
      </c>
      <c r="BC327" s="230">
        <f t="shared" si="501"/>
        <v>2.0749412812634975E-2</v>
      </c>
      <c r="BD327" s="230">
        <f t="shared" si="501"/>
        <v>1.9524587161081335E-2</v>
      </c>
      <c r="BE327" s="230">
        <f t="shared" si="501"/>
        <v>1.8299761509527696E-2</v>
      </c>
      <c r="BF327" s="230">
        <f t="shared" si="501"/>
        <v>1.7074935857974059E-2</v>
      </c>
      <c r="BG327" s="230">
        <f t="shared" si="501"/>
        <v>1.585011020642042E-2</v>
      </c>
      <c r="BH327" s="230">
        <f t="shared" si="501"/>
        <v>1.462528455486678E-2</v>
      </c>
      <c r="BI327" s="230">
        <f t="shared" si="501"/>
        <v>1.340045890331314E-2</v>
      </c>
      <c r="BJ327" s="230">
        <f t="shared" si="501"/>
        <v>1.21756332517595E-2</v>
      </c>
      <c r="BK327" s="230">
        <f t="shared" si="502"/>
        <v>1.0950807600205864E-2</v>
      </c>
      <c r="BL327" s="230">
        <f t="shared" si="502"/>
        <v>9.7259819486522243E-3</v>
      </c>
      <c r="BM327" s="230">
        <f t="shared" si="502"/>
        <v>8.5011562970985846E-3</v>
      </c>
      <c r="BN327" s="230">
        <f t="shared" si="502"/>
        <v>7.2763306455449484E-3</v>
      </c>
      <c r="BO327" s="230">
        <f t="shared" si="502"/>
        <v>6.0515049939913086E-3</v>
      </c>
      <c r="BP327" s="230">
        <f t="shared" si="502"/>
        <v>4.8266793424376689E-3</v>
      </c>
      <c r="BQ327" s="230">
        <f t="shared" si="502"/>
        <v>3.6018536908840292E-3</v>
      </c>
      <c r="BR327" s="230">
        <f t="shared" si="502"/>
        <v>2.3770280393303894E-3</v>
      </c>
      <c r="BS327" s="230">
        <f t="shared" si="502"/>
        <v>1.1522023877767532E-3</v>
      </c>
      <c r="BT327" s="230">
        <f t="shared" si="502"/>
        <v>-7.2623123504405513E-5</v>
      </c>
      <c r="BU327" s="230">
        <f t="shared" si="503"/>
        <v>-6.8444989959450008E-4</v>
      </c>
      <c r="BV327" s="230">
        <f t="shared" si="503"/>
        <v>-6.8444989959450008E-4</v>
      </c>
      <c r="BW327" s="230">
        <f t="shared" si="503"/>
        <v>-6.8444989959450008E-4</v>
      </c>
      <c r="BX327" s="230">
        <f t="shared" si="503"/>
        <v>-6.8444989959450008E-4</v>
      </c>
      <c r="BY327" s="230">
        <f t="shared" si="503"/>
        <v>-6.8444989959450008E-4</v>
      </c>
      <c r="BZ327" s="230">
        <f t="shared" si="503"/>
        <v>-6.8444989959450008E-4</v>
      </c>
      <c r="CA327" s="230">
        <f t="shared" si="503"/>
        <v>-6.8444989959450008E-4</v>
      </c>
      <c r="CB327" s="230">
        <f t="shared" si="503"/>
        <v>-6.8444989959450008E-4</v>
      </c>
      <c r="CC327" s="230">
        <f t="shared" si="503"/>
        <v>-6.8444989959450008E-4</v>
      </c>
      <c r="CD327" s="230">
        <f t="shared" si="503"/>
        <v>-6.8444989959450008E-4</v>
      </c>
      <c r="CE327" s="230">
        <f t="shared" si="504"/>
        <v>-6.8444989959450008E-4</v>
      </c>
      <c r="CF327" s="230">
        <f t="shared" si="504"/>
        <v>-6.8444989959450008E-4</v>
      </c>
      <c r="CG327" s="230">
        <f t="shared" si="504"/>
        <v>-6.8444989959450008E-4</v>
      </c>
      <c r="CH327" s="230">
        <f t="shared" si="504"/>
        <v>-6.8444989959450008E-4</v>
      </c>
      <c r="CI327" s="230">
        <f t="shared" si="504"/>
        <v>-6.8444989959450008E-4</v>
      </c>
      <c r="CJ327" s="230">
        <f t="shared" si="504"/>
        <v>-6.8444989959450008E-4</v>
      </c>
      <c r="CK327" s="230">
        <f t="shared" si="504"/>
        <v>-6.8444989959450008E-4</v>
      </c>
      <c r="CL327" s="230">
        <f t="shared" si="504"/>
        <v>-6.8444989959450008E-4</v>
      </c>
      <c r="CM327" s="230">
        <f t="shared" si="504"/>
        <v>-6.8444989959450008E-4</v>
      </c>
      <c r="CN327" s="230">
        <f t="shared" si="504"/>
        <v>-6.8444989959450008E-4</v>
      </c>
      <c r="CO327" s="230">
        <f t="shared" si="505"/>
        <v>-6.8444989959450008E-4</v>
      </c>
      <c r="CP327" s="230">
        <f t="shared" si="505"/>
        <v>-6.8444989959450008E-4</v>
      </c>
      <c r="CQ327" s="230">
        <f t="shared" si="505"/>
        <v>-6.8444989959450008E-4</v>
      </c>
      <c r="CR327" s="230">
        <f t="shared" si="505"/>
        <v>-6.8444989959450008E-4</v>
      </c>
      <c r="CS327" s="230">
        <f t="shared" si="505"/>
        <v>-6.8444989959450008E-4</v>
      </c>
      <c r="CT327" s="230">
        <f t="shared" si="505"/>
        <v>-6.8444989959450008E-4</v>
      </c>
      <c r="CU327" s="230">
        <f t="shared" si="505"/>
        <v>-6.8444989959450008E-4</v>
      </c>
      <c r="CV327" s="230">
        <f t="shared" si="505"/>
        <v>-6.8444989959450008E-4</v>
      </c>
      <c r="CW327" s="230">
        <f t="shared" si="505"/>
        <v>-6.8444989959450008E-4</v>
      </c>
      <c r="CX327" s="230">
        <f t="shared" si="505"/>
        <v>-6.8444989959450008E-4</v>
      </c>
      <c r="CY327" s="230">
        <f t="shared" si="506"/>
        <v>-6.8444989959450008E-4</v>
      </c>
      <c r="CZ327" s="230">
        <f t="shared" si="506"/>
        <v>-6.8444989959450008E-4</v>
      </c>
      <c r="DA327" s="230">
        <f t="shared" si="506"/>
        <v>-6.8444989959450008E-4</v>
      </c>
      <c r="DB327" s="230">
        <f t="shared" si="506"/>
        <v>-6.8444989959450008E-4</v>
      </c>
      <c r="DC327" s="230">
        <f t="shared" si="506"/>
        <v>-6.8444989959450008E-4</v>
      </c>
      <c r="DD327" s="230">
        <f t="shared" si="506"/>
        <v>-6.8444989959450008E-4</v>
      </c>
      <c r="DE327" s="230">
        <f t="shared" si="506"/>
        <v>-6.8444989959450008E-4</v>
      </c>
      <c r="DF327" s="230">
        <f t="shared" si="506"/>
        <v>-6.8444989959450008E-4</v>
      </c>
      <c r="DG327" s="230">
        <f t="shared" si="506"/>
        <v>-6.8444989959450008E-4</v>
      </c>
      <c r="DH327" s="230">
        <f t="shared" si="506"/>
        <v>-6.8444989959450008E-4</v>
      </c>
      <c r="DI327" s="230">
        <f t="shared" si="507"/>
        <v>-6.8444989959450008E-4</v>
      </c>
      <c r="DJ327" s="230">
        <f t="shared" si="507"/>
        <v>-6.8444989959450008E-4</v>
      </c>
      <c r="DK327" s="230">
        <f t="shared" si="507"/>
        <v>-6.8444989959450008E-4</v>
      </c>
      <c r="DL327" s="230">
        <f t="shared" si="507"/>
        <v>-6.8444989959450008E-4</v>
      </c>
      <c r="DM327" s="230">
        <f t="shared" si="507"/>
        <v>-6.8444989959450008E-4</v>
      </c>
      <c r="DN327" s="230">
        <f t="shared" si="507"/>
        <v>-6.8444989959450008E-4</v>
      </c>
      <c r="DO327" s="230">
        <f t="shared" si="507"/>
        <v>-6.8444989959450008E-4</v>
      </c>
      <c r="DP327" s="230">
        <f t="shared" si="507"/>
        <v>-6.8444989959450008E-4</v>
      </c>
    </row>
    <row r="328" spans="2:120" x14ac:dyDescent="0.25">
      <c r="B328" s="194" t="str">
        <f t="shared" si="455"/>
        <v>Ecuador</v>
      </c>
      <c r="C328" s="233">
        <f>'web app'!$C$29</f>
        <v>668.55</v>
      </c>
      <c r="D328" s="234">
        <f>'web app'!$C$17</f>
        <v>0.15</v>
      </c>
      <c r="E328" s="235">
        <f>VLOOKUP($S328,'data countries EDGAR'!$A$15:$AA$223,'data countries EDGAR'!$AA$12,FALSE)</f>
        <v>2.2174524483955806E-3</v>
      </c>
      <c r="F328" s="235">
        <f>VLOOKUP($S328,'data countries EDGAR'!$A$15:$AA$223,'data countries EDGAR'!$Z$12,FALSE)</f>
        <v>1.1426750231640775E-3</v>
      </c>
      <c r="G328" s="193">
        <f t="shared" si="456"/>
        <v>0.87171675388212211</v>
      </c>
      <c r="H328" s="262">
        <f>VLOOKUP($S328,'data countries EDGAR'!$A$15:$AA$223,'data countries EDGAR'!M$12,FALSE)/1000</f>
        <v>4.1925372250404998E-2</v>
      </c>
      <c r="I328" s="236">
        <f>VLOOKUP($S328,'data countries EDGAR'!$A$15:$AA$223,'data countries EDGAR'!N$12,FALSE)/1000</f>
        <v>3.6598594544315001E-2</v>
      </c>
      <c r="J328" s="236">
        <f>VLOOKUP($S328,'data countries EDGAR'!$A$15:$AA$223,'data countries EDGAR'!O$12,FALSE)/1000</f>
        <v>4.1160686228330003E-2</v>
      </c>
      <c r="K328" s="236">
        <f>VLOOKUP($S328,'data countries EDGAR'!$A$15:$AA$223,'data countries EDGAR'!P$12,FALSE)/1000</f>
        <v>4.4169334144399997E-2</v>
      </c>
      <c r="L328" s="236">
        <f>VLOOKUP($S328,'data countries EDGAR'!$A$15:$AA$223,'data countries EDGAR'!Q$12,FALSE)/1000</f>
        <v>4.6790115436487999E-2</v>
      </c>
      <c r="M328" s="236">
        <f>VLOOKUP($S328,'data countries EDGAR'!$A$15:$AA$223,'data countries EDGAR'!R$12,FALSE)/1000</f>
        <v>4.7963813709031002E-2</v>
      </c>
      <c r="N328" s="236"/>
      <c r="O328" s="236"/>
      <c r="P328" s="262">
        <f t="shared" si="457"/>
        <v>0.21668254406256399</v>
      </c>
      <c r="Q328" s="194">
        <f t="shared" si="458"/>
        <v>-4.4076838150864828E-2</v>
      </c>
      <c r="R328" s="237">
        <f t="shared" si="459"/>
        <v>6.7289368234686023E-2</v>
      </c>
      <c r="S328" s="194" t="str">
        <f>'data countries EDGAR'!A71</f>
        <v>Ecuador</v>
      </c>
      <c r="T328" s="210">
        <f>'web app'!$M$22-1</f>
        <v>2024</v>
      </c>
      <c r="U328" s="228">
        <f t="shared" si="460"/>
        <v>0.65503420981955807</v>
      </c>
      <c r="V328" s="193">
        <f t="shared" si="434"/>
        <v>0.65503420981993066</v>
      </c>
      <c r="W328" s="254">
        <f t="shared" si="461"/>
        <v>7.3223372139015641E-2</v>
      </c>
      <c r="X328" s="197">
        <f t="shared" si="435"/>
        <v>4.7963813709031002E-2</v>
      </c>
      <c r="Y328" s="229">
        <f t="shared" si="436"/>
        <v>-9.5927627418062006E-4</v>
      </c>
      <c r="Z328" s="199">
        <f t="shared" si="462"/>
        <v>4.8923089983211619E-2</v>
      </c>
      <c r="AA328" s="199">
        <f t="shared" si="437"/>
        <v>-199.59439284532164</v>
      </c>
      <c r="AB328" s="200">
        <f t="shared" si="438"/>
        <v>203562.67171016248</v>
      </c>
      <c r="AC328" s="199">
        <f t="shared" si="463"/>
        <v>2024.5081299799972</v>
      </c>
      <c r="AD328" s="199">
        <f t="shared" si="464"/>
        <v>2055.2503831027652</v>
      </c>
      <c r="AE328" s="201">
        <f t="shared" si="465"/>
        <v>2055.2503831027652</v>
      </c>
      <c r="AF328" s="202">
        <f t="shared" si="439"/>
        <v>2054.6474344144758</v>
      </c>
      <c r="AG328" s="202">
        <f t="shared" si="466"/>
        <v>2055.2503831027652</v>
      </c>
      <c r="AH328" s="202">
        <f t="shared" si="467"/>
        <v>2055</v>
      </c>
      <c r="AI328" s="177">
        <f t="shared" si="440"/>
        <v>2055</v>
      </c>
      <c r="AJ328" s="178" cm="1">
        <f t="array" ref="AJ328">IFERROR(INDEX($AN$6:$DP$6,MATCH(_xlfn.AGGREGATE(14,6,(AN328:DP328)/(AN328:DP328&lt;=0),1),AN328:DP328,0)),"-")</f>
        <v>2055</v>
      </c>
      <c r="AL328" s="176" t="s">
        <v>302</v>
      </c>
      <c r="AM328" s="154">
        <f t="shared" si="441"/>
        <v>4.1925372250404998E-2</v>
      </c>
      <c r="AN328" s="173">
        <f t="shared" si="442"/>
        <v>3.6598594544315001E-2</v>
      </c>
      <c r="AO328" s="173">
        <f t="shared" si="443"/>
        <v>4.1160686228330003E-2</v>
      </c>
      <c r="AP328" s="173">
        <f t="shared" si="444"/>
        <v>4.4169334144399997E-2</v>
      </c>
      <c r="AQ328" s="173">
        <f t="shared" si="445"/>
        <v>4.6790115436487999E-2</v>
      </c>
      <c r="AR328" s="173">
        <f t="shared" si="446"/>
        <v>4.7963813709031002E-2</v>
      </c>
      <c r="AS328" s="230">
        <f t="shared" si="500"/>
        <v>4.6372838734191998E-2</v>
      </c>
      <c r="AT328" s="230">
        <f t="shared" si="500"/>
        <v>4.4781863759352995E-2</v>
      </c>
      <c r="AU328" s="230">
        <f t="shared" si="500"/>
        <v>4.3190888784513992E-2</v>
      </c>
      <c r="AV328" s="230">
        <f t="shared" si="500"/>
        <v>4.1599913809674989E-2</v>
      </c>
      <c r="AW328" s="230">
        <f t="shared" si="500"/>
        <v>4.0008938834835986E-2</v>
      </c>
      <c r="AX328" s="230">
        <f t="shared" si="500"/>
        <v>3.8417963859996983E-2</v>
      </c>
      <c r="AY328" s="230">
        <f t="shared" si="500"/>
        <v>3.682698888515798E-2</v>
      </c>
      <c r="AZ328" s="230">
        <f t="shared" si="500"/>
        <v>3.5236013910318977E-2</v>
      </c>
      <c r="BA328" s="230">
        <f t="shared" si="501"/>
        <v>3.3645038935479973E-2</v>
      </c>
      <c r="BB328" s="230">
        <f t="shared" si="501"/>
        <v>3.2054063960640963E-2</v>
      </c>
      <c r="BC328" s="230">
        <f t="shared" si="501"/>
        <v>3.0463088985801964E-2</v>
      </c>
      <c r="BD328" s="230">
        <f t="shared" si="501"/>
        <v>2.8872114010962961E-2</v>
      </c>
      <c r="BE328" s="230">
        <f t="shared" si="501"/>
        <v>2.7281139036123957E-2</v>
      </c>
      <c r="BF328" s="230">
        <f t="shared" si="501"/>
        <v>2.5690164061284954E-2</v>
      </c>
      <c r="BG328" s="230">
        <f t="shared" si="501"/>
        <v>2.4099189086445951E-2</v>
      </c>
      <c r="BH328" s="230">
        <f t="shared" si="501"/>
        <v>2.2508214111606948E-2</v>
      </c>
      <c r="BI328" s="230">
        <f t="shared" si="501"/>
        <v>2.0917239136767945E-2</v>
      </c>
      <c r="BJ328" s="230">
        <f t="shared" si="501"/>
        <v>1.9326264161928942E-2</v>
      </c>
      <c r="BK328" s="230">
        <f t="shared" si="502"/>
        <v>1.7735289187089939E-2</v>
      </c>
      <c r="BL328" s="230">
        <f t="shared" si="502"/>
        <v>1.6144314212250932E-2</v>
      </c>
      <c r="BM328" s="230">
        <f t="shared" si="502"/>
        <v>1.4553339237411929E-2</v>
      </c>
      <c r="BN328" s="230">
        <f t="shared" si="502"/>
        <v>1.2962364262572926E-2</v>
      </c>
      <c r="BO328" s="230">
        <f t="shared" si="502"/>
        <v>1.1371389287733923E-2</v>
      </c>
      <c r="BP328" s="230">
        <f t="shared" si="502"/>
        <v>9.7804143128949195E-3</v>
      </c>
      <c r="BQ328" s="230">
        <f t="shared" si="502"/>
        <v>8.1894393380559163E-3</v>
      </c>
      <c r="BR328" s="230">
        <f t="shared" si="502"/>
        <v>6.5984643632169132E-3</v>
      </c>
      <c r="BS328" s="230">
        <f t="shared" si="502"/>
        <v>5.0074893883779101E-3</v>
      </c>
      <c r="BT328" s="230">
        <f t="shared" si="502"/>
        <v>3.4165144135389069E-3</v>
      </c>
      <c r="BU328" s="230">
        <f t="shared" si="503"/>
        <v>1.8255394386999038E-3</v>
      </c>
      <c r="BV328" s="230">
        <f t="shared" si="503"/>
        <v>2.3456446386090068E-4</v>
      </c>
      <c r="BW328" s="230">
        <f t="shared" si="503"/>
        <v>-9.094058127369427E-4</v>
      </c>
      <c r="BX328" s="230">
        <f t="shared" si="503"/>
        <v>-9.5927627418062006E-4</v>
      </c>
      <c r="BY328" s="230">
        <f t="shared" si="503"/>
        <v>-9.5927627418062006E-4</v>
      </c>
      <c r="BZ328" s="230">
        <f t="shared" si="503"/>
        <v>-9.5927627418062006E-4</v>
      </c>
      <c r="CA328" s="230">
        <f t="shared" si="503"/>
        <v>-9.5927627418062006E-4</v>
      </c>
      <c r="CB328" s="230">
        <f t="shared" si="503"/>
        <v>-9.5927627418062006E-4</v>
      </c>
      <c r="CC328" s="230">
        <f t="shared" si="503"/>
        <v>-9.5927627418062006E-4</v>
      </c>
      <c r="CD328" s="230">
        <f t="shared" si="503"/>
        <v>-9.5927627418062006E-4</v>
      </c>
      <c r="CE328" s="230">
        <f t="shared" si="504"/>
        <v>-9.5927627418062006E-4</v>
      </c>
      <c r="CF328" s="230">
        <f t="shared" si="504"/>
        <v>-9.5927627418062006E-4</v>
      </c>
      <c r="CG328" s="230">
        <f t="shared" si="504"/>
        <v>-9.5927627418062006E-4</v>
      </c>
      <c r="CH328" s="230">
        <f t="shared" si="504"/>
        <v>-9.5927627418062006E-4</v>
      </c>
      <c r="CI328" s="230">
        <f t="shared" si="504"/>
        <v>-9.5927627418062006E-4</v>
      </c>
      <c r="CJ328" s="230">
        <f t="shared" si="504"/>
        <v>-9.5927627418062006E-4</v>
      </c>
      <c r="CK328" s="230">
        <f t="shared" si="504"/>
        <v>-9.5927627418062006E-4</v>
      </c>
      <c r="CL328" s="230">
        <f t="shared" si="504"/>
        <v>-9.5927627418062006E-4</v>
      </c>
      <c r="CM328" s="230">
        <f t="shared" si="504"/>
        <v>-9.5927627418062006E-4</v>
      </c>
      <c r="CN328" s="230">
        <f t="shared" si="504"/>
        <v>-9.5927627418062006E-4</v>
      </c>
      <c r="CO328" s="230">
        <f t="shared" si="505"/>
        <v>-9.5927627418062006E-4</v>
      </c>
      <c r="CP328" s="230">
        <f t="shared" si="505"/>
        <v>-9.5927627418062006E-4</v>
      </c>
      <c r="CQ328" s="230">
        <f t="shared" si="505"/>
        <v>-9.5927627418062006E-4</v>
      </c>
      <c r="CR328" s="230">
        <f t="shared" si="505"/>
        <v>-9.5927627418062006E-4</v>
      </c>
      <c r="CS328" s="230">
        <f t="shared" si="505"/>
        <v>-9.5927627418062006E-4</v>
      </c>
      <c r="CT328" s="230">
        <f t="shared" si="505"/>
        <v>-9.5927627418062006E-4</v>
      </c>
      <c r="CU328" s="230">
        <f t="shared" si="505"/>
        <v>-9.5927627418062006E-4</v>
      </c>
      <c r="CV328" s="230">
        <f t="shared" si="505"/>
        <v>-9.5927627418062006E-4</v>
      </c>
      <c r="CW328" s="230">
        <f t="shared" si="505"/>
        <v>-9.5927627418062006E-4</v>
      </c>
      <c r="CX328" s="230">
        <f t="shared" si="505"/>
        <v>-9.5927627418062006E-4</v>
      </c>
      <c r="CY328" s="230">
        <f t="shared" si="506"/>
        <v>-9.5927627418062006E-4</v>
      </c>
      <c r="CZ328" s="230">
        <f t="shared" si="506"/>
        <v>-9.5927627418062006E-4</v>
      </c>
      <c r="DA328" s="230">
        <f t="shared" si="506"/>
        <v>-9.5927627418062006E-4</v>
      </c>
      <c r="DB328" s="230">
        <f t="shared" si="506"/>
        <v>-9.5927627418062006E-4</v>
      </c>
      <c r="DC328" s="230">
        <f t="shared" si="506"/>
        <v>-9.5927627418062006E-4</v>
      </c>
      <c r="DD328" s="230">
        <f t="shared" si="506"/>
        <v>-9.5927627418062006E-4</v>
      </c>
      <c r="DE328" s="230">
        <f t="shared" si="506"/>
        <v>-9.5927627418062006E-4</v>
      </c>
      <c r="DF328" s="230">
        <f t="shared" si="506"/>
        <v>-9.5927627418062006E-4</v>
      </c>
      <c r="DG328" s="230">
        <f t="shared" si="506"/>
        <v>-9.5927627418062006E-4</v>
      </c>
      <c r="DH328" s="230">
        <f t="shared" si="506"/>
        <v>-9.5927627418062006E-4</v>
      </c>
      <c r="DI328" s="230">
        <f t="shared" si="507"/>
        <v>-9.5927627418062006E-4</v>
      </c>
      <c r="DJ328" s="230">
        <f t="shared" si="507"/>
        <v>-9.5927627418062006E-4</v>
      </c>
      <c r="DK328" s="230">
        <f t="shared" si="507"/>
        <v>-9.5927627418062006E-4</v>
      </c>
      <c r="DL328" s="230">
        <f t="shared" si="507"/>
        <v>-9.5927627418062006E-4</v>
      </c>
      <c r="DM328" s="230">
        <f t="shared" si="507"/>
        <v>-9.5927627418062006E-4</v>
      </c>
      <c r="DN328" s="230">
        <f t="shared" si="507"/>
        <v>-9.5927627418062006E-4</v>
      </c>
      <c r="DO328" s="230">
        <f t="shared" si="507"/>
        <v>-9.5927627418062006E-4</v>
      </c>
      <c r="DP328" s="230">
        <f t="shared" si="507"/>
        <v>-9.5927627418062006E-4</v>
      </c>
    </row>
    <row r="329" spans="2:120" x14ac:dyDescent="0.25">
      <c r="B329" s="194" t="str">
        <f t="shared" si="455"/>
        <v>Egypt</v>
      </c>
      <c r="C329" s="233">
        <f>'web app'!$C$29</f>
        <v>668.55</v>
      </c>
      <c r="D329" s="234">
        <f>'web app'!$C$17</f>
        <v>0.15</v>
      </c>
      <c r="E329" s="235">
        <f>VLOOKUP($S329,'data countries EDGAR'!$A$15:$AA$223,'data countries EDGAR'!$AA$12,FALSE)</f>
        <v>1.311877524156393E-2</v>
      </c>
      <c r="F329" s="235">
        <f>VLOOKUP($S329,'data countries EDGAR'!$A$15:$AA$223,'data countries EDGAR'!$Z$12,FALSE)</f>
        <v>6.4602423157746622E-3</v>
      </c>
      <c r="G329" s="193">
        <f t="shared" si="456"/>
        <v>4.9867293283416121</v>
      </c>
      <c r="H329" s="262">
        <f>VLOOKUP($S329,'data countries EDGAR'!$A$15:$AA$223,'data countries EDGAR'!M$12,FALSE)/1000</f>
        <v>0.23702982775163001</v>
      </c>
      <c r="I329" s="236">
        <f>VLOOKUP($S329,'data countries EDGAR'!$A$15:$AA$223,'data countries EDGAR'!N$12,FALSE)/1000</f>
        <v>0.24618403687669999</v>
      </c>
      <c r="J329" s="236">
        <f>VLOOKUP($S329,'data countries EDGAR'!$A$15:$AA$223,'data countries EDGAR'!O$12,FALSE)/1000</f>
        <v>0.26163126409998999</v>
      </c>
      <c r="K329" s="236">
        <f>VLOOKUP($S329,'data countries EDGAR'!$A$15:$AA$223,'data countries EDGAR'!P$12,FALSE)/1000</f>
        <v>0.25899355404960001</v>
      </c>
      <c r="L329" s="236">
        <f>VLOOKUP($S329,'data countries EDGAR'!$A$15:$AA$223,'data countries EDGAR'!Q$12,FALSE)/1000</f>
        <v>0.27583651027907002</v>
      </c>
      <c r="M329" s="236">
        <f>VLOOKUP($S329,'data countries EDGAR'!$A$15:$AA$223,'data countries EDGAR'!R$12,FALSE)/1000</f>
        <v>0.29163858274771004</v>
      </c>
      <c r="N329" s="236"/>
      <c r="O329" s="236"/>
      <c r="P329" s="262">
        <f t="shared" si="457"/>
        <v>1.3342839480530699</v>
      </c>
      <c r="Q329" s="194">
        <f t="shared" si="458"/>
        <v>-0.28029347283311767</v>
      </c>
      <c r="R329" s="237">
        <f t="shared" si="459"/>
        <v>7.6741318116843288E-2</v>
      </c>
      <c r="S329" s="194" t="str">
        <f>'data countries EDGAR'!A72</f>
        <v>Egypt</v>
      </c>
      <c r="T329" s="210">
        <f>'web app'!$M$22-1</f>
        <v>2024</v>
      </c>
      <c r="U329" s="228">
        <f t="shared" si="460"/>
        <v>3.6524453802885422</v>
      </c>
      <c r="V329" s="193">
        <f t="shared" si="434"/>
        <v>3.6524453802796097</v>
      </c>
      <c r="W329" s="254">
        <f t="shared" si="461"/>
        <v>7.9847486375207666E-2</v>
      </c>
      <c r="X329" s="197">
        <f t="shared" si="435"/>
        <v>0.29163858274771004</v>
      </c>
      <c r="Y329" s="229">
        <f t="shared" si="436"/>
        <v>-5.8327716549542007E-3</v>
      </c>
      <c r="Z329" s="199">
        <f t="shared" si="462"/>
        <v>0.29747135440266426</v>
      </c>
      <c r="AA329" s="199">
        <f t="shared" si="437"/>
        <v>-1212.9504573829201</v>
      </c>
      <c r="AB329" s="200">
        <f t="shared" si="438"/>
        <v>1236402.1078169625</v>
      </c>
      <c r="AC329" s="199">
        <f t="shared" si="463"/>
        <v>2024.5087632441036</v>
      </c>
      <c r="AD329" s="199">
        <f t="shared" si="464"/>
        <v>2053.0282480710825</v>
      </c>
      <c r="AE329" s="201">
        <f t="shared" si="465"/>
        <v>2053.0282480710825</v>
      </c>
      <c r="AF329" s="202">
        <f t="shared" si="439"/>
        <v>2052.4688706579241</v>
      </c>
      <c r="AG329" s="202">
        <f t="shared" si="466"/>
        <v>2053.0282480710825</v>
      </c>
      <c r="AH329" s="202">
        <f t="shared" si="467"/>
        <v>2053</v>
      </c>
      <c r="AI329" s="177">
        <f t="shared" si="440"/>
        <v>2052</v>
      </c>
      <c r="AJ329" s="178" cm="1">
        <f t="array" ref="AJ329">IFERROR(INDEX($AN$6:$DP$6,MATCH(_xlfn.AGGREGATE(14,6,(AN329:DP329)/(AN329:DP329&lt;=0),1),AN329:DP329,0)),"-")</f>
        <v>2052</v>
      </c>
      <c r="AL329" s="176" t="s">
        <v>302</v>
      </c>
      <c r="AM329" s="154">
        <f t="shared" si="441"/>
        <v>0.23702982775163001</v>
      </c>
      <c r="AN329" s="173">
        <f t="shared" si="442"/>
        <v>0.24618403687669999</v>
      </c>
      <c r="AO329" s="173">
        <f t="shared" si="443"/>
        <v>0.26163126409998999</v>
      </c>
      <c r="AP329" s="173">
        <f t="shared" si="444"/>
        <v>0.25899355404960001</v>
      </c>
      <c r="AQ329" s="173">
        <f t="shared" si="445"/>
        <v>0.27583651027907002</v>
      </c>
      <c r="AR329" s="173">
        <f t="shared" si="446"/>
        <v>0.29163858274771004</v>
      </c>
      <c r="AS329" s="230">
        <f t="shared" si="500"/>
        <v>0.28121132644856861</v>
      </c>
      <c r="AT329" s="230">
        <f t="shared" si="500"/>
        <v>0.27078407014942724</v>
      </c>
      <c r="AU329" s="230">
        <f t="shared" si="500"/>
        <v>0.26035681385028581</v>
      </c>
      <c r="AV329" s="230">
        <f t="shared" si="500"/>
        <v>0.2499295575511444</v>
      </c>
      <c r="AW329" s="230">
        <f t="shared" si="500"/>
        <v>0.239502301252003</v>
      </c>
      <c r="AX329" s="230">
        <f t="shared" si="500"/>
        <v>0.22907504495286157</v>
      </c>
      <c r="AY329" s="230">
        <f t="shared" si="500"/>
        <v>0.21864778865372017</v>
      </c>
      <c r="AZ329" s="230">
        <f t="shared" si="500"/>
        <v>0.20822053235457877</v>
      </c>
      <c r="BA329" s="230">
        <f t="shared" si="501"/>
        <v>0.19779327605543734</v>
      </c>
      <c r="BB329" s="230">
        <f t="shared" si="501"/>
        <v>0.18736601975629594</v>
      </c>
      <c r="BC329" s="230">
        <f t="shared" si="501"/>
        <v>0.17693876345715454</v>
      </c>
      <c r="BD329" s="230">
        <f t="shared" si="501"/>
        <v>0.16651150715801311</v>
      </c>
      <c r="BE329" s="230">
        <f t="shared" si="501"/>
        <v>0.1560842508588717</v>
      </c>
      <c r="BF329" s="230">
        <f t="shared" si="501"/>
        <v>0.1456569945597303</v>
      </c>
      <c r="BG329" s="230">
        <f t="shared" si="501"/>
        <v>0.13522973826058887</v>
      </c>
      <c r="BH329" s="230">
        <f t="shared" si="501"/>
        <v>0.12480248196144747</v>
      </c>
      <c r="BI329" s="230">
        <f t="shared" si="501"/>
        <v>0.11437522566230607</v>
      </c>
      <c r="BJ329" s="230">
        <f t="shared" si="501"/>
        <v>0.10394796936316464</v>
      </c>
      <c r="BK329" s="230">
        <f t="shared" si="502"/>
        <v>9.3520713064023236E-2</v>
      </c>
      <c r="BL329" s="230">
        <f t="shared" si="502"/>
        <v>8.3093456764881835E-2</v>
      </c>
      <c r="BM329" s="230">
        <f t="shared" si="502"/>
        <v>7.2666200465740405E-2</v>
      </c>
      <c r="BN329" s="230">
        <f t="shared" si="502"/>
        <v>6.2238944166599003E-2</v>
      </c>
      <c r="BO329" s="230">
        <f t="shared" si="502"/>
        <v>5.1811687867457601E-2</v>
      </c>
      <c r="BP329" s="230">
        <f t="shared" si="502"/>
        <v>4.1384431568316171E-2</v>
      </c>
      <c r="BQ329" s="230">
        <f t="shared" si="502"/>
        <v>3.0957175269174797E-2</v>
      </c>
      <c r="BR329" s="230">
        <f t="shared" si="502"/>
        <v>2.0529918970033367E-2</v>
      </c>
      <c r="BS329" s="230">
        <f t="shared" si="502"/>
        <v>1.0102662670891938E-2</v>
      </c>
      <c r="BT329" s="230">
        <f t="shared" si="502"/>
        <v>-3.2459362824943661E-4</v>
      </c>
      <c r="BU329" s="230">
        <f t="shared" si="503"/>
        <v>-5.8286114220209495E-3</v>
      </c>
      <c r="BV329" s="230">
        <f t="shared" si="503"/>
        <v>-5.8327716549542007E-3</v>
      </c>
      <c r="BW329" s="230">
        <f t="shared" si="503"/>
        <v>-5.8327716549542007E-3</v>
      </c>
      <c r="BX329" s="230">
        <f t="shared" si="503"/>
        <v>-5.8327716549542007E-3</v>
      </c>
      <c r="BY329" s="230">
        <f t="shared" si="503"/>
        <v>-5.8327716549542007E-3</v>
      </c>
      <c r="BZ329" s="230">
        <f t="shared" si="503"/>
        <v>-5.8327716549542007E-3</v>
      </c>
      <c r="CA329" s="230">
        <f t="shared" si="503"/>
        <v>-5.8327716549542007E-3</v>
      </c>
      <c r="CB329" s="230">
        <f t="shared" si="503"/>
        <v>-5.8327716549542007E-3</v>
      </c>
      <c r="CC329" s="230">
        <f t="shared" si="503"/>
        <v>-5.8327716549542007E-3</v>
      </c>
      <c r="CD329" s="230">
        <f t="shared" si="503"/>
        <v>-5.8327716549542007E-3</v>
      </c>
      <c r="CE329" s="230">
        <f t="shared" si="504"/>
        <v>-5.8327716549542007E-3</v>
      </c>
      <c r="CF329" s="230">
        <f t="shared" si="504"/>
        <v>-5.8327716549542007E-3</v>
      </c>
      <c r="CG329" s="230">
        <f t="shared" si="504"/>
        <v>-5.8327716549542007E-3</v>
      </c>
      <c r="CH329" s="230">
        <f t="shared" si="504"/>
        <v>-5.8327716549542007E-3</v>
      </c>
      <c r="CI329" s="230">
        <f t="shared" si="504"/>
        <v>-5.8327716549542007E-3</v>
      </c>
      <c r="CJ329" s="230">
        <f t="shared" si="504"/>
        <v>-5.8327716549542007E-3</v>
      </c>
      <c r="CK329" s="230">
        <f t="shared" si="504"/>
        <v>-5.8327716549542007E-3</v>
      </c>
      <c r="CL329" s="230">
        <f t="shared" si="504"/>
        <v>-5.8327716549542007E-3</v>
      </c>
      <c r="CM329" s="230">
        <f t="shared" si="504"/>
        <v>-5.8327716549542007E-3</v>
      </c>
      <c r="CN329" s="230">
        <f t="shared" si="504"/>
        <v>-5.8327716549542007E-3</v>
      </c>
      <c r="CO329" s="230">
        <f t="shared" si="505"/>
        <v>-5.8327716549542007E-3</v>
      </c>
      <c r="CP329" s="230">
        <f t="shared" si="505"/>
        <v>-5.8327716549542007E-3</v>
      </c>
      <c r="CQ329" s="230">
        <f t="shared" si="505"/>
        <v>-5.8327716549542007E-3</v>
      </c>
      <c r="CR329" s="230">
        <f t="shared" si="505"/>
        <v>-5.8327716549542007E-3</v>
      </c>
      <c r="CS329" s="230">
        <f t="shared" si="505"/>
        <v>-5.8327716549542007E-3</v>
      </c>
      <c r="CT329" s="230">
        <f t="shared" si="505"/>
        <v>-5.8327716549542007E-3</v>
      </c>
      <c r="CU329" s="230">
        <f t="shared" si="505"/>
        <v>-5.8327716549542007E-3</v>
      </c>
      <c r="CV329" s="230">
        <f t="shared" si="505"/>
        <v>-5.8327716549542007E-3</v>
      </c>
      <c r="CW329" s="230">
        <f t="shared" si="505"/>
        <v>-5.8327716549542007E-3</v>
      </c>
      <c r="CX329" s="230">
        <f t="shared" si="505"/>
        <v>-5.8327716549542007E-3</v>
      </c>
      <c r="CY329" s="230">
        <f t="shared" si="506"/>
        <v>-5.8327716549542007E-3</v>
      </c>
      <c r="CZ329" s="230">
        <f t="shared" si="506"/>
        <v>-5.8327716549542007E-3</v>
      </c>
      <c r="DA329" s="230">
        <f t="shared" si="506"/>
        <v>-5.8327716549542007E-3</v>
      </c>
      <c r="DB329" s="230">
        <f t="shared" si="506"/>
        <v>-5.8327716549542007E-3</v>
      </c>
      <c r="DC329" s="230">
        <f t="shared" si="506"/>
        <v>-5.8327716549542007E-3</v>
      </c>
      <c r="DD329" s="230">
        <f t="shared" si="506"/>
        <v>-5.8327716549542007E-3</v>
      </c>
      <c r="DE329" s="230">
        <f t="shared" si="506"/>
        <v>-5.8327716549542007E-3</v>
      </c>
      <c r="DF329" s="230">
        <f t="shared" si="506"/>
        <v>-5.8327716549542007E-3</v>
      </c>
      <c r="DG329" s="230">
        <f t="shared" si="506"/>
        <v>-5.8327716549542007E-3</v>
      </c>
      <c r="DH329" s="230">
        <f t="shared" si="506"/>
        <v>-5.8327716549542007E-3</v>
      </c>
      <c r="DI329" s="230">
        <f t="shared" si="507"/>
        <v>-5.8327716549542007E-3</v>
      </c>
      <c r="DJ329" s="230">
        <f t="shared" si="507"/>
        <v>-5.8327716549542007E-3</v>
      </c>
      <c r="DK329" s="230">
        <f t="shared" si="507"/>
        <v>-5.8327716549542007E-3</v>
      </c>
      <c r="DL329" s="230">
        <f t="shared" si="507"/>
        <v>-5.8327716549542007E-3</v>
      </c>
      <c r="DM329" s="230">
        <f t="shared" si="507"/>
        <v>-5.8327716549542007E-3</v>
      </c>
      <c r="DN329" s="230">
        <f t="shared" si="507"/>
        <v>-5.8327716549542007E-3</v>
      </c>
      <c r="DO329" s="230">
        <f t="shared" si="507"/>
        <v>-5.8327716549542007E-3</v>
      </c>
      <c r="DP329" s="230">
        <f t="shared" si="507"/>
        <v>-5.8327716549542007E-3</v>
      </c>
    </row>
    <row r="330" spans="2:120" x14ac:dyDescent="0.25">
      <c r="B330" s="194" t="str">
        <f t="shared" si="455"/>
        <v>El Salvador</v>
      </c>
      <c r="C330" s="233">
        <f>'web app'!$C$29</f>
        <v>668.55</v>
      </c>
      <c r="D330" s="234">
        <f>'web app'!$C$17</f>
        <v>0.15</v>
      </c>
      <c r="E330" s="235">
        <f>VLOOKUP($S330,'data countries EDGAR'!$A$15:$AA$223,'data countries EDGAR'!$AA$12,FALSE)</f>
        <v>8.3578994219858942E-4</v>
      </c>
      <c r="F330" s="235">
        <f>VLOOKUP($S330,'data countries EDGAR'!$A$15:$AA$223,'data countries EDGAR'!$Z$12,FALSE)</f>
        <v>2.2094999182401421E-4</v>
      </c>
      <c r="G330" s="193">
        <f t="shared" si="456"/>
        <v>0.20937380435738301</v>
      </c>
      <c r="H330" s="262">
        <f>VLOOKUP($S330,'data countries EDGAR'!$A$15:$AA$223,'data countries EDGAR'!M$12,FALSE)/1000</f>
        <v>8.1067761770929996E-3</v>
      </c>
      <c r="I330" s="236">
        <f>VLOOKUP($S330,'data countries EDGAR'!$A$15:$AA$223,'data countries EDGAR'!N$12,FALSE)/1000</f>
        <v>6.6534605423862001E-3</v>
      </c>
      <c r="J330" s="236">
        <f>VLOOKUP($S330,'data countries EDGAR'!$A$15:$AA$223,'data countries EDGAR'!O$12,FALSE)/1000</f>
        <v>7.5320327184261E-3</v>
      </c>
      <c r="K330" s="236">
        <f>VLOOKUP($S330,'data countries EDGAR'!$A$15:$AA$223,'data countries EDGAR'!P$12,FALSE)/1000</f>
        <v>8.4657741591672997E-3</v>
      </c>
      <c r="L330" s="236">
        <f>VLOOKUP($S330,'data countries EDGAR'!$A$15:$AA$223,'data countries EDGAR'!Q$12,FALSE)/1000</f>
        <v>9.236513942603301E-3</v>
      </c>
      <c r="M330" s="236">
        <f>VLOOKUP($S330,'data countries EDGAR'!$A$15:$AA$223,'data countries EDGAR'!R$12,FALSE)/1000</f>
        <v>9.5433613033411996E-3</v>
      </c>
      <c r="N330" s="236"/>
      <c r="O330" s="236"/>
      <c r="P330" s="262">
        <f t="shared" si="457"/>
        <v>4.1431142665924098E-2</v>
      </c>
      <c r="Q330" s="194">
        <f t="shared" si="458"/>
        <v>-7.3224716814146171E-3</v>
      </c>
      <c r="R330" s="237">
        <f t="shared" si="459"/>
        <v>4.3601021965861922E-2</v>
      </c>
      <c r="S330" s="194" t="str">
        <f>'data countries EDGAR'!A73</f>
        <v>El Salvador</v>
      </c>
      <c r="T330" s="210">
        <f>'web app'!$M$22-1</f>
        <v>2024</v>
      </c>
      <c r="U330" s="228">
        <f t="shared" si="460"/>
        <v>0.16794266169145891</v>
      </c>
      <c r="V330" s="193">
        <f t="shared" si="434"/>
        <v>0.16794266169134495</v>
      </c>
      <c r="W330" s="254">
        <f t="shared" si="461"/>
        <v>5.6825116424319422E-2</v>
      </c>
      <c r="X330" s="197">
        <f t="shared" si="435"/>
        <v>9.5433613033411996E-3</v>
      </c>
      <c r="Y330" s="229">
        <f t="shared" si="436"/>
        <v>-1.9086722606682401E-4</v>
      </c>
      <c r="Z330" s="199">
        <f t="shared" si="462"/>
        <v>9.7342285294080236E-3</v>
      </c>
      <c r="AA330" s="199">
        <f t="shared" si="437"/>
        <v>-39.788522685847568</v>
      </c>
      <c r="AB330" s="200">
        <f t="shared" si="438"/>
        <v>40655.155126866681</v>
      </c>
      <c r="AC330" s="199">
        <f t="shared" si="463"/>
        <v>2024.5064969680111</v>
      </c>
      <c r="AD330" s="199">
        <f t="shared" si="464"/>
        <v>2062.9794877345962</v>
      </c>
      <c r="AE330" s="201">
        <f t="shared" si="465"/>
        <v>2062.9794877345962</v>
      </c>
      <c r="AF330" s="202">
        <f t="shared" si="439"/>
        <v>2062.2249879750943</v>
      </c>
      <c r="AG330" s="202">
        <f t="shared" si="466"/>
        <v>2062.9794877345962</v>
      </c>
      <c r="AH330" s="202">
        <f t="shared" si="467"/>
        <v>2062</v>
      </c>
      <c r="AI330" s="177">
        <f t="shared" si="440"/>
        <v>2062</v>
      </c>
      <c r="AJ330" s="178" cm="1">
        <f t="array" ref="AJ330">IFERROR(INDEX($AN$6:$DP$6,MATCH(_xlfn.AGGREGATE(14,6,(AN330:DP330)/(AN330:DP330&lt;=0),1),AN330:DP330,0)),"-")</f>
        <v>2062</v>
      </c>
      <c r="AL330" s="176" t="s">
        <v>302</v>
      </c>
      <c r="AM330" s="154">
        <f t="shared" si="441"/>
        <v>8.1067761770929996E-3</v>
      </c>
      <c r="AN330" s="173">
        <f t="shared" si="442"/>
        <v>6.6534605423862001E-3</v>
      </c>
      <c r="AO330" s="173">
        <f t="shared" si="443"/>
        <v>7.5320327184261E-3</v>
      </c>
      <c r="AP330" s="173">
        <f t="shared" si="444"/>
        <v>8.4657741591672997E-3</v>
      </c>
      <c r="AQ330" s="173">
        <f t="shared" si="445"/>
        <v>9.236513942603301E-3</v>
      </c>
      <c r="AR330" s="173">
        <f t="shared" si="446"/>
        <v>9.5433613033411996E-3</v>
      </c>
      <c r="AS330" s="230">
        <f t="shared" si="500"/>
        <v>9.2903894187738242E-3</v>
      </c>
      <c r="AT330" s="230">
        <f t="shared" si="500"/>
        <v>9.0374175342064489E-3</v>
      </c>
      <c r="AU330" s="230">
        <f t="shared" si="500"/>
        <v>8.7844456496390718E-3</v>
      </c>
      <c r="AV330" s="230">
        <f t="shared" si="500"/>
        <v>8.5314737650716965E-3</v>
      </c>
      <c r="AW330" s="230">
        <f t="shared" si="500"/>
        <v>8.2785018805043211E-3</v>
      </c>
      <c r="AX330" s="230">
        <f t="shared" si="500"/>
        <v>8.025529995936944E-3</v>
      </c>
      <c r="AY330" s="230">
        <f t="shared" si="500"/>
        <v>7.7725581113695687E-3</v>
      </c>
      <c r="AZ330" s="230">
        <f t="shared" si="500"/>
        <v>7.5195862268021933E-3</v>
      </c>
      <c r="BA330" s="230">
        <f t="shared" si="501"/>
        <v>7.266614342234818E-3</v>
      </c>
      <c r="BB330" s="230">
        <f t="shared" si="501"/>
        <v>7.0136424576674418E-3</v>
      </c>
      <c r="BC330" s="230">
        <f t="shared" si="501"/>
        <v>6.7606705731000655E-3</v>
      </c>
      <c r="BD330" s="230">
        <f t="shared" si="501"/>
        <v>6.5076986885326902E-3</v>
      </c>
      <c r="BE330" s="230">
        <f t="shared" si="501"/>
        <v>6.2547268039653148E-3</v>
      </c>
      <c r="BF330" s="230">
        <f t="shared" si="501"/>
        <v>6.0017549193979386E-3</v>
      </c>
      <c r="BG330" s="230">
        <f t="shared" si="501"/>
        <v>5.7487830348305624E-3</v>
      </c>
      <c r="BH330" s="230">
        <f t="shared" si="501"/>
        <v>5.4958111502631871E-3</v>
      </c>
      <c r="BI330" s="230">
        <f t="shared" si="501"/>
        <v>5.2428392656958117E-3</v>
      </c>
      <c r="BJ330" s="230">
        <f t="shared" si="501"/>
        <v>4.9898673811284355E-3</v>
      </c>
      <c r="BK330" s="230">
        <f t="shared" si="502"/>
        <v>4.7368954965610593E-3</v>
      </c>
      <c r="BL330" s="230">
        <f t="shared" si="502"/>
        <v>4.4839236119936839E-3</v>
      </c>
      <c r="BM330" s="230">
        <f t="shared" si="502"/>
        <v>4.2309517274263086E-3</v>
      </c>
      <c r="BN330" s="230">
        <f t="shared" si="502"/>
        <v>3.9779798428589324E-3</v>
      </c>
      <c r="BO330" s="230">
        <f t="shared" si="502"/>
        <v>3.7250079582915561E-3</v>
      </c>
      <c r="BP330" s="230">
        <f t="shared" si="502"/>
        <v>3.4720360737241808E-3</v>
      </c>
      <c r="BQ330" s="230">
        <f t="shared" si="502"/>
        <v>3.2190641891568055E-3</v>
      </c>
      <c r="BR330" s="230">
        <f t="shared" si="502"/>
        <v>2.9660923045894292E-3</v>
      </c>
      <c r="BS330" s="230">
        <f t="shared" si="502"/>
        <v>2.713120420022053E-3</v>
      </c>
      <c r="BT330" s="230">
        <f t="shared" si="502"/>
        <v>2.4601485354546777E-3</v>
      </c>
      <c r="BU330" s="230">
        <f t="shared" si="503"/>
        <v>2.2071766508873023E-3</v>
      </c>
      <c r="BV330" s="230">
        <f t="shared" si="503"/>
        <v>1.9542047663199261E-3</v>
      </c>
      <c r="BW330" s="230">
        <f t="shared" si="503"/>
        <v>1.7012328817525499E-3</v>
      </c>
      <c r="BX330" s="230">
        <f t="shared" si="503"/>
        <v>1.4482609971851745E-3</v>
      </c>
      <c r="BY330" s="230">
        <f t="shared" si="503"/>
        <v>1.1952891126177992E-3</v>
      </c>
      <c r="BZ330" s="230">
        <f t="shared" si="503"/>
        <v>9.4231722805042384E-4</v>
      </c>
      <c r="CA330" s="230">
        <f t="shared" si="503"/>
        <v>6.8934534348304675E-4</v>
      </c>
      <c r="CB330" s="230">
        <f t="shared" si="503"/>
        <v>4.3637345891567141E-4</v>
      </c>
      <c r="CC330" s="230">
        <f t="shared" si="503"/>
        <v>1.8340157434829606E-4</v>
      </c>
      <c r="CD330" s="230">
        <f t="shared" si="503"/>
        <v>-6.9517090875303192E-5</v>
      </c>
      <c r="CE330" s="230">
        <f t="shared" si="504"/>
        <v>-1.9086722606682401E-4</v>
      </c>
      <c r="CF330" s="230">
        <f t="shared" si="504"/>
        <v>-1.9086722606682401E-4</v>
      </c>
      <c r="CG330" s="230">
        <f t="shared" si="504"/>
        <v>-1.9086722606682401E-4</v>
      </c>
      <c r="CH330" s="230">
        <f t="shared" si="504"/>
        <v>-1.9086722606682401E-4</v>
      </c>
      <c r="CI330" s="230">
        <f t="shared" si="504"/>
        <v>-1.9086722606682401E-4</v>
      </c>
      <c r="CJ330" s="230">
        <f t="shared" si="504"/>
        <v>-1.9086722606682401E-4</v>
      </c>
      <c r="CK330" s="230">
        <f t="shared" si="504"/>
        <v>-1.9086722606682401E-4</v>
      </c>
      <c r="CL330" s="230">
        <f t="shared" si="504"/>
        <v>-1.9086722606682401E-4</v>
      </c>
      <c r="CM330" s="230">
        <f t="shared" si="504"/>
        <v>-1.9086722606682401E-4</v>
      </c>
      <c r="CN330" s="230">
        <f t="shared" si="504"/>
        <v>-1.9086722606682401E-4</v>
      </c>
      <c r="CO330" s="230">
        <f t="shared" si="505"/>
        <v>-1.9086722606682401E-4</v>
      </c>
      <c r="CP330" s="230">
        <f t="shared" si="505"/>
        <v>-1.9086722606682401E-4</v>
      </c>
      <c r="CQ330" s="230">
        <f t="shared" si="505"/>
        <v>-1.9086722606682401E-4</v>
      </c>
      <c r="CR330" s="230">
        <f t="shared" si="505"/>
        <v>-1.9086722606682401E-4</v>
      </c>
      <c r="CS330" s="230">
        <f t="shared" si="505"/>
        <v>-1.9086722606682401E-4</v>
      </c>
      <c r="CT330" s="230">
        <f t="shared" si="505"/>
        <v>-1.9086722606682401E-4</v>
      </c>
      <c r="CU330" s="230">
        <f t="shared" si="505"/>
        <v>-1.9086722606682401E-4</v>
      </c>
      <c r="CV330" s="230">
        <f t="shared" si="505"/>
        <v>-1.9086722606682401E-4</v>
      </c>
      <c r="CW330" s="230">
        <f t="shared" si="505"/>
        <v>-1.9086722606682401E-4</v>
      </c>
      <c r="CX330" s="230">
        <f t="shared" si="505"/>
        <v>-1.9086722606682401E-4</v>
      </c>
      <c r="CY330" s="230">
        <f t="shared" si="506"/>
        <v>-1.9086722606682401E-4</v>
      </c>
      <c r="CZ330" s="230">
        <f t="shared" si="506"/>
        <v>-1.9086722606682401E-4</v>
      </c>
      <c r="DA330" s="230">
        <f t="shared" si="506"/>
        <v>-1.9086722606682401E-4</v>
      </c>
      <c r="DB330" s="230">
        <f t="shared" si="506"/>
        <v>-1.9086722606682401E-4</v>
      </c>
      <c r="DC330" s="230">
        <f t="shared" si="506"/>
        <v>-1.9086722606682401E-4</v>
      </c>
      <c r="DD330" s="230">
        <f t="shared" si="506"/>
        <v>-1.9086722606682401E-4</v>
      </c>
      <c r="DE330" s="230">
        <f t="shared" si="506"/>
        <v>-1.9086722606682401E-4</v>
      </c>
      <c r="DF330" s="230">
        <f t="shared" si="506"/>
        <v>-1.9086722606682401E-4</v>
      </c>
      <c r="DG330" s="230">
        <f t="shared" si="506"/>
        <v>-1.9086722606682401E-4</v>
      </c>
      <c r="DH330" s="230">
        <f t="shared" si="506"/>
        <v>-1.9086722606682401E-4</v>
      </c>
      <c r="DI330" s="230">
        <f t="shared" si="507"/>
        <v>-1.9086722606682401E-4</v>
      </c>
      <c r="DJ330" s="230">
        <f t="shared" si="507"/>
        <v>-1.9086722606682401E-4</v>
      </c>
      <c r="DK330" s="230">
        <f t="shared" si="507"/>
        <v>-1.9086722606682401E-4</v>
      </c>
      <c r="DL330" s="230">
        <f t="shared" si="507"/>
        <v>-1.9086722606682401E-4</v>
      </c>
      <c r="DM330" s="230">
        <f t="shared" si="507"/>
        <v>-1.9086722606682401E-4</v>
      </c>
      <c r="DN330" s="230">
        <f t="shared" si="507"/>
        <v>-1.9086722606682401E-4</v>
      </c>
      <c r="DO330" s="230">
        <f t="shared" si="507"/>
        <v>-1.9086722606682401E-4</v>
      </c>
      <c r="DP330" s="230">
        <f t="shared" si="507"/>
        <v>-1.9086722606682401E-4</v>
      </c>
    </row>
    <row r="331" spans="2:120" x14ac:dyDescent="0.25">
      <c r="B331" s="194" t="str">
        <f t="shared" si="455"/>
        <v>Equatorial Guinea</v>
      </c>
      <c r="C331" s="233">
        <f>'web app'!$C$29</f>
        <v>668.55</v>
      </c>
      <c r="D331" s="234">
        <f>'web app'!$C$17</f>
        <v>0.15</v>
      </c>
      <c r="E331" s="235">
        <f>VLOOKUP($S331,'data countries EDGAR'!$A$15:$AA$223,'data countries EDGAR'!$AA$12,FALSE)</f>
        <v>1.7636769815769111E-4</v>
      </c>
      <c r="F331" s="235">
        <f>VLOOKUP($S331,'data countries EDGAR'!$A$15:$AA$223,'data countries EDGAR'!$Z$12,FALSE)</f>
        <v>1.3961202778268366E-4</v>
      </c>
      <c r="G331" s="193">
        <f t="shared" si="456"/>
        <v>9.7023571688494833E-2</v>
      </c>
      <c r="H331" s="262">
        <f>VLOOKUP($S331,'data countries EDGAR'!$A$15:$AA$223,'data countries EDGAR'!M$12,FALSE)/1000</f>
        <v>5.1224417413229997E-3</v>
      </c>
      <c r="I331" s="236">
        <f>VLOOKUP($S331,'data countries EDGAR'!$A$15:$AA$223,'data countries EDGAR'!N$12,FALSE)/1000</f>
        <v>4.9101257686890998E-3</v>
      </c>
      <c r="J331" s="236">
        <f>VLOOKUP($S331,'data countries EDGAR'!$A$15:$AA$223,'data countries EDGAR'!O$12,FALSE)/1000</f>
        <v>5.0308078968820001E-3</v>
      </c>
      <c r="K331" s="236">
        <f>VLOOKUP($S331,'data countries EDGAR'!$A$15:$AA$223,'data countries EDGAR'!P$12,FALSE)/1000</f>
        <v>5.0887549899916E-3</v>
      </c>
      <c r="L331" s="236">
        <f>VLOOKUP($S331,'data countries EDGAR'!$A$15:$AA$223,'data countries EDGAR'!Q$12,FALSE)/1000</f>
        <v>4.7650776356078003E-3</v>
      </c>
      <c r="M331" s="236">
        <f>VLOOKUP($S331,'data countries EDGAR'!$A$15:$AA$223,'data countries EDGAR'!R$12,FALSE)/1000</f>
        <v>4.8269046047400999E-3</v>
      </c>
      <c r="N331" s="236"/>
      <c r="O331" s="236"/>
      <c r="P331" s="262">
        <f t="shared" si="457"/>
        <v>2.4621670895910601E-2</v>
      </c>
      <c r="Q331" s="194">
        <f t="shared" si="458"/>
        <v>-4.1900530484185322E-3</v>
      </c>
      <c r="R331" s="237">
        <f t="shared" si="459"/>
        <v>5.7872141512170051E-2</v>
      </c>
      <c r="S331" s="194" t="str">
        <f>'data countries EDGAR'!A74</f>
        <v>Equatorial Guinea</v>
      </c>
      <c r="T331" s="210">
        <f>'web app'!$M$22-1</f>
        <v>2024</v>
      </c>
      <c r="U331" s="228">
        <f t="shared" si="460"/>
        <v>7.2401900792584239E-2</v>
      </c>
      <c r="V331" s="193">
        <f t="shared" si="434"/>
        <v>7.240190079269393E-2</v>
      </c>
      <c r="W331" s="254">
        <f t="shared" si="461"/>
        <v>6.6668202795915787E-2</v>
      </c>
      <c r="X331" s="197">
        <f t="shared" si="435"/>
        <v>4.8269046047400999E-3</v>
      </c>
      <c r="Y331" s="229">
        <f t="shared" si="436"/>
        <v>-9.6538092094802002E-5</v>
      </c>
      <c r="Z331" s="199">
        <f t="shared" si="462"/>
        <v>4.9234426968349015E-3</v>
      </c>
      <c r="AA331" s="199">
        <f t="shared" si="437"/>
        <v>-20.099420513764933</v>
      </c>
      <c r="AB331" s="200">
        <f t="shared" si="438"/>
        <v>20512.054592869572</v>
      </c>
      <c r="AC331" s="199">
        <f t="shared" si="463"/>
        <v>2024.5074886193763</v>
      </c>
      <c r="AD331" s="199">
        <f t="shared" si="464"/>
        <v>2057.8839905555724</v>
      </c>
      <c r="AE331" s="201">
        <f t="shared" si="465"/>
        <v>2057.8839905555724</v>
      </c>
      <c r="AF331" s="202">
        <f t="shared" si="439"/>
        <v>2057.2294025054634</v>
      </c>
      <c r="AG331" s="202">
        <f t="shared" si="466"/>
        <v>2057.8839905555724</v>
      </c>
      <c r="AH331" s="202">
        <f t="shared" si="467"/>
        <v>2057</v>
      </c>
      <c r="AI331" s="177">
        <f t="shared" si="440"/>
        <v>2057</v>
      </c>
      <c r="AJ331" s="178" cm="1">
        <f t="array" ref="AJ331">IFERROR(INDEX($AN$6:$DP$6,MATCH(_xlfn.AGGREGATE(14,6,(AN331:DP331)/(AN331:DP331&lt;=0),1),AN331:DP331,0)),"-")</f>
        <v>2057</v>
      </c>
      <c r="AL331" s="176" t="s">
        <v>302</v>
      </c>
      <c r="AM331" s="154">
        <f t="shared" si="441"/>
        <v>5.1224417413229997E-3</v>
      </c>
      <c r="AN331" s="173">
        <f t="shared" si="442"/>
        <v>4.9101257686890998E-3</v>
      </c>
      <c r="AO331" s="173">
        <f t="shared" si="443"/>
        <v>5.0308078968820001E-3</v>
      </c>
      <c r="AP331" s="173">
        <f t="shared" si="444"/>
        <v>5.0887549899916E-3</v>
      </c>
      <c r="AQ331" s="173">
        <f t="shared" si="445"/>
        <v>4.7650776356078003E-3</v>
      </c>
      <c r="AR331" s="173">
        <f t="shared" si="446"/>
        <v>4.8269046047400999E-3</v>
      </c>
      <c r="AS331" s="230">
        <f t="shared" si="500"/>
        <v>4.6794254503640187E-3</v>
      </c>
      <c r="AT331" s="230">
        <f t="shared" si="500"/>
        <v>4.5319462959879375E-3</v>
      </c>
      <c r="AU331" s="230">
        <f t="shared" si="500"/>
        <v>4.3844671416118555E-3</v>
      </c>
      <c r="AV331" s="230">
        <f t="shared" si="500"/>
        <v>4.2369879872357743E-3</v>
      </c>
      <c r="AW331" s="230">
        <f t="shared" si="500"/>
        <v>4.089508832859693E-3</v>
      </c>
      <c r="AX331" s="230">
        <f t="shared" si="500"/>
        <v>3.9420296784836118E-3</v>
      </c>
      <c r="AY331" s="230">
        <f t="shared" si="500"/>
        <v>3.7945505241075306E-3</v>
      </c>
      <c r="AZ331" s="230">
        <f t="shared" si="500"/>
        <v>3.647071369731449E-3</v>
      </c>
      <c r="BA331" s="230">
        <f t="shared" si="501"/>
        <v>3.4995922153553674E-3</v>
      </c>
      <c r="BB331" s="230">
        <f t="shared" si="501"/>
        <v>3.3521130609792862E-3</v>
      </c>
      <c r="BC331" s="230">
        <f t="shared" si="501"/>
        <v>3.204633906603205E-3</v>
      </c>
      <c r="BD331" s="230">
        <f t="shared" si="501"/>
        <v>3.0571547522271238E-3</v>
      </c>
      <c r="BE331" s="230">
        <f t="shared" si="501"/>
        <v>2.9096755978510421E-3</v>
      </c>
      <c r="BF331" s="230">
        <f t="shared" si="501"/>
        <v>2.7621964434749609E-3</v>
      </c>
      <c r="BG331" s="230">
        <f t="shared" si="501"/>
        <v>2.6147172890988793E-3</v>
      </c>
      <c r="BH331" s="230">
        <f t="shared" si="501"/>
        <v>2.4672381347227981E-3</v>
      </c>
      <c r="BI331" s="230">
        <f t="shared" si="501"/>
        <v>2.3197589803467169E-3</v>
      </c>
      <c r="BJ331" s="230">
        <f t="shared" si="501"/>
        <v>2.1722798259706353E-3</v>
      </c>
      <c r="BK331" s="230">
        <f t="shared" si="502"/>
        <v>2.0248006715945541E-3</v>
      </c>
      <c r="BL331" s="230">
        <f t="shared" si="502"/>
        <v>1.8773215172184724E-3</v>
      </c>
      <c r="BM331" s="230">
        <f t="shared" si="502"/>
        <v>1.7298423628423912E-3</v>
      </c>
      <c r="BN331" s="230">
        <f t="shared" si="502"/>
        <v>1.58236320846631E-3</v>
      </c>
      <c r="BO331" s="230">
        <f t="shared" si="502"/>
        <v>1.4348840540902284E-3</v>
      </c>
      <c r="BP331" s="230">
        <f t="shared" si="502"/>
        <v>1.2874048997141472E-3</v>
      </c>
      <c r="BQ331" s="230">
        <f t="shared" si="502"/>
        <v>1.139925745338066E-3</v>
      </c>
      <c r="BR331" s="230">
        <f t="shared" si="502"/>
        <v>9.9244659096198434E-4</v>
      </c>
      <c r="BS331" s="230">
        <f t="shared" si="502"/>
        <v>8.4496743658590313E-4</v>
      </c>
      <c r="BT331" s="230">
        <f t="shared" si="502"/>
        <v>6.9748828220982193E-4</v>
      </c>
      <c r="BU331" s="230">
        <f t="shared" si="503"/>
        <v>5.5000912783374073E-4</v>
      </c>
      <c r="BV331" s="230">
        <f t="shared" si="503"/>
        <v>4.0252997345765866E-4</v>
      </c>
      <c r="BW331" s="230">
        <f t="shared" si="503"/>
        <v>2.5505081908157746E-4</v>
      </c>
      <c r="BX331" s="230">
        <f t="shared" si="503"/>
        <v>1.0757166470549626E-4</v>
      </c>
      <c r="BY331" s="230">
        <f t="shared" si="503"/>
        <v>-3.8915088342046592E-5</v>
      </c>
      <c r="BZ331" s="230">
        <f t="shared" si="503"/>
        <v>-9.6538092094802002E-5</v>
      </c>
      <c r="CA331" s="230">
        <f t="shared" si="503"/>
        <v>-9.6538092094802002E-5</v>
      </c>
      <c r="CB331" s="230">
        <f t="shared" si="503"/>
        <v>-9.6538092094802002E-5</v>
      </c>
      <c r="CC331" s="230">
        <f t="shared" si="503"/>
        <v>-9.6538092094802002E-5</v>
      </c>
      <c r="CD331" s="230">
        <f t="shared" si="503"/>
        <v>-9.6538092094802002E-5</v>
      </c>
      <c r="CE331" s="230">
        <f t="shared" si="504"/>
        <v>-9.6538092094802002E-5</v>
      </c>
      <c r="CF331" s="230">
        <f t="shared" si="504"/>
        <v>-9.6538092094802002E-5</v>
      </c>
      <c r="CG331" s="230">
        <f t="shared" si="504"/>
        <v>-9.6538092094802002E-5</v>
      </c>
      <c r="CH331" s="230">
        <f t="shared" si="504"/>
        <v>-9.6538092094802002E-5</v>
      </c>
      <c r="CI331" s="230">
        <f t="shared" si="504"/>
        <v>-9.6538092094802002E-5</v>
      </c>
      <c r="CJ331" s="230">
        <f t="shared" si="504"/>
        <v>-9.6538092094802002E-5</v>
      </c>
      <c r="CK331" s="230">
        <f t="shared" si="504"/>
        <v>-9.6538092094802002E-5</v>
      </c>
      <c r="CL331" s="230">
        <f t="shared" si="504"/>
        <v>-9.6538092094802002E-5</v>
      </c>
      <c r="CM331" s="230">
        <f t="shared" si="504"/>
        <v>-9.6538092094802002E-5</v>
      </c>
      <c r="CN331" s="230">
        <f t="shared" si="504"/>
        <v>-9.6538092094802002E-5</v>
      </c>
      <c r="CO331" s="230">
        <f t="shared" si="505"/>
        <v>-9.6538092094802002E-5</v>
      </c>
      <c r="CP331" s="230">
        <f t="shared" si="505"/>
        <v>-9.6538092094802002E-5</v>
      </c>
      <c r="CQ331" s="230">
        <f t="shared" si="505"/>
        <v>-9.6538092094802002E-5</v>
      </c>
      <c r="CR331" s="230">
        <f t="shared" si="505"/>
        <v>-9.6538092094802002E-5</v>
      </c>
      <c r="CS331" s="230">
        <f t="shared" si="505"/>
        <v>-9.6538092094802002E-5</v>
      </c>
      <c r="CT331" s="230">
        <f t="shared" si="505"/>
        <v>-9.6538092094802002E-5</v>
      </c>
      <c r="CU331" s="230">
        <f t="shared" si="505"/>
        <v>-9.6538092094802002E-5</v>
      </c>
      <c r="CV331" s="230">
        <f t="shared" si="505"/>
        <v>-9.6538092094802002E-5</v>
      </c>
      <c r="CW331" s="230">
        <f t="shared" si="505"/>
        <v>-9.6538092094802002E-5</v>
      </c>
      <c r="CX331" s="230">
        <f t="shared" si="505"/>
        <v>-9.6538092094802002E-5</v>
      </c>
      <c r="CY331" s="230">
        <f t="shared" si="506"/>
        <v>-9.6538092094802002E-5</v>
      </c>
      <c r="CZ331" s="230">
        <f t="shared" si="506"/>
        <v>-9.6538092094802002E-5</v>
      </c>
      <c r="DA331" s="230">
        <f t="shared" si="506"/>
        <v>-9.6538092094802002E-5</v>
      </c>
      <c r="DB331" s="230">
        <f t="shared" si="506"/>
        <v>-9.6538092094802002E-5</v>
      </c>
      <c r="DC331" s="230">
        <f t="shared" si="506"/>
        <v>-9.6538092094802002E-5</v>
      </c>
      <c r="DD331" s="230">
        <f t="shared" si="506"/>
        <v>-9.6538092094802002E-5</v>
      </c>
      <c r="DE331" s="230">
        <f t="shared" si="506"/>
        <v>-9.6538092094802002E-5</v>
      </c>
      <c r="DF331" s="230">
        <f t="shared" si="506"/>
        <v>-9.6538092094802002E-5</v>
      </c>
      <c r="DG331" s="230">
        <f t="shared" si="506"/>
        <v>-9.6538092094802002E-5</v>
      </c>
      <c r="DH331" s="230">
        <f t="shared" si="506"/>
        <v>-9.6538092094802002E-5</v>
      </c>
      <c r="DI331" s="230">
        <f t="shared" si="507"/>
        <v>-9.6538092094802002E-5</v>
      </c>
      <c r="DJ331" s="230">
        <f t="shared" si="507"/>
        <v>-9.6538092094802002E-5</v>
      </c>
      <c r="DK331" s="230">
        <f t="shared" si="507"/>
        <v>-9.6538092094802002E-5</v>
      </c>
      <c r="DL331" s="230">
        <f t="shared" si="507"/>
        <v>-9.6538092094802002E-5</v>
      </c>
      <c r="DM331" s="230">
        <f t="shared" si="507"/>
        <v>-9.6538092094802002E-5</v>
      </c>
      <c r="DN331" s="230">
        <f t="shared" si="507"/>
        <v>-9.6538092094802002E-5</v>
      </c>
      <c r="DO331" s="230">
        <f t="shared" si="507"/>
        <v>-9.6538092094802002E-5</v>
      </c>
      <c r="DP331" s="230">
        <f t="shared" si="507"/>
        <v>-9.6538092094802002E-5</v>
      </c>
    </row>
    <row r="332" spans="2:120" x14ac:dyDescent="0.25">
      <c r="B332" s="194" t="str">
        <f t="shared" si="455"/>
        <v>Eritrea</v>
      </c>
      <c r="C332" s="233">
        <f>'web app'!$C$29</f>
        <v>668.55</v>
      </c>
      <c r="D332" s="234">
        <f>'web app'!$C$17</f>
        <v>0.15</v>
      </c>
      <c r="E332" s="235">
        <f>VLOOKUP($S332,'data countries EDGAR'!$A$15:$AA$223,'data countries EDGAR'!$AA$12,FALSE)</f>
        <v>6.885152428286618E-4</v>
      </c>
      <c r="F332" s="235">
        <f>VLOOKUP($S332,'data countries EDGAR'!$A$15:$AA$223,'data countries EDGAR'!$Z$12,FALSE)</f>
        <v>1.8358979870072722E-5</v>
      </c>
      <c r="G332" s="193">
        <f t="shared" si="456"/>
        <v>7.947884143228183E-2</v>
      </c>
      <c r="H332" s="262">
        <f>VLOOKUP($S332,'data countries EDGAR'!$A$15:$AA$223,'data countries EDGAR'!M$12,FALSE)/1000</f>
        <v>6.7360102355187997E-4</v>
      </c>
      <c r="I332" s="236">
        <f>VLOOKUP($S332,'data countries EDGAR'!$A$15:$AA$223,'data countries EDGAR'!N$12,FALSE)/1000</f>
        <v>6.7147988527586E-4</v>
      </c>
      <c r="J332" s="236">
        <f>VLOOKUP($S332,'data countries EDGAR'!$A$15:$AA$223,'data countries EDGAR'!O$12,FALSE)/1000</f>
        <v>7.1193227474793998E-4</v>
      </c>
      <c r="K332" s="236">
        <f>VLOOKUP($S332,'data countries EDGAR'!$A$15:$AA$223,'data countries EDGAR'!P$12,FALSE)/1000</f>
        <v>7.4992190188834999E-4</v>
      </c>
      <c r="L332" s="236">
        <f>VLOOKUP($S332,'data countries EDGAR'!$A$15:$AA$223,'data countries EDGAR'!Q$12,FALSE)/1000</f>
        <v>7.6420239912668999E-4</v>
      </c>
      <c r="M332" s="236">
        <f>VLOOKUP($S332,'data countries EDGAR'!$A$15:$AA$223,'data countries EDGAR'!R$12,FALSE)/1000</f>
        <v>7.7797734855798999E-4</v>
      </c>
      <c r="N332" s="236"/>
      <c r="O332" s="236"/>
      <c r="P332" s="262">
        <f t="shared" si="457"/>
        <v>3.6755138095968297E-3</v>
      </c>
      <c r="Q332" s="194">
        <f t="shared" si="458"/>
        <v>0</v>
      </c>
      <c r="R332" s="237">
        <f t="shared" si="459"/>
        <v>0</v>
      </c>
      <c r="S332" s="194" t="str">
        <f>'data countries EDGAR'!A75</f>
        <v>Eritrea</v>
      </c>
      <c r="T332" s="210">
        <f>'web app'!$M$22-1</f>
        <v>2024</v>
      </c>
      <c r="U332" s="228">
        <f t="shared" si="460"/>
        <v>7.5803327622685004E-2</v>
      </c>
      <c r="V332" s="193">
        <f t="shared" si="434"/>
        <v>4.7221043018696153E-2</v>
      </c>
      <c r="W332" s="254">
        <f t="shared" si="461"/>
        <v>-0.36679533903614692</v>
      </c>
      <c r="X332" s="197">
        <f t="shared" si="435"/>
        <v>7.7797734855798999E-4</v>
      </c>
      <c r="Y332" s="229">
        <f t="shared" si="436"/>
        <v>-1.55595469711598E-5</v>
      </c>
      <c r="Z332" s="199">
        <f t="shared" si="462"/>
        <v>7.9353689552914982E-4</v>
      </c>
      <c r="AA332" s="199">
        <f t="shared" si="437"/>
        <v>-3.3677961332780431</v>
      </c>
      <c r="AB332" s="200">
        <f t="shared" si="438"/>
        <v>3565.7129518056249</v>
      </c>
      <c r="AC332" s="199">
        <f t="shared" si="463"/>
        <v>2024.5012818480675</v>
      </c>
      <c r="AD332" s="199">
        <f t="shared" si="464"/>
        <v>2219.5309140743593</v>
      </c>
      <c r="AE332" s="201">
        <f t="shared" si="465"/>
        <v>2219.5309140743593</v>
      </c>
      <c r="AF332" s="202">
        <f t="shared" si="439"/>
        <v>2215.7067785042736</v>
      </c>
      <c r="AG332" s="202">
        <f t="shared" si="466"/>
        <v>2219.5309140743593</v>
      </c>
      <c r="AH332" s="202">
        <f t="shared" si="467"/>
        <v>2219</v>
      </c>
      <c r="AI332" s="177">
        <f t="shared" si="440"/>
        <v>2216</v>
      </c>
      <c r="AJ332" s="178" t="str" cm="1">
        <f t="array" ref="AJ332">IFERROR(INDEX($AN$6:$DP$6,MATCH(_xlfn.AGGREGATE(14,6,(AN332:DP332)/(AN332:DP332&lt;=0),1),AN332:DP332,0)),"-")</f>
        <v>-</v>
      </c>
      <c r="AL332" s="176" t="s">
        <v>302</v>
      </c>
      <c r="AM332" s="154">
        <f t="shared" si="441"/>
        <v>6.7360102355187997E-4</v>
      </c>
      <c r="AN332" s="173">
        <f t="shared" si="442"/>
        <v>6.7147988527586E-4</v>
      </c>
      <c r="AO332" s="173">
        <f t="shared" si="443"/>
        <v>7.1193227474793998E-4</v>
      </c>
      <c r="AP332" s="173">
        <f t="shared" si="444"/>
        <v>7.4992190188834999E-4</v>
      </c>
      <c r="AQ332" s="173">
        <f t="shared" si="445"/>
        <v>7.6420239912668999E-4</v>
      </c>
      <c r="AR332" s="173">
        <f t="shared" si="446"/>
        <v>7.7797734855798999E-4</v>
      </c>
      <c r="AS332" s="230">
        <f t="shared" ref="AS332:AZ341" si="508">IF(AS$6&lt;=$T332,0,IF(AS$6&lt;$AH332,$X332+($Y332-$X332)/($AG332-($T332+0.5))*(AS$6+0.5-($T332+0.5)),
IF(AS$6=$AH332,($X332+($Y332-$X332)/($AG332-($T332+0.5))*(0.5*($AG332+$AH332)-($T332+0.5)))*($AG332-$AH332)+$Y332*($AH332+1-$AG332),
$Y332)))</f>
        <v>7.7390857361892267E-4</v>
      </c>
      <c r="AT332" s="230">
        <f t="shared" si="508"/>
        <v>7.6983979867985535E-4</v>
      </c>
      <c r="AU332" s="230">
        <f t="shared" si="508"/>
        <v>7.6577102374078792E-4</v>
      </c>
      <c r="AV332" s="230">
        <f t="shared" si="508"/>
        <v>7.6170224880172061E-4</v>
      </c>
      <c r="AW332" s="230">
        <f t="shared" si="508"/>
        <v>7.5763347386265329E-4</v>
      </c>
      <c r="AX332" s="230">
        <f t="shared" si="508"/>
        <v>7.5356469892358597E-4</v>
      </c>
      <c r="AY332" s="230">
        <f t="shared" si="508"/>
        <v>7.4949592398451854E-4</v>
      </c>
      <c r="AZ332" s="230">
        <f t="shared" si="508"/>
        <v>7.4542714904545122E-4</v>
      </c>
      <c r="BA332" s="230">
        <f t="shared" ref="BA332:BJ341" si="509">IF(BA$6&lt;=$T332,0,IF(BA$6&lt;$AH332,$X332+($Y332-$X332)/($AG332-($T332+0.5))*(BA$6+0.5-($T332+0.5)),
IF(BA$6=$AH332,($X332+($Y332-$X332)/($AG332-($T332+0.5))*(0.5*($AG332+$AH332)-($T332+0.5)))*($AG332-$AH332)+$Y332*($AH332+1-$AG332),
$Y332)))</f>
        <v>7.413583741063839E-4</v>
      </c>
      <c r="BB332" s="230">
        <f t="shared" si="509"/>
        <v>7.3728959916731659E-4</v>
      </c>
      <c r="BC332" s="230">
        <f t="shared" si="509"/>
        <v>7.3322082422824916E-4</v>
      </c>
      <c r="BD332" s="230">
        <f t="shared" si="509"/>
        <v>7.2915204928918184E-4</v>
      </c>
      <c r="BE332" s="230">
        <f t="shared" si="509"/>
        <v>7.2508327435011452E-4</v>
      </c>
      <c r="BF332" s="230">
        <f t="shared" si="509"/>
        <v>7.210144994110472E-4</v>
      </c>
      <c r="BG332" s="230">
        <f t="shared" si="509"/>
        <v>7.1694572447197978E-4</v>
      </c>
      <c r="BH332" s="230">
        <f t="shared" si="509"/>
        <v>7.1287694953291246E-4</v>
      </c>
      <c r="BI332" s="230">
        <f t="shared" si="509"/>
        <v>7.0880817459384514E-4</v>
      </c>
      <c r="BJ332" s="230">
        <f t="shared" si="509"/>
        <v>7.0473939965477782E-4</v>
      </c>
      <c r="BK332" s="230">
        <f t="shared" ref="BK332:BT341" si="510">IF(BK$6&lt;=$T332,0,IF(BK$6&lt;$AH332,$X332+($Y332-$X332)/($AG332-($T332+0.5))*(BK$6+0.5-($T332+0.5)),
IF(BK$6=$AH332,($X332+($Y332-$X332)/($AG332-($T332+0.5))*(0.5*($AG332+$AH332)-($T332+0.5)))*($AG332-$AH332)+$Y332*($AH332+1-$AG332),
$Y332)))</f>
        <v>7.0067062471571039E-4</v>
      </c>
      <c r="BL332" s="230">
        <f t="shared" si="510"/>
        <v>6.9660184977664308E-4</v>
      </c>
      <c r="BM332" s="230">
        <f t="shared" si="510"/>
        <v>6.9253307483757576E-4</v>
      </c>
      <c r="BN332" s="230">
        <f t="shared" si="510"/>
        <v>6.8846429989850844E-4</v>
      </c>
      <c r="BO332" s="230">
        <f t="shared" si="510"/>
        <v>6.8439552495944101E-4</v>
      </c>
      <c r="BP332" s="230">
        <f t="shared" si="510"/>
        <v>6.8032675002037369E-4</v>
      </c>
      <c r="BQ332" s="230">
        <f t="shared" si="510"/>
        <v>6.7625797508130637E-4</v>
      </c>
      <c r="BR332" s="230">
        <f t="shared" si="510"/>
        <v>6.7218920014223906E-4</v>
      </c>
      <c r="BS332" s="230">
        <f t="shared" si="510"/>
        <v>6.6812042520317163E-4</v>
      </c>
      <c r="BT332" s="230">
        <f t="shared" si="510"/>
        <v>6.6405165026410431E-4</v>
      </c>
      <c r="BU332" s="230">
        <f t="shared" ref="BU332:CD341" si="511">IF(BU$6&lt;=$T332,0,IF(BU$6&lt;$AH332,$X332+($Y332-$X332)/($AG332-($T332+0.5))*(BU$6+0.5-($T332+0.5)),
IF(BU$6=$AH332,($X332+($Y332-$X332)/($AG332-($T332+0.5))*(0.5*($AG332+$AH332)-($T332+0.5)))*($AG332-$AH332)+$Y332*($AH332+1-$AG332),
$Y332)))</f>
        <v>6.5998287532503699E-4</v>
      </c>
      <c r="BV332" s="230">
        <f t="shared" si="511"/>
        <v>6.5591410038596967E-4</v>
      </c>
      <c r="BW332" s="230">
        <f t="shared" si="511"/>
        <v>6.5184532544690236E-4</v>
      </c>
      <c r="BX332" s="230">
        <f t="shared" si="511"/>
        <v>6.4777655050783493E-4</v>
      </c>
      <c r="BY332" s="230">
        <f t="shared" si="511"/>
        <v>6.4370777556876761E-4</v>
      </c>
      <c r="BZ332" s="230">
        <f t="shared" si="511"/>
        <v>6.3963900062970029E-4</v>
      </c>
      <c r="CA332" s="230">
        <f t="shared" si="511"/>
        <v>6.3557022569063286E-4</v>
      </c>
      <c r="CB332" s="230">
        <f t="shared" si="511"/>
        <v>6.3150145075156555E-4</v>
      </c>
      <c r="CC332" s="230">
        <f t="shared" si="511"/>
        <v>6.2743267581249823E-4</v>
      </c>
      <c r="CD332" s="230">
        <f t="shared" si="511"/>
        <v>6.2336390087343091E-4</v>
      </c>
      <c r="CE332" s="230">
        <f t="shared" ref="CE332:CN341" si="512">IF(CE$6&lt;=$T332,0,IF(CE$6&lt;$AH332,$X332+($Y332-$X332)/($AG332-($T332+0.5))*(CE$6+0.5-($T332+0.5)),
IF(CE$6=$AH332,($X332+($Y332-$X332)/($AG332-($T332+0.5))*(0.5*($AG332+$AH332)-($T332+0.5)))*($AG332-$AH332)+$Y332*($AH332+1-$AG332),
$Y332)))</f>
        <v>6.1929512593436359E-4</v>
      </c>
      <c r="CF332" s="230">
        <f t="shared" si="512"/>
        <v>6.1522635099529616E-4</v>
      </c>
      <c r="CG332" s="230">
        <f t="shared" si="512"/>
        <v>6.1115757605622884E-4</v>
      </c>
      <c r="CH332" s="230">
        <f t="shared" si="512"/>
        <v>6.0708880111716153E-4</v>
      </c>
      <c r="CI332" s="230">
        <f t="shared" si="512"/>
        <v>6.030200261780941E-4</v>
      </c>
      <c r="CJ332" s="230">
        <f t="shared" si="512"/>
        <v>5.9895125123902678E-4</v>
      </c>
      <c r="CK332" s="230">
        <f t="shared" si="512"/>
        <v>5.9488247629995946E-4</v>
      </c>
      <c r="CL332" s="230">
        <f t="shared" si="512"/>
        <v>5.9081370136089214E-4</v>
      </c>
      <c r="CM332" s="230">
        <f t="shared" si="512"/>
        <v>5.8674492642182483E-4</v>
      </c>
      <c r="CN332" s="230">
        <f t="shared" si="512"/>
        <v>5.826761514827574E-4</v>
      </c>
      <c r="CO332" s="230">
        <f t="shared" ref="CO332:CX341" si="513">IF(CO$6&lt;=$T332,0,IF(CO$6&lt;$AH332,$X332+($Y332-$X332)/($AG332-($T332+0.5))*(CO$6+0.5-($T332+0.5)),
IF(CO$6=$AH332,($X332+($Y332-$X332)/($AG332-($T332+0.5))*(0.5*($AG332+$AH332)-($T332+0.5)))*($AG332-$AH332)+$Y332*($AH332+1-$AG332),
$Y332)))</f>
        <v>5.7860737654369008E-4</v>
      </c>
      <c r="CP332" s="230">
        <f t="shared" si="513"/>
        <v>5.7453860160462276E-4</v>
      </c>
      <c r="CQ332" s="230">
        <f t="shared" si="513"/>
        <v>5.7046982666555544E-4</v>
      </c>
      <c r="CR332" s="230">
        <f t="shared" si="513"/>
        <v>5.6640105172648812E-4</v>
      </c>
      <c r="CS332" s="230">
        <f t="shared" si="513"/>
        <v>5.623322767874207E-4</v>
      </c>
      <c r="CT332" s="230">
        <f t="shared" si="513"/>
        <v>5.5826350184835338E-4</v>
      </c>
      <c r="CU332" s="230">
        <f t="shared" si="513"/>
        <v>5.5419472690928606E-4</v>
      </c>
      <c r="CV332" s="230">
        <f t="shared" si="513"/>
        <v>5.5012595197021863E-4</v>
      </c>
      <c r="CW332" s="230">
        <f t="shared" si="513"/>
        <v>5.4605717703115131E-4</v>
      </c>
      <c r="CX332" s="230">
        <f t="shared" si="513"/>
        <v>5.41988402092084E-4</v>
      </c>
      <c r="CY332" s="230">
        <f t="shared" ref="CY332:DH341" si="514">IF(CY$6&lt;=$T332,0,IF(CY$6&lt;$AH332,$X332+($Y332-$X332)/($AG332-($T332+0.5))*(CY$6+0.5-($T332+0.5)),
IF(CY$6=$AH332,($X332+($Y332-$X332)/($AG332-($T332+0.5))*(0.5*($AG332+$AH332)-($T332+0.5)))*($AG332-$AH332)+$Y332*($AH332+1-$AG332),
$Y332)))</f>
        <v>5.3791962715301668E-4</v>
      </c>
      <c r="CZ332" s="230">
        <f t="shared" si="514"/>
        <v>5.3385085221394936E-4</v>
      </c>
      <c r="DA332" s="230">
        <f t="shared" si="514"/>
        <v>5.2978207727488193E-4</v>
      </c>
      <c r="DB332" s="230">
        <f t="shared" si="514"/>
        <v>5.2571330233581461E-4</v>
      </c>
      <c r="DC332" s="230">
        <f t="shared" si="514"/>
        <v>5.2164452739674729E-4</v>
      </c>
      <c r="DD332" s="230">
        <f t="shared" si="514"/>
        <v>5.1757575245767987E-4</v>
      </c>
      <c r="DE332" s="230">
        <f t="shared" si="514"/>
        <v>5.1350697751861266E-4</v>
      </c>
      <c r="DF332" s="230">
        <f t="shared" si="514"/>
        <v>5.0943820257954523E-4</v>
      </c>
      <c r="DG332" s="230">
        <f t="shared" si="514"/>
        <v>5.0536942764047791E-4</v>
      </c>
      <c r="DH332" s="230">
        <f t="shared" si="514"/>
        <v>5.0130065270141059E-4</v>
      </c>
      <c r="DI332" s="230">
        <f t="shared" ref="DI332:DP341" si="515">IF(DI$6&lt;=$T332,0,IF(DI$6&lt;$AH332,$X332+($Y332-$X332)/($AG332-($T332+0.5))*(DI$6+0.5-($T332+0.5)),
IF(DI$6=$AH332,($X332+($Y332-$X332)/($AG332-($T332+0.5))*(0.5*($AG332+$AH332)-($T332+0.5)))*($AG332-$AH332)+$Y332*($AH332+1-$AG332),
$Y332)))</f>
        <v>4.9723187776234317E-4</v>
      </c>
      <c r="DJ332" s="230">
        <f t="shared" si="515"/>
        <v>4.9316310282327585E-4</v>
      </c>
      <c r="DK332" s="230">
        <f t="shared" si="515"/>
        <v>4.8909432788420853E-4</v>
      </c>
      <c r="DL332" s="230">
        <f t="shared" si="515"/>
        <v>4.8502555294514116E-4</v>
      </c>
      <c r="DM332" s="230">
        <f t="shared" si="515"/>
        <v>4.8095677800607384E-4</v>
      </c>
      <c r="DN332" s="230">
        <f t="shared" si="515"/>
        <v>4.7688800306700647E-4</v>
      </c>
      <c r="DO332" s="230">
        <f t="shared" si="515"/>
        <v>4.7281922812793915E-4</v>
      </c>
      <c r="DP332" s="230">
        <f t="shared" si="515"/>
        <v>4.6875045318887177E-4</v>
      </c>
    </row>
    <row r="333" spans="2:120" x14ac:dyDescent="0.25">
      <c r="B333" s="194" t="str">
        <f t="shared" si="455"/>
        <v>Estonia</v>
      </c>
      <c r="C333" s="233">
        <f>'web app'!$C$29</f>
        <v>668.55</v>
      </c>
      <c r="D333" s="234">
        <f>'web app'!$C$17</f>
        <v>0.15</v>
      </c>
      <c r="E333" s="235">
        <f>VLOOKUP($S333,'data countries EDGAR'!$A$15:$AA$223,'data countries EDGAR'!$AA$12,FALSE)</f>
        <v>1.6906637442622413E-4</v>
      </c>
      <c r="F333" s="235">
        <f>VLOOKUP($S333,'data countries EDGAR'!$A$15:$AA$223,'data countries EDGAR'!$Z$12,FALSE)</f>
        <v>4.2144161967195155E-4</v>
      </c>
      <c r="G333" s="193">
        <f t="shared" si="456"/>
        <v>0.25644597430032851</v>
      </c>
      <c r="H333" s="262">
        <f>VLOOKUP($S333,'data countries EDGAR'!$A$15:$AA$223,'data countries EDGAR'!M$12,FALSE)/1000</f>
        <v>1.5462923778305999E-2</v>
      </c>
      <c r="I333" s="236">
        <f>VLOOKUP($S333,'data countries EDGAR'!$A$15:$AA$223,'data countries EDGAR'!N$12,FALSE)/1000</f>
        <v>1.2132928541232999E-2</v>
      </c>
      <c r="J333" s="236">
        <f>VLOOKUP($S333,'data countries EDGAR'!$A$15:$AA$223,'data countries EDGAR'!O$12,FALSE)/1000</f>
        <v>1.2925558791917001E-2</v>
      </c>
      <c r="K333" s="236">
        <f>VLOOKUP($S333,'data countries EDGAR'!$A$15:$AA$223,'data countries EDGAR'!P$12,FALSE)/1000</f>
        <v>1.5018241250752001E-2</v>
      </c>
      <c r="L333" s="236">
        <f>VLOOKUP($S333,'data countries EDGAR'!$A$15:$AA$223,'data countries EDGAR'!Q$12,FALSE)/1000</f>
        <v>1.1474084678433E-2</v>
      </c>
      <c r="M333" s="236">
        <f>VLOOKUP($S333,'data countries EDGAR'!$A$15:$AA$223,'data countries EDGAR'!R$12,FALSE)/1000</f>
        <v>1.0648547484171999E-2</v>
      </c>
      <c r="N333" s="236"/>
      <c r="O333" s="236"/>
      <c r="P333" s="262">
        <f t="shared" si="457"/>
        <v>6.2199360746507004E-2</v>
      </c>
      <c r="Q333" s="194">
        <f t="shared" si="458"/>
        <v>-7.8821183189325614E-3</v>
      </c>
      <c r="R333" s="237">
        <f t="shared" si="459"/>
        <v>4.0577893095410891E-2</v>
      </c>
      <c r="S333" s="194" t="str">
        <f>'data countries EDGAR'!A76</f>
        <v>Estonia</v>
      </c>
      <c r="T333" s="210">
        <f>'web app'!$M$22-1</f>
        <v>2024</v>
      </c>
      <c r="U333" s="228">
        <f t="shared" si="460"/>
        <v>0.1942466135538215</v>
      </c>
      <c r="V333" s="193">
        <f t="shared" si="434"/>
        <v>0.19424661355397202</v>
      </c>
      <c r="W333" s="254">
        <f t="shared" si="461"/>
        <v>5.4819732964724421E-2</v>
      </c>
      <c r="X333" s="197">
        <f t="shared" si="435"/>
        <v>1.0648547484171999E-2</v>
      </c>
      <c r="Y333" s="229">
        <f t="shared" si="436"/>
        <v>-2.1297094968343998E-4</v>
      </c>
      <c r="Z333" s="199">
        <f t="shared" si="462"/>
        <v>1.0861518433855438E-2</v>
      </c>
      <c r="AA333" s="199">
        <f t="shared" si="437"/>
        <v>-44.410014468574062</v>
      </c>
      <c r="AB333" s="200">
        <f t="shared" si="438"/>
        <v>45391.054838628275</v>
      </c>
      <c r="AC333" s="199">
        <f t="shared" si="463"/>
        <v>2024.5062905808943</v>
      </c>
      <c r="AD333" s="199">
        <f t="shared" si="464"/>
        <v>2064.2419575597796</v>
      </c>
      <c r="AE333" s="201">
        <f t="shared" si="465"/>
        <v>2064.2419575597796</v>
      </c>
      <c r="AF333" s="202">
        <f t="shared" si="439"/>
        <v>2063.4627034899804</v>
      </c>
      <c r="AG333" s="202">
        <f t="shared" si="466"/>
        <v>2064.2419575597796</v>
      </c>
      <c r="AH333" s="202">
        <f t="shared" si="467"/>
        <v>2064</v>
      </c>
      <c r="AI333" s="177">
        <f t="shared" si="440"/>
        <v>2063</v>
      </c>
      <c r="AJ333" s="178" cm="1">
        <f t="array" ref="AJ333">IFERROR(INDEX($AN$6:$DP$6,MATCH(_xlfn.AGGREGATE(14,6,(AN333:DP333)/(AN333:DP333&lt;=0),1),AN333:DP333,0)),"-")</f>
        <v>2063</v>
      </c>
      <c r="AL333" s="176" t="s">
        <v>302</v>
      </c>
      <c r="AM333" s="154">
        <f t="shared" si="441"/>
        <v>1.5462923778305999E-2</v>
      </c>
      <c r="AN333" s="173">
        <f t="shared" si="442"/>
        <v>1.2132928541232999E-2</v>
      </c>
      <c r="AO333" s="173">
        <f t="shared" si="443"/>
        <v>1.2925558791917001E-2</v>
      </c>
      <c r="AP333" s="173">
        <f t="shared" si="444"/>
        <v>1.5018241250752001E-2</v>
      </c>
      <c r="AQ333" s="173">
        <f t="shared" si="445"/>
        <v>1.1474084678433E-2</v>
      </c>
      <c r="AR333" s="173">
        <f t="shared" si="446"/>
        <v>1.0648547484171999E-2</v>
      </c>
      <c r="AS333" s="230">
        <f t="shared" si="508"/>
        <v>1.0375246441627288E-2</v>
      </c>
      <c r="AT333" s="230">
        <f t="shared" si="508"/>
        <v>1.0101945399082577E-2</v>
      </c>
      <c r="AU333" s="230">
        <f t="shared" si="508"/>
        <v>9.8286443565378644E-3</v>
      </c>
      <c r="AV333" s="230">
        <f t="shared" si="508"/>
        <v>9.5553433139931535E-3</v>
      </c>
      <c r="AW333" s="230">
        <f t="shared" si="508"/>
        <v>9.2820422714484426E-3</v>
      </c>
      <c r="AX333" s="230">
        <f t="shared" si="508"/>
        <v>9.0087412289037317E-3</v>
      </c>
      <c r="AY333" s="230">
        <f t="shared" si="508"/>
        <v>8.7354401863590208E-3</v>
      </c>
      <c r="AZ333" s="230">
        <f t="shared" si="508"/>
        <v>8.4621391438143082E-3</v>
      </c>
      <c r="BA333" s="230">
        <f t="shared" si="509"/>
        <v>8.1888381012695972E-3</v>
      </c>
      <c r="BB333" s="230">
        <f t="shared" si="509"/>
        <v>7.9155370587248863E-3</v>
      </c>
      <c r="BC333" s="230">
        <f t="shared" si="509"/>
        <v>7.6422360161801754E-3</v>
      </c>
      <c r="BD333" s="230">
        <f t="shared" si="509"/>
        <v>7.3689349736354645E-3</v>
      </c>
      <c r="BE333" s="230">
        <f t="shared" si="509"/>
        <v>7.0956339310907527E-3</v>
      </c>
      <c r="BF333" s="230">
        <f t="shared" si="509"/>
        <v>6.8223328885460418E-3</v>
      </c>
      <c r="BG333" s="230">
        <f t="shared" si="509"/>
        <v>6.5490318460013301E-3</v>
      </c>
      <c r="BH333" s="230">
        <f t="shared" si="509"/>
        <v>6.2757308034566191E-3</v>
      </c>
      <c r="BI333" s="230">
        <f t="shared" si="509"/>
        <v>6.0024297609119082E-3</v>
      </c>
      <c r="BJ333" s="230">
        <f t="shared" si="509"/>
        <v>5.7291287183671965E-3</v>
      </c>
      <c r="BK333" s="230">
        <f t="shared" si="510"/>
        <v>5.4558276758224855E-3</v>
      </c>
      <c r="BL333" s="230">
        <f t="shared" si="510"/>
        <v>5.1825266332777738E-3</v>
      </c>
      <c r="BM333" s="230">
        <f t="shared" si="510"/>
        <v>4.9092255907330629E-3</v>
      </c>
      <c r="BN333" s="230">
        <f t="shared" si="510"/>
        <v>4.635924548188352E-3</v>
      </c>
      <c r="BO333" s="230">
        <f t="shared" si="510"/>
        <v>4.3626235056436402E-3</v>
      </c>
      <c r="BP333" s="230">
        <f t="shared" si="510"/>
        <v>4.0893224630989293E-3</v>
      </c>
      <c r="BQ333" s="230">
        <f t="shared" si="510"/>
        <v>3.8160214205542184E-3</v>
      </c>
      <c r="BR333" s="230">
        <f t="shared" si="510"/>
        <v>3.5427203780095066E-3</v>
      </c>
      <c r="BS333" s="230">
        <f t="shared" si="510"/>
        <v>3.2694193354647957E-3</v>
      </c>
      <c r="BT333" s="230">
        <f t="shared" si="510"/>
        <v>2.9961182929200848E-3</v>
      </c>
      <c r="BU333" s="230">
        <f t="shared" si="511"/>
        <v>2.7228172503753739E-3</v>
      </c>
      <c r="BV333" s="230">
        <f t="shared" si="511"/>
        <v>2.4495162078306612E-3</v>
      </c>
      <c r="BW333" s="230">
        <f t="shared" si="511"/>
        <v>2.1762151652859503E-3</v>
      </c>
      <c r="BX333" s="230">
        <f t="shared" si="511"/>
        <v>1.9029141227412394E-3</v>
      </c>
      <c r="BY333" s="230">
        <f t="shared" si="511"/>
        <v>1.6296130801965285E-3</v>
      </c>
      <c r="BZ333" s="230">
        <f t="shared" si="511"/>
        <v>1.3563120376518176E-3</v>
      </c>
      <c r="CA333" s="230">
        <f t="shared" si="511"/>
        <v>1.0830109951071049E-3</v>
      </c>
      <c r="CB333" s="230">
        <f t="shared" si="511"/>
        <v>8.0970995256239402E-4</v>
      </c>
      <c r="CC333" s="230">
        <f t="shared" si="511"/>
        <v>5.3640891001768311E-4</v>
      </c>
      <c r="CD333" s="230">
        <f t="shared" si="511"/>
        <v>2.631078674729722E-4</v>
      </c>
      <c r="CE333" s="230">
        <f t="shared" si="512"/>
        <v>-1.0193175071738711E-5</v>
      </c>
      <c r="CF333" s="230">
        <f t="shared" si="512"/>
        <v>-2.0497095525698144E-4</v>
      </c>
      <c r="CG333" s="230">
        <f t="shared" si="512"/>
        <v>-2.1297094968343998E-4</v>
      </c>
      <c r="CH333" s="230">
        <f t="shared" si="512"/>
        <v>-2.1297094968343998E-4</v>
      </c>
      <c r="CI333" s="230">
        <f t="shared" si="512"/>
        <v>-2.1297094968343998E-4</v>
      </c>
      <c r="CJ333" s="230">
        <f t="shared" si="512"/>
        <v>-2.1297094968343998E-4</v>
      </c>
      <c r="CK333" s="230">
        <f t="shared" si="512"/>
        <v>-2.1297094968343998E-4</v>
      </c>
      <c r="CL333" s="230">
        <f t="shared" si="512"/>
        <v>-2.1297094968343998E-4</v>
      </c>
      <c r="CM333" s="230">
        <f t="shared" si="512"/>
        <v>-2.1297094968343998E-4</v>
      </c>
      <c r="CN333" s="230">
        <f t="shared" si="512"/>
        <v>-2.1297094968343998E-4</v>
      </c>
      <c r="CO333" s="230">
        <f t="shared" si="513"/>
        <v>-2.1297094968343998E-4</v>
      </c>
      <c r="CP333" s="230">
        <f t="shared" si="513"/>
        <v>-2.1297094968343998E-4</v>
      </c>
      <c r="CQ333" s="230">
        <f t="shared" si="513"/>
        <v>-2.1297094968343998E-4</v>
      </c>
      <c r="CR333" s="230">
        <f t="shared" si="513"/>
        <v>-2.1297094968343998E-4</v>
      </c>
      <c r="CS333" s="230">
        <f t="shared" si="513"/>
        <v>-2.1297094968343998E-4</v>
      </c>
      <c r="CT333" s="230">
        <f t="shared" si="513"/>
        <v>-2.1297094968343998E-4</v>
      </c>
      <c r="CU333" s="230">
        <f t="shared" si="513"/>
        <v>-2.1297094968343998E-4</v>
      </c>
      <c r="CV333" s="230">
        <f t="shared" si="513"/>
        <v>-2.1297094968343998E-4</v>
      </c>
      <c r="CW333" s="230">
        <f t="shared" si="513"/>
        <v>-2.1297094968343998E-4</v>
      </c>
      <c r="CX333" s="230">
        <f t="shared" si="513"/>
        <v>-2.1297094968343998E-4</v>
      </c>
      <c r="CY333" s="230">
        <f t="shared" si="514"/>
        <v>-2.1297094968343998E-4</v>
      </c>
      <c r="CZ333" s="230">
        <f t="shared" si="514"/>
        <v>-2.1297094968343998E-4</v>
      </c>
      <c r="DA333" s="230">
        <f t="shared" si="514"/>
        <v>-2.1297094968343998E-4</v>
      </c>
      <c r="DB333" s="230">
        <f t="shared" si="514"/>
        <v>-2.1297094968343998E-4</v>
      </c>
      <c r="DC333" s="230">
        <f t="shared" si="514"/>
        <v>-2.1297094968343998E-4</v>
      </c>
      <c r="DD333" s="230">
        <f t="shared" si="514"/>
        <v>-2.1297094968343998E-4</v>
      </c>
      <c r="DE333" s="230">
        <f t="shared" si="514"/>
        <v>-2.1297094968343998E-4</v>
      </c>
      <c r="DF333" s="230">
        <f t="shared" si="514"/>
        <v>-2.1297094968343998E-4</v>
      </c>
      <c r="DG333" s="230">
        <f t="shared" si="514"/>
        <v>-2.1297094968343998E-4</v>
      </c>
      <c r="DH333" s="230">
        <f t="shared" si="514"/>
        <v>-2.1297094968343998E-4</v>
      </c>
      <c r="DI333" s="230">
        <f t="shared" si="515"/>
        <v>-2.1297094968343998E-4</v>
      </c>
      <c r="DJ333" s="230">
        <f t="shared" si="515"/>
        <v>-2.1297094968343998E-4</v>
      </c>
      <c r="DK333" s="230">
        <f t="shared" si="515"/>
        <v>-2.1297094968343998E-4</v>
      </c>
      <c r="DL333" s="230">
        <f t="shared" si="515"/>
        <v>-2.1297094968343998E-4</v>
      </c>
      <c r="DM333" s="230">
        <f t="shared" si="515"/>
        <v>-2.1297094968343998E-4</v>
      </c>
      <c r="DN333" s="230">
        <f t="shared" si="515"/>
        <v>-2.1297094968343998E-4</v>
      </c>
      <c r="DO333" s="230">
        <f t="shared" si="515"/>
        <v>-2.1297094968343998E-4</v>
      </c>
      <c r="DP333" s="230">
        <f t="shared" si="515"/>
        <v>-2.1297094968343998E-4</v>
      </c>
    </row>
    <row r="334" spans="2:120" x14ac:dyDescent="0.25">
      <c r="B334" s="194" t="str">
        <f t="shared" si="455"/>
        <v>Eswatini</v>
      </c>
      <c r="C334" s="233">
        <f>'web app'!$C$29</f>
        <v>668.55</v>
      </c>
      <c r="D334" s="234">
        <f>'web app'!$C$17</f>
        <v>0.15</v>
      </c>
      <c r="E334" s="235">
        <f>VLOOKUP($S334,'data countries EDGAR'!$A$15:$AA$223,'data countries EDGAR'!$AA$12,FALSE)</f>
        <v>1.8353986837610454E-4</v>
      </c>
      <c r="F334" s="235">
        <f>VLOOKUP($S334,'data countries EDGAR'!$A$15:$AA$223,'data countries EDGAR'!$Z$12,FALSE)</f>
        <v>3.0963739469802619E-5</v>
      </c>
      <c r="G334" s="193">
        <f t="shared" si="456"/>
        <v>3.6001523669582765E-2</v>
      </c>
      <c r="H334" s="262">
        <f>VLOOKUP($S334,'data countries EDGAR'!$A$15:$AA$223,'data countries EDGAR'!M$12,FALSE)/1000</f>
        <v>1.1360765547683001E-3</v>
      </c>
      <c r="I334" s="236">
        <f>VLOOKUP($S334,'data countries EDGAR'!$A$15:$AA$223,'data countries EDGAR'!N$12,FALSE)/1000</f>
        <v>9.6062367927399E-4</v>
      </c>
      <c r="J334" s="236">
        <f>VLOOKUP($S334,'data countries EDGAR'!$A$15:$AA$223,'data countries EDGAR'!O$12,FALSE)/1000</f>
        <v>9.8917504065803002E-4</v>
      </c>
      <c r="K334" s="236">
        <f>VLOOKUP($S334,'data countries EDGAR'!$A$15:$AA$223,'data countries EDGAR'!P$12,FALSE)/1000</f>
        <v>1.0765336183639E-3</v>
      </c>
      <c r="L334" s="236">
        <f>VLOOKUP($S334,'data countries EDGAR'!$A$15:$AA$223,'data countries EDGAR'!Q$12,FALSE)/1000</f>
        <v>1.0784008614725001E-3</v>
      </c>
      <c r="M334" s="236">
        <f>VLOOKUP($S334,'data countries EDGAR'!$A$15:$AA$223,'data countries EDGAR'!R$12,FALSE)/1000</f>
        <v>1.0941373287261E-3</v>
      </c>
      <c r="N334" s="236"/>
      <c r="O334" s="236"/>
      <c r="P334" s="262">
        <f t="shared" si="457"/>
        <v>5.1988705284945202E-3</v>
      </c>
      <c r="Q334" s="194">
        <f t="shared" si="458"/>
        <v>-3.8956683510208578E-4</v>
      </c>
      <c r="R334" s="237">
        <f t="shared" si="459"/>
        <v>1.2647184426540036E-2</v>
      </c>
      <c r="S334" s="194" t="str">
        <f>'data countries EDGAR'!A77</f>
        <v>Eswatini</v>
      </c>
      <c r="T334" s="210">
        <f>'web app'!$M$22-1</f>
        <v>2024</v>
      </c>
      <c r="U334" s="228">
        <f t="shared" si="460"/>
        <v>3.0802653141088245E-2</v>
      </c>
      <c r="V334" s="193">
        <f t="shared" si="434"/>
        <v>3.0802653141085812E-2</v>
      </c>
      <c r="W334" s="254">
        <f t="shared" si="461"/>
        <v>3.5520879442171527E-2</v>
      </c>
      <c r="X334" s="197">
        <f t="shared" si="435"/>
        <v>1.0941373287261E-3</v>
      </c>
      <c r="Y334" s="229">
        <f t="shared" si="436"/>
        <v>-2.1882746574522E-5</v>
      </c>
      <c r="Z334" s="199">
        <f t="shared" si="462"/>
        <v>1.116020075300622E-3</v>
      </c>
      <c r="AA334" s="199">
        <f t="shared" si="437"/>
        <v>-4.5848127887290229</v>
      </c>
      <c r="AB334" s="200">
        <f t="shared" si="438"/>
        <v>4707.8336101547775</v>
      </c>
      <c r="AC334" s="199">
        <f t="shared" si="463"/>
        <v>2024.5042246098774</v>
      </c>
      <c r="AD334" s="199">
        <f t="shared" si="464"/>
        <v>2083.6770619086587</v>
      </c>
      <c r="AE334" s="201">
        <f t="shared" si="465"/>
        <v>2083.6770619086587</v>
      </c>
      <c r="AF334" s="202">
        <f t="shared" si="439"/>
        <v>2082.5167273614297</v>
      </c>
      <c r="AG334" s="202">
        <f t="shared" si="466"/>
        <v>2083.6770619086587</v>
      </c>
      <c r="AH334" s="202">
        <f t="shared" si="467"/>
        <v>2083</v>
      </c>
      <c r="AI334" s="177">
        <f t="shared" si="440"/>
        <v>2083</v>
      </c>
      <c r="AJ334" s="178" cm="1">
        <f t="array" ref="AJ334">IFERROR(INDEX($AN$6:$DP$6,MATCH(_xlfn.AGGREGATE(14,6,(AN334:DP334)/(AN334:DP334&lt;=0),1),AN334:DP334,0)),"-")</f>
        <v>2083</v>
      </c>
      <c r="AL334" s="176" t="s">
        <v>302</v>
      </c>
      <c r="AM334" s="154">
        <f t="shared" si="441"/>
        <v>1.1360765547683001E-3</v>
      </c>
      <c r="AN334" s="173">
        <f t="shared" si="442"/>
        <v>9.6062367927399E-4</v>
      </c>
      <c r="AO334" s="173">
        <f t="shared" si="443"/>
        <v>9.8917504065803002E-4</v>
      </c>
      <c r="AP334" s="173">
        <f t="shared" si="444"/>
        <v>1.0765336183639E-3</v>
      </c>
      <c r="AQ334" s="173">
        <f t="shared" si="445"/>
        <v>1.0784008614725001E-3</v>
      </c>
      <c r="AR334" s="173">
        <f t="shared" si="446"/>
        <v>1.0941373287261E-3</v>
      </c>
      <c r="AS334" s="230">
        <f t="shared" si="508"/>
        <v>1.0752783310113566E-3</v>
      </c>
      <c r="AT334" s="230">
        <f t="shared" si="508"/>
        <v>1.0564193332966132E-3</v>
      </c>
      <c r="AU334" s="230">
        <f t="shared" si="508"/>
        <v>1.0375603355818699E-3</v>
      </c>
      <c r="AV334" s="230">
        <f t="shared" si="508"/>
        <v>1.0187013378671265E-3</v>
      </c>
      <c r="AW334" s="230">
        <f t="shared" si="508"/>
        <v>9.9984234015238318E-4</v>
      </c>
      <c r="AX334" s="230">
        <f t="shared" si="508"/>
        <v>9.8098334243763982E-4</v>
      </c>
      <c r="AY334" s="230">
        <f t="shared" si="508"/>
        <v>9.6212434472289635E-4</v>
      </c>
      <c r="AZ334" s="230">
        <f t="shared" si="508"/>
        <v>9.43265347008153E-4</v>
      </c>
      <c r="BA334" s="230">
        <f t="shared" si="509"/>
        <v>9.2440634929340964E-4</v>
      </c>
      <c r="BB334" s="230">
        <f t="shared" si="509"/>
        <v>9.0554735157866628E-4</v>
      </c>
      <c r="BC334" s="230">
        <f t="shared" si="509"/>
        <v>8.8668835386392292E-4</v>
      </c>
      <c r="BD334" s="230">
        <f t="shared" si="509"/>
        <v>8.6782935614917957E-4</v>
      </c>
      <c r="BE334" s="230">
        <f t="shared" si="509"/>
        <v>8.4897035843443621E-4</v>
      </c>
      <c r="BF334" s="230">
        <f t="shared" si="509"/>
        <v>8.3011136071969274E-4</v>
      </c>
      <c r="BG334" s="230">
        <f t="shared" si="509"/>
        <v>8.1125236300494939E-4</v>
      </c>
      <c r="BH334" s="230">
        <f t="shared" si="509"/>
        <v>7.9239336529020603E-4</v>
      </c>
      <c r="BI334" s="230">
        <f t="shared" si="509"/>
        <v>7.7353436757546267E-4</v>
      </c>
      <c r="BJ334" s="230">
        <f t="shared" si="509"/>
        <v>7.5467536986071932E-4</v>
      </c>
      <c r="BK334" s="230">
        <f t="shared" si="510"/>
        <v>7.3581637214597596E-4</v>
      </c>
      <c r="BL334" s="230">
        <f t="shared" si="510"/>
        <v>7.169573744312326E-4</v>
      </c>
      <c r="BM334" s="230">
        <f t="shared" si="510"/>
        <v>6.9809837671648924E-4</v>
      </c>
      <c r="BN334" s="230">
        <f t="shared" si="510"/>
        <v>6.7923937900174589E-4</v>
      </c>
      <c r="BO334" s="230">
        <f t="shared" si="510"/>
        <v>6.6038038128700253E-4</v>
      </c>
      <c r="BP334" s="230">
        <f t="shared" si="510"/>
        <v>6.4152138357225917E-4</v>
      </c>
      <c r="BQ334" s="230">
        <f t="shared" si="510"/>
        <v>6.2266238585751582E-4</v>
      </c>
      <c r="BR334" s="230">
        <f t="shared" si="510"/>
        <v>6.0380338814277246E-4</v>
      </c>
      <c r="BS334" s="230">
        <f t="shared" si="510"/>
        <v>5.8494439042802899E-4</v>
      </c>
      <c r="BT334" s="230">
        <f t="shared" si="510"/>
        <v>5.6608539271328564E-4</v>
      </c>
      <c r="BU334" s="230">
        <f t="shared" si="511"/>
        <v>5.4722639499854228E-4</v>
      </c>
      <c r="BV334" s="230">
        <f t="shared" si="511"/>
        <v>5.2836739728379892E-4</v>
      </c>
      <c r="BW334" s="230">
        <f t="shared" si="511"/>
        <v>5.0950839956905556E-4</v>
      </c>
      <c r="BX334" s="230">
        <f t="shared" si="511"/>
        <v>4.9064940185431221E-4</v>
      </c>
      <c r="BY334" s="230">
        <f t="shared" si="511"/>
        <v>4.7179040413956885E-4</v>
      </c>
      <c r="BZ334" s="230">
        <f t="shared" si="511"/>
        <v>4.5293140642482549E-4</v>
      </c>
      <c r="CA334" s="230">
        <f t="shared" si="511"/>
        <v>4.3407240871008214E-4</v>
      </c>
      <c r="CB334" s="230">
        <f t="shared" si="511"/>
        <v>4.1521341099533878E-4</v>
      </c>
      <c r="CC334" s="230">
        <f t="shared" si="511"/>
        <v>3.9635441328059542E-4</v>
      </c>
      <c r="CD334" s="230">
        <f t="shared" si="511"/>
        <v>3.7749541556585196E-4</v>
      </c>
      <c r="CE334" s="230">
        <f t="shared" si="512"/>
        <v>3.586364178511086E-4</v>
      </c>
      <c r="CF334" s="230">
        <f t="shared" si="512"/>
        <v>3.3977742013636524E-4</v>
      </c>
      <c r="CG334" s="230">
        <f t="shared" si="512"/>
        <v>3.2091842242162189E-4</v>
      </c>
      <c r="CH334" s="230">
        <f t="shared" si="512"/>
        <v>3.0205942470687853E-4</v>
      </c>
      <c r="CI334" s="230">
        <f t="shared" si="512"/>
        <v>2.8320042699213517E-4</v>
      </c>
      <c r="CJ334" s="230">
        <f t="shared" si="512"/>
        <v>2.6434142927739181E-4</v>
      </c>
      <c r="CK334" s="230">
        <f t="shared" si="512"/>
        <v>2.4548243156264846E-4</v>
      </c>
      <c r="CL334" s="230">
        <f t="shared" si="512"/>
        <v>2.266234338479051E-4</v>
      </c>
      <c r="CM334" s="230">
        <f t="shared" si="512"/>
        <v>2.0776443613316174E-4</v>
      </c>
      <c r="CN334" s="230">
        <f t="shared" si="512"/>
        <v>1.8890543841841839E-4</v>
      </c>
      <c r="CO334" s="230">
        <f t="shared" si="513"/>
        <v>1.7004644070367492E-4</v>
      </c>
      <c r="CP334" s="230">
        <f t="shared" si="513"/>
        <v>1.5118744298893156E-4</v>
      </c>
      <c r="CQ334" s="230">
        <f t="shared" si="513"/>
        <v>1.3232844527418821E-4</v>
      </c>
      <c r="CR334" s="230">
        <f t="shared" si="513"/>
        <v>1.1346944755944496E-4</v>
      </c>
      <c r="CS334" s="230">
        <f t="shared" si="513"/>
        <v>9.46104498447016E-5</v>
      </c>
      <c r="CT334" s="230">
        <f t="shared" si="513"/>
        <v>7.5751452129958026E-5</v>
      </c>
      <c r="CU334" s="230">
        <f t="shared" si="513"/>
        <v>5.6892454415214668E-5</v>
      </c>
      <c r="CV334" s="230">
        <f t="shared" si="513"/>
        <v>3.8033456700471311E-5</v>
      </c>
      <c r="CW334" s="230">
        <f t="shared" si="513"/>
        <v>1.9174458985727954E-5</v>
      </c>
      <c r="CX334" s="230">
        <f t="shared" si="513"/>
        <v>3.1546127098459713E-7</v>
      </c>
      <c r="CY334" s="230">
        <f t="shared" si="514"/>
        <v>-1.7560143335211729E-5</v>
      </c>
      <c r="CZ334" s="230">
        <f t="shared" si="514"/>
        <v>-2.1882746574522E-5</v>
      </c>
      <c r="DA334" s="230">
        <f t="shared" si="514"/>
        <v>-2.1882746574522E-5</v>
      </c>
      <c r="DB334" s="230">
        <f t="shared" si="514"/>
        <v>-2.1882746574522E-5</v>
      </c>
      <c r="DC334" s="230">
        <f t="shared" si="514"/>
        <v>-2.1882746574522E-5</v>
      </c>
      <c r="DD334" s="230">
        <f t="shared" si="514"/>
        <v>-2.1882746574522E-5</v>
      </c>
      <c r="DE334" s="230">
        <f t="shared" si="514"/>
        <v>-2.1882746574522E-5</v>
      </c>
      <c r="DF334" s="230">
        <f t="shared" si="514"/>
        <v>-2.1882746574522E-5</v>
      </c>
      <c r="DG334" s="230">
        <f t="shared" si="514"/>
        <v>-2.1882746574522E-5</v>
      </c>
      <c r="DH334" s="230">
        <f t="shared" si="514"/>
        <v>-2.1882746574522E-5</v>
      </c>
      <c r="DI334" s="230">
        <f t="shared" si="515"/>
        <v>-2.1882746574522E-5</v>
      </c>
      <c r="DJ334" s="230">
        <f t="shared" si="515"/>
        <v>-2.1882746574522E-5</v>
      </c>
      <c r="DK334" s="230">
        <f t="shared" si="515"/>
        <v>-2.1882746574522E-5</v>
      </c>
      <c r="DL334" s="230">
        <f t="shared" si="515"/>
        <v>-2.1882746574522E-5</v>
      </c>
      <c r="DM334" s="230">
        <f t="shared" si="515"/>
        <v>-2.1882746574522E-5</v>
      </c>
      <c r="DN334" s="230">
        <f t="shared" si="515"/>
        <v>-2.1882746574522E-5</v>
      </c>
      <c r="DO334" s="230">
        <f t="shared" si="515"/>
        <v>-2.1882746574522E-5</v>
      </c>
      <c r="DP334" s="230">
        <f t="shared" si="515"/>
        <v>-2.1882746574522E-5</v>
      </c>
    </row>
    <row r="335" spans="2:120" x14ac:dyDescent="0.25">
      <c r="B335" s="194" t="str">
        <f t="shared" si="455"/>
        <v>Ethiopia</v>
      </c>
      <c r="C335" s="233">
        <f>'web app'!$C$29</f>
        <v>668.55</v>
      </c>
      <c r="D335" s="234">
        <f>'web app'!$C$17</f>
        <v>0.15</v>
      </c>
      <c r="E335" s="235">
        <f>VLOOKUP($S335,'data countries EDGAR'!$A$15:$AA$223,'data countries EDGAR'!$AA$12,FALSE)</f>
        <v>1.4281531728518723E-2</v>
      </c>
      <c r="F335" s="235">
        <f>VLOOKUP($S335,'data countries EDGAR'!$A$15:$AA$223,'data countries EDGAR'!$Z$12,FALSE)</f>
        <v>5.0373895701595151E-4</v>
      </c>
      <c r="G335" s="193">
        <f t="shared" si="456"/>
        <v>1.718446183321241</v>
      </c>
      <c r="H335" s="262">
        <f>VLOOKUP($S335,'data countries EDGAR'!$A$15:$AA$223,'data countries EDGAR'!M$12,FALSE)/1000</f>
        <v>1.8482458145837998E-2</v>
      </c>
      <c r="I335" s="236">
        <f>VLOOKUP($S335,'data countries EDGAR'!$A$15:$AA$223,'data countries EDGAR'!N$12,FALSE)/1000</f>
        <v>1.8015798191279998E-2</v>
      </c>
      <c r="J335" s="236">
        <f>VLOOKUP($S335,'data countries EDGAR'!$A$15:$AA$223,'data countries EDGAR'!O$12,FALSE)/1000</f>
        <v>1.9094063975515E-2</v>
      </c>
      <c r="K335" s="236">
        <f>VLOOKUP($S335,'data countries EDGAR'!$A$15:$AA$223,'data countries EDGAR'!P$12,FALSE)/1000</f>
        <v>1.8334879424439999E-2</v>
      </c>
      <c r="L335" s="236">
        <f>VLOOKUP($S335,'data countries EDGAR'!$A$15:$AA$223,'data countries EDGAR'!Q$12,FALSE)/1000</f>
        <v>1.901649061756E-2</v>
      </c>
      <c r="M335" s="236">
        <f>VLOOKUP($S335,'data countries EDGAR'!$A$15:$AA$223,'data countries EDGAR'!R$12,FALSE)/1000</f>
        <v>1.9364846904886001E-2</v>
      </c>
      <c r="N335" s="236"/>
      <c r="O335" s="236"/>
      <c r="P335" s="262">
        <f t="shared" si="457"/>
        <v>9.3826079113681002E-2</v>
      </c>
      <c r="Q335" s="194">
        <f t="shared" si="458"/>
        <v>0</v>
      </c>
      <c r="R335" s="237">
        <f t="shared" si="459"/>
        <v>0</v>
      </c>
      <c r="S335" s="194" t="str">
        <f>'data countries EDGAR'!A78</f>
        <v>Ethiopia</v>
      </c>
      <c r="T335" s="210">
        <f>'web app'!$M$22-1</f>
        <v>2024</v>
      </c>
      <c r="U335" s="228">
        <f t="shared" si="460"/>
        <v>1.6246201042075601</v>
      </c>
      <c r="V335" s="193">
        <f t="shared" si="434"/>
        <v>1.1286910340045471</v>
      </c>
      <c r="W335" s="254">
        <f t="shared" si="461"/>
        <v>-0.29333886861542968</v>
      </c>
      <c r="X335" s="197">
        <f t="shared" si="435"/>
        <v>1.9364846904886001E-2</v>
      </c>
      <c r="Y335" s="229">
        <f t="shared" si="436"/>
        <v>-3.8729693809772003E-4</v>
      </c>
      <c r="Z335" s="199">
        <f t="shared" si="462"/>
        <v>1.9752143842983721E-2</v>
      </c>
      <c r="AA335" s="199">
        <f t="shared" si="437"/>
        <v>-83.304291907090047</v>
      </c>
      <c r="AB335" s="200">
        <f t="shared" si="438"/>
        <v>87693.402211050721</v>
      </c>
      <c r="AC335" s="199">
        <f t="shared" si="463"/>
        <v>2024.501483859671</v>
      </c>
      <c r="AD335" s="199">
        <f t="shared" si="464"/>
        <v>2192.9795434811194</v>
      </c>
      <c r="AE335" s="201">
        <f t="shared" si="465"/>
        <v>2192.9795434811194</v>
      </c>
      <c r="AF335" s="202">
        <f t="shared" si="439"/>
        <v>2189.6760230207051</v>
      </c>
      <c r="AG335" s="202">
        <f t="shared" si="466"/>
        <v>2192.9795434811194</v>
      </c>
      <c r="AH335" s="202">
        <f t="shared" si="467"/>
        <v>2192</v>
      </c>
      <c r="AI335" s="177">
        <f t="shared" si="440"/>
        <v>2190</v>
      </c>
      <c r="AJ335" s="178" t="str" cm="1">
        <f t="array" ref="AJ335">IFERROR(INDEX($AN$6:$DP$6,MATCH(_xlfn.AGGREGATE(14,6,(AN335:DP335)/(AN335:DP335&lt;=0),1),AN335:DP335,0)),"-")</f>
        <v>-</v>
      </c>
      <c r="AL335" s="176" t="s">
        <v>302</v>
      </c>
      <c r="AM335" s="154">
        <f t="shared" si="441"/>
        <v>1.8482458145837998E-2</v>
      </c>
      <c r="AN335" s="173">
        <f t="shared" si="442"/>
        <v>1.8015798191279998E-2</v>
      </c>
      <c r="AO335" s="173">
        <f t="shared" si="443"/>
        <v>1.9094063975515E-2</v>
      </c>
      <c r="AP335" s="173">
        <f t="shared" si="444"/>
        <v>1.8334879424439999E-2</v>
      </c>
      <c r="AQ335" s="173">
        <f t="shared" si="445"/>
        <v>1.901649061756E-2</v>
      </c>
      <c r="AR335" s="173">
        <f t="shared" si="446"/>
        <v>1.9364846904886001E-2</v>
      </c>
      <c r="AS335" s="230">
        <f t="shared" si="508"/>
        <v>1.9247609266209723E-2</v>
      </c>
      <c r="AT335" s="230">
        <f t="shared" si="508"/>
        <v>1.9130371627533446E-2</v>
      </c>
      <c r="AU335" s="230">
        <f t="shared" si="508"/>
        <v>1.9013133988857168E-2</v>
      </c>
      <c r="AV335" s="230">
        <f t="shared" si="508"/>
        <v>1.889589635018089E-2</v>
      </c>
      <c r="AW335" s="230">
        <f t="shared" si="508"/>
        <v>1.8778658711504612E-2</v>
      </c>
      <c r="AX335" s="230">
        <f t="shared" si="508"/>
        <v>1.8661421072828335E-2</v>
      </c>
      <c r="AY335" s="230">
        <f t="shared" si="508"/>
        <v>1.8544183434152057E-2</v>
      </c>
      <c r="AZ335" s="230">
        <f t="shared" si="508"/>
        <v>1.8426945795475779E-2</v>
      </c>
      <c r="BA335" s="230">
        <f t="shared" si="509"/>
        <v>1.8309708156799501E-2</v>
      </c>
      <c r="BB335" s="230">
        <f t="shared" si="509"/>
        <v>1.8192470518123224E-2</v>
      </c>
      <c r="BC335" s="230">
        <f t="shared" si="509"/>
        <v>1.8075232879446946E-2</v>
      </c>
      <c r="BD335" s="230">
        <f t="shared" si="509"/>
        <v>1.7957995240770668E-2</v>
      </c>
      <c r="BE335" s="230">
        <f t="shared" si="509"/>
        <v>1.784075760209439E-2</v>
      </c>
      <c r="BF335" s="230">
        <f t="shared" si="509"/>
        <v>1.7723519963418113E-2</v>
      </c>
      <c r="BG335" s="230">
        <f t="shared" si="509"/>
        <v>1.7606282324741835E-2</v>
      </c>
      <c r="BH335" s="230">
        <f t="shared" si="509"/>
        <v>1.7489044686065557E-2</v>
      </c>
      <c r="BI335" s="230">
        <f t="shared" si="509"/>
        <v>1.7371807047389276E-2</v>
      </c>
      <c r="BJ335" s="230">
        <f t="shared" si="509"/>
        <v>1.7254569408712998E-2</v>
      </c>
      <c r="BK335" s="230">
        <f t="shared" si="510"/>
        <v>1.7137331770036721E-2</v>
      </c>
      <c r="BL335" s="230">
        <f t="shared" si="510"/>
        <v>1.7020094131360443E-2</v>
      </c>
      <c r="BM335" s="230">
        <f t="shared" si="510"/>
        <v>1.6902856492684165E-2</v>
      </c>
      <c r="BN335" s="230">
        <f t="shared" si="510"/>
        <v>1.6785618854007887E-2</v>
      </c>
      <c r="BO335" s="230">
        <f t="shared" si="510"/>
        <v>1.666838121533161E-2</v>
      </c>
      <c r="BP335" s="230">
        <f t="shared" si="510"/>
        <v>1.6551143576655332E-2</v>
      </c>
      <c r="BQ335" s="230">
        <f t="shared" si="510"/>
        <v>1.6433905937979054E-2</v>
      </c>
      <c r="BR335" s="230">
        <f t="shared" si="510"/>
        <v>1.6316668299302776E-2</v>
      </c>
      <c r="BS335" s="230">
        <f t="shared" si="510"/>
        <v>1.6199430660626499E-2</v>
      </c>
      <c r="BT335" s="230">
        <f t="shared" si="510"/>
        <v>1.6082193021950221E-2</v>
      </c>
      <c r="BU335" s="230">
        <f t="shared" si="511"/>
        <v>1.5964955383273943E-2</v>
      </c>
      <c r="BV335" s="230">
        <f t="shared" si="511"/>
        <v>1.5847717744597666E-2</v>
      </c>
      <c r="BW335" s="230">
        <f t="shared" si="511"/>
        <v>1.5730480105921388E-2</v>
      </c>
      <c r="BX335" s="230">
        <f t="shared" si="511"/>
        <v>1.561324246724511E-2</v>
      </c>
      <c r="BY335" s="230">
        <f t="shared" si="511"/>
        <v>1.5496004828568832E-2</v>
      </c>
      <c r="BZ335" s="230">
        <f t="shared" si="511"/>
        <v>1.5378767189892555E-2</v>
      </c>
      <c r="CA335" s="230">
        <f t="shared" si="511"/>
        <v>1.5261529551216277E-2</v>
      </c>
      <c r="CB335" s="230">
        <f t="shared" si="511"/>
        <v>1.5144291912539999E-2</v>
      </c>
      <c r="CC335" s="230">
        <f t="shared" si="511"/>
        <v>1.5027054273863721E-2</v>
      </c>
      <c r="CD335" s="230">
        <f t="shared" si="511"/>
        <v>1.4909816635187444E-2</v>
      </c>
      <c r="CE335" s="230">
        <f t="shared" si="512"/>
        <v>1.4792578996511166E-2</v>
      </c>
      <c r="CF335" s="230">
        <f t="shared" si="512"/>
        <v>1.4675341357834888E-2</v>
      </c>
      <c r="CG335" s="230">
        <f t="shared" si="512"/>
        <v>1.455810371915861E-2</v>
      </c>
      <c r="CH335" s="230">
        <f t="shared" si="512"/>
        <v>1.4440866080482333E-2</v>
      </c>
      <c r="CI335" s="230">
        <f t="shared" si="512"/>
        <v>1.4323628441806055E-2</v>
      </c>
      <c r="CJ335" s="230">
        <f t="shared" si="512"/>
        <v>1.4206390803129777E-2</v>
      </c>
      <c r="CK335" s="230">
        <f t="shared" si="512"/>
        <v>1.40891531644535E-2</v>
      </c>
      <c r="CL335" s="230">
        <f t="shared" si="512"/>
        <v>1.3971915525777222E-2</v>
      </c>
      <c r="CM335" s="230">
        <f t="shared" si="512"/>
        <v>1.3854677887100944E-2</v>
      </c>
      <c r="CN335" s="230">
        <f t="shared" si="512"/>
        <v>1.3737440248424666E-2</v>
      </c>
      <c r="CO335" s="230">
        <f t="shared" si="513"/>
        <v>1.3620202609748389E-2</v>
      </c>
      <c r="CP335" s="230">
        <f t="shared" si="513"/>
        <v>1.3502964971072111E-2</v>
      </c>
      <c r="CQ335" s="230">
        <f t="shared" si="513"/>
        <v>1.3385727332395831E-2</v>
      </c>
      <c r="CR335" s="230">
        <f t="shared" si="513"/>
        <v>1.3268489693719554E-2</v>
      </c>
      <c r="CS335" s="230">
        <f t="shared" si="513"/>
        <v>1.3151252055043276E-2</v>
      </c>
      <c r="CT335" s="230">
        <f t="shared" si="513"/>
        <v>1.3034014416366998E-2</v>
      </c>
      <c r="CU335" s="230">
        <f t="shared" si="513"/>
        <v>1.291677677769072E-2</v>
      </c>
      <c r="CV335" s="230">
        <f t="shared" si="513"/>
        <v>1.2799539139014443E-2</v>
      </c>
      <c r="CW335" s="230">
        <f t="shared" si="513"/>
        <v>1.2682301500338165E-2</v>
      </c>
      <c r="CX335" s="230">
        <f t="shared" si="513"/>
        <v>1.2565063861661887E-2</v>
      </c>
      <c r="CY335" s="230">
        <f t="shared" si="514"/>
        <v>1.244782622298561E-2</v>
      </c>
      <c r="CZ335" s="230">
        <f t="shared" si="514"/>
        <v>1.233058858430933E-2</v>
      </c>
      <c r="DA335" s="230">
        <f t="shared" si="514"/>
        <v>1.2213350945633052E-2</v>
      </c>
      <c r="DB335" s="230">
        <f t="shared" si="514"/>
        <v>1.2096113306956775E-2</v>
      </c>
      <c r="DC335" s="230">
        <f t="shared" si="514"/>
        <v>1.1978875668280497E-2</v>
      </c>
      <c r="DD335" s="230">
        <f t="shared" si="514"/>
        <v>1.1861638029604219E-2</v>
      </c>
      <c r="DE335" s="230">
        <f t="shared" si="514"/>
        <v>1.1744400390927941E-2</v>
      </c>
      <c r="DF335" s="230">
        <f t="shared" si="514"/>
        <v>1.1627162752251664E-2</v>
      </c>
      <c r="DG335" s="230">
        <f t="shared" si="514"/>
        <v>1.1509925113575386E-2</v>
      </c>
      <c r="DH335" s="230">
        <f t="shared" si="514"/>
        <v>1.1392687474899108E-2</v>
      </c>
      <c r="DI335" s="230">
        <f t="shared" si="515"/>
        <v>1.127544983622283E-2</v>
      </c>
      <c r="DJ335" s="230">
        <f t="shared" si="515"/>
        <v>1.1158212197546553E-2</v>
      </c>
      <c r="DK335" s="230">
        <f t="shared" si="515"/>
        <v>1.1040974558870275E-2</v>
      </c>
      <c r="DL335" s="230">
        <f t="shared" si="515"/>
        <v>1.0923736920193997E-2</v>
      </c>
      <c r="DM335" s="230">
        <f t="shared" si="515"/>
        <v>1.080649928151772E-2</v>
      </c>
      <c r="DN335" s="230">
        <f t="shared" si="515"/>
        <v>1.0689261642841442E-2</v>
      </c>
      <c r="DO335" s="230">
        <f t="shared" si="515"/>
        <v>1.0572024004165164E-2</v>
      </c>
      <c r="DP335" s="230">
        <f t="shared" si="515"/>
        <v>1.0454786365488886E-2</v>
      </c>
    </row>
    <row r="336" spans="2:120" x14ac:dyDescent="0.25">
      <c r="B336" s="194" t="str">
        <f t="shared" si="455"/>
        <v>Falkland Islands</v>
      </c>
      <c r="C336" s="233">
        <f>'web app'!$C$29</f>
        <v>668.55</v>
      </c>
      <c r="D336" s="234">
        <f>'web app'!$C$17</f>
        <v>0.15</v>
      </c>
      <c r="E336" s="235">
        <f>VLOOKUP($S336,'data countries EDGAR'!$A$15:$AA$223,'data countries EDGAR'!$AA$12,FALSE)</f>
        <v>3.787725396871235E-7</v>
      </c>
      <c r="F336" s="235">
        <f>VLOOKUP($S336,'data countries EDGAR'!$A$15:$AA$223,'data countries EDGAR'!$Z$12,FALSE)</f>
        <v>4.6591365084914373E-7</v>
      </c>
      <c r="G336" s="193">
        <f t="shared" si="456"/>
        <v>3.0274784279508976E-4</v>
      </c>
      <c r="H336" s="262">
        <f>VLOOKUP($S336,'data countries EDGAR'!$A$15:$AA$223,'data countries EDGAR'!M$12,FALSE)/1000</f>
        <v>1.7094626952033E-5</v>
      </c>
      <c r="I336" s="236">
        <f>VLOOKUP($S336,'data countries EDGAR'!$A$15:$AA$223,'data countries EDGAR'!N$12,FALSE)/1000</f>
        <v>1.7690351758625999E-5</v>
      </c>
      <c r="J336" s="236">
        <f>VLOOKUP($S336,'data countries EDGAR'!$A$15:$AA$223,'data countries EDGAR'!O$12,FALSE)/1000</f>
        <v>1.6778901386734002E-5</v>
      </c>
      <c r="K336" s="236">
        <f>VLOOKUP($S336,'data countries EDGAR'!$A$15:$AA$223,'data countries EDGAR'!P$12,FALSE)/1000</f>
        <v>1.743282716836E-5</v>
      </c>
      <c r="L336" s="236">
        <f>VLOOKUP($S336,'data countries EDGAR'!$A$15:$AA$223,'data countries EDGAR'!Q$12,FALSE)/1000</f>
        <v>1.8464129615162998E-5</v>
      </c>
      <c r="M336" s="236">
        <f>VLOOKUP($S336,'data countries EDGAR'!$A$15:$AA$223,'data countries EDGAR'!R$12,FALSE)/1000</f>
        <v>1.8800094981691999E-5</v>
      </c>
      <c r="N336" s="236"/>
      <c r="O336" s="236"/>
      <c r="P336" s="262">
        <f t="shared" si="457"/>
        <v>8.9166304910574999E-5</v>
      </c>
      <c r="Q336" s="194">
        <f t="shared" si="458"/>
        <v>-1.8972429860114874E-5</v>
      </c>
      <c r="R336" s="237">
        <f t="shared" si="459"/>
        <v>8.8829915019964956E-2</v>
      </c>
      <c r="S336" s="194" t="str">
        <f>'data countries EDGAR'!A79</f>
        <v>Falkland Islands</v>
      </c>
      <c r="T336" s="210">
        <f>'web app'!$M$22-1</f>
        <v>2024</v>
      </c>
      <c r="U336" s="228">
        <f t="shared" si="460"/>
        <v>2.1358153788451477E-4</v>
      </c>
      <c r="V336" s="193">
        <f t="shared" ref="V336:V399" si="516">SUMIFS(AN336:DP336,$AN$6:$DP$6,"&gt;"&amp;T336)</f>
        <v>2.1358153788421776E-4</v>
      </c>
      <c r="W336" s="254">
        <f t="shared" si="461"/>
        <v>8.8023034048758886E-2</v>
      </c>
      <c r="X336" s="197">
        <f t="shared" ref="X336:X399" si="517">_xlfn.XLOOKUP(T336,$H$33:$O$33,H336:O336)</f>
        <v>1.8800094981691999E-5</v>
      </c>
      <c r="Y336" s="229">
        <f t="shared" ref="Y336:Y399" si="518">$Y$2*X336</f>
        <v>-3.7600189963383998E-7</v>
      </c>
      <c r="Z336" s="199">
        <f t="shared" si="462"/>
        <v>1.9176096881325838E-5</v>
      </c>
      <c r="AA336" s="199">
        <f t="shared" ref="AA336:AA399" si="519">-2*X336*(T336+1)+Y336*4202-2*U336</f>
        <v>-7.8147507733883015E-2</v>
      </c>
      <c r="AB336" s="200">
        <f t="shared" ref="AB336:AB399" si="520">X336*(T336+1)*(T336+1)+Y336*(T336*(T336+1)-2101*(2*T336+1))+U336*(2*T336+1)</f>
        <v>79.614478729444102</v>
      </c>
      <c r="AC336" s="199">
        <f t="shared" si="463"/>
        <v>2024.5095250155618</v>
      </c>
      <c r="AD336" s="199">
        <f t="shared" si="464"/>
        <v>2050.746676364241</v>
      </c>
      <c r="AE336" s="201">
        <f t="shared" si="465"/>
        <v>2050.746676364241</v>
      </c>
      <c r="AF336" s="202">
        <f t="shared" ref="AF336:AF399" si="521">(Y336*(T336+0.5)-X336*AG336)/(Y336-X336)</f>
        <v>2050.2320356512168</v>
      </c>
      <c r="AG336" s="202">
        <f t="shared" si="466"/>
        <v>2050.746676364241</v>
      </c>
      <c r="AH336" s="202">
        <f t="shared" si="467"/>
        <v>2050</v>
      </c>
      <c r="AI336" s="177">
        <f t="shared" ref="AI336:AI399" si="522">IF($Y$2=0,ROUNDUP(AF336,0),ROUND(AF336,0))</f>
        <v>2050</v>
      </c>
      <c r="AJ336" s="178" cm="1">
        <f t="array" ref="AJ336">IFERROR(INDEX($AN$6:$DP$6,MATCH(_xlfn.AGGREGATE(14,6,(AN336:DP336)/(AN336:DP336&lt;=0),1),AN336:DP336,0)),"-")</f>
        <v>2050</v>
      </c>
      <c r="AL336" s="176" t="s">
        <v>302</v>
      </c>
      <c r="AM336" s="154">
        <f t="shared" ref="AM336:AM399" si="523">H336</f>
        <v>1.7094626952033E-5</v>
      </c>
      <c r="AN336" s="173">
        <f t="shared" ref="AN336:AN399" si="524">I336</f>
        <v>1.7690351758625999E-5</v>
      </c>
      <c r="AO336" s="173">
        <f t="shared" ref="AO336:AO399" si="525">J336</f>
        <v>1.6778901386734002E-5</v>
      </c>
      <c r="AP336" s="173">
        <f t="shared" ref="AP336:AP399" si="526">K336</f>
        <v>1.743282716836E-5</v>
      </c>
      <c r="AQ336" s="173">
        <f t="shared" ref="AQ336:AQ399" si="527">L336</f>
        <v>1.8464129615162998E-5</v>
      </c>
      <c r="AR336" s="173">
        <f t="shared" ref="AR336:AR399" si="528">M336</f>
        <v>1.8800094981691999E-5</v>
      </c>
      <c r="AS336" s="230">
        <f t="shared" si="508"/>
        <v>1.8069484499236713E-5</v>
      </c>
      <c r="AT336" s="230">
        <f t="shared" si="508"/>
        <v>1.733887401678143E-5</v>
      </c>
      <c r="AU336" s="230">
        <f t="shared" si="508"/>
        <v>1.6608263534326144E-5</v>
      </c>
      <c r="AV336" s="230">
        <f t="shared" si="508"/>
        <v>1.5877653051870861E-5</v>
      </c>
      <c r="AW336" s="230">
        <f t="shared" si="508"/>
        <v>1.5147042569415577E-5</v>
      </c>
      <c r="AX336" s="230">
        <f t="shared" si="508"/>
        <v>1.4416432086960293E-5</v>
      </c>
      <c r="AY336" s="230">
        <f t="shared" si="508"/>
        <v>1.3685821604505006E-5</v>
      </c>
      <c r="AZ336" s="230">
        <f t="shared" si="508"/>
        <v>1.2955211122049724E-5</v>
      </c>
      <c r="BA336" s="230">
        <f t="shared" si="509"/>
        <v>1.2224600639594438E-5</v>
      </c>
      <c r="BB336" s="230">
        <f t="shared" si="509"/>
        <v>1.1493990157139155E-5</v>
      </c>
      <c r="BC336" s="230">
        <f t="shared" si="509"/>
        <v>1.0763379674683869E-5</v>
      </c>
      <c r="BD336" s="230">
        <f t="shared" si="509"/>
        <v>1.0032769192228584E-5</v>
      </c>
      <c r="BE336" s="230">
        <f t="shared" si="509"/>
        <v>9.3021587097733001E-6</v>
      </c>
      <c r="BF336" s="230">
        <f t="shared" si="509"/>
        <v>8.5715482273180157E-6</v>
      </c>
      <c r="BG336" s="230">
        <f t="shared" si="509"/>
        <v>7.8409377448627313E-6</v>
      </c>
      <c r="BH336" s="230">
        <f t="shared" si="509"/>
        <v>7.1103272624074469E-6</v>
      </c>
      <c r="BI336" s="230">
        <f t="shared" si="509"/>
        <v>6.3797167799521625E-6</v>
      </c>
      <c r="BJ336" s="230">
        <f t="shared" si="509"/>
        <v>5.6491062974968781E-6</v>
      </c>
      <c r="BK336" s="230">
        <f t="shared" si="510"/>
        <v>4.9184958150415937E-6</v>
      </c>
      <c r="BL336" s="230">
        <f t="shared" si="510"/>
        <v>4.1878853325863093E-6</v>
      </c>
      <c r="BM336" s="230">
        <f t="shared" si="510"/>
        <v>3.4572748501310249E-6</v>
      </c>
      <c r="BN336" s="230">
        <f t="shared" si="510"/>
        <v>2.7266643676757388E-6</v>
      </c>
      <c r="BO336" s="230">
        <f t="shared" si="510"/>
        <v>1.9960538852204561E-6</v>
      </c>
      <c r="BP336" s="230">
        <f t="shared" si="510"/>
        <v>1.2654434027651701E-6</v>
      </c>
      <c r="BQ336" s="230">
        <f t="shared" si="510"/>
        <v>5.3483292030988736E-7</v>
      </c>
      <c r="BR336" s="230">
        <f t="shared" si="510"/>
        <v>-1.7233487842288633E-7</v>
      </c>
      <c r="BS336" s="230">
        <f t="shared" si="510"/>
        <v>-3.7600189963383998E-7</v>
      </c>
      <c r="BT336" s="230">
        <f t="shared" si="510"/>
        <v>-3.7600189963383998E-7</v>
      </c>
      <c r="BU336" s="230">
        <f t="shared" si="511"/>
        <v>-3.7600189963383998E-7</v>
      </c>
      <c r="BV336" s="230">
        <f t="shared" si="511"/>
        <v>-3.7600189963383998E-7</v>
      </c>
      <c r="BW336" s="230">
        <f t="shared" si="511"/>
        <v>-3.7600189963383998E-7</v>
      </c>
      <c r="BX336" s="230">
        <f t="shared" si="511"/>
        <v>-3.7600189963383998E-7</v>
      </c>
      <c r="BY336" s="230">
        <f t="shared" si="511"/>
        <v>-3.7600189963383998E-7</v>
      </c>
      <c r="BZ336" s="230">
        <f t="shared" si="511"/>
        <v>-3.7600189963383998E-7</v>
      </c>
      <c r="CA336" s="230">
        <f t="shared" si="511"/>
        <v>-3.7600189963383998E-7</v>
      </c>
      <c r="CB336" s="230">
        <f t="shared" si="511"/>
        <v>-3.7600189963383998E-7</v>
      </c>
      <c r="CC336" s="230">
        <f t="shared" si="511"/>
        <v>-3.7600189963383998E-7</v>
      </c>
      <c r="CD336" s="230">
        <f t="shared" si="511"/>
        <v>-3.7600189963383998E-7</v>
      </c>
      <c r="CE336" s="230">
        <f t="shared" si="512"/>
        <v>-3.7600189963383998E-7</v>
      </c>
      <c r="CF336" s="230">
        <f t="shared" si="512"/>
        <v>-3.7600189963383998E-7</v>
      </c>
      <c r="CG336" s="230">
        <f t="shared" si="512"/>
        <v>-3.7600189963383998E-7</v>
      </c>
      <c r="CH336" s="230">
        <f t="shared" si="512"/>
        <v>-3.7600189963383998E-7</v>
      </c>
      <c r="CI336" s="230">
        <f t="shared" si="512"/>
        <v>-3.7600189963383998E-7</v>
      </c>
      <c r="CJ336" s="230">
        <f t="shared" si="512"/>
        <v>-3.7600189963383998E-7</v>
      </c>
      <c r="CK336" s="230">
        <f t="shared" si="512"/>
        <v>-3.7600189963383998E-7</v>
      </c>
      <c r="CL336" s="230">
        <f t="shared" si="512"/>
        <v>-3.7600189963383998E-7</v>
      </c>
      <c r="CM336" s="230">
        <f t="shared" si="512"/>
        <v>-3.7600189963383998E-7</v>
      </c>
      <c r="CN336" s="230">
        <f t="shared" si="512"/>
        <v>-3.7600189963383998E-7</v>
      </c>
      <c r="CO336" s="230">
        <f t="shared" si="513"/>
        <v>-3.7600189963383998E-7</v>
      </c>
      <c r="CP336" s="230">
        <f t="shared" si="513"/>
        <v>-3.7600189963383998E-7</v>
      </c>
      <c r="CQ336" s="230">
        <f t="shared" si="513"/>
        <v>-3.7600189963383998E-7</v>
      </c>
      <c r="CR336" s="230">
        <f t="shared" si="513"/>
        <v>-3.7600189963383998E-7</v>
      </c>
      <c r="CS336" s="230">
        <f t="shared" si="513"/>
        <v>-3.7600189963383998E-7</v>
      </c>
      <c r="CT336" s="230">
        <f t="shared" si="513"/>
        <v>-3.7600189963383998E-7</v>
      </c>
      <c r="CU336" s="230">
        <f t="shared" si="513"/>
        <v>-3.7600189963383998E-7</v>
      </c>
      <c r="CV336" s="230">
        <f t="shared" si="513"/>
        <v>-3.7600189963383998E-7</v>
      </c>
      <c r="CW336" s="230">
        <f t="shared" si="513"/>
        <v>-3.7600189963383998E-7</v>
      </c>
      <c r="CX336" s="230">
        <f t="shared" si="513"/>
        <v>-3.7600189963383998E-7</v>
      </c>
      <c r="CY336" s="230">
        <f t="shared" si="514"/>
        <v>-3.7600189963383998E-7</v>
      </c>
      <c r="CZ336" s="230">
        <f t="shared" si="514"/>
        <v>-3.7600189963383998E-7</v>
      </c>
      <c r="DA336" s="230">
        <f t="shared" si="514"/>
        <v>-3.7600189963383998E-7</v>
      </c>
      <c r="DB336" s="230">
        <f t="shared" si="514"/>
        <v>-3.7600189963383998E-7</v>
      </c>
      <c r="DC336" s="230">
        <f t="shared" si="514"/>
        <v>-3.7600189963383998E-7</v>
      </c>
      <c r="DD336" s="230">
        <f t="shared" si="514"/>
        <v>-3.7600189963383998E-7</v>
      </c>
      <c r="DE336" s="230">
        <f t="shared" si="514"/>
        <v>-3.7600189963383998E-7</v>
      </c>
      <c r="DF336" s="230">
        <f t="shared" si="514"/>
        <v>-3.7600189963383998E-7</v>
      </c>
      <c r="DG336" s="230">
        <f t="shared" si="514"/>
        <v>-3.7600189963383998E-7</v>
      </c>
      <c r="DH336" s="230">
        <f t="shared" si="514"/>
        <v>-3.7600189963383998E-7</v>
      </c>
      <c r="DI336" s="230">
        <f t="shared" si="515"/>
        <v>-3.7600189963383998E-7</v>
      </c>
      <c r="DJ336" s="230">
        <f t="shared" si="515"/>
        <v>-3.7600189963383998E-7</v>
      </c>
      <c r="DK336" s="230">
        <f t="shared" si="515"/>
        <v>-3.7600189963383998E-7</v>
      </c>
      <c r="DL336" s="230">
        <f t="shared" si="515"/>
        <v>-3.7600189963383998E-7</v>
      </c>
      <c r="DM336" s="230">
        <f t="shared" si="515"/>
        <v>-3.7600189963383998E-7</v>
      </c>
      <c r="DN336" s="230">
        <f t="shared" si="515"/>
        <v>-3.7600189963383998E-7</v>
      </c>
      <c r="DO336" s="230">
        <f t="shared" si="515"/>
        <v>-3.7600189963383998E-7</v>
      </c>
      <c r="DP336" s="230">
        <f t="shared" si="515"/>
        <v>-3.7600189963383998E-7</v>
      </c>
    </row>
    <row r="337" spans="2:120" x14ac:dyDescent="0.25">
      <c r="B337" s="194" t="str">
        <f t="shared" ref="B337:B400" si="529">S337</f>
        <v>Faroes</v>
      </c>
      <c r="C337" s="233">
        <f>'web app'!$C$29</f>
        <v>668.55</v>
      </c>
      <c r="D337" s="234">
        <f>'web app'!$C$17</f>
        <v>0.15</v>
      </c>
      <c r="E337" s="235">
        <f>VLOOKUP($S337,'data countries EDGAR'!$A$15:$AA$223,'data countries EDGAR'!$AA$12,FALSE)</f>
        <v>6.4436717022022349E-6</v>
      </c>
      <c r="F337" s="235">
        <f>VLOOKUP($S337,'data countries EDGAR'!$A$15:$AA$223,'data countries EDGAR'!$Z$12,FALSE)</f>
        <v>5.6385698551533952E-8</v>
      </c>
      <c r="G337" s="193">
        <f t="shared" ref="G337:G400" si="530">C337*(D337*E337+(1-D337)*F337)</f>
        <v>6.7822966742772932E-4</v>
      </c>
      <c r="H337" s="262">
        <f>VLOOKUP($S337,'data countries EDGAR'!$A$15:$AA$223,'data countries EDGAR'!M$12,FALSE)/1000</f>
        <v>2.0688221527992E-6</v>
      </c>
      <c r="I337" s="236">
        <f>VLOOKUP($S337,'data countries EDGAR'!$A$15:$AA$223,'data countries EDGAR'!N$12,FALSE)/1000</f>
        <v>2.0856247405632997E-6</v>
      </c>
      <c r="J337" s="236">
        <f>VLOOKUP($S337,'data countries EDGAR'!$A$15:$AA$223,'data countries EDGAR'!O$12,FALSE)/1000</f>
        <v>2.0975275493075002E-6</v>
      </c>
      <c r="K337" s="236">
        <f>VLOOKUP($S337,'data countries EDGAR'!$A$15:$AA$223,'data countries EDGAR'!P$12,FALSE)/1000</f>
        <v>2.1113822696901999E-6</v>
      </c>
      <c r="L337" s="236">
        <f>VLOOKUP($S337,'data countries EDGAR'!$A$15:$AA$223,'data countries EDGAR'!Q$12,FALSE)/1000</f>
        <v>2.1252764530480999E-6</v>
      </c>
      <c r="M337" s="236">
        <f>VLOOKUP($S337,'data countries EDGAR'!$A$15:$AA$223,'data countries EDGAR'!R$12,FALSE)/1000</f>
        <v>2.1393981737272001E-6</v>
      </c>
      <c r="N337" s="236"/>
      <c r="O337" s="236"/>
      <c r="P337" s="262">
        <f t="shared" ref="P337:P400" si="531">SUM(I337:O337)</f>
        <v>1.0559209186336301E-5</v>
      </c>
      <c r="Q337" s="194">
        <f t="shared" ref="Q337:Q400" si="532">SUMIF(AO337:DQ337,"&lt;0")</f>
        <v>0</v>
      </c>
      <c r="R337" s="237">
        <f t="shared" ref="R337:R400" si="533">-Q337/U337</f>
        <v>0</v>
      </c>
      <c r="S337" s="194" t="str">
        <f>'data countries EDGAR'!A80</f>
        <v>Faroes</v>
      </c>
      <c r="T337" s="210">
        <f>'web app'!$M$22-1</f>
        <v>2024</v>
      </c>
      <c r="U337" s="228">
        <f t="shared" ref="U337:U400" si="534">IF(G337-P337&gt;=0,G337-P337,0)</f>
        <v>6.6767045824139306E-4</v>
      </c>
      <c r="V337" s="193">
        <f t="shared" si="516"/>
        <v>1.5222732942159621E-4</v>
      </c>
      <c r="W337" s="254">
        <f t="shared" ref="W337:W400" si="535">SUM(AR337:DP337)/U337-1</f>
        <v>-0.76879802649660911</v>
      </c>
      <c r="X337" s="197">
        <f t="shared" si="517"/>
        <v>2.1393981737272001E-6</v>
      </c>
      <c r="Y337" s="229">
        <f t="shared" si="518"/>
        <v>-4.2787963474544005E-8</v>
      </c>
      <c r="Z337" s="199">
        <f t="shared" ref="Z337:Z400" si="536">X337-Y337</f>
        <v>2.1821861372017442E-6</v>
      </c>
      <c r="AA337" s="199">
        <f t="shared" si="519"/>
        <v>-1.0179698542597981E-2</v>
      </c>
      <c r="AB337" s="200">
        <f t="shared" si="520"/>
        <v>11.664891597554544</v>
      </c>
      <c r="AC337" s="199">
        <f t="shared" ref="AC337:AC400" si="537">(-AA337-SQRT(AA337^2-4*Z337*AB337))/(2*Z337)</f>
        <v>2024.5004059047512</v>
      </c>
      <c r="AD337" s="199">
        <f t="shared" ref="AD337:AD400" si="538">(-AA337+SQRT(AA337^2-4*Z337*AB337))/(2*Z337)</f>
        <v>2640.4080402883806</v>
      </c>
      <c r="AE337" s="201">
        <f t="shared" ref="AE337:AE400" si="539">AD337</f>
        <v>2640.4080402883806</v>
      </c>
      <c r="AF337" s="202">
        <f t="shared" si="521"/>
        <v>2628.3314120474315</v>
      </c>
      <c r="AG337" s="202">
        <f t="shared" ref="AG337:AG400" si="540">AD337</f>
        <v>2640.4080402883806</v>
      </c>
      <c r="AH337" s="202">
        <f t="shared" ref="AH337:AH400" si="541">ROUNDDOWN(AG337,0)</f>
        <v>2640</v>
      </c>
      <c r="AI337" s="177">
        <f t="shared" si="522"/>
        <v>2628</v>
      </c>
      <c r="AJ337" s="178" t="str" cm="1">
        <f t="array" ref="AJ337">IFERROR(INDEX($AN$6:$DP$6,MATCH(_xlfn.AGGREGATE(14,6,(AN337:DP337)/(AN337:DP337&lt;=0),1),AN337:DP337,0)),"-")</f>
        <v>-</v>
      </c>
      <c r="AL337" s="176" t="s">
        <v>302</v>
      </c>
      <c r="AM337" s="154">
        <f t="shared" si="523"/>
        <v>2.0688221527992E-6</v>
      </c>
      <c r="AN337" s="173">
        <f t="shared" si="524"/>
        <v>2.0856247405632997E-6</v>
      </c>
      <c r="AO337" s="173">
        <f t="shared" si="525"/>
        <v>2.0975275493075002E-6</v>
      </c>
      <c r="AP337" s="173">
        <f t="shared" si="526"/>
        <v>2.1113822696901999E-6</v>
      </c>
      <c r="AQ337" s="173">
        <f t="shared" si="527"/>
        <v>2.1252764530480999E-6</v>
      </c>
      <c r="AR337" s="173">
        <f t="shared" si="528"/>
        <v>2.1393981737272001E-6</v>
      </c>
      <c r="AS337" s="230">
        <f t="shared" si="508"/>
        <v>2.1358551348407779E-6</v>
      </c>
      <c r="AT337" s="230">
        <f t="shared" si="508"/>
        <v>2.1323120959543561E-6</v>
      </c>
      <c r="AU337" s="230">
        <f t="shared" si="508"/>
        <v>2.1287690570679339E-6</v>
      </c>
      <c r="AV337" s="230">
        <f t="shared" si="508"/>
        <v>2.1252260181815117E-6</v>
      </c>
      <c r="AW337" s="230">
        <f t="shared" si="508"/>
        <v>2.1216829792950899E-6</v>
      </c>
      <c r="AX337" s="230">
        <f t="shared" si="508"/>
        <v>2.1181399404086677E-6</v>
      </c>
      <c r="AY337" s="230">
        <f t="shared" si="508"/>
        <v>2.1145969015222455E-6</v>
      </c>
      <c r="AZ337" s="230">
        <f t="shared" si="508"/>
        <v>2.1110538626358233E-6</v>
      </c>
      <c r="BA337" s="230">
        <f t="shared" si="509"/>
        <v>2.1075108237494015E-6</v>
      </c>
      <c r="BB337" s="230">
        <f t="shared" si="509"/>
        <v>2.1039677848629793E-6</v>
      </c>
      <c r="BC337" s="230">
        <f t="shared" si="509"/>
        <v>2.1004247459765571E-6</v>
      </c>
      <c r="BD337" s="230">
        <f t="shared" si="509"/>
        <v>2.0968817070901353E-6</v>
      </c>
      <c r="BE337" s="230">
        <f t="shared" si="509"/>
        <v>2.0933386682037131E-6</v>
      </c>
      <c r="BF337" s="230">
        <f t="shared" si="509"/>
        <v>2.0897956293172909E-6</v>
      </c>
      <c r="BG337" s="230">
        <f t="shared" si="509"/>
        <v>2.0862525904308692E-6</v>
      </c>
      <c r="BH337" s="230">
        <f t="shared" si="509"/>
        <v>2.0827095515444469E-6</v>
      </c>
      <c r="BI337" s="230">
        <f t="shared" si="509"/>
        <v>2.0791665126580247E-6</v>
      </c>
      <c r="BJ337" s="230">
        <f t="shared" si="509"/>
        <v>2.075623473771603E-6</v>
      </c>
      <c r="BK337" s="230">
        <f t="shared" si="510"/>
        <v>2.0720804348851808E-6</v>
      </c>
      <c r="BL337" s="230">
        <f t="shared" si="510"/>
        <v>2.0685373959987586E-6</v>
      </c>
      <c r="BM337" s="230">
        <f t="shared" si="510"/>
        <v>2.0649943571123364E-6</v>
      </c>
      <c r="BN337" s="230">
        <f t="shared" si="510"/>
        <v>2.0614513182259146E-6</v>
      </c>
      <c r="BO337" s="230">
        <f t="shared" si="510"/>
        <v>2.0579082793394924E-6</v>
      </c>
      <c r="BP337" s="230">
        <f t="shared" si="510"/>
        <v>2.0543652404530702E-6</v>
      </c>
      <c r="BQ337" s="230">
        <f t="shared" si="510"/>
        <v>2.0508222015666484E-6</v>
      </c>
      <c r="BR337" s="230">
        <f t="shared" si="510"/>
        <v>2.0472791626802262E-6</v>
      </c>
      <c r="BS337" s="230">
        <f t="shared" si="510"/>
        <v>2.043736123793804E-6</v>
      </c>
      <c r="BT337" s="230">
        <f t="shared" si="510"/>
        <v>2.0401930849073822E-6</v>
      </c>
      <c r="BU337" s="230">
        <f t="shared" si="511"/>
        <v>2.03665004602096E-6</v>
      </c>
      <c r="BV337" s="230">
        <f t="shared" si="511"/>
        <v>2.0331070071345378E-6</v>
      </c>
      <c r="BW337" s="230">
        <f t="shared" si="511"/>
        <v>2.029563968248116E-6</v>
      </c>
      <c r="BX337" s="230">
        <f t="shared" si="511"/>
        <v>2.0260209293616938E-6</v>
      </c>
      <c r="BY337" s="230">
        <f t="shared" si="511"/>
        <v>2.0224778904752716E-6</v>
      </c>
      <c r="BZ337" s="230">
        <f t="shared" si="511"/>
        <v>2.0189348515888494E-6</v>
      </c>
      <c r="CA337" s="230">
        <f t="shared" si="511"/>
        <v>2.0153918127024276E-6</v>
      </c>
      <c r="CB337" s="230">
        <f t="shared" si="511"/>
        <v>2.0118487738160054E-6</v>
      </c>
      <c r="CC337" s="230">
        <f t="shared" si="511"/>
        <v>2.0083057349295832E-6</v>
      </c>
      <c r="CD337" s="230">
        <f t="shared" si="511"/>
        <v>2.0047626960431615E-6</v>
      </c>
      <c r="CE337" s="230">
        <f t="shared" si="512"/>
        <v>2.0012196571567393E-6</v>
      </c>
      <c r="CF337" s="230">
        <f t="shared" si="512"/>
        <v>1.9976766182703171E-6</v>
      </c>
      <c r="CG337" s="230">
        <f t="shared" si="512"/>
        <v>1.9941335793838953E-6</v>
      </c>
      <c r="CH337" s="230">
        <f t="shared" si="512"/>
        <v>1.9905905404974731E-6</v>
      </c>
      <c r="CI337" s="230">
        <f t="shared" si="512"/>
        <v>1.9870475016110509E-6</v>
      </c>
      <c r="CJ337" s="230">
        <f t="shared" si="512"/>
        <v>1.9835044627246291E-6</v>
      </c>
      <c r="CK337" s="230">
        <f t="shared" si="512"/>
        <v>1.9799614238382069E-6</v>
      </c>
      <c r="CL337" s="230">
        <f t="shared" si="512"/>
        <v>1.9764183849517847E-6</v>
      </c>
      <c r="CM337" s="230">
        <f t="shared" si="512"/>
        <v>1.9728753460653625E-6</v>
      </c>
      <c r="CN337" s="230">
        <f t="shared" si="512"/>
        <v>1.9693323071789407E-6</v>
      </c>
      <c r="CO337" s="230">
        <f t="shared" si="513"/>
        <v>1.9657892682925185E-6</v>
      </c>
      <c r="CP337" s="230">
        <f t="shared" si="513"/>
        <v>1.9622462294060963E-6</v>
      </c>
      <c r="CQ337" s="230">
        <f t="shared" si="513"/>
        <v>1.9587031905196745E-6</v>
      </c>
      <c r="CR337" s="230">
        <f t="shared" si="513"/>
        <v>1.9551601516332523E-6</v>
      </c>
      <c r="CS337" s="230">
        <f t="shared" si="513"/>
        <v>1.9516171127468301E-6</v>
      </c>
      <c r="CT337" s="230">
        <f t="shared" si="513"/>
        <v>1.9480740738604083E-6</v>
      </c>
      <c r="CU337" s="230">
        <f t="shared" si="513"/>
        <v>1.9445310349739861E-6</v>
      </c>
      <c r="CV337" s="230">
        <f t="shared" si="513"/>
        <v>1.9409879960875639E-6</v>
      </c>
      <c r="CW337" s="230">
        <f t="shared" si="513"/>
        <v>1.9374449572011422E-6</v>
      </c>
      <c r="CX337" s="230">
        <f t="shared" si="513"/>
        <v>1.93390191831472E-6</v>
      </c>
      <c r="CY337" s="230">
        <f t="shared" si="514"/>
        <v>1.9303588794282978E-6</v>
      </c>
      <c r="CZ337" s="230">
        <f t="shared" si="514"/>
        <v>1.9268158405418756E-6</v>
      </c>
      <c r="DA337" s="230">
        <f t="shared" si="514"/>
        <v>1.9232728016554538E-6</v>
      </c>
      <c r="DB337" s="230">
        <f t="shared" si="514"/>
        <v>1.9197297627690316E-6</v>
      </c>
      <c r="DC337" s="230">
        <f t="shared" si="514"/>
        <v>1.9161867238826094E-6</v>
      </c>
      <c r="DD337" s="230">
        <f t="shared" si="514"/>
        <v>1.9126436849961876E-6</v>
      </c>
      <c r="DE337" s="230">
        <f t="shared" si="514"/>
        <v>1.9091006461097654E-6</v>
      </c>
      <c r="DF337" s="230">
        <f t="shared" si="514"/>
        <v>1.9055576072233434E-6</v>
      </c>
      <c r="DG337" s="230">
        <f t="shared" si="514"/>
        <v>1.9020145683369212E-6</v>
      </c>
      <c r="DH337" s="230">
        <f t="shared" si="514"/>
        <v>1.8984715294504992E-6</v>
      </c>
      <c r="DI337" s="230">
        <f t="shared" si="515"/>
        <v>1.894928490564077E-6</v>
      </c>
      <c r="DJ337" s="230">
        <f t="shared" si="515"/>
        <v>1.891385451677655E-6</v>
      </c>
      <c r="DK337" s="230">
        <f t="shared" si="515"/>
        <v>1.887842412791233E-6</v>
      </c>
      <c r="DL337" s="230">
        <f t="shared" si="515"/>
        <v>1.8842993739048108E-6</v>
      </c>
      <c r="DM337" s="230">
        <f t="shared" si="515"/>
        <v>1.8807563350183888E-6</v>
      </c>
      <c r="DN337" s="230">
        <f t="shared" si="515"/>
        <v>1.8772132961319668E-6</v>
      </c>
      <c r="DO337" s="230">
        <f t="shared" si="515"/>
        <v>1.8736702572455446E-6</v>
      </c>
      <c r="DP337" s="230">
        <f t="shared" si="515"/>
        <v>1.8701272183591226E-6</v>
      </c>
    </row>
    <row r="338" spans="2:120" x14ac:dyDescent="0.25">
      <c r="B338" s="194" t="str">
        <f t="shared" si="529"/>
        <v>Fiji</v>
      </c>
      <c r="C338" s="233">
        <f>'web app'!$C$29</f>
        <v>668.55</v>
      </c>
      <c r="D338" s="234">
        <f>'web app'!$C$17</f>
        <v>0.15</v>
      </c>
      <c r="E338" s="235">
        <f>VLOOKUP($S338,'data countries EDGAR'!$A$15:$AA$223,'data countries EDGAR'!$AA$12,FALSE)</f>
        <v>1.1913725513362565E-4</v>
      </c>
      <c r="F338" s="235">
        <f>VLOOKUP($S338,'data countries EDGAR'!$A$15:$AA$223,'data countries EDGAR'!$Z$12,FALSE)</f>
        <v>4.412451807524215E-5</v>
      </c>
      <c r="G338" s="193">
        <f t="shared" si="530"/>
        <v>3.7021911363260482E-2</v>
      </c>
      <c r="H338" s="262">
        <f>VLOOKUP($S338,'data countries EDGAR'!$A$15:$AA$223,'data countries EDGAR'!M$12,FALSE)/1000</f>
        <v>1.6189527277421E-3</v>
      </c>
      <c r="I338" s="236">
        <f>VLOOKUP($S338,'data countries EDGAR'!$A$15:$AA$223,'data countries EDGAR'!N$12,FALSE)/1000</f>
        <v>1.0743179240880001E-3</v>
      </c>
      <c r="J338" s="236">
        <f>VLOOKUP($S338,'data countries EDGAR'!$A$15:$AA$223,'data countries EDGAR'!O$12,FALSE)/1000</f>
        <v>1.3426985758698E-3</v>
      </c>
      <c r="K338" s="236">
        <f>VLOOKUP($S338,'data countries EDGAR'!$A$15:$AA$223,'data countries EDGAR'!P$12,FALSE)/1000</f>
        <v>1.4343250001123999E-3</v>
      </c>
      <c r="L338" s="236">
        <f>VLOOKUP($S338,'data countries EDGAR'!$A$15:$AA$223,'data countries EDGAR'!Q$12,FALSE)/1000</f>
        <v>1.4378002112113999E-3</v>
      </c>
      <c r="M338" s="236">
        <f>VLOOKUP($S338,'data countries EDGAR'!$A$15:$AA$223,'data countries EDGAR'!R$12,FALSE)/1000</f>
        <v>1.5066707448211001E-3</v>
      </c>
      <c r="N338" s="236"/>
      <c r="O338" s="236"/>
      <c r="P338" s="262">
        <f t="shared" si="531"/>
        <v>6.7958124561027008E-3</v>
      </c>
      <c r="Q338" s="194">
        <f t="shared" si="532"/>
        <v>-1.0128692771008117E-3</v>
      </c>
      <c r="R338" s="237">
        <f t="shared" si="533"/>
        <v>3.3509758576915009E-2</v>
      </c>
      <c r="S338" s="194" t="str">
        <f>'data countries EDGAR'!A81</f>
        <v>Fiji</v>
      </c>
      <c r="T338" s="210">
        <f>'web app'!$M$22-1</f>
        <v>2024</v>
      </c>
      <c r="U338" s="228">
        <f t="shared" si="534"/>
        <v>3.0226098907157779E-2</v>
      </c>
      <c r="V338" s="193">
        <f t="shared" si="516"/>
        <v>3.0226098907155489E-2</v>
      </c>
      <c r="W338" s="254">
        <f t="shared" si="535"/>
        <v>4.9846682148648069E-2</v>
      </c>
      <c r="X338" s="197">
        <f t="shared" si="517"/>
        <v>1.5066707448211001E-3</v>
      </c>
      <c r="Y338" s="229">
        <f t="shared" si="518"/>
        <v>-3.0133414896422002E-5</v>
      </c>
      <c r="Z338" s="199">
        <f t="shared" si="536"/>
        <v>1.5368041597175221E-3</v>
      </c>
      <c r="AA338" s="199">
        <f t="shared" si="519"/>
        <v>-6.2890893237345358</v>
      </c>
      <c r="AB338" s="200">
        <f t="shared" si="520"/>
        <v>6433.5158068823321</v>
      </c>
      <c r="AC338" s="199">
        <f t="shared" si="537"/>
        <v>2024.5057722156239</v>
      </c>
      <c r="AD338" s="199">
        <f t="shared" si="538"/>
        <v>2067.8109253722619</v>
      </c>
      <c r="AE338" s="201">
        <f t="shared" si="539"/>
        <v>2067.8109253722619</v>
      </c>
      <c r="AF338" s="202">
        <f t="shared" si="521"/>
        <v>2066.9616915414335</v>
      </c>
      <c r="AG338" s="202">
        <f t="shared" si="540"/>
        <v>2067.8109253722619</v>
      </c>
      <c r="AH338" s="202">
        <f t="shared" si="541"/>
        <v>2067</v>
      </c>
      <c r="AI338" s="177">
        <f t="shared" si="522"/>
        <v>2067</v>
      </c>
      <c r="AJ338" s="178" cm="1">
        <f t="array" ref="AJ338">IFERROR(INDEX($AN$6:$DP$6,MATCH(_xlfn.AGGREGATE(14,6,(AN338:DP338)/(AN338:DP338&lt;=0),1),AN338:DP338,0)),"-")</f>
        <v>2067</v>
      </c>
      <c r="AL338" s="176" t="s">
        <v>302</v>
      </c>
      <c r="AM338" s="154">
        <f t="shared" si="523"/>
        <v>1.6189527277421E-3</v>
      </c>
      <c r="AN338" s="173">
        <f t="shared" si="524"/>
        <v>1.0743179240880001E-3</v>
      </c>
      <c r="AO338" s="173">
        <f t="shared" si="525"/>
        <v>1.3426985758698E-3</v>
      </c>
      <c r="AP338" s="173">
        <f t="shared" si="526"/>
        <v>1.4343250001123999E-3</v>
      </c>
      <c r="AQ338" s="173">
        <f t="shared" si="527"/>
        <v>1.4378002112113999E-3</v>
      </c>
      <c r="AR338" s="173">
        <f t="shared" si="528"/>
        <v>1.5066707448211001E-3</v>
      </c>
      <c r="AS338" s="230">
        <f t="shared" si="508"/>
        <v>1.4711876849116538E-3</v>
      </c>
      <c r="AT338" s="230">
        <f t="shared" si="508"/>
        <v>1.4357046250022076E-3</v>
      </c>
      <c r="AU338" s="230">
        <f t="shared" si="508"/>
        <v>1.4002215650927613E-3</v>
      </c>
      <c r="AV338" s="230">
        <f t="shared" si="508"/>
        <v>1.3647385051833152E-3</v>
      </c>
      <c r="AW338" s="230">
        <f t="shared" si="508"/>
        <v>1.3292554452738689E-3</v>
      </c>
      <c r="AX338" s="230">
        <f t="shared" si="508"/>
        <v>1.2937723853644228E-3</v>
      </c>
      <c r="AY338" s="230">
        <f t="shared" si="508"/>
        <v>1.2582893254549764E-3</v>
      </c>
      <c r="AZ338" s="230">
        <f t="shared" si="508"/>
        <v>1.2228062655455303E-3</v>
      </c>
      <c r="BA338" s="230">
        <f t="shared" si="509"/>
        <v>1.187323205636084E-3</v>
      </c>
      <c r="BB338" s="230">
        <f t="shared" si="509"/>
        <v>1.1518401457266379E-3</v>
      </c>
      <c r="BC338" s="230">
        <f t="shared" si="509"/>
        <v>1.1163570858171916E-3</v>
      </c>
      <c r="BD338" s="230">
        <f t="shared" si="509"/>
        <v>1.0808740259077455E-3</v>
      </c>
      <c r="BE338" s="230">
        <f t="shared" si="509"/>
        <v>1.0453909659982991E-3</v>
      </c>
      <c r="BF338" s="230">
        <f t="shared" si="509"/>
        <v>1.0099079060888528E-3</v>
      </c>
      <c r="BG338" s="230">
        <f t="shared" si="509"/>
        <v>9.744248461794067E-4</v>
      </c>
      <c r="BH338" s="230">
        <f t="shared" si="509"/>
        <v>9.3894178626996048E-4</v>
      </c>
      <c r="BI338" s="230">
        <f t="shared" si="509"/>
        <v>9.0345872636051427E-4</v>
      </c>
      <c r="BJ338" s="230">
        <f t="shared" si="509"/>
        <v>8.6797566645106805E-4</v>
      </c>
      <c r="BK338" s="230">
        <f t="shared" si="510"/>
        <v>8.3249260654162183E-4</v>
      </c>
      <c r="BL338" s="230">
        <f t="shared" si="510"/>
        <v>7.9700954663217561E-4</v>
      </c>
      <c r="BM338" s="230">
        <f t="shared" si="510"/>
        <v>7.6152648672272939E-4</v>
      </c>
      <c r="BN338" s="230">
        <f t="shared" si="510"/>
        <v>7.2604342681328318E-4</v>
      </c>
      <c r="BO338" s="230">
        <f t="shared" si="510"/>
        <v>6.9056036690383696E-4</v>
      </c>
      <c r="BP338" s="230">
        <f t="shared" si="510"/>
        <v>6.5507730699439063E-4</v>
      </c>
      <c r="BQ338" s="230">
        <f t="shared" si="510"/>
        <v>6.1959424708494441E-4</v>
      </c>
      <c r="BR338" s="230">
        <f t="shared" si="510"/>
        <v>5.841111871754982E-4</v>
      </c>
      <c r="BS338" s="230">
        <f t="shared" si="510"/>
        <v>5.4862812726605198E-4</v>
      </c>
      <c r="BT338" s="230">
        <f t="shared" si="510"/>
        <v>5.1314506735660576E-4</v>
      </c>
      <c r="BU338" s="230">
        <f t="shared" si="511"/>
        <v>4.7766200744715965E-4</v>
      </c>
      <c r="BV338" s="230">
        <f t="shared" si="511"/>
        <v>4.4217894753771332E-4</v>
      </c>
      <c r="BW338" s="230">
        <f t="shared" si="511"/>
        <v>4.0669588762826722E-4</v>
      </c>
      <c r="BX338" s="230">
        <f t="shared" si="511"/>
        <v>3.7121282771882089E-4</v>
      </c>
      <c r="BY338" s="230">
        <f t="shared" si="511"/>
        <v>3.3572976780937456E-4</v>
      </c>
      <c r="BZ338" s="230">
        <f t="shared" si="511"/>
        <v>3.0024670789992845E-4</v>
      </c>
      <c r="CA338" s="230">
        <f t="shared" si="511"/>
        <v>2.6476364799048213E-4</v>
      </c>
      <c r="CB338" s="230">
        <f t="shared" si="511"/>
        <v>2.2928058808103602E-4</v>
      </c>
      <c r="CC338" s="230">
        <f t="shared" si="511"/>
        <v>1.9379752817158969E-4</v>
      </c>
      <c r="CD338" s="230">
        <f t="shared" si="511"/>
        <v>1.5831446826214358E-4</v>
      </c>
      <c r="CE338" s="230">
        <f t="shared" si="512"/>
        <v>1.2283140835269725E-4</v>
      </c>
      <c r="CF338" s="230">
        <f t="shared" si="512"/>
        <v>8.7348348443251145E-5</v>
      </c>
      <c r="CG338" s="230">
        <f t="shared" si="512"/>
        <v>5.1865288533804819E-5</v>
      </c>
      <c r="CH338" s="230">
        <f t="shared" si="512"/>
        <v>1.6382228624358709E-5</v>
      </c>
      <c r="CI338" s="230">
        <f t="shared" si="512"/>
        <v>-1.8466585518885285E-5</v>
      </c>
      <c r="CJ338" s="230">
        <f t="shared" si="512"/>
        <v>-3.0133414896422002E-5</v>
      </c>
      <c r="CK338" s="230">
        <f t="shared" si="512"/>
        <v>-3.0133414896422002E-5</v>
      </c>
      <c r="CL338" s="230">
        <f t="shared" si="512"/>
        <v>-3.0133414896422002E-5</v>
      </c>
      <c r="CM338" s="230">
        <f t="shared" si="512"/>
        <v>-3.0133414896422002E-5</v>
      </c>
      <c r="CN338" s="230">
        <f t="shared" si="512"/>
        <v>-3.0133414896422002E-5</v>
      </c>
      <c r="CO338" s="230">
        <f t="shared" si="513"/>
        <v>-3.0133414896422002E-5</v>
      </c>
      <c r="CP338" s="230">
        <f t="shared" si="513"/>
        <v>-3.0133414896422002E-5</v>
      </c>
      <c r="CQ338" s="230">
        <f t="shared" si="513"/>
        <v>-3.0133414896422002E-5</v>
      </c>
      <c r="CR338" s="230">
        <f t="shared" si="513"/>
        <v>-3.0133414896422002E-5</v>
      </c>
      <c r="CS338" s="230">
        <f t="shared" si="513"/>
        <v>-3.0133414896422002E-5</v>
      </c>
      <c r="CT338" s="230">
        <f t="shared" si="513"/>
        <v>-3.0133414896422002E-5</v>
      </c>
      <c r="CU338" s="230">
        <f t="shared" si="513"/>
        <v>-3.0133414896422002E-5</v>
      </c>
      <c r="CV338" s="230">
        <f t="shared" si="513"/>
        <v>-3.0133414896422002E-5</v>
      </c>
      <c r="CW338" s="230">
        <f t="shared" si="513"/>
        <v>-3.0133414896422002E-5</v>
      </c>
      <c r="CX338" s="230">
        <f t="shared" si="513"/>
        <v>-3.0133414896422002E-5</v>
      </c>
      <c r="CY338" s="230">
        <f t="shared" si="514"/>
        <v>-3.0133414896422002E-5</v>
      </c>
      <c r="CZ338" s="230">
        <f t="shared" si="514"/>
        <v>-3.0133414896422002E-5</v>
      </c>
      <c r="DA338" s="230">
        <f t="shared" si="514"/>
        <v>-3.0133414896422002E-5</v>
      </c>
      <c r="DB338" s="230">
        <f t="shared" si="514"/>
        <v>-3.0133414896422002E-5</v>
      </c>
      <c r="DC338" s="230">
        <f t="shared" si="514"/>
        <v>-3.0133414896422002E-5</v>
      </c>
      <c r="DD338" s="230">
        <f t="shared" si="514"/>
        <v>-3.0133414896422002E-5</v>
      </c>
      <c r="DE338" s="230">
        <f t="shared" si="514"/>
        <v>-3.0133414896422002E-5</v>
      </c>
      <c r="DF338" s="230">
        <f t="shared" si="514"/>
        <v>-3.0133414896422002E-5</v>
      </c>
      <c r="DG338" s="230">
        <f t="shared" si="514"/>
        <v>-3.0133414896422002E-5</v>
      </c>
      <c r="DH338" s="230">
        <f t="shared" si="514"/>
        <v>-3.0133414896422002E-5</v>
      </c>
      <c r="DI338" s="230">
        <f t="shared" si="515"/>
        <v>-3.0133414896422002E-5</v>
      </c>
      <c r="DJ338" s="230">
        <f t="shared" si="515"/>
        <v>-3.0133414896422002E-5</v>
      </c>
      <c r="DK338" s="230">
        <f t="shared" si="515"/>
        <v>-3.0133414896422002E-5</v>
      </c>
      <c r="DL338" s="230">
        <f t="shared" si="515"/>
        <v>-3.0133414896422002E-5</v>
      </c>
      <c r="DM338" s="230">
        <f t="shared" si="515"/>
        <v>-3.0133414896422002E-5</v>
      </c>
      <c r="DN338" s="230">
        <f t="shared" si="515"/>
        <v>-3.0133414896422002E-5</v>
      </c>
      <c r="DO338" s="230">
        <f t="shared" si="515"/>
        <v>-3.0133414896422002E-5</v>
      </c>
      <c r="DP338" s="230">
        <f t="shared" si="515"/>
        <v>-3.0133414896422002E-5</v>
      </c>
    </row>
    <row r="339" spans="2:120" x14ac:dyDescent="0.25">
      <c r="B339" s="194" t="str">
        <f t="shared" si="529"/>
        <v>Finland</v>
      </c>
      <c r="C339" s="233">
        <f>'web app'!$C$29</f>
        <v>668.55</v>
      </c>
      <c r="D339" s="234">
        <f>'web app'!$C$17</f>
        <v>0.15</v>
      </c>
      <c r="E339" s="235">
        <f>VLOOKUP($S339,'data countries EDGAR'!$A$15:$AA$223,'data countries EDGAR'!$AA$12,FALSE)</f>
        <v>7.2115762950829916E-4</v>
      </c>
      <c r="F339" s="235">
        <f>VLOOKUP($S339,'data countries EDGAR'!$A$15:$AA$223,'data countries EDGAR'!$Z$12,FALSE)</f>
        <v>1.2030686902308196E-3</v>
      </c>
      <c r="G339" s="193">
        <f t="shared" si="530"/>
        <v>0.7559843269069082</v>
      </c>
      <c r="H339" s="262">
        <f>VLOOKUP($S339,'data countries EDGAR'!$A$15:$AA$223,'data countries EDGAR'!M$12,FALSE)/1000</f>
        <v>4.4141248962516005E-2</v>
      </c>
      <c r="I339" s="236">
        <f>VLOOKUP($S339,'data countries EDGAR'!$A$15:$AA$223,'data countries EDGAR'!N$12,FALSE)/1000</f>
        <v>3.9474000738768E-2</v>
      </c>
      <c r="J339" s="236">
        <f>VLOOKUP($S339,'data countries EDGAR'!$A$15:$AA$223,'data countries EDGAR'!O$12,FALSE)/1000</f>
        <v>3.9312365142123003E-2</v>
      </c>
      <c r="K339" s="236">
        <f>VLOOKUP($S339,'data countries EDGAR'!$A$15:$AA$223,'data countries EDGAR'!P$12,FALSE)/1000</f>
        <v>3.7123818137424998E-2</v>
      </c>
      <c r="L339" s="236">
        <f>VLOOKUP($S339,'data countries EDGAR'!$A$15:$AA$223,'data countries EDGAR'!Q$12,FALSE)/1000</f>
        <v>3.2886685680444998E-2</v>
      </c>
      <c r="M339" s="236">
        <f>VLOOKUP($S339,'data countries EDGAR'!$A$15:$AA$223,'data countries EDGAR'!R$12,FALSE)/1000</f>
        <v>3.1107444084855999E-2</v>
      </c>
      <c r="N339" s="236"/>
      <c r="O339" s="236"/>
      <c r="P339" s="262">
        <f t="shared" si="531"/>
        <v>0.17990431378361699</v>
      </c>
      <c r="Q339" s="194">
        <f t="shared" si="532"/>
        <v>-2.2776199311103324E-2</v>
      </c>
      <c r="R339" s="237">
        <f t="shared" si="533"/>
        <v>3.9536520608689847E-2</v>
      </c>
      <c r="S339" s="194" t="str">
        <f>'data countries EDGAR'!A82</f>
        <v>Finland</v>
      </c>
      <c r="T339" s="210">
        <f>'web app'!$M$22-1</f>
        <v>2024</v>
      </c>
      <c r="U339" s="228">
        <f t="shared" si="534"/>
        <v>0.57608001312329127</v>
      </c>
      <c r="V339" s="193">
        <f t="shared" si="516"/>
        <v>0.57608001312307378</v>
      </c>
      <c r="W339" s="254">
        <f t="shared" si="535"/>
        <v>5.3998478294682295E-2</v>
      </c>
      <c r="X339" s="197">
        <f t="shared" si="517"/>
        <v>3.1107444084855999E-2</v>
      </c>
      <c r="Y339" s="229">
        <f t="shared" si="518"/>
        <v>-6.2214888169712004E-4</v>
      </c>
      <c r="Z339" s="199">
        <f t="shared" si="536"/>
        <v>3.1729592966553116E-2</v>
      </c>
      <c r="AA339" s="199">
        <f t="shared" si="519"/>
        <v>-129.75157817080466</v>
      </c>
      <c r="AB339" s="200">
        <f t="shared" si="520"/>
        <v>132635.16027407945</v>
      </c>
      <c r="AC339" s="199">
        <f t="shared" si="537"/>
        <v>2024.5062056250761</v>
      </c>
      <c r="AD339" s="199">
        <f t="shared" si="538"/>
        <v>2064.7860304139663</v>
      </c>
      <c r="AE339" s="201">
        <f t="shared" si="539"/>
        <v>2064.7860304139663</v>
      </c>
      <c r="AF339" s="202">
        <f t="shared" si="521"/>
        <v>2063.9961082489867</v>
      </c>
      <c r="AG339" s="202">
        <f t="shared" si="540"/>
        <v>2064.7860304139663</v>
      </c>
      <c r="AH339" s="202">
        <f t="shared" si="541"/>
        <v>2064</v>
      </c>
      <c r="AI339" s="177">
        <f t="shared" si="522"/>
        <v>2064</v>
      </c>
      <c r="AJ339" s="178" cm="1">
        <f t="array" ref="AJ339">IFERROR(INDEX($AN$6:$DP$6,MATCH(_xlfn.AGGREGATE(14,6,(AN339:DP339)/(AN339:DP339&lt;=0),1),AN339:DP339,0)),"-")</f>
        <v>2064</v>
      </c>
      <c r="AL339" s="176" t="s">
        <v>302</v>
      </c>
      <c r="AM339" s="154">
        <f t="shared" si="523"/>
        <v>4.4141248962516005E-2</v>
      </c>
      <c r="AN339" s="173">
        <f t="shared" si="524"/>
        <v>3.9474000738768E-2</v>
      </c>
      <c r="AO339" s="173">
        <f t="shared" si="525"/>
        <v>3.9312365142123003E-2</v>
      </c>
      <c r="AP339" s="173">
        <f t="shared" si="526"/>
        <v>3.7123818137424998E-2</v>
      </c>
      <c r="AQ339" s="173">
        <f t="shared" si="527"/>
        <v>3.2886685680444998E-2</v>
      </c>
      <c r="AR339" s="173">
        <f t="shared" si="528"/>
        <v>3.1107444084855999E-2</v>
      </c>
      <c r="AS339" s="230">
        <f t="shared" si="508"/>
        <v>3.0319836255528809E-2</v>
      </c>
      <c r="AT339" s="230">
        <f t="shared" si="508"/>
        <v>2.953222842620162E-2</v>
      </c>
      <c r="AU339" s="230">
        <f t="shared" si="508"/>
        <v>2.874462059687443E-2</v>
      </c>
      <c r="AV339" s="230">
        <f t="shared" si="508"/>
        <v>2.7957012767547241E-2</v>
      </c>
      <c r="AW339" s="230">
        <f t="shared" si="508"/>
        <v>2.7169404938220051E-2</v>
      </c>
      <c r="AX339" s="230">
        <f t="shared" si="508"/>
        <v>2.6381797108892862E-2</v>
      </c>
      <c r="AY339" s="230">
        <f t="shared" si="508"/>
        <v>2.5594189279565673E-2</v>
      </c>
      <c r="AZ339" s="230">
        <f t="shared" si="508"/>
        <v>2.4806581450238483E-2</v>
      </c>
      <c r="BA339" s="230">
        <f t="shared" si="509"/>
        <v>2.4018973620911294E-2</v>
      </c>
      <c r="BB339" s="230">
        <f t="shared" si="509"/>
        <v>2.3231365791584101E-2</v>
      </c>
      <c r="BC339" s="230">
        <f t="shared" si="509"/>
        <v>2.2443757962256915E-2</v>
      </c>
      <c r="BD339" s="230">
        <f t="shared" si="509"/>
        <v>2.1656150132929722E-2</v>
      </c>
      <c r="BE339" s="230">
        <f t="shared" si="509"/>
        <v>2.0868542303602536E-2</v>
      </c>
      <c r="BF339" s="230">
        <f t="shared" si="509"/>
        <v>2.0080934474275343E-2</v>
      </c>
      <c r="BG339" s="230">
        <f t="shared" si="509"/>
        <v>1.9293326644948157E-2</v>
      </c>
      <c r="BH339" s="230">
        <f t="shared" si="509"/>
        <v>1.8505718815620964E-2</v>
      </c>
      <c r="BI339" s="230">
        <f t="shared" si="509"/>
        <v>1.7718110986293778E-2</v>
      </c>
      <c r="BJ339" s="230">
        <f t="shared" si="509"/>
        <v>1.6930503156966585E-2</v>
      </c>
      <c r="BK339" s="230">
        <f t="shared" si="510"/>
        <v>1.6142895327639399E-2</v>
      </c>
      <c r="BL339" s="230">
        <f t="shared" si="510"/>
        <v>1.5355287498312206E-2</v>
      </c>
      <c r="BM339" s="230">
        <f t="shared" si="510"/>
        <v>1.4567679668985017E-2</v>
      </c>
      <c r="BN339" s="230">
        <f t="shared" si="510"/>
        <v>1.3780071839657827E-2</v>
      </c>
      <c r="BO339" s="230">
        <f t="shared" si="510"/>
        <v>1.2992464010330638E-2</v>
      </c>
      <c r="BP339" s="230">
        <f t="shared" si="510"/>
        <v>1.2204856181003448E-2</v>
      </c>
      <c r="BQ339" s="230">
        <f t="shared" si="510"/>
        <v>1.1417248351676259E-2</v>
      </c>
      <c r="BR339" s="230">
        <f t="shared" si="510"/>
        <v>1.0629640522349069E-2</v>
      </c>
      <c r="BS339" s="230">
        <f t="shared" si="510"/>
        <v>9.84203269302188E-3</v>
      </c>
      <c r="BT339" s="230">
        <f t="shared" si="510"/>
        <v>9.0544248636946906E-3</v>
      </c>
      <c r="BU339" s="230">
        <f t="shared" si="511"/>
        <v>8.2668170343675011E-3</v>
      </c>
      <c r="BV339" s="230">
        <f t="shared" si="511"/>
        <v>7.4792092050403117E-3</v>
      </c>
      <c r="BW339" s="230">
        <f t="shared" si="511"/>
        <v>6.6916013757131222E-3</v>
      </c>
      <c r="BX339" s="230">
        <f t="shared" si="511"/>
        <v>5.9039935463859328E-3</v>
      </c>
      <c r="BY339" s="230">
        <f t="shared" si="511"/>
        <v>5.1163857170587433E-3</v>
      </c>
      <c r="BZ339" s="230">
        <f t="shared" si="511"/>
        <v>4.3287778877315539E-3</v>
      </c>
      <c r="CA339" s="230">
        <f t="shared" si="511"/>
        <v>3.5411700584043644E-3</v>
      </c>
      <c r="CB339" s="230">
        <f t="shared" si="511"/>
        <v>2.753562229077175E-3</v>
      </c>
      <c r="CC339" s="230">
        <f t="shared" si="511"/>
        <v>1.9659543997499855E-3</v>
      </c>
      <c r="CD339" s="230">
        <f t="shared" si="511"/>
        <v>1.1783465704227961E-3</v>
      </c>
      <c r="CE339" s="230">
        <f t="shared" si="512"/>
        <v>3.9073874109560661E-4</v>
      </c>
      <c r="CF339" s="230">
        <f t="shared" si="512"/>
        <v>-3.7883957000700173E-4</v>
      </c>
      <c r="CG339" s="230">
        <f t="shared" si="512"/>
        <v>-6.2214888169712004E-4</v>
      </c>
      <c r="CH339" s="230">
        <f t="shared" si="512"/>
        <v>-6.2214888169712004E-4</v>
      </c>
      <c r="CI339" s="230">
        <f t="shared" si="512"/>
        <v>-6.2214888169712004E-4</v>
      </c>
      <c r="CJ339" s="230">
        <f t="shared" si="512"/>
        <v>-6.2214888169712004E-4</v>
      </c>
      <c r="CK339" s="230">
        <f t="shared" si="512"/>
        <v>-6.2214888169712004E-4</v>
      </c>
      <c r="CL339" s="230">
        <f t="shared" si="512"/>
        <v>-6.2214888169712004E-4</v>
      </c>
      <c r="CM339" s="230">
        <f t="shared" si="512"/>
        <v>-6.2214888169712004E-4</v>
      </c>
      <c r="CN339" s="230">
        <f t="shared" si="512"/>
        <v>-6.2214888169712004E-4</v>
      </c>
      <c r="CO339" s="230">
        <f t="shared" si="513"/>
        <v>-6.2214888169712004E-4</v>
      </c>
      <c r="CP339" s="230">
        <f t="shared" si="513"/>
        <v>-6.2214888169712004E-4</v>
      </c>
      <c r="CQ339" s="230">
        <f t="shared" si="513"/>
        <v>-6.2214888169712004E-4</v>
      </c>
      <c r="CR339" s="230">
        <f t="shared" si="513"/>
        <v>-6.2214888169712004E-4</v>
      </c>
      <c r="CS339" s="230">
        <f t="shared" si="513"/>
        <v>-6.2214888169712004E-4</v>
      </c>
      <c r="CT339" s="230">
        <f t="shared" si="513"/>
        <v>-6.2214888169712004E-4</v>
      </c>
      <c r="CU339" s="230">
        <f t="shared" si="513"/>
        <v>-6.2214888169712004E-4</v>
      </c>
      <c r="CV339" s="230">
        <f t="shared" si="513"/>
        <v>-6.2214888169712004E-4</v>
      </c>
      <c r="CW339" s="230">
        <f t="shared" si="513"/>
        <v>-6.2214888169712004E-4</v>
      </c>
      <c r="CX339" s="230">
        <f t="shared" si="513"/>
        <v>-6.2214888169712004E-4</v>
      </c>
      <c r="CY339" s="230">
        <f t="shared" si="514"/>
        <v>-6.2214888169712004E-4</v>
      </c>
      <c r="CZ339" s="230">
        <f t="shared" si="514"/>
        <v>-6.2214888169712004E-4</v>
      </c>
      <c r="DA339" s="230">
        <f t="shared" si="514"/>
        <v>-6.2214888169712004E-4</v>
      </c>
      <c r="DB339" s="230">
        <f t="shared" si="514"/>
        <v>-6.2214888169712004E-4</v>
      </c>
      <c r="DC339" s="230">
        <f t="shared" si="514"/>
        <v>-6.2214888169712004E-4</v>
      </c>
      <c r="DD339" s="230">
        <f t="shared" si="514"/>
        <v>-6.2214888169712004E-4</v>
      </c>
      <c r="DE339" s="230">
        <f t="shared" si="514"/>
        <v>-6.2214888169712004E-4</v>
      </c>
      <c r="DF339" s="230">
        <f t="shared" si="514"/>
        <v>-6.2214888169712004E-4</v>
      </c>
      <c r="DG339" s="230">
        <f t="shared" si="514"/>
        <v>-6.2214888169712004E-4</v>
      </c>
      <c r="DH339" s="230">
        <f t="shared" si="514"/>
        <v>-6.2214888169712004E-4</v>
      </c>
      <c r="DI339" s="230">
        <f t="shared" si="515"/>
        <v>-6.2214888169712004E-4</v>
      </c>
      <c r="DJ339" s="230">
        <f t="shared" si="515"/>
        <v>-6.2214888169712004E-4</v>
      </c>
      <c r="DK339" s="230">
        <f t="shared" si="515"/>
        <v>-6.2214888169712004E-4</v>
      </c>
      <c r="DL339" s="230">
        <f t="shared" si="515"/>
        <v>-6.2214888169712004E-4</v>
      </c>
      <c r="DM339" s="230">
        <f t="shared" si="515"/>
        <v>-6.2214888169712004E-4</v>
      </c>
      <c r="DN339" s="230">
        <f t="shared" si="515"/>
        <v>-6.2214888169712004E-4</v>
      </c>
      <c r="DO339" s="230">
        <f t="shared" si="515"/>
        <v>-6.2214888169712004E-4</v>
      </c>
      <c r="DP339" s="230">
        <f t="shared" si="515"/>
        <v>-6.2214888169712004E-4</v>
      </c>
    </row>
    <row r="340" spans="2:120" x14ac:dyDescent="0.25">
      <c r="B340" s="194" t="str">
        <f t="shared" si="529"/>
        <v>France and Monaco</v>
      </c>
      <c r="C340" s="233">
        <f>'web app'!$C$29</f>
        <v>668.55</v>
      </c>
      <c r="D340" s="234">
        <f>'web app'!$C$17</f>
        <v>0.15</v>
      </c>
      <c r="E340" s="235">
        <f>VLOOKUP($S340,'data countries EDGAR'!$A$15:$AA$223,'data countries EDGAR'!$AA$12,FALSE)</f>
        <v>8.4910286981223822E-3</v>
      </c>
      <c r="F340" s="235">
        <f>VLOOKUP($S340,'data countries EDGAR'!$A$15:$AA$223,'data countries EDGAR'!$Z$12,FALSE)</f>
        <v>8.8007480228046702E-3</v>
      </c>
      <c r="G340" s="193">
        <f t="shared" si="530"/>
        <v>5.8526806624686101</v>
      </c>
      <c r="H340" s="262">
        <f>VLOOKUP($S340,'data countries EDGAR'!$A$15:$AA$223,'data countries EDGAR'!M$12,FALSE)/1000</f>
        <v>0.32290426364305003</v>
      </c>
      <c r="I340" s="236">
        <f>VLOOKUP($S340,'data countries EDGAR'!$A$15:$AA$223,'data countries EDGAR'!N$12,FALSE)/1000</f>
        <v>0.28708680914748996</v>
      </c>
      <c r="J340" s="236">
        <f>VLOOKUP($S340,'data countries EDGAR'!$A$15:$AA$223,'data countries EDGAR'!O$12,FALSE)/1000</f>
        <v>0.31670441717649001</v>
      </c>
      <c r="K340" s="236">
        <f>VLOOKUP($S340,'data countries EDGAR'!$A$15:$AA$223,'data countries EDGAR'!P$12,FALSE)/1000</f>
        <v>0.30768024448109998</v>
      </c>
      <c r="L340" s="236">
        <f>VLOOKUP($S340,'data countries EDGAR'!$A$15:$AA$223,'data countries EDGAR'!Q$12,FALSE)/1000</f>
        <v>0.28415411327361001</v>
      </c>
      <c r="M340" s="236">
        <f>VLOOKUP($S340,'data countries EDGAR'!$A$15:$AA$223,'data countries EDGAR'!R$12,FALSE)/1000</f>
        <v>0.27445052411127002</v>
      </c>
      <c r="N340" s="236"/>
      <c r="O340" s="236"/>
      <c r="P340" s="262">
        <f t="shared" si="531"/>
        <v>1.47007610818996</v>
      </c>
      <c r="Q340" s="194">
        <f t="shared" si="532"/>
        <v>-0.22809775327698481</v>
      </c>
      <c r="R340" s="237">
        <f t="shared" si="533"/>
        <v>5.2046163520342595E-2</v>
      </c>
      <c r="S340" s="194" t="str">
        <f>'data countries EDGAR'!A83</f>
        <v>France and Monaco</v>
      </c>
      <c r="T340" s="210">
        <f>'web app'!$M$22-1</f>
        <v>2024</v>
      </c>
      <c r="U340" s="228">
        <f t="shared" si="534"/>
        <v>4.3826045542786503</v>
      </c>
      <c r="V340" s="193">
        <f t="shared" si="516"/>
        <v>4.3826045542711807</v>
      </c>
      <c r="W340" s="254">
        <f t="shared" si="535"/>
        <v>6.2622698604157589E-2</v>
      </c>
      <c r="X340" s="197">
        <f t="shared" si="517"/>
        <v>0.27445052411127002</v>
      </c>
      <c r="Y340" s="229">
        <f t="shared" si="518"/>
        <v>-5.4890104822254001E-3</v>
      </c>
      <c r="Z340" s="199">
        <f t="shared" si="536"/>
        <v>0.27993953459349541</v>
      </c>
      <c r="AA340" s="199">
        <f t="shared" si="519"/>
        <v>-1143.3546538055118</v>
      </c>
      <c r="AB340" s="200">
        <f t="shared" si="520"/>
        <v>1167361.3201443588</v>
      </c>
      <c r="AC340" s="199">
        <f t="shared" si="537"/>
        <v>2024.5070852868764</v>
      </c>
      <c r="AD340" s="199">
        <f t="shared" si="538"/>
        <v>2059.7843866761496</v>
      </c>
      <c r="AE340" s="201">
        <f t="shared" si="539"/>
        <v>2059.7843866761496</v>
      </c>
      <c r="AF340" s="202">
        <f t="shared" si="521"/>
        <v>2059.0925359570092</v>
      </c>
      <c r="AG340" s="202">
        <f t="shared" si="540"/>
        <v>2059.7843866761496</v>
      </c>
      <c r="AH340" s="202">
        <f t="shared" si="541"/>
        <v>2059</v>
      </c>
      <c r="AI340" s="177">
        <f t="shared" si="522"/>
        <v>2059</v>
      </c>
      <c r="AJ340" s="178" cm="1">
        <f t="array" ref="AJ340">IFERROR(INDEX($AN$6:$DP$6,MATCH(_xlfn.AGGREGATE(14,6,(AN340:DP340)/(AN340:DP340&lt;=0),1),AN340:DP340,0)),"-")</f>
        <v>2059</v>
      </c>
      <c r="AL340" s="176" t="s">
        <v>302</v>
      </c>
      <c r="AM340" s="154">
        <f t="shared" si="523"/>
        <v>0.32290426364305003</v>
      </c>
      <c r="AN340" s="173">
        <f t="shared" si="524"/>
        <v>0.28708680914748996</v>
      </c>
      <c r="AO340" s="173">
        <f t="shared" si="525"/>
        <v>0.31670441717649001</v>
      </c>
      <c r="AP340" s="173">
        <f t="shared" si="526"/>
        <v>0.30768024448109998</v>
      </c>
      <c r="AQ340" s="173">
        <f t="shared" si="527"/>
        <v>0.28415411327361001</v>
      </c>
      <c r="AR340" s="173">
        <f t="shared" si="528"/>
        <v>0.27445052411127002</v>
      </c>
      <c r="AS340" s="230">
        <f t="shared" si="508"/>
        <v>0.26651671652768177</v>
      </c>
      <c r="AT340" s="230">
        <f t="shared" si="508"/>
        <v>0.25858290894409353</v>
      </c>
      <c r="AU340" s="230">
        <f t="shared" si="508"/>
        <v>0.25064910136050528</v>
      </c>
      <c r="AV340" s="230">
        <f t="shared" si="508"/>
        <v>0.24271529377691703</v>
      </c>
      <c r="AW340" s="230">
        <f t="shared" si="508"/>
        <v>0.23478148619332878</v>
      </c>
      <c r="AX340" s="230">
        <f t="shared" si="508"/>
        <v>0.22684767860974053</v>
      </c>
      <c r="AY340" s="230">
        <f t="shared" si="508"/>
        <v>0.21891387102615228</v>
      </c>
      <c r="AZ340" s="230">
        <f t="shared" si="508"/>
        <v>0.21098006344256404</v>
      </c>
      <c r="BA340" s="230">
        <f t="shared" si="509"/>
        <v>0.20304625585897579</v>
      </c>
      <c r="BB340" s="230">
        <f t="shared" si="509"/>
        <v>0.19511244827538754</v>
      </c>
      <c r="BC340" s="230">
        <f t="shared" si="509"/>
        <v>0.18717864069179929</v>
      </c>
      <c r="BD340" s="230">
        <f t="shared" si="509"/>
        <v>0.17924483310821107</v>
      </c>
      <c r="BE340" s="230">
        <f t="shared" si="509"/>
        <v>0.17131102552462282</v>
      </c>
      <c r="BF340" s="230">
        <f t="shared" si="509"/>
        <v>0.16337721794103457</v>
      </c>
      <c r="BG340" s="230">
        <f t="shared" si="509"/>
        <v>0.15544341035744633</v>
      </c>
      <c r="BH340" s="230">
        <f t="shared" si="509"/>
        <v>0.14750960277385808</v>
      </c>
      <c r="BI340" s="230">
        <f t="shared" si="509"/>
        <v>0.13957579519026983</v>
      </c>
      <c r="BJ340" s="230">
        <f t="shared" si="509"/>
        <v>0.13164198760668158</v>
      </c>
      <c r="BK340" s="230">
        <f t="shared" si="510"/>
        <v>0.12370818002309333</v>
      </c>
      <c r="BL340" s="230">
        <f t="shared" si="510"/>
        <v>0.11577437243950509</v>
      </c>
      <c r="BM340" s="230">
        <f t="shared" si="510"/>
        <v>0.10784056485591684</v>
      </c>
      <c r="BN340" s="230">
        <f t="shared" si="510"/>
        <v>9.9906757272328589E-2</v>
      </c>
      <c r="BO340" s="230">
        <f t="shared" si="510"/>
        <v>9.1972949688740341E-2</v>
      </c>
      <c r="BP340" s="230">
        <f t="shared" si="510"/>
        <v>8.403914210515212E-2</v>
      </c>
      <c r="BQ340" s="230">
        <f t="shared" si="510"/>
        <v>7.6105334521563872E-2</v>
      </c>
      <c r="BR340" s="230">
        <f t="shared" si="510"/>
        <v>6.8171526937975624E-2</v>
      </c>
      <c r="BS340" s="230">
        <f t="shared" si="510"/>
        <v>6.0237719354387376E-2</v>
      </c>
      <c r="BT340" s="230">
        <f t="shared" si="510"/>
        <v>5.2303911770799127E-2</v>
      </c>
      <c r="BU340" s="230">
        <f t="shared" si="511"/>
        <v>4.4370104187210879E-2</v>
      </c>
      <c r="BV340" s="230">
        <f t="shared" si="511"/>
        <v>3.6436296603622631E-2</v>
      </c>
      <c r="BW340" s="230">
        <f t="shared" si="511"/>
        <v>2.8502489020034383E-2</v>
      </c>
      <c r="BX340" s="230">
        <f t="shared" si="511"/>
        <v>2.0568681436446135E-2</v>
      </c>
      <c r="BY340" s="230">
        <f t="shared" si="511"/>
        <v>1.2634873852857886E-2</v>
      </c>
      <c r="BZ340" s="230">
        <f t="shared" si="511"/>
        <v>4.7010662692696381E-3</v>
      </c>
      <c r="CA340" s="230">
        <f t="shared" si="511"/>
        <v>-3.0483235057436209E-3</v>
      </c>
      <c r="CB340" s="230">
        <f t="shared" si="511"/>
        <v>-5.4890104822254001E-3</v>
      </c>
      <c r="CC340" s="230">
        <f t="shared" si="511"/>
        <v>-5.4890104822254001E-3</v>
      </c>
      <c r="CD340" s="230">
        <f t="shared" si="511"/>
        <v>-5.4890104822254001E-3</v>
      </c>
      <c r="CE340" s="230">
        <f t="shared" si="512"/>
        <v>-5.4890104822254001E-3</v>
      </c>
      <c r="CF340" s="230">
        <f t="shared" si="512"/>
        <v>-5.4890104822254001E-3</v>
      </c>
      <c r="CG340" s="230">
        <f t="shared" si="512"/>
        <v>-5.4890104822254001E-3</v>
      </c>
      <c r="CH340" s="230">
        <f t="shared" si="512"/>
        <v>-5.4890104822254001E-3</v>
      </c>
      <c r="CI340" s="230">
        <f t="shared" si="512"/>
        <v>-5.4890104822254001E-3</v>
      </c>
      <c r="CJ340" s="230">
        <f t="shared" si="512"/>
        <v>-5.4890104822254001E-3</v>
      </c>
      <c r="CK340" s="230">
        <f t="shared" si="512"/>
        <v>-5.4890104822254001E-3</v>
      </c>
      <c r="CL340" s="230">
        <f t="shared" si="512"/>
        <v>-5.4890104822254001E-3</v>
      </c>
      <c r="CM340" s="230">
        <f t="shared" si="512"/>
        <v>-5.4890104822254001E-3</v>
      </c>
      <c r="CN340" s="230">
        <f t="shared" si="512"/>
        <v>-5.4890104822254001E-3</v>
      </c>
      <c r="CO340" s="230">
        <f t="shared" si="513"/>
        <v>-5.4890104822254001E-3</v>
      </c>
      <c r="CP340" s="230">
        <f t="shared" si="513"/>
        <v>-5.4890104822254001E-3</v>
      </c>
      <c r="CQ340" s="230">
        <f t="shared" si="513"/>
        <v>-5.4890104822254001E-3</v>
      </c>
      <c r="CR340" s="230">
        <f t="shared" si="513"/>
        <v>-5.4890104822254001E-3</v>
      </c>
      <c r="CS340" s="230">
        <f t="shared" si="513"/>
        <v>-5.4890104822254001E-3</v>
      </c>
      <c r="CT340" s="230">
        <f t="shared" si="513"/>
        <v>-5.4890104822254001E-3</v>
      </c>
      <c r="CU340" s="230">
        <f t="shared" si="513"/>
        <v>-5.4890104822254001E-3</v>
      </c>
      <c r="CV340" s="230">
        <f t="shared" si="513"/>
        <v>-5.4890104822254001E-3</v>
      </c>
      <c r="CW340" s="230">
        <f t="shared" si="513"/>
        <v>-5.4890104822254001E-3</v>
      </c>
      <c r="CX340" s="230">
        <f t="shared" si="513"/>
        <v>-5.4890104822254001E-3</v>
      </c>
      <c r="CY340" s="230">
        <f t="shared" si="514"/>
        <v>-5.4890104822254001E-3</v>
      </c>
      <c r="CZ340" s="230">
        <f t="shared" si="514"/>
        <v>-5.4890104822254001E-3</v>
      </c>
      <c r="DA340" s="230">
        <f t="shared" si="514"/>
        <v>-5.4890104822254001E-3</v>
      </c>
      <c r="DB340" s="230">
        <f t="shared" si="514"/>
        <v>-5.4890104822254001E-3</v>
      </c>
      <c r="DC340" s="230">
        <f t="shared" si="514"/>
        <v>-5.4890104822254001E-3</v>
      </c>
      <c r="DD340" s="230">
        <f t="shared" si="514"/>
        <v>-5.4890104822254001E-3</v>
      </c>
      <c r="DE340" s="230">
        <f t="shared" si="514"/>
        <v>-5.4890104822254001E-3</v>
      </c>
      <c r="DF340" s="230">
        <f t="shared" si="514"/>
        <v>-5.4890104822254001E-3</v>
      </c>
      <c r="DG340" s="230">
        <f t="shared" si="514"/>
        <v>-5.4890104822254001E-3</v>
      </c>
      <c r="DH340" s="230">
        <f t="shared" si="514"/>
        <v>-5.4890104822254001E-3</v>
      </c>
      <c r="DI340" s="230">
        <f t="shared" si="515"/>
        <v>-5.4890104822254001E-3</v>
      </c>
      <c r="DJ340" s="230">
        <f t="shared" si="515"/>
        <v>-5.4890104822254001E-3</v>
      </c>
      <c r="DK340" s="230">
        <f t="shared" si="515"/>
        <v>-5.4890104822254001E-3</v>
      </c>
      <c r="DL340" s="230">
        <f t="shared" si="515"/>
        <v>-5.4890104822254001E-3</v>
      </c>
      <c r="DM340" s="230">
        <f t="shared" si="515"/>
        <v>-5.4890104822254001E-3</v>
      </c>
      <c r="DN340" s="230">
        <f t="shared" si="515"/>
        <v>-5.4890104822254001E-3</v>
      </c>
      <c r="DO340" s="230">
        <f t="shared" si="515"/>
        <v>-5.4890104822254001E-3</v>
      </c>
      <c r="DP340" s="230">
        <f t="shared" si="515"/>
        <v>-5.4890104822254001E-3</v>
      </c>
    </row>
    <row r="341" spans="2:120" x14ac:dyDescent="0.25">
      <c r="B341" s="194" t="str">
        <f t="shared" si="529"/>
        <v>French Guiana</v>
      </c>
      <c r="C341" s="233">
        <f>'web app'!$C$29</f>
        <v>668.55</v>
      </c>
      <c r="D341" s="234">
        <f>'web app'!$C$17</f>
        <v>0.15</v>
      </c>
      <c r="E341" s="235">
        <f>VLOOKUP($S341,'data countries EDGAR'!$A$15:$AA$223,'data countries EDGAR'!$AA$12,FALSE)</f>
        <v>3.8492807967598124E-5</v>
      </c>
      <c r="F341" s="235">
        <f>VLOOKUP($S341,'data countries EDGAR'!$A$15:$AA$223,'data countries EDGAR'!$Z$12,FALSE)</f>
        <v>9.8863997103199285E-6</v>
      </c>
      <c r="G341" s="193">
        <f t="shared" si="530"/>
        <v>9.478274662394889E-3</v>
      </c>
      <c r="H341" s="262">
        <f>VLOOKUP($S341,'data countries EDGAR'!$A$15:$AA$223,'data countries EDGAR'!M$12,FALSE)/1000</f>
        <v>3.6273741848642999E-4</v>
      </c>
      <c r="I341" s="236">
        <f>VLOOKUP($S341,'data countries EDGAR'!$A$15:$AA$223,'data countries EDGAR'!N$12,FALSE)/1000</f>
        <v>3.6042790502590998E-4</v>
      </c>
      <c r="J341" s="236">
        <f>VLOOKUP($S341,'data countries EDGAR'!$A$15:$AA$223,'data countries EDGAR'!O$12,FALSE)/1000</f>
        <v>3.6427375302483999E-4</v>
      </c>
      <c r="K341" s="236">
        <f>VLOOKUP($S341,'data countries EDGAR'!$A$15:$AA$223,'data countries EDGAR'!P$12,FALSE)/1000</f>
        <v>3.6428788718616002E-4</v>
      </c>
      <c r="L341" s="236">
        <f>VLOOKUP($S341,'data countries EDGAR'!$A$15:$AA$223,'data countries EDGAR'!Q$12,FALSE)/1000</f>
        <v>3.8406454660921003E-4</v>
      </c>
      <c r="M341" s="236">
        <f>VLOOKUP($S341,'data countries EDGAR'!$A$15:$AA$223,'data countries EDGAR'!R$12,FALSE)/1000</f>
        <v>3.9098538068024004E-4</v>
      </c>
      <c r="N341" s="236"/>
      <c r="O341" s="236"/>
      <c r="P341" s="262">
        <f t="shared" si="531"/>
        <v>1.8640394725263601E-3</v>
      </c>
      <c r="Q341" s="194">
        <f t="shared" si="532"/>
        <v>-2.7163133245431667E-4</v>
      </c>
      <c r="R341" s="237">
        <f t="shared" si="533"/>
        <v>3.5674145292458027E-2</v>
      </c>
      <c r="S341" s="194" t="str">
        <f>'data countries EDGAR'!A84</f>
        <v>French Guiana</v>
      </c>
      <c r="T341" s="210">
        <f>'web app'!$M$22-1</f>
        <v>2024</v>
      </c>
      <c r="U341" s="228">
        <f t="shared" si="534"/>
        <v>7.6142351898685293E-3</v>
      </c>
      <c r="V341" s="193">
        <f t="shared" si="516"/>
        <v>7.6142351898645204E-3</v>
      </c>
      <c r="W341" s="254">
        <f t="shared" si="535"/>
        <v>5.1349265018303614E-2</v>
      </c>
      <c r="X341" s="197">
        <f t="shared" si="517"/>
        <v>3.9098538068024004E-4</v>
      </c>
      <c r="Y341" s="229">
        <f t="shared" si="518"/>
        <v>-7.8197076136048004E-6</v>
      </c>
      <c r="Z341" s="199">
        <f t="shared" si="536"/>
        <v>3.9880508829384485E-4</v>
      </c>
      <c r="AA341" s="199">
        <f t="shared" si="519"/>
        <v>-1.6315776735270764</v>
      </c>
      <c r="AB341" s="200">
        <f t="shared" si="520"/>
        <v>1668.5864651744139</v>
      </c>
      <c r="AC341" s="199">
        <f t="shared" si="537"/>
        <v>2024.5059298323231</v>
      </c>
      <c r="AD341" s="199">
        <f t="shared" si="538"/>
        <v>2066.6597082673302</v>
      </c>
      <c r="AE341" s="201">
        <f t="shared" si="539"/>
        <v>2066.6597082673302</v>
      </c>
      <c r="AF341" s="202">
        <f t="shared" si="521"/>
        <v>2065.8330473209121</v>
      </c>
      <c r="AG341" s="202">
        <f t="shared" si="540"/>
        <v>2066.6597082673302</v>
      </c>
      <c r="AH341" s="202">
        <f t="shared" si="541"/>
        <v>2066</v>
      </c>
      <c r="AI341" s="177">
        <f t="shared" si="522"/>
        <v>2066</v>
      </c>
      <c r="AJ341" s="178" cm="1">
        <f t="array" ref="AJ341">IFERROR(INDEX($AN$6:$DP$6,MATCH(_xlfn.AGGREGATE(14,6,(AN341:DP341)/(AN341:DP341&lt;=0),1),AN341:DP341,0)),"-")</f>
        <v>2066</v>
      </c>
      <c r="AL341" s="176" t="s">
        <v>302</v>
      </c>
      <c r="AM341" s="154">
        <f t="shared" si="523"/>
        <v>3.6273741848642999E-4</v>
      </c>
      <c r="AN341" s="173">
        <f t="shared" si="524"/>
        <v>3.6042790502590998E-4</v>
      </c>
      <c r="AO341" s="173">
        <f t="shared" si="525"/>
        <v>3.6427375302483999E-4</v>
      </c>
      <c r="AP341" s="173">
        <f t="shared" si="526"/>
        <v>3.6428788718616002E-4</v>
      </c>
      <c r="AQ341" s="173">
        <f t="shared" si="527"/>
        <v>3.8406454660921003E-4</v>
      </c>
      <c r="AR341" s="173">
        <f t="shared" si="528"/>
        <v>3.9098538068024004E-4</v>
      </c>
      <c r="AS341" s="230">
        <f t="shared" si="508"/>
        <v>3.815259914983922E-4</v>
      </c>
      <c r="AT341" s="230">
        <f t="shared" si="508"/>
        <v>3.7206660231654435E-4</v>
      </c>
      <c r="AU341" s="230">
        <f t="shared" si="508"/>
        <v>3.6260721313469645E-4</v>
      </c>
      <c r="AV341" s="230">
        <f t="shared" si="508"/>
        <v>3.531478239528486E-4</v>
      </c>
      <c r="AW341" s="230">
        <f t="shared" si="508"/>
        <v>3.4368843477100076E-4</v>
      </c>
      <c r="AX341" s="230">
        <f t="shared" si="508"/>
        <v>3.3422904558915291E-4</v>
      </c>
      <c r="AY341" s="230">
        <f t="shared" si="508"/>
        <v>3.2476965640730506E-4</v>
      </c>
      <c r="AZ341" s="230">
        <f t="shared" si="508"/>
        <v>3.1531026722545716E-4</v>
      </c>
      <c r="BA341" s="230">
        <f t="shared" si="509"/>
        <v>3.0585087804360932E-4</v>
      </c>
      <c r="BB341" s="230">
        <f t="shared" si="509"/>
        <v>2.9639148886176147E-4</v>
      </c>
      <c r="BC341" s="230">
        <f t="shared" si="509"/>
        <v>2.8693209967991357E-4</v>
      </c>
      <c r="BD341" s="230">
        <f t="shared" si="509"/>
        <v>2.7747271049806572E-4</v>
      </c>
      <c r="BE341" s="230">
        <f t="shared" si="509"/>
        <v>2.6801332131621788E-4</v>
      </c>
      <c r="BF341" s="230">
        <f t="shared" si="509"/>
        <v>2.5855393213437003E-4</v>
      </c>
      <c r="BG341" s="230">
        <f t="shared" si="509"/>
        <v>2.4909454295252219E-4</v>
      </c>
      <c r="BH341" s="230">
        <f t="shared" si="509"/>
        <v>2.3963515377067431E-4</v>
      </c>
      <c r="BI341" s="230">
        <f t="shared" si="509"/>
        <v>2.3017576458882647E-4</v>
      </c>
      <c r="BJ341" s="230">
        <f t="shared" si="509"/>
        <v>2.2071637540697859E-4</v>
      </c>
      <c r="BK341" s="230">
        <f t="shared" si="510"/>
        <v>2.1125698622513075E-4</v>
      </c>
      <c r="BL341" s="230">
        <f t="shared" si="510"/>
        <v>2.0179759704328287E-4</v>
      </c>
      <c r="BM341" s="230">
        <f t="shared" si="510"/>
        <v>1.9233820786143503E-4</v>
      </c>
      <c r="BN341" s="230">
        <f t="shared" si="510"/>
        <v>1.8287881867958716E-4</v>
      </c>
      <c r="BO341" s="230">
        <f t="shared" si="510"/>
        <v>1.7341942949773931E-4</v>
      </c>
      <c r="BP341" s="230">
        <f t="shared" si="510"/>
        <v>1.6396004031589146E-4</v>
      </c>
      <c r="BQ341" s="230">
        <f t="shared" si="510"/>
        <v>1.5450065113404359E-4</v>
      </c>
      <c r="BR341" s="230">
        <f t="shared" si="510"/>
        <v>1.4504126195219572E-4</v>
      </c>
      <c r="BS341" s="230">
        <f t="shared" si="510"/>
        <v>1.3558187277034787E-4</v>
      </c>
      <c r="BT341" s="230">
        <f t="shared" si="510"/>
        <v>1.2612248358850002E-4</v>
      </c>
      <c r="BU341" s="230">
        <f t="shared" si="511"/>
        <v>1.1666309440665218E-4</v>
      </c>
      <c r="BV341" s="230">
        <f t="shared" si="511"/>
        <v>1.0720370522480428E-4</v>
      </c>
      <c r="BW341" s="230">
        <f t="shared" si="511"/>
        <v>9.7744316042956431E-5</v>
      </c>
      <c r="BX341" s="230">
        <f t="shared" si="511"/>
        <v>8.8284926861108585E-5</v>
      </c>
      <c r="BY341" s="230">
        <f t="shared" si="511"/>
        <v>7.8825537679260739E-5</v>
      </c>
      <c r="BZ341" s="230">
        <f t="shared" si="511"/>
        <v>6.9366148497412893E-5</v>
      </c>
      <c r="CA341" s="230">
        <f t="shared" si="511"/>
        <v>5.9906759315564993E-5</v>
      </c>
      <c r="CB341" s="230">
        <f t="shared" si="511"/>
        <v>5.0447370133717146E-5</v>
      </c>
      <c r="CC341" s="230">
        <f t="shared" si="511"/>
        <v>4.09879809518693E-5</v>
      </c>
      <c r="CD341" s="230">
        <f t="shared" si="511"/>
        <v>3.1528591770021454E-5</v>
      </c>
      <c r="CE341" s="230">
        <f t="shared" si="512"/>
        <v>2.2069202588173554E-5</v>
      </c>
      <c r="CF341" s="230">
        <f t="shared" si="512"/>
        <v>1.2609813406325708E-5</v>
      </c>
      <c r="CG341" s="230">
        <f t="shared" si="512"/>
        <v>3.1504242244778614E-6</v>
      </c>
      <c r="CH341" s="230">
        <f t="shared" si="512"/>
        <v>-5.7612735917533035E-6</v>
      </c>
      <c r="CI341" s="230">
        <f t="shared" si="512"/>
        <v>-7.8197076136048004E-6</v>
      </c>
      <c r="CJ341" s="230">
        <f t="shared" si="512"/>
        <v>-7.8197076136048004E-6</v>
      </c>
      <c r="CK341" s="230">
        <f t="shared" si="512"/>
        <v>-7.8197076136048004E-6</v>
      </c>
      <c r="CL341" s="230">
        <f t="shared" si="512"/>
        <v>-7.8197076136048004E-6</v>
      </c>
      <c r="CM341" s="230">
        <f t="shared" si="512"/>
        <v>-7.8197076136048004E-6</v>
      </c>
      <c r="CN341" s="230">
        <f t="shared" si="512"/>
        <v>-7.8197076136048004E-6</v>
      </c>
      <c r="CO341" s="230">
        <f t="shared" si="513"/>
        <v>-7.8197076136048004E-6</v>
      </c>
      <c r="CP341" s="230">
        <f t="shared" si="513"/>
        <v>-7.8197076136048004E-6</v>
      </c>
      <c r="CQ341" s="230">
        <f t="shared" si="513"/>
        <v>-7.8197076136048004E-6</v>
      </c>
      <c r="CR341" s="230">
        <f t="shared" si="513"/>
        <v>-7.8197076136048004E-6</v>
      </c>
      <c r="CS341" s="230">
        <f t="shared" si="513"/>
        <v>-7.8197076136048004E-6</v>
      </c>
      <c r="CT341" s="230">
        <f t="shared" si="513"/>
        <v>-7.8197076136048004E-6</v>
      </c>
      <c r="CU341" s="230">
        <f t="shared" si="513"/>
        <v>-7.8197076136048004E-6</v>
      </c>
      <c r="CV341" s="230">
        <f t="shared" si="513"/>
        <v>-7.8197076136048004E-6</v>
      </c>
      <c r="CW341" s="230">
        <f t="shared" si="513"/>
        <v>-7.8197076136048004E-6</v>
      </c>
      <c r="CX341" s="230">
        <f t="shared" si="513"/>
        <v>-7.8197076136048004E-6</v>
      </c>
      <c r="CY341" s="230">
        <f t="shared" si="514"/>
        <v>-7.8197076136048004E-6</v>
      </c>
      <c r="CZ341" s="230">
        <f t="shared" si="514"/>
        <v>-7.8197076136048004E-6</v>
      </c>
      <c r="DA341" s="230">
        <f t="shared" si="514"/>
        <v>-7.8197076136048004E-6</v>
      </c>
      <c r="DB341" s="230">
        <f t="shared" si="514"/>
        <v>-7.8197076136048004E-6</v>
      </c>
      <c r="DC341" s="230">
        <f t="shared" si="514"/>
        <v>-7.8197076136048004E-6</v>
      </c>
      <c r="DD341" s="230">
        <f t="shared" si="514"/>
        <v>-7.8197076136048004E-6</v>
      </c>
      <c r="DE341" s="230">
        <f t="shared" si="514"/>
        <v>-7.8197076136048004E-6</v>
      </c>
      <c r="DF341" s="230">
        <f t="shared" si="514"/>
        <v>-7.8197076136048004E-6</v>
      </c>
      <c r="DG341" s="230">
        <f t="shared" si="514"/>
        <v>-7.8197076136048004E-6</v>
      </c>
      <c r="DH341" s="230">
        <f t="shared" si="514"/>
        <v>-7.8197076136048004E-6</v>
      </c>
      <c r="DI341" s="230">
        <f t="shared" si="515"/>
        <v>-7.8197076136048004E-6</v>
      </c>
      <c r="DJ341" s="230">
        <f t="shared" si="515"/>
        <v>-7.8197076136048004E-6</v>
      </c>
      <c r="DK341" s="230">
        <f t="shared" si="515"/>
        <v>-7.8197076136048004E-6</v>
      </c>
      <c r="DL341" s="230">
        <f t="shared" si="515"/>
        <v>-7.8197076136048004E-6</v>
      </c>
      <c r="DM341" s="230">
        <f t="shared" si="515"/>
        <v>-7.8197076136048004E-6</v>
      </c>
      <c r="DN341" s="230">
        <f t="shared" si="515"/>
        <v>-7.8197076136048004E-6</v>
      </c>
      <c r="DO341" s="230">
        <f t="shared" si="515"/>
        <v>-7.8197076136048004E-6</v>
      </c>
      <c r="DP341" s="230">
        <f t="shared" si="515"/>
        <v>-7.8197076136048004E-6</v>
      </c>
    </row>
    <row r="342" spans="2:120" x14ac:dyDescent="0.25">
      <c r="B342" s="194" t="str">
        <f t="shared" si="529"/>
        <v>French Polynesia</v>
      </c>
      <c r="C342" s="233">
        <f>'web app'!$C$29</f>
        <v>668.55</v>
      </c>
      <c r="D342" s="234">
        <f>'web app'!$C$17</f>
        <v>0.15</v>
      </c>
      <c r="E342" s="235">
        <f>VLOOKUP($S342,'data countries EDGAR'!$A$15:$AA$223,'data countries EDGAR'!$AA$12,FALSE)</f>
        <v>3.7411212028405045E-5</v>
      </c>
      <c r="F342" s="235">
        <f>VLOOKUP($S342,'data countries EDGAR'!$A$15:$AA$223,'data countries EDGAR'!$Z$12,FALSE)</f>
        <v>2.1396204747452167E-5</v>
      </c>
      <c r="G342" s="193">
        <f t="shared" si="530"/>
        <v>1.5910457651561301E-2</v>
      </c>
      <c r="H342" s="262">
        <f>VLOOKUP($S342,'data countries EDGAR'!$A$15:$AA$223,'data countries EDGAR'!M$12,FALSE)/1000</f>
        <v>7.8503846727907996E-4</v>
      </c>
      <c r="I342" s="236">
        <f>VLOOKUP($S342,'data countries EDGAR'!$A$15:$AA$223,'data countries EDGAR'!N$12,FALSE)/1000</f>
        <v>7.1501825734083006E-4</v>
      </c>
      <c r="J342" s="236">
        <f>VLOOKUP($S342,'data countries EDGAR'!$A$15:$AA$223,'data countries EDGAR'!O$12,FALSE)/1000</f>
        <v>6.4002991421525999E-4</v>
      </c>
      <c r="K342" s="236">
        <f>VLOOKUP($S342,'data countries EDGAR'!$A$15:$AA$223,'data countries EDGAR'!P$12,FALSE)/1000</f>
        <v>9.2581158715080998E-4</v>
      </c>
      <c r="L342" s="236">
        <f>VLOOKUP($S342,'data countries EDGAR'!$A$15:$AA$223,'data countries EDGAR'!Q$12,FALSE)/1000</f>
        <v>9.2821786491184002E-4</v>
      </c>
      <c r="M342" s="236">
        <f>VLOOKUP($S342,'data countries EDGAR'!$A$15:$AA$223,'data countries EDGAR'!R$12,FALSE)/1000</f>
        <v>9.7389319819393011E-4</v>
      </c>
      <c r="N342" s="236"/>
      <c r="O342" s="236"/>
      <c r="P342" s="262">
        <f t="shared" si="531"/>
        <v>4.1829708218126703E-3</v>
      </c>
      <c r="Q342" s="194">
        <f t="shared" si="532"/>
        <v>-9.5429181711485507E-4</v>
      </c>
      <c r="R342" s="237">
        <f t="shared" si="533"/>
        <v>8.1372235242604798E-2</v>
      </c>
      <c r="S342" s="194" t="str">
        <f>'data countries EDGAR'!A85</f>
        <v>French Polynesia</v>
      </c>
      <c r="T342" s="210">
        <f>'web app'!$M$22-1</f>
        <v>2024</v>
      </c>
      <c r="U342" s="228">
        <f t="shared" si="534"/>
        <v>1.172748682974863E-2</v>
      </c>
      <c r="V342" s="193">
        <f t="shared" si="516"/>
        <v>1.1727486829770251E-2</v>
      </c>
      <c r="W342" s="254">
        <f t="shared" si="535"/>
        <v>8.3043640325829671E-2</v>
      </c>
      <c r="X342" s="197">
        <f t="shared" si="517"/>
        <v>9.7389319819393011E-4</v>
      </c>
      <c r="Y342" s="229">
        <f t="shared" si="518"/>
        <v>-1.9477863963878602E-5</v>
      </c>
      <c r="Z342" s="199">
        <f t="shared" si="536"/>
        <v>9.9337106215780869E-4</v>
      </c>
      <c r="AA342" s="199">
        <f t="shared" si="519"/>
        <v>-4.0495684107211325</v>
      </c>
      <c r="AB342" s="200">
        <f t="shared" si="520"/>
        <v>4126.920612144937</v>
      </c>
      <c r="AC342" s="199">
        <f t="shared" si="537"/>
        <v>2024.5090636123075</v>
      </c>
      <c r="AD342" s="199">
        <f t="shared" si="538"/>
        <v>2052.0828213220361</v>
      </c>
      <c r="AE342" s="201">
        <f t="shared" si="539"/>
        <v>2052.0828213220361</v>
      </c>
      <c r="AF342" s="202">
        <f t="shared" si="521"/>
        <v>2051.5419816882709</v>
      </c>
      <c r="AG342" s="202">
        <f t="shared" si="540"/>
        <v>2052.0828213220361</v>
      </c>
      <c r="AH342" s="202">
        <f t="shared" si="541"/>
        <v>2052</v>
      </c>
      <c r="AI342" s="177">
        <f t="shared" si="522"/>
        <v>2052</v>
      </c>
      <c r="AJ342" s="178" cm="1">
        <f t="array" ref="AJ342">IFERROR(INDEX($AN$6:$DP$6,MATCH(_xlfn.AGGREGATE(14,6,(AN342:DP342)/(AN342:DP342&lt;=0),1),AN342:DP342,0)),"-")</f>
        <v>2052</v>
      </c>
      <c r="AL342" s="176" t="s">
        <v>302</v>
      </c>
      <c r="AM342" s="154">
        <f t="shared" si="523"/>
        <v>7.8503846727907996E-4</v>
      </c>
      <c r="AN342" s="173">
        <f t="shared" si="524"/>
        <v>7.1501825734083006E-4</v>
      </c>
      <c r="AO342" s="173">
        <f t="shared" si="525"/>
        <v>6.4002991421525999E-4</v>
      </c>
      <c r="AP342" s="173">
        <f t="shared" si="526"/>
        <v>9.2581158715080998E-4</v>
      </c>
      <c r="AQ342" s="173">
        <f t="shared" si="527"/>
        <v>9.2821786491184002E-4</v>
      </c>
      <c r="AR342" s="173">
        <f t="shared" si="528"/>
        <v>9.7389319819393011E-4</v>
      </c>
      <c r="AS342" s="230">
        <f t="shared" ref="AS342:AZ351" si="542">IF(AS$6&lt;=$T342,0,IF(AS$6&lt;$AH342,$X342+($Y342-$X342)/($AG342-($T342+0.5))*(AS$6+0.5-($T342+0.5)),
IF(AS$6=$AH342,($X342+($Y342-$X342)/($AG342-($T342+0.5))*(0.5*($AG342+$AH342)-($T342+0.5)))*($AG342-$AH342)+$Y342*($AH342+1-$AG342),
$Y342)))</f>
        <v>9.3787907728294856E-4</v>
      </c>
      <c r="AT342" s="230">
        <f t="shared" si="542"/>
        <v>9.0186495637196702E-4</v>
      </c>
      <c r="AU342" s="230">
        <f t="shared" si="542"/>
        <v>8.6585083546098548E-4</v>
      </c>
      <c r="AV342" s="230">
        <f t="shared" si="542"/>
        <v>8.2983671455000394E-4</v>
      </c>
      <c r="AW342" s="230">
        <f t="shared" si="542"/>
        <v>7.938225936390224E-4</v>
      </c>
      <c r="AX342" s="230">
        <f t="shared" si="542"/>
        <v>7.5780847272804085E-4</v>
      </c>
      <c r="AY342" s="230">
        <f t="shared" si="542"/>
        <v>7.2179435181705931E-4</v>
      </c>
      <c r="AZ342" s="230">
        <f t="shared" si="542"/>
        <v>6.8578023090607777E-4</v>
      </c>
      <c r="BA342" s="230">
        <f t="shared" ref="BA342:BJ351" si="543">IF(BA$6&lt;=$T342,0,IF(BA$6&lt;$AH342,$X342+($Y342-$X342)/($AG342-($T342+0.5))*(BA$6+0.5-($T342+0.5)),
IF(BA$6=$AH342,($X342+($Y342-$X342)/($AG342-($T342+0.5))*(0.5*($AG342+$AH342)-($T342+0.5)))*($AG342-$AH342)+$Y342*($AH342+1-$AG342),
$Y342)))</f>
        <v>6.4976610999509623E-4</v>
      </c>
      <c r="BB342" s="230">
        <f t="shared" si="543"/>
        <v>6.1375198908411469E-4</v>
      </c>
      <c r="BC342" s="230">
        <f t="shared" si="543"/>
        <v>5.7773786817313314E-4</v>
      </c>
      <c r="BD342" s="230">
        <f t="shared" si="543"/>
        <v>5.417237472621516E-4</v>
      </c>
      <c r="BE342" s="230">
        <f t="shared" si="543"/>
        <v>5.0570962635117006E-4</v>
      </c>
      <c r="BF342" s="230">
        <f t="shared" si="543"/>
        <v>4.6969550544018852E-4</v>
      </c>
      <c r="BG342" s="230">
        <f t="shared" si="543"/>
        <v>4.3368138452920698E-4</v>
      </c>
      <c r="BH342" s="230">
        <f t="shared" si="543"/>
        <v>3.9766726361822543E-4</v>
      </c>
      <c r="BI342" s="230">
        <f t="shared" si="543"/>
        <v>3.6165314270724389E-4</v>
      </c>
      <c r="BJ342" s="230">
        <f t="shared" si="543"/>
        <v>3.2563902179626235E-4</v>
      </c>
      <c r="BK342" s="230">
        <f t="shared" ref="BK342:BT351" si="544">IF(BK$6&lt;=$T342,0,IF(BK$6&lt;$AH342,$X342+($Y342-$X342)/($AG342-($T342+0.5))*(BK$6+0.5-($T342+0.5)),
IF(BK$6=$AH342,($X342+($Y342-$X342)/($AG342-($T342+0.5))*(0.5*($AG342+$AH342)-($T342+0.5)))*($AG342-$AH342)+$Y342*($AH342+1-$AG342),
$Y342)))</f>
        <v>2.8962490088528081E-4</v>
      </c>
      <c r="BL342" s="230">
        <f t="shared" si="544"/>
        <v>2.5361077997429927E-4</v>
      </c>
      <c r="BM342" s="230">
        <f t="shared" si="544"/>
        <v>2.1759665906331772E-4</v>
      </c>
      <c r="BN342" s="230">
        <f t="shared" si="544"/>
        <v>1.8158253815233618E-4</v>
      </c>
      <c r="BO342" s="230">
        <f t="shared" si="544"/>
        <v>1.4556841724135464E-4</v>
      </c>
      <c r="BP342" s="230">
        <f t="shared" si="544"/>
        <v>1.095542963303731E-4</v>
      </c>
      <c r="BQ342" s="230">
        <f t="shared" si="544"/>
        <v>7.3540175419391555E-5</v>
      </c>
      <c r="BR342" s="230">
        <f t="shared" si="544"/>
        <v>3.7526054508410013E-5</v>
      </c>
      <c r="BS342" s="230">
        <f t="shared" si="544"/>
        <v>1.5119335974284704E-6</v>
      </c>
      <c r="BT342" s="230">
        <f t="shared" si="544"/>
        <v>-1.9354346848682975E-5</v>
      </c>
      <c r="BU342" s="230">
        <f t="shared" ref="BU342:CD351" si="545">IF(BU$6&lt;=$T342,0,IF(BU$6&lt;$AH342,$X342+($Y342-$X342)/($AG342-($T342+0.5))*(BU$6+0.5-($T342+0.5)),
IF(BU$6=$AH342,($X342+($Y342-$X342)/($AG342-($T342+0.5))*(0.5*($AG342+$AH342)-($T342+0.5)))*($AG342-$AH342)+$Y342*($AH342+1-$AG342),
$Y342)))</f>
        <v>-1.9477863963878602E-5</v>
      </c>
      <c r="BV342" s="230">
        <f t="shared" si="545"/>
        <v>-1.9477863963878602E-5</v>
      </c>
      <c r="BW342" s="230">
        <f t="shared" si="545"/>
        <v>-1.9477863963878602E-5</v>
      </c>
      <c r="BX342" s="230">
        <f t="shared" si="545"/>
        <v>-1.9477863963878602E-5</v>
      </c>
      <c r="BY342" s="230">
        <f t="shared" si="545"/>
        <v>-1.9477863963878602E-5</v>
      </c>
      <c r="BZ342" s="230">
        <f t="shared" si="545"/>
        <v>-1.9477863963878602E-5</v>
      </c>
      <c r="CA342" s="230">
        <f t="shared" si="545"/>
        <v>-1.9477863963878602E-5</v>
      </c>
      <c r="CB342" s="230">
        <f t="shared" si="545"/>
        <v>-1.9477863963878602E-5</v>
      </c>
      <c r="CC342" s="230">
        <f t="shared" si="545"/>
        <v>-1.9477863963878602E-5</v>
      </c>
      <c r="CD342" s="230">
        <f t="shared" si="545"/>
        <v>-1.9477863963878602E-5</v>
      </c>
      <c r="CE342" s="230">
        <f t="shared" ref="CE342:CN351" si="546">IF(CE$6&lt;=$T342,0,IF(CE$6&lt;$AH342,$X342+($Y342-$X342)/($AG342-($T342+0.5))*(CE$6+0.5-($T342+0.5)),
IF(CE$6=$AH342,($X342+($Y342-$X342)/($AG342-($T342+0.5))*(0.5*($AG342+$AH342)-($T342+0.5)))*($AG342-$AH342)+$Y342*($AH342+1-$AG342),
$Y342)))</f>
        <v>-1.9477863963878602E-5</v>
      </c>
      <c r="CF342" s="230">
        <f t="shared" si="546"/>
        <v>-1.9477863963878602E-5</v>
      </c>
      <c r="CG342" s="230">
        <f t="shared" si="546"/>
        <v>-1.9477863963878602E-5</v>
      </c>
      <c r="CH342" s="230">
        <f t="shared" si="546"/>
        <v>-1.9477863963878602E-5</v>
      </c>
      <c r="CI342" s="230">
        <f t="shared" si="546"/>
        <v>-1.9477863963878602E-5</v>
      </c>
      <c r="CJ342" s="230">
        <f t="shared" si="546"/>
        <v>-1.9477863963878602E-5</v>
      </c>
      <c r="CK342" s="230">
        <f t="shared" si="546"/>
        <v>-1.9477863963878602E-5</v>
      </c>
      <c r="CL342" s="230">
        <f t="shared" si="546"/>
        <v>-1.9477863963878602E-5</v>
      </c>
      <c r="CM342" s="230">
        <f t="shared" si="546"/>
        <v>-1.9477863963878602E-5</v>
      </c>
      <c r="CN342" s="230">
        <f t="shared" si="546"/>
        <v>-1.9477863963878602E-5</v>
      </c>
      <c r="CO342" s="230">
        <f t="shared" ref="CO342:CX351" si="547">IF(CO$6&lt;=$T342,0,IF(CO$6&lt;$AH342,$X342+($Y342-$X342)/($AG342-($T342+0.5))*(CO$6+0.5-($T342+0.5)),
IF(CO$6=$AH342,($X342+($Y342-$X342)/($AG342-($T342+0.5))*(0.5*($AG342+$AH342)-($T342+0.5)))*($AG342-$AH342)+$Y342*($AH342+1-$AG342),
$Y342)))</f>
        <v>-1.9477863963878602E-5</v>
      </c>
      <c r="CP342" s="230">
        <f t="shared" si="547"/>
        <v>-1.9477863963878602E-5</v>
      </c>
      <c r="CQ342" s="230">
        <f t="shared" si="547"/>
        <v>-1.9477863963878602E-5</v>
      </c>
      <c r="CR342" s="230">
        <f t="shared" si="547"/>
        <v>-1.9477863963878602E-5</v>
      </c>
      <c r="CS342" s="230">
        <f t="shared" si="547"/>
        <v>-1.9477863963878602E-5</v>
      </c>
      <c r="CT342" s="230">
        <f t="shared" si="547"/>
        <v>-1.9477863963878602E-5</v>
      </c>
      <c r="CU342" s="230">
        <f t="shared" si="547"/>
        <v>-1.9477863963878602E-5</v>
      </c>
      <c r="CV342" s="230">
        <f t="shared" si="547"/>
        <v>-1.9477863963878602E-5</v>
      </c>
      <c r="CW342" s="230">
        <f t="shared" si="547"/>
        <v>-1.9477863963878602E-5</v>
      </c>
      <c r="CX342" s="230">
        <f t="shared" si="547"/>
        <v>-1.9477863963878602E-5</v>
      </c>
      <c r="CY342" s="230">
        <f t="shared" ref="CY342:DH351" si="548">IF(CY$6&lt;=$T342,0,IF(CY$6&lt;$AH342,$X342+($Y342-$X342)/($AG342-($T342+0.5))*(CY$6+0.5-($T342+0.5)),
IF(CY$6=$AH342,($X342+($Y342-$X342)/($AG342-($T342+0.5))*(0.5*($AG342+$AH342)-($T342+0.5)))*($AG342-$AH342)+$Y342*($AH342+1-$AG342),
$Y342)))</f>
        <v>-1.9477863963878602E-5</v>
      </c>
      <c r="CZ342" s="230">
        <f t="shared" si="548"/>
        <v>-1.9477863963878602E-5</v>
      </c>
      <c r="DA342" s="230">
        <f t="shared" si="548"/>
        <v>-1.9477863963878602E-5</v>
      </c>
      <c r="DB342" s="230">
        <f t="shared" si="548"/>
        <v>-1.9477863963878602E-5</v>
      </c>
      <c r="DC342" s="230">
        <f t="shared" si="548"/>
        <v>-1.9477863963878602E-5</v>
      </c>
      <c r="DD342" s="230">
        <f t="shared" si="548"/>
        <v>-1.9477863963878602E-5</v>
      </c>
      <c r="DE342" s="230">
        <f t="shared" si="548"/>
        <v>-1.9477863963878602E-5</v>
      </c>
      <c r="DF342" s="230">
        <f t="shared" si="548"/>
        <v>-1.9477863963878602E-5</v>
      </c>
      <c r="DG342" s="230">
        <f t="shared" si="548"/>
        <v>-1.9477863963878602E-5</v>
      </c>
      <c r="DH342" s="230">
        <f t="shared" si="548"/>
        <v>-1.9477863963878602E-5</v>
      </c>
      <c r="DI342" s="230">
        <f t="shared" ref="DI342:DP351" si="549">IF(DI$6&lt;=$T342,0,IF(DI$6&lt;$AH342,$X342+($Y342-$X342)/($AG342-($T342+0.5))*(DI$6+0.5-($T342+0.5)),
IF(DI$6=$AH342,($X342+($Y342-$X342)/($AG342-($T342+0.5))*(0.5*($AG342+$AH342)-($T342+0.5)))*($AG342-$AH342)+$Y342*($AH342+1-$AG342),
$Y342)))</f>
        <v>-1.9477863963878602E-5</v>
      </c>
      <c r="DJ342" s="230">
        <f t="shared" si="549"/>
        <v>-1.9477863963878602E-5</v>
      </c>
      <c r="DK342" s="230">
        <f t="shared" si="549"/>
        <v>-1.9477863963878602E-5</v>
      </c>
      <c r="DL342" s="230">
        <f t="shared" si="549"/>
        <v>-1.9477863963878602E-5</v>
      </c>
      <c r="DM342" s="230">
        <f t="shared" si="549"/>
        <v>-1.9477863963878602E-5</v>
      </c>
      <c r="DN342" s="230">
        <f t="shared" si="549"/>
        <v>-1.9477863963878602E-5</v>
      </c>
      <c r="DO342" s="230">
        <f t="shared" si="549"/>
        <v>-1.9477863963878602E-5</v>
      </c>
      <c r="DP342" s="230">
        <f t="shared" si="549"/>
        <v>-1.9477863963878602E-5</v>
      </c>
    </row>
    <row r="343" spans="2:120" x14ac:dyDescent="0.25">
      <c r="B343" s="194" t="str">
        <f t="shared" si="529"/>
        <v>Gabon</v>
      </c>
      <c r="C343" s="233">
        <f>'web app'!$C$29</f>
        <v>668.55</v>
      </c>
      <c r="D343" s="234">
        <f>'web app'!$C$17</f>
        <v>0.15</v>
      </c>
      <c r="E343" s="235">
        <f>VLOOKUP($S343,'data countries EDGAR'!$A$15:$AA$223,'data countries EDGAR'!$AA$12,FALSE)</f>
        <v>2.7349153873457177E-4</v>
      </c>
      <c r="F343" s="235">
        <f>VLOOKUP($S343,'data countries EDGAR'!$A$15:$AA$223,'data countries EDGAR'!$Z$12,FALSE)</f>
        <v>1.5406777020716598E-4</v>
      </c>
      <c r="G343" s="193">
        <f t="shared" si="530"/>
        <v>0.11497812183935037</v>
      </c>
      <c r="H343" s="262">
        <f>VLOOKUP($S343,'data countries EDGAR'!$A$15:$AA$223,'data countries EDGAR'!M$12,FALSE)/1000</f>
        <v>5.6528308458508999E-3</v>
      </c>
      <c r="I343" s="236">
        <f>VLOOKUP($S343,'data countries EDGAR'!$A$15:$AA$223,'data countries EDGAR'!N$12,FALSE)/1000</f>
        <v>5.5287382936388E-3</v>
      </c>
      <c r="J343" s="236">
        <f>VLOOKUP($S343,'data countries EDGAR'!$A$15:$AA$223,'data countries EDGAR'!O$12,FALSE)/1000</f>
        <v>5.364724412681E-3</v>
      </c>
      <c r="K343" s="236">
        <f>VLOOKUP($S343,'data countries EDGAR'!$A$15:$AA$223,'data countries EDGAR'!P$12,FALSE)/1000</f>
        <v>5.5833088781443996E-3</v>
      </c>
      <c r="L343" s="236">
        <f>VLOOKUP($S343,'data countries EDGAR'!$A$15:$AA$223,'data countries EDGAR'!Q$12,FALSE)/1000</f>
        <v>5.1204761339748994E-3</v>
      </c>
      <c r="M343" s="236">
        <f>VLOOKUP($S343,'data countries EDGAR'!$A$15:$AA$223,'data countries EDGAR'!R$12,FALSE)/1000</f>
        <v>5.1985272345876007E-3</v>
      </c>
      <c r="N343" s="236"/>
      <c r="O343" s="236"/>
      <c r="P343" s="262">
        <f t="shared" si="531"/>
        <v>2.6795774953026701E-2</v>
      </c>
      <c r="Q343" s="194">
        <f t="shared" si="532"/>
        <v>-4.1204223519390537E-3</v>
      </c>
      <c r="R343" s="237">
        <f t="shared" si="533"/>
        <v>4.6726158890403671E-2</v>
      </c>
      <c r="S343" s="194" t="str">
        <f>'data countries EDGAR'!A86</f>
        <v>Gabon</v>
      </c>
      <c r="T343" s="210">
        <f>'web app'!$M$22-1</f>
        <v>2024</v>
      </c>
      <c r="U343" s="228">
        <f t="shared" si="534"/>
        <v>8.8182346886323676E-2</v>
      </c>
      <c r="V343" s="193">
        <f t="shared" si="516"/>
        <v>8.8182346886364102E-2</v>
      </c>
      <c r="W343" s="254">
        <f t="shared" si="535"/>
        <v>5.895201724818544E-2</v>
      </c>
      <c r="X343" s="197">
        <f t="shared" si="517"/>
        <v>5.1985272345876007E-3</v>
      </c>
      <c r="Y343" s="229">
        <f t="shared" si="518"/>
        <v>-1.0397054469175201E-4</v>
      </c>
      <c r="Z343" s="199">
        <f t="shared" si="536"/>
        <v>5.3024977792793526E-3</v>
      </c>
      <c r="AA343" s="199">
        <f t="shared" si="519"/>
        <v>-21.667284222647172</v>
      </c>
      <c r="AB343" s="200">
        <f t="shared" si="520"/>
        <v>22132.599510594842</v>
      </c>
      <c r="AC343" s="199">
        <f t="shared" si="537"/>
        <v>2024.5067142284231</v>
      </c>
      <c r="AD343" s="199">
        <f t="shared" si="538"/>
        <v>2061.7343601793273</v>
      </c>
      <c r="AE343" s="201">
        <f t="shared" si="539"/>
        <v>2061.7343601793273</v>
      </c>
      <c r="AF343" s="202">
        <f t="shared" si="521"/>
        <v>2061.0042746856152</v>
      </c>
      <c r="AG343" s="202">
        <f t="shared" si="540"/>
        <v>2061.7343601793273</v>
      </c>
      <c r="AH343" s="202">
        <f t="shared" si="541"/>
        <v>2061</v>
      </c>
      <c r="AI343" s="177">
        <f t="shared" si="522"/>
        <v>2061</v>
      </c>
      <c r="AJ343" s="178" cm="1">
        <f t="array" ref="AJ343">IFERROR(INDEX($AN$6:$DP$6,MATCH(_xlfn.AGGREGATE(14,6,(AN343:DP343)/(AN343:DP343&lt;=0),1),AN343:DP343,0)),"-")</f>
        <v>2061</v>
      </c>
      <c r="AL343" s="176" t="s">
        <v>302</v>
      </c>
      <c r="AM343" s="154">
        <f t="shared" si="523"/>
        <v>5.6528308458508999E-3</v>
      </c>
      <c r="AN343" s="173">
        <f t="shared" si="524"/>
        <v>5.5287382936388E-3</v>
      </c>
      <c r="AO343" s="173">
        <f t="shared" si="525"/>
        <v>5.364724412681E-3</v>
      </c>
      <c r="AP343" s="173">
        <f t="shared" si="526"/>
        <v>5.5833088781443996E-3</v>
      </c>
      <c r="AQ343" s="173">
        <f t="shared" si="527"/>
        <v>5.1204761339748994E-3</v>
      </c>
      <c r="AR343" s="173">
        <f t="shared" si="528"/>
        <v>5.1985272345876007E-3</v>
      </c>
      <c r="AS343" s="230">
        <f t="shared" si="542"/>
        <v>5.0561185090517895E-3</v>
      </c>
      <c r="AT343" s="230">
        <f t="shared" si="542"/>
        <v>4.9137097835159783E-3</v>
      </c>
      <c r="AU343" s="230">
        <f t="shared" si="542"/>
        <v>4.771301057980167E-3</v>
      </c>
      <c r="AV343" s="230">
        <f t="shared" si="542"/>
        <v>4.6288923324443558E-3</v>
      </c>
      <c r="AW343" s="230">
        <f t="shared" si="542"/>
        <v>4.4864836069085454E-3</v>
      </c>
      <c r="AX343" s="230">
        <f t="shared" si="542"/>
        <v>4.3440748813727342E-3</v>
      </c>
      <c r="AY343" s="230">
        <f t="shared" si="542"/>
        <v>4.201666155836923E-3</v>
      </c>
      <c r="AZ343" s="230">
        <f t="shared" si="542"/>
        <v>4.0592574303011117E-3</v>
      </c>
      <c r="BA343" s="230">
        <f t="shared" si="543"/>
        <v>3.9168487047653005E-3</v>
      </c>
      <c r="BB343" s="230">
        <f t="shared" si="543"/>
        <v>3.7744399792294893E-3</v>
      </c>
      <c r="BC343" s="230">
        <f t="shared" si="543"/>
        <v>3.6320312536936785E-3</v>
      </c>
      <c r="BD343" s="230">
        <f t="shared" si="543"/>
        <v>3.4896225281578672E-3</v>
      </c>
      <c r="BE343" s="230">
        <f t="shared" si="543"/>
        <v>3.347213802622056E-3</v>
      </c>
      <c r="BF343" s="230">
        <f t="shared" si="543"/>
        <v>3.2048050770862452E-3</v>
      </c>
      <c r="BG343" s="230">
        <f t="shared" si="543"/>
        <v>3.0623963515504339E-3</v>
      </c>
      <c r="BH343" s="230">
        <f t="shared" si="543"/>
        <v>2.9199876260146227E-3</v>
      </c>
      <c r="BI343" s="230">
        <f t="shared" si="543"/>
        <v>2.7775789004788115E-3</v>
      </c>
      <c r="BJ343" s="230">
        <f t="shared" si="543"/>
        <v>2.6351701749430002E-3</v>
      </c>
      <c r="BK343" s="230">
        <f t="shared" si="544"/>
        <v>2.4927614494071894E-3</v>
      </c>
      <c r="BL343" s="230">
        <f t="shared" si="544"/>
        <v>2.3503527238713782E-3</v>
      </c>
      <c r="BM343" s="230">
        <f t="shared" si="544"/>
        <v>2.207943998335567E-3</v>
      </c>
      <c r="BN343" s="230">
        <f t="shared" si="544"/>
        <v>2.0655352727997562E-3</v>
      </c>
      <c r="BO343" s="230">
        <f t="shared" si="544"/>
        <v>1.9231265472639449E-3</v>
      </c>
      <c r="BP343" s="230">
        <f t="shared" si="544"/>
        <v>1.7807178217281337E-3</v>
      </c>
      <c r="BQ343" s="230">
        <f t="shared" si="544"/>
        <v>1.6383090961923225E-3</v>
      </c>
      <c r="BR343" s="230">
        <f t="shared" si="544"/>
        <v>1.4959003706565112E-3</v>
      </c>
      <c r="BS343" s="230">
        <f t="shared" si="544"/>
        <v>1.3534916451207004E-3</v>
      </c>
      <c r="BT343" s="230">
        <f t="shared" si="544"/>
        <v>1.2110829195848896E-3</v>
      </c>
      <c r="BU343" s="230">
        <f t="shared" si="545"/>
        <v>1.0686741940490784E-3</v>
      </c>
      <c r="BV343" s="230">
        <f t="shared" si="545"/>
        <v>9.2626546851326715E-4</v>
      </c>
      <c r="BW343" s="230">
        <f t="shared" si="545"/>
        <v>7.8385674297745591E-4</v>
      </c>
      <c r="BX343" s="230">
        <f t="shared" si="545"/>
        <v>6.4144801744164467E-4</v>
      </c>
      <c r="BY343" s="230">
        <f t="shared" si="545"/>
        <v>4.9903929190583344E-4</v>
      </c>
      <c r="BZ343" s="230">
        <f t="shared" si="545"/>
        <v>3.566305663700222E-4</v>
      </c>
      <c r="CA343" s="230">
        <f t="shared" si="545"/>
        <v>2.1422184083421097E-4</v>
      </c>
      <c r="CB343" s="230">
        <f t="shared" si="545"/>
        <v>7.1813115298399732E-5</v>
      </c>
      <c r="CC343" s="230">
        <f t="shared" si="545"/>
        <v>-6.5571108960727308E-5</v>
      </c>
      <c r="CD343" s="230">
        <f t="shared" si="545"/>
        <v>-1.0397054469175201E-4</v>
      </c>
      <c r="CE343" s="230">
        <f t="shared" si="546"/>
        <v>-1.0397054469175201E-4</v>
      </c>
      <c r="CF343" s="230">
        <f t="shared" si="546"/>
        <v>-1.0397054469175201E-4</v>
      </c>
      <c r="CG343" s="230">
        <f t="shared" si="546"/>
        <v>-1.0397054469175201E-4</v>
      </c>
      <c r="CH343" s="230">
        <f t="shared" si="546"/>
        <v>-1.0397054469175201E-4</v>
      </c>
      <c r="CI343" s="230">
        <f t="shared" si="546"/>
        <v>-1.0397054469175201E-4</v>
      </c>
      <c r="CJ343" s="230">
        <f t="shared" si="546"/>
        <v>-1.0397054469175201E-4</v>
      </c>
      <c r="CK343" s="230">
        <f t="shared" si="546"/>
        <v>-1.0397054469175201E-4</v>
      </c>
      <c r="CL343" s="230">
        <f t="shared" si="546"/>
        <v>-1.0397054469175201E-4</v>
      </c>
      <c r="CM343" s="230">
        <f t="shared" si="546"/>
        <v>-1.0397054469175201E-4</v>
      </c>
      <c r="CN343" s="230">
        <f t="shared" si="546"/>
        <v>-1.0397054469175201E-4</v>
      </c>
      <c r="CO343" s="230">
        <f t="shared" si="547"/>
        <v>-1.0397054469175201E-4</v>
      </c>
      <c r="CP343" s="230">
        <f t="shared" si="547"/>
        <v>-1.0397054469175201E-4</v>
      </c>
      <c r="CQ343" s="230">
        <f t="shared" si="547"/>
        <v>-1.0397054469175201E-4</v>
      </c>
      <c r="CR343" s="230">
        <f t="shared" si="547"/>
        <v>-1.0397054469175201E-4</v>
      </c>
      <c r="CS343" s="230">
        <f t="shared" si="547"/>
        <v>-1.0397054469175201E-4</v>
      </c>
      <c r="CT343" s="230">
        <f t="shared" si="547"/>
        <v>-1.0397054469175201E-4</v>
      </c>
      <c r="CU343" s="230">
        <f t="shared" si="547"/>
        <v>-1.0397054469175201E-4</v>
      </c>
      <c r="CV343" s="230">
        <f t="shared" si="547"/>
        <v>-1.0397054469175201E-4</v>
      </c>
      <c r="CW343" s="230">
        <f t="shared" si="547"/>
        <v>-1.0397054469175201E-4</v>
      </c>
      <c r="CX343" s="230">
        <f t="shared" si="547"/>
        <v>-1.0397054469175201E-4</v>
      </c>
      <c r="CY343" s="230">
        <f t="shared" si="548"/>
        <v>-1.0397054469175201E-4</v>
      </c>
      <c r="CZ343" s="230">
        <f t="shared" si="548"/>
        <v>-1.0397054469175201E-4</v>
      </c>
      <c r="DA343" s="230">
        <f t="shared" si="548"/>
        <v>-1.0397054469175201E-4</v>
      </c>
      <c r="DB343" s="230">
        <f t="shared" si="548"/>
        <v>-1.0397054469175201E-4</v>
      </c>
      <c r="DC343" s="230">
        <f t="shared" si="548"/>
        <v>-1.0397054469175201E-4</v>
      </c>
      <c r="DD343" s="230">
        <f t="shared" si="548"/>
        <v>-1.0397054469175201E-4</v>
      </c>
      <c r="DE343" s="230">
        <f t="shared" si="548"/>
        <v>-1.0397054469175201E-4</v>
      </c>
      <c r="DF343" s="230">
        <f t="shared" si="548"/>
        <v>-1.0397054469175201E-4</v>
      </c>
      <c r="DG343" s="230">
        <f t="shared" si="548"/>
        <v>-1.0397054469175201E-4</v>
      </c>
      <c r="DH343" s="230">
        <f t="shared" si="548"/>
        <v>-1.0397054469175201E-4</v>
      </c>
      <c r="DI343" s="230">
        <f t="shared" si="549"/>
        <v>-1.0397054469175201E-4</v>
      </c>
      <c r="DJ343" s="230">
        <f t="shared" si="549"/>
        <v>-1.0397054469175201E-4</v>
      </c>
      <c r="DK343" s="230">
        <f t="shared" si="549"/>
        <v>-1.0397054469175201E-4</v>
      </c>
      <c r="DL343" s="230">
        <f t="shared" si="549"/>
        <v>-1.0397054469175201E-4</v>
      </c>
      <c r="DM343" s="230">
        <f t="shared" si="549"/>
        <v>-1.0397054469175201E-4</v>
      </c>
      <c r="DN343" s="230">
        <f t="shared" si="549"/>
        <v>-1.0397054469175201E-4</v>
      </c>
      <c r="DO343" s="230">
        <f t="shared" si="549"/>
        <v>-1.0397054469175201E-4</v>
      </c>
      <c r="DP343" s="230">
        <f t="shared" si="549"/>
        <v>-1.0397054469175201E-4</v>
      </c>
    </row>
    <row r="344" spans="2:120" x14ac:dyDescent="0.25">
      <c r="B344" s="194" t="str">
        <f t="shared" si="529"/>
        <v>Georgia</v>
      </c>
      <c r="C344" s="233">
        <f>'web app'!$C$29</f>
        <v>668.55</v>
      </c>
      <c r="D344" s="234">
        <f>'web app'!$C$17</f>
        <v>0.15</v>
      </c>
      <c r="E344" s="235">
        <f>VLOOKUP($S344,'data countries EDGAR'!$A$15:$AA$223,'data countries EDGAR'!$AA$12,FALSE)</f>
        <v>5.0626678005363281E-4</v>
      </c>
      <c r="F344" s="235">
        <f>VLOOKUP($S344,'data countries EDGAR'!$A$15:$AA$223,'data countries EDGAR'!$Z$12,FALSE)</f>
        <v>3.2495181051050011E-4</v>
      </c>
      <c r="G344" s="193">
        <f t="shared" si="530"/>
        <v>0.235429251350004</v>
      </c>
      <c r="H344" s="262">
        <f>VLOOKUP($S344,'data countries EDGAR'!$A$15:$AA$223,'data countries EDGAR'!M$12,FALSE)/1000</f>
        <v>1.1922659848967E-2</v>
      </c>
      <c r="I344" s="236">
        <f>VLOOKUP($S344,'data countries EDGAR'!$A$15:$AA$223,'data countries EDGAR'!N$12,FALSE)/1000</f>
        <v>1.1540590024023E-2</v>
      </c>
      <c r="J344" s="236">
        <f>VLOOKUP($S344,'data countries EDGAR'!$A$15:$AA$223,'data countries EDGAR'!O$12,FALSE)/1000</f>
        <v>1.2343179101078001E-2</v>
      </c>
      <c r="K344" s="236">
        <f>VLOOKUP($S344,'data countries EDGAR'!$A$15:$AA$223,'data countries EDGAR'!P$12,FALSE)/1000</f>
        <v>1.3462971845236999E-2</v>
      </c>
      <c r="L344" s="236">
        <f>VLOOKUP($S344,'data countries EDGAR'!$A$15:$AA$223,'data countries EDGAR'!Q$12,FALSE)/1000</f>
        <v>1.3556331045994E-2</v>
      </c>
      <c r="M344" s="236">
        <f>VLOOKUP($S344,'data countries EDGAR'!$A$15:$AA$223,'data countries EDGAR'!R$12,FALSE)/1000</f>
        <v>1.3467407776928E-2</v>
      </c>
      <c r="N344" s="236"/>
      <c r="O344" s="236"/>
      <c r="P344" s="262">
        <f t="shared" si="531"/>
        <v>6.4370479793259994E-2</v>
      </c>
      <c r="Q344" s="194">
        <f t="shared" si="532"/>
        <v>-1.2894906256301715E-2</v>
      </c>
      <c r="R344" s="237">
        <f t="shared" si="533"/>
        <v>7.5382899917670623E-2</v>
      </c>
      <c r="S344" s="194" t="str">
        <f>'data countries EDGAR'!A87</f>
        <v>Georgia</v>
      </c>
      <c r="T344" s="210">
        <f>'web app'!$M$22-1</f>
        <v>2024</v>
      </c>
      <c r="U344" s="228">
        <f t="shared" si="534"/>
        <v>0.17105877155674401</v>
      </c>
      <c r="V344" s="193">
        <f t="shared" si="516"/>
        <v>0.17105877155666896</v>
      </c>
      <c r="W344" s="254">
        <f t="shared" si="535"/>
        <v>7.8729711749306652E-2</v>
      </c>
      <c r="X344" s="197">
        <f t="shared" si="517"/>
        <v>1.3467407776928E-2</v>
      </c>
      <c r="Y344" s="229">
        <f t="shared" si="518"/>
        <v>-2.6934815553855999E-4</v>
      </c>
      <c r="Z344" s="199">
        <f t="shared" si="536"/>
        <v>1.373675593246656E-2</v>
      </c>
      <c r="AA344" s="199">
        <f t="shared" si="519"/>
        <v>-56.016919989244919</v>
      </c>
      <c r="AB344" s="200">
        <f t="shared" si="520"/>
        <v>57104.786653418902</v>
      </c>
      <c r="AC344" s="199">
        <f t="shared" si="537"/>
        <v>2024.5086574091763</v>
      </c>
      <c r="AD344" s="199">
        <f t="shared" si="538"/>
        <v>2053.3769994838021</v>
      </c>
      <c r="AE344" s="201">
        <f t="shared" si="539"/>
        <v>2053.3769994838021</v>
      </c>
      <c r="AF344" s="202">
        <f t="shared" si="521"/>
        <v>2052.8107838076494</v>
      </c>
      <c r="AG344" s="202">
        <f t="shared" si="540"/>
        <v>2053.3769994838021</v>
      </c>
      <c r="AH344" s="202">
        <f t="shared" si="541"/>
        <v>2053</v>
      </c>
      <c r="AI344" s="177">
        <f t="shared" si="522"/>
        <v>2053</v>
      </c>
      <c r="AJ344" s="178" cm="1">
        <f t="array" ref="AJ344">IFERROR(INDEX($AN$6:$DP$6,MATCH(_xlfn.AGGREGATE(14,6,(AN344:DP344)/(AN344:DP344&lt;=0),1),AN344:DP344,0)),"-")</f>
        <v>2053</v>
      </c>
      <c r="AL344" s="176" t="s">
        <v>302</v>
      </c>
      <c r="AM344" s="154">
        <f t="shared" si="523"/>
        <v>1.1922659848967E-2</v>
      </c>
      <c r="AN344" s="173">
        <f t="shared" si="524"/>
        <v>1.1540590024023E-2</v>
      </c>
      <c r="AO344" s="173">
        <f t="shared" si="525"/>
        <v>1.2343179101078001E-2</v>
      </c>
      <c r="AP344" s="173">
        <f t="shared" si="526"/>
        <v>1.3462971845236999E-2</v>
      </c>
      <c r="AQ344" s="173">
        <f t="shared" si="527"/>
        <v>1.3556331045994E-2</v>
      </c>
      <c r="AR344" s="173">
        <f t="shared" si="528"/>
        <v>1.3467407776928E-2</v>
      </c>
      <c r="AS344" s="230">
        <f t="shared" si="542"/>
        <v>1.2991708910078214E-2</v>
      </c>
      <c r="AT344" s="230">
        <f t="shared" si="542"/>
        <v>1.2516010043228425E-2</v>
      </c>
      <c r="AU344" s="230">
        <f t="shared" si="542"/>
        <v>1.2040311176378639E-2</v>
      </c>
      <c r="AV344" s="230">
        <f t="shared" si="542"/>
        <v>1.1564612309528852E-2</v>
      </c>
      <c r="AW344" s="230">
        <f t="shared" si="542"/>
        <v>1.1088913442679066E-2</v>
      </c>
      <c r="AX344" s="230">
        <f t="shared" si="542"/>
        <v>1.0613214575829278E-2</v>
      </c>
      <c r="AY344" s="230">
        <f t="shared" si="542"/>
        <v>1.0137515708979491E-2</v>
      </c>
      <c r="AZ344" s="230">
        <f t="shared" si="542"/>
        <v>9.6618168421297047E-3</v>
      </c>
      <c r="BA344" s="230">
        <f t="shared" si="543"/>
        <v>9.1861179752799164E-3</v>
      </c>
      <c r="BB344" s="230">
        <f t="shared" si="543"/>
        <v>8.71041910843013E-3</v>
      </c>
      <c r="BC344" s="230">
        <f t="shared" si="543"/>
        <v>8.2347202415803435E-3</v>
      </c>
      <c r="BD344" s="230">
        <f t="shared" si="543"/>
        <v>7.7590213747305561E-3</v>
      </c>
      <c r="BE344" s="230">
        <f t="shared" si="543"/>
        <v>7.2833225078807696E-3</v>
      </c>
      <c r="BF344" s="230">
        <f t="shared" si="543"/>
        <v>6.8076236410309823E-3</v>
      </c>
      <c r="BG344" s="230">
        <f t="shared" si="543"/>
        <v>6.3319247741811958E-3</v>
      </c>
      <c r="BH344" s="230">
        <f t="shared" si="543"/>
        <v>5.8562259073314084E-3</v>
      </c>
      <c r="BI344" s="230">
        <f t="shared" si="543"/>
        <v>5.3805270404816211E-3</v>
      </c>
      <c r="BJ344" s="230">
        <f t="shared" si="543"/>
        <v>4.9048281736318346E-3</v>
      </c>
      <c r="BK344" s="230">
        <f t="shared" si="544"/>
        <v>4.4291293067820481E-3</v>
      </c>
      <c r="BL344" s="230">
        <f t="shared" si="544"/>
        <v>3.9534304399322599E-3</v>
      </c>
      <c r="BM344" s="230">
        <f t="shared" si="544"/>
        <v>3.4777315730824734E-3</v>
      </c>
      <c r="BN344" s="230">
        <f t="shared" si="544"/>
        <v>3.0020327062326869E-3</v>
      </c>
      <c r="BO344" s="230">
        <f t="shared" si="544"/>
        <v>2.5263338393829004E-3</v>
      </c>
      <c r="BP344" s="230">
        <f t="shared" si="544"/>
        <v>2.0506349725331122E-3</v>
      </c>
      <c r="BQ344" s="230">
        <f t="shared" si="544"/>
        <v>1.5749361056833257E-3</v>
      </c>
      <c r="BR344" s="230">
        <f t="shared" si="544"/>
        <v>1.0992372388335392E-3</v>
      </c>
      <c r="BS344" s="230">
        <f t="shared" si="544"/>
        <v>6.2353837198375096E-4</v>
      </c>
      <c r="BT344" s="230">
        <f t="shared" si="544"/>
        <v>1.4783950513396447E-4</v>
      </c>
      <c r="BU344" s="230">
        <f t="shared" si="545"/>
        <v>-2.3554294598938631E-4</v>
      </c>
      <c r="BV344" s="230">
        <f t="shared" si="545"/>
        <v>-2.6934815553855999E-4</v>
      </c>
      <c r="BW344" s="230">
        <f t="shared" si="545"/>
        <v>-2.6934815553855999E-4</v>
      </c>
      <c r="BX344" s="230">
        <f t="shared" si="545"/>
        <v>-2.6934815553855999E-4</v>
      </c>
      <c r="BY344" s="230">
        <f t="shared" si="545"/>
        <v>-2.6934815553855999E-4</v>
      </c>
      <c r="BZ344" s="230">
        <f t="shared" si="545"/>
        <v>-2.6934815553855999E-4</v>
      </c>
      <c r="CA344" s="230">
        <f t="shared" si="545"/>
        <v>-2.6934815553855999E-4</v>
      </c>
      <c r="CB344" s="230">
        <f t="shared" si="545"/>
        <v>-2.6934815553855999E-4</v>
      </c>
      <c r="CC344" s="230">
        <f t="shared" si="545"/>
        <v>-2.6934815553855999E-4</v>
      </c>
      <c r="CD344" s="230">
        <f t="shared" si="545"/>
        <v>-2.6934815553855999E-4</v>
      </c>
      <c r="CE344" s="230">
        <f t="shared" si="546"/>
        <v>-2.6934815553855999E-4</v>
      </c>
      <c r="CF344" s="230">
        <f t="shared" si="546"/>
        <v>-2.6934815553855999E-4</v>
      </c>
      <c r="CG344" s="230">
        <f t="shared" si="546"/>
        <v>-2.6934815553855999E-4</v>
      </c>
      <c r="CH344" s="230">
        <f t="shared" si="546"/>
        <v>-2.6934815553855999E-4</v>
      </c>
      <c r="CI344" s="230">
        <f t="shared" si="546"/>
        <v>-2.6934815553855999E-4</v>
      </c>
      <c r="CJ344" s="230">
        <f t="shared" si="546"/>
        <v>-2.6934815553855999E-4</v>
      </c>
      <c r="CK344" s="230">
        <f t="shared" si="546"/>
        <v>-2.6934815553855999E-4</v>
      </c>
      <c r="CL344" s="230">
        <f t="shared" si="546"/>
        <v>-2.6934815553855999E-4</v>
      </c>
      <c r="CM344" s="230">
        <f t="shared" si="546"/>
        <v>-2.6934815553855999E-4</v>
      </c>
      <c r="CN344" s="230">
        <f t="shared" si="546"/>
        <v>-2.6934815553855999E-4</v>
      </c>
      <c r="CO344" s="230">
        <f t="shared" si="547"/>
        <v>-2.6934815553855999E-4</v>
      </c>
      <c r="CP344" s="230">
        <f t="shared" si="547"/>
        <v>-2.6934815553855999E-4</v>
      </c>
      <c r="CQ344" s="230">
        <f t="shared" si="547"/>
        <v>-2.6934815553855999E-4</v>
      </c>
      <c r="CR344" s="230">
        <f t="shared" si="547"/>
        <v>-2.6934815553855999E-4</v>
      </c>
      <c r="CS344" s="230">
        <f t="shared" si="547"/>
        <v>-2.6934815553855999E-4</v>
      </c>
      <c r="CT344" s="230">
        <f t="shared" si="547"/>
        <v>-2.6934815553855999E-4</v>
      </c>
      <c r="CU344" s="230">
        <f t="shared" si="547"/>
        <v>-2.6934815553855999E-4</v>
      </c>
      <c r="CV344" s="230">
        <f t="shared" si="547"/>
        <v>-2.6934815553855999E-4</v>
      </c>
      <c r="CW344" s="230">
        <f t="shared" si="547"/>
        <v>-2.6934815553855999E-4</v>
      </c>
      <c r="CX344" s="230">
        <f t="shared" si="547"/>
        <v>-2.6934815553855999E-4</v>
      </c>
      <c r="CY344" s="230">
        <f t="shared" si="548"/>
        <v>-2.6934815553855999E-4</v>
      </c>
      <c r="CZ344" s="230">
        <f t="shared" si="548"/>
        <v>-2.6934815553855999E-4</v>
      </c>
      <c r="DA344" s="230">
        <f t="shared" si="548"/>
        <v>-2.6934815553855999E-4</v>
      </c>
      <c r="DB344" s="230">
        <f t="shared" si="548"/>
        <v>-2.6934815553855999E-4</v>
      </c>
      <c r="DC344" s="230">
        <f t="shared" si="548"/>
        <v>-2.6934815553855999E-4</v>
      </c>
      <c r="DD344" s="230">
        <f t="shared" si="548"/>
        <v>-2.6934815553855999E-4</v>
      </c>
      <c r="DE344" s="230">
        <f t="shared" si="548"/>
        <v>-2.6934815553855999E-4</v>
      </c>
      <c r="DF344" s="230">
        <f t="shared" si="548"/>
        <v>-2.6934815553855999E-4</v>
      </c>
      <c r="DG344" s="230">
        <f t="shared" si="548"/>
        <v>-2.6934815553855999E-4</v>
      </c>
      <c r="DH344" s="230">
        <f t="shared" si="548"/>
        <v>-2.6934815553855999E-4</v>
      </c>
      <c r="DI344" s="230">
        <f t="shared" si="549"/>
        <v>-2.6934815553855999E-4</v>
      </c>
      <c r="DJ344" s="230">
        <f t="shared" si="549"/>
        <v>-2.6934815553855999E-4</v>
      </c>
      <c r="DK344" s="230">
        <f t="shared" si="549"/>
        <v>-2.6934815553855999E-4</v>
      </c>
      <c r="DL344" s="230">
        <f t="shared" si="549"/>
        <v>-2.6934815553855999E-4</v>
      </c>
      <c r="DM344" s="230">
        <f t="shared" si="549"/>
        <v>-2.6934815553855999E-4</v>
      </c>
      <c r="DN344" s="230">
        <f t="shared" si="549"/>
        <v>-2.6934815553855999E-4</v>
      </c>
      <c r="DO344" s="230">
        <f t="shared" si="549"/>
        <v>-2.6934815553855999E-4</v>
      </c>
      <c r="DP344" s="230">
        <f t="shared" si="549"/>
        <v>-2.6934815553855999E-4</v>
      </c>
    </row>
    <row r="345" spans="2:120" x14ac:dyDescent="0.25">
      <c r="B345" s="194" t="str">
        <f t="shared" si="529"/>
        <v>Germany</v>
      </c>
      <c r="C345" s="233">
        <f>'web app'!$C$29</f>
        <v>668.55</v>
      </c>
      <c r="D345" s="234">
        <f>'web app'!$C$17</f>
        <v>0.15</v>
      </c>
      <c r="E345" s="235">
        <f>VLOOKUP($S345,'data countries EDGAR'!$A$15:$AA$223,'data countries EDGAR'!$AA$12,FALSE)</f>
        <v>1.0690000911461727E-2</v>
      </c>
      <c r="F345" s="235">
        <f>VLOOKUP($S345,'data countries EDGAR'!$A$15:$AA$223,'data countries EDGAR'!$Z$12,FALSE)</f>
        <v>1.898309676267701E-2</v>
      </c>
      <c r="G345" s="193">
        <f t="shared" si="530"/>
        <v>11.859496955988215</v>
      </c>
      <c r="H345" s="262">
        <f>VLOOKUP($S345,'data countries EDGAR'!$A$15:$AA$223,'data countries EDGAR'!M$12,FALSE)/1000</f>
        <v>0.69650021406515994</v>
      </c>
      <c r="I345" s="236">
        <f>VLOOKUP($S345,'data countries EDGAR'!$A$15:$AA$223,'data countries EDGAR'!N$12,FALSE)/1000</f>
        <v>0.64208777683898</v>
      </c>
      <c r="J345" s="236">
        <f>VLOOKUP($S345,'data countries EDGAR'!$A$15:$AA$223,'data countries EDGAR'!O$12,FALSE)/1000</f>
        <v>0.67066699129765006</v>
      </c>
      <c r="K345" s="236">
        <f>VLOOKUP($S345,'data countries EDGAR'!$A$15:$AA$223,'data countries EDGAR'!P$12,FALSE)/1000</f>
        <v>0.65808855885510997</v>
      </c>
      <c r="L345" s="236">
        <f>VLOOKUP($S345,'data countries EDGAR'!$A$15:$AA$223,'data countries EDGAR'!Q$12,FALSE)/1000</f>
        <v>0.58965963081699002</v>
      </c>
      <c r="M345" s="236">
        <f>VLOOKUP($S345,'data countries EDGAR'!$A$15:$AA$223,'data countries EDGAR'!R$12,FALSE)/1000</f>
        <v>0.57993560733102001</v>
      </c>
      <c r="N345" s="236"/>
      <c r="O345" s="236"/>
      <c r="P345" s="262">
        <f t="shared" si="531"/>
        <v>3.1404385651397502</v>
      </c>
      <c r="Q345" s="194">
        <f t="shared" si="532"/>
        <v>-0.50232379876964306</v>
      </c>
      <c r="R345" s="237">
        <f t="shared" si="533"/>
        <v>5.7612161342660895E-2</v>
      </c>
      <c r="S345" s="194" t="str">
        <f>'data countries EDGAR'!A88</f>
        <v>Germany</v>
      </c>
      <c r="T345" s="210">
        <f>'web app'!$M$22-1</f>
        <v>2024</v>
      </c>
      <c r="U345" s="228">
        <f t="shared" si="534"/>
        <v>8.7190583908484651</v>
      </c>
      <c r="V345" s="193">
        <f t="shared" si="516"/>
        <v>8.719058390839546</v>
      </c>
      <c r="W345" s="254">
        <f t="shared" si="535"/>
        <v>6.6513559300256819E-2</v>
      </c>
      <c r="X345" s="197">
        <f t="shared" si="517"/>
        <v>0.57993560733102001</v>
      </c>
      <c r="Y345" s="229">
        <f t="shared" si="518"/>
        <v>-1.15987121466204E-2</v>
      </c>
      <c r="Z345" s="199">
        <f t="shared" si="536"/>
        <v>0.59153431947764046</v>
      </c>
      <c r="AA345" s="199">
        <f t="shared" si="519"/>
        <v>-2414.9151149124268</v>
      </c>
      <c r="AB345" s="200">
        <f t="shared" si="520"/>
        <v>2464533.0883291513</v>
      </c>
      <c r="AC345" s="199">
        <f t="shared" si="537"/>
        <v>2024.5074733084191</v>
      </c>
      <c r="AD345" s="199">
        <f t="shared" si="538"/>
        <v>2057.9523864084922</v>
      </c>
      <c r="AE345" s="201">
        <f t="shared" si="539"/>
        <v>2057.9523864084922</v>
      </c>
      <c r="AF345" s="202">
        <f t="shared" si="521"/>
        <v>2057.2964572632277</v>
      </c>
      <c r="AG345" s="202">
        <f t="shared" si="540"/>
        <v>2057.9523864084922</v>
      </c>
      <c r="AH345" s="202">
        <f t="shared" si="541"/>
        <v>2057</v>
      </c>
      <c r="AI345" s="177">
        <f t="shared" si="522"/>
        <v>2057</v>
      </c>
      <c r="AJ345" s="178" cm="1">
        <f t="array" ref="AJ345">IFERROR(INDEX($AN$6:$DP$6,MATCH(_xlfn.AGGREGATE(14,6,(AN345:DP345)/(AN345:DP345&lt;=0),1),AN345:DP345,0)),"-")</f>
        <v>2057</v>
      </c>
      <c r="AL345" s="176" t="s">
        <v>302</v>
      </c>
      <c r="AM345" s="154">
        <f t="shared" si="523"/>
        <v>0.69650021406515994</v>
      </c>
      <c r="AN345" s="173">
        <f t="shared" si="524"/>
        <v>0.64208777683898</v>
      </c>
      <c r="AO345" s="173">
        <f t="shared" si="525"/>
        <v>0.67066699129765006</v>
      </c>
      <c r="AP345" s="173">
        <f t="shared" si="526"/>
        <v>0.65808855885510997</v>
      </c>
      <c r="AQ345" s="173">
        <f t="shared" si="527"/>
        <v>0.58965963081699002</v>
      </c>
      <c r="AR345" s="173">
        <f t="shared" si="528"/>
        <v>0.57993560733102001</v>
      </c>
      <c r="AS345" s="230">
        <f t="shared" si="542"/>
        <v>0.56225273376097562</v>
      </c>
      <c r="AT345" s="230">
        <f t="shared" si="542"/>
        <v>0.54456986019093112</v>
      </c>
      <c r="AU345" s="230">
        <f t="shared" si="542"/>
        <v>0.52688698662088673</v>
      </c>
      <c r="AV345" s="230">
        <f t="shared" si="542"/>
        <v>0.50920411305084223</v>
      </c>
      <c r="AW345" s="230">
        <f t="shared" si="542"/>
        <v>0.49152123948079784</v>
      </c>
      <c r="AX345" s="230">
        <f t="shared" si="542"/>
        <v>0.4738383659107534</v>
      </c>
      <c r="AY345" s="230">
        <f t="shared" si="542"/>
        <v>0.45615549234070896</v>
      </c>
      <c r="AZ345" s="230">
        <f t="shared" si="542"/>
        <v>0.43847261877066451</v>
      </c>
      <c r="BA345" s="230">
        <f t="shared" si="543"/>
        <v>0.42078974520062007</v>
      </c>
      <c r="BB345" s="230">
        <f t="shared" si="543"/>
        <v>0.40310687163057562</v>
      </c>
      <c r="BC345" s="230">
        <f t="shared" si="543"/>
        <v>0.38542399806053118</v>
      </c>
      <c r="BD345" s="230">
        <f t="shared" si="543"/>
        <v>0.36774112449048679</v>
      </c>
      <c r="BE345" s="230">
        <f t="shared" si="543"/>
        <v>0.35005825092044229</v>
      </c>
      <c r="BF345" s="230">
        <f t="shared" si="543"/>
        <v>0.3323753773503979</v>
      </c>
      <c r="BG345" s="230">
        <f t="shared" si="543"/>
        <v>0.31469250378035346</v>
      </c>
      <c r="BH345" s="230">
        <f t="shared" si="543"/>
        <v>0.29700963021030902</v>
      </c>
      <c r="BI345" s="230">
        <f t="shared" si="543"/>
        <v>0.27932675664026457</v>
      </c>
      <c r="BJ345" s="230">
        <f t="shared" si="543"/>
        <v>0.26164388307022013</v>
      </c>
      <c r="BK345" s="230">
        <f t="shared" si="544"/>
        <v>0.24396100950017569</v>
      </c>
      <c r="BL345" s="230">
        <f t="shared" si="544"/>
        <v>0.22627813593013124</v>
      </c>
      <c r="BM345" s="230">
        <f t="shared" si="544"/>
        <v>0.20859526236008685</v>
      </c>
      <c r="BN345" s="230">
        <f t="shared" si="544"/>
        <v>0.19091238879004241</v>
      </c>
      <c r="BO345" s="230">
        <f t="shared" si="544"/>
        <v>0.17322951521999796</v>
      </c>
      <c r="BP345" s="230">
        <f t="shared" si="544"/>
        <v>0.15554664164995352</v>
      </c>
      <c r="BQ345" s="230">
        <f t="shared" si="544"/>
        <v>0.13786376807990908</v>
      </c>
      <c r="BR345" s="230">
        <f t="shared" si="544"/>
        <v>0.12018089450986463</v>
      </c>
      <c r="BS345" s="230">
        <f t="shared" si="544"/>
        <v>0.10249802093982019</v>
      </c>
      <c r="BT345" s="230">
        <f t="shared" si="544"/>
        <v>8.4815147369775801E-2</v>
      </c>
      <c r="BU345" s="230">
        <f t="shared" si="545"/>
        <v>6.7132273799731301E-2</v>
      </c>
      <c r="BV345" s="230">
        <f t="shared" si="545"/>
        <v>4.9449400229686913E-2</v>
      </c>
      <c r="BW345" s="230">
        <f t="shared" si="545"/>
        <v>3.1766526659642413E-2</v>
      </c>
      <c r="BX345" s="230">
        <f t="shared" si="545"/>
        <v>1.4083653089598025E-2</v>
      </c>
      <c r="BY345" s="230">
        <f t="shared" si="545"/>
        <v>-3.5791764649660386E-3</v>
      </c>
      <c r="BZ345" s="230">
        <f t="shared" si="545"/>
        <v>-1.15987121466204E-2</v>
      </c>
      <c r="CA345" s="230">
        <f t="shared" si="545"/>
        <v>-1.15987121466204E-2</v>
      </c>
      <c r="CB345" s="230">
        <f t="shared" si="545"/>
        <v>-1.15987121466204E-2</v>
      </c>
      <c r="CC345" s="230">
        <f t="shared" si="545"/>
        <v>-1.15987121466204E-2</v>
      </c>
      <c r="CD345" s="230">
        <f t="shared" si="545"/>
        <v>-1.15987121466204E-2</v>
      </c>
      <c r="CE345" s="230">
        <f t="shared" si="546"/>
        <v>-1.15987121466204E-2</v>
      </c>
      <c r="CF345" s="230">
        <f t="shared" si="546"/>
        <v>-1.15987121466204E-2</v>
      </c>
      <c r="CG345" s="230">
        <f t="shared" si="546"/>
        <v>-1.15987121466204E-2</v>
      </c>
      <c r="CH345" s="230">
        <f t="shared" si="546"/>
        <v>-1.15987121466204E-2</v>
      </c>
      <c r="CI345" s="230">
        <f t="shared" si="546"/>
        <v>-1.15987121466204E-2</v>
      </c>
      <c r="CJ345" s="230">
        <f t="shared" si="546"/>
        <v>-1.15987121466204E-2</v>
      </c>
      <c r="CK345" s="230">
        <f t="shared" si="546"/>
        <v>-1.15987121466204E-2</v>
      </c>
      <c r="CL345" s="230">
        <f t="shared" si="546"/>
        <v>-1.15987121466204E-2</v>
      </c>
      <c r="CM345" s="230">
        <f t="shared" si="546"/>
        <v>-1.15987121466204E-2</v>
      </c>
      <c r="CN345" s="230">
        <f t="shared" si="546"/>
        <v>-1.15987121466204E-2</v>
      </c>
      <c r="CO345" s="230">
        <f t="shared" si="547"/>
        <v>-1.15987121466204E-2</v>
      </c>
      <c r="CP345" s="230">
        <f t="shared" si="547"/>
        <v>-1.15987121466204E-2</v>
      </c>
      <c r="CQ345" s="230">
        <f t="shared" si="547"/>
        <v>-1.15987121466204E-2</v>
      </c>
      <c r="CR345" s="230">
        <f t="shared" si="547"/>
        <v>-1.15987121466204E-2</v>
      </c>
      <c r="CS345" s="230">
        <f t="shared" si="547"/>
        <v>-1.15987121466204E-2</v>
      </c>
      <c r="CT345" s="230">
        <f t="shared" si="547"/>
        <v>-1.15987121466204E-2</v>
      </c>
      <c r="CU345" s="230">
        <f t="shared" si="547"/>
        <v>-1.15987121466204E-2</v>
      </c>
      <c r="CV345" s="230">
        <f t="shared" si="547"/>
        <v>-1.15987121466204E-2</v>
      </c>
      <c r="CW345" s="230">
        <f t="shared" si="547"/>
        <v>-1.15987121466204E-2</v>
      </c>
      <c r="CX345" s="230">
        <f t="shared" si="547"/>
        <v>-1.15987121466204E-2</v>
      </c>
      <c r="CY345" s="230">
        <f t="shared" si="548"/>
        <v>-1.15987121466204E-2</v>
      </c>
      <c r="CZ345" s="230">
        <f t="shared" si="548"/>
        <v>-1.15987121466204E-2</v>
      </c>
      <c r="DA345" s="230">
        <f t="shared" si="548"/>
        <v>-1.15987121466204E-2</v>
      </c>
      <c r="DB345" s="230">
        <f t="shared" si="548"/>
        <v>-1.15987121466204E-2</v>
      </c>
      <c r="DC345" s="230">
        <f t="shared" si="548"/>
        <v>-1.15987121466204E-2</v>
      </c>
      <c r="DD345" s="230">
        <f t="shared" si="548"/>
        <v>-1.15987121466204E-2</v>
      </c>
      <c r="DE345" s="230">
        <f t="shared" si="548"/>
        <v>-1.15987121466204E-2</v>
      </c>
      <c r="DF345" s="230">
        <f t="shared" si="548"/>
        <v>-1.15987121466204E-2</v>
      </c>
      <c r="DG345" s="230">
        <f t="shared" si="548"/>
        <v>-1.15987121466204E-2</v>
      </c>
      <c r="DH345" s="230">
        <f t="shared" si="548"/>
        <v>-1.15987121466204E-2</v>
      </c>
      <c r="DI345" s="230">
        <f t="shared" si="549"/>
        <v>-1.15987121466204E-2</v>
      </c>
      <c r="DJ345" s="230">
        <f t="shared" si="549"/>
        <v>-1.15987121466204E-2</v>
      </c>
      <c r="DK345" s="230">
        <f t="shared" si="549"/>
        <v>-1.15987121466204E-2</v>
      </c>
      <c r="DL345" s="230">
        <f t="shared" si="549"/>
        <v>-1.15987121466204E-2</v>
      </c>
      <c r="DM345" s="230">
        <f t="shared" si="549"/>
        <v>-1.15987121466204E-2</v>
      </c>
      <c r="DN345" s="230">
        <f t="shared" si="549"/>
        <v>-1.15987121466204E-2</v>
      </c>
      <c r="DO345" s="230">
        <f t="shared" si="549"/>
        <v>-1.15987121466204E-2</v>
      </c>
      <c r="DP345" s="230">
        <f t="shared" si="549"/>
        <v>-1.15987121466204E-2</v>
      </c>
    </row>
    <row r="346" spans="2:120" x14ac:dyDescent="0.25">
      <c r="B346" s="194" t="str">
        <f t="shared" si="529"/>
        <v>Ghana</v>
      </c>
      <c r="C346" s="233">
        <f>'web app'!$C$29</f>
        <v>668.55</v>
      </c>
      <c r="D346" s="234">
        <f>'web app'!$C$17</f>
        <v>0.15</v>
      </c>
      <c r="E346" s="235">
        <f>VLOOKUP($S346,'data countries EDGAR'!$A$15:$AA$223,'data countries EDGAR'!$AA$12,FALSE)</f>
        <v>3.9027407613101942E-3</v>
      </c>
      <c r="F346" s="235">
        <f>VLOOKUP($S346,'data countries EDGAR'!$A$15:$AA$223,'data countries EDGAR'!$Z$12,FALSE)</f>
        <v>5.5263936349464937E-4</v>
      </c>
      <c r="G346" s="193">
        <f t="shared" si="530"/>
        <v>0.70542358989078502</v>
      </c>
      <c r="H346" s="262">
        <f>VLOOKUP($S346,'data countries EDGAR'!$A$15:$AA$223,'data countries EDGAR'!M$12,FALSE)/1000</f>
        <v>2.0276640834052E-2</v>
      </c>
      <c r="I346" s="236">
        <f>VLOOKUP($S346,'data countries EDGAR'!$A$15:$AA$223,'data countries EDGAR'!N$12,FALSE)/1000</f>
        <v>2.2945766586716002E-2</v>
      </c>
      <c r="J346" s="236">
        <f>VLOOKUP($S346,'data countries EDGAR'!$A$15:$AA$223,'data countries EDGAR'!O$12,FALSE)/1000</f>
        <v>2.4491579996173001E-2</v>
      </c>
      <c r="K346" s="236">
        <f>VLOOKUP($S346,'data countries EDGAR'!$A$15:$AA$223,'data countries EDGAR'!P$12,FALSE)/1000</f>
        <v>2.3787827645927E-2</v>
      </c>
      <c r="L346" s="236">
        <f>VLOOKUP($S346,'data countries EDGAR'!$A$15:$AA$223,'data countries EDGAR'!Q$12,FALSE)/1000</f>
        <v>2.3224602519686999E-2</v>
      </c>
      <c r="M346" s="236">
        <f>VLOOKUP($S346,'data countries EDGAR'!$A$15:$AA$223,'data countries EDGAR'!R$12,FALSE)/1000</f>
        <v>2.4171005865678E-2</v>
      </c>
      <c r="N346" s="236"/>
      <c r="O346" s="236"/>
      <c r="P346" s="262">
        <f t="shared" si="531"/>
        <v>0.11862078261418101</v>
      </c>
      <c r="Q346" s="194">
        <f t="shared" si="532"/>
        <v>-1.2291298896445724E-2</v>
      </c>
      <c r="R346" s="237">
        <f t="shared" si="533"/>
        <v>2.0946216930165292E-2</v>
      </c>
      <c r="S346" s="194" t="str">
        <f>'data countries EDGAR'!A89</f>
        <v>Ghana</v>
      </c>
      <c r="T346" s="210">
        <f>'web app'!$M$22-1</f>
        <v>2024</v>
      </c>
      <c r="U346" s="228">
        <f t="shared" si="534"/>
        <v>0.58680280727660405</v>
      </c>
      <c r="V346" s="193">
        <f t="shared" si="516"/>
        <v>0.58680280727674872</v>
      </c>
      <c r="W346" s="254">
        <f t="shared" si="535"/>
        <v>4.1191019480636193E-2</v>
      </c>
      <c r="X346" s="197">
        <f t="shared" si="517"/>
        <v>2.4171005865678E-2</v>
      </c>
      <c r="Y346" s="229">
        <f t="shared" si="518"/>
        <v>-4.8342011731355999E-4</v>
      </c>
      <c r="Z346" s="199">
        <f t="shared" si="536"/>
        <v>2.465442598299156E-2</v>
      </c>
      <c r="AA346" s="199">
        <f t="shared" si="519"/>
        <v>-101.09751070350069</v>
      </c>
      <c r="AB346" s="200">
        <f t="shared" si="520"/>
        <v>103623.28008534793</v>
      </c>
      <c r="AC346" s="199">
        <f t="shared" si="537"/>
        <v>2024.5048470490835</v>
      </c>
      <c r="AD346" s="199">
        <f t="shared" si="538"/>
        <v>2076.0777734201661</v>
      </c>
      <c r="AE346" s="201">
        <f t="shared" si="539"/>
        <v>2076.0777734201661</v>
      </c>
      <c r="AF346" s="202">
        <f t="shared" si="521"/>
        <v>2075.0664445295747</v>
      </c>
      <c r="AG346" s="202">
        <f t="shared" si="540"/>
        <v>2076.0777734201661</v>
      </c>
      <c r="AH346" s="202">
        <f t="shared" si="541"/>
        <v>2076</v>
      </c>
      <c r="AI346" s="177">
        <f t="shared" si="522"/>
        <v>2075</v>
      </c>
      <c r="AJ346" s="178" cm="1">
        <f t="array" ref="AJ346">IFERROR(INDEX($AN$6:$DP$6,MATCH(_xlfn.AGGREGATE(14,6,(AN346:DP346)/(AN346:DP346&lt;=0),1),AN346:DP346,0)),"-")</f>
        <v>2075</v>
      </c>
      <c r="AL346" s="176" t="s">
        <v>302</v>
      </c>
      <c r="AM346" s="154">
        <f t="shared" si="523"/>
        <v>2.0276640834052E-2</v>
      </c>
      <c r="AN346" s="173">
        <f t="shared" si="524"/>
        <v>2.2945766586716002E-2</v>
      </c>
      <c r="AO346" s="173">
        <f t="shared" si="525"/>
        <v>2.4491579996173001E-2</v>
      </c>
      <c r="AP346" s="173">
        <f t="shared" si="526"/>
        <v>2.3787827645927E-2</v>
      </c>
      <c r="AQ346" s="173">
        <f t="shared" si="527"/>
        <v>2.3224602519686999E-2</v>
      </c>
      <c r="AR346" s="173">
        <f t="shared" si="528"/>
        <v>2.4171005865678E-2</v>
      </c>
      <c r="AS346" s="230">
        <f t="shared" si="542"/>
        <v>2.3693001013042152E-2</v>
      </c>
      <c r="AT346" s="230">
        <f t="shared" si="542"/>
        <v>2.3214996160406308E-2</v>
      </c>
      <c r="AU346" s="230">
        <f t="shared" si="542"/>
        <v>2.273699130777046E-2</v>
      </c>
      <c r="AV346" s="230">
        <f t="shared" si="542"/>
        <v>2.2258986455134615E-2</v>
      </c>
      <c r="AW346" s="230">
        <f t="shared" si="542"/>
        <v>2.1780981602498767E-2</v>
      </c>
      <c r="AX346" s="230">
        <f t="shared" si="542"/>
        <v>2.1302976749862923E-2</v>
      </c>
      <c r="AY346" s="230">
        <f t="shared" si="542"/>
        <v>2.0824971897227075E-2</v>
      </c>
      <c r="AZ346" s="230">
        <f t="shared" si="542"/>
        <v>2.0346967044591227E-2</v>
      </c>
      <c r="BA346" s="230">
        <f t="shared" si="543"/>
        <v>1.9868962191955383E-2</v>
      </c>
      <c r="BB346" s="230">
        <f t="shared" si="543"/>
        <v>1.9390957339319538E-2</v>
      </c>
      <c r="BC346" s="230">
        <f t="shared" si="543"/>
        <v>1.891295248668369E-2</v>
      </c>
      <c r="BD346" s="230">
        <f t="shared" si="543"/>
        <v>1.8434947634047842E-2</v>
      </c>
      <c r="BE346" s="230">
        <f t="shared" si="543"/>
        <v>1.7956942781411998E-2</v>
      </c>
      <c r="BF346" s="230">
        <f t="shared" si="543"/>
        <v>1.747893792877615E-2</v>
      </c>
      <c r="BG346" s="230">
        <f t="shared" si="543"/>
        <v>1.7000933076140305E-2</v>
      </c>
      <c r="BH346" s="230">
        <f t="shared" si="543"/>
        <v>1.6522928223504457E-2</v>
      </c>
      <c r="BI346" s="230">
        <f t="shared" si="543"/>
        <v>1.6044923370868609E-2</v>
      </c>
      <c r="BJ346" s="230">
        <f t="shared" si="543"/>
        <v>1.5566918518232765E-2</v>
      </c>
      <c r="BK346" s="230">
        <f t="shared" si="544"/>
        <v>1.5088913665596919E-2</v>
      </c>
      <c r="BL346" s="230">
        <f t="shared" si="544"/>
        <v>1.4610908812961072E-2</v>
      </c>
      <c r="BM346" s="230">
        <f t="shared" si="544"/>
        <v>1.4132903960325224E-2</v>
      </c>
      <c r="BN346" s="230">
        <f t="shared" si="544"/>
        <v>1.3654899107689378E-2</v>
      </c>
      <c r="BO346" s="230">
        <f t="shared" si="544"/>
        <v>1.3176894255053532E-2</v>
      </c>
      <c r="BP346" s="230">
        <f t="shared" si="544"/>
        <v>1.2698889402417686E-2</v>
      </c>
      <c r="BQ346" s="230">
        <f t="shared" si="544"/>
        <v>1.2220884549781839E-2</v>
      </c>
      <c r="BR346" s="230">
        <f t="shared" si="544"/>
        <v>1.1742879697145993E-2</v>
      </c>
      <c r="BS346" s="230">
        <f t="shared" si="544"/>
        <v>1.1264874844510147E-2</v>
      </c>
      <c r="BT346" s="230">
        <f t="shared" si="544"/>
        <v>1.0786869991874299E-2</v>
      </c>
      <c r="BU346" s="230">
        <f t="shared" si="545"/>
        <v>1.0308865139238453E-2</v>
      </c>
      <c r="BV346" s="230">
        <f t="shared" si="545"/>
        <v>9.8308602866026065E-3</v>
      </c>
      <c r="BW346" s="230">
        <f t="shared" si="545"/>
        <v>9.3528554339667603E-3</v>
      </c>
      <c r="BX346" s="230">
        <f t="shared" si="545"/>
        <v>8.8748505813309141E-3</v>
      </c>
      <c r="BY346" s="230">
        <f t="shared" si="545"/>
        <v>8.3968457286950661E-3</v>
      </c>
      <c r="BZ346" s="230">
        <f t="shared" si="545"/>
        <v>7.9188408760592216E-3</v>
      </c>
      <c r="CA346" s="230">
        <f t="shared" si="545"/>
        <v>7.4408360234233736E-3</v>
      </c>
      <c r="CB346" s="230">
        <f t="shared" si="545"/>
        <v>6.9628311707875291E-3</v>
      </c>
      <c r="CC346" s="230">
        <f t="shared" si="545"/>
        <v>6.4848263181516812E-3</v>
      </c>
      <c r="CD346" s="230">
        <f t="shared" si="545"/>
        <v>6.0068214655158367E-3</v>
      </c>
      <c r="CE346" s="230">
        <f t="shared" si="546"/>
        <v>5.5288166128799887E-3</v>
      </c>
      <c r="CF346" s="230">
        <f t="shared" si="546"/>
        <v>5.0508117602441442E-3</v>
      </c>
      <c r="CG346" s="230">
        <f t="shared" si="546"/>
        <v>4.5728069076082963E-3</v>
      </c>
      <c r="CH346" s="230">
        <f t="shared" si="546"/>
        <v>4.0948020549724483E-3</v>
      </c>
      <c r="CI346" s="230">
        <f t="shared" si="546"/>
        <v>3.6167972023366038E-3</v>
      </c>
      <c r="CJ346" s="230">
        <f t="shared" si="546"/>
        <v>3.1387923497007558E-3</v>
      </c>
      <c r="CK346" s="230">
        <f t="shared" si="546"/>
        <v>2.6607874970649113E-3</v>
      </c>
      <c r="CL346" s="230">
        <f t="shared" si="546"/>
        <v>2.1827826444290634E-3</v>
      </c>
      <c r="CM346" s="230">
        <f t="shared" si="546"/>
        <v>1.7047777917932189E-3</v>
      </c>
      <c r="CN346" s="230">
        <f t="shared" si="546"/>
        <v>1.2267729391573709E-3</v>
      </c>
      <c r="CO346" s="230">
        <f t="shared" si="547"/>
        <v>7.4876808652152294E-4</v>
      </c>
      <c r="CP346" s="230">
        <f t="shared" si="547"/>
        <v>2.7076323388567844E-4</v>
      </c>
      <c r="CQ346" s="230">
        <f t="shared" si="547"/>
        <v>-2.0724161875016953E-4</v>
      </c>
      <c r="CR346" s="230">
        <f t="shared" si="547"/>
        <v>-4.8197446217011601E-4</v>
      </c>
      <c r="CS346" s="230">
        <f t="shared" si="547"/>
        <v>-4.8342011731355999E-4</v>
      </c>
      <c r="CT346" s="230">
        <f t="shared" si="547"/>
        <v>-4.8342011731355999E-4</v>
      </c>
      <c r="CU346" s="230">
        <f t="shared" si="547"/>
        <v>-4.8342011731355999E-4</v>
      </c>
      <c r="CV346" s="230">
        <f t="shared" si="547"/>
        <v>-4.8342011731355999E-4</v>
      </c>
      <c r="CW346" s="230">
        <f t="shared" si="547"/>
        <v>-4.8342011731355999E-4</v>
      </c>
      <c r="CX346" s="230">
        <f t="shared" si="547"/>
        <v>-4.8342011731355999E-4</v>
      </c>
      <c r="CY346" s="230">
        <f t="shared" si="548"/>
        <v>-4.8342011731355999E-4</v>
      </c>
      <c r="CZ346" s="230">
        <f t="shared" si="548"/>
        <v>-4.8342011731355999E-4</v>
      </c>
      <c r="DA346" s="230">
        <f t="shared" si="548"/>
        <v>-4.8342011731355999E-4</v>
      </c>
      <c r="DB346" s="230">
        <f t="shared" si="548"/>
        <v>-4.8342011731355999E-4</v>
      </c>
      <c r="DC346" s="230">
        <f t="shared" si="548"/>
        <v>-4.8342011731355999E-4</v>
      </c>
      <c r="DD346" s="230">
        <f t="shared" si="548"/>
        <v>-4.8342011731355999E-4</v>
      </c>
      <c r="DE346" s="230">
        <f t="shared" si="548"/>
        <v>-4.8342011731355999E-4</v>
      </c>
      <c r="DF346" s="230">
        <f t="shared" si="548"/>
        <v>-4.8342011731355999E-4</v>
      </c>
      <c r="DG346" s="230">
        <f t="shared" si="548"/>
        <v>-4.8342011731355999E-4</v>
      </c>
      <c r="DH346" s="230">
        <f t="shared" si="548"/>
        <v>-4.8342011731355999E-4</v>
      </c>
      <c r="DI346" s="230">
        <f t="shared" si="549"/>
        <v>-4.8342011731355999E-4</v>
      </c>
      <c r="DJ346" s="230">
        <f t="shared" si="549"/>
        <v>-4.8342011731355999E-4</v>
      </c>
      <c r="DK346" s="230">
        <f t="shared" si="549"/>
        <v>-4.8342011731355999E-4</v>
      </c>
      <c r="DL346" s="230">
        <f t="shared" si="549"/>
        <v>-4.8342011731355999E-4</v>
      </c>
      <c r="DM346" s="230">
        <f t="shared" si="549"/>
        <v>-4.8342011731355999E-4</v>
      </c>
      <c r="DN346" s="230">
        <f t="shared" si="549"/>
        <v>-4.8342011731355999E-4</v>
      </c>
      <c r="DO346" s="230">
        <f t="shared" si="549"/>
        <v>-4.8342011731355999E-4</v>
      </c>
      <c r="DP346" s="230">
        <f t="shared" si="549"/>
        <v>-4.8342011731355999E-4</v>
      </c>
    </row>
    <row r="347" spans="2:120" x14ac:dyDescent="0.25">
      <c r="B347" s="194" t="str">
        <f t="shared" si="529"/>
        <v>Gibraltar</v>
      </c>
      <c r="C347" s="233">
        <f>'web app'!$C$29</f>
        <v>668.55</v>
      </c>
      <c r="D347" s="234">
        <f>'web app'!$C$17</f>
        <v>0.15</v>
      </c>
      <c r="E347" s="235">
        <f>VLOOKUP($S347,'data countries EDGAR'!$A$15:$AA$223,'data countries EDGAR'!$AA$12,FALSE)</f>
        <v>4.5228371830698176E-6</v>
      </c>
      <c r="F347" s="235">
        <f>VLOOKUP($S347,'data countries EDGAR'!$A$15:$AA$223,'data countries EDGAR'!$Z$12,FALSE)</f>
        <v>1.9552077154893404E-5</v>
      </c>
      <c r="G347" s="193">
        <f t="shared" si="530"/>
        <v>1.1564371424429586E-2</v>
      </c>
      <c r="H347" s="262">
        <f>VLOOKUP($S347,'data countries EDGAR'!$A$15:$AA$223,'data countries EDGAR'!M$12,FALSE)/1000</f>
        <v>7.1737641619023997E-4</v>
      </c>
      <c r="I347" s="236">
        <f>VLOOKUP($S347,'data countries EDGAR'!$A$15:$AA$223,'data countries EDGAR'!N$12,FALSE)/1000</f>
        <v>6.3941475158279008E-4</v>
      </c>
      <c r="J347" s="236">
        <f>VLOOKUP($S347,'data countries EDGAR'!$A$15:$AA$223,'data countries EDGAR'!O$12,FALSE)/1000</f>
        <v>6.4157150813347991E-4</v>
      </c>
      <c r="K347" s="236">
        <f>VLOOKUP($S347,'data countries EDGAR'!$A$15:$AA$223,'data countries EDGAR'!P$12,FALSE)/1000</f>
        <v>6.3568587780722999E-4</v>
      </c>
      <c r="L347" s="236">
        <f>VLOOKUP($S347,'data countries EDGAR'!$A$15:$AA$223,'data countries EDGAR'!Q$12,FALSE)/1000</f>
        <v>6.2922315057575991E-4</v>
      </c>
      <c r="M347" s="236">
        <f>VLOOKUP($S347,'data countries EDGAR'!$A$15:$AA$223,'data countries EDGAR'!R$12,FALSE)/1000</f>
        <v>6.3510765962104994E-4</v>
      </c>
      <c r="N347" s="236"/>
      <c r="O347" s="236"/>
      <c r="P347" s="262">
        <f t="shared" si="531"/>
        <v>3.1810029477203098E-3</v>
      </c>
      <c r="Q347" s="194">
        <f t="shared" si="532"/>
        <v>-5.956399743949326E-4</v>
      </c>
      <c r="R347" s="237">
        <f t="shared" si="533"/>
        <v>7.1050196117436945E-2</v>
      </c>
      <c r="S347" s="194" t="str">
        <f>'data countries EDGAR'!A90</f>
        <v>Gibraltar</v>
      </c>
      <c r="T347" s="210">
        <f>'web app'!$M$22-1</f>
        <v>2024</v>
      </c>
      <c r="U347" s="228">
        <f t="shared" si="534"/>
        <v>8.3833684767092749E-3</v>
      </c>
      <c r="V347" s="193">
        <f t="shared" si="516"/>
        <v>8.3833684767071516E-3</v>
      </c>
      <c r="W347" s="254">
        <f t="shared" si="535"/>
        <v>7.5758051358876255E-2</v>
      </c>
      <c r="X347" s="197">
        <f t="shared" si="517"/>
        <v>6.3510765962104994E-4</v>
      </c>
      <c r="Y347" s="229">
        <f t="shared" si="518"/>
        <v>-1.2702153192421E-5</v>
      </c>
      <c r="Z347" s="199">
        <f t="shared" si="536"/>
        <v>6.4780981281347088E-4</v>
      </c>
      <c r="AA347" s="199">
        <f t="shared" si="519"/>
        <v>-2.6423272061332237</v>
      </c>
      <c r="AB347" s="200">
        <f t="shared" si="520"/>
        <v>2694.2781300194197</v>
      </c>
      <c r="AC347" s="199">
        <f t="shared" si="537"/>
        <v>2024.5083740287239</v>
      </c>
      <c r="AD347" s="199">
        <f t="shared" si="538"/>
        <v>2054.3542085824633</v>
      </c>
      <c r="AE347" s="201">
        <f t="shared" si="539"/>
        <v>2054.3542085824633</v>
      </c>
      <c r="AF347" s="202">
        <f t="shared" si="521"/>
        <v>2053.7688319435915</v>
      </c>
      <c r="AG347" s="202">
        <f t="shared" si="540"/>
        <v>2054.3542085824633</v>
      </c>
      <c r="AH347" s="202">
        <f t="shared" si="541"/>
        <v>2054</v>
      </c>
      <c r="AI347" s="177">
        <f t="shared" si="522"/>
        <v>2054</v>
      </c>
      <c r="AJ347" s="178" cm="1">
        <f t="array" ref="AJ347">IFERROR(INDEX($AN$6:$DP$6,MATCH(_xlfn.AGGREGATE(14,6,(AN347:DP347)/(AN347:DP347&lt;=0),1),AN347:DP347,0)),"-")</f>
        <v>2054</v>
      </c>
      <c r="AL347" s="176" t="s">
        <v>302</v>
      </c>
      <c r="AM347" s="154">
        <f t="shared" si="523"/>
        <v>7.1737641619023997E-4</v>
      </c>
      <c r="AN347" s="173">
        <f t="shared" si="524"/>
        <v>6.3941475158279008E-4</v>
      </c>
      <c r="AO347" s="173">
        <f t="shared" si="525"/>
        <v>6.4157150813347991E-4</v>
      </c>
      <c r="AP347" s="173">
        <f t="shared" si="526"/>
        <v>6.3568587780722999E-4</v>
      </c>
      <c r="AQ347" s="173">
        <f t="shared" si="527"/>
        <v>6.2922315057575991E-4</v>
      </c>
      <c r="AR347" s="173">
        <f t="shared" si="528"/>
        <v>6.3510765962104994E-4</v>
      </c>
      <c r="AS347" s="230">
        <f t="shared" si="542"/>
        <v>6.1340854771781226E-4</v>
      </c>
      <c r="AT347" s="230">
        <f t="shared" si="542"/>
        <v>5.9170943581457458E-4</v>
      </c>
      <c r="AU347" s="230">
        <f t="shared" si="542"/>
        <v>5.7001032391133691E-4</v>
      </c>
      <c r="AV347" s="230">
        <f t="shared" si="542"/>
        <v>5.4831121200809923E-4</v>
      </c>
      <c r="AW347" s="230">
        <f t="shared" si="542"/>
        <v>5.2661210010486155E-4</v>
      </c>
      <c r="AX347" s="230">
        <f t="shared" si="542"/>
        <v>5.0491298820162388E-4</v>
      </c>
      <c r="AY347" s="230">
        <f t="shared" si="542"/>
        <v>4.832138762983862E-4</v>
      </c>
      <c r="AZ347" s="230">
        <f t="shared" si="542"/>
        <v>4.6151476439514852E-4</v>
      </c>
      <c r="BA347" s="230">
        <f t="shared" si="543"/>
        <v>4.3981565249191085E-4</v>
      </c>
      <c r="BB347" s="230">
        <f t="shared" si="543"/>
        <v>4.1811654058867317E-4</v>
      </c>
      <c r="BC347" s="230">
        <f t="shared" si="543"/>
        <v>3.9641742868543549E-4</v>
      </c>
      <c r="BD347" s="230">
        <f t="shared" si="543"/>
        <v>3.7471831678219776E-4</v>
      </c>
      <c r="BE347" s="230">
        <f t="shared" si="543"/>
        <v>3.5301920487896009E-4</v>
      </c>
      <c r="BF347" s="230">
        <f t="shared" si="543"/>
        <v>3.3132009297572241E-4</v>
      </c>
      <c r="BG347" s="230">
        <f t="shared" si="543"/>
        <v>3.0962098107248473E-4</v>
      </c>
      <c r="BH347" s="230">
        <f t="shared" si="543"/>
        <v>2.8792186916924706E-4</v>
      </c>
      <c r="BI347" s="230">
        <f t="shared" si="543"/>
        <v>2.6622275726600938E-4</v>
      </c>
      <c r="BJ347" s="230">
        <f t="shared" si="543"/>
        <v>2.445236453627717E-4</v>
      </c>
      <c r="BK347" s="230">
        <f t="shared" si="544"/>
        <v>2.2282453345953403E-4</v>
      </c>
      <c r="BL347" s="230">
        <f t="shared" si="544"/>
        <v>2.0112542155629635E-4</v>
      </c>
      <c r="BM347" s="230">
        <f t="shared" si="544"/>
        <v>1.7942630965305867E-4</v>
      </c>
      <c r="BN347" s="230">
        <f t="shared" si="544"/>
        <v>1.57727197749821E-4</v>
      </c>
      <c r="BO347" s="230">
        <f t="shared" si="544"/>
        <v>1.3602808584658327E-4</v>
      </c>
      <c r="BP347" s="230">
        <f t="shared" si="544"/>
        <v>1.1432897394334559E-4</v>
      </c>
      <c r="BQ347" s="230">
        <f t="shared" si="544"/>
        <v>9.2629862040107913E-5</v>
      </c>
      <c r="BR347" s="230">
        <f t="shared" si="544"/>
        <v>7.0930750136870236E-5</v>
      </c>
      <c r="BS347" s="230">
        <f t="shared" si="544"/>
        <v>4.923163823363256E-5</v>
      </c>
      <c r="BT347" s="230">
        <f t="shared" si="544"/>
        <v>2.7532526330394883E-5</v>
      </c>
      <c r="BU347" s="230">
        <f t="shared" si="545"/>
        <v>5.8334144271572066E-6</v>
      </c>
      <c r="BV347" s="230">
        <f t="shared" si="545"/>
        <v>-1.1340927543566913E-5</v>
      </c>
      <c r="BW347" s="230">
        <f t="shared" si="545"/>
        <v>-1.2702153192421E-5</v>
      </c>
      <c r="BX347" s="230">
        <f t="shared" si="545"/>
        <v>-1.2702153192421E-5</v>
      </c>
      <c r="BY347" s="230">
        <f t="shared" si="545"/>
        <v>-1.2702153192421E-5</v>
      </c>
      <c r="BZ347" s="230">
        <f t="shared" si="545"/>
        <v>-1.2702153192421E-5</v>
      </c>
      <c r="CA347" s="230">
        <f t="shared" si="545"/>
        <v>-1.2702153192421E-5</v>
      </c>
      <c r="CB347" s="230">
        <f t="shared" si="545"/>
        <v>-1.2702153192421E-5</v>
      </c>
      <c r="CC347" s="230">
        <f t="shared" si="545"/>
        <v>-1.2702153192421E-5</v>
      </c>
      <c r="CD347" s="230">
        <f t="shared" si="545"/>
        <v>-1.2702153192421E-5</v>
      </c>
      <c r="CE347" s="230">
        <f t="shared" si="546"/>
        <v>-1.2702153192421E-5</v>
      </c>
      <c r="CF347" s="230">
        <f t="shared" si="546"/>
        <v>-1.2702153192421E-5</v>
      </c>
      <c r="CG347" s="230">
        <f t="shared" si="546"/>
        <v>-1.2702153192421E-5</v>
      </c>
      <c r="CH347" s="230">
        <f t="shared" si="546"/>
        <v>-1.2702153192421E-5</v>
      </c>
      <c r="CI347" s="230">
        <f t="shared" si="546"/>
        <v>-1.2702153192421E-5</v>
      </c>
      <c r="CJ347" s="230">
        <f t="shared" si="546"/>
        <v>-1.2702153192421E-5</v>
      </c>
      <c r="CK347" s="230">
        <f t="shared" si="546"/>
        <v>-1.2702153192421E-5</v>
      </c>
      <c r="CL347" s="230">
        <f t="shared" si="546"/>
        <v>-1.2702153192421E-5</v>
      </c>
      <c r="CM347" s="230">
        <f t="shared" si="546"/>
        <v>-1.2702153192421E-5</v>
      </c>
      <c r="CN347" s="230">
        <f t="shared" si="546"/>
        <v>-1.2702153192421E-5</v>
      </c>
      <c r="CO347" s="230">
        <f t="shared" si="547"/>
        <v>-1.2702153192421E-5</v>
      </c>
      <c r="CP347" s="230">
        <f t="shared" si="547"/>
        <v>-1.2702153192421E-5</v>
      </c>
      <c r="CQ347" s="230">
        <f t="shared" si="547"/>
        <v>-1.2702153192421E-5</v>
      </c>
      <c r="CR347" s="230">
        <f t="shared" si="547"/>
        <v>-1.2702153192421E-5</v>
      </c>
      <c r="CS347" s="230">
        <f t="shared" si="547"/>
        <v>-1.2702153192421E-5</v>
      </c>
      <c r="CT347" s="230">
        <f t="shared" si="547"/>
        <v>-1.2702153192421E-5</v>
      </c>
      <c r="CU347" s="230">
        <f t="shared" si="547"/>
        <v>-1.2702153192421E-5</v>
      </c>
      <c r="CV347" s="230">
        <f t="shared" si="547"/>
        <v>-1.2702153192421E-5</v>
      </c>
      <c r="CW347" s="230">
        <f t="shared" si="547"/>
        <v>-1.2702153192421E-5</v>
      </c>
      <c r="CX347" s="230">
        <f t="shared" si="547"/>
        <v>-1.2702153192421E-5</v>
      </c>
      <c r="CY347" s="230">
        <f t="shared" si="548"/>
        <v>-1.2702153192421E-5</v>
      </c>
      <c r="CZ347" s="230">
        <f t="shared" si="548"/>
        <v>-1.2702153192421E-5</v>
      </c>
      <c r="DA347" s="230">
        <f t="shared" si="548"/>
        <v>-1.2702153192421E-5</v>
      </c>
      <c r="DB347" s="230">
        <f t="shared" si="548"/>
        <v>-1.2702153192421E-5</v>
      </c>
      <c r="DC347" s="230">
        <f t="shared" si="548"/>
        <v>-1.2702153192421E-5</v>
      </c>
      <c r="DD347" s="230">
        <f t="shared" si="548"/>
        <v>-1.2702153192421E-5</v>
      </c>
      <c r="DE347" s="230">
        <f t="shared" si="548"/>
        <v>-1.2702153192421E-5</v>
      </c>
      <c r="DF347" s="230">
        <f t="shared" si="548"/>
        <v>-1.2702153192421E-5</v>
      </c>
      <c r="DG347" s="230">
        <f t="shared" si="548"/>
        <v>-1.2702153192421E-5</v>
      </c>
      <c r="DH347" s="230">
        <f t="shared" si="548"/>
        <v>-1.2702153192421E-5</v>
      </c>
      <c r="DI347" s="230">
        <f t="shared" si="549"/>
        <v>-1.2702153192421E-5</v>
      </c>
      <c r="DJ347" s="230">
        <f t="shared" si="549"/>
        <v>-1.2702153192421E-5</v>
      </c>
      <c r="DK347" s="230">
        <f t="shared" si="549"/>
        <v>-1.2702153192421E-5</v>
      </c>
      <c r="DL347" s="230">
        <f t="shared" si="549"/>
        <v>-1.2702153192421E-5</v>
      </c>
      <c r="DM347" s="230">
        <f t="shared" si="549"/>
        <v>-1.2702153192421E-5</v>
      </c>
      <c r="DN347" s="230">
        <f t="shared" si="549"/>
        <v>-1.2702153192421E-5</v>
      </c>
      <c r="DO347" s="230">
        <f t="shared" si="549"/>
        <v>-1.2702153192421E-5</v>
      </c>
      <c r="DP347" s="230">
        <f t="shared" si="549"/>
        <v>-1.2702153192421E-5</v>
      </c>
    </row>
    <row r="348" spans="2:120" x14ac:dyDescent="0.25">
      <c r="B348" s="194" t="str">
        <f t="shared" si="529"/>
        <v>Greece</v>
      </c>
      <c r="C348" s="233">
        <f>'web app'!$C$29</f>
        <v>668.55</v>
      </c>
      <c r="D348" s="234">
        <f>'web app'!$C$17</f>
        <v>0.15</v>
      </c>
      <c r="E348" s="235">
        <f>VLOOKUP($S348,'data countries EDGAR'!$A$15:$AA$223,'data countries EDGAR'!$AA$12,FALSE)</f>
        <v>1.4425519107569092E-3</v>
      </c>
      <c r="F348" s="235">
        <f>VLOOKUP($S348,'data countries EDGAR'!$A$15:$AA$223,'data countries EDGAR'!$Z$12,FALSE)</f>
        <v>1.6759815764676297E-3</v>
      </c>
      <c r="G348" s="193">
        <f t="shared" si="530"/>
        <v>1.0970685724957985</v>
      </c>
      <c r="H348" s="262">
        <f>VLOOKUP($S348,'data countries EDGAR'!$A$15:$AA$223,'data countries EDGAR'!M$12,FALSE)/1000</f>
        <v>6.1492681693223999E-2</v>
      </c>
      <c r="I348" s="236">
        <f>VLOOKUP($S348,'data countries EDGAR'!$A$15:$AA$223,'data countries EDGAR'!N$12,FALSE)/1000</f>
        <v>5.2360586698163999E-2</v>
      </c>
      <c r="J348" s="236">
        <f>VLOOKUP($S348,'data countries EDGAR'!$A$15:$AA$223,'data countries EDGAR'!O$12,FALSE)/1000</f>
        <v>5.3715079702658E-2</v>
      </c>
      <c r="K348" s="236">
        <f>VLOOKUP($S348,'data countries EDGAR'!$A$15:$AA$223,'data countries EDGAR'!P$12,FALSE)/1000</f>
        <v>5.5116393816202001E-2</v>
      </c>
      <c r="L348" s="236">
        <f>VLOOKUP($S348,'data countries EDGAR'!$A$15:$AA$223,'data countries EDGAR'!Q$12,FALSE)/1000</f>
        <v>5.1237889080814003E-2</v>
      </c>
      <c r="M348" s="236">
        <f>VLOOKUP($S348,'data countries EDGAR'!$A$15:$AA$223,'data countries EDGAR'!R$12,FALSE)/1000</f>
        <v>5.2508701226358999E-2</v>
      </c>
      <c r="N348" s="236"/>
      <c r="O348" s="236"/>
      <c r="P348" s="262">
        <f t="shared" si="531"/>
        <v>0.26493865052419702</v>
      </c>
      <c r="Q348" s="194">
        <f t="shared" si="532"/>
        <v>-4.3878912096396737E-2</v>
      </c>
      <c r="R348" s="237">
        <f t="shared" si="533"/>
        <v>5.2730842790068809E-2</v>
      </c>
      <c r="S348" s="194" t="str">
        <f>'data countries EDGAR'!A91</f>
        <v>Greece</v>
      </c>
      <c r="T348" s="210">
        <f>'web app'!$M$22-1</f>
        <v>2024</v>
      </c>
      <c r="U348" s="228">
        <f t="shared" si="534"/>
        <v>0.83212992197160141</v>
      </c>
      <c r="V348" s="193">
        <f t="shared" si="516"/>
        <v>0.83212992197153091</v>
      </c>
      <c r="W348" s="254">
        <f t="shared" si="535"/>
        <v>6.3101566041366519E-2</v>
      </c>
      <c r="X348" s="197">
        <f t="shared" si="517"/>
        <v>5.2508701226358999E-2</v>
      </c>
      <c r="Y348" s="229">
        <f t="shared" si="518"/>
        <v>-1.0501740245271801E-3</v>
      </c>
      <c r="Z348" s="199">
        <f t="shared" si="536"/>
        <v>5.3558875250886179E-2</v>
      </c>
      <c r="AA348" s="199">
        <f t="shared" si="519"/>
        <v>-218.73733106176036</v>
      </c>
      <c r="AB348" s="200">
        <f t="shared" si="520"/>
        <v>223317.32063125176</v>
      </c>
      <c r="AC348" s="199">
        <f t="shared" si="537"/>
        <v>2024.5071333343519</v>
      </c>
      <c r="AD348" s="199">
        <f t="shared" si="538"/>
        <v>2059.546723979262</v>
      </c>
      <c r="AE348" s="201">
        <f t="shared" si="539"/>
        <v>2059.546723979262</v>
      </c>
      <c r="AF348" s="202">
        <f t="shared" si="521"/>
        <v>2058.859533313002</v>
      </c>
      <c r="AG348" s="202">
        <f t="shared" si="540"/>
        <v>2059.546723979262</v>
      </c>
      <c r="AH348" s="202">
        <f t="shared" si="541"/>
        <v>2059</v>
      </c>
      <c r="AI348" s="177">
        <f t="shared" si="522"/>
        <v>2059</v>
      </c>
      <c r="AJ348" s="178" cm="1">
        <f t="array" ref="AJ348">IFERROR(INDEX($AN$6:$DP$6,MATCH(_xlfn.AGGREGATE(14,6,(AN348:DP348)/(AN348:DP348&lt;=0),1),AN348:DP348,0)),"-")</f>
        <v>2059</v>
      </c>
      <c r="AL348" s="176" t="s">
        <v>302</v>
      </c>
      <c r="AM348" s="154">
        <f t="shared" si="523"/>
        <v>6.1492681693223999E-2</v>
      </c>
      <c r="AN348" s="173">
        <f t="shared" si="524"/>
        <v>5.2360586698163999E-2</v>
      </c>
      <c r="AO348" s="173">
        <f t="shared" si="525"/>
        <v>5.3715079702658E-2</v>
      </c>
      <c r="AP348" s="173">
        <f t="shared" si="526"/>
        <v>5.5116393816202001E-2</v>
      </c>
      <c r="AQ348" s="173">
        <f t="shared" si="527"/>
        <v>5.1237889080814003E-2</v>
      </c>
      <c r="AR348" s="173">
        <f t="shared" si="528"/>
        <v>5.2508701226358999E-2</v>
      </c>
      <c r="AS348" s="230">
        <f t="shared" si="542"/>
        <v>5.0980487768160214E-2</v>
      </c>
      <c r="AT348" s="230">
        <f t="shared" si="542"/>
        <v>4.9452274309961429E-2</v>
      </c>
      <c r="AU348" s="230">
        <f t="shared" si="542"/>
        <v>4.7924060851762651E-2</v>
      </c>
      <c r="AV348" s="230">
        <f t="shared" si="542"/>
        <v>4.6395847393563866E-2</v>
      </c>
      <c r="AW348" s="230">
        <f t="shared" si="542"/>
        <v>4.4867633935365081E-2</v>
      </c>
      <c r="AX348" s="230">
        <f t="shared" si="542"/>
        <v>4.3339420477166296E-2</v>
      </c>
      <c r="AY348" s="230">
        <f t="shared" si="542"/>
        <v>4.1811207018967511E-2</v>
      </c>
      <c r="AZ348" s="230">
        <f t="shared" si="542"/>
        <v>4.0282993560768726E-2</v>
      </c>
      <c r="BA348" s="230">
        <f t="shared" si="543"/>
        <v>3.8754780102569941E-2</v>
      </c>
      <c r="BB348" s="230">
        <f t="shared" si="543"/>
        <v>3.7226566644371156E-2</v>
      </c>
      <c r="BC348" s="230">
        <f t="shared" si="543"/>
        <v>3.5698353186172371E-2</v>
      </c>
      <c r="BD348" s="230">
        <f t="shared" si="543"/>
        <v>3.4170139727973593E-2</v>
      </c>
      <c r="BE348" s="230">
        <f t="shared" si="543"/>
        <v>3.2641926269774808E-2</v>
      </c>
      <c r="BF348" s="230">
        <f t="shared" si="543"/>
        <v>3.1113712811576023E-2</v>
      </c>
      <c r="BG348" s="230">
        <f t="shared" si="543"/>
        <v>2.9585499353377242E-2</v>
      </c>
      <c r="BH348" s="230">
        <f t="shared" si="543"/>
        <v>2.8057285895178457E-2</v>
      </c>
      <c r="BI348" s="230">
        <f t="shared" si="543"/>
        <v>2.6529072436979672E-2</v>
      </c>
      <c r="BJ348" s="230">
        <f t="shared" si="543"/>
        <v>2.500085897878089E-2</v>
      </c>
      <c r="BK348" s="230">
        <f t="shared" si="544"/>
        <v>2.3472645520582106E-2</v>
      </c>
      <c r="BL348" s="230">
        <f t="shared" si="544"/>
        <v>2.1944432062383321E-2</v>
      </c>
      <c r="BM348" s="230">
        <f t="shared" si="544"/>
        <v>2.0416218604184536E-2</v>
      </c>
      <c r="BN348" s="230">
        <f t="shared" si="544"/>
        <v>1.8888005145985751E-2</v>
      </c>
      <c r="BO348" s="230">
        <f t="shared" si="544"/>
        <v>1.7359791687786973E-2</v>
      </c>
      <c r="BP348" s="230">
        <f t="shared" si="544"/>
        <v>1.5831578229588188E-2</v>
      </c>
      <c r="BQ348" s="230">
        <f t="shared" si="544"/>
        <v>1.4303364771389403E-2</v>
      </c>
      <c r="BR348" s="230">
        <f t="shared" si="544"/>
        <v>1.2775151313190618E-2</v>
      </c>
      <c r="BS348" s="230">
        <f t="shared" si="544"/>
        <v>1.1246937854991833E-2</v>
      </c>
      <c r="BT348" s="230">
        <f t="shared" si="544"/>
        <v>9.7187243967930478E-3</v>
      </c>
      <c r="BU348" s="230">
        <f t="shared" si="545"/>
        <v>8.1905109385942698E-3</v>
      </c>
      <c r="BV348" s="230">
        <f t="shared" si="545"/>
        <v>6.6622974803954849E-3</v>
      </c>
      <c r="BW348" s="230">
        <f t="shared" si="545"/>
        <v>5.1340840221966999E-3</v>
      </c>
      <c r="BX348" s="230">
        <f t="shared" si="545"/>
        <v>3.6058705639979149E-3</v>
      </c>
      <c r="BY348" s="230">
        <f t="shared" si="545"/>
        <v>2.07765710579913E-3</v>
      </c>
      <c r="BZ348" s="230">
        <f t="shared" si="545"/>
        <v>5.4944364760034503E-4</v>
      </c>
      <c r="CA348" s="230">
        <f t="shared" si="545"/>
        <v>-8.2177709078235786E-4</v>
      </c>
      <c r="CB348" s="230">
        <f t="shared" si="545"/>
        <v>-1.0501740245271801E-3</v>
      </c>
      <c r="CC348" s="230">
        <f t="shared" si="545"/>
        <v>-1.0501740245271801E-3</v>
      </c>
      <c r="CD348" s="230">
        <f t="shared" si="545"/>
        <v>-1.0501740245271801E-3</v>
      </c>
      <c r="CE348" s="230">
        <f t="shared" si="546"/>
        <v>-1.0501740245271801E-3</v>
      </c>
      <c r="CF348" s="230">
        <f t="shared" si="546"/>
        <v>-1.0501740245271801E-3</v>
      </c>
      <c r="CG348" s="230">
        <f t="shared" si="546"/>
        <v>-1.0501740245271801E-3</v>
      </c>
      <c r="CH348" s="230">
        <f t="shared" si="546"/>
        <v>-1.0501740245271801E-3</v>
      </c>
      <c r="CI348" s="230">
        <f t="shared" si="546"/>
        <v>-1.0501740245271801E-3</v>
      </c>
      <c r="CJ348" s="230">
        <f t="shared" si="546"/>
        <v>-1.0501740245271801E-3</v>
      </c>
      <c r="CK348" s="230">
        <f t="shared" si="546"/>
        <v>-1.0501740245271801E-3</v>
      </c>
      <c r="CL348" s="230">
        <f t="shared" si="546"/>
        <v>-1.0501740245271801E-3</v>
      </c>
      <c r="CM348" s="230">
        <f t="shared" si="546"/>
        <v>-1.0501740245271801E-3</v>
      </c>
      <c r="CN348" s="230">
        <f t="shared" si="546"/>
        <v>-1.0501740245271801E-3</v>
      </c>
      <c r="CO348" s="230">
        <f t="shared" si="547"/>
        <v>-1.0501740245271801E-3</v>
      </c>
      <c r="CP348" s="230">
        <f t="shared" si="547"/>
        <v>-1.0501740245271801E-3</v>
      </c>
      <c r="CQ348" s="230">
        <f t="shared" si="547"/>
        <v>-1.0501740245271801E-3</v>
      </c>
      <c r="CR348" s="230">
        <f t="shared" si="547"/>
        <v>-1.0501740245271801E-3</v>
      </c>
      <c r="CS348" s="230">
        <f t="shared" si="547"/>
        <v>-1.0501740245271801E-3</v>
      </c>
      <c r="CT348" s="230">
        <f t="shared" si="547"/>
        <v>-1.0501740245271801E-3</v>
      </c>
      <c r="CU348" s="230">
        <f t="shared" si="547"/>
        <v>-1.0501740245271801E-3</v>
      </c>
      <c r="CV348" s="230">
        <f t="shared" si="547"/>
        <v>-1.0501740245271801E-3</v>
      </c>
      <c r="CW348" s="230">
        <f t="shared" si="547"/>
        <v>-1.0501740245271801E-3</v>
      </c>
      <c r="CX348" s="230">
        <f t="shared" si="547"/>
        <v>-1.0501740245271801E-3</v>
      </c>
      <c r="CY348" s="230">
        <f t="shared" si="548"/>
        <v>-1.0501740245271801E-3</v>
      </c>
      <c r="CZ348" s="230">
        <f t="shared" si="548"/>
        <v>-1.0501740245271801E-3</v>
      </c>
      <c r="DA348" s="230">
        <f t="shared" si="548"/>
        <v>-1.0501740245271801E-3</v>
      </c>
      <c r="DB348" s="230">
        <f t="shared" si="548"/>
        <v>-1.0501740245271801E-3</v>
      </c>
      <c r="DC348" s="230">
        <f t="shared" si="548"/>
        <v>-1.0501740245271801E-3</v>
      </c>
      <c r="DD348" s="230">
        <f t="shared" si="548"/>
        <v>-1.0501740245271801E-3</v>
      </c>
      <c r="DE348" s="230">
        <f t="shared" si="548"/>
        <v>-1.0501740245271801E-3</v>
      </c>
      <c r="DF348" s="230">
        <f t="shared" si="548"/>
        <v>-1.0501740245271801E-3</v>
      </c>
      <c r="DG348" s="230">
        <f t="shared" si="548"/>
        <v>-1.0501740245271801E-3</v>
      </c>
      <c r="DH348" s="230">
        <f t="shared" si="548"/>
        <v>-1.0501740245271801E-3</v>
      </c>
      <c r="DI348" s="230">
        <f t="shared" si="549"/>
        <v>-1.0501740245271801E-3</v>
      </c>
      <c r="DJ348" s="230">
        <f t="shared" si="549"/>
        <v>-1.0501740245271801E-3</v>
      </c>
      <c r="DK348" s="230">
        <f t="shared" si="549"/>
        <v>-1.0501740245271801E-3</v>
      </c>
      <c r="DL348" s="230">
        <f t="shared" si="549"/>
        <v>-1.0501740245271801E-3</v>
      </c>
      <c r="DM348" s="230">
        <f t="shared" si="549"/>
        <v>-1.0501740245271801E-3</v>
      </c>
      <c r="DN348" s="230">
        <f t="shared" si="549"/>
        <v>-1.0501740245271801E-3</v>
      </c>
      <c r="DO348" s="230">
        <f t="shared" si="549"/>
        <v>-1.0501740245271801E-3</v>
      </c>
      <c r="DP348" s="230">
        <f t="shared" si="549"/>
        <v>-1.0501740245271801E-3</v>
      </c>
    </row>
    <row r="349" spans="2:120" x14ac:dyDescent="0.25">
      <c r="B349" s="194" t="str">
        <f t="shared" si="529"/>
        <v>Greenland</v>
      </c>
      <c r="C349" s="233">
        <f>'web app'!$C$29</f>
        <v>668.55</v>
      </c>
      <c r="D349" s="234">
        <f>'web app'!$C$17</f>
        <v>0.15</v>
      </c>
      <c r="E349" s="235">
        <f>VLOOKUP($S349,'data countries EDGAR'!$A$15:$AA$223,'data countries EDGAR'!$AA$12,FALSE)</f>
        <v>7.3489134342037981E-6</v>
      </c>
      <c r="F349" s="235">
        <f>VLOOKUP($S349,'data countries EDGAR'!$A$15:$AA$223,'data countries EDGAR'!$Z$12,FALSE)</f>
        <v>1.4277637838481829E-5</v>
      </c>
      <c r="G349" s="193">
        <f t="shared" si="530"/>
        <v>8.8504849718450129E-3</v>
      </c>
      <c r="H349" s="262">
        <f>VLOOKUP($S349,'data countries EDGAR'!$A$15:$AA$223,'data countries EDGAR'!M$12,FALSE)/1000</f>
        <v>5.2385434974967999E-4</v>
      </c>
      <c r="I349" s="236">
        <f>VLOOKUP($S349,'data countries EDGAR'!$A$15:$AA$223,'data countries EDGAR'!N$12,FALSE)/1000</f>
        <v>5.2750917860148008E-4</v>
      </c>
      <c r="J349" s="236">
        <f>VLOOKUP($S349,'data countries EDGAR'!$A$15:$AA$223,'data countries EDGAR'!O$12,FALSE)/1000</f>
        <v>5.4838661899382006E-4</v>
      </c>
      <c r="K349" s="236">
        <f>VLOOKUP($S349,'data countries EDGAR'!$A$15:$AA$223,'data countries EDGAR'!P$12,FALSE)/1000</f>
        <v>5.9035405382380996E-4</v>
      </c>
      <c r="L349" s="236">
        <f>VLOOKUP($S349,'data countries EDGAR'!$A$15:$AA$223,'data countries EDGAR'!Q$12,FALSE)/1000</f>
        <v>5.8488959746546003E-4</v>
      </c>
      <c r="M349" s="236">
        <f>VLOOKUP($S349,'data countries EDGAR'!$A$15:$AA$223,'data countries EDGAR'!R$12,FALSE)/1000</f>
        <v>5.9410076486854997E-4</v>
      </c>
      <c r="N349" s="236"/>
      <c r="O349" s="236"/>
      <c r="P349" s="262">
        <f t="shared" si="531"/>
        <v>2.84524021375312E-3</v>
      </c>
      <c r="Q349" s="194">
        <f t="shared" si="532"/>
        <v>-6.2867764185650307E-4</v>
      </c>
      <c r="R349" s="237">
        <f t="shared" si="533"/>
        <v>0.10468809635267209</v>
      </c>
      <c r="S349" s="194" t="str">
        <f>'data countries EDGAR'!A92</f>
        <v>Greenland</v>
      </c>
      <c r="T349" s="210">
        <f>'web app'!$M$22-1</f>
        <v>2024</v>
      </c>
      <c r="U349" s="228">
        <f t="shared" si="534"/>
        <v>6.0052447580918929E-3</v>
      </c>
      <c r="V349" s="193">
        <f t="shared" si="516"/>
        <v>6.0052447580957249E-3</v>
      </c>
      <c r="W349" s="254">
        <f t="shared" si="535"/>
        <v>9.893031654902118E-2</v>
      </c>
      <c r="X349" s="197">
        <f t="shared" si="517"/>
        <v>5.9410076486854997E-4</v>
      </c>
      <c r="Y349" s="229">
        <f t="shared" si="518"/>
        <v>-1.1882015297370999E-5</v>
      </c>
      <c r="Z349" s="199">
        <f t="shared" si="536"/>
        <v>6.0598278016592093E-4</v>
      </c>
      <c r="AA349" s="199">
        <f t="shared" si="519"/>
        <v>-2.4680468155133641</v>
      </c>
      <c r="AB349" s="200">
        <f t="shared" si="520"/>
        <v>2512.8797552187621</v>
      </c>
      <c r="AC349" s="199">
        <f t="shared" si="537"/>
        <v>2024.5105087335612</v>
      </c>
      <c r="AD349" s="199">
        <f t="shared" si="538"/>
        <v>2048.2897362463395</v>
      </c>
      <c r="AE349" s="201">
        <f t="shared" si="539"/>
        <v>2048.2897362463395</v>
      </c>
      <c r="AF349" s="202">
        <f t="shared" si="521"/>
        <v>2047.8232708297448</v>
      </c>
      <c r="AG349" s="202">
        <f t="shared" si="540"/>
        <v>2048.2897362463395</v>
      </c>
      <c r="AH349" s="202">
        <f t="shared" si="541"/>
        <v>2048</v>
      </c>
      <c r="AI349" s="177">
        <f t="shared" si="522"/>
        <v>2048</v>
      </c>
      <c r="AJ349" s="178" cm="1">
        <f t="array" ref="AJ349">IFERROR(INDEX($AN$6:$DP$6,MATCH(_xlfn.AGGREGATE(14,6,(AN349:DP349)/(AN349:DP349&lt;=0),1),AN349:DP349,0)),"-")</f>
        <v>2048</v>
      </c>
      <c r="AL349" s="176" t="s">
        <v>302</v>
      </c>
      <c r="AM349" s="154">
        <f t="shared" si="523"/>
        <v>5.2385434974967999E-4</v>
      </c>
      <c r="AN349" s="173">
        <f t="shared" si="524"/>
        <v>5.2750917860148008E-4</v>
      </c>
      <c r="AO349" s="173">
        <f t="shared" si="525"/>
        <v>5.4838661899382006E-4</v>
      </c>
      <c r="AP349" s="173">
        <f t="shared" si="526"/>
        <v>5.9035405382380996E-4</v>
      </c>
      <c r="AQ349" s="173">
        <f t="shared" si="527"/>
        <v>5.8488959746546003E-4</v>
      </c>
      <c r="AR349" s="173">
        <f t="shared" si="528"/>
        <v>5.9410076486854997E-4</v>
      </c>
      <c r="AS349" s="230">
        <f t="shared" si="542"/>
        <v>5.6862831852063549E-4</v>
      </c>
      <c r="AT349" s="230">
        <f t="shared" si="542"/>
        <v>5.4315587217272101E-4</v>
      </c>
      <c r="AU349" s="230">
        <f t="shared" si="542"/>
        <v>5.1768342582480652E-4</v>
      </c>
      <c r="AV349" s="230">
        <f t="shared" si="542"/>
        <v>4.9221097947689193E-4</v>
      </c>
      <c r="AW349" s="230">
        <f t="shared" si="542"/>
        <v>4.6673853312897745E-4</v>
      </c>
      <c r="AX349" s="230">
        <f t="shared" si="542"/>
        <v>4.4126608678106297E-4</v>
      </c>
      <c r="AY349" s="230">
        <f t="shared" si="542"/>
        <v>4.1579364043314848E-4</v>
      </c>
      <c r="AZ349" s="230">
        <f t="shared" si="542"/>
        <v>3.90321194085234E-4</v>
      </c>
      <c r="BA349" s="230">
        <f t="shared" si="543"/>
        <v>3.6484874773731946E-4</v>
      </c>
      <c r="BB349" s="230">
        <f t="shared" si="543"/>
        <v>3.3937630138940498E-4</v>
      </c>
      <c r="BC349" s="230">
        <f t="shared" si="543"/>
        <v>3.139038550414905E-4</v>
      </c>
      <c r="BD349" s="230">
        <f t="shared" si="543"/>
        <v>2.8843140869357596E-4</v>
      </c>
      <c r="BE349" s="230">
        <f t="shared" si="543"/>
        <v>2.6295896234566148E-4</v>
      </c>
      <c r="BF349" s="230">
        <f t="shared" si="543"/>
        <v>2.3748651599774699E-4</v>
      </c>
      <c r="BG349" s="230">
        <f t="shared" si="543"/>
        <v>2.1201406964983246E-4</v>
      </c>
      <c r="BH349" s="230">
        <f t="shared" si="543"/>
        <v>1.8654162330191797E-4</v>
      </c>
      <c r="BI349" s="230">
        <f t="shared" si="543"/>
        <v>1.6106917695400349E-4</v>
      </c>
      <c r="BJ349" s="230">
        <f t="shared" si="543"/>
        <v>1.3559673060608895E-4</v>
      </c>
      <c r="BK349" s="230">
        <f t="shared" si="544"/>
        <v>1.1012428425817447E-4</v>
      </c>
      <c r="BL349" s="230">
        <f t="shared" si="544"/>
        <v>8.4651837910259989E-5</v>
      </c>
      <c r="BM349" s="230">
        <f t="shared" si="544"/>
        <v>5.9179391562345506E-5</v>
      </c>
      <c r="BN349" s="230">
        <f t="shared" si="544"/>
        <v>3.3706945214431023E-5</v>
      </c>
      <c r="BO349" s="230">
        <f t="shared" si="544"/>
        <v>8.2344988665164313E-6</v>
      </c>
      <c r="BP349" s="230">
        <f t="shared" si="544"/>
        <v>-1.0812846393211349E-5</v>
      </c>
      <c r="BQ349" s="230">
        <f t="shared" si="544"/>
        <v>-1.1882015297370999E-5</v>
      </c>
      <c r="BR349" s="230">
        <f t="shared" si="544"/>
        <v>-1.1882015297370999E-5</v>
      </c>
      <c r="BS349" s="230">
        <f t="shared" si="544"/>
        <v>-1.1882015297370999E-5</v>
      </c>
      <c r="BT349" s="230">
        <f t="shared" si="544"/>
        <v>-1.1882015297370999E-5</v>
      </c>
      <c r="BU349" s="230">
        <f t="shared" si="545"/>
        <v>-1.1882015297370999E-5</v>
      </c>
      <c r="BV349" s="230">
        <f t="shared" si="545"/>
        <v>-1.1882015297370999E-5</v>
      </c>
      <c r="BW349" s="230">
        <f t="shared" si="545"/>
        <v>-1.1882015297370999E-5</v>
      </c>
      <c r="BX349" s="230">
        <f t="shared" si="545"/>
        <v>-1.1882015297370999E-5</v>
      </c>
      <c r="BY349" s="230">
        <f t="shared" si="545"/>
        <v>-1.1882015297370999E-5</v>
      </c>
      <c r="BZ349" s="230">
        <f t="shared" si="545"/>
        <v>-1.1882015297370999E-5</v>
      </c>
      <c r="CA349" s="230">
        <f t="shared" si="545"/>
        <v>-1.1882015297370999E-5</v>
      </c>
      <c r="CB349" s="230">
        <f t="shared" si="545"/>
        <v>-1.1882015297370999E-5</v>
      </c>
      <c r="CC349" s="230">
        <f t="shared" si="545"/>
        <v>-1.1882015297370999E-5</v>
      </c>
      <c r="CD349" s="230">
        <f t="shared" si="545"/>
        <v>-1.1882015297370999E-5</v>
      </c>
      <c r="CE349" s="230">
        <f t="shared" si="546"/>
        <v>-1.1882015297370999E-5</v>
      </c>
      <c r="CF349" s="230">
        <f t="shared" si="546"/>
        <v>-1.1882015297370999E-5</v>
      </c>
      <c r="CG349" s="230">
        <f t="shared" si="546"/>
        <v>-1.1882015297370999E-5</v>
      </c>
      <c r="CH349" s="230">
        <f t="shared" si="546"/>
        <v>-1.1882015297370999E-5</v>
      </c>
      <c r="CI349" s="230">
        <f t="shared" si="546"/>
        <v>-1.1882015297370999E-5</v>
      </c>
      <c r="CJ349" s="230">
        <f t="shared" si="546"/>
        <v>-1.1882015297370999E-5</v>
      </c>
      <c r="CK349" s="230">
        <f t="shared" si="546"/>
        <v>-1.1882015297370999E-5</v>
      </c>
      <c r="CL349" s="230">
        <f t="shared" si="546"/>
        <v>-1.1882015297370999E-5</v>
      </c>
      <c r="CM349" s="230">
        <f t="shared" si="546"/>
        <v>-1.1882015297370999E-5</v>
      </c>
      <c r="CN349" s="230">
        <f t="shared" si="546"/>
        <v>-1.1882015297370999E-5</v>
      </c>
      <c r="CO349" s="230">
        <f t="shared" si="547"/>
        <v>-1.1882015297370999E-5</v>
      </c>
      <c r="CP349" s="230">
        <f t="shared" si="547"/>
        <v>-1.1882015297370999E-5</v>
      </c>
      <c r="CQ349" s="230">
        <f t="shared" si="547"/>
        <v>-1.1882015297370999E-5</v>
      </c>
      <c r="CR349" s="230">
        <f t="shared" si="547"/>
        <v>-1.1882015297370999E-5</v>
      </c>
      <c r="CS349" s="230">
        <f t="shared" si="547"/>
        <v>-1.1882015297370999E-5</v>
      </c>
      <c r="CT349" s="230">
        <f t="shared" si="547"/>
        <v>-1.1882015297370999E-5</v>
      </c>
      <c r="CU349" s="230">
        <f t="shared" si="547"/>
        <v>-1.1882015297370999E-5</v>
      </c>
      <c r="CV349" s="230">
        <f t="shared" si="547"/>
        <v>-1.1882015297370999E-5</v>
      </c>
      <c r="CW349" s="230">
        <f t="shared" si="547"/>
        <v>-1.1882015297370999E-5</v>
      </c>
      <c r="CX349" s="230">
        <f t="shared" si="547"/>
        <v>-1.1882015297370999E-5</v>
      </c>
      <c r="CY349" s="230">
        <f t="shared" si="548"/>
        <v>-1.1882015297370999E-5</v>
      </c>
      <c r="CZ349" s="230">
        <f t="shared" si="548"/>
        <v>-1.1882015297370999E-5</v>
      </c>
      <c r="DA349" s="230">
        <f t="shared" si="548"/>
        <v>-1.1882015297370999E-5</v>
      </c>
      <c r="DB349" s="230">
        <f t="shared" si="548"/>
        <v>-1.1882015297370999E-5</v>
      </c>
      <c r="DC349" s="230">
        <f t="shared" si="548"/>
        <v>-1.1882015297370999E-5</v>
      </c>
      <c r="DD349" s="230">
        <f t="shared" si="548"/>
        <v>-1.1882015297370999E-5</v>
      </c>
      <c r="DE349" s="230">
        <f t="shared" si="548"/>
        <v>-1.1882015297370999E-5</v>
      </c>
      <c r="DF349" s="230">
        <f t="shared" si="548"/>
        <v>-1.1882015297370999E-5</v>
      </c>
      <c r="DG349" s="230">
        <f t="shared" si="548"/>
        <v>-1.1882015297370999E-5</v>
      </c>
      <c r="DH349" s="230">
        <f t="shared" si="548"/>
        <v>-1.1882015297370999E-5</v>
      </c>
      <c r="DI349" s="230">
        <f t="shared" si="549"/>
        <v>-1.1882015297370999E-5</v>
      </c>
      <c r="DJ349" s="230">
        <f t="shared" si="549"/>
        <v>-1.1882015297370999E-5</v>
      </c>
      <c r="DK349" s="230">
        <f t="shared" si="549"/>
        <v>-1.1882015297370999E-5</v>
      </c>
      <c r="DL349" s="230">
        <f t="shared" si="549"/>
        <v>-1.1882015297370999E-5</v>
      </c>
      <c r="DM349" s="230">
        <f t="shared" si="549"/>
        <v>-1.1882015297370999E-5</v>
      </c>
      <c r="DN349" s="230">
        <f t="shared" si="549"/>
        <v>-1.1882015297370999E-5</v>
      </c>
      <c r="DO349" s="230">
        <f t="shared" si="549"/>
        <v>-1.1882015297370999E-5</v>
      </c>
      <c r="DP349" s="230">
        <f t="shared" si="549"/>
        <v>-1.1882015297370999E-5</v>
      </c>
    </row>
    <row r="350" spans="2:120" x14ac:dyDescent="0.25">
      <c r="B350" s="194" t="str">
        <f t="shared" si="529"/>
        <v>Grenada</v>
      </c>
      <c r="C350" s="233">
        <f>'web app'!$C$29</f>
        <v>668.55</v>
      </c>
      <c r="D350" s="234">
        <f>'web app'!$C$17</f>
        <v>0.15</v>
      </c>
      <c r="E350" s="235">
        <f>VLOOKUP($S350,'data countries EDGAR'!$A$15:$AA$223,'data countries EDGAR'!$AA$12,FALSE)</f>
        <v>1.4111578785159744E-5</v>
      </c>
      <c r="F350" s="235">
        <f>VLOOKUP($S350,'data countries EDGAR'!$A$15:$AA$223,'data countries EDGAR'!$Z$12,FALSE)</f>
        <v>4.9161904189686544E-6</v>
      </c>
      <c r="G350" s="193">
        <f t="shared" si="530"/>
        <v>4.2088556384340513E-3</v>
      </c>
      <c r="H350" s="262">
        <f>VLOOKUP($S350,'data countries EDGAR'!$A$15:$AA$223,'data countries EDGAR'!M$12,FALSE)/1000</f>
        <v>1.8037771824084E-4</v>
      </c>
      <c r="I350" s="236">
        <f>VLOOKUP($S350,'data countries EDGAR'!$A$15:$AA$223,'data countries EDGAR'!N$12,FALSE)/1000</f>
        <v>1.5363661658041001E-4</v>
      </c>
      <c r="J350" s="236">
        <f>VLOOKUP($S350,'data countries EDGAR'!$A$15:$AA$223,'data countries EDGAR'!O$12,FALSE)/1000</f>
        <v>1.6084437666E-4</v>
      </c>
      <c r="K350" s="236">
        <f>VLOOKUP($S350,'data countries EDGAR'!$A$15:$AA$223,'data countries EDGAR'!P$12,FALSE)/1000</f>
        <v>1.6941460787668998E-4</v>
      </c>
      <c r="L350" s="236">
        <f>VLOOKUP($S350,'data countries EDGAR'!$A$15:$AA$223,'data countries EDGAR'!Q$12,FALSE)/1000</f>
        <v>1.6994389775756998E-4</v>
      </c>
      <c r="M350" s="236">
        <f>VLOOKUP($S350,'data countries EDGAR'!$A$15:$AA$223,'data countries EDGAR'!R$12,FALSE)/1000</f>
        <v>1.7590852402018001E-4</v>
      </c>
      <c r="N350" s="236"/>
      <c r="O350" s="236"/>
      <c r="P350" s="262">
        <f t="shared" si="531"/>
        <v>8.2974802289485002E-4</v>
      </c>
      <c r="Q350" s="194">
        <f t="shared" si="532"/>
        <v>-1.2385417631327242E-4</v>
      </c>
      <c r="R350" s="237">
        <f t="shared" si="533"/>
        <v>3.6652924501047332E-2</v>
      </c>
      <c r="S350" s="194" t="str">
        <f>'data countries EDGAR'!A93</f>
        <v>Grenada</v>
      </c>
      <c r="T350" s="210">
        <f>'web app'!$M$22-1</f>
        <v>2024</v>
      </c>
      <c r="U350" s="228">
        <f t="shared" si="534"/>
        <v>3.3791076155392013E-3</v>
      </c>
      <c r="V350" s="193">
        <f t="shared" si="516"/>
        <v>3.3791076155404837E-3</v>
      </c>
      <c r="W350" s="254">
        <f t="shared" si="535"/>
        <v>5.2057686240156276E-2</v>
      </c>
      <c r="X350" s="197">
        <f t="shared" si="517"/>
        <v>1.7590852402018001E-4</v>
      </c>
      <c r="Y350" s="229">
        <f t="shared" si="518"/>
        <v>-3.5181704804036003E-6</v>
      </c>
      <c r="Z350" s="199">
        <f t="shared" si="536"/>
        <v>1.7942669450058362E-4</v>
      </c>
      <c r="AA350" s="199">
        <f t="shared" si="519"/>
        <v>-0.73397108987146342</v>
      </c>
      <c r="AB350" s="200">
        <f t="shared" si="520"/>
        <v>750.52622136468563</v>
      </c>
      <c r="AC350" s="199">
        <f t="shared" si="537"/>
        <v>2024.5060038432248</v>
      </c>
      <c r="AD350" s="199">
        <f t="shared" si="538"/>
        <v>2066.1399945930675</v>
      </c>
      <c r="AE350" s="201">
        <f t="shared" si="539"/>
        <v>2066.1399945930675</v>
      </c>
      <c r="AF350" s="202">
        <f t="shared" si="521"/>
        <v>2065.3235241108505</v>
      </c>
      <c r="AG350" s="202">
        <f t="shared" si="540"/>
        <v>2066.1399945930675</v>
      </c>
      <c r="AH350" s="202">
        <f t="shared" si="541"/>
        <v>2066</v>
      </c>
      <c r="AI350" s="177">
        <f t="shared" si="522"/>
        <v>2065</v>
      </c>
      <c r="AJ350" s="178" cm="1">
        <f t="array" ref="AJ350">IFERROR(INDEX($AN$6:$DP$6,MATCH(_xlfn.AGGREGATE(14,6,(AN350:DP350)/(AN350:DP350&lt;=0),1),AN350:DP350,0)),"-")</f>
        <v>2065</v>
      </c>
      <c r="AL350" s="176" t="s">
        <v>302</v>
      </c>
      <c r="AM350" s="154">
        <f t="shared" si="523"/>
        <v>1.8037771824084E-4</v>
      </c>
      <c r="AN350" s="173">
        <f t="shared" si="524"/>
        <v>1.5363661658041001E-4</v>
      </c>
      <c r="AO350" s="173">
        <f t="shared" si="525"/>
        <v>1.6084437666E-4</v>
      </c>
      <c r="AP350" s="173">
        <f t="shared" si="526"/>
        <v>1.6941460787668998E-4</v>
      </c>
      <c r="AQ350" s="173">
        <f t="shared" si="527"/>
        <v>1.6994389775756998E-4</v>
      </c>
      <c r="AR350" s="173">
        <f t="shared" si="528"/>
        <v>1.7590852402018001E-4</v>
      </c>
      <c r="AS350" s="230">
        <f t="shared" si="542"/>
        <v>1.7159952503365144E-4</v>
      </c>
      <c r="AT350" s="230">
        <f t="shared" si="542"/>
        <v>1.6729052604712286E-4</v>
      </c>
      <c r="AU350" s="230">
        <f t="shared" si="542"/>
        <v>1.6298152706059426E-4</v>
      </c>
      <c r="AV350" s="230">
        <f t="shared" si="542"/>
        <v>1.5867252807406568E-4</v>
      </c>
      <c r="AW350" s="230">
        <f t="shared" si="542"/>
        <v>1.543635290875371E-4</v>
      </c>
      <c r="AX350" s="230">
        <f t="shared" si="542"/>
        <v>1.5005453010100852E-4</v>
      </c>
      <c r="AY350" s="230">
        <f t="shared" si="542"/>
        <v>1.4574553111447995E-4</v>
      </c>
      <c r="AZ350" s="230">
        <f t="shared" si="542"/>
        <v>1.4143653212795134E-4</v>
      </c>
      <c r="BA350" s="230">
        <f t="shared" si="543"/>
        <v>1.3712753314142276E-4</v>
      </c>
      <c r="BB350" s="230">
        <f t="shared" si="543"/>
        <v>1.3281853415489419E-4</v>
      </c>
      <c r="BC350" s="230">
        <f t="shared" si="543"/>
        <v>1.2850953516836558E-4</v>
      </c>
      <c r="BD350" s="230">
        <f t="shared" si="543"/>
        <v>1.2420053618183703E-4</v>
      </c>
      <c r="BE350" s="230">
        <f t="shared" si="543"/>
        <v>1.1989153719530843E-4</v>
      </c>
      <c r="BF350" s="230">
        <f t="shared" si="543"/>
        <v>1.1558253820877985E-4</v>
      </c>
      <c r="BG350" s="230">
        <f t="shared" si="543"/>
        <v>1.1127353922225126E-4</v>
      </c>
      <c r="BH350" s="230">
        <f t="shared" si="543"/>
        <v>1.0696454023572268E-4</v>
      </c>
      <c r="BI350" s="230">
        <f t="shared" si="543"/>
        <v>1.026555412491941E-4</v>
      </c>
      <c r="BJ350" s="230">
        <f t="shared" si="543"/>
        <v>9.8346542262665513E-5</v>
      </c>
      <c r="BK350" s="230">
        <f t="shared" si="544"/>
        <v>9.4037543276136935E-5</v>
      </c>
      <c r="BL350" s="230">
        <f t="shared" si="544"/>
        <v>8.9728544289608344E-5</v>
      </c>
      <c r="BM350" s="230">
        <f t="shared" si="544"/>
        <v>8.5419545303079767E-5</v>
      </c>
      <c r="BN350" s="230">
        <f t="shared" si="544"/>
        <v>8.1110546316551176E-5</v>
      </c>
      <c r="BO350" s="230">
        <f t="shared" si="544"/>
        <v>7.6801547330022598E-5</v>
      </c>
      <c r="BP350" s="230">
        <f t="shared" si="544"/>
        <v>7.2492548343494021E-5</v>
      </c>
      <c r="BQ350" s="230">
        <f t="shared" si="544"/>
        <v>6.818354935696543E-5</v>
      </c>
      <c r="BR350" s="230">
        <f t="shared" si="544"/>
        <v>6.3874550370436852E-5</v>
      </c>
      <c r="BS350" s="230">
        <f t="shared" si="544"/>
        <v>5.9565551383908261E-5</v>
      </c>
      <c r="BT350" s="230">
        <f t="shared" si="544"/>
        <v>5.5256552397379684E-5</v>
      </c>
      <c r="BU350" s="230">
        <f t="shared" si="545"/>
        <v>5.0947553410851106E-5</v>
      </c>
      <c r="BV350" s="230">
        <f t="shared" si="545"/>
        <v>4.6638554424322502E-5</v>
      </c>
      <c r="BW350" s="230">
        <f t="shared" si="545"/>
        <v>4.2329555437793924E-5</v>
      </c>
      <c r="BX350" s="230">
        <f t="shared" si="545"/>
        <v>3.8020556451265347E-5</v>
      </c>
      <c r="BY350" s="230">
        <f t="shared" si="545"/>
        <v>3.371155746473677E-5</v>
      </c>
      <c r="BZ350" s="230">
        <f t="shared" si="545"/>
        <v>2.9402558478208192E-5</v>
      </c>
      <c r="CA350" s="230">
        <f t="shared" si="545"/>
        <v>2.5093559491679588E-5</v>
      </c>
      <c r="CB350" s="230">
        <f t="shared" si="545"/>
        <v>2.078456050515101E-5</v>
      </c>
      <c r="CC350" s="230">
        <f t="shared" si="545"/>
        <v>1.6475561518622433E-5</v>
      </c>
      <c r="CD350" s="230">
        <f t="shared" si="545"/>
        <v>1.2166562532093855E-5</v>
      </c>
      <c r="CE350" s="230">
        <f t="shared" si="546"/>
        <v>7.8575635455652507E-6</v>
      </c>
      <c r="CF350" s="230">
        <f t="shared" si="546"/>
        <v>3.5485645590366732E-6</v>
      </c>
      <c r="CG350" s="230">
        <f t="shared" si="546"/>
        <v>-7.6043442749190423E-7</v>
      </c>
      <c r="CH350" s="230">
        <f t="shared" si="546"/>
        <v>-3.4759455520580934E-6</v>
      </c>
      <c r="CI350" s="230">
        <f t="shared" si="546"/>
        <v>-3.5181704804036003E-6</v>
      </c>
      <c r="CJ350" s="230">
        <f t="shared" si="546"/>
        <v>-3.5181704804036003E-6</v>
      </c>
      <c r="CK350" s="230">
        <f t="shared" si="546"/>
        <v>-3.5181704804036003E-6</v>
      </c>
      <c r="CL350" s="230">
        <f t="shared" si="546"/>
        <v>-3.5181704804036003E-6</v>
      </c>
      <c r="CM350" s="230">
        <f t="shared" si="546"/>
        <v>-3.5181704804036003E-6</v>
      </c>
      <c r="CN350" s="230">
        <f t="shared" si="546"/>
        <v>-3.5181704804036003E-6</v>
      </c>
      <c r="CO350" s="230">
        <f t="shared" si="547"/>
        <v>-3.5181704804036003E-6</v>
      </c>
      <c r="CP350" s="230">
        <f t="shared" si="547"/>
        <v>-3.5181704804036003E-6</v>
      </c>
      <c r="CQ350" s="230">
        <f t="shared" si="547"/>
        <v>-3.5181704804036003E-6</v>
      </c>
      <c r="CR350" s="230">
        <f t="shared" si="547"/>
        <v>-3.5181704804036003E-6</v>
      </c>
      <c r="CS350" s="230">
        <f t="shared" si="547"/>
        <v>-3.5181704804036003E-6</v>
      </c>
      <c r="CT350" s="230">
        <f t="shared" si="547"/>
        <v>-3.5181704804036003E-6</v>
      </c>
      <c r="CU350" s="230">
        <f t="shared" si="547"/>
        <v>-3.5181704804036003E-6</v>
      </c>
      <c r="CV350" s="230">
        <f t="shared" si="547"/>
        <v>-3.5181704804036003E-6</v>
      </c>
      <c r="CW350" s="230">
        <f t="shared" si="547"/>
        <v>-3.5181704804036003E-6</v>
      </c>
      <c r="CX350" s="230">
        <f t="shared" si="547"/>
        <v>-3.5181704804036003E-6</v>
      </c>
      <c r="CY350" s="230">
        <f t="shared" si="548"/>
        <v>-3.5181704804036003E-6</v>
      </c>
      <c r="CZ350" s="230">
        <f t="shared" si="548"/>
        <v>-3.5181704804036003E-6</v>
      </c>
      <c r="DA350" s="230">
        <f t="shared" si="548"/>
        <v>-3.5181704804036003E-6</v>
      </c>
      <c r="DB350" s="230">
        <f t="shared" si="548"/>
        <v>-3.5181704804036003E-6</v>
      </c>
      <c r="DC350" s="230">
        <f t="shared" si="548"/>
        <v>-3.5181704804036003E-6</v>
      </c>
      <c r="DD350" s="230">
        <f t="shared" si="548"/>
        <v>-3.5181704804036003E-6</v>
      </c>
      <c r="DE350" s="230">
        <f t="shared" si="548"/>
        <v>-3.5181704804036003E-6</v>
      </c>
      <c r="DF350" s="230">
        <f t="shared" si="548"/>
        <v>-3.5181704804036003E-6</v>
      </c>
      <c r="DG350" s="230">
        <f t="shared" si="548"/>
        <v>-3.5181704804036003E-6</v>
      </c>
      <c r="DH350" s="230">
        <f t="shared" si="548"/>
        <v>-3.5181704804036003E-6</v>
      </c>
      <c r="DI350" s="230">
        <f t="shared" si="549"/>
        <v>-3.5181704804036003E-6</v>
      </c>
      <c r="DJ350" s="230">
        <f t="shared" si="549"/>
        <v>-3.5181704804036003E-6</v>
      </c>
      <c r="DK350" s="230">
        <f t="shared" si="549"/>
        <v>-3.5181704804036003E-6</v>
      </c>
      <c r="DL350" s="230">
        <f t="shared" si="549"/>
        <v>-3.5181704804036003E-6</v>
      </c>
      <c r="DM350" s="230">
        <f t="shared" si="549"/>
        <v>-3.5181704804036003E-6</v>
      </c>
      <c r="DN350" s="230">
        <f t="shared" si="549"/>
        <v>-3.5181704804036003E-6</v>
      </c>
      <c r="DO350" s="230">
        <f t="shared" si="549"/>
        <v>-3.5181704804036003E-6</v>
      </c>
      <c r="DP350" s="230">
        <f t="shared" si="549"/>
        <v>-3.5181704804036003E-6</v>
      </c>
    </row>
    <row r="351" spans="2:120" x14ac:dyDescent="0.25">
      <c r="B351" s="194" t="str">
        <f t="shared" si="529"/>
        <v>Guadeloupe</v>
      </c>
      <c r="C351" s="233">
        <f>'web app'!$C$29</f>
        <v>668.55</v>
      </c>
      <c r="D351" s="234">
        <f>'web app'!$C$17</f>
        <v>0.15</v>
      </c>
      <c r="E351" s="235">
        <f>VLOOKUP($S351,'data countries EDGAR'!$A$15:$AA$223,'data countries EDGAR'!$AA$12,FALSE)</f>
        <v>5.8196630696027186E-5</v>
      </c>
      <c r="F351" s="235">
        <f>VLOOKUP($S351,'data countries EDGAR'!$A$15:$AA$223,'data countries EDGAR'!$Z$12,FALSE)</f>
        <v>3.0406212327667048E-5</v>
      </c>
      <c r="G351" s="193">
        <f t="shared" si="530"/>
        <v>2.3114965881686877E-2</v>
      </c>
      <c r="H351" s="262">
        <f>VLOOKUP($S351,'data countries EDGAR'!$A$15:$AA$223,'data countries EDGAR'!M$12,FALSE)/1000</f>
        <v>1.1156205786596999E-3</v>
      </c>
      <c r="I351" s="236">
        <f>VLOOKUP($S351,'data countries EDGAR'!$A$15:$AA$223,'data countries EDGAR'!N$12,FALSE)/1000</f>
        <v>1.1147667987856001E-3</v>
      </c>
      <c r="J351" s="236">
        <f>VLOOKUP($S351,'data countries EDGAR'!$A$15:$AA$223,'data countries EDGAR'!O$12,FALSE)/1000</f>
        <v>1.1147689982738999E-3</v>
      </c>
      <c r="K351" s="236">
        <f>VLOOKUP($S351,'data countries EDGAR'!$A$15:$AA$223,'data countries EDGAR'!P$12,FALSE)/1000</f>
        <v>1.1147689741058001E-3</v>
      </c>
      <c r="L351" s="236">
        <f>VLOOKUP($S351,'data countries EDGAR'!$A$15:$AA$223,'data countries EDGAR'!Q$12,FALSE)/1000</f>
        <v>1.1174391883935E-3</v>
      </c>
      <c r="M351" s="236">
        <f>VLOOKUP($S351,'data countries EDGAR'!$A$15:$AA$223,'data countries EDGAR'!R$12,FALSE)/1000</f>
        <v>1.1549550174173001E-3</v>
      </c>
      <c r="N351" s="236"/>
      <c r="O351" s="236"/>
      <c r="P351" s="262">
        <f t="shared" si="531"/>
        <v>5.6166989769761005E-3</v>
      </c>
      <c r="Q351" s="194">
        <f t="shared" si="532"/>
        <v>-9.926944389828695E-4</v>
      </c>
      <c r="R351" s="237">
        <f t="shared" si="533"/>
        <v>5.6731014813565468E-2</v>
      </c>
      <c r="S351" s="194" t="str">
        <f>'data countries EDGAR'!A94</f>
        <v>Guadeloupe</v>
      </c>
      <c r="T351" s="210">
        <f>'web app'!$M$22-1</f>
        <v>2024</v>
      </c>
      <c r="U351" s="228">
        <f t="shared" si="534"/>
        <v>1.7498266904710777E-2</v>
      </c>
      <c r="V351" s="193">
        <f t="shared" si="516"/>
        <v>1.749826690471299E-2</v>
      </c>
      <c r="W351" s="254">
        <f t="shared" si="535"/>
        <v>6.6003966204709386E-2</v>
      </c>
      <c r="X351" s="197">
        <f t="shared" si="517"/>
        <v>1.1549550174173001E-3</v>
      </c>
      <c r="Y351" s="229">
        <f t="shared" si="518"/>
        <v>-2.3099100348346003E-5</v>
      </c>
      <c r="Z351" s="199">
        <f t="shared" si="536"/>
        <v>1.178054117765646E-3</v>
      </c>
      <c r="AA351" s="199">
        <f t="shared" si="519"/>
        <v>-4.8096267740132363</v>
      </c>
      <c r="AB351" s="200">
        <f t="shared" si="520"/>
        <v>4908.7167969155207</v>
      </c>
      <c r="AC351" s="199">
        <f t="shared" si="537"/>
        <v>2024.5074227946075</v>
      </c>
      <c r="AD351" s="199">
        <f t="shared" si="538"/>
        <v>2058.1800373837123</v>
      </c>
      <c r="AE351" s="201">
        <f t="shared" si="539"/>
        <v>2058.1800373837123</v>
      </c>
      <c r="AF351" s="202">
        <f t="shared" si="521"/>
        <v>2057.519644493836</v>
      </c>
      <c r="AG351" s="202">
        <f t="shared" si="540"/>
        <v>2058.1800373837123</v>
      </c>
      <c r="AH351" s="202">
        <f t="shared" si="541"/>
        <v>2058</v>
      </c>
      <c r="AI351" s="177">
        <f t="shared" si="522"/>
        <v>2058</v>
      </c>
      <c r="AJ351" s="178" cm="1">
        <f t="array" ref="AJ351">IFERROR(INDEX($AN$6:$DP$6,MATCH(_xlfn.AGGREGATE(14,6,(AN351:DP351)/(AN351:DP351&lt;=0),1),AN351:DP351,0)),"-")</f>
        <v>2058</v>
      </c>
      <c r="AL351" s="176" t="s">
        <v>302</v>
      </c>
      <c r="AM351" s="154">
        <f t="shared" si="523"/>
        <v>1.1156205786596999E-3</v>
      </c>
      <c r="AN351" s="173">
        <f t="shared" si="524"/>
        <v>1.1147667987856001E-3</v>
      </c>
      <c r="AO351" s="173">
        <f t="shared" si="525"/>
        <v>1.1147689982738999E-3</v>
      </c>
      <c r="AP351" s="173">
        <f t="shared" si="526"/>
        <v>1.1147689741058001E-3</v>
      </c>
      <c r="AQ351" s="173">
        <f t="shared" si="527"/>
        <v>1.1174391883935E-3</v>
      </c>
      <c r="AR351" s="173">
        <f t="shared" si="528"/>
        <v>1.1549550174173001E-3</v>
      </c>
      <c r="AS351" s="230">
        <f t="shared" si="542"/>
        <v>1.1199772023886459E-3</v>
      </c>
      <c r="AT351" s="230">
        <f t="shared" si="542"/>
        <v>1.0849993873599916E-3</v>
      </c>
      <c r="AU351" s="230">
        <f t="shared" si="542"/>
        <v>1.0500215723313374E-3</v>
      </c>
      <c r="AV351" s="230">
        <f t="shared" si="542"/>
        <v>1.0150437573026832E-3</v>
      </c>
      <c r="AW351" s="230">
        <f t="shared" si="542"/>
        <v>9.80065942274029E-4</v>
      </c>
      <c r="AX351" s="230">
        <f t="shared" si="542"/>
        <v>9.450881272453749E-4</v>
      </c>
      <c r="AY351" s="230">
        <f t="shared" si="542"/>
        <v>9.1011031221672068E-4</v>
      </c>
      <c r="AZ351" s="230">
        <f t="shared" si="542"/>
        <v>8.7513249718806647E-4</v>
      </c>
      <c r="BA351" s="230">
        <f t="shared" si="543"/>
        <v>8.4015468215941226E-4</v>
      </c>
      <c r="BB351" s="230">
        <f t="shared" si="543"/>
        <v>8.0517686713075804E-4</v>
      </c>
      <c r="BC351" s="230">
        <f t="shared" si="543"/>
        <v>7.7019905210210394E-4</v>
      </c>
      <c r="BD351" s="230">
        <f t="shared" si="543"/>
        <v>7.3522123707344973E-4</v>
      </c>
      <c r="BE351" s="230">
        <f t="shared" si="543"/>
        <v>7.0024342204479551E-4</v>
      </c>
      <c r="BF351" s="230">
        <f t="shared" si="543"/>
        <v>6.652656070161413E-4</v>
      </c>
      <c r="BG351" s="230">
        <f t="shared" si="543"/>
        <v>6.3028779198748709E-4</v>
      </c>
      <c r="BH351" s="230">
        <f t="shared" si="543"/>
        <v>5.9530997695883287E-4</v>
      </c>
      <c r="BI351" s="230">
        <f t="shared" si="543"/>
        <v>5.6033216193017866E-4</v>
      </c>
      <c r="BJ351" s="230">
        <f t="shared" si="543"/>
        <v>5.2535434690152445E-4</v>
      </c>
      <c r="BK351" s="230">
        <f t="shared" si="544"/>
        <v>4.9037653187287023E-4</v>
      </c>
      <c r="BL351" s="230">
        <f t="shared" si="544"/>
        <v>4.5539871684421602E-4</v>
      </c>
      <c r="BM351" s="230">
        <f t="shared" si="544"/>
        <v>4.2042090181556191E-4</v>
      </c>
      <c r="BN351" s="230">
        <f t="shared" si="544"/>
        <v>3.854430867869077E-4</v>
      </c>
      <c r="BO351" s="230">
        <f t="shared" si="544"/>
        <v>3.5046527175825349E-4</v>
      </c>
      <c r="BP351" s="230">
        <f t="shared" si="544"/>
        <v>3.1548745672959927E-4</v>
      </c>
      <c r="BQ351" s="230">
        <f t="shared" si="544"/>
        <v>2.8050964170094506E-4</v>
      </c>
      <c r="BR351" s="230">
        <f t="shared" si="544"/>
        <v>2.4553182667229085E-4</v>
      </c>
      <c r="BS351" s="230">
        <f t="shared" si="544"/>
        <v>2.1055401164363663E-4</v>
      </c>
      <c r="BT351" s="230">
        <f t="shared" si="544"/>
        <v>1.7557619661498253E-4</v>
      </c>
      <c r="BU351" s="230">
        <f t="shared" si="545"/>
        <v>1.4059838158632832E-4</v>
      </c>
      <c r="BV351" s="230">
        <f t="shared" si="545"/>
        <v>1.056205665576741E-4</v>
      </c>
      <c r="BW351" s="230">
        <f t="shared" si="545"/>
        <v>7.0642751529019889E-5</v>
      </c>
      <c r="BX351" s="230">
        <f t="shared" si="545"/>
        <v>3.5664936500365675E-5</v>
      </c>
      <c r="BY351" s="230">
        <f t="shared" si="545"/>
        <v>6.8712147171146216E-7</v>
      </c>
      <c r="BZ351" s="230">
        <f t="shared" si="545"/>
        <v>-2.2532224352337232E-5</v>
      </c>
      <c r="CA351" s="230">
        <f t="shared" si="545"/>
        <v>-2.3099100348346003E-5</v>
      </c>
      <c r="CB351" s="230">
        <f t="shared" si="545"/>
        <v>-2.3099100348346003E-5</v>
      </c>
      <c r="CC351" s="230">
        <f t="shared" si="545"/>
        <v>-2.3099100348346003E-5</v>
      </c>
      <c r="CD351" s="230">
        <f t="shared" si="545"/>
        <v>-2.3099100348346003E-5</v>
      </c>
      <c r="CE351" s="230">
        <f t="shared" si="546"/>
        <v>-2.3099100348346003E-5</v>
      </c>
      <c r="CF351" s="230">
        <f t="shared" si="546"/>
        <v>-2.3099100348346003E-5</v>
      </c>
      <c r="CG351" s="230">
        <f t="shared" si="546"/>
        <v>-2.3099100348346003E-5</v>
      </c>
      <c r="CH351" s="230">
        <f t="shared" si="546"/>
        <v>-2.3099100348346003E-5</v>
      </c>
      <c r="CI351" s="230">
        <f t="shared" si="546"/>
        <v>-2.3099100348346003E-5</v>
      </c>
      <c r="CJ351" s="230">
        <f t="shared" si="546"/>
        <v>-2.3099100348346003E-5</v>
      </c>
      <c r="CK351" s="230">
        <f t="shared" si="546"/>
        <v>-2.3099100348346003E-5</v>
      </c>
      <c r="CL351" s="230">
        <f t="shared" si="546"/>
        <v>-2.3099100348346003E-5</v>
      </c>
      <c r="CM351" s="230">
        <f t="shared" si="546"/>
        <v>-2.3099100348346003E-5</v>
      </c>
      <c r="CN351" s="230">
        <f t="shared" si="546"/>
        <v>-2.3099100348346003E-5</v>
      </c>
      <c r="CO351" s="230">
        <f t="shared" si="547"/>
        <v>-2.3099100348346003E-5</v>
      </c>
      <c r="CP351" s="230">
        <f t="shared" si="547"/>
        <v>-2.3099100348346003E-5</v>
      </c>
      <c r="CQ351" s="230">
        <f t="shared" si="547"/>
        <v>-2.3099100348346003E-5</v>
      </c>
      <c r="CR351" s="230">
        <f t="shared" si="547"/>
        <v>-2.3099100348346003E-5</v>
      </c>
      <c r="CS351" s="230">
        <f t="shared" si="547"/>
        <v>-2.3099100348346003E-5</v>
      </c>
      <c r="CT351" s="230">
        <f t="shared" si="547"/>
        <v>-2.3099100348346003E-5</v>
      </c>
      <c r="CU351" s="230">
        <f t="shared" si="547"/>
        <v>-2.3099100348346003E-5</v>
      </c>
      <c r="CV351" s="230">
        <f t="shared" si="547"/>
        <v>-2.3099100348346003E-5</v>
      </c>
      <c r="CW351" s="230">
        <f t="shared" si="547"/>
        <v>-2.3099100348346003E-5</v>
      </c>
      <c r="CX351" s="230">
        <f t="shared" si="547"/>
        <v>-2.3099100348346003E-5</v>
      </c>
      <c r="CY351" s="230">
        <f t="shared" si="548"/>
        <v>-2.3099100348346003E-5</v>
      </c>
      <c r="CZ351" s="230">
        <f t="shared" si="548"/>
        <v>-2.3099100348346003E-5</v>
      </c>
      <c r="DA351" s="230">
        <f t="shared" si="548"/>
        <v>-2.3099100348346003E-5</v>
      </c>
      <c r="DB351" s="230">
        <f t="shared" si="548"/>
        <v>-2.3099100348346003E-5</v>
      </c>
      <c r="DC351" s="230">
        <f t="shared" si="548"/>
        <v>-2.3099100348346003E-5</v>
      </c>
      <c r="DD351" s="230">
        <f t="shared" si="548"/>
        <v>-2.3099100348346003E-5</v>
      </c>
      <c r="DE351" s="230">
        <f t="shared" si="548"/>
        <v>-2.3099100348346003E-5</v>
      </c>
      <c r="DF351" s="230">
        <f t="shared" si="548"/>
        <v>-2.3099100348346003E-5</v>
      </c>
      <c r="DG351" s="230">
        <f t="shared" si="548"/>
        <v>-2.3099100348346003E-5</v>
      </c>
      <c r="DH351" s="230">
        <f t="shared" si="548"/>
        <v>-2.3099100348346003E-5</v>
      </c>
      <c r="DI351" s="230">
        <f t="shared" si="549"/>
        <v>-2.3099100348346003E-5</v>
      </c>
      <c r="DJ351" s="230">
        <f t="shared" si="549"/>
        <v>-2.3099100348346003E-5</v>
      </c>
      <c r="DK351" s="230">
        <f t="shared" si="549"/>
        <v>-2.3099100348346003E-5</v>
      </c>
      <c r="DL351" s="230">
        <f t="shared" si="549"/>
        <v>-2.3099100348346003E-5</v>
      </c>
      <c r="DM351" s="230">
        <f t="shared" si="549"/>
        <v>-2.3099100348346003E-5</v>
      </c>
      <c r="DN351" s="230">
        <f t="shared" si="549"/>
        <v>-2.3099100348346003E-5</v>
      </c>
      <c r="DO351" s="230">
        <f t="shared" si="549"/>
        <v>-2.3099100348346003E-5</v>
      </c>
      <c r="DP351" s="230">
        <f t="shared" si="549"/>
        <v>-2.3099100348346003E-5</v>
      </c>
    </row>
    <row r="352" spans="2:120" x14ac:dyDescent="0.25">
      <c r="B352" s="194" t="str">
        <f t="shared" si="529"/>
        <v>Guatemala</v>
      </c>
      <c r="C352" s="233">
        <f>'web app'!$C$29</f>
        <v>668.55</v>
      </c>
      <c r="D352" s="234">
        <f>'web app'!$C$17</f>
        <v>0.15</v>
      </c>
      <c r="E352" s="235">
        <f>VLOOKUP($S352,'data countries EDGAR'!$A$15:$AA$223,'data countries EDGAR'!$AA$12,FALSE)</f>
        <v>2.279357705086864E-3</v>
      </c>
      <c r="F352" s="235">
        <f>VLOOKUP($S352,'data countries EDGAR'!$A$15:$AA$223,'data countries EDGAR'!$Z$12,FALSE)</f>
        <v>5.3591350386461979E-4</v>
      </c>
      <c r="G352" s="193">
        <f t="shared" si="530"/>
        <v>0.53312191611776116</v>
      </c>
      <c r="H352" s="262">
        <f>VLOOKUP($S352,'data countries EDGAR'!$A$15:$AA$223,'data countries EDGAR'!M$12,FALSE)/1000</f>
        <v>1.9662959886291999E-2</v>
      </c>
      <c r="I352" s="236">
        <f>VLOOKUP($S352,'data countries EDGAR'!$A$15:$AA$223,'data countries EDGAR'!N$12,FALSE)/1000</f>
        <v>1.7618715753155E-2</v>
      </c>
      <c r="J352" s="236">
        <f>VLOOKUP($S352,'data countries EDGAR'!$A$15:$AA$223,'data countries EDGAR'!O$12,FALSE)/1000</f>
        <v>2.0204741373158999E-2</v>
      </c>
      <c r="K352" s="236">
        <f>VLOOKUP($S352,'data countries EDGAR'!$A$15:$AA$223,'data countries EDGAR'!P$12,FALSE)/1000</f>
        <v>1.8951792488022999E-2</v>
      </c>
      <c r="L352" s="236">
        <f>VLOOKUP($S352,'data countries EDGAR'!$A$15:$AA$223,'data countries EDGAR'!Q$12,FALSE)/1000</f>
        <v>2.0127877116299001E-2</v>
      </c>
      <c r="M352" s="236">
        <f>VLOOKUP($S352,'data countries EDGAR'!$A$15:$AA$223,'data countries EDGAR'!R$12,FALSE)/1000</f>
        <v>2.0369356005976003E-2</v>
      </c>
      <c r="N352" s="236"/>
      <c r="O352" s="236"/>
      <c r="P352" s="262">
        <f t="shared" si="531"/>
        <v>9.7272482736612001E-2</v>
      </c>
      <c r="Q352" s="194">
        <f t="shared" si="532"/>
        <v>-1.2587091289168722E-2</v>
      </c>
      <c r="R352" s="237">
        <f t="shared" si="533"/>
        <v>2.8879448555256797E-2</v>
      </c>
      <c r="S352" s="194" t="str">
        <f>'data countries EDGAR'!A95</f>
        <v>Guatemala</v>
      </c>
      <c r="T352" s="210">
        <f>'web app'!$M$22-1</f>
        <v>2024</v>
      </c>
      <c r="U352" s="228">
        <f t="shared" si="534"/>
        <v>0.43584943338114918</v>
      </c>
      <c r="V352" s="193">
        <f t="shared" si="516"/>
        <v>0.43584943338108806</v>
      </c>
      <c r="W352" s="254">
        <f t="shared" si="535"/>
        <v>4.6734845673418235E-2</v>
      </c>
      <c r="X352" s="197">
        <f t="shared" si="517"/>
        <v>2.0369356005976003E-2</v>
      </c>
      <c r="Y352" s="229">
        <f t="shared" si="518"/>
        <v>-4.0738712011952006E-4</v>
      </c>
      <c r="Z352" s="199">
        <f t="shared" si="536"/>
        <v>2.0776743126095523E-2</v>
      </c>
      <c r="AA352" s="199">
        <f t="shared" si="519"/>
        <v>-85.079431369707336</v>
      </c>
      <c r="AB352" s="200">
        <f t="shared" si="520"/>
        <v>87087.749431357399</v>
      </c>
      <c r="AC352" s="199">
        <f t="shared" si="537"/>
        <v>2024.5054430110558</v>
      </c>
      <c r="AD352" s="199">
        <f t="shared" si="538"/>
        <v>2070.4304597603386</v>
      </c>
      <c r="AE352" s="201">
        <f t="shared" si="539"/>
        <v>2070.4304597603386</v>
      </c>
      <c r="AF352" s="202">
        <f t="shared" si="521"/>
        <v>2069.5298625101359</v>
      </c>
      <c r="AG352" s="202">
        <f t="shared" si="540"/>
        <v>2070.4304597603386</v>
      </c>
      <c r="AH352" s="202">
        <f t="shared" si="541"/>
        <v>2070</v>
      </c>
      <c r="AI352" s="177">
        <f t="shared" si="522"/>
        <v>2070</v>
      </c>
      <c r="AJ352" s="178" cm="1">
        <f t="array" ref="AJ352">IFERROR(INDEX($AN$6:$DP$6,MATCH(_xlfn.AGGREGATE(14,6,(AN352:DP352)/(AN352:DP352&lt;=0),1),AN352:DP352,0)),"-")</f>
        <v>2070</v>
      </c>
      <c r="AL352" s="176" t="s">
        <v>302</v>
      </c>
      <c r="AM352" s="154">
        <f t="shared" si="523"/>
        <v>1.9662959886291999E-2</v>
      </c>
      <c r="AN352" s="173">
        <f t="shared" si="524"/>
        <v>1.7618715753155E-2</v>
      </c>
      <c r="AO352" s="173">
        <f t="shared" si="525"/>
        <v>2.0204741373158999E-2</v>
      </c>
      <c r="AP352" s="173">
        <f t="shared" si="526"/>
        <v>1.8951792488022999E-2</v>
      </c>
      <c r="AQ352" s="173">
        <f t="shared" si="527"/>
        <v>2.0127877116299001E-2</v>
      </c>
      <c r="AR352" s="173">
        <f t="shared" si="528"/>
        <v>2.0369356005976003E-2</v>
      </c>
      <c r="AS352" s="230">
        <f t="shared" ref="AS352:AZ361" si="550">IF(AS$6&lt;=$T352,0,IF(AS$6&lt;$AH352,$X352+($Y352-$X352)/($AG352-($T352+0.5))*(AS$6+0.5-($T352+0.5)),
IF(AS$6=$AH352,($X352+($Y352-$X352)/($AG352-($T352+0.5))*(0.5*($AG352+$AH352)-($T352+0.5)))*($AG352-$AH352)+$Y352*($AH352+1-$AG352),
$Y352)))</f>
        <v>1.9917003836315457E-2</v>
      </c>
      <c r="AT352" s="230">
        <f t="shared" si="550"/>
        <v>1.9464651666654915E-2</v>
      </c>
      <c r="AU352" s="230">
        <f t="shared" si="550"/>
        <v>1.9012299496994369E-2</v>
      </c>
      <c r="AV352" s="230">
        <f t="shared" si="550"/>
        <v>1.8559947327333823E-2</v>
      </c>
      <c r="AW352" s="230">
        <f t="shared" si="550"/>
        <v>1.8107595157673278E-2</v>
      </c>
      <c r="AX352" s="230">
        <f t="shared" si="550"/>
        <v>1.7655242988012736E-2</v>
      </c>
      <c r="AY352" s="230">
        <f t="shared" si="550"/>
        <v>1.720289081835219E-2</v>
      </c>
      <c r="AZ352" s="230">
        <f t="shared" si="550"/>
        <v>1.6750538648691644E-2</v>
      </c>
      <c r="BA352" s="230">
        <f t="shared" ref="BA352:BJ361" si="551">IF(BA$6&lt;=$T352,0,IF(BA$6&lt;$AH352,$X352+($Y352-$X352)/($AG352-($T352+0.5))*(BA$6+0.5-($T352+0.5)),
IF(BA$6=$AH352,($X352+($Y352-$X352)/($AG352-($T352+0.5))*(0.5*($AG352+$AH352)-($T352+0.5)))*($AG352-$AH352)+$Y352*($AH352+1-$AG352),
$Y352)))</f>
        <v>1.6298186479031099E-2</v>
      </c>
      <c r="BB352" s="230">
        <f t="shared" si="551"/>
        <v>1.5845834309370557E-2</v>
      </c>
      <c r="BC352" s="230">
        <f t="shared" si="551"/>
        <v>1.5393482139710011E-2</v>
      </c>
      <c r="BD352" s="230">
        <f t="shared" si="551"/>
        <v>1.4941129970049467E-2</v>
      </c>
      <c r="BE352" s="230">
        <f t="shared" si="551"/>
        <v>1.4488777800388923E-2</v>
      </c>
      <c r="BF352" s="230">
        <f t="shared" si="551"/>
        <v>1.4036425630728377E-2</v>
      </c>
      <c r="BG352" s="230">
        <f t="shared" si="551"/>
        <v>1.3584073461067832E-2</v>
      </c>
      <c r="BH352" s="230">
        <f t="shared" si="551"/>
        <v>1.3131721291407288E-2</v>
      </c>
      <c r="BI352" s="230">
        <f t="shared" si="551"/>
        <v>1.2679369121746744E-2</v>
      </c>
      <c r="BJ352" s="230">
        <f t="shared" si="551"/>
        <v>1.2227016952086198E-2</v>
      </c>
      <c r="BK352" s="230">
        <f t="shared" ref="BK352:BT361" si="552">IF(BK$6&lt;=$T352,0,IF(BK$6&lt;$AH352,$X352+($Y352-$X352)/($AG352-($T352+0.5))*(BK$6+0.5-($T352+0.5)),
IF(BK$6=$AH352,($X352+($Y352-$X352)/($AG352-($T352+0.5))*(0.5*($AG352+$AH352)-($T352+0.5)))*($AG352-$AH352)+$Y352*($AH352+1-$AG352),
$Y352)))</f>
        <v>1.1774664782425654E-2</v>
      </c>
      <c r="BL352" s="230">
        <f t="shared" si="552"/>
        <v>1.1322312612765109E-2</v>
      </c>
      <c r="BM352" s="230">
        <f t="shared" si="552"/>
        <v>1.0869960443104565E-2</v>
      </c>
      <c r="BN352" s="230">
        <f t="shared" si="552"/>
        <v>1.0417608273444019E-2</v>
      </c>
      <c r="BO352" s="230">
        <f t="shared" si="552"/>
        <v>9.9652561037834753E-3</v>
      </c>
      <c r="BP352" s="230">
        <f t="shared" si="552"/>
        <v>9.5129039341229314E-3</v>
      </c>
      <c r="BQ352" s="230">
        <f t="shared" si="552"/>
        <v>9.0605517644623858E-3</v>
      </c>
      <c r="BR352" s="230">
        <f t="shared" si="552"/>
        <v>8.6081995948018419E-3</v>
      </c>
      <c r="BS352" s="230">
        <f t="shared" si="552"/>
        <v>8.1558474251412962E-3</v>
      </c>
      <c r="BT352" s="230">
        <f t="shared" si="552"/>
        <v>7.7034952554807523E-3</v>
      </c>
      <c r="BU352" s="230">
        <f t="shared" ref="BU352:CD361" si="553">IF(BU$6&lt;=$T352,0,IF(BU$6&lt;$AH352,$X352+($Y352-$X352)/($AG352-($T352+0.5))*(BU$6+0.5-($T352+0.5)),
IF(BU$6=$AH352,($X352+($Y352-$X352)/($AG352-($T352+0.5))*(0.5*($AG352+$AH352)-($T352+0.5)))*($AG352-$AH352)+$Y352*($AH352+1-$AG352),
$Y352)))</f>
        <v>7.2511430858202067E-3</v>
      </c>
      <c r="BV352" s="230">
        <f t="shared" si="553"/>
        <v>6.7987909161596628E-3</v>
      </c>
      <c r="BW352" s="230">
        <f t="shared" si="553"/>
        <v>6.3464387464991171E-3</v>
      </c>
      <c r="BX352" s="230">
        <f t="shared" si="553"/>
        <v>5.8940865768385732E-3</v>
      </c>
      <c r="BY352" s="230">
        <f t="shared" si="553"/>
        <v>5.4417344071780293E-3</v>
      </c>
      <c r="BZ352" s="230">
        <f t="shared" si="553"/>
        <v>4.9893822375174837E-3</v>
      </c>
      <c r="CA352" s="230">
        <f t="shared" si="553"/>
        <v>4.5370300678569397E-3</v>
      </c>
      <c r="CB352" s="230">
        <f t="shared" si="553"/>
        <v>4.0846778981963941E-3</v>
      </c>
      <c r="CC352" s="230">
        <f t="shared" si="553"/>
        <v>3.6323257285358485E-3</v>
      </c>
      <c r="CD352" s="230">
        <f t="shared" si="553"/>
        <v>3.1799735588753063E-3</v>
      </c>
      <c r="CE352" s="230">
        <f t="shared" ref="CE352:CN361" si="554">IF(CE$6&lt;=$T352,0,IF(CE$6&lt;$AH352,$X352+($Y352-$X352)/($AG352-($T352+0.5))*(CE$6+0.5-($T352+0.5)),
IF(CE$6=$AH352,($X352+($Y352-$X352)/($AG352-($T352+0.5))*(0.5*($AG352+$AH352)-($T352+0.5)))*($AG352-$AH352)+$Y352*($AH352+1-$AG352),
$Y352)))</f>
        <v>2.7276213892147606E-3</v>
      </c>
      <c r="CF352" s="230">
        <f t="shared" si="554"/>
        <v>2.275269219554215E-3</v>
      </c>
      <c r="CG352" s="230">
        <f t="shared" si="554"/>
        <v>1.8229170498936728E-3</v>
      </c>
      <c r="CH352" s="230">
        <f t="shared" si="554"/>
        <v>1.3705648802331272E-3</v>
      </c>
      <c r="CI352" s="230">
        <f t="shared" si="554"/>
        <v>9.1821271057258153E-4</v>
      </c>
      <c r="CJ352" s="230">
        <f t="shared" si="554"/>
        <v>4.6586054091203588E-4</v>
      </c>
      <c r="CK352" s="230">
        <f t="shared" si="554"/>
        <v>1.3508371251493706E-5</v>
      </c>
      <c r="CL352" s="230">
        <f t="shared" si="554"/>
        <v>-3.6547768558311579E-4</v>
      </c>
      <c r="CM352" s="230">
        <f t="shared" si="554"/>
        <v>-4.0738712011952006E-4</v>
      </c>
      <c r="CN352" s="230">
        <f t="shared" si="554"/>
        <v>-4.0738712011952006E-4</v>
      </c>
      <c r="CO352" s="230">
        <f t="shared" ref="CO352:CX361" si="555">IF(CO$6&lt;=$T352,0,IF(CO$6&lt;$AH352,$X352+($Y352-$X352)/($AG352-($T352+0.5))*(CO$6+0.5-($T352+0.5)),
IF(CO$6=$AH352,($X352+($Y352-$X352)/($AG352-($T352+0.5))*(0.5*($AG352+$AH352)-($T352+0.5)))*($AG352-$AH352)+$Y352*($AH352+1-$AG352),
$Y352)))</f>
        <v>-4.0738712011952006E-4</v>
      </c>
      <c r="CP352" s="230">
        <f t="shared" si="555"/>
        <v>-4.0738712011952006E-4</v>
      </c>
      <c r="CQ352" s="230">
        <f t="shared" si="555"/>
        <v>-4.0738712011952006E-4</v>
      </c>
      <c r="CR352" s="230">
        <f t="shared" si="555"/>
        <v>-4.0738712011952006E-4</v>
      </c>
      <c r="CS352" s="230">
        <f t="shared" si="555"/>
        <v>-4.0738712011952006E-4</v>
      </c>
      <c r="CT352" s="230">
        <f t="shared" si="555"/>
        <v>-4.0738712011952006E-4</v>
      </c>
      <c r="CU352" s="230">
        <f t="shared" si="555"/>
        <v>-4.0738712011952006E-4</v>
      </c>
      <c r="CV352" s="230">
        <f t="shared" si="555"/>
        <v>-4.0738712011952006E-4</v>
      </c>
      <c r="CW352" s="230">
        <f t="shared" si="555"/>
        <v>-4.0738712011952006E-4</v>
      </c>
      <c r="CX352" s="230">
        <f t="shared" si="555"/>
        <v>-4.0738712011952006E-4</v>
      </c>
      <c r="CY352" s="230">
        <f t="shared" ref="CY352:DH361" si="556">IF(CY$6&lt;=$T352,0,IF(CY$6&lt;$AH352,$X352+($Y352-$X352)/($AG352-($T352+0.5))*(CY$6+0.5-($T352+0.5)),
IF(CY$6=$AH352,($X352+($Y352-$X352)/($AG352-($T352+0.5))*(0.5*($AG352+$AH352)-($T352+0.5)))*($AG352-$AH352)+$Y352*($AH352+1-$AG352),
$Y352)))</f>
        <v>-4.0738712011952006E-4</v>
      </c>
      <c r="CZ352" s="230">
        <f t="shared" si="556"/>
        <v>-4.0738712011952006E-4</v>
      </c>
      <c r="DA352" s="230">
        <f t="shared" si="556"/>
        <v>-4.0738712011952006E-4</v>
      </c>
      <c r="DB352" s="230">
        <f t="shared" si="556"/>
        <v>-4.0738712011952006E-4</v>
      </c>
      <c r="DC352" s="230">
        <f t="shared" si="556"/>
        <v>-4.0738712011952006E-4</v>
      </c>
      <c r="DD352" s="230">
        <f t="shared" si="556"/>
        <v>-4.0738712011952006E-4</v>
      </c>
      <c r="DE352" s="230">
        <f t="shared" si="556"/>
        <v>-4.0738712011952006E-4</v>
      </c>
      <c r="DF352" s="230">
        <f t="shared" si="556"/>
        <v>-4.0738712011952006E-4</v>
      </c>
      <c r="DG352" s="230">
        <f t="shared" si="556"/>
        <v>-4.0738712011952006E-4</v>
      </c>
      <c r="DH352" s="230">
        <f t="shared" si="556"/>
        <v>-4.0738712011952006E-4</v>
      </c>
      <c r="DI352" s="230">
        <f t="shared" ref="DI352:DP361" si="557">IF(DI$6&lt;=$T352,0,IF(DI$6&lt;$AH352,$X352+($Y352-$X352)/($AG352-($T352+0.5))*(DI$6+0.5-($T352+0.5)),
IF(DI$6=$AH352,($X352+($Y352-$X352)/($AG352-($T352+0.5))*(0.5*($AG352+$AH352)-($T352+0.5)))*($AG352-$AH352)+$Y352*($AH352+1-$AG352),
$Y352)))</f>
        <v>-4.0738712011952006E-4</v>
      </c>
      <c r="DJ352" s="230">
        <f t="shared" si="557"/>
        <v>-4.0738712011952006E-4</v>
      </c>
      <c r="DK352" s="230">
        <f t="shared" si="557"/>
        <v>-4.0738712011952006E-4</v>
      </c>
      <c r="DL352" s="230">
        <f t="shared" si="557"/>
        <v>-4.0738712011952006E-4</v>
      </c>
      <c r="DM352" s="230">
        <f t="shared" si="557"/>
        <v>-4.0738712011952006E-4</v>
      </c>
      <c r="DN352" s="230">
        <f t="shared" si="557"/>
        <v>-4.0738712011952006E-4</v>
      </c>
      <c r="DO352" s="230">
        <f t="shared" si="557"/>
        <v>-4.0738712011952006E-4</v>
      </c>
      <c r="DP352" s="230">
        <f t="shared" si="557"/>
        <v>-4.0738712011952006E-4</v>
      </c>
    </row>
    <row r="353" spans="2:120" x14ac:dyDescent="0.25">
      <c r="B353" s="194" t="str">
        <f t="shared" si="529"/>
        <v>Guinea</v>
      </c>
      <c r="C353" s="233">
        <f>'web app'!$C$29</f>
        <v>668.55</v>
      </c>
      <c r="D353" s="234">
        <f>'web app'!$C$17</f>
        <v>0.15</v>
      </c>
      <c r="E353" s="235">
        <f>VLOOKUP($S353,'data countries EDGAR'!$A$15:$AA$223,'data countries EDGAR'!$AA$12,FALSE)</f>
        <v>1.7373716760647685E-3</v>
      </c>
      <c r="F353" s="235">
        <f>VLOOKUP($S353,'data countries EDGAR'!$A$15:$AA$223,'data countries EDGAR'!$Z$12,FALSE)</f>
        <v>1.3120639449461886E-4</v>
      </c>
      <c r="G353" s="193">
        <f t="shared" si="530"/>
        <v>0.24878830488843595</v>
      </c>
      <c r="H353" s="262">
        <f>VLOOKUP($S353,'data countries EDGAR'!$A$15:$AA$223,'data countries EDGAR'!M$12,FALSE)/1000</f>
        <v>4.8140344536353004E-3</v>
      </c>
      <c r="I353" s="236">
        <f>VLOOKUP($S353,'data countries EDGAR'!$A$15:$AA$223,'data countries EDGAR'!N$12,FALSE)/1000</f>
        <v>5.3934482267243003E-3</v>
      </c>
      <c r="J353" s="236">
        <f>VLOOKUP($S353,'data countries EDGAR'!$A$15:$AA$223,'data countries EDGAR'!O$12,FALSE)/1000</f>
        <v>5.0776691697758001E-3</v>
      </c>
      <c r="K353" s="236">
        <f>VLOOKUP($S353,'data countries EDGAR'!$A$15:$AA$223,'data countries EDGAR'!P$12,FALSE)/1000</f>
        <v>5.2207972012312002E-3</v>
      </c>
      <c r="L353" s="236">
        <f>VLOOKUP($S353,'data countries EDGAR'!$A$15:$AA$223,'data countries EDGAR'!Q$12,FALSE)/1000</f>
        <v>5.0263955885831001E-3</v>
      </c>
      <c r="M353" s="236">
        <f>VLOOKUP($S353,'data countries EDGAR'!$A$15:$AA$223,'data countries EDGAR'!R$12,FALSE)/1000</f>
        <v>5.2054030457428001E-3</v>
      </c>
      <c r="N353" s="236"/>
      <c r="O353" s="236"/>
      <c r="P353" s="262">
        <f t="shared" si="531"/>
        <v>2.5923713232057197E-2</v>
      </c>
      <c r="Q353" s="194">
        <f t="shared" si="532"/>
        <v>0</v>
      </c>
      <c r="R353" s="237">
        <f t="shared" si="533"/>
        <v>0</v>
      </c>
      <c r="S353" s="194" t="str">
        <f>'data countries EDGAR'!A96</f>
        <v>Guinea</v>
      </c>
      <c r="T353" s="210">
        <f>'web app'!$M$22-1</f>
        <v>2024</v>
      </c>
      <c r="U353" s="228">
        <f t="shared" si="534"/>
        <v>0.22286459165637876</v>
      </c>
      <c r="V353" s="193">
        <f t="shared" si="516"/>
        <v>0.21892230196257059</v>
      </c>
      <c r="W353" s="254">
        <f t="shared" si="535"/>
        <v>5.6676268874606972E-3</v>
      </c>
      <c r="X353" s="197">
        <f t="shared" si="517"/>
        <v>5.2054030457428001E-3</v>
      </c>
      <c r="Y353" s="229">
        <f t="shared" si="518"/>
        <v>-1.04108060914856E-4</v>
      </c>
      <c r="Z353" s="199">
        <f t="shared" si="536"/>
        <v>5.3095111066576561E-3</v>
      </c>
      <c r="AA353" s="199">
        <f t="shared" si="519"/>
        <v>-21.965073590535326</v>
      </c>
      <c r="AB353" s="200">
        <f t="shared" si="520"/>
        <v>22706.729262291694</v>
      </c>
      <c r="AC353" s="199">
        <f t="shared" si="537"/>
        <v>2024.5028432759834</v>
      </c>
      <c r="AD353" s="199">
        <f t="shared" si="538"/>
        <v>2112.4267438931765</v>
      </c>
      <c r="AE353" s="201">
        <f t="shared" si="539"/>
        <v>2112.4267438931765</v>
      </c>
      <c r="AF353" s="202">
        <f t="shared" si="521"/>
        <v>2110.7026900913497</v>
      </c>
      <c r="AG353" s="202">
        <f t="shared" si="540"/>
        <v>2112.4267438931765</v>
      </c>
      <c r="AH353" s="202">
        <f t="shared" si="541"/>
        <v>2112</v>
      </c>
      <c r="AI353" s="177">
        <f t="shared" si="522"/>
        <v>2111</v>
      </c>
      <c r="AJ353" s="178" t="str" cm="1">
        <f t="array" ref="AJ353">IFERROR(INDEX($AN$6:$DP$6,MATCH(_xlfn.AGGREGATE(14,6,(AN353:DP353)/(AN353:DP353&lt;=0),1),AN353:DP353,0)),"-")</f>
        <v>-</v>
      </c>
      <c r="AL353" s="176" t="s">
        <v>302</v>
      </c>
      <c r="AM353" s="154">
        <f t="shared" si="523"/>
        <v>4.8140344536353004E-3</v>
      </c>
      <c r="AN353" s="173">
        <f t="shared" si="524"/>
        <v>5.3934482267243003E-3</v>
      </c>
      <c r="AO353" s="173">
        <f t="shared" si="525"/>
        <v>5.0776691697758001E-3</v>
      </c>
      <c r="AP353" s="173">
        <f t="shared" si="526"/>
        <v>5.2207972012312002E-3</v>
      </c>
      <c r="AQ353" s="173">
        <f t="shared" si="527"/>
        <v>5.0263955885831001E-3</v>
      </c>
      <c r="AR353" s="173">
        <f t="shared" si="528"/>
        <v>5.2054030457428001E-3</v>
      </c>
      <c r="AS353" s="230">
        <f t="shared" si="550"/>
        <v>5.1450174238993679E-3</v>
      </c>
      <c r="AT353" s="230">
        <f t="shared" si="550"/>
        <v>5.0846318020559356E-3</v>
      </c>
      <c r="AU353" s="230">
        <f t="shared" si="550"/>
        <v>5.0242461802125042E-3</v>
      </c>
      <c r="AV353" s="230">
        <f t="shared" si="550"/>
        <v>4.963860558369072E-3</v>
      </c>
      <c r="AW353" s="230">
        <f t="shared" si="550"/>
        <v>4.9034749365256397E-3</v>
      </c>
      <c r="AX353" s="230">
        <f t="shared" si="550"/>
        <v>4.8430893146822074E-3</v>
      </c>
      <c r="AY353" s="230">
        <f t="shared" si="550"/>
        <v>4.7827036928387761E-3</v>
      </c>
      <c r="AZ353" s="230">
        <f t="shared" si="550"/>
        <v>4.7223180709953438E-3</v>
      </c>
      <c r="BA353" s="230">
        <f t="shared" si="551"/>
        <v>4.6619324491519116E-3</v>
      </c>
      <c r="BB353" s="230">
        <f t="shared" si="551"/>
        <v>4.6015468273084793E-3</v>
      </c>
      <c r="BC353" s="230">
        <f t="shared" si="551"/>
        <v>4.5411612054650479E-3</v>
      </c>
      <c r="BD353" s="230">
        <f t="shared" si="551"/>
        <v>4.4807755836216157E-3</v>
      </c>
      <c r="BE353" s="230">
        <f t="shared" si="551"/>
        <v>4.4203899617781834E-3</v>
      </c>
      <c r="BF353" s="230">
        <f t="shared" si="551"/>
        <v>4.3600043399347511E-3</v>
      </c>
      <c r="BG353" s="230">
        <f t="shared" si="551"/>
        <v>4.2996187180913198E-3</v>
      </c>
      <c r="BH353" s="230">
        <f t="shared" si="551"/>
        <v>4.2392330962478875E-3</v>
      </c>
      <c r="BI353" s="230">
        <f t="shared" si="551"/>
        <v>4.1788474744044552E-3</v>
      </c>
      <c r="BJ353" s="230">
        <f t="shared" si="551"/>
        <v>4.118461852561023E-3</v>
      </c>
      <c r="BK353" s="230">
        <f t="shared" si="552"/>
        <v>4.0580762307175916E-3</v>
      </c>
      <c r="BL353" s="230">
        <f t="shared" si="552"/>
        <v>3.9976906088741593E-3</v>
      </c>
      <c r="BM353" s="230">
        <f t="shared" si="552"/>
        <v>3.9373049870307271E-3</v>
      </c>
      <c r="BN353" s="230">
        <f t="shared" si="552"/>
        <v>3.8769193651872948E-3</v>
      </c>
      <c r="BO353" s="230">
        <f t="shared" si="552"/>
        <v>3.816533743343863E-3</v>
      </c>
      <c r="BP353" s="230">
        <f t="shared" si="552"/>
        <v>3.7561481215004312E-3</v>
      </c>
      <c r="BQ353" s="230">
        <f t="shared" si="552"/>
        <v>3.6957624996569989E-3</v>
      </c>
      <c r="BR353" s="230">
        <f t="shared" si="552"/>
        <v>3.6353768778135667E-3</v>
      </c>
      <c r="BS353" s="230">
        <f t="shared" si="552"/>
        <v>3.5749912559701349E-3</v>
      </c>
      <c r="BT353" s="230">
        <f t="shared" si="552"/>
        <v>3.514605634126703E-3</v>
      </c>
      <c r="BU353" s="230">
        <f t="shared" si="553"/>
        <v>3.4542200122832708E-3</v>
      </c>
      <c r="BV353" s="230">
        <f t="shared" si="553"/>
        <v>3.3938343904398385E-3</v>
      </c>
      <c r="BW353" s="230">
        <f t="shared" si="553"/>
        <v>3.3334487685964067E-3</v>
      </c>
      <c r="BX353" s="230">
        <f t="shared" si="553"/>
        <v>3.2730631467529749E-3</v>
      </c>
      <c r="BY353" s="230">
        <f t="shared" si="553"/>
        <v>3.2126775249095426E-3</v>
      </c>
      <c r="BZ353" s="230">
        <f t="shared" si="553"/>
        <v>3.1522919030661104E-3</v>
      </c>
      <c r="CA353" s="230">
        <f t="shared" si="553"/>
        <v>3.0919062812226786E-3</v>
      </c>
      <c r="CB353" s="230">
        <f t="shared" si="553"/>
        <v>3.0315206593792463E-3</v>
      </c>
      <c r="CC353" s="230">
        <f t="shared" si="553"/>
        <v>2.9711350375358145E-3</v>
      </c>
      <c r="CD353" s="230">
        <f t="shared" si="553"/>
        <v>2.9107494156923822E-3</v>
      </c>
      <c r="CE353" s="230">
        <f t="shared" si="554"/>
        <v>2.8503637938489504E-3</v>
      </c>
      <c r="CF353" s="230">
        <f t="shared" si="554"/>
        <v>2.7899781720055182E-3</v>
      </c>
      <c r="CG353" s="230">
        <f t="shared" si="554"/>
        <v>2.7295925501620863E-3</v>
      </c>
      <c r="CH353" s="230">
        <f t="shared" si="554"/>
        <v>2.6692069283186541E-3</v>
      </c>
      <c r="CI353" s="230">
        <f t="shared" si="554"/>
        <v>2.6088213064752223E-3</v>
      </c>
      <c r="CJ353" s="230">
        <f t="shared" si="554"/>
        <v>2.54843568463179E-3</v>
      </c>
      <c r="CK353" s="230">
        <f t="shared" si="554"/>
        <v>2.4880500627883582E-3</v>
      </c>
      <c r="CL353" s="230">
        <f t="shared" si="554"/>
        <v>2.4276644409449259E-3</v>
      </c>
      <c r="CM353" s="230">
        <f t="shared" si="554"/>
        <v>2.3672788191014941E-3</v>
      </c>
      <c r="CN353" s="230">
        <f t="shared" si="554"/>
        <v>2.3068931972580618E-3</v>
      </c>
      <c r="CO353" s="230">
        <f t="shared" si="555"/>
        <v>2.24650757541463E-3</v>
      </c>
      <c r="CP353" s="230">
        <f t="shared" si="555"/>
        <v>2.1861219535711978E-3</v>
      </c>
      <c r="CQ353" s="230">
        <f t="shared" si="555"/>
        <v>2.1257363317277659E-3</v>
      </c>
      <c r="CR353" s="230">
        <f t="shared" si="555"/>
        <v>2.0653507098843337E-3</v>
      </c>
      <c r="CS353" s="230">
        <f t="shared" si="555"/>
        <v>2.0049650880409019E-3</v>
      </c>
      <c r="CT353" s="230">
        <f t="shared" si="555"/>
        <v>1.9445794661974696E-3</v>
      </c>
      <c r="CU353" s="230">
        <f t="shared" si="555"/>
        <v>1.8841938443540378E-3</v>
      </c>
      <c r="CV353" s="230">
        <f t="shared" si="555"/>
        <v>1.8238082225106055E-3</v>
      </c>
      <c r="CW353" s="230">
        <f t="shared" si="555"/>
        <v>1.7634226006671737E-3</v>
      </c>
      <c r="CX353" s="230">
        <f t="shared" si="555"/>
        <v>1.7030369788237415E-3</v>
      </c>
      <c r="CY353" s="230">
        <f t="shared" si="556"/>
        <v>1.6426513569803096E-3</v>
      </c>
      <c r="CZ353" s="230">
        <f t="shared" si="556"/>
        <v>1.5822657351368774E-3</v>
      </c>
      <c r="DA353" s="230">
        <f t="shared" si="556"/>
        <v>1.5218801132934456E-3</v>
      </c>
      <c r="DB353" s="230">
        <f t="shared" si="556"/>
        <v>1.4614944914500133E-3</v>
      </c>
      <c r="DC353" s="230">
        <f t="shared" si="556"/>
        <v>1.4011088696065815E-3</v>
      </c>
      <c r="DD353" s="230">
        <f t="shared" si="556"/>
        <v>1.3407232477631492E-3</v>
      </c>
      <c r="DE353" s="230">
        <f t="shared" si="556"/>
        <v>1.2803376259197174E-3</v>
      </c>
      <c r="DF353" s="230">
        <f t="shared" si="556"/>
        <v>1.2199520040762852E-3</v>
      </c>
      <c r="DG353" s="230">
        <f t="shared" si="556"/>
        <v>1.1595663822328529E-3</v>
      </c>
      <c r="DH353" s="230">
        <f t="shared" si="556"/>
        <v>1.0991807603894206E-3</v>
      </c>
      <c r="DI353" s="230">
        <f t="shared" si="557"/>
        <v>1.0387951385459893E-3</v>
      </c>
      <c r="DJ353" s="230">
        <f t="shared" si="557"/>
        <v>9.7840951670255701E-4</v>
      </c>
      <c r="DK353" s="230">
        <f t="shared" si="557"/>
        <v>9.1802389485912475E-4</v>
      </c>
      <c r="DL353" s="230">
        <f t="shared" si="557"/>
        <v>8.576382730156925E-4</v>
      </c>
      <c r="DM353" s="230">
        <f t="shared" si="557"/>
        <v>7.9725265117226111E-4</v>
      </c>
      <c r="DN353" s="230">
        <f t="shared" si="557"/>
        <v>7.3686702932882885E-4</v>
      </c>
      <c r="DO353" s="230">
        <f t="shared" si="557"/>
        <v>6.764814074853966E-4</v>
      </c>
      <c r="DP353" s="230">
        <f t="shared" si="557"/>
        <v>6.1609578564196434E-4</v>
      </c>
    </row>
    <row r="354" spans="2:120" x14ac:dyDescent="0.25">
      <c r="B354" s="194" t="str">
        <f t="shared" si="529"/>
        <v>Guinea-Bissau</v>
      </c>
      <c r="C354" s="233">
        <f>'web app'!$C$29</f>
        <v>668.55</v>
      </c>
      <c r="D354" s="234">
        <f>'web app'!$C$17</f>
        <v>0.15</v>
      </c>
      <c r="E354" s="235">
        <f>VLOOKUP($S354,'data countries EDGAR'!$A$15:$AA$223,'data countries EDGAR'!$AA$12,FALSE)</f>
        <v>2.5334358864824669E-4</v>
      </c>
      <c r="F354" s="235">
        <f>VLOOKUP($S354,'data countries EDGAR'!$A$15:$AA$223,'data countries EDGAR'!$Z$12,FALSE)</f>
        <v>9.7187608271239932E-6</v>
      </c>
      <c r="G354" s="193">
        <f t="shared" si="530"/>
        <v>3.0928784346945477E-2</v>
      </c>
      <c r="H354" s="262">
        <f>VLOOKUP($S354,'data countries EDGAR'!$A$15:$AA$223,'data countries EDGAR'!M$12,FALSE)/1000</f>
        <v>3.5658665607440996E-4</v>
      </c>
      <c r="I354" s="236">
        <f>VLOOKUP($S354,'data countries EDGAR'!$A$15:$AA$223,'data countries EDGAR'!N$12,FALSE)/1000</f>
        <v>3.3629519558171003E-4</v>
      </c>
      <c r="J354" s="236">
        <f>VLOOKUP($S354,'data countries EDGAR'!$A$15:$AA$223,'data countries EDGAR'!O$12,FALSE)/1000</f>
        <v>3.3604569277057998E-4</v>
      </c>
      <c r="K354" s="236">
        <f>VLOOKUP($S354,'data countries EDGAR'!$A$15:$AA$223,'data countries EDGAR'!P$12,FALSE)/1000</f>
        <v>3.4386750712368005E-4</v>
      </c>
      <c r="L354" s="236">
        <f>VLOOKUP($S354,'data countries EDGAR'!$A$15:$AA$223,'data countries EDGAR'!Q$12,FALSE)/1000</f>
        <v>3.2931341822295E-4</v>
      </c>
      <c r="M354" s="236">
        <f>VLOOKUP($S354,'data countries EDGAR'!$A$15:$AA$223,'data countries EDGAR'!R$12,FALSE)/1000</f>
        <v>3.4216062171671001E-4</v>
      </c>
      <c r="N354" s="236"/>
      <c r="O354" s="236"/>
      <c r="P354" s="262">
        <f t="shared" si="531"/>
        <v>1.68768243541563E-3</v>
      </c>
      <c r="Q354" s="194">
        <f t="shared" si="532"/>
        <v>0</v>
      </c>
      <c r="R354" s="237">
        <f t="shared" si="533"/>
        <v>0</v>
      </c>
      <c r="S354" s="194" t="str">
        <f>'data countries EDGAR'!A97</f>
        <v>Guinea-Bissau</v>
      </c>
      <c r="T354" s="210">
        <f>'web app'!$M$22-1</f>
        <v>2024</v>
      </c>
      <c r="U354" s="228">
        <f t="shared" si="534"/>
        <v>2.9241101911529847E-2</v>
      </c>
      <c r="V354" s="193">
        <f t="shared" si="516"/>
        <v>2.0051436352630552E-2</v>
      </c>
      <c r="W354" s="254">
        <f t="shared" si="535"/>
        <v>-0.30257084578929594</v>
      </c>
      <c r="X354" s="197">
        <f t="shared" si="517"/>
        <v>3.4216062171671001E-4</v>
      </c>
      <c r="Y354" s="229">
        <f t="shared" si="518"/>
        <v>-6.8432124343342002E-6</v>
      </c>
      <c r="Z354" s="199">
        <f t="shared" si="536"/>
        <v>3.4900383415104421E-4</v>
      </c>
      <c r="AA354" s="199">
        <f t="shared" si="519"/>
        <v>-1.4729879004248074</v>
      </c>
      <c r="AB354" s="200">
        <f t="shared" si="520"/>
        <v>1551.636889758553</v>
      </c>
      <c r="AC354" s="199">
        <f t="shared" si="537"/>
        <v>2024.5014573191042</v>
      </c>
      <c r="AD354" s="199">
        <f t="shared" si="538"/>
        <v>2196.0478785008509</v>
      </c>
      <c r="AE354" s="201">
        <f t="shared" si="539"/>
        <v>2196.0478785008509</v>
      </c>
      <c r="AF354" s="202">
        <f t="shared" si="521"/>
        <v>2192.6841946086774</v>
      </c>
      <c r="AG354" s="202">
        <f t="shared" si="540"/>
        <v>2196.0478785008509</v>
      </c>
      <c r="AH354" s="202">
        <f t="shared" si="541"/>
        <v>2196</v>
      </c>
      <c r="AI354" s="177">
        <f t="shared" si="522"/>
        <v>2193</v>
      </c>
      <c r="AJ354" s="178" t="str" cm="1">
        <f t="array" ref="AJ354">IFERROR(INDEX($AN$6:$DP$6,MATCH(_xlfn.AGGREGATE(14,6,(AN354:DP354)/(AN354:DP354&lt;=0),1),AN354:DP354,0)),"-")</f>
        <v>-</v>
      </c>
      <c r="AL354" s="176" t="s">
        <v>302</v>
      </c>
      <c r="AM354" s="154">
        <f t="shared" si="523"/>
        <v>3.5658665607440996E-4</v>
      </c>
      <c r="AN354" s="173">
        <f t="shared" si="524"/>
        <v>3.3629519558171003E-4</v>
      </c>
      <c r="AO354" s="173">
        <f t="shared" si="525"/>
        <v>3.3604569277057998E-4</v>
      </c>
      <c r="AP354" s="173">
        <f t="shared" si="526"/>
        <v>3.4386750712368005E-4</v>
      </c>
      <c r="AQ354" s="173">
        <f t="shared" si="527"/>
        <v>3.2931341822295E-4</v>
      </c>
      <c r="AR354" s="173">
        <f t="shared" si="528"/>
        <v>3.4216062171671001E-4</v>
      </c>
      <c r="AS354" s="230">
        <f t="shared" si="550"/>
        <v>3.4012618190200068E-4</v>
      </c>
      <c r="AT354" s="230">
        <f t="shared" si="550"/>
        <v>3.3809174208729141E-4</v>
      </c>
      <c r="AU354" s="230">
        <f t="shared" si="550"/>
        <v>3.3605730227258208E-4</v>
      </c>
      <c r="AV354" s="230">
        <f t="shared" si="550"/>
        <v>3.3402286245787281E-4</v>
      </c>
      <c r="AW354" s="230">
        <f t="shared" si="550"/>
        <v>3.3198842264316349E-4</v>
      </c>
      <c r="AX354" s="230">
        <f t="shared" si="550"/>
        <v>3.2995398282845422E-4</v>
      </c>
      <c r="AY354" s="230">
        <f t="shared" si="550"/>
        <v>3.2791954301374489E-4</v>
      </c>
      <c r="AZ354" s="230">
        <f t="shared" si="550"/>
        <v>3.2588510319903562E-4</v>
      </c>
      <c r="BA354" s="230">
        <f t="shared" si="551"/>
        <v>3.238506633843263E-4</v>
      </c>
      <c r="BB354" s="230">
        <f t="shared" si="551"/>
        <v>3.2181622356961703E-4</v>
      </c>
      <c r="BC354" s="230">
        <f t="shared" si="551"/>
        <v>3.197817837549077E-4</v>
      </c>
      <c r="BD354" s="230">
        <f t="shared" si="551"/>
        <v>3.1774734394019843E-4</v>
      </c>
      <c r="BE354" s="230">
        <f t="shared" si="551"/>
        <v>3.1571290412548911E-4</v>
      </c>
      <c r="BF354" s="230">
        <f t="shared" si="551"/>
        <v>3.1367846431077983E-4</v>
      </c>
      <c r="BG354" s="230">
        <f t="shared" si="551"/>
        <v>3.1164402449607051E-4</v>
      </c>
      <c r="BH354" s="230">
        <f t="shared" si="551"/>
        <v>3.0960958468136124E-4</v>
      </c>
      <c r="BI354" s="230">
        <f t="shared" si="551"/>
        <v>3.0757514486665191E-4</v>
      </c>
      <c r="BJ354" s="230">
        <f t="shared" si="551"/>
        <v>3.0554070505194264E-4</v>
      </c>
      <c r="BK354" s="230">
        <f t="shared" si="552"/>
        <v>3.0350626523723332E-4</v>
      </c>
      <c r="BL354" s="230">
        <f t="shared" si="552"/>
        <v>3.0147182542252405E-4</v>
      </c>
      <c r="BM354" s="230">
        <f t="shared" si="552"/>
        <v>2.9943738560781472E-4</v>
      </c>
      <c r="BN354" s="230">
        <f t="shared" si="552"/>
        <v>2.9740294579310545E-4</v>
      </c>
      <c r="BO354" s="230">
        <f t="shared" si="552"/>
        <v>2.9536850597839613E-4</v>
      </c>
      <c r="BP354" s="230">
        <f t="shared" si="552"/>
        <v>2.9333406616368685E-4</v>
      </c>
      <c r="BQ354" s="230">
        <f t="shared" si="552"/>
        <v>2.9129962634897753E-4</v>
      </c>
      <c r="BR354" s="230">
        <f t="shared" si="552"/>
        <v>2.8926518653426826E-4</v>
      </c>
      <c r="BS354" s="230">
        <f t="shared" si="552"/>
        <v>2.8723074671955893E-4</v>
      </c>
      <c r="BT354" s="230">
        <f t="shared" si="552"/>
        <v>2.8519630690484966E-4</v>
      </c>
      <c r="BU354" s="230">
        <f t="shared" si="553"/>
        <v>2.8316186709014034E-4</v>
      </c>
      <c r="BV354" s="230">
        <f t="shared" si="553"/>
        <v>2.8112742727543107E-4</v>
      </c>
      <c r="BW354" s="230">
        <f t="shared" si="553"/>
        <v>2.7909298746072174E-4</v>
      </c>
      <c r="BX354" s="230">
        <f t="shared" si="553"/>
        <v>2.7705854764601247E-4</v>
      </c>
      <c r="BY354" s="230">
        <f t="shared" si="553"/>
        <v>2.7502410783130315E-4</v>
      </c>
      <c r="BZ354" s="230">
        <f t="shared" si="553"/>
        <v>2.7298966801659388E-4</v>
      </c>
      <c r="CA354" s="230">
        <f t="shared" si="553"/>
        <v>2.7095522820188455E-4</v>
      </c>
      <c r="CB354" s="230">
        <f t="shared" si="553"/>
        <v>2.6892078838717528E-4</v>
      </c>
      <c r="CC354" s="230">
        <f t="shared" si="553"/>
        <v>2.6688634857246595E-4</v>
      </c>
      <c r="CD354" s="230">
        <f t="shared" si="553"/>
        <v>2.6485190875775668E-4</v>
      </c>
      <c r="CE354" s="230">
        <f t="shared" si="554"/>
        <v>2.6281746894304736E-4</v>
      </c>
      <c r="CF354" s="230">
        <f t="shared" si="554"/>
        <v>2.6078302912833809E-4</v>
      </c>
      <c r="CG354" s="230">
        <f t="shared" si="554"/>
        <v>2.5874858931362876E-4</v>
      </c>
      <c r="CH354" s="230">
        <f t="shared" si="554"/>
        <v>2.5671414949891949E-4</v>
      </c>
      <c r="CI354" s="230">
        <f t="shared" si="554"/>
        <v>2.5467970968421017E-4</v>
      </c>
      <c r="CJ354" s="230">
        <f t="shared" si="554"/>
        <v>2.526452698695009E-4</v>
      </c>
      <c r="CK354" s="230">
        <f t="shared" si="554"/>
        <v>2.5061083005479157E-4</v>
      </c>
      <c r="CL354" s="230">
        <f t="shared" si="554"/>
        <v>2.485763902400823E-4</v>
      </c>
      <c r="CM354" s="230">
        <f t="shared" si="554"/>
        <v>2.4654195042537298E-4</v>
      </c>
      <c r="CN354" s="230">
        <f t="shared" si="554"/>
        <v>2.445075106106637E-4</v>
      </c>
      <c r="CO354" s="230">
        <f t="shared" si="555"/>
        <v>2.4247307079595438E-4</v>
      </c>
      <c r="CP354" s="230">
        <f t="shared" si="555"/>
        <v>2.4043863098124508E-4</v>
      </c>
      <c r="CQ354" s="230">
        <f t="shared" si="555"/>
        <v>2.3840419116653578E-4</v>
      </c>
      <c r="CR354" s="230">
        <f t="shared" si="555"/>
        <v>2.3636975135182649E-4</v>
      </c>
      <c r="CS354" s="230">
        <f t="shared" si="555"/>
        <v>2.3433531153711719E-4</v>
      </c>
      <c r="CT354" s="230">
        <f t="shared" si="555"/>
        <v>2.3230087172240789E-4</v>
      </c>
      <c r="CU354" s="230">
        <f t="shared" si="555"/>
        <v>2.3026643190769859E-4</v>
      </c>
      <c r="CV354" s="230">
        <f t="shared" si="555"/>
        <v>2.2823199209298929E-4</v>
      </c>
      <c r="CW354" s="230">
        <f t="shared" si="555"/>
        <v>2.2619755227828E-4</v>
      </c>
      <c r="CX354" s="230">
        <f t="shared" si="555"/>
        <v>2.241631124635707E-4</v>
      </c>
      <c r="CY354" s="230">
        <f t="shared" si="556"/>
        <v>2.221286726488614E-4</v>
      </c>
      <c r="CZ354" s="230">
        <f t="shared" si="556"/>
        <v>2.200942328341521E-4</v>
      </c>
      <c r="DA354" s="230">
        <f t="shared" si="556"/>
        <v>2.180597930194428E-4</v>
      </c>
      <c r="DB354" s="230">
        <f t="shared" si="556"/>
        <v>2.1602535320473351E-4</v>
      </c>
      <c r="DC354" s="230">
        <f t="shared" si="556"/>
        <v>2.1399091339002421E-4</v>
      </c>
      <c r="DD354" s="230">
        <f t="shared" si="556"/>
        <v>2.1195647357531491E-4</v>
      </c>
      <c r="DE354" s="230">
        <f t="shared" si="556"/>
        <v>2.0992203376060561E-4</v>
      </c>
      <c r="DF354" s="230">
        <f t="shared" si="556"/>
        <v>2.0788759394589631E-4</v>
      </c>
      <c r="DG354" s="230">
        <f t="shared" si="556"/>
        <v>2.0585315413118702E-4</v>
      </c>
      <c r="DH354" s="230">
        <f t="shared" si="556"/>
        <v>2.0381871431647772E-4</v>
      </c>
      <c r="DI354" s="230">
        <f t="shared" si="557"/>
        <v>2.0178427450176842E-4</v>
      </c>
      <c r="DJ354" s="230">
        <f t="shared" si="557"/>
        <v>1.9974983468705912E-4</v>
      </c>
      <c r="DK354" s="230">
        <f t="shared" si="557"/>
        <v>1.9771539487234982E-4</v>
      </c>
      <c r="DL354" s="230">
        <f t="shared" si="557"/>
        <v>1.9568095505764053E-4</v>
      </c>
      <c r="DM354" s="230">
        <f t="shared" si="557"/>
        <v>1.9364651524293123E-4</v>
      </c>
      <c r="DN354" s="230">
        <f t="shared" si="557"/>
        <v>1.9161207542822193E-4</v>
      </c>
      <c r="DO354" s="230">
        <f t="shared" si="557"/>
        <v>1.8957763561351263E-4</v>
      </c>
      <c r="DP354" s="230">
        <f t="shared" si="557"/>
        <v>1.8754319579880334E-4</v>
      </c>
    </row>
    <row r="355" spans="2:120" x14ac:dyDescent="0.25">
      <c r="B355" s="194" t="str">
        <f t="shared" si="529"/>
        <v>Guyana</v>
      </c>
      <c r="C355" s="233">
        <f>'web app'!$C$29</f>
        <v>668.55</v>
      </c>
      <c r="D355" s="234">
        <f>'web app'!$C$17</f>
        <v>0.15</v>
      </c>
      <c r="E355" s="235">
        <f>VLOOKUP($S355,'data countries EDGAR'!$A$15:$AA$223,'data countries EDGAR'!$AA$12,FALSE)</f>
        <v>1.0198823438693426E-4</v>
      </c>
      <c r="F355" s="235">
        <f>VLOOKUP($S355,'data countries EDGAR'!$A$15:$AA$223,'data countries EDGAR'!$Z$12,FALSE)</f>
        <v>7.6134849335760956E-5</v>
      </c>
      <c r="G355" s="193">
        <f t="shared" si="530"/>
        <v>5.349259560981727E-2</v>
      </c>
      <c r="H355" s="262">
        <f>VLOOKUP($S355,'data countries EDGAR'!$A$15:$AA$223,'data countries EDGAR'!M$12,FALSE)/1000</f>
        <v>2.7934293083537003E-3</v>
      </c>
      <c r="I355" s="236">
        <f>VLOOKUP($S355,'data countries EDGAR'!$A$15:$AA$223,'data countries EDGAR'!N$12,FALSE)/1000</f>
        <v>3.3298480932700998E-3</v>
      </c>
      <c r="J355" s="236">
        <f>VLOOKUP($S355,'data countries EDGAR'!$A$15:$AA$223,'data countries EDGAR'!O$12,FALSE)/1000</f>
        <v>3.3211210792882004E-3</v>
      </c>
      <c r="K355" s="236">
        <f>VLOOKUP($S355,'data countries EDGAR'!$A$15:$AA$223,'data countries EDGAR'!P$12,FALSE)/1000</f>
        <v>3.6840231397524E-3</v>
      </c>
      <c r="L355" s="236">
        <f>VLOOKUP($S355,'data countries EDGAR'!$A$15:$AA$223,'data countries EDGAR'!Q$12,FALSE)/1000</f>
        <v>3.7404794060343E-3</v>
      </c>
      <c r="M355" s="236">
        <f>VLOOKUP($S355,'data countries EDGAR'!$A$15:$AA$223,'data countries EDGAR'!R$12,FALSE)/1000</f>
        <v>3.7886034972510001E-3</v>
      </c>
      <c r="N355" s="236"/>
      <c r="O355" s="236"/>
      <c r="P355" s="262">
        <f t="shared" si="531"/>
        <v>1.7864075215595999E-2</v>
      </c>
      <c r="Q355" s="194">
        <f t="shared" si="532"/>
        <v>-4.096263850343884E-3</v>
      </c>
      <c r="R355" s="237">
        <f t="shared" si="533"/>
        <v>0.11497148366027216</v>
      </c>
      <c r="S355" s="194" t="str">
        <f>'data countries EDGAR'!A98</f>
        <v>Guyana</v>
      </c>
      <c r="T355" s="210">
        <f>'web app'!$M$22-1</f>
        <v>2024</v>
      </c>
      <c r="U355" s="228">
        <f t="shared" si="534"/>
        <v>3.5628520394221271E-2</v>
      </c>
      <c r="V355" s="193">
        <f t="shared" si="516"/>
        <v>3.5628520394244849E-2</v>
      </c>
      <c r="W355" s="254">
        <f t="shared" si="535"/>
        <v>0.10633625689067516</v>
      </c>
      <c r="X355" s="197">
        <f t="shared" si="517"/>
        <v>3.7886034972510001E-3</v>
      </c>
      <c r="Y355" s="229">
        <f t="shared" si="518"/>
        <v>-7.577206994502001E-5</v>
      </c>
      <c r="Z355" s="199">
        <f t="shared" si="536"/>
        <v>3.8643755671960199E-3</v>
      </c>
      <c r="AA355" s="199">
        <f t="shared" si="519"/>
        <v>-15.733495442563967</v>
      </c>
      <c r="AB355" s="200">
        <f t="shared" si="520"/>
        <v>16013.931823761144</v>
      </c>
      <c r="AC355" s="199">
        <f t="shared" si="537"/>
        <v>2024.5111563778937</v>
      </c>
      <c r="AD355" s="199">
        <f t="shared" si="538"/>
        <v>2046.9087066713253</v>
      </c>
      <c r="AE355" s="201">
        <f t="shared" si="539"/>
        <v>2046.9087066713253</v>
      </c>
      <c r="AF355" s="202">
        <f t="shared" si="521"/>
        <v>2046.4693202660053</v>
      </c>
      <c r="AG355" s="202">
        <f t="shared" si="540"/>
        <v>2046.9087066713253</v>
      </c>
      <c r="AH355" s="202">
        <f t="shared" si="541"/>
        <v>2046</v>
      </c>
      <c r="AI355" s="177">
        <f t="shared" si="522"/>
        <v>2046</v>
      </c>
      <c r="AJ355" s="178" cm="1">
        <f t="array" ref="AJ355">IFERROR(INDEX($AN$6:$DP$6,MATCH(_xlfn.AGGREGATE(14,6,(AN355:DP355)/(AN355:DP355&lt;=0),1),AN355:DP355,0)),"-")</f>
        <v>2046</v>
      </c>
      <c r="AL355" s="176" t="s">
        <v>302</v>
      </c>
      <c r="AM355" s="154">
        <f t="shared" si="523"/>
        <v>2.7934293083537003E-3</v>
      </c>
      <c r="AN355" s="173">
        <f t="shared" si="524"/>
        <v>3.3298480932700998E-3</v>
      </c>
      <c r="AO355" s="173">
        <f t="shared" si="525"/>
        <v>3.3211210792882004E-3</v>
      </c>
      <c r="AP355" s="173">
        <f t="shared" si="526"/>
        <v>3.6840231397524E-3</v>
      </c>
      <c r="AQ355" s="173">
        <f t="shared" si="527"/>
        <v>3.7404794060343E-3</v>
      </c>
      <c r="AR355" s="173">
        <f t="shared" si="528"/>
        <v>3.7886034972510001E-3</v>
      </c>
      <c r="AS355" s="230">
        <f t="shared" si="550"/>
        <v>3.6161537604644961E-3</v>
      </c>
      <c r="AT355" s="230">
        <f t="shared" si="550"/>
        <v>3.443704023677992E-3</v>
      </c>
      <c r="AU355" s="230">
        <f t="shared" si="550"/>
        <v>3.2712542868914879E-3</v>
      </c>
      <c r="AV355" s="230">
        <f t="shared" si="550"/>
        <v>3.0988045501049838E-3</v>
      </c>
      <c r="AW355" s="230">
        <f t="shared" si="550"/>
        <v>2.9263548133184798E-3</v>
      </c>
      <c r="AX355" s="230">
        <f t="shared" si="550"/>
        <v>2.7539050765319753E-3</v>
      </c>
      <c r="AY355" s="230">
        <f t="shared" si="550"/>
        <v>2.5814553397454712E-3</v>
      </c>
      <c r="AZ355" s="230">
        <f t="shared" si="550"/>
        <v>2.4090056029589671E-3</v>
      </c>
      <c r="BA355" s="230">
        <f t="shared" si="551"/>
        <v>2.2365558661724631E-3</v>
      </c>
      <c r="BB355" s="230">
        <f t="shared" si="551"/>
        <v>2.064106129385959E-3</v>
      </c>
      <c r="BC355" s="230">
        <f t="shared" si="551"/>
        <v>1.8916563925994551E-3</v>
      </c>
      <c r="BD355" s="230">
        <f t="shared" si="551"/>
        <v>1.7192066558129509E-3</v>
      </c>
      <c r="BE355" s="230">
        <f t="shared" si="551"/>
        <v>1.5467569190264468E-3</v>
      </c>
      <c r="BF355" s="230">
        <f t="shared" si="551"/>
        <v>1.3743071822399427E-3</v>
      </c>
      <c r="BG355" s="230">
        <f t="shared" si="551"/>
        <v>1.2018574454534386E-3</v>
      </c>
      <c r="BH355" s="230">
        <f t="shared" si="551"/>
        <v>1.0294077086669346E-3</v>
      </c>
      <c r="BI355" s="230">
        <f t="shared" si="551"/>
        <v>8.5695797188043051E-4</v>
      </c>
      <c r="BJ355" s="230">
        <f t="shared" si="551"/>
        <v>6.8450823509392644E-4</v>
      </c>
      <c r="BK355" s="230">
        <f t="shared" si="552"/>
        <v>5.1205849830742237E-4</v>
      </c>
      <c r="BL355" s="230">
        <f t="shared" si="552"/>
        <v>3.396087615209183E-4</v>
      </c>
      <c r="BM355" s="230">
        <f t="shared" si="552"/>
        <v>1.6715902473441423E-4</v>
      </c>
      <c r="BN355" s="230">
        <f t="shared" si="552"/>
        <v>-4.5720733128076667E-6</v>
      </c>
      <c r="BO355" s="230">
        <f t="shared" si="552"/>
        <v>-7.577206994502001E-5</v>
      </c>
      <c r="BP355" s="230">
        <f t="shared" si="552"/>
        <v>-7.577206994502001E-5</v>
      </c>
      <c r="BQ355" s="230">
        <f t="shared" si="552"/>
        <v>-7.577206994502001E-5</v>
      </c>
      <c r="BR355" s="230">
        <f t="shared" si="552"/>
        <v>-7.577206994502001E-5</v>
      </c>
      <c r="BS355" s="230">
        <f t="shared" si="552"/>
        <v>-7.577206994502001E-5</v>
      </c>
      <c r="BT355" s="230">
        <f t="shared" si="552"/>
        <v>-7.577206994502001E-5</v>
      </c>
      <c r="BU355" s="230">
        <f t="shared" si="553"/>
        <v>-7.577206994502001E-5</v>
      </c>
      <c r="BV355" s="230">
        <f t="shared" si="553"/>
        <v>-7.577206994502001E-5</v>
      </c>
      <c r="BW355" s="230">
        <f t="shared" si="553"/>
        <v>-7.577206994502001E-5</v>
      </c>
      <c r="BX355" s="230">
        <f t="shared" si="553"/>
        <v>-7.577206994502001E-5</v>
      </c>
      <c r="BY355" s="230">
        <f t="shared" si="553"/>
        <v>-7.577206994502001E-5</v>
      </c>
      <c r="BZ355" s="230">
        <f t="shared" si="553"/>
        <v>-7.577206994502001E-5</v>
      </c>
      <c r="CA355" s="230">
        <f t="shared" si="553"/>
        <v>-7.577206994502001E-5</v>
      </c>
      <c r="CB355" s="230">
        <f t="shared" si="553"/>
        <v>-7.577206994502001E-5</v>
      </c>
      <c r="CC355" s="230">
        <f t="shared" si="553"/>
        <v>-7.577206994502001E-5</v>
      </c>
      <c r="CD355" s="230">
        <f t="shared" si="553"/>
        <v>-7.577206994502001E-5</v>
      </c>
      <c r="CE355" s="230">
        <f t="shared" si="554"/>
        <v>-7.577206994502001E-5</v>
      </c>
      <c r="CF355" s="230">
        <f t="shared" si="554"/>
        <v>-7.577206994502001E-5</v>
      </c>
      <c r="CG355" s="230">
        <f t="shared" si="554"/>
        <v>-7.577206994502001E-5</v>
      </c>
      <c r="CH355" s="230">
        <f t="shared" si="554"/>
        <v>-7.577206994502001E-5</v>
      </c>
      <c r="CI355" s="230">
        <f t="shared" si="554"/>
        <v>-7.577206994502001E-5</v>
      </c>
      <c r="CJ355" s="230">
        <f t="shared" si="554"/>
        <v>-7.577206994502001E-5</v>
      </c>
      <c r="CK355" s="230">
        <f t="shared" si="554"/>
        <v>-7.577206994502001E-5</v>
      </c>
      <c r="CL355" s="230">
        <f t="shared" si="554"/>
        <v>-7.577206994502001E-5</v>
      </c>
      <c r="CM355" s="230">
        <f t="shared" si="554"/>
        <v>-7.577206994502001E-5</v>
      </c>
      <c r="CN355" s="230">
        <f t="shared" si="554"/>
        <v>-7.577206994502001E-5</v>
      </c>
      <c r="CO355" s="230">
        <f t="shared" si="555"/>
        <v>-7.577206994502001E-5</v>
      </c>
      <c r="CP355" s="230">
        <f t="shared" si="555"/>
        <v>-7.577206994502001E-5</v>
      </c>
      <c r="CQ355" s="230">
        <f t="shared" si="555"/>
        <v>-7.577206994502001E-5</v>
      </c>
      <c r="CR355" s="230">
        <f t="shared" si="555"/>
        <v>-7.577206994502001E-5</v>
      </c>
      <c r="CS355" s="230">
        <f t="shared" si="555"/>
        <v>-7.577206994502001E-5</v>
      </c>
      <c r="CT355" s="230">
        <f t="shared" si="555"/>
        <v>-7.577206994502001E-5</v>
      </c>
      <c r="CU355" s="230">
        <f t="shared" si="555"/>
        <v>-7.577206994502001E-5</v>
      </c>
      <c r="CV355" s="230">
        <f t="shared" si="555"/>
        <v>-7.577206994502001E-5</v>
      </c>
      <c r="CW355" s="230">
        <f t="shared" si="555"/>
        <v>-7.577206994502001E-5</v>
      </c>
      <c r="CX355" s="230">
        <f t="shared" si="555"/>
        <v>-7.577206994502001E-5</v>
      </c>
      <c r="CY355" s="230">
        <f t="shared" si="556"/>
        <v>-7.577206994502001E-5</v>
      </c>
      <c r="CZ355" s="230">
        <f t="shared" si="556"/>
        <v>-7.577206994502001E-5</v>
      </c>
      <c r="DA355" s="230">
        <f t="shared" si="556"/>
        <v>-7.577206994502001E-5</v>
      </c>
      <c r="DB355" s="230">
        <f t="shared" si="556"/>
        <v>-7.577206994502001E-5</v>
      </c>
      <c r="DC355" s="230">
        <f t="shared" si="556"/>
        <v>-7.577206994502001E-5</v>
      </c>
      <c r="DD355" s="230">
        <f t="shared" si="556"/>
        <v>-7.577206994502001E-5</v>
      </c>
      <c r="DE355" s="230">
        <f t="shared" si="556"/>
        <v>-7.577206994502001E-5</v>
      </c>
      <c r="DF355" s="230">
        <f t="shared" si="556"/>
        <v>-7.577206994502001E-5</v>
      </c>
      <c r="DG355" s="230">
        <f t="shared" si="556"/>
        <v>-7.577206994502001E-5</v>
      </c>
      <c r="DH355" s="230">
        <f t="shared" si="556"/>
        <v>-7.577206994502001E-5</v>
      </c>
      <c r="DI355" s="230">
        <f t="shared" si="557"/>
        <v>-7.577206994502001E-5</v>
      </c>
      <c r="DJ355" s="230">
        <f t="shared" si="557"/>
        <v>-7.577206994502001E-5</v>
      </c>
      <c r="DK355" s="230">
        <f t="shared" si="557"/>
        <v>-7.577206994502001E-5</v>
      </c>
      <c r="DL355" s="230">
        <f t="shared" si="557"/>
        <v>-7.577206994502001E-5</v>
      </c>
      <c r="DM355" s="230">
        <f t="shared" si="557"/>
        <v>-7.577206994502001E-5</v>
      </c>
      <c r="DN355" s="230">
        <f t="shared" si="557"/>
        <v>-7.577206994502001E-5</v>
      </c>
      <c r="DO355" s="230">
        <f t="shared" si="557"/>
        <v>-7.577206994502001E-5</v>
      </c>
      <c r="DP355" s="230">
        <f t="shared" si="557"/>
        <v>-7.577206994502001E-5</v>
      </c>
    </row>
    <row r="356" spans="2:120" x14ac:dyDescent="0.25">
      <c r="B356" s="194" t="str">
        <f t="shared" si="529"/>
        <v>Haiti</v>
      </c>
      <c r="C356" s="233">
        <f>'web app'!$C$29</f>
        <v>668.55</v>
      </c>
      <c r="D356" s="234">
        <f>'web app'!$C$17</f>
        <v>0.15</v>
      </c>
      <c r="E356" s="235">
        <f>VLOOKUP($S356,'data countries EDGAR'!$A$15:$AA$223,'data countries EDGAR'!$AA$12,FALSE)</f>
        <v>1.4578860391840187E-3</v>
      </c>
      <c r="F356" s="235">
        <f>VLOOKUP($S356,'data countries EDGAR'!$A$15:$AA$223,'data countries EDGAR'!$Z$12,FALSE)</f>
        <v>9.7979518101871184E-5</v>
      </c>
      <c r="G356" s="193">
        <f t="shared" si="530"/>
        <v>0.20187903252742642</v>
      </c>
      <c r="H356" s="262">
        <f>VLOOKUP($S356,'data countries EDGAR'!$A$15:$AA$223,'data countries EDGAR'!M$12,FALSE)/1000</f>
        <v>3.5949221660255002E-3</v>
      </c>
      <c r="I356" s="236">
        <f>VLOOKUP($S356,'data countries EDGAR'!$A$15:$AA$223,'data countries EDGAR'!N$12,FALSE)/1000</f>
        <v>3.4445366079208003E-3</v>
      </c>
      <c r="J356" s="236">
        <f>VLOOKUP($S356,'data countries EDGAR'!$A$15:$AA$223,'data countries EDGAR'!O$12,FALSE)/1000</f>
        <v>3.4082669459449999E-3</v>
      </c>
      <c r="K356" s="236">
        <f>VLOOKUP($S356,'data countries EDGAR'!$A$15:$AA$223,'data countries EDGAR'!P$12,FALSE)/1000</f>
        <v>3.3893485514733999E-3</v>
      </c>
      <c r="L356" s="236">
        <f>VLOOKUP($S356,'data countries EDGAR'!$A$15:$AA$223,'data countries EDGAR'!Q$12,FALSE)/1000</f>
        <v>3.3805375145630999E-3</v>
      </c>
      <c r="M356" s="236">
        <f>VLOOKUP($S356,'data countries EDGAR'!$A$15:$AA$223,'data countries EDGAR'!R$12,FALSE)/1000</f>
        <v>3.5137979374137E-3</v>
      </c>
      <c r="N356" s="236"/>
      <c r="O356" s="236"/>
      <c r="P356" s="262">
        <f t="shared" si="531"/>
        <v>1.7136487557316001E-2</v>
      </c>
      <c r="Q356" s="194">
        <f t="shared" si="532"/>
        <v>0</v>
      </c>
      <c r="R356" s="237">
        <f t="shared" si="533"/>
        <v>0</v>
      </c>
      <c r="S356" s="194" t="str">
        <f>'data countries EDGAR'!A99</f>
        <v>Haiti</v>
      </c>
      <c r="T356" s="210">
        <f>'web app'!$M$22-1</f>
        <v>2024</v>
      </c>
      <c r="U356" s="228">
        <f t="shared" si="534"/>
        <v>0.18474254497011042</v>
      </c>
      <c r="V356" s="193">
        <f t="shared" si="516"/>
        <v>0.16910233774383687</v>
      </c>
      <c r="W356" s="254">
        <f t="shared" si="535"/>
        <v>-6.5639505457834701E-2</v>
      </c>
      <c r="X356" s="197">
        <f t="shared" si="517"/>
        <v>3.5137979374137E-3</v>
      </c>
      <c r="Y356" s="229">
        <f t="shared" si="518"/>
        <v>-7.0275958748273996E-5</v>
      </c>
      <c r="Z356" s="199">
        <f t="shared" si="536"/>
        <v>3.5840738961619742E-3</v>
      </c>
      <c r="AA356" s="199">
        <f t="shared" si="519"/>
        <v>-14.895666315125954</v>
      </c>
      <c r="AB356" s="200">
        <f t="shared" si="520"/>
        <v>15466.591184163026</v>
      </c>
      <c r="AC356" s="199">
        <f t="shared" si="537"/>
        <v>2024.5023349457308</v>
      </c>
      <c r="AD356" s="199">
        <f t="shared" si="538"/>
        <v>2131.568869690162</v>
      </c>
      <c r="AE356" s="201">
        <f t="shared" si="539"/>
        <v>2131.568869690162</v>
      </c>
      <c r="AF356" s="202">
        <f t="shared" si="521"/>
        <v>2129.469480088394</v>
      </c>
      <c r="AG356" s="202">
        <f t="shared" si="540"/>
        <v>2131.568869690162</v>
      </c>
      <c r="AH356" s="202">
        <f t="shared" si="541"/>
        <v>2131</v>
      </c>
      <c r="AI356" s="177">
        <f t="shared" si="522"/>
        <v>2129</v>
      </c>
      <c r="AJ356" s="178" t="str" cm="1">
        <f t="array" ref="AJ356">IFERROR(INDEX($AN$6:$DP$6,MATCH(_xlfn.AGGREGATE(14,6,(AN356:DP356)/(AN356:DP356&lt;=0),1),AN356:DP356,0)),"-")</f>
        <v>-</v>
      </c>
      <c r="AL356" s="176" t="s">
        <v>302</v>
      </c>
      <c r="AM356" s="154">
        <f t="shared" si="523"/>
        <v>3.5949221660255002E-3</v>
      </c>
      <c r="AN356" s="173">
        <f t="shared" si="524"/>
        <v>3.4445366079208003E-3</v>
      </c>
      <c r="AO356" s="173">
        <f t="shared" si="525"/>
        <v>3.4082669459449999E-3</v>
      </c>
      <c r="AP356" s="173">
        <f t="shared" si="526"/>
        <v>3.3893485514733999E-3</v>
      </c>
      <c r="AQ356" s="173">
        <f t="shared" si="527"/>
        <v>3.3805375145630999E-3</v>
      </c>
      <c r="AR356" s="173">
        <f t="shared" si="528"/>
        <v>3.5137979374137E-3</v>
      </c>
      <c r="AS356" s="230">
        <f t="shared" si="550"/>
        <v>3.4803234652675606E-3</v>
      </c>
      <c r="AT356" s="230">
        <f t="shared" si="550"/>
        <v>3.4468489931214208E-3</v>
      </c>
      <c r="AU356" s="230">
        <f t="shared" si="550"/>
        <v>3.4133745209752814E-3</v>
      </c>
      <c r="AV356" s="230">
        <f t="shared" si="550"/>
        <v>3.3799000488291416E-3</v>
      </c>
      <c r="AW356" s="230">
        <f t="shared" si="550"/>
        <v>3.3464255766830022E-3</v>
      </c>
      <c r="AX356" s="230">
        <f t="shared" si="550"/>
        <v>3.3129511045368629E-3</v>
      </c>
      <c r="AY356" s="230">
        <f t="shared" si="550"/>
        <v>3.279476632390723E-3</v>
      </c>
      <c r="AZ356" s="230">
        <f t="shared" si="550"/>
        <v>3.2460021602445837E-3</v>
      </c>
      <c r="BA356" s="230">
        <f t="shared" si="551"/>
        <v>3.2125276880984443E-3</v>
      </c>
      <c r="BB356" s="230">
        <f t="shared" si="551"/>
        <v>3.1790532159523045E-3</v>
      </c>
      <c r="BC356" s="230">
        <f t="shared" si="551"/>
        <v>3.1455787438061651E-3</v>
      </c>
      <c r="BD356" s="230">
        <f t="shared" si="551"/>
        <v>3.1121042716600253E-3</v>
      </c>
      <c r="BE356" s="230">
        <f t="shared" si="551"/>
        <v>3.0786297995138859E-3</v>
      </c>
      <c r="BF356" s="230">
        <f t="shared" si="551"/>
        <v>3.0451553273677465E-3</v>
      </c>
      <c r="BG356" s="230">
        <f t="shared" si="551"/>
        <v>3.0116808552216067E-3</v>
      </c>
      <c r="BH356" s="230">
        <f t="shared" si="551"/>
        <v>2.9782063830754673E-3</v>
      </c>
      <c r="BI356" s="230">
        <f t="shared" si="551"/>
        <v>2.9447319109293275E-3</v>
      </c>
      <c r="BJ356" s="230">
        <f t="shared" si="551"/>
        <v>2.9112574387831882E-3</v>
      </c>
      <c r="BK356" s="230">
        <f t="shared" si="552"/>
        <v>2.8777829666370488E-3</v>
      </c>
      <c r="BL356" s="230">
        <f t="shared" si="552"/>
        <v>2.844308494490909E-3</v>
      </c>
      <c r="BM356" s="230">
        <f t="shared" si="552"/>
        <v>2.8108340223447696E-3</v>
      </c>
      <c r="BN356" s="230">
        <f t="shared" si="552"/>
        <v>2.7773595501986298E-3</v>
      </c>
      <c r="BO356" s="230">
        <f t="shared" si="552"/>
        <v>2.7438850780524904E-3</v>
      </c>
      <c r="BP356" s="230">
        <f t="shared" si="552"/>
        <v>2.710410605906351E-3</v>
      </c>
      <c r="BQ356" s="230">
        <f t="shared" si="552"/>
        <v>2.6769361337602112E-3</v>
      </c>
      <c r="BR356" s="230">
        <f t="shared" si="552"/>
        <v>2.6434616616140718E-3</v>
      </c>
      <c r="BS356" s="230">
        <f t="shared" si="552"/>
        <v>2.609987189467932E-3</v>
      </c>
      <c r="BT356" s="230">
        <f t="shared" si="552"/>
        <v>2.5765127173217927E-3</v>
      </c>
      <c r="BU356" s="230">
        <f t="shared" si="553"/>
        <v>2.5430382451756533E-3</v>
      </c>
      <c r="BV356" s="230">
        <f t="shared" si="553"/>
        <v>2.5095637730295139E-3</v>
      </c>
      <c r="BW356" s="230">
        <f t="shared" si="553"/>
        <v>2.4760893008833741E-3</v>
      </c>
      <c r="BX356" s="230">
        <f t="shared" si="553"/>
        <v>2.4426148287372343E-3</v>
      </c>
      <c r="BY356" s="230">
        <f t="shared" si="553"/>
        <v>2.4091403565910949E-3</v>
      </c>
      <c r="BZ356" s="230">
        <f t="shared" si="553"/>
        <v>2.3756658844449555E-3</v>
      </c>
      <c r="CA356" s="230">
        <f t="shared" si="553"/>
        <v>2.3421914122988162E-3</v>
      </c>
      <c r="CB356" s="230">
        <f t="shared" si="553"/>
        <v>2.3087169401526763E-3</v>
      </c>
      <c r="CC356" s="230">
        <f t="shared" si="553"/>
        <v>2.2752424680065365E-3</v>
      </c>
      <c r="CD356" s="230">
        <f t="shared" si="553"/>
        <v>2.2417679958603972E-3</v>
      </c>
      <c r="CE356" s="230">
        <f t="shared" si="554"/>
        <v>2.2082935237142578E-3</v>
      </c>
      <c r="CF356" s="230">
        <f t="shared" si="554"/>
        <v>2.1748190515681184E-3</v>
      </c>
      <c r="CG356" s="230">
        <f t="shared" si="554"/>
        <v>2.1413445794219786E-3</v>
      </c>
      <c r="CH356" s="230">
        <f t="shared" si="554"/>
        <v>2.1078701072758388E-3</v>
      </c>
      <c r="CI356" s="230">
        <f t="shared" si="554"/>
        <v>2.0743956351296994E-3</v>
      </c>
      <c r="CJ356" s="230">
        <f t="shared" si="554"/>
        <v>2.04092116298356E-3</v>
      </c>
      <c r="CK356" s="230">
        <f t="shared" si="554"/>
        <v>2.0074466908374207E-3</v>
      </c>
      <c r="CL356" s="230">
        <f t="shared" si="554"/>
        <v>1.9739722186912808E-3</v>
      </c>
      <c r="CM356" s="230">
        <f t="shared" si="554"/>
        <v>1.9404977465451413E-3</v>
      </c>
      <c r="CN356" s="230">
        <f t="shared" si="554"/>
        <v>1.9070232743990017E-3</v>
      </c>
      <c r="CO356" s="230">
        <f t="shared" si="555"/>
        <v>1.8735488022528623E-3</v>
      </c>
      <c r="CP356" s="230">
        <f t="shared" si="555"/>
        <v>1.8400743301067227E-3</v>
      </c>
      <c r="CQ356" s="230">
        <f t="shared" si="555"/>
        <v>1.8065998579605831E-3</v>
      </c>
      <c r="CR356" s="230">
        <f t="shared" si="555"/>
        <v>1.7731253858144435E-3</v>
      </c>
      <c r="CS356" s="230">
        <f t="shared" si="555"/>
        <v>1.7396509136683041E-3</v>
      </c>
      <c r="CT356" s="230">
        <f t="shared" si="555"/>
        <v>1.7061764415221645E-3</v>
      </c>
      <c r="CU356" s="230">
        <f t="shared" si="555"/>
        <v>1.6727019693760249E-3</v>
      </c>
      <c r="CV356" s="230">
        <f t="shared" si="555"/>
        <v>1.6392274972298853E-3</v>
      </c>
      <c r="CW356" s="230">
        <f t="shared" si="555"/>
        <v>1.6057530250837458E-3</v>
      </c>
      <c r="CX356" s="230">
        <f t="shared" si="555"/>
        <v>1.5722785529376064E-3</v>
      </c>
      <c r="CY356" s="230">
        <f t="shared" si="556"/>
        <v>1.5388040807914668E-3</v>
      </c>
      <c r="CZ356" s="230">
        <f t="shared" si="556"/>
        <v>1.5053296086453274E-3</v>
      </c>
      <c r="DA356" s="230">
        <f t="shared" si="556"/>
        <v>1.4718551364991876E-3</v>
      </c>
      <c r="DB356" s="230">
        <f t="shared" si="556"/>
        <v>1.4383806643530482E-3</v>
      </c>
      <c r="DC356" s="230">
        <f t="shared" si="556"/>
        <v>1.4049061922069084E-3</v>
      </c>
      <c r="DD356" s="230">
        <f t="shared" si="556"/>
        <v>1.371431720060769E-3</v>
      </c>
      <c r="DE356" s="230">
        <f t="shared" si="556"/>
        <v>1.3379572479146297E-3</v>
      </c>
      <c r="DF356" s="230">
        <f t="shared" si="556"/>
        <v>1.3044827757684898E-3</v>
      </c>
      <c r="DG356" s="230">
        <f t="shared" si="556"/>
        <v>1.2710083036223505E-3</v>
      </c>
      <c r="DH356" s="230">
        <f t="shared" si="556"/>
        <v>1.2375338314762107E-3</v>
      </c>
      <c r="DI356" s="230">
        <f t="shared" si="557"/>
        <v>1.2040593593300713E-3</v>
      </c>
      <c r="DJ356" s="230">
        <f t="shared" si="557"/>
        <v>1.1705848871839319E-3</v>
      </c>
      <c r="DK356" s="230">
        <f t="shared" si="557"/>
        <v>1.1371104150377921E-3</v>
      </c>
      <c r="DL356" s="230">
        <f t="shared" si="557"/>
        <v>1.1036359428916527E-3</v>
      </c>
      <c r="DM356" s="230">
        <f t="shared" si="557"/>
        <v>1.0701614707455129E-3</v>
      </c>
      <c r="DN356" s="230">
        <f t="shared" si="557"/>
        <v>1.0366869985993735E-3</v>
      </c>
      <c r="DO356" s="230">
        <f t="shared" si="557"/>
        <v>1.0032125264532342E-3</v>
      </c>
      <c r="DP356" s="230">
        <f t="shared" si="557"/>
        <v>9.6973805430709435E-4</v>
      </c>
    </row>
    <row r="357" spans="2:120" x14ac:dyDescent="0.25">
      <c r="B357" s="194" t="str">
        <f t="shared" si="529"/>
        <v>Honduras</v>
      </c>
      <c r="C357" s="233">
        <f>'web app'!$C$29</f>
        <v>668.55</v>
      </c>
      <c r="D357" s="234">
        <f>'web app'!$C$17</f>
        <v>0.15</v>
      </c>
      <c r="E357" s="235">
        <f>VLOOKUP($S357,'data countries EDGAR'!$A$15:$AA$223,'data countries EDGAR'!$AA$12,FALSE)</f>
        <v>1.2407929665298834E-3</v>
      </c>
      <c r="F357" s="235">
        <f>VLOOKUP($S357,'data countries EDGAR'!$A$15:$AA$223,'data countries EDGAR'!$Z$12,FALSE)</f>
        <v>2.767066448222918E-4</v>
      </c>
      <c r="G357" s="193">
        <f t="shared" si="530"/>
        <v>0.28167321395258471</v>
      </c>
      <c r="H357" s="262">
        <f>VLOOKUP($S357,'data countries EDGAR'!$A$15:$AA$223,'data countries EDGAR'!M$12,FALSE)/1000</f>
        <v>1.0152518304120998E-2</v>
      </c>
      <c r="I357" s="236">
        <f>VLOOKUP($S357,'data countries EDGAR'!$A$15:$AA$223,'data countries EDGAR'!N$12,FALSE)/1000</f>
        <v>9.2220213364778997E-3</v>
      </c>
      <c r="J357" s="236">
        <f>VLOOKUP($S357,'data countries EDGAR'!$A$15:$AA$223,'data countries EDGAR'!O$12,FALSE)/1000</f>
        <v>1.0370614209337001E-2</v>
      </c>
      <c r="K357" s="236">
        <f>VLOOKUP($S357,'data countries EDGAR'!$A$15:$AA$223,'data countries EDGAR'!P$12,FALSE)/1000</f>
        <v>1.0570683496514001E-2</v>
      </c>
      <c r="L357" s="236">
        <f>VLOOKUP($S357,'data countries EDGAR'!$A$15:$AA$223,'data countries EDGAR'!Q$12,FALSE)/1000</f>
        <v>1.1849109005762999E-2</v>
      </c>
      <c r="M357" s="236">
        <f>VLOOKUP($S357,'data countries EDGAR'!$A$15:$AA$223,'data countries EDGAR'!R$12,FALSE)/1000</f>
        <v>1.2292755850365999E-2</v>
      </c>
      <c r="N357" s="236"/>
      <c r="O357" s="236"/>
      <c r="P357" s="262">
        <f t="shared" si="531"/>
        <v>5.4305183898457898E-2</v>
      </c>
      <c r="Q357" s="194">
        <f t="shared" si="532"/>
        <v>-9.011086547157536E-3</v>
      </c>
      <c r="R357" s="237">
        <f t="shared" si="533"/>
        <v>3.9632161764397454E-2</v>
      </c>
      <c r="S357" s="194" t="str">
        <f>'data countries EDGAR'!A100</f>
        <v>Honduras</v>
      </c>
      <c r="T357" s="210">
        <f>'web app'!$M$22-1</f>
        <v>2024</v>
      </c>
      <c r="U357" s="228">
        <f t="shared" si="534"/>
        <v>0.22736803005412681</v>
      </c>
      <c r="V357" s="193">
        <f t="shared" si="516"/>
        <v>0.22736803005402839</v>
      </c>
      <c r="W357" s="254">
        <f t="shared" si="535"/>
        <v>5.4065454353196429E-2</v>
      </c>
      <c r="X357" s="197">
        <f t="shared" si="517"/>
        <v>1.2292755850365999E-2</v>
      </c>
      <c r="Y357" s="229">
        <f t="shared" si="518"/>
        <v>-2.4585511700731997E-4</v>
      </c>
      <c r="Z357" s="199">
        <f t="shared" si="536"/>
        <v>1.2538610967373319E-2</v>
      </c>
      <c r="AA357" s="199">
        <f t="shared" si="519"/>
        <v>-51.273480455755305</v>
      </c>
      <c r="AB357" s="200">
        <f t="shared" si="520"/>
        <v>52412.410271800334</v>
      </c>
      <c r="AC357" s="199">
        <f t="shared" si="537"/>
        <v>2024.5062125630309</v>
      </c>
      <c r="AD357" s="199">
        <f t="shared" si="538"/>
        <v>2064.7410405157889</v>
      </c>
      <c r="AE357" s="201">
        <f t="shared" si="539"/>
        <v>2064.7410405157889</v>
      </c>
      <c r="AF357" s="202">
        <f t="shared" si="521"/>
        <v>2063.9520005056756</v>
      </c>
      <c r="AG357" s="202">
        <f t="shared" si="540"/>
        <v>2064.7410405157889</v>
      </c>
      <c r="AH357" s="202">
        <f t="shared" si="541"/>
        <v>2064</v>
      </c>
      <c r="AI357" s="177">
        <f t="shared" si="522"/>
        <v>2064</v>
      </c>
      <c r="AJ357" s="178" cm="1">
        <f t="array" ref="AJ357">IFERROR(INDEX($AN$6:$DP$6,MATCH(_xlfn.AGGREGATE(14,6,(AN357:DP357)/(AN357:DP357&lt;=0),1),AN357:DP357,0)),"-")</f>
        <v>2064</v>
      </c>
      <c r="AL357" s="176" t="s">
        <v>302</v>
      </c>
      <c r="AM357" s="154">
        <f t="shared" si="523"/>
        <v>1.0152518304120998E-2</v>
      </c>
      <c r="AN357" s="173">
        <f t="shared" si="524"/>
        <v>9.2220213364778997E-3</v>
      </c>
      <c r="AO357" s="173">
        <f t="shared" si="525"/>
        <v>1.0370614209337001E-2</v>
      </c>
      <c r="AP357" s="173">
        <f t="shared" si="526"/>
        <v>1.0570683496514001E-2</v>
      </c>
      <c r="AQ357" s="173">
        <f t="shared" si="527"/>
        <v>1.1849109005762999E-2</v>
      </c>
      <c r="AR357" s="173">
        <f t="shared" si="528"/>
        <v>1.2292755850365999E-2</v>
      </c>
      <c r="AS357" s="230">
        <f t="shared" si="550"/>
        <v>1.1981168207336398E-2</v>
      </c>
      <c r="AT357" s="230">
        <f t="shared" si="550"/>
        <v>1.1669580564306798E-2</v>
      </c>
      <c r="AU357" s="230">
        <f t="shared" si="550"/>
        <v>1.1357992921277198E-2</v>
      </c>
      <c r="AV357" s="230">
        <f t="shared" si="550"/>
        <v>1.1046405278247597E-2</v>
      </c>
      <c r="AW357" s="230">
        <f t="shared" si="550"/>
        <v>1.0734817635217997E-2</v>
      </c>
      <c r="AX357" s="230">
        <f t="shared" si="550"/>
        <v>1.0423229992188397E-2</v>
      </c>
      <c r="AY357" s="230">
        <f t="shared" si="550"/>
        <v>1.0111642349158794E-2</v>
      </c>
      <c r="AZ357" s="230">
        <f t="shared" si="550"/>
        <v>9.8000547061291941E-3</v>
      </c>
      <c r="BA357" s="230">
        <f t="shared" si="551"/>
        <v>9.4884670630995937E-3</v>
      </c>
      <c r="BB357" s="230">
        <f t="shared" si="551"/>
        <v>9.1768794200699933E-3</v>
      </c>
      <c r="BC357" s="230">
        <f t="shared" si="551"/>
        <v>8.8652917770403929E-3</v>
      </c>
      <c r="BD357" s="230">
        <f t="shared" si="551"/>
        <v>8.5537041340107926E-3</v>
      </c>
      <c r="BE357" s="230">
        <f t="shared" si="551"/>
        <v>8.2421164909811922E-3</v>
      </c>
      <c r="BF357" s="230">
        <f t="shared" si="551"/>
        <v>7.9305288479515901E-3</v>
      </c>
      <c r="BG357" s="230">
        <f t="shared" si="551"/>
        <v>7.6189412049219906E-3</v>
      </c>
      <c r="BH357" s="230">
        <f t="shared" si="551"/>
        <v>7.3073535618923902E-3</v>
      </c>
      <c r="BI357" s="230">
        <f t="shared" si="551"/>
        <v>6.9957659188627898E-3</v>
      </c>
      <c r="BJ357" s="230">
        <f t="shared" si="551"/>
        <v>6.6841782758331894E-3</v>
      </c>
      <c r="BK357" s="230">
        <f t="shared" si="552"/>
        <v>6.3725906328035882E-3</v>
      </c>
      <c r="BL357" s="230">
        <f t="shared" si="552"/>
        <v>6.0610029897739878E-3</v>
      </c>
      <c r="BM357" s="230">
        <f t="shared" si="552"/>
        <v>5.7494153467443875E-3</v>
      </c>
      <c r="BN357" s="230">
        <f t="shared" si="552"/>
        <v>5.4378277037147871E-3</v>
      </c>
      <c r="BO357" s="230">
        <f t="shared" si="552"/>
        <v>5.1262400606851867E-3</v>
      </c>
      <c r="BP357" s="230">
        <f t="shared" si="552"/>
        <v>4.8146524176555863E-3</v>
      </c>
      <c r="BQ357" s="230">
        <f t="shared" si="552"/>
        <v>4.5030647746259851E-3</v>
      </c>
      <c r="BR357" s="230">
        <f t="shared" si="552"/>
        <v>4.1914771315963856E-3</v>
      </c>
      <c r="BS357" s="230">
        <f t="shared" si="552"/>
        <v>3.8798894885667835E-3</v>
      </c>
      <c r="BT357" s="230">
        <f t="shared" si="552"/>
        <v>3.5683018455371831E-3</v>
      </c>
      <c r="BU357" s="230">
        <f t="shared" si="553"/>
        <v>3.2567142025075827E-3</v>
      </c>
      <c r="BV357" s="230">
        <f t="shared" si="553"/>
        <v>2.9451265594779823E-3</v>
      </c>
      <c r="BW357" s="230">
        <f t="shared" si="553"/>
        <v>2.633538916448382E-3</v>
      </c>
      <c r="BX357" s="230">
        <f t="shared" si="553"/>
        <v>2.3219512734187816E-3</v>
      </c>
      <c r="BY357" s="230">
        <f t="shared" si="553"/>
        <v>2.0103636303891812E-3</v>
      </c>
      <c r="BZ357" s="230">
        <f t="shared" si="553"/>
        <v>1.6987759873595808E-3</v>
      </c>
      <c r="CA357" s="230">
        <f t="shared" si="553"/>
        <v>1.3871883443299805E-3</v>
      </c>
      <c r="CB357" s="230">
        <f t="shared" si="553"/>
        <v>1.0756007013003801E-3</v>
      </c>
      <c r="CC357" s="230">
        <f t="shared" si="553"/>
        <v>7.6401305827077971E-4</v>
      </c>
      <c r="CD357" s="230">
        <f t="shared" si="553"/>
        <v>4.524254152411776E-4</v>
      </c>
      <c r="CE357" s="230">
        <f t="shared" si="554"/>
        <v>1.4083777221157723E-4</v>
      </c>
      <c r="CF357" s="230">
        <f t="shared" si="554"/>
        <v>-1.6030233489401142E-4</v>
      </c>
      <c r="CG357" s="230">
        <f t="shared" si="554"/>
        <v>-2.4585511700731997E-4</v>
      </c>
      <c r="CH357" s="230">
        <f t="shared" si="554"/>
        <v>-2.4585511700731997E-4</v>
      </c>
      <c r="CI357" s="230">
        <f t="shared" si="554"/>
        <v>-2.4585511700731997E-4</v>
      </c>
      <c r="CJ357" s="230">
        <f t="shared" si="554"/>
        <v>-2.4585511700731997E-4</v>
      </c>
      <c r="CK357" s="230">
        <f t="shared" si="554"/>
        <v>-2.4585511700731997E-4</v>
      </c>
      <c r="CL357" s="230">
        <f t="shared" si="554"/>
        <v>-2.4585511700731997E-4</v>
      </c>
      <c r="CM357" s="230">
        <f t="shared" si="554"/>
        <v>-2.4585511700731997E-4</v>
      </c>
      <c r="CN357" s="230">
        <f t="shared" si="554"/>
        <v>-2.4585511700731997E-4</v>
      </c>
      <c r="CO357" s="230">
        <f t="shared" si="555"/>
        <v>-2.4585511700731997E-4</v>
      </c>
      <c r="CP357" s="230">
        <f t="shared" si="555"/>
        <v>-2.4585511700731997E-4</v>
      </c>
      <c r="CQ357" s="230">
        <f t="shared" si="555"/>
        <v>-2.4585511700731997E-4</v>
      </c>
      <c r="CR357" s="230">
        <f t="shared" si="555"/>
        <v>-2.4585511700731997E-4</v>
      </c>
      <c r="CS357" s="230">
        <f t="shared" si="555"/>
        <v>-2.4585511700731997E-4</v>
      </c>
      <c r="CT357" s="230">
        <f t="shared" si="555"/>
        <v>-2.4585511700731997E-4</v>
      </c>
      <c r="CU357" s="230">
        <f t="shared" si="555"/>
        <v>-2.4585511700731997E-4</v>
      </c>
      <c r="CV357" s="230">
        <f t="shared" si="555"/>
        <v>-2.4585511700731997E-4</v>
      </c>
      <c r="CW357" s="230">
        <f t="shared" si="555"/>
        <v>-2.4585511700731997E-4</v>
      </c>
      <c r="CX357" s="230">
        <f t="shared" si="555"/>
        <v>-2.4585511700731997E-4</v>
      </c>
      <c r="CY357" s="230">
        <f t="shared" si="556"/>
        <v>-2.4585511700731997E-4</v>
      </c>
      <c r="CZ357" s="230">
        <f t="shared" si="556"/>
        <v>-2.4585511700731997E-4</v>
      </c>
      <c r="DA357" s="230">
        <f t="shared" si="556"/>
        <v>-2.4585511700731997E-4</v>
      </c>
      <c r="DB357" s="230">
        <f t="shared" si="556"/>
        <v>-2.4585511700731997E-4</v>
      </c>
      <c r="DC357" s="230">
        <f t="shared" si="556"/>
        <v>-2.4585511700731997E-4</v>
      </c>
      <c r="DD357" s="230">
        <f t="shared" si="556"/>
        <v>-2.4585511700731997E-4</v>
      </c>
      <c r="DE357" s="230">
        <f t="shared" si="556"/>
        <v>-2.4585511700731997E-4</v>
      </c>
      <c r="DF357" s="230">
        <f t="shared" si="556"/>
        <v>-2.4585511700731997E-4</v>
      </c>
      <c r="DG357" s="230">
        <f t="shared" si="556"/>
        <v>-2.4585511700731997E-4</v>
      </c>
      <c r="DH357" s="230">
        <f t="shared" si="556"/>
        <v>-2.4585511700731997E-4</v>
      </c>
      <c r="DI357" s="230">
        <f t="shared" si="557"/>
        <v>-2.4585511700731997E-4</v>
      </c>
      <c r="DJ357" s="230">
        <f t="shared" si="557"/>
        <v>-2.4585511700731997E-4</v>
      </c>
      <c r="DK357" s="230">
        <f t="shared" si="557"/>
        <v>-2.4585511700731997E-4</v>
      </c>
      <c r="DL357" s="230">
        <f t="shared" si="557"/>
        <v>-2.4585511700731997E-4</v>
      </c>
      <c r="DM357" s="230">
        <f t="shared" si="557"/>
        <v>-2.4585511700731997E-4</v>
      </c>
      <c r="DN357" s="230">
        <f t="shared" si="557"/>
        <v>-2.4585511700731997E-4</v>
      </c>
      <c r="DO357" s="230">
        <f t="shared" si="557"/>
        <v>-2.4585511700731997E-4</v>
      </c>
      <c r="DP357" s="230">
        <f t="shared" si="557"/>
        <v>-2.4585511700731997E-4</v>
      </c>
    </row>
    <row r="358" spans="2:120" x14ac:dyDescent="0.25">
      <c r="B358" s="194" t="str">
        <f t="shared" si="529"/>
        <v>Hong Kong</v>
      </c>
      <c r="C358" s="233">
        <f>'web app'!$C$29</f>
        <v>668.55</v>
      </c>
      <c r="D358" s="234">
        <f>'web app'!$C$17</f>
        <v>0.15</v>
      </c>
      <c r="E358" s="235">
        <f>VLOOKUP($S358,'data countries EDGAR'!$A$15:$AA$223,'data countries EDGAR'!$AA$12,FALSE)</f>
        <v>9.7134551514800626E-4</v>
      </c>
      <c r="F358" s="235">
        <f>VLOOKUP($S358,'data countries EDGAR'!$A$15:$AA$223,'data countries EDGAR'!$Z$12,FALSE)</f>
        <v>1.1858156448048458E-3</v>
      </c>
      <c r="G358" s="193">
        <f t="shared" si="530"/>
        <v>0.77126944855696755</v>
      </c>
      <c r="H358" s="262">
        <f>VLOOKUP($S358,'data countries EDGAR'!$A$15:$AA$223,'data countries EDGAR'!M$12,FALSE)/1000</f>
        <v>4.3508225279252001E-2</v>
      </c>
      <c r="I358" s="236">
        <f>VLOOKUP($S358,'data countries EDGAR'!$A$15:$AA$223,'data countries EDGAR'!N$12,FALSE)/1000</f>
        <v>3.4061876596965003E-2</v>
      </c>
      <c r="J358" s="236">
        <f>VLOOKUP($S358,'data countries EDGAR'!$A$15:$AA$223,'data countries EDGAR'!O$12,FALSE)/1000</f>
        <v>3.4537338845294002E-2</v>
      </c>
      <c r="K358" s="236">
        <f>VLOOKUP($S358,'data countries EDGAR'!$A$15:$AA$223,'data countries EDGAR'!P$12,FALSE)/1000</f>
        <v>3.2132151557481996E-2</v>
      </c>
      <c r="L358" s="236">
        <f>VLOOKUP($S358,'data countries EDGAR'!$A$15:$AA$223,'data countries EDGAR'!Q$12,FALSE)/1000</f>
        <v>3.4119384964721999E-2</v>
      </c>
      <c r="M358" s="236">
        <f>VLOOKUP($S358,'data countries EDGAR'!$A$15:$AA$223,'data countries EDGAR'!R$12,FALSE)/1000</f>
        <v>3.4616164016463995E-2</v>
      </c>
      <c r="N358" s="236"/>
      <c r="O358" s="236"/>
      <c r="P358" s="262">
        <f t="shared" si="531"/>
        <v>0.169466915980927</v>
      </c>
      <c r="Q358" s="194">
        <f t="shared" si="532"/>
        <v>-2.6854064522936791E-2</v>
      </c>
      <c r="R358" s="237">
        <f t="shared" si="533"/>
        <v>4.4622717701081886E-2</v>
      </c>
      <c r="S358" s="194" t="str">
        <f>'data countries EDGAR'!A101</f>
        <v>Hong Kong</v>
      </c>
      <c r="T358" s="210">
        <f>'web app'!$M$22-1</f>
        <v>2024</v>
      </c>
      <c r="U358" s="228">
        <f t="shared" si="534"/>
        <v>0.60180253257604055</v>
      </c>
      <c r="V358" s="193">
        <f t="shared" si="516"/>
        <v>0.60180253257579519</v>
      </c>
      <c r="W358" s="254">
        <f t="shared" si="535"/>
        <v>5.7520801496202978E-2</v>
      </c>
      <c r="X358" s="197">
        <f t="shared" si="517"/>
        <v>3.4616164016463995E-2</v>
      </c>
      <c r="Y358" s="229">
        <f t="shared" si="518"/>
        <v>-6.9232328032927987E-4</v>
      </c>
      <c r="Z358" s="199">
        <f t="shared" si="536"/>
        <v>3.5308487296793277E-2</v>
      </c>
      <c r="AA358" s="199">
        <f t="shared" si="519"/>
        <v>-144.30821175577489</v>
      </c>
      <c r="AB358" s="200">
        <f t="shared" si="520"/>
        <v>147436.60866492934</v>
      </c>
      <c r="AC358" s="199">
        <f t="shared" si="537"/>
        <v>2024.5065682154786</v>
      </c>
      <c r="AD358" s="199">
        <f t="shared" si="538"/>
        <v>2062.5620887553055</v>
      </c>
      <c r="AE358" s="201">
        <f t="shared" si="539"/>
        <v>2062.5620887553055</v>
      </c>
      <c r="AF358" s="202">
        <f t="shared" si="521"/>
        <v>2061.8157732895152</v>
      </c>
      <c r="AG358" s="202">
        <f t="shared" si="540"/>
        <v>2062.5620887553055</v>
      </c>
      <c r="AH358" s="202">
        <f t="shared" si="541"/>
        <v>2062</v>
      </c>
      <c r="AI358" s="177">
        <f t="shared" si="522"/>
        <v>2062</v>
      </c>
      <c r="AJ358" s="178" cm="1">
        <f t="array" ref="AJ358">IFERROR(INDEX($AN$6:$DP$6,MATCH(_xlfn.AGGREGATE(14,6,(AN358:DP358)/(AN358:DP358&lt;=0),1),AN358:DP358,0)),"-")</f>
        <v>2062</v>
      </c>
      <c r="AL358" s="176" t="s">
        <v>302</v>
      </c>
      <c r="AM358" s="154">
        <f t="shared" si="523"/>
        <v>4.3508225279252001E-2</v>
      </c>
      <c r="AN358" s="173">
        <f t="shared" si="524"/>
        <v>3.4061876596965003E-2</v>
      </c>
      <c r="AO358" s="173">
        <f t="shared" si="525"/>
        <v>3.4537338845294002E-2</v>
      </c>
      <c r="AP358" s="173">
        <f t="shared" si="526"/>
        <v>3.2132151557481996E-2</v>
      </c>
      <c r="AQ358" s="173">
        <f t="shared" si="527"/>
        <v>3.4119384964721999E-2</v>
      </c>
      <c r="AR358" s="173">
        <f t="shared" si="528"/>
        <v>3.4616164016463995E-2</v>
      </c>
      <c r="AS358" s="230">
        <f t="shared" si="550"/>
        <v>3.3688509007203063E-2</v>
      </c>
      <c r="AT358" s="230">
        <f t="shared" si="550"/>
        <v>3.2760853997942131E-2</v>
      </c>
      <c r="AU358" s="230">
        <f t="shared" si="550"/>
        <v>3.1833198988681199E-2</v>
      </c>
      <c r="AV358" s="230">
        <f t="shared" si="550"/>
        <v>3.0905543979420271E-2</v>
      </c>
      <c r="AW358" s="230">
        <f t="shared" si="550"/>
        <v>2.9977888970159339E-2</v>
      </c>
      <c r="AX358" s="230">
        <f t="shared" si="550"/>
        <v>2.9050233960898408E-2</v>
      </c>
      <c r="AY358" s="230">
        <f t="shared" si="550"/>
        <v>2.8122578951637476E-2</v>
      </c>
      <c r="AZ358" s="230">
        <f t="shared" si="550"/>
        <v>2.7194923942376544E-2</v>
      </c>
      <c r="BA358" s="230">
        <f t="shared" si="551"/>
        <v>2.6267268933115616E-2</v>
      </c>
      <c r="BB358" s="230">
        <f t="shared" si="551"/>
        <v>2.5339613923854684E-2</v>
      </c>
      <c r="BC358" s="230">
        <f t="shared" si="551"/>
        <v>2.4411958914593752E-2</v>
      </c>
      <c r="BD358" s="230">
        <f t="shared" si="551"/>
        <v>2.3484303905332821E-2</v>
      </c>
      <c r="BE358" s="230">
        <f t="shared" si="551"/>
        <v>2.2556648896071889E-2</v>
      </c>
      <c r="BF358" s="230">
        <f t="shared" si="551"/>
        <v>2.1628993886810957E-2</v>
      </c>
      <c r="BG358" s="230">
        <f t="shared" si="551"/>
        <v>2.0701338877550025E-2</v>
      </c>
      <c r="BH358" s="230">
        <f t="shared" si="551"/>
        <v>1.9773683868289094E-2</v>
      </c>
      <c r="BI358" s="230">
        <f t="shared" si="551"/>
        <v>1.8846028859028165E-2</v>
      </c>
      <c r="BJ358" s="230">
        <f t="shared" si="551"/>
        <v>1.7918373849767234E-2</v>
      </c>
      <c r="BK358" s="230">
        <f t="shared" si="552"/>
        <v>1.6990718840506302E-2</v>
      </c>
      <c r="BL358" s="230">
        <f t="shared" si="552"/>
        <v>1.606306383124537E-2</v>
      </c>
      <c r="BM358" s="230">
        <f t="shared" si="552"/>
        <v>1.5135408821984438E-2</v>
      </c>
      <c r="BN358" s="230">
        <f t="shared" si="552"/>
        <v>1.4207753812723507E-2</v>
      </c>
      <c r="BO358" s="230">
        <f t="shared" si="552"/>
        <v>1.3280098803462578E-2</v>
      </c>
      <c r="BP358" s="230">
        <f t="shared" si="552"/>
        <v>1.2352443794201647E-2</v>
      </c>
      <c r="BQ358" s="230">
        <f t="shared" si="552"/>
        <v>1.1424788784940715E-2</v>
      </c>
      <c r="BR358" s="230">
        <f t="shared" si="552"/>
        <v>1.0497133775679783E-2</v>
      </c>
      <c r="BS358" s="230">
        <f t="shared" si="552"/>
        <v>9.5694787664188513E-3</v>
      </c>
      <c r="BT358" s="230">
        <f t="shared" si="552"/>
        <v>8.6418237571579196E-3</v>
      </c>
      <c r="BU358" s="230">
        <f t="shared" si="553"/>
        <v>7.7141687478969913E-3</v>
      </c>
      <c r="BV358" s="230">
        <f t="shared" si="553"/>
        <v>6.7865137386360595E-3</v>
      </c>
      <c r="BW358" s="230">
        <f t="shared" si="553"/>
        <v>5.8588587293751278E-3</v>
      </c>
      <c r="BX358" s="230">
        <f t="shared" si="553"/>
        <v>4.931203720114196E-3</v>
      </c>
      <c r="BY358" s="230">
        <f t="shared" si="553"/>
        <v>4.0035487108532643E-3</v>
      </c>
      <c r="BZ358" s="230">
        <f t="shared" si="553"/>
        <v>3.075893701592336E-3</v>
      </c>
      <c r="CA358" s="230">
        <f t="shared" si="553"/>
        <v>2.1482386923314042E-3</v>
      </c>
      <c r="CB358" s="230">
        <f t="shared" si="553"/>
        <v>1.2205836830704725E-3</v>
      </c>
      <c r="CC358" s="230">
        <f t="shared" si="553"/>
        <v>2.9292867380954074E-4</v>
      </c>
      <c r="CD358" s="230">
        <f t="shared" si="553"/>
        <v>-5.4577987042416973E-4</v>
      </c>
      <c r="CE358" s="230">
        <f t="shared" si="554"/>
        <v>-6.9232328032927987E-4</v>
      </c>
      <c r="CF358" s="230">
        <f t="shared" si="554"/>
        <v>-6.9232328032927987E-4</v>
      </c>
      <c r="CG358" s="230">
        <f t="shared" si="554"/>
        <v>-6.9232328032927987E-4</v>
      </c>
      <c r="CH358" s="230">
        <f t="shared" si="554"/>
        <v>-6.9232328032927987E-4</v>
      </c>
      <c r="CI358" s="230">
        <f t="shared" si="554"/>
        <v>-6.9232328032927987E-4</v>
      </c>
      <c r="CJ358" s="230">
        <f t="shared" si="554"/>
        <v>-6.9232328032927987E-4</v>
      </c>
      <c r="CK358" s="230">
        <f t="shared" si="554"/>
        <v>-6.9232328032927987E-4</v>
      </c>
      <c r="CL358" s="230">
        <f t="shared" si="554"/>
        <v>-6.9232328032927987E-4</v>
      </c>
      <c r="CM358" s="230">
        <f t="shared" si="554"/>
        <v>-6.9232328032927987E-4</v>
      </c>
      <c r="CN358" s="230">
        <f t="shared" si="554"/>
        <v>-6.9232328032927987E-4</v>
      </c>
      <c r="CO358" s="230">
        <f t="shared" si="555"/>
        <v>-6.9232328032927987E-4</v>
      </c>
      <c r="CP358" s="230">
        <f t="shared" si="555"/>
        <v>-6.9232328032927987E-4</v>
      </c>
      <c r="CQ358" s="230">
        <f t="shared" si="555"/>
        <v>-6.9232328032927987E-4</v>
      </c>
      <c r="CR358" s="230">
        <f t="shared" si="555"/>
        <v>-6.9232328032927987E-4</v>
      </c>
      <c r="CS358" s="230">
        <f t="shared" si="555"/>
        <v>-6.9232328032927987E-4</v>
      </c>
      <c r="CT358" s="230">
        <f t="shared" si="555"/>
        <v>-6.9232328032927987E-4</v>
      </c>
      <c r="CU358" s="230">
        <f t="shared" si="555"/>
        <v>-6.9232328032927987E-4</v>
      </c>
      <c r="CV358" s="230">
        <f t="shared" si="555"/>
        <v>-6.9232328032927987E-4</v>
      </c>
      <c r="CW358" s="230">
        <f t="shared" si="555"/>
        <v>-6.9232328032927987E-4</v>
      </c>
      <c r="CX358" s="230">
        <f t="shared" si="555"/>
        <v>-6.9232328032927987E-4</v>
      </c>
      <c r="CY358" s="230">
        <f t="shared" si="556"/>
        <v>-6.9232328032927987E-4</v>
      </c>
      <c r="CZ358" s="230">
        <f t="shared" si="556"/>
        <v>-6.9232328032927987E-4</v>
      </c>
      <c r="DA358" s="230">
        <f t="shared" si="556"/>
        <v>-6.9232328032927987E-4</v>
      </c>
      <c r="DB358" s="230">
        <f t="shared" si="556"/>
        <v>-6.9232328032927987E-4</v>
      </c>
      <c r="DC358" s="230">
        <f t="shared" si="556"/>
        <v>-6.9232328032927987E-4</v>
      </c>
      <c r="DD358" s="230">
        <f t="shared" si="556"/>
        <v>-6.9232328032927987E-4</v>
      </c>
      <c r="DE358" s="230">
        <f t="shared" si="556"/>
        <v>-6.9232328032927987E-4</v>
      </c>
      <c r="DF358" s="230">
        <f t="shared" si="556"/>
        <v>-6.9232328032927987E-4</v>
      </c>
      <c r="DG358" s="230">
        <f t="shared" si="556"/>
        <v>-6.9232328032927987E-4</v>
      </c>
      <c r="DH358" s="230">
        <f t="shared" si="556"/>
        <v>-6.9232328032927987E-4</v>
      </c>
      <c r="DI358" s="230">
        <f t="shared" si="557"/>
        <v>-6.9232328032927987E-4</v>
      </c>
      <c r="DJ358" s="230">
        <f t="shared" si="557"/>
        <v>-6.9232328032927987E-4</v>
      </c>
      <c r="DK358" s="230">
        <f t="shared" si="557"/>
        <v>-6.9232328032927987E-4</v>
      </c>
      <c r="DL358" s="230">
        <f t="shared" si="557"/>
        <v>-6.9232328032927987E-4</v>
      </c>
      <c r="DM358" s="230">
        <f t="shared" si="557"/>
        <v>-6.9232328032927987E-4</v>
      </c>
      <c r="DN358" s="230">
        <f t="shared" si="557"/>
        <v>-6.9232328032927987E-4</v>
      </c>
      <c r="DO358" s="230">
        <f t="shared" si="557"/>
        <v>-6.9232328032927987E-4</v>
      </c>
      <c r="DP358" s="230">
        <f t="shared" si="557"/>
        <v>-6.9232328032927987E-4</v>
      </c>
    </row>
    <row r="359" spans="2:120" x14ac:dyDescent="0.25">
      <c r="B359" s="194" t="str">
        <f t="shared" si="529"/>
        <v>Hungary</v>
      </c>
      <c r="C359" s="233">
        <f>'web app'!$C$29</f>
        <v>668.55</v>
      </c>
      <c r="D359" s="234">
        <f>'web app'!$C$17</f>
        <v>0.15</v>
      </c>
      <c r="E359" s="235">
        <f>VLOOKUP($S359,'data countries EDGAR'!$A$15:$AA$223,'data countries EDGAR'!$AA$12,FALSE)</f>
        <v>1.2520320464107944E-3</v>
      </c>
      <c r="F359" s="235">
        <f>VLOOKUP($S359,'data countries EDGAR'!$A$15:$AA$223,'data countries EDGAR'!$Z$12,FALSE)</f>
        <v>1.4037072307513023E-3</v>
      </c>
      <c r="G359" s="193">
        <f t="shared" si="530"/>
        <v>0.92323810244515614</v>
      </c>
      <c r="H359" s="262">
        <f>VLOOKUP($S359,'data countries EDGAR'!$A$15:$AA$223,'data countries EDGAR'!M$12,FALSE)/1000</f>
        <v>5.1502786870123995E-2</v>
      </c>
      <c r="I359" s="236">
        <f>VLOOKUP($S359,'data countries EDGAR'!$A$15:$AA$223,'data countries EDGAR'!N$12,FALSE)/1000</f>
        <v>4.9652119703104E-2</v>
      </c>
      <c r="J359" s="236">
        <f>VLOOKUP($S359,'data countries EDGAR'!$A$15:$AA$223,'data countries EDGAR'!O$12,FALSE)/1000</f>
        <v>5.0986015631710006E-2</v>
      </c>
      <c r="K359" s="236">
        <f>VLOOKUP($S359,'data countries EDGAR'!$A$15:$AA$223,'data countries EDGAR'!P$12,FALSE)/1000</f>
        <v>4.7573289639530995E-2</v>
      </c>
      <c r="L359" s="236">
        <f>VLOOKUP($S359,'data countries EDGAR'!$A$15:$AA$223,'data countries EDGAR'!Q$12,FALSE)/1000</f>
        <v>4.2977571433370998E-2</v>
      </c>
      <c r="M359" s="236">
        <f>VLOOKUP($S359,'data countries EDGAR'!$A$15:$AA$223,'data countries EDGAR'!R$12,FALSE)/1000</f>
        <v>4.2626870832580002E-2</v>
      </c>
      <c r="N359" s="236"/>
      <c r="O359" s="236"/>
      <c r="P359" s="262">
        <f t="shared" si="531"/>
        <v>0.23381586724029602</v>
      </c>
      <c r="Q359" s="194">
        <f t="shared" si="532"/>
        <v>-3.4949720404255029E-2</v>
      </c>
      <c r="R359" s="237">
        <f t="shared" si="533"/>
        <v>5.0694217011828469E-2</v>
      </c>
      <c r="S359" s="194" t="str">
        <f>'data countries EDGAR'!A102</f>
        <v>Hungary</v>
      </c>
      <c r="T359" s="210">
        <f>'web app'!$M$22-1</f>
        <v>2024</v>
      </c>
      <c r="U359" s="228">
        <f t="shared" si="534"/>
        <v>0.68942223520486012</v>
      </c>
      <c r="V359" s="193">
        <f t="shared" si="516"/>
        <v>0.68942223520513712</v>
      </c>
      <c r="W359" s="254">
        <f t="shared" si="535"/>
        <v>6.1829846291787449E-2</v>
      </c>
      <c r="X359" s="197">
        <f t="shared" si="517"/>
        <v>4.2626870832580002E-2</v>
      </c>
      <c r="Y359" s="229">
        <f t="shared" si="518"/>
        <v>-8.5253741665160005E-4</v>
      </c>
      <c r="Z359" s="199">
        <f t="shared" si="536"/>
        <v>4.3479408249231605E-2</v>
      </c>
      <c r="AA359" s="199">
        <f t="shared" si="519"/>
        <v>-177.60003356712878</v>
      </c>
      <c r="AB359" s="200">
        <f t="shared" si="520"/>
        <v>181346.56530635152</v>
      </c>
      <c r="AC359" s="199">
        <f t="shared" si="537"/>
        <v>2024.5070055537735</v>
      </c>
      <c r="AD359" s="199">
        <f t="shared" si="538"/>
        <v>2060.185972535859</v>
      </c>
      <c r="AE359" s="201">
        <f t="shared" si="539"/>
        <v>2060.185972535859</v>
      </c>
      <c r="AF359" s="202">
        <f t="shared" si="521"/>
        <v>2059.4862475841751</v>
      </c>
      <c r="AG359" s="202">
        <f t="shared" si="540"/>
        <v>2060.185972535859</v>
      </c>
      <c r="AH359" s="202">
        <f t="shared" si="541"/>
        <v>2060</v>
      </c>
      <c r="AI359" s="177">
        <f t="shared" si="522"/>
        <v>2059</v>
      </c>
      <c r="AJ359" s="178" cm="1">
        <f t="array" ref="AJ359">IFERROR(INDEX($AN$6:$DP$6,MATCH(_xlfn.AGGREGATE(14,6,(AN359:DP359)/(AN359:DP359&lt;=0),1),AN359:DP359,0)),"-")</f>
        <v>2059</v>
      </c>
      <c r="AL359" s="176" t="s">
        <v>302</v>
      </c>
      <c r="AM359" s="154">
        <f t="shared" si="523"/>
        <v>5.1502786870123995E-2</v>
      </c>
      <c r="AN359" s="173">
        <f t="shared" si="524"/>
        <v>4.9652119703104E-2</v>
      </c>
      <c r="AO359" s="173">
        <f t="shared" si="525"/>
        <v>5.0986015631710006E-2</v>
      </c>
      <c r="AP359" s="173">
        <f t="shared" si="526"/>
        <v>4.7573289639530995E-2</v>
      </c>
      <c r="AQ359" s="173">
        <f t="shared" si="527"/>
        <v>4.2977571433370998E-2</v>
      </c>
      <c r="AR359" s="173">
        <f t="shared" si="528"/>
        <v>4.2626870832580002E-2</v>
      </c>
      <c r="AS359" s="230">
        <f t="shared" si="550"/>
        <v>4.1408481500313905E-2</v>
      </c>
      <c r="AT359" s="230">
        <f t="shared" si="550"/>
        <v>4.0190092168047808E-2</v>
      </c>
      <c r="AU359" s="230">
        <f t="shared" si="550"/>
        <v>3.8971702835781705E-2</v>
      </c>
      <c r="AV359" s="230">
        <f t="shared" si="550"/>
        <v>3.7753313503515608E-2</v>
      </c>
      <c r="AW359" s="230">
        <f t="shared" si="550"/>
        <v>3.6534924171249511E-2</v>
      </c>
      <c r="AX359" s="230">
        <f t="shared" si="550"/>
        <v>3.5316534838983414E-2</v>
      </c>
      <c r="AY359" s="230">
        <f t="shared" si="550"/>
        <v>3.4098145506717317E-2</v>
      </c>
      <c r="AZ359" s="230">
        <f t="shared" si="550"/>
        <v>3.287975617445122E-2</v>
      </c>
      <c r="BA359" s="230">
        <f t="shared" si="551"/>
        <v>3.1661366842185124E-2</v>
      </c>
      <c r="BB359" s="230">
        <f t="shared" si="551"/>
        <v>3.0442977509919023E-2</v>
      </c>
      <c r="BC359" s="230">
        <f t="shared" si="551"/>
        <v>2.9224588177652923E-2</v>
      </c>
      <c r="BD359" s="230">
        <f t="shared" si="551"/>
        <v>2.8006198845386826E-2</v>
      </c>
      <c r="BE359" s="230">
        <f t="shared" si="551"/>
        <v>2.6787809513120729E-2</v>
      </c>
      <c r="BF359" s="230">
        <f t="shared" si="551"/>
        <v>2.5569420180854632E-2</v>
      </c>
      <c r="BG359" s="230">
        <f t="shared" si="551"/>
        <v>2.4351030848588532E-2</v>
      </c>
      <c r="BH359" s="230">
        <f t="shared" si="551"/>
        <v>2.3132641516322435E-2</v>
      </c>
      <c r="BI359" s="230">
        <f t="shared" si="551"/>
        <v>2.1914252184056338E-2</v>
      </c>
      <c r="BJ359" s="230">
        <f t="shared" si="551"/>
        <v>2.0695862851790238E-2</v>
      </c>
      <c r="BK359" s="230">
        <f t="shared" si="552"/>
        <v>1.9477473519524141E-2</v>
      </c>
      <c r="BL359" s="230">
        <f t="shared" si="552"/>
        <v>1.8259084187258044E-2</v>
      </c>
      <c r="BM359" s="230">
        <f t="shared" si="552"/>
        <v>1.7040694854991944E-2</v>
      </c>
      <c r="BN359" s="230">
        <f t="shared" si="552"/>
        <v>1.5822305522725847E-2</v>
      </c>
      <c r="BO359" s="230">
        <f t="shared" si="552"/>
        <v>1.460391619045975E-2</v>
      </c>
      <c r="BP359" s="230">
        <f t="shared" si="552"/>
        <v>1.338552685819365E-2</v>
      </c>
      <c r="BQ359" s="230">
        <f t="shared" si="552"/>
        <v>1.2167137525927553E-2</v>
      </c>
      <c r="BR359" s="230">
        <f t="shared" si="552"/>
        <v>1.0948748193661456E-2</v>
      </c>
      <c r="BS359" s="230">
        <f t="shared" si="552"/>
        <v>9.7303588613953593E-3</v>
      </c>
      <c r="BT359" s="230">
        <f t="shared" si="552"/>
        <v>8.5119695291292624E-3</v>
      </c>
      <c r="BU359" s="230">
        <f t="shared" si="553"/>
        <v>7.2935801968631586E-3</v>
      </c>
      <c r="BV359" s="230">
        <f t="shared" si="553"/>
        <v>6.0751908645970618E-3</v>
      </c>
      <c r="BW359" s="230">
        <f t="shared" si="553"/>
        <v>4.8568015323309649E-3</v>
      </c>
      <c r="BX359" s="230">
        <f t="shared" si="553"/>
        <v>3.638412200064868E-3</v>
      </c>
      <c r="BY359" s="230">
        <f t="shared" si="553"/>
        <v>2.4200228677987712E-3</v>
      </c>
      <c r="BZ359" s="230">
        <f t="shared" si="553"/>
        <v>1.2016335355326743E-3</v>
      </c>
      <c r="CA359" s="230">
        <f t="shared" si="553"/>
        <v>-1.6755796733422534E-5</v>
      </c>
      <c r="CB359" s="230">
        <f t="shared" si="553"/>
        <v>-8.3146794145760254E-4</v>
      </c>
      <c r="CC359" s="230">
        <f t="shared" si="553"/>
        <v>-8.5253741665160005E-4</v>
      </c>
      <c r="CD359" s="230">
        <f t="shared" si="553"/>
        <v>-8.5253741665160005E-4</v>
      </c>
      <c r="CE359" s="230">
        <f t="shared" si="554"/>
        <v>-8.5253741665160005E-4</v>
      </c>
      <c r="CF359" s="230">
        <f t="shared" si="554"/>
        <v>-8.5253741665160005E-4</v>
      </c>
      <c r="CG359" s="230">
        <f t="shared" si="554"/>
        <v>-8.5253741665160005E-4</v>
      </c>
      <c r="CH359" s="230">
        <f t="shared" si="554"/>
        <v>-8.5253741665160005E-4</v>
      </c>
      <c r="CI359" s="230">
        <f t="shared" si="554"/>
        <v>-8.5253741665160005E-4</v>
      </c>
      <c r="CJ359" s="230">
        <f t="shared" si="554"/>
        <v>-8.5253741665160005E-4</v>
      </c>
      <c r="CK359" s="230">
        <f t="shared" si="554"/>
        <v>-8.5253741665160005E-4</v>
      </c>
      <c r="CL359" s="230">
        <f t="shared" si="554"/>
        <v>-8.5253741665160005E-4</v>
      </c>
      <c r="CM359" s="230">
        <f t="shared" si="554"/>
        <v>-8.5253741665160005E-4</v>
      </c>
      <c r="CN359" s="230">
        <f t="shared" si="554"/>
        <v>-8.5253741665160005E-4</v>
      </c>
      <c r="CO359" s="230">
        <f t="shared" si="555"/>
        <v>-8.5253741665160005E-4</v>
      </c>
      <c r="CP359" s="230">
        <f t="shared" si="555"/>
        <v>-8.5253741665160005E-4</v>
      </c>
      <c r="CQ359" s="230">
        <f t="shared" si="555"/>
        <v>-8.5253741665160005E-4</v>
      </c>
      <c r="CR359" s="230">
        <f t="shared" si="555"/>
        <v>-8.5253741665160005E-4</v>
      </c>
      <c r="CS359" s="230">
        <f t="shared" si="555"/>
        <v>-8.5253741665160005E-4</v>
      </c>
      <c r="CT359" s="230">
        <f t="shared" si="555"/>
        <v>-8.5253741665160005E-4</v>
      </c>
      <c r="CU359" s="230">
        <f t="shared" si="555"/>
        <v>-8.5253741665160005E-4</v>
      </c>
      <c r="CV359" s="230">
        <f t="shared" si="555"/>
        <v>-8.5253741665160005E-4</v>
      </c>
      <c r="CW359" s="230">
        <f t="shared" si="555"/>
        <v>-8.5253741665160005E-4</v>
      </c>
      <c r="CX359" s="230">
        <f t="shared" si="555"/>
        <v>-8.5253741665160005E-4</v>
      </c>
      <c r="CY359" s="230">
        <f t="shared" si="556"/>
        <v>-8.5253741665160005E-4</v>
      </c>
      <c r="CZ359" s="230">
        <f t="shared" si="556"/>
        <v>-8.5253741665160005E-4</v>
      </c>
      <c r="DA359" s="230">
        <f t="shared" si="556"/>
        <v>-8.5253741665160005E-4</v>
      </c>
      <c r="DB359" s="230">
        <f t="shared" si="556"/>
        <v>-8.5253741665160005E-4</v>
      </c>
      <c r="DC359" s="230">
        <f t="shared" si="556"/>
        <v>-8.5253741665160005E-4</v>
      </c>
      <c r="DD359" s="230">
        <f t="shared" si="556"/>
        <v>-8.5253741665160005E-4</v>
      </c>
      <c r="DE359" s="230">
        <f t="shared" si="556"/>
        <v>-8.5253741665160005E-4</v>
      </c>
      <c r="DF359" s="230">
        <f t="shared" si="556"/>
        <v>-8.5253741665160005E-4</v>
      </c>
      <c r="DG359" s="230">
        <f t="shared" si="556"/>
        <v>-8.5253741665160005E-4</v>
      </c>
      <c r="DH359" s="230">
        <f t="shared" si="556"/>
        <v>-8.5253741665160005E-4</v>
      </c>
      <c r="DI359" s="230">
        <f t="shared" si="557"/>
        <v>-8.5253741665160005E-4</v>
      </c>
      <c r="DJ359" s="230">
        <f t="shared" si="557"/>
        <v>-8.5253741665160005E-4</v>
      </c>
      <c r="DK359" s="230">
        <f t="shared" si="557"/>
        <v>-8.5253741665160005E-4</v>
      </c>
      <c r="DL359" s="230">
        <f t="shared" si="557"/>
        <v>-8.5253741665160005E-4</v>
      </c>
      <c r="DM359" s="230">
        <f t="shared" si="557"/>
        <v>-8.5253741665160005E-4</v>
      </c>
      <c r="DN359" s="230">
        <f t="shared" si="557"/>
        <v>-8.5253741665160005E-4</v>
      </c>
      <c r="DO359" s="230">
        <f t="shared" si="557"/>
        <v>-8.5253741665160005E-4</v>
      </c>
      <c r="DP359" s="230">
        <f t="shared" si="557"/>
        <v>-8.5253741665160005E-4</v>
      </c>
    </row>
    <row r="360" spans="2:120" x14ac:dyDescent="0.25">
      <c r="B360" s="194" t="str">
        <f t="shared" si="529"/>
        <v>Iceland</v>
      </c>
      <c r="C360" s="233">
        <f>'web app'!$C$29</f>
        <v>668.55</v>
      </c>
      <c r="D360" s="234">
        <f>'web app'!$C$17</f>
        <v>0.15</v>
      </c>
      <c r="E360" s="235">
        <f>VLOOKUP($S360,'data countries EDGAR'!$A$15:$AA$223,'data countries EDGAR'!$AA$12,FALSE)</f>
        <v>4.4161947531571528E-5</v>
      </c>
      <c r="F360" s="235">
        <f>VLOOKUP($S360,'data countries EDGAR'!$A$15:$AA$223,'data countries EDGAR'!$Z$12,FALSE)</f>
        <v>8.6584268689071002E-5</v>
      </c>
      <c r="G360" s="193">
        <f t="shared" si="530"/>
        <v>5.3631696410601476E-2</v>
      </c>
      <c r="H360" s="262">
        <f>VLOOKUP($S360,'data countries EDGAR'!$A$15:$AA$223,'data countries EDGAR'!M$12,FALSE)/1000</f>
        <v>3.1768242258124E-3</v>
      </c>
      <c r="I360" s="236">
        <f>VLOOKUP($S360,'data countries EDGAR'!$A$15:$AA$223,'data countries EDGAR'!N$12,FALSE)/1000</f>
        <v>3.0717153368713E-3</v>
      </c>
      <c r="J360" s="236">
        <f>VLOOKUP($S360,'data countries EDGAR'!$A$15:$AA$223,'data countries EDGAR'!O$12,FALSE)/1000</f>
        <v>3.1636527059623002E-3</v>
      </c>
      <c r="K360" s="236">
        <f>VLOOKUP($S360,'data countries EDGAR'!$A$15:$AA$223,'data countries EDGAR'!P$12,FALSE)/1000</f>
        <v>3.2394106136892E-3</v>
      </c>
      <c r="L360" s="236">
        <f>VLOOKUP($S360,'data countries EDGAR'!$A$15:$AA$223,'data countries EDGAR'!Q$12,FALSE)/1000</f>
        <v>3.2199816991338999E-3</v>
      </c>
      <c r="M360" s="236">
        <f>VLOOKUP($S360,'data countries EDGAR'!$A$15:$AA$223,'data countries EDGAR'!R$12,FALSE)/1000</f>
        <v>3.2929707091873001E-3</v>
      </c>
      <c r="N360" s="236"/>
      <c r="O360" s="236"/>
      <c r="P360" s="262">
        <f t="shared" si="531"/>
        <v>1.5987731064844003E-2</v>
      </c>
      <c r="Q360" s="194">
        <f t="shared" si="532"/>
        <v>-3.3088840289913191E-3</v>
      </c>
      <c r="R360" s="237">
        <f t="shared" si="533"/>
        <v>8.7899454762521048E-2</v>
      </c>
      <c r="S360" s="194" t="str">
        <f>'data countries EDGAR'!A103</f>
        <v>Iceland</v>
      </c>
      <c r="T360" s="210">
        <f>'web app'!$M$22-1</f>
        <v>2024</v>
      </c>
      <c r="U360" s="228">
        <f t="shared" si="534"/>
        <v>3.7643965345757473E-2</v>
      </c>
      <c r="V360" s="193">
        <f t="shared" si="516"/>
        <v>3.7643965345744788E-2</v>
      </c>
      <c r="W360" s="254">
        <f t="shared" si="535"/>
        <v>8.7476722468764478E-2</v>
      </c>
      <c r="X360" s="197">
        <f t="shared" si="517"/>
        <v>3.2929707091873001E-3</v>
      </c>
      <c r="Y360" s="229">
        <f t="shared" si="518"/>
        <v>-6.585941418374601E-5</v>
      </c>
      <c r="Z360" s="199">
        <f t="shared" si="536"/>
        <v>3.3588301233710462E-3</v>
      </c>
      <c r="AA360" s="199">
        <f t="shared" si="519"/>
        <v>-13.68856056130018</v>
      </c>
      <c r="AB360" s="200">
        <f t="shared" si="520"/>
        <v>13945.989712703646</v>
      </c>
      <c r="AC360" s="199">
        <f t="shared" si="537"/>
        <v>2024.5094747774733</v>
      </c>
      <c r="AD360" s="199">
        <f t="shared" si="538"/>
        <v>2050.8858439836417</v>
      </c>
      <c r="AE360" s="201">
        <f t="shared" si="539"/>
        <v>2050.8858439836417</v>
      </c>
      <c r="AF360" s="202">
        <f t="shared" si="521"/>
        <v>2050.3684744937664</v>
      </c>
      <c r="AG360" s="202">
        <f t="shared" si="540"/>
        <v>2050.8858439836417</v>
      </c>
      <c r="AH360" s="202">
        <f t="shared" si="541"/>
        <v>2050</v>
      </c>
      <c r="AI360" s="177">
        <f t="shared" si="522"/>
        <v>2050</v>
      </c>
      <c r="AJ360" s="178" cm="1">
        <f t="array" ref="AJ360">IFERROR(INDEX($AN$6:$DP$6,MATCH(_xlfn.AGGREGATE(14,6,(AN360:DP360)/(AN360:DP360&lt;=0),1),AN360:DP360,0)),"-")</f>
        <v>2050</v>
      </c>
      <c r="AL360" s="176" t="s">
        <v>302</v>
      </c>
      <c r="AM360" s="154">
        <f t="shared" si="523"/>
        <v>3.1768242258124E-3</v>
      </c>
      <c r="AN360" s="173">
        <f t="shared" si="524"/>
        <v>3.0717153368713E-3</v>
      </c>
      <c r="AO360" s="173">
        <f t="shared" si="525"/>
        <v>3.1636527059623002E-3</v>
      </c>
      <c r="AP360" s="173">
        <f t="shared" si="526"/>
        <v>3.2394106136892E-3</v>
      </c>
      <c r="AQ360" s="173">
        <f t="shared" si="527"/>
        <v>3.2199816991338999E-3</v>
      </c>
      <c r="AR360" s="173">
        <f t="shared" si="528"/>
        <v>3.2929707091873001E-3</v>
      </c>
      <c r="AS360" s="230">
        <f t="shared" si="550"/>
        <v>3.1656740373259265E-3</v>
      </c>
      <c r="AT360" s="230">
        <f t="shared" si="550"/>
        <v>3.0383773654645524E-3</v>
      </c>
      <c r="AU360" s="230">
        <f t="shared" si="550"/>
        <v>2.9110806936031787E-3</v>
      </c>
      <c r="AV360" s="230">
        <f t="shared" si="550"/>
        <v>2.7837840217418051E-3</v>
      </c>
      <c r="AW360" s="230">
        <f t="shared" si="550"/>
        <v>2.656487349880431E-3</v>
      </c>
      <c r="AX360" s="230">
        <f t="shared" si="550"/>
        <v>2.5291906780190573E-3</v>
      </c>
      <c r="AY360" s="230">
        <f t="shared" si="550"/>
        <v>2.4018940061576836E-3</v>
      </c>
      <c r="AZ360" s="230">
        <f t="shared" si="550"/>
        <v>2.27459733429631E-3</v>
      </c>
      <c r="BA360" s="230">
        <f t="shared" si="551"/>
        <v>2.1473006624349359E-3</v>
      </c>
      <c r="BB360" s="230">
        <f t="shared" si="551"/>
        <v>2.0200039905735622E-3</v>
      </c>
      <c r="BC360" s="230">
        <f t="shared" si="551"/>
        <v>1.8927073187121884E-3</v>
      </c>
      <c r="BD360" s="230">
        <f t="shared" si="551"/>
        <v>1.7654106468508145E-3</v>
      </c>
      <c r="BE360" s="230">
        <f t="shared" si="551"/>
        <v>1.6381139749894408E-3</v>
      </c>
      <c r="BF360" s="230">
        <f t="shared" si="551"/>
        <v>1.5108173031280669E-3</v>
      </c>
      <c r="BG360" s="230">
        <f t="shared" si="551"/>
        <v>1.3835206312666933E-3</v>
      </c>
      <c r="BH360" s="230">
        <f t="shared" si="551"/>
        <v>1.2562239594053194E-3</v>
      </c>
      <c r="BI360" s="230">
        <f t="shared" si="551"/>
        <v>1.1289272875439457E-3</v>
      </c>
      <c r="BJ360" s="230">
        <f t="shared" si="551"/>
        <v>1.0016306156825716E-3</v>
      </c>
      <c r="BK360" s="230">
        <f t="shared" si="552"/>
        <v>8.7433394382119799E-4</v>
      </c>
      <c r="BL360" s="230">
        <f t="shared" si="552"/>
        <v>7.4703727195982433E-4</v>
      </c>
      <c r="BM360" s="230">
        <f t="shared" si="552"/>
        <v>6.1974060009845023E-4</v>
      </c>
      <c r="BN360" s="230">
        <f t="shared" si="552"/>
        <v>4.9244392823707657E-4</v>
      </c>
      <c r="BO360" s="230">
        <f t="shared" si="552"/>
        <v>3.6514725637570291E-4</v>
      </c>
      <c r="BP360" s="230">
        <f t="shared" si="552"/>
        <v>2.3785058451432882E-4</v>
      </c>
      <c r="BQ360" s="230">
        <f t="shared" si="552"/>
        <v>1.1055391265295516E-4</v>
      </c>
      <c r="BR360" s="230">
        <f t="shared" si="552"/>
        <v>-1.5913319804017708E-5</v>
      </c>
      <c r="BS360" s="230">
        <f t="shared" si="552"/>
        <v>-6.585941418374601E-5</v>
      </c>
      <c r="BT360" s="230">
        <f t="shared" si="552"/>
        <v>-6.585941418374601E-5</v>
      </c>
      <c r="BU360" s="230">
        <f t="shared" si="553"/>
        <v>-6.585941418374601E-5</v>
      </c>
      <c r="BV360" s="230">
        <f t="shared" si="553"/>
        <v>-6.585941418374601E-5</v>
      </c>
      <c r="BW360" s="230">
        <f t="shared" si="553"/>
        <v>-6.585941418374601E-5</v>
      </c>
      <c r="BX360" s="230">
        <f t="shared" si="553"/>
        <v>-6.585941418374601E-5</v>
      </c>
      <c r="BY360" s="230">
        <f t="shared" si="553"/>
        <v>-6.585941418374601E-5</v>
      </c>
      <c r="BZ360" s="230">
        <f t="shared" si="553"/>
        <v>-6.585941418374601E-5</v>
      </c>
      <c r="CA360" s="230">
        <f t="shared" si="553"/>
        <v>-6.585941418374601E-5</v>
      </c>
      <c r="CB360" s="230">
        <f t="shared" si="553"/>
        <v>-6.585941418374601E-5</v>
      </c>
      <c r="CC360" s="230">
        <f t="shared" si="553"/>
        <v>-6.585941418374601E-5</v>
      </c>
      <c r="CD360" s="230">
        <f t="shared" si="553"/>
        <v>-6.585941418374601E-5</v>
      </c>
      <c r="CE360" s="230">
        <f t="shared" si="554"/>
        <v>-6.585941418374601E-5</v>
      </c>
      <c r="CF360" s="230">
        <f t="shared" si="554"/>
        <v>-6.585941418374601E-5</v>
      </c>
      <c r="CG360" s="230">
        <f t="shared" si="554"/>
        <v>-6.585941418374601E-5</v>
      </c>
      <c r="CH360" s="230">
        <f t="shared" si="554"/>
        <v>-6.585941418374601E-5</v>
      </c>
      <c r="CI360" s="230">
        <f t="shared" si="554"/>
        <v>-6.585941418374601E-5</v>
      </c>
      <c r="CJ360" s="230">
        <f t="shared" si="554"/>
        <v>-6.585941418374601E-5</v>
      </c>
      <c r="CK360" s="230">
        <f t="shared" si="554"/>
        <v>-6.585941418374601E-5</v>
      </c>
      <c r="CL360" s="230">
        <f t="shared" si="554"/>
        <v>-6.585941418374601E-5</v>
      </c>
      <c r="CM360" s="230">
        <f t="shared" si="554"/>
        <v>-6.585941418374601E-5</v>
      </c>
      <c r="CN360" s="230">
        <f t="shared" si="554"/>
        <v>-6.585941418374601E-5</v>
      </c>
      <c r="CO360" s="230">
        <f t="shared" si="555"/>
        <v>-6.585941418374601E-5</v>
      </c>
      <c r="CP360" s="230">
        <f t="shared" si="555"/>
        <v>-6.585941418374601E-5</v>
      </c>
      <c r="CQ360" s="230">
        <f t="shared" si="555"/>
        <v>-6.585941418374601E-5</v>
      </c>
      <c r="CR360" s="230">
        <f t="shared" si="555"/>
        <v>-6.585941418374601E-5</v>
      </c>
      <c r="CS360" s="230">
        <f t="shared" si="555"/>
        <v>-6.585941418374601E-5</v>
      </c>
      <c r="CT360" s="230">
        <f t="shared" si="555"/>
        <v>-6.585941418374601E-5</v>
      </c>
      <c r="CU360" s="230">
        <f t="shared" si="555"/>
        <v>-6.585941418374601E-5</v>
      </c>
      <c r="CV360" s="230">
        <f t="shared" si="555"/>
        <v>-6.585941418374601E-5</v>
      </c>
      <c r="CW360" s="230">
        <f t="shared" si="555"/>
        <v>-6.585941418374601E-5</v>
      </c>
      <c r="CX360" s="230">
        <f t="shared" si="555"/>
        <v>-6.585941418374601E-5</v>
      </c>
      <c r="CY360" s="230">
        <f t="shared" si="556"/>
        <v>-6.585941418374601E-5</v>
      </c>
      <c r="CZ360" s="230">
        <f t="shared" si="556"/>
        <v>-6.585941418374601E-5</v>
      </c>
      <c r="DA360" s="230">
        <f t="shared" si="556"/>
        <v>-6.585941418374601E-5</v>
      </c>
      <c r="DB360" s="230">
        <f t="shared" si="556"/>
        <v>-6.585941418374601E-5</v>
      </c>
      <c r="DC360" s="230">
        <f t="shared" si="556"/>
        <v>-6.585941418374601E-5</v>
      </c>
      <c r="DD360" s="230">
        <f t="shared" si="556"/>
        <v>-6.585941418374601E-5</v>
      </c>
      <c r="DE360" s="230">
        <f t="shared" si="556"/>
        <v>-6.585941418374601E-5</v>
      </c>
      <c r="DF360" s="230">
        <f t="shared" si="556"/>
        <v>-6.585941418374601E-5</v>
      </c>
      <c r="DG360" s="230">
        <f t="shared" si="556"/>
        <v>-6.585941418374601E-5</v>
      </c>
      <c r="DH360" s="230">
        <f t="shared" si="556"/>
        <v>-6.585941418374601E-5</v>
      </c>
      <c r="DI360" s="230">
        <f t="shared" si="557"/>
        <v>-6.585941418374601E-5</v>
      </c>
      <c r="DJ360" s="230">
        <f t="shared" si="557"/>
        <v>-6.585941418374601E-5</v>
      </c>
      <c r="DK360" s="230">
        <f t="shared" si="557"/>
        <v>-6.585941418374601E-5</v>
      </c>
      <c r="DL360" s="230">
        <f t="shared" si="557"/>
        <v>-6.585941418374601E-5</v>
      </c>
      <c r="DM360" s="230">
        <f t="shared" si="557"/>
        <v>-6.585941418374601E-5</v>
      </c>
      <c r="DN360" s="230">
        <f t="shared" si="557"/>
        <v>-6.585941418374601E-5</v>
      </c>
      <c r="DO360" s="230">
        <f t="shared" si="557"/>
        <v>-6.585941418374601E-5</v>
      </c>
      <c r="DP360" s="230">
        <f t="shared" si="557"/>
        <v>-6.585941418374601E-5</v>
      </c>
    </row>
    <row r="361" spans="2:120" x14ac:dyDescent="0.25">
      <c r="B361" s="194" t="str">
        <f t="shared" si="529"/>
        <v>India</v>
      </c>
      <c r="C361" s="233">
        <f>'web app'!$C$29</f>
        <v>668.55</v>
      </c>
      <c r="D361" s="234">
        <f>'web app'!$C$17</f>
        <v>0.15</v>
      </c>
      <c r="E361" s="235">
        <f>VLOOKUP($S361,'data countries EDGAR'!$A$15:$AA$223,'data countries EDGAR'!$AA$12,FALSE)</f>
        <v>0.17748722491066207</v>
      </c>
      <c r="F361" s="235">
        <f>VLOOKUP($S361,'data countries EDGAR'!$A$15:$AA$223,'data countries EDGAR'!$Z$12,FALSE)</f>
        <v>6.9540665635062629E-2</v>
      </c>
      <c r="G361" s="193">
        <f t="shared" si="530"/>
        <v>57.316562840876415</v>
      </c>
      <c r="H361" s="262">
        <f>VLOOKUP($S361,'data countries EDGAR'!$A$15:$AA$223,'data countries EDGAR'!M$12,FALSE)/1000</f>
        <v>2.5514850978520998</v>
      </c>
      <c r="I361" s="236">
        <f>VLOOKUP($S361,'data countries EDGAR'!$A$15:$AA$223,'data countries EDGAR'!N$12,FALSE)/1000</f>
        <v>2.3569589913082001</v>
      </c>
      <c r="J361" s="236">
        <f>VLOOKUP($S361,'data countries EDGAR'!$A$15:$AA$223,'data countries EDGAR'!O$12,FALSE)/1000</f>
        <v>2.5979343232088001</v>
      </c>
      <c r="K361" s="236">
        <f>VLOOKUP($S361,'data countries EDGAR'!$A$15:$AA$223,'data countries EDGAR'!P$12,FALSE)/1000</f>
        <v>2.8070804751892</v>
      </c>
      <c r="L361" s="236">
        <f>VLOOKUP($S361,'data countries EDGAR'!$A$15:$AA$223,'data countries EDGAR'!Q$12,FALSE)/1000</f>
        <v>3.0145226251141</v>
      </c>
      <c r="M361" s="236">
        <f>VLOOKUP($S361,'data countries EDGAR'!$A$15:$AA$223,'data countries EDGAR'!R$12,FALSE)/1000</f>
        <v>3.1538291299712</v>
      </c>
      <c r="N361" s="236"/>
      <c r="O361" s="236"/>
      <c r="P361" s="262">
        <f t="shared" si="531"/>
        <v>13.930325544791501</v>
      </c>
      <c r="Q361" s="194">
        <f t="shared" si="532"/>
        <v>-2.8911743471308502</v>
      </c>
      <c r="R361" s="237">
        <f t="shared" si="533"/>
        <v>6.6638052233023298E-2</v>
      </c>
      <c r="S361" s="194" t="str">
        <f>'data countries EDGAR'!A104</f>
        <v>India</v>
      </c>
      <c r="T361" s="210">
        <f>'web app'!$M$22-1</f>
        <v>2024</v>
      </c>
      <c r="U361" s="228">
        <f t="shared" si="534"/>
        <v>43.386237296084914</v>
      </c>
      <c r="V361" s="193">
        <f t="shared" si="516"/>
        <v>43.386237296048897</v>
      </c>
      <c r="W361" s="254">
        <f t="shared" si="535"/>
        <v>7.2691925515738998E-2</v>
      </c>
      <c r="X361" s="197">
        <f t="shared" si="517"/>
        <v>3.1538291299712</v>
      </c>
      <c r="Y361" s="229">
        <f t="shared" si="518"/>
        <v>-6.3076582599424003E-2</v>
      </c>
      <c r="Z361" s="199">
        <f t="shared" si="536"/>
        <v>3.216905712570624</v>
      </c>
      <c r="AA361" s="199">
        <f t="shared" si="519"/>
        <v>-13124.828251058309</v>
      </c>
      <c r="AB361" s="200">
        <f t="shared" si="520"/>
        <v>13386405.040725589</v>
      </c>
      <c r="AC361" s="199">
        <f t="shared" si="537"/>
        <v>2024.5080785342584</v>
      </c>
      <c r="AD361" s="199">
        <f t="shared" si="538"/>
        <v>2055.4462079002919</v>
      </c>
      <c r="AE361" s="201">
        <f t="shared" si="539"/>
        <v>2055.4462079002919</v>
      </c>
      <c r="AF361" s="202">
        <f t="shared" si="521"/>
        <v>2054.8394195100905</v>
      </c>
      <c r="AG361" s="202">
        <f t="shared" si="540"/>
        <v>2055.4462079002919</v>
      </c>
      <c r="AH361" s="202">
        <f t="shared" si="541"/>
        <v>2055</v>
      </c>
      <c r="AI361" s="177">
        <f t="shared" si="522"/>
        <v>2055</v>
      </c>
      <c r="AJ361" s="178" cm="1">
        <f t="array" ref="AJ361">IFERROR(INDEX($AN$6:$DP$6,MATCH(_xlfn.AGGREGATE(14,6,(AN361:DP361)/(AN361:DP361&lt;=0),1),AN361:DP361,0)),"-")</f>
        <v>2055</v>
      </c>
      <c r="AL361" s="176" t="s">
        <v>302</v>
      </c>
      <c r="AM361" s="154">
        <f t="shared" si="523"/>
        <v>2.5514850978520998</v>
      </c>
      <c r="AN361" s="173">
        <f t="shared" si="524"/>
        <v>2.3569589913082001</v>
      </c>
      <c r="AO361" s="173">
        <f t="shared" si="525"/>
        <v>2.5979343232088001</v>
      </c>
      <c r="AP361" s="173">
        <f t="shared" si="526"/>
        <v>2.8070804751892</v>
      </c>
      <c r="AQ361" s="173">
        <f t="shared" si="527"/>
        <v>3.0145226251141</v>
      </c>
      <c r="AR361" s="173">
        <f t="shared" si="528"/>
        <v>3.1538291299712</v>
      </c>
      <c r="AS361" s="230">
        <f t="shared" si="550"/>
        <v>3.0498775982379605</v>
      </c>
      <c r="AT361" s="230">
        <f t="shared" si="550"/>
        <v>2.9459260665047209</v>
      </c>
      <c r="AU361" s="230">
        <f t="shared" si="550"/>
        <v>2.8419745347714818</v>
      </c>
      <c r="AV361" s="230">
        <f t="shared" si="550"/>
        <v>2.7380230030382422</v>
      </c>
      <c r="AW361" s="230">
        <f t="shared" si="550"/>
        <v>2.6340714713050026</v>
      </c>
      <c r="AX361" s="230">
        <f t="shared" si="550"/>
        <v>2.5301199395717631</v>
      </c>
      <c r="AY361" s="230">
        <f t="shared" si="550"/>
        <v>2.4261684078385235</v>
      </c>
      <c r="AZ361" s="230">
        <f t="shared" si="550"/>
        <v>2.3222168761052844</v>
      </c>
      <c r="BA361" s="230">
        <f t="shared" si="551"/>
        <v>2.2182653443720448</v>
      </c>
      <c r="BB361" s="230">
        <f t="shared" si="551"/>
        <v>2.1143138126388052</v>
      </c>
      <c r="BC361" s="230">
        <f t="shared" si="551"/>
        <v>2.0103622809055657</v>
      </c>
      <c r="BD361" s="230">
        <f t="shared" si="551"/>
        <v>1.9064107491723261</v>
      </c>
      <c r="BE361" s="230">
        <f t="shared" si="551"/>
        <v>1.8024592174390868</v>
      </c>
      <c r="BF361" s="230">
        <f t="shared" si="551"/>
        <v>1.6985076857058472</v>
      </c>
      <c r="BG361" s="230">
        <f t="shared" si="551"/>
        <v>1.5945561539726079</v>
      </c>
      <c r="BH361" s="230">
        <f t="shared" si="551"/>
        <v>1.4906046222393683</v>
      </c>
      <c r="BI361" s="230">
        <f t="shared" si="551"/>
        <v>1.3866530905061287</v>
      </c>
      <c r="BJ361" s="230">
        <f t="shared" si="551"/>
        <v>1.2827015587728894</v>
      </c>
      <c r="BK361" s="230">
        <f t="shared" si="552"/>
        <v>1.1787500270396498</v>
      </c>
      <c r="BL361" s="230">
        <f t="shared" si="552"/>
        <v>1.0747984953064105</v>
      </c>
      <c r="BM361" s="230">
        <f t="shared" si="552"/>
        <v>0.97084696357317091</v>
      </c>
      <c r="BN361" s="230">
        <f t="shared" si="552"/>
        <v>0.86689543183993134</v>
      </c>
      <c r="BO361" s="230">
        <f t="shared" si="552"/>
        <v>0.76294390010669177</v>
      </c>
      <c r="BP361" s="230">
        <f t="shared" si="552"/>
        <v>0.65899236837345221</v>
      </c>
      <c r="BQ361" s="230">
        <f t="shared" si="552"/>
        <v>0.55504083664021309</v>
      </c>
      <c r="BR361" s="230">
        <f t="shared" si="552"/>
        <v>0.45108930490697352</v>
      </c>
      <c r="BS361" s="230">
        <f t="shared" si="552"/>
        <v>0.34713777317373395</v>
      </c>
      <c r="BT361" s="230">
        <f t="shared" si="552"/>
        <v>0.24318624144049439</v>
      </c>
      <c r="BU361" s="230">
        <f t="shared" si="553"/>
        <v>0.13923470970725482</v>
      </c>
      <c r="BV361" s="230">
        <f t="shared" si="553"/>
        <v>3.52831779740157E-2</v>
      </c>
      <c r="BW361" s="230">
        <f t="shared" si="553"/>
        <v>-5.2728130156772093E-2</v>
      </c>
      <c r="BX361" s="230">
        <f t="shared" si="553"/>
        <v>-6.3076582599424003E-2</v>
      </c>
      <c r="BY361" s="230">
        <f t="shared" si="553"/>
        <v>-6.3076582599424003E-2</v>
      </c>
      <c r="BZ361" s="230">
        <f t="shared" si="553"/>
        <v>-6.3076582599424003E-2</v>
      </c>
      <c r="CA361" s="230">
        <f t="shared" si="553"/>
        <v>-6.3076582599424003E-2</v>
      </c>
      <c r="CB361" s="230">
        <f t="shared" si="553"/>
        <v>-6.3076582599424003E-2</v>
      </c>
      <c r="CC361" s="230">
        <f t="shared" si="553"/>
        <v>-6.3076582599424003E-2</v>
      </c>
      <c r="CD361" s="230">
        <f t="shared" si="553"/>
        <v>-6.3076582599424003E-2</v>
      </c>
      <c r="CE361" s="230">
        <f t="shared" si="554"/>
        <v>-6.3076582599424003E-2</v>
      </c>
      <c r="CF361" s="230">
        <f t="shared" si="554"/>
        <v>-6.3076582599424003E-2</v>
      </c>
      <c r="CG361" s="230">
        <f t="shared" si="554"/>
        <v>-6.3076582599424003E-2</v>
      </c>
      <c r="CH361" s="230">
        <f t="shared" si="554"/>
        <v>-6.3076582599424003E-2</v>
      </c>
      <c r="CI361" s="230">
        <f t="shared" si="554"/>
        <v>-6.3076582599424003E-2</v>
      </c>
      <c r="CJ361" s="230">
        <f t="shared" si="554"/>
        <v>-6.3076582599424003E-2</v>
      </c>
      <c r="CK361" s="230">
        <f t="shared" si="554"/>
        <v>-6.3076582599424003E-2</v>
      </c>
      <c r="CL361" s="230">
        <f t="shared" si="554"/>
        <v>-6.3076582599424003E-2</v>
      </c>
      <c r="CM361" s="230">
        <f t="shared" si="554"/>
        <v>-6.3076582599424003E-2</v>
      </c>
      <c r="CN361" s="230">
        <f t="shared" si="554"/>
        <v>-6.3076582599424003E-2</v>
      </c>
      <c r="CO361" s="230">
        <f t="shared" si="555"/>
        <v>-6.3076582599424003E-2</v>
      </c>
      <c r="CP361" s="230">
        <f t="shared" si="555"/>
        <v>-6.3076582599424003E-2</v>
      </c>
      <c r="CQ361" s="230">
        <f t="shared" si="555"/>
        <v>-6.3076582599424003E-2</v>
      </c>
      <c r="CR361" s="230">
        <f t="shared" si="555"/>
        <v>-6.3076582599424003E-2</v>
      </c>
      <c r="CS361" s="230">
        <f t="shared" si="555"/>
        <v>-6.3076582599424003E-2</v>
      </c>
      <c r="CT361" s="230">
        <f t="shared" si="555"/>
        <v>-6.3076582599424003E-2</v>
      </c>
      <c r="CU361" s="230">
        <f t="shared" si="555"/>
        <v>-6.3076582599424003E-2</v>
      </c>
      <c r="CV361" s="230">
        <f t="shared" si="555"/>
        <v>-6.3076582599424003E-2</v>
      </c>
      <c r="CW361" s="230">
        <f t="shared" si="555"/>
        <v>-6.3076582599424003E-2</v>
      </c>
      <c r="CX361" s="230">
        <f t="shared" si="555"/>
        <v>-6.3076582599424003E-2</v>
      </c>
      <c r="CY361" s="230">
        <f t="shared" si="556"/>
        <v>-6.3076582599424003E-2</v>
      </c>
      <c r="CZ361" s="230">
        <f t="shared" si="556"/>
        <v>-6.3076582599424003E-2</v>
      </c>
      <c r="DA361" s="230">
        <f t="shared" si="556"/>
        <v>-6.3076582599424003E-2</v>
      </c>
      <c r="DB361" s="230">
        <f t="shared" si="556"/>
        <v>-6.3076582599424003E-2</v>
      </c>
      <c r="DC361" s="230">
        <f t="shared" si="556"/>
        <v>-6.3076582599424003E-2</v>
      </c>
      <c r="DD361" s="230">
        <f t="shared" si="556"/>
        <v>-6.3076582599424003E-2</v>
      </c>
      <c r="DE361" s="230">
        <f t="shared" si="556"/>
        <v>-6.3076582599424003E-2</v>
      </c>
      <c r="DF361" s="230">
        <f t="shared" si="556"/>
        <v>-6.3076582599424003E-2</v>
      </c>
      <c r="DG361" s="230">
        <f t="shared" si="556"/>
        <v>-6.3076582599424003E-2</v>
      </c>
      <c r="DH361" s="230">
        <f t="shared" si="556"/>
        <v>-6.3076582599424003E-2</v>
      </c>
      <c r="DI361" s="230">
        <f t="shared" si="557"/>
        <v>-6.3076582599424003E-2</v>
      </c>
      <c r="DJ361" s="230">
        <f t="shared" si="557"/>
        <v>-6.3076582599424003E-2</v>
      </c>
      <c r="DK361" s="230">
        <f t="shared" si="557"/>
        <v>-6.3076582599424003E-2</v>
      </c>
      <c r="DL361" s="230">
        <f t="shared" si="557"/>
        <v>-6.3076582599424003E-2</v>
      </c>
      <c r="DM361" s="230">
        <f t="shared" si="557"/>
        <v>-6.3076582599424003E-2</v>
      </c>
      <c r="DN361" s="230">
        <f t="shared" si="557"/>
        <v>-6.3076582599424003E-2</v>
      </c>
      <c r="DO361" s="230">
        <f t="shared" si="557"/>
        <v>-6.3076582599424003E-2</v>
      </c>
      <c r="DP361" s="230">
        <f t="shared" si="557"/>
        <v>-6.3076582599424003E-2</v>
      </c>
    </row>
    <row r="362" spans="2:120" x14ac:dyDescent="0.25">
      <c r="B362" s="194" t="str">
        <f t="shared" si="529"/>
        <v>Indonesia</v>
      </c>
      <c r="C362" s="233">
        <f>'web app'!$C$29</f>
        <v>668.55</v>
      </c>
      <c r="D362" s="234">
        <f>'web app'!$C$17</f>
        <v>0.15</v>
      </c>
      <c r="E362" s="235">
        <f>VLOOKUP($S362,'data countries EDGAR'!$A$15:$AA$223,'data countries EDGAR'!$AA$12,FALSE)</f>
        <v>3.4951392613991931E-2</v>
      </c>
      <c r="F362" s="235">
        <f>VLOOKUP($S362,'data countries EDGAR'!$A$15:$AA$223,'data countries EDGAR'!$Z$12,FALSE)</f>
        <v>1.7376932255418507E-2</v>
      </c>
      <c r="G362" s="193">
        <f t="shared" si="530"/>
        <v>13.379758880268682</v>
      </c>
      <c r="H362" s="262">
        <f>VLOOKUP($S362,'data countries EDGAR'!$A$15:$AA$223,'data countries EDGAR'!M$12,FALSE)/1000</f>
        <v>0.63756915886826004</v>
      </c>
      <c r="I362" s="236">
        <f>VLOOKUP($S362,'data countries EDGAR'!$A$15:$AA$223,'data countries EDGAR'!N$12,FALSE)/1000</f>
        <v>0.59628393103194</v>
      </c>
      <c r="J362" s="236">
        <f>VLOOKUP($S362,'data countries EDGAR'!$A$15:$AA$223,'data countries EDGAR'!O$12,FALSE)/1000</f>
        <v>0.62268684208432001</v>
      </c>
      <c r="K362" s="236">
        <f>VLOOKUP($S362,'data countries EDGAR'!$A$15:$AA$223,'data countries EDGAR'!P$12,FALSE)/1000</f>
        <v>0.72269957711868005</v>
      </c>
      <c r="L362" s="236">
        <f>VLOOKUP($S362,'data countries EDGAR'!$A$15:$AA$223,'data countries EDGAR'!Q$12,FALSE)/1000</f>
        <v>0.77256178765568995</v>
      </c>
      <c r="M362" s="236">
        <f>VLOOKUP($S362,'data countries EDGAR'!$A$15:$AA$223,'data countries EDGAR'!R$12,FALSE)/1000</f>
        <v>0.81220415922000999</v>
      </c>
      <c r="N362" s="236"/>
      <c r="O362" s="236"/>
      <c r="P362" s="262">
        <f t="shared" si="531"/>
        <v>3.52643629711064</v>
      </c>
      <c r="Q362" s="194">
        <f t="shared" si="532"/>
        <v>-0.7949605853063868</v>
      </c>
      <c r="R362" s="237">
        <f t="shared" si="533"/>
        <v>8.0679443771097745E-2</v>
      </c>
      <c r="S362" s="194" t="str">
        <f>'data countries EDGAR'!A105</f>
        <v>Indonesia</v>
      </c>
      <c r="T362" s="210">
        <f>'web app'!$M$22-1</f>
        <v>2024</v>
      </c>
      <c r="U362" s="228">
        <f t="shared" si="534"/>
        <v>9.8533225831580413</v>
      </c>
      <c r="V362" s="193">
        <f t="shared" si="516"/>
        <v>9.8533225831546414</v>
      </c>
      <c r="W362" s="254">
        <f t="shared" si="535"/>
        <v>8.2429470096196722E-2</v>
      </c>
      <c r="X362" s="197">
        <f t="shared" si="517"/>
        <v>0.81220415922000999</v>
      </c>
      <c r="Y362" s="229">
        <f t="shared" si="518"/>
        <v>-1.6244083184400199E-2</v>
      </c>
      <c r="Z362" s="199">
        <f t="shared" si="536"/>
        <v>0.82844824240441017</v>
      </c>
      <c r="AA362" s="199">
        <f t="shared" si="519"/>
        <v>-3377.391127548206</v>
      </c>
      <c r="AB362" s="200">
        <f t="shared" si="520"/>
        <v>3442050.3714026278</v>
      </c>
      <c r="AC362" s="199">
        <f t="shared" si="537"/>
        <v>2024.5090061515034</v>
      </c>
      <c r="AD362" s="199">
        <f t="shared" si="538"/>
        <v>2052.2588046485821</v>
      </c>
      <c r="AE362" s="201">
        <f t="shared" si="539"/>
        <v>2052.2588046485821</v>
      </c>
      <c r="AF362" s="202">
        <f t="shared" si="521"/>
        <v>2051.7145143613552</v>
      </c>
      <c r="AG362" s="202">
        <f t="shared" si="540"/>
        <v>2052.2588046485821</v>
      </c>
      <c r="AH362" s="202">
        <f t="shared" si="541"/>
        <v>2052</v>
      </c>
      <c r="AI362" s="177">
        <f t="shared" si="522"/>
        <v>2052</v>
      </c>
      <c r="AJ362" s="178" cm="1">
        <f t="array" ref="AJ362">IFERROR(INDEX($AN$6:$DP$6,MATCH(_xlfn.AGGREGATE(14,6,(AN362:DP362)/(AN362:DP362&lt;=0),1),AN362:DP362,0)),"-")</f>
        <v>2052</v>
      </c>
      <c r="AL362" s="176" t="s">
        <v>302</v>
      </c>
      <c r="AM362" s="154">
        <f t="shared" si="523"/>
        <v>0.63756915886826004</v>
      </c>
      <c r="AN362" s="173">
        <f t="shared" si="524"/>
        <v>0.59628393103194</v>
      </c>
      <c r="AO362" s="173">
        <f t="shared" si="525"/>
        <v>0.62268684208432001</v>
      </c>
      <c r="AP362" s="173">
        <f t="shared" si="526"/>
        <v>0.72269957711868005</v>
      </c>
      <c r="AQ362" s="173">
        <f t="shared" si="527"/>
        <v>0.77256178765568995</v>
      </c>
      <c r="AR362" s="173">
        <f t="shared" si="528"/>
        <v>0.81220415922000999</v>
      </c>
      <c r="AS362" s="230">
        <f t="shared" ref="AS362:AZ371" si="558">IF(AS$6&lt;=$T362,0,IF(AS$6&lt;$AH362,$X362+($Y362-$X362)/($AG362-($T362+0.5))*(AS$6+0.5-($T362+0.5)),
IF(AS$6=$AH362,($X362+($Y362-$X362)/($AG362-($T362+0.5))*(0.5*($AG362+$AH362)-($T362+0.5)))*($AG362-$AH362)+$Y362*($AH362+1-$AG362),
$Y362)))</f>
        <v>0.78235963771080563</v>
      </c>
      <c r="AT362" s="230">
        <f t="shared" si="558"/>
        <v>0.75251511620160128</v>
      </c>
      <c r="AU362" s="230">
        <f t="shared" si="558"/>
        <v>0.72267059469239692</v>
      </c>
      <c r="AV362" s="230">
        <f t="shared" si="558"/>
        <v>0.69282607318319256</v>
      </c>
      <c r="AW362" s="230">
        <f t="shared" si="558"/>
        <v>0.6629815516739882</v>
      </c>
      <c r="AX362" s="230">
        <f t="shared" si="558"/>
        <v>0.63313703016478384</v>
      </c>
      <c r="AY362" s="230">
        <f t="shared" si="558"/>
        <v>0.6032925086555796</v>
      </c>
      <c r="AZ362" s="230">
        <f t="shared" si="558"/>
        <v>0.57344798714637513</v>
      </c>
      <c r="BA362" s="230">
        <f t="shared" ref="BA362:BJ371" si="559">IF(BA$6&lt;=$T362,0,IF(BA$6&lt;$AH362,$X362+($Y362-$X362)/($AG362-($T362+0.5))*(BA$6+0.5-($T362+0.5)),
IF(BA$6=$AH362,($X362+($Y362-$X362)/($AG362-($T362+0.5))*(0.5*($AG362+$AH362)-($T362+0.5)))*($AG362-$AH362)+$Y362*($AH362+1-$AG362),
$Y362)))</f>
        <v>0.54360346563717088</v>
      </c>
      <c r="BB362" s="230">
        <f t="shared" si="559"/>
        <v>0.51375894412796641</v>
      </c>
      <c r="BC362" s="230">
        <f t="shared" si="559"/>
        <v>0.48391442261876211</v>
      </c>
      <c r="BD362" s="230">
        <f t="shared" si="559"/>
        <v>0.45406990110955781</v>
      </c>
      <c r="BE362" s="230">
        <f t="shared" si="559"/>
        <v>0.42422537960035345</v>
      </c>
      <c r="BF362" s="230">
        <f t="shared" si="559"/>
        <v>0.39438085809114909</v>
      </c>
      <c r="BG362" s="230">
        <f t="shared" si="559"/>
        <v>0.36453633658194473</v>
      </c>
      <c r="BH362" s="230">
        <f t="shared" si="559"/>
        <v>0.33469181507274037</v>
      </c>
      <c r="BI362" s="230">
        <f t="shared" si="559"/>
        <v>0.30484729356353601</v>
      </c>
      <c r="BJ362" s="230">
        <f t="shared" si="559"/>
        <v>0.27500277205433166</v>
      </c>
      <c r="BK362" s="230">
        <f t="shared" ref="BK362:BT371" si="560">IF(BK$6&lt;=$T362,0,IF(BK$6&lt;$AH362,$X362+($Y362-$X362)/($AG362-($T362+0.5))*(BK$6+0.5-($T362+0.5)),
IF(BK$6=$AH362,($X362+($Y362-$X362)/($AG362-($T362+0.5))*(0.5*($AG362+$AH362)-($T362+0.5)))*($AG362-$AH362)+$Y362*($AH362+1-$AG362),
$Y362)))</f>
        <v>0.2451582505451273</v>
      </c>
      <c r="BL362" s="230">
        <f t="shared" si="560"/>
        <v>0.21531372903592294</v>
      </c>
      <c r="BM362" s="230">
        <f t="shared" si="560"/>
        <v>0.18546920752671858</v>
      </c>
      <c r="BN362" s="230">
        <f t="shared" si="560"/>
        <v>0.15562468601751422</v>
      </c>
      <c r="BO362" s="230">
        <f t="shared" si="560"/>
        <v>0.12578016450830987</v>
      </c>
      <c r="BP362" s="230">
        <f t="shared" si="560"/>
        <v>9.5935642999105619E-2</v>
      </c>
      <c r="BQ362" s="230">
        <f t="shared" si="560"/>
        <v>6.6091121489901261E-2</v>
      </c>
      <c r="BR362" s="230">
        <f t="shared" si="560"/>
        <v>3.6246599980696903E-2</v>
      </c>
      <c r="BS362" s="230">
        <f t="shared" si="560"/>
        <v>6.4020784714925449E-3</v>
      </c>
      <c r="BT362" s="230">
        <f t="shared" si="560"/>
        <v>-1.5244592455177704E-2</v>
      </c>
      <c r="BU362" s="230">
        <f t="shared" ref="BU362:CD371" si="561">IF(BU$6&lt;=$T362,0,IF(BU$6&lt;$AH362,$X362+($Y362-$X362)/($AG362-($T362+0.5))*(BU$6+0.5-($T362+0.5)),
IF(BU$6=$AH362,($X362+($Y362-$X362)/($AG362-($T362+0.5))*(0.5*($AG362+$AH362)-($T362+0.5)))*($AG362-$AH362)+$Y362*($AH362+1-$AG362),
$Y362)))</f>
        <v>-1.6244083184400199E-2</v>
      </c>
      <c r="BV362" s="230">
        <f t="shared" si="561"/>
        <v>-1.6244083184400199E-2</v>
      </c>
      <c r="BW362" s="230">
        <f t="shared" si="561"/>
        <v>-1.6244083184400199E-2</v>
      </c>
      <c r="BX362" s="230">
        <f t="shared" si="561"/>
        <v>-1.6244083184400199E-2</v>
      </c>
      <c r="BY362" s="230">
        <f t="shared" si="561"/>
        <v>-1.6244083184400199E-2</v>
      </c>
      <c r="BZ362" s="230">
        <f t="shared" si="561"/>
        <v>-1.6244083184400199E-2</v>
      </c>
      <c r="CA362" s="230">
        <f t="shared" si="561"/>
        <v>-1.6244083184400199E-2</v>
      </c>
      <c r="CB362" s="230">
        <f t="shared" si="561"/>
        <v>-1.6244083184400199E-2</v>
      </c>
      <c r="CC362" s="230">
        <f t="shared" si="561"/>
        <v>-1.6244083184400199E-2</v>
      </c>
      <c r="CD362" s="230">
        <f t="shared" si="561"/>
        <v>-1.6244083184400199E-2</v>
      </c>
      <c r="CE362" s="230">
        <f t="shared" ref="CE362:CN371" si="562">IF(CE$6&lt;=$T362,0,IF(CE$6&lt;$AH362,$X362+($Y362-$X362)/($AG362-($T362+0.5))*(CE$6+0.5-($T362+0.5)),
IF(CE$6=$AH362,($X362+($Y362-$X362)/($AG362-($T362+0.5))*(0.5*($AG362+$AH362)-($T362+0.5)))*($AG362-$AH362)+$Y362*($AH362+1-$AG362),
$Y362)))</f>
        <v>-1.6244083184400199E-2</v>
      </c>
      <c r="CF362" s="230">
        <f t="shared" si="562"/>
        <v>-1.6244083184400199E-2</v>
      </c>
      <c r="CG362" s="230">
        <f t="shared" si="562"/>
        <v>-1.6244083184400199E-2</v>
      </c>
      <c r="CH362" s="230">
        <f t="shared" si="562"/>
        <v>-1.6244083184400199E-2</v>
      </c>
      <c r="CI362" s="230">
        <f t="shared" si="562"/>
        <v>-1.6244083184400199E-2</v>
      </c>
      <c r="CJ362" s="230">
        <f t="shared" si="562"/>
        <v>-1.6244083184400199E-2</v>
      </c>
      <c r="CK362" s="230">
        <f t="shared" si="562"/>
        <v>-1.6244083184400199E-2</v>
      </c>
      <c r="CL362" s="230">
        <f t="shared" si="562"/>
        <v>-1.6244083184400199E-2</v>
      </c>
      <c r="CM362" s="230">
        <f t="shared" si="562"/>
        <v>-1.6244083184400199E-2</v>
      </c>
      <c r="CN362" s="230">
        <f t="shared" si="562"/>
        <v>-1.6244083184400199E-2</v>
      </c>
      <c r="CO362" s="230">
        <f t="shared" ref="CO362:CX371" si="563">IF(CO$6&lt;=$T362,0,IF(CO$6&lt;$AH362,$X362+($Y362-$X362)/($AG362-($T362+0.5))*(CO$6+0.5-($T362+0.5)),
IF(CO$6=$AH362,($X362+($Y362-$X362)/($AG362-($T362+0.5))*(0.5*($AG362+$AH362)-($T362+0.5)))*($AG362-$AH362)+$Y362*($AH362+1-$AG362),
$Y362)))</f>
        <v>-1.6244083184400199E-2</v>
      </c>
      <c r="CP362" s="230">
        <f t="shared" si="563"/>
        <v>-1.6244083184400199E-2</v>
      </c>
      <c r="CQ362" s="230">
        <f t="shared" si="563"/>
        <v>-1.6244083184400199E-2</v>
      </c>
      <c r="CR362" s="230">
        <f t="shared" si="563"/>
        <v>-1.6244083184400199E-2</v>
      </c>
      <c r="CS362" s="230">
        <f t="shared" si="563"/>
        <v>-1.6244083184400199E-2</v>
      </c>
      <c r="CT362" s="230">
        <f t="shared" si="563"/>
        <v>-1.6244083184400199E-2</v>
      </c>
      <c r="CU362" s="230">
        <f t="shared" si="563"/>
        <v>-1.6244083184400199E-2</v>
      </c>
      <c r="CV362" s="230">
        <f t="shared" si="563"/>
        <v>-1.6244083184400199E-2</v>
      </c>
      <c r="CW362" s="230">
        <f t="shared" si="563"/>
        <v>-1.6244083184400199E-2</v>
      </c>
      <c r="CX362" s="230">
        <f t="shared" si="563"/>
        <v>-1.6244083184400199E-2</v>
      </c>
      <c r="CY362" s="230">
        <f t="shared" ref="CY362:DH371" si="564">IF(CY$6&lt;=$T362,0,IF(CY$6&lt;$AH362,$X362+($Y362-$X362)/($AG362-($T362+0.5))*(CY$6+0.5-($T362+0.5)),
IF(CY$6=$AH362,($X362+($Y362-$X362)/($AG362-($T362+0.5))*(0.5*($AG362+$AH362)-($T362+0.5)))*($AG362-$AH362)+$Y362*($AH362+1-$AG362),
$Y362)))</f>
        <v>-1.6244083184400199E-2</v>
      </c>
      <c r="CZ362" s="230">
        <f t="shared" si="564"/>
        <v>-1.6244083184400199E-2</v>
      </c>
      <c r="DA362" s="230">
        <f t="shared" si="564"/>
        <v>-1.6244083184400199E-2</v>
      </c>
      <c r="DB362" s="230">
        <f t="shared" si="564"/>
        <v>-1.6244083184400199E-2</v>
      </c>
      <c r="DC362" s="230">
        <f t="shared" si="564"/>
        <v>-1.6244083184400199E-2</v>
      </c>
      <c r="DD362" s="230">
        <f t="shared" si="564"/>
        <v>-1.6244083184400199E-2</v>
      </c>
      <c r="DE362" s="230">
        <f t="shared" si="564"/>
        <v>-1.6244083184400199E-2</v>
      </c>
      <c r="DF362" s="230">
        <f t="shared" si="564"/>
        <v>-1.6244083184400199E-2</v>
      </c>
      <c r="DG362" s="230">
        <f t="shared" si="564"/>
        <v>-1.6244083184400199E-2</v>
      </c>
      <c r="DH362" s="230">
        <f t="shared" si="564"/>
        <v>-1.6244083184400199E-2</v>
      </c>
      <c r="DI362" s="230">
        <f t="shared" ref="DI362:DP371" si="565">IF(DI$6&lt;=$T362,0,IF(DI$6&lt;$AH362,$X362+($Y362-$X362)/($AG362-($T362+0.5))*(DI$6+0.5-($T362+0.5)),
IF(DI$6=$AH362,($X362+($Y362-$X362)/($AG362-($T362+0.5))*(0.5*($AG362+$AH362)-($T362+0.5)))*($AG362-$AH362)+$Y362*($AH362+1-$AG362),
$Y362)))</f>
        <v>-1.6244083184400199E-2</v>
      </c>
      <c r="DJ362" s="230">
        <f t="shared" si="565"/>
        <v>-1.6244083184400199E-2</v>
      </c>
      <c r="DK362" s="230">
        <f t="shared" si="565"/>
        <v>-1.6244083184400199E-2</v>
      </c>
      <c r="DL362" s="230">
        <f t="shared" si="565"/>
        <v>-1.6244083184400199E-2</v>
      </c>
      <c r="DM362" s="230">
        <f t="shared" si="565"/>
        <v>-1.6244083184400199E-2</v>
      </c>
      <c r="DN362" s="230">
        <f t="shared" si="565"/>
        <v>-1.6244083184400199E-2</v>
      </c>
      <c r="DO362" s="230">
        <f t="shared" si="565"/>
        <v>-1.6244083184400199E-2</v>
      </c>
      <c r="DP362" s="230">
        <f t="shared" si="565"/>
        <v>-1.6244083184400199E-2</v>
      </c>
    </row>
    <row r="363" spans="2:120" x14ac:dyDescent="0.25">
      <c r="B363" s="194" t="str">
        <f t="shared" si="529"/>
        <v>Iran</v>
      </c>
      <c r="C363" s="233">
        <f>'web app'!$C$29</f>
        <v>668.55</v>
      </c>
      <c r="D363" s="234">
        <f>'web app'!$C$17</f>
        <v>0.15</v>
      </c>
      <c r="E363" s="235">
        <f>VLOOKUP($S363,'data countries EDGAR'!$A$15:$AA$223,'data countries EDGAR'!$AA$12,FALSE)</f>
        <v>1.073955216592019E-2</v>
      </c>
      <c r="F363" s="235">
        <f>VLOOKUP($S363,'data countries EDGAR'!$A$15:$AA$223,'data countries EDGAR'!$Z$12,FALSE)</f>
        <v>1.9421361903502875E-2</v>
      </c>
      <c r="G363" s="193">
        <f t="shared" si="530"/>
        <v>12.11351791557771</v>
      </c>
      <c r="H363" s="262">
        <f>VLOOKUP($S363,'data countries EDGAR'!$A$15:$AA$223,'data countries EDGAR'!M$12,FALSE)/1000</f>
        <v>0.71258040204601003</v>
      </c>
      <c r="I363" s="236">
        <f>VLOOKUP($S363,'data countries EDGAR'!$A$15:$AA$223,'data countries EDGAR'!N$12,FALSE)/1000</f>
        <v>0.73587087945077001</v>
      </c>
      <c r="J363" s="236">
        <f>VLOOKUP($S363,'data countries EDGAR'!$A$15:$AA$223,'data countries EDGAR'!O$12,FALSE)/1000</f>
        <v>0.784264638357</v>
      </c>
      <c r="K363" s="236">
        <f>VLOOKUP($S363,'data countries EDGAR'!$A$15:$AA$223,'data countries EDGAR'!P$12,FALSE)/1000</f>
        <v>0.79205891355557001</v>
      </c>
      <c r="L363" s="236">
        <f>VLOOKUP($S363,'data countries EDGAR'!$A$15:$AA$223,'data countries EDGAR'!Q$12,FALSE)/1000</f>
        <v>0.81613303416964</v>
      </c>
      <c r="M363" s="236">
        <f>VLOOKUP($S363,'data countries EDGAR'!$A$15:$AA$223,'data countries EDGAR'!R$12,FALSE)/1000</f>
        <v>0.82898958495779007</v>
      </c>
      <c r="N363" s="236"/>
      <c r="O363" s="236"/>
      <c r="P363" s="262">
        <f t="shared" si="531"/>
        <v>3.95731705049077</v>
      </c>
      <c r="Q363" s="194">
        <f t="shared" si="532"/>
        <v>-0.88477566970174815</v>
      </c>
      <c r="R363" s="237">
        <f t="shared" si="533"/>
        <v>0.10847889652755838</v>
      </c>
      <c r="S363" s="194" t="str">
        <f>'data countries EDGAR'!A106</f>
        <v>Iran</v>
      </c>
      <c r="T363" s="210">
        <f>'web app'!$M$22-1</f>
        <v>2024</v>
      </c>
      <c r="U363" s="228">
        <f t="shared" si="534"/>
        <v>8.1562008650869391</v>
      </c>
      <c r="V363" s="193">
        <f t="shared" si="516"/>
        <v>8.1562008650762365</v>
      </c>
      <c r="W363" s="254">
        <f t="shared" si="535"/>
        <v>0.10163918209709877</v>
      </c>
      <c r="X363" s="197">
        <f t="shared" si="517"/>
        <v>0.82898958495779007</v>
      </c>
      <c r="Y363" s="229">
        <f t="shared" si="518"/>
        <v>-1.6579791699155803E-2</v>
      </c>
      <c r="Z363" s="199">
        <f t="shared" si="536"/>
        <v>0.84556937665694587</v>
      </c>
      <c r="AA363" s="199">
        <f t="shared" si="519"/>
        <v>-3443.3885055290762</v>
      </c>
      <c r="AB363" s="200">
        <f t="shared" si="520"/>
        <v>3505489.382277457</v>
      </c>
      <c r="AC363" s="199">
        <f t="shared" si="537"/>
        <v>2024.5107474817669</v>
      </c>
      <c r="AD363" s="199">
        <f t="shared" si="538"/>
        <v>2047.7612630573351</v>
      </c>
      <c r="AE363" s="201">
        <f t="shared" si="539"/>
        <v>2047.7612630573351</v>
      </c>
      <c r="AF363" s="202">
        <f t="shared" si="521"/>
        <v>2047.3051598601323</v>
      </c>
      <c r="AG363" s="202">
        <f t="shared" si="540"/>
        <v>2047.7612630573351</v>
      </c>
      <c r="AH363" s="202">
        <f t="shared" si="541"/>
        <v>2047</v>
      </c>
      <c r="AI363" s="177">
        <f t="shared" si="522"/>
        <v>2047</v>
      </c>
      <c r="AJ363" s="178" cm="1">
        <f t="array" ref="AJ363">IFERROR(INDEX($AN$6:$DP$6,MATCH(_xlfn.AGGREGATE(14,6,(AN363:DP363)/(AN363:DP363&lt;=0),1),AN363:DP363,0)),"-")</f>
        <v>2047</v>
      </c>
      <c r="AL363" s="176" t="s">
        <v>302</v>
      </c>
      <c r="AM363" s="154">
        <f t="shared" si="523"/>
        <v>0.71258040204601003</v>
      </c>
      <c r="AN363" s="173">
        <f t="shared" si="524"/>
        <v>0.73587087945077001</v>
      </c>
      <c r="AO363" s="173">
        <f t="shared" si="525"/>
        <v>0.784264638357</v>
      </c>
      <c r="AP363" s="173">
        <f t="shared" si="526"/>
        <v>0.79205891355557001</v>
      </c>
      <c r="AQ363" s="173">
        <f t="shared" si="527"/>
        <v>0.81613303416964</v>
      </c>
      <c r="AR363" s="173">
        <f t="shared" si="528"/>
        <v>0.82898958495779007</v>
      </c>
      <c r="AS363" s="230">
        <f t="shared" si="558"/>
        <v>0.79263861920959489</v>
      </c>
      <c r="AT363" s="230">
        <f t="shared" si="558"/>
        <v>0.7562876534613997</v>
      </c>
      <c r="AU363" s="230">
        <f t="shared" si="558"/>
        <v>0.71993668771320452</v>
      </c>
      <c r="AV363" s="230">
        <f t="shared" si="558"/>
        <v>0.68358572196500944</v>
      </c>
      <c r="AW363" s="230">
        <f t="shared" si="558"/>
        <v>0.64723475621681414</v>
      </c>
      <c r="AX363" s="230">
        <f t="shared" si="558"/>
        <v>0.61088379046861907</v>
      </c>
      <c r="AY363" s="230">
        <f t="shared" si="558"/>
        <v>0.57453282472042388</v>
      </c>
      <c r="AZ363" s="230">
        <f t="shared" si="558"/>
        <v>0.5381818589722287</v>
      </c>
      <c r="BA363" s="230">
        <f t="shared" si="559"/>
        <v>0.50183089322403351</v>
      </c>
      <c r="BB363" s="230">
        <f t="shared" si="559"/>
        <v>0.46547992747583833</v>
      </c>
      <c r="BC363" s="230">
        <f t="shared" si="559"/>
        <v>0.4291289617276432</v>
      </c>
      <c r="BD363" s="230">
        <f t="shared" si="559"/>
        <v>0.39277799597944801</v>
      </c>
      <c r="BE363" s="230">
        <f t="shared" si="559"/>
        <v>0.35642703023125283</v>
      </c>
      <c r="BF363" s="230">
        <f t="shared" si="559"/>
        <v>0.3200760644830577</v>
      </c>
      <c r="BG363" s="230">
        <f t="shared" si="559"/>
        <v>0.28372509873486251</v>
      </c>
      <c r="BH363" s="230">
        <f t="shared" si="559"/>
        <v>0.24737413298666733</v>
      </c>
      <c r="BI363" s="230">
        <f t="shared" si="559"/>
        <v>0.21102316723847214</v>
      </c>
      <c r="BJ363" s="230">
        <f t="shared" si="559"/>
        <v>0.17467220149027696</v>
      </c>
      <c r="BK363" s="230">
        <f t="shared" si="560"/>
        <v>0.13832123574208177</v>
      </c>
      <c r="BL363" s="230">
        <f t="shared" si="560"/>
        <v>0.10197026999388659</v>
      </c>
      <c r="BM363" s="230">
        <f t="shared" si="560"/>
        <v>6.5619304245691512E-2</v>
      </c>
      <c r="BN363" s="230">
        <f t="shared" si="560"/>
        <v>2.9268338497496327E-2</v>
      </c>
      <c r="BO363" s="230">
        <f t="shared" si="560"/>
        <v>-6.0467096464907385E-3</v>
      </c>
      <c r="BP363" s="230">
        <f t="shared" si="560"/>
        <v>-1.6579791699155803E-2</v>
      </c>
      <c r="BQ363" s="230">
        <f t="shared" si="560"/>
        <v>-1.6579791699155803E-2</v>
      </c>
      <c r="BR363" s="230">
        <f t="shared" si="560"/>
        <v>-1.6579791699155803E-2</v>
      </c>
      <c r="BS363" s="230">
        <f t="shared" si="560"/>
        <v>-1.6579791699155803E-2</v>
      </c>
      <c r="BT363" s="230">
        <f t="shared" si="560"/>
        <v>-1.6579791699155803E-2</v>
      </c>
      <c r="BU363" s="230">
        <f t="shared" si="561"/>
        <v>-1.6579791699155803E-2</v>
      </c>
      <c r="BV363" s="230">
        <f t="shared" si="561"/>
        <v>-1.6579791699155803E-2</v>
      </c>
      <c r="BW363" s="230">
        <f t="shared" si="561"/>
        <v>-1.6579791699155803E-2</v>
      </c>
      <c r="BX363" s="230">
        <f t="shared" si="561"/>
        <v>-1.6579791699155803E-2</v>
      </c>
      <c r="BY363" s="230">
        <f t="shared" si="561"/>
        <v>-1.6579791699155803E-2</v>
      </c>
      <c r="BZ363" s="230">
        <f t="shared" si="561"/>
        <v>-1.6579791699155803E-2</v>
      </c>
      <c r="CA363" s="230">
        <f t="shared" si="561"/>
        <v>-1.6579791699155803E-2</v>
      </c>
      <c r="CB363" s="230">
        <f t="shared" si="561"/>
        <v>-1.6579791699155803E-2</v>
      </c>
      <c r="CC363" s="230">
        <f t="shared" si="561"/>
        <v>-1.6579791699155803E-2</v>
      </c>
      <c r="CD363" s="230">
        <f t="shared" si="561"/>
        <v>-1.6579791699155803E-2</v>
      </c>
      <c r="CE363" s="230">
        <f t="shared" si="562"/>
        <v>-1.6579791699155803E-2</v>
      </c>
      <c r="CF363" s="230">
        <f t="shared" si="562"/>
        <v>-1.6579791699155803E-2</v>
      </c>
      <c r="CG363" s="230">
        <f t="shared" si="562"/>
        <v>-1.6579791699155803E-2</v>
      </c>
      <c r="CH363" s="230">
        <f t="shared" si="562"/>
        <v>-1.6579791699155803E-2</v>
      </c>
      <c r="CI363" s="230">
        <f t="shared" si="562"/>
        <v>-1.6579791699155803E-2</v>
      </c>
      <c r="CJ363" s="230">
        <f t="shared" si="562"/>
        <v>-1.6579791699155803E-2</v>
      </c>
      <c r="CK363" s="230">
        <f t="shared" si="562"/>
        <v>-1.6579791699155803E-2</v>
      </c>
      <c r="CL363" s="230">
        <f t="shared" si="562"/>
        <v>-1.6579791699155803E-2</v>
      </c>
      <c r="CM363" s="230">
        <f t="shared" si="562"/>
        <v>-1.6579791699155803E-2</v>
      </c>
      <c r="CN363" s="230">
        <f t="shared" si="562"/>
        <v>-1.6579791699155803E-2</v>
      </c>
      <c r="CO363" s="230">
        <f t="shared" si="563"/>
        <v>-1.6579791699155803E-2</v>
      </c>
      <c r="CP363" s="230">
        <f t="shared" si="563"/>
        <v>-1.6579791699155803E-2</v>
      </c>
      <c r="CQ363" s="230">
        <f t="shared" si="563"/>
        <v>-1.6579791699155803E-2</v>
      </c>
      <c r="CR363" s="230">
        <f t="shared" si="563"/>
        <v>-1.6579791699155803E-2</v>
      </c>
      <c r="CS363" s="230">
        <f t="shared" si="563"/>
        <v>-1.6579791699155803E-2</v>
      </c>
      <c r="CT363" s="230">
        <f t="shared" si="563"/>
        <v>-1.6579791699155803E-2</v>
      </c>
      <c r="CU363" s="230">
        <f t="shared" si="563"/>
        <v>-1.6579791699155803E-2</v>
      </c>
      <c r="CV363" s="230">
        <f t="shared" si="563"/>
        <v>-1.6579791699155803E-2</v>
      </c>
      <c r="CW363" s="230">
        <f t="shared" si="563"/>
        <v>-1.6579791699155803E-2</v>
      </c>
      <c r="CX363" s="230">
        <f t="shared" si="563"/>
        <v>-1.6579791699155803E-2</v>
      </c>
      <c r="CY363" s="230">
        <f t="shared" si="564"/>
        <v>-1.6579791699155803E-2</v>
      </c>
      <c r="CZ363" s="230">
        <f t="shared" si="564"/>
        <v>-1.6579791699155803E-2</v>
      </c>
      <c r="DA363" s="230">
        <f t="shared" si="564"/>
        <v>-1.6579791699155803E-2</v>
      </c>
      <c r="DB363" s="230">
        <f t="shared" si="564"/>
        <v>-1.6579791699155803E-2</v>
      </c>
      <c r="DC363" s="230">
        <f t="shared" si="564"/>
        <v>-1.6579791699155803E-2</v>
      </c>
      <c r="DD363" s="230">
        <f t="shared" si="564"/>
        <v>-1.6579791699155803E-2</v>
      </c>
      <c r="DE363" s="230">
        <f t="shared" si="564"/>
        <v>-1.6579791699155803E-2</v>
      </c>
      <c r="DF363" s="230">
        <f t="shared" si="564"/>
        <v>-1.6579791699155803E-2</v>
      </c>
      <c r="DG363" s="230">
        <f t="shared" si="564"/>
        <v>-1.6579791699155803E-2</v>
      </c>
      <c r="DH363" s="230">
        <f t="shared" si="564"/>
        <v>-1.6579791699155803E-2</v>
      </c>
      <c r="DI363" s="230">
        <f t="shared" si="565"/>
        <v>-1.6579791699155803E-2</v>
      </c>
      <c r="DJ363" s="230">
        <f t="shared" si="565"/>
        <v>-1.6579791699155803E-2</v>
      </c>
      <c r="DK363" s="230">
        <f t="shared" si="565"/>
        <v>-1.6579791699155803E-2</v>
      </c>
      <c r="DL363" s="230">
        <f t="shared" si="565"/>
        <v>-1.6579791699155803E-2</v>
      </c>
      <c r="DM363" s="230">
        <f t="shared" si="565"/>
        <v>-1.6579791699155803E-2</v>
      </c>
      <c r="DN363" s="230">
        <f t="shared" si="565"/>
        <v>-1.6579791699155803E-2</v>
      </c>
      <c r="DO363" s="230">
        <f t="shared" si="565"/>
        <v>-1.6579791699155803E-2</v>
      </c>
      <c r="DP363" s="230">
        <f t="shared" si="565"/>
        <v>-1.6579791699155803E-2</v>
      </c>
    </row>
    <row r="364" spans="2:120" x14ac:dyDescent="0.25">
      <c r="B364" s="194" t="str">
        <f t="shared" si="529"/>
        <v>Iraq</v>
      </c>
      <c r="C364" s="233">
        <f>'web app'!$C$29</f>
        <v>668.55</v>
      </c>
      <c r="D364" s="234">
        <f>'web app'!$C$17</f>
        <v>0.15</v>
      </c>
      <c r="E364" s="235">
        <f>VLOOKUP($S364,'data countries EDGAR'!$A$15:$AA$223,'data countries EDGAR'!$AA$12,FALSE)</f>
        <v>5.2403523200360309E-3</v>
      </c>
      <c r="F364" s="235">
        <f>VLOOKUP($S364,'data countries EDGAR'!$A$15:$AA$223,'data countries EDGAR'!$Z$12,FALSE)</f>
        <v>5.2778755086377071E-3</v>
      </c>
      <c r="G364" s="193">
        <f t="shared" si="530"/>
        <v>3.5247607521387909</v>
      </c>
      <c r="H364" s="262">
        <f>VLOOKUP($S364,'data countries EDGAR'!$A$15:$AA$223,'data countries EDGAR'!M$12,FALSE)/1000</f>
        <v>0.19364814221476001</v>
      </c>
      <c r="I364" s="236">
        <f>VLOOKUP($S364,'data countries EDGAR'!$A$15:$AA$223,'data countries EDGAR'!N$12,FALSE)/1000</f>
        <v>0.18387433096807998</v>
      </c>
      <c r="J364" s="236">
        <f>VLOOKUP($S364,'data countries EDGAR'!$A$15:$AA$223,'data countries EDGAR'!O$12,FALSE)/1000</f>
        <v>0.19970982612773</v>
      </c>
      <c r="K364" s="236">
        <f>VLOOKUP($S364,'data countries EDGAR'!$A$15:$AA$223,'data countries EDGAR'!P$12,FALSE)/1000</f>
        <v>0.22227836454617</v>
      </c>
      <c r="L364" s="236">
        <f>VLOOKUP($S364,'data countries EDGAR'!$A$15:$AA$223,'data countries EDGAR'!Q$12,FALSE)/1000</f>
        <v>0.23297596148522998</v>
      </c>
      <c r="M364" s="236">
        <f>VLOOKUP($S364,'data countries EDGAR'!$A$15:$AA$223,'data countries EDGAR'!R$12,FALSE)/1000</f>
        <v>0.23867039674755</v>
      </c>
      <c r="N364" s="236"/>
      <c r="O364" s="236"/>
      <c r="P364" s="262">
        <f t="shared" si="531"/>
        <v>1.0775088798747601</v>
      </c>
      <c r="Q364" s="194">
        <f t="shared" si="532"/>
        <v>-0.25131739297301908</v>
      </c>
      <c r="R364" s="237">
        <f t="shared" si="533"/>
        <v>0.10269371772531012</v>
      </c>
      <c r="S364" s="194" t="str">
        <f>'data countries EDGAR'!A107</f>
        <v>Iraq</v>
      </c>
      <c r="T364" s="210">
        <f>'web app'!$M$22-1</f>
        <v>2024</v>
      </c>
      <c r="U364" s="228">
        <f t="shared" si="534"/>
        <v>2.4472518722640308</v>
      </c>
      <c r="V364" s="193">
        <f t="shared" si="516"/>
        <v>2.4472518722652095</v>
      </c>
      <c r="W364" s="254">
        <f t="shared" si="535"/>
        <v>9.7525881767097422E-2</v>
      </c>
      <c r="X364" s="197">
        <f t="shared" si="517"/>
        <v>0.23867039674755</v>
      </c>
      <c r="Y364" s="229">
        <f t="shared" si="518"/>
        <v>-4.7734079349509998E-3</v>
      </c>
      <c r="Z364" s="199">
        <f t="shared" si="536"/>
        <v>0.24344380468250101</v>
      </c>
      <c r="AA364" s="199">
        <f t="shared" si="519"/>
        <v>-991.56747071476968</v>
      </c>
      <c r="AB364" s="200">
        <f t="shared" si="520"/>
        <v>1009649.5665903526</v>
      </c>
      <c r="AC364" s="199">
        <f t="shared" si="537"/>
        <v>2024.510384095478</v>
      </c>
      <c r="AD364" s="199">
        <f t="shared" si="538"/>
        <v>2048.5752793822608</v>
      </c>
      <c r="AE364" s="201">
        <f t="shared" si="539"/>
        <v>2048.5752793822608</v>
      </c>
      <c r="AF364" s="202">
        <f t="shared" si="521"/>
        <v>2048.1032150806477</v>
      </c>
      <c r="AG364" s="202">
        <f t="shared" si="540"/>
        <v>2048.5752793822608</v>
      </c>
      <c r="AH364" s="202">
        <f t="shared" si="541"/>
        <v>2048</v>
      </c>
      <c r="AI364" s="177">
        <f t="shared" si="522"/>
        <v>2048</v>
      </c>
      <c r="AJ364" s="178" cm="1">
        <f t="array" ref="AJ364">IFERROR(INDEX($AN$6:$DP$6,MATCH(_xlfn.AGGREGATE(14,6,(AN364:DP364)/(AN364:DP364&lt;=0),1),AN364:DP364,0)),"-")</f>
        <v>2048</v>
      </c>
      <c r="AL364" s="176" t="s">
        <v>302</v>
      </c>
      <c r="AM364" s="154">
        <f t="shared" si="523"/>
        <v>0.19364814221476001</v>
      </c>
      <c r="AN364" s="173">
        <f t="shared" si="524"/>
        <v>0.18387433096807998</v>
      </c>
      <c r="AO364" s="173">
        <f t="shared" si="525"/>
        <v>0.19970982612773</v>
      </c>
      <c r="AP364" s="173">
        <f t="shared" si="526"/>
        <v>0.22227836454617</v>
      </c>
      <c r="AQ364" s="173">
        <f t="shared" si="527"/>
        <v>0.23297596148522998</v>
      </c>
      <c r="AR364" s="173">
        <f t="shared" si="528"/>
        <v>0.23867039674755</v>
      </c>
      <c r="AS364" s="230">
        <f t="shared" si="558"/>
        <v>0.22855862189263904</v>
      </c>
      <c r="AT364" s="230">
        <f t="shared" si="558"/>
        <v>0.21844684703772804</v>
      </c>
      <c r="AU364" s="230">
        <f t="shared" si="558"/>
        <v>0.20833507218281708</v>
      </c>
      <c r="AV364" s="230">
        <f t="shared" si="558"/>
        <v>0.19822329732790611</v>
      </c>
      <c r="AW364" s="230">
        <f t="shared" si="558"/>
        <v>0.18811152247299512</v>
      </c>
      <c r="AX364" s="230">
        <f t="shared" si="558"/>
        <v>0.17799974761808415</v>
      </c>
      <c r="AY364" s="230">
        <f t="shared" si="558"/>
        <v>0.16788797276317319</v>
      </c>
      <c r="AZ364" s="230">
        <f t="shared" si="558"/>
        <v>0.15777619790826219</v>
      </c>
      <c r="BA364" s="230">
        <f t="shared" si="559"/>
        <v>0.1476644230533512</v>
      </c>
      <c r="BB364" s="230">
        <f t="shared" si="559"/>
        <v>0.13755264819844024</v>
      </c>
      <c r="BC364" s="230">
        <f t="shared" si="559"/>
        <v>0.12744087334352927</v>
      </c>
      <c r="BD364" s="230">
        <f t="shared" si="559"/>
        <v>0.11732909848861829</v>
      </c>
      <c r="BE364" s="230">
        <f t="shared" si="559"/>
        <v>0.10721732363370731</v>
      </c>
      <c r="BF364" s="230">
        <f t="shared" si="559"/>
        <v>9.7105548778796347E-2</v>
      </c>
      <c r="BG364" s="230">
        <f t="shared" si="559"/>
        <v>8.6993773923885354E-2</v>
      </c>
      <c r="BH364" s="230">
        <f t="shared" si="559"/>
        <v>7.6881999068974388E-2</v>
      </c>
      <c r="BI364" s="230">
        <f t="shared" si="559"/>
        <v>6.6770224214063423E-2</v>
      </c>
      <c r="BJ364" s="230">
        <f t="shared" si="559"/>
        <v>5.665844935915243E-2</v>
      </c>
      <c r="BK364" s="230">
        <f t="shared" si="560"/>
        <v>4.6546674504241464E-2</v>
      </c>
      <c r="BL364" s="230">
        <f t="shared" si="560"/>
        <v>3.6434899649330471E-2</v>
      </c>
      <c r="BM364" s="230">
        <f t="shared" si="560"/>
        <v>2.6323124794419506E-2</v>
      </c>
      <c r="BN364" s="230">
        <f t="shared" si="560"/>
        <v>1.621134993950854E-2</v>
      </c>
      <c r="BO364" s="230">
        <f t="shared" si="560"/>
        <v>6.0995750845975472E-3</v>
      </c>
      <c r="BP364" s="230">
        <f t="shared" si="560"/>
        <v>-3.1001803555667806E-3</v>
      </c>
      <c r="BQ364" s="230">
        <f t="shared" si="560"/>
        <v>-4.7734079349509998E-3</v>
      </c>
      <c r="BR364" s="230">
        <f t="shared" si="560"/>
        <v>-4.7734079349509998E-3</v>
      </c>
      <c r="BS364" s="230">
        <f t="shared" si="560"/>
        <v>-4.7734079349509998E-3</v>
      </c>
      <c r="BT364" s="230">
        <f t="shared" si="560"/>
        <v>-4.7734079349509998E-3</v>
      </c>
      <c r="BU364" s="230">
        <f t="shared" si="561"/>
        <v>-4.7734079349509998E-3</v>
      </c>
      <c r="BV364" s="230">
        <f t="shared" si="561"/>
        <v>-4.7734079349509998E-3</v>
      </c>
      <c r="BW364" s="230">
        <f t="shared" si="561"/>
        <v>-4.7734079349509998E-3</v>
      </c>
      <c r="BX364" s="230">
        <f t="shared" si="561"/>
        <v>-4.7734079349509998E-3</v>
      </c>
      <c r="BY364" s="230">
        <f t="shared" si="561"/>
        <v>-4.7734079349509998E-3</v>
      </c>
      <c r="BZ364" s="230">
        <f t="shared" si="561"/>
        <v>-4.7734079349509998E-3</v>
      </c>
      <c r="CA364" s="230">
        <f t="shared" si="561"/>
        <v>-4.7734079349509998E-3</v>
      </c>
      <c r="CB364" s="230">
        <f t="shared" si="561"/>
        <v>-4.7734079349509998E-3</v>
      </c>
      <c r="CC364" s="230">
        <f t="shared" si="561"/>
        <v>-4.7734079349509998E-3</v>
      </c>
      <c r="CD364" s="230">
        <f t="shared" si="561"/>
        <v>-4.7734079349509998E-3</v>
      </c>
      <c r="CE364" s="230">
        <f t="shared" si="562"/>
        <v>-4.7734079349509998E-3</v>
      </c>
      <c r="CF364" s="230">
        <f t="shared" si="562"/>
        <v>-4.7734079349509998E-3</v>
      </c>
      <c r="CG364" s="230">
        <f t="shared" si="562"/>
        <v>-4.7734079349509998E-3</v>
      </c>
      <c r="CH364" s="230">
        <f t="shared" si="562"/>
        <v>-4.7734079349509998E-3</v>
      </c>
      <c r="CI364" s="230">
        <f t="shared" si="562"/>
        <v>-4.7734079349509998E-3</v>
      </c>
      <c r="CJ364" s="230">
        <f t="shared" si="562"/>
        <v>-4.7734079349509998E-3</v>
      </c>
      <c r="CK364" s="230">
        <f t="shared" si="562"/>
        <v>-4.7734079349509998E-3</v>
      </c>
      <c r="CL364" s="230">
        <f t="shared" si="562"/>
        <v>-4.7734079349509998E-3</v>
      </c>
      <c r="CM364" s="230">
        <f t="shared" si="562"/>
        <v>-4.7734079349509998E-3</v>
      </c>
      <c r="CN364" s="230">
        <f t="shared" si="562"/>
        <v>-4.7734079349509998E-3</v>
      </c>
      <c r="CO364" s="230">
        <f t="shared" si="563"/>
        <v>-4.7734079349509998E-3</v>
      </c>
      <c r="CP364" s="230">
        <f t="shared" si="563"/>
        <v>-4.7734079349509998E-3</v>
      </c>
      <c r="CQ364" s="230">
        <f t="shared" si="563"/>
        <v>-4.7734079349509998E-3</v>
      </c>
      <c r="CR364" s="230">
        <f t="shared" si="563"/>
        <v>-4.7734079349509998E-3</v>
      </c>
      <c r="CS364" s="230">
        <f t="shared" si="563"/>
        <v>-4.7734079349509998E-3</v>
      </c>
      <c r="CT364" s="230">
        <f t="shared" si="563"/>
        <v>-4.7734079349509998E-3</v>
      </c>
      <c r="CU364" s="230">
        <f t="shared" si="563"/>
        <v>-4.7734079349509998E-3</v>
      </c>
      <c r="CV364" s="230">
        <f t="shared" si="563"/>
        <v>-4.7734079349509998E-3</v>
      </c>
      <c r="CW364" s="230">
        <f t="shared" si="563"/>
        <v>-4.7734079349509998E-3</v>
      </c>
      <c r="CX364" s="230">
        <f t="shared" si="563"/>
        <v>-4.7734079349509998E-3</v>
      </c>
      <c r="CY364" s="230">
        <f t="shared" si="564"/>
        <v>-4.7734079349509998E-3</v>
      </c>
      <c r="CZ364" s="230">
        <f t="shared" si="564"/>
        <v>-4.7734079349509998E-3</v>
      </c>
      <c r="DA364" s="230">
        <f t="shared" si="564"/>
        <v>-4.7734079349509998E-3</v>
      </c>
      <c r="DB364" s="230">
        <f t="shared" si="564"/>
        <v>-4.7734079349509998E-3</v>
      </c>
      <c r="DC364" s="230">
        <f t="shared" si="564"/>
        <v>-4.7734079349509998E-3</v>
      </c>
      <c r="DD364" s="230">
        <f t="shared" si="564"/>
        <v>-4.7734079349509998E-3</v>
      </c>
      <c r="DE364" s="230">
        <f t="shared" si="564"/>
        <v>-4.7734079349509998E-3</v>
      </c>
      <c r="DF364" s="230">
        <f t="shared" si="564"/>
        <v>-4.7734079349509998E-3</v>
      </c>
      <c r="DG364" s="230">
        <f t="shared" si="564"/>
        <v>-4.7734079349509998E-3</v>
      </c>
      <c r="DH364" s="230">
        <f t="shared" si="564"/>
        <v>-4.7734079349509998E-3</v>
      </c>
      <c r="DI364" s="230">
        <f t="shared" si="565"/>
        <v>-4.7734079349509998E-3</v>
      </c>
      <c r="DJ364" s="230">
        <f t="shared" si="565"/>
        <v>-4.7734079349509998E-3</v>
      </c>
      <c r="DK364" s="230">
        <f t="shared" si="565"/>
        <v>-4.7734079349509998E-3</v>
      </c>
      <c r="DL364" s="230">
        <f t="shared" si="565"/>
        <v>-4.7734079349509998E-3</v>
      </c>
      <c r="DM364" s="230">
        <f t="shared" si="565"/>
        <v>-4.7734079349509998E-3</v>
      </c>
      <c r="DN364" s="230">
        <f t="shared" si="565"/>
        <v>-4.7734079349509998E-3</v>
      </c>
      <c r="DO364" s="230">
        <f t="shared" si="565"/>
        <v>-4.7734079349509998E-3</v>
      </c>
      <c r="DP364" s="230">
        <f t="shared" si="565"/>
        <v>-4.7734079349509998E-3</v>
      </c>
    </row>
    <row r="365" spans="2:120" x14ac:dyDescent="0.25">
      <c r="B365" s="194" t="str">
        <f t="shared" si="529"/>
        <v>Ireland</v>
      </c>
      <c r="C365" s="233">
        <f>'web app'!$C$29</f>
        <v>668.55</v>
      </c>
      <c r="D365" s="234">
        <f>'web app'!$C$17</f>
        <v>0.15</v>
      </c>
      <c r="E365" s="235">
        <f>VLOOKUP($S365,'data countries EDGAR'!$A$15:$AA$223,'data countries EDGAR'!$AA$12,FALSE)</f>
        <v>6.2853924999879619E-4</v>
      </c>
      <c r="F365" s="235">
        <f>VLOOKUP($S365,'data countries EDGAR'!$A$15:$AA$223,'data countries EDGAR'!$Z$12,FALSE)</f>
        <v>9.9123691330006117E-4</v>
      </c>
      <c r="G365" s="193">
        <f t="shared" si="530"/>
        <v>0.62631920996674673</v>
      </c>
      <c r="H365" s="262">
        <f>VLOOKUP($S365,'data countries EDGAR'!$A$15:$AA$223,'data countries EDGAR'!M$12,FALSE)/1000</f>
        <v>3.6369025082366002E-2</v>
      </c>
      <c r="I365" s="236">
        <f>VLOOKUP($S365,'data countries EDGAR'!$A$15:$AA$223,'data countries EDGAR'!N$12,FALSE)/1000</f>
        <v>3.4293276474381004E-2</v>
      </c>
      <c r="J365" s="236">
        <f>VLOOKUP($S365,'data countries EDGAR'!$A$15:$AA$223,'data countries EDGAR'!O$12,FALSE)/1000</f>
        <v>3.6382619335496004E-2</v>
      </c>
      <c r="K365" s="236">
        <f>VLOOKUP($S365,'data countries EDGAR'!$A$15:$AA$223,'data countries EDGAR'!P$12,FALSE)/1000</f>
        <v>3.5686105678061998E-2</v>
      </c>
      <c r="L365" s="236">
        <f>VLOOKUP($S365,'data countries EDGAR'!$A$15:$AA$223,'data countries EDGAR'!Q$12,FALSE)/1000</f>
        <v>3.286294008889E-2</v>
      </c>
      <c r="M365" s="236">
        <f>VLOOKUP($S365,'data countries EDGAR'!$A$15:$AA$223,'data countries EDGAR'!R$12,FALSE)/1000</f>
        <v>3.2569283803389998E-2</v>
      </c>
      <c r="N365" s="236"/>
      <c r="O365" s="236"/>
      <c r="P365" s="262">
        <f t="shared" si="531"/>
        <v>0.17179422538021902</v>
      </c>
      <c r="Q365" s="194">
        <f t="shared" si="532"/>
        <v>-2.9592924967826423E-2</v>
      </c>
      <c r="R365" s="237">
        <f t="shared" si="533"/>
        <v>6.5107366968499031E-2</v>
      </c>
      <c r="S365" s="194" t="str">
        <f>'data countries EDGAR'!A108</f>
        <v>Ireland</v>
      </c>
      <c r="T365" s="210">
        <f>'web app'!$M$22-1</f>
        <v>2024</v>
      </c>
      <c r="U365" s="228">
        <f t="shared" si="534"/>
        <v>0.45452498458652768</v>
      </c>
      <c r="V365" s="193">
        <f t="shared" si="516"/>
        <v>0.4545249845868144</v>
      </c>
      <c r="W365" s="254">
        <f t="shared" si="535"/>
        <v>7.1655651302214629E-2</v>
      </c>
      <c r="X365" s="197">
        <f t="shared" si="517"/>
        <v>3.2569283803389998E-2</v>
      </c>
      <c r="Y365" s="229">
        <f t="shared" si="518"/>
        <v>-6.5138567606779993E-4</v>
      </c>
      <c r="Z365" s="199">
        <f t="shared" si="536"/>
        <v>3.3220669479457801E-2</v>
      </c>
      <c r="AA365" s="199">
        <f t="shared" si="519"/>
        <v>-135.55177198373946</v>
      </c>
      <c r="AB365" s="200">
        <f t="shared" si="520"/>
        <v>138266.32645257478</v>
      </c>
      <c r="AC365" s="199">
        <f t="shared" si="537"/>
        <v>2024.507977942247</v>
      </c>
      <c r="AD365" s="199">
        <f t="shared" si="538"/>
        <v>2055.836401256935</v>
      </c>
      <c r="AE365" s="201">
        <f t="shared" si="539"/>
        <v>2055.836401256935</v>
      </c>
      <c r="AF365" s="202">
        <f t="shared" si="521"/>
        <v>2055.2219620166029</v>
      </c>
      <c r="AG365" s="202">
        <f t="shared" si="540"/>
        <v>2055.836401256935</v>
      </c>
      <c r="AH365" s="202">
        <f t="shared" si="541"/>
        <v>2055</v>
      </c>
      <c r="AI365" s="177">
        <f t="shared" si="522"/>
        <v>2055</v>
      </c>
      <c r="AJ365" s="178" cm="1">
        <f t="array" ref="AJ365">IFERROR(INDEX($AN$6:$DP$6,MATCH(_xlfn.AGGREGATE(14,6,(AN365:DP365)/(AN365:DP365&lt;=0),1),AN365:DP365,0)),"-")</f>
        <v>2055</v>
      </c>
      <c r="AL365" s="176" t="s">
        <v>302</v>
      </c>
      <c r="AM365" s="154">
        <f t="shared" si="523"/>
        <v>3.6369025082366002E-2</v>
      </c>
      <c r="AN365" s="173">
        <f t="shared" si="524"/>
        <v>3.4293276474381004E-2</v>
      </c>
      <c r="AO365" s="173">
        <f t="shared" si="525"/>
        <v>3.6382619335496004E-2</v>
      </c>
      <c r="AP365" s="173">
        <f t="shared" si="526"/>
        <v>3.5686105678061998E-2</v>
      </c>
      <c r="AQ365" s="173">
        <f t="shared" si="527"/>
        <v>3.286294008889E-2</v>
      </c>
      <c r="AR365" s="173">
        <f t="shared" si="528"/>
        <v>3.2569283803389998E-2</v>
      </c>
      <c r="AS365" s="230">
        <f t="shared" si="558"/>
        <v>3.1509153471030733E-2</v>
      </c>
      <c r="AT365" s="230">
        <f t="shared" si="558"/>
        <v>3.0449023138671469E-2</v>
      </c>
      <c r="AU365" s="230">
        <f t="shared" si="558"/>
        <v>2.9388892806312204E-2</v>
      </c>
      <c r="AV365" s="230">
        <f t="shared" si="558"/>
        <v>2.8328762473952936E-2</v>
      </c>
      <c r="AW365" s="230">
        <f t="shared" si="558"/>
        <v>2.7268632141593672E-2</v>
      </c>
      <c r="AX365" s="230">
        <f t="shared" si="558"/>
        <v>2.6208501809234407E-2</v>
      </c>
      <c r="AY365" s="230">
        <f t="shared" si="558"/>
        <v>2.5148371476875143E-2</v>
      </c>
      <c r="AZ365" s="230">
        <f t="shared" si="558"/>
        <v>2.4088241144515875E-2</v>
      </c>
      <c r="BA365" s="230">
        <f t="shared" si="559"/>
        <v>2.302811081215661E-2</v>
      </c>
      <c r="BB365" s="230">
        <f t="shared" si="559"/>
        <v>2.1967980479797346E-2</v>
      </c>
      <c r="BC365" s="230">
        <f t="shared" si="559"/>
        <v>2.0907850147438081E-2</v>
      </c>
      <c r="BD365" s="230">
        <f t="shared" si="559"/>
        <v>1.9847719815078817E-2</v>
      </c>
      <c r="BE365" s="230">
        <f t="shared" si="559"/>
        <v>1.8787589482719552E-2</v>
      </c>
      <c r="BF365" s="230">
        <f t="shared" si="559"/>
        <v>1.7727459150360288E-2</v>
      </c>
      <c r="BG365" s="230">
        <f t="shared" si="559"/>
        <v>1.666732881800102E-2</v>
      </c>
      <c r="BH365" s="230">
        <f t="shared" si="559"/>
        <v>1.5607198485641755E-2</v>
      </c>
      <c r="BI365" s="230">
        <f t="shared" si="559"/>
        <v>1.4547068153282491E-2</v>
      </c>
      <c r="BJ365" s="230">
        <f t="shared" si="559"/>
        <v>1.3486937820923226E-2</v>
      </c>
      <c r="BK365" s="230">
        <f t="shared" si="560"/>
        <v>1.2426807488563958E-2</v>
      </c>
      <c r="BL365" s="230">
        <f t="shared" si="560"/>
        <v>1.1366677156204694E-2</v>
      </c>
      <c r="BM365" s="230">
        <f t="shared" si="560"/>
        <v>1.0306546823845429E-2</v>
      </c>
      <c r="BN365" s="230">
        <f t="shared" si="560"/>
        <v>9.2464164914861646E-3</v>
      </c>
      <c r="BO365" s="230">
        <f t="shared" si="560"/>
        <v>8.1862861591269001E-3</v>
      </c>
      <c r="BP365" s="230">
        <f t="shared" si="560"/>
        <v>7.1261558267676356E-3</v>
      </c>
      <c r="BQ365" s="230">
        <f t="shared" si="560"/>
        <v>6.0660254944083676E-3</v>
      </c>
      <c r="BR365" s="230">
        <f t="shared" si="560"/>
        <v>5.0058951620491031E-3</v>
      </c>
      <c r="BS365" s="230">
        <f t="shared" si="560"/>
        <v>3.9457648296898386E-3</v>
      </c>
      <c r="BT365" s="230">
        <f t="shared" si="560"/>
        <v>2.8856344973305741E-3</v>
      </c>
      <c r="BU365" s="230">
        <f t="shared" si="561"/>
        <v>1.8255041649713095E-3</v>
      </c>
      <c r="BV365" s="230">
        <f t="shared" si="561"/>
        <v>7.6537383261204156E-4</v>
      </c>
      <c r="BW365" s="230">
        <f t="shared" si="561"/>
        <v>-2.8056954477543027E-4</v>
      </c>
      <c r="BX365" s="230">
        <f t="shared" si="561"/>
        <v>-6.5138567606779993E-4</v>
      </c>
      <c r="BY365" s="230">
        <f t="shared" si="561"/>
        <v>-6.5138567606779993E-4</v>
      </c>
      <c r="BZ365" s="230">
        <f t="shared" si="561"/>
        <v>-6.5138567606779993E-4</v>
      </c>
      <c r="CA365" s="230">
        <f t="shared" si="561"/>
        <v>-6.5138567606779993E-4</v>
      </c>
      <c r="CB365" s="230">
        <f t="shared" si="561"/>
        <v>-6.5138567606779993E-4</v>
      </c>
      <c r="CC365" s="230">
        <f t="shared" si="561"/>
        <v>-6.5138567606779993E-4</v>
      </c>
      <c r="CD365" s="230">
        <f t="shared" si="561"/>
        <v>-6.5138567606779993E-4</v>
      </c>
      <c r="CE365" s="230">
        <f t="shared" si="562"/>
        <v>-6.5138567606779993E-4</v>
      </c>
      <c r="CF365" s="230">
        <f t="shared" si="562"/>
        <v>-6.5138567606779993E-4</v>
      </c>
      <c r="CG365" s="230">
        <f t="shared" si="562"/>
        <v>-6.5138567606779993E-4</v>
      </c>
      <c r="CH365" s="230">
        <f t="shared" si="562"/>
        <v>-6.5138567606779993E-4</v>
      </c>
      <c r="CI365" s="230">
        <f t="shared" si="562"/>
        <v>-6.5138567606779993E-4</v>
      </c>
      <c r="CJ365" s="230">
        <f t="shared" si="562"/>
        <v>-6.5138567606779993E-4</v>
      </c>
      <c r="CK365" s="230">
        <f t="shared" si="562"/>
        <v>-6.5138567606779993E-4</v>
      </c>
      <c r="CL365" s="230">
        <f t="shared" si="562"/>
        <v>-6.5138567606779993E-4</v>
      </c>
      <c r="CM365" s="230">
        <f t="shared" si="562"/>
        <v>-6.5138567606779993E-4</v>
      </c>
      <c r="CN365" s="230">
        <f t="shared" si="562"/>
        <v>-6.5138567606779993E-4</v>
      </c>
      <c r="CO365" s="230">
        <f t="shared" si="563"/>
        <v>-6.5138567606779993E-4</v>
      </c>
      <c r="CP365" s="230">
        <f t="shared" si="563"/>
        <v>-6.5138567606779993E-4</v>
      </c>
      <c r="CQ365" s="230">
        <f t="shared" si="563"/>
        <v>-6.5138567606779993E-4</v>
      </c>
      <c r="CR365" s="230">
        <f t="shared" si="563"/>
        <v>-6.5138567606779993E-4</v>
      </c>
      <c r="CS365" s="230">
        <f t="shared" si="563"/>
        <v>-6.5138567606779993E-4</v>
      </c>
      <c r="CT365" s="230">
        <f t="shared" si="563"/>
        <v>-6.5138567606779993E-4</v>
      </c>
      <c r="CU365" s="230">
        <f t="shared" si="563"/>
        <v>-6.5138567606779993E-4</v>
      </c>
      <c r="CV365" s="230">
        <f t="shared" si="563"/>
        <v>-6.5138567606779993E-4</v>
      </c>
      <c r="CW365" s="230">
        <f t="shared" si="563"/>
        <v>-6.5138567606779993E-4</v>
      </c>
      <c r="CX365" s="230">
        <f t="shared" si="563"/>
        <v>-6.5138567606779993E-4</v>
      </c>
      <c r="CY365" s="230">
        <f t="shared" si="564"/>
        <v>-6.5138567606779993E-4</v>
      </c>
      <c r="CZ365" s="230">
        <f t="shared" si="564"/>
        <v>-6.5138567606779993E-4</v>
      </c>
      <c r="DA365" s="230">
        <f t="shared" si="564"/>
        <v>-6.5138567606779993E-4</v>
      </c>
      <c r="DB365" s="230">
        <f t="shared" si="564"/>
        <v>-6.5138567606779993E-4</v>
      </c>
      <c r="DC365" s="230">
        <f t="shared" si="564"/>
        <v>-6.5138567606779993E-4</v>
      </c>
      <c r="DD365" s="230">
        <f t="shared" si="564"/>
        <v>-6.5138567606779993E-4</v>
      </c>
      <c r="DE365" s="230">
        <f t="shared" si="564"/>
        <v>-6.5138567606779993E-4</v>
      </c>
      <c r="DF365" s="230">
        <f t="shared" si="564"/>
        <v>-6.5138567606779993E-4</v>
      </c>
      <c r="DG365" s="230">
        <f t="shared" si="564"/>
        <v>-6.5138567606779993E-4</v>
      </c>
      <c r="DH365" s="230">
        <f t="shared" si="564"/>
        <v>-6.5138567606779993E-4</v>
      </c>
      <c r="DI365" s="230">
        <f t="shared" si="565"/>
        <v>-6.5138567606779993E-4</v>
      </c>
      <c r="DJ365" s="230">
        <f t="shared" si="565"/>
        <v>-6.5138567606779993E-4</v>
      </c>
      <c r="DK365" s="230">
        <f t="shared" si="565"/>
        <v>-6.5138567606779993E-4</v>
      </c>
      <c r="DL365" s="230">
        <f t="shared" si="565"/>
        <v>-6.5138567606779993E-4</v>
      </c>
      <c r="DM365" s="230">
        <f t="shared" si="565"/>
        <v>-6.5138567606779993E-4</v>
      </c>
      <c r="DN365" s="230">
        <f t="shared" si="565"/>
        <v>-6.5138567606779993E-4</v>
      </c>
      <c r="DO365" s="230">
        <f t="shared" si="565"/>
        <v>-6.5138567606779993E-4</v>
      </c>
      <c r="DP365" s="230">
        <f t="shared" si="565"/>
        <v>-6.5138567606779993E-4</v>
      </c>
    </row>
    <row r="366" spans="2:120" x14ac:dyDescent="0.25">
      <c r="B366" s="194" t="str">
        <f t="shared" si="529"/>
        <v>Israel and Palestine, State of</v>
      </c>
      <c r="C366" s="233">
        <f>'web app'!$C$29</f>
        <v>668.55</v>
      </c>
      <c r="D366" s="234">
        <f>'web app'!$C$17</f>
        <v>0.15</v>
      </c>
      <c r="E366" s="235">
        <f>VLOOKUP($S366,'data countries EDGAR'!$A$15:$AA$223,'data countries EDGAR'!$AA$12,FALSE)</f>
        <v>1.7856779475880597E-3</v>
      </c>
      <c r="F366" s="235">
        <f>VLOOKUP($S366,'data countries EDGAR'!$A$15:$AA$223,'data countries EDGAR'!$Z$12,FALSE)</f>
        <v>1.7801441652222903E-3</v>
      </c>
      <c r="G366" s="193">
        <f t="shared" si="530"/>
        <v>1.1906703231894573</v>
      </c>
      <c r="H366" s="262">
        <f>VLOOKUP($S366,'data countries EDGAR'!$A$15:$AA$223,'data countries EDGAR'!M$12,FALSE)/1000</f>
        <v>6.5314464106925998E-2</v>
      </c>
      <c r="I366" s="236">
        <f>VLOOKUP($S366,'data countries EDGAR'!$A$15:$AA$223,'data countries EDGAR'!N$12,FALSE)/1000</f>
        <v>6.1392545166016999E-2</v>
      </c>
      <c r="J366" s="236">
        <f>VLOOKUP($S366,'data countries EDGAR'!$A$15:$AA$223,'data countries EDGAR'!O$12,FALSE)/1000</f>
        <v>6.0971954521712002E-2</v>
      </c>
      <c r="K366" s="236">
        <f>VLOOKUP($S366,'data countries EDGAR'!$A$15:$AA$223,'data countries EDGAR'!P$12,FALSE)/1000</f>
        <v>6.3636359506736004E-2</v>
      </c>
      <c r="L366" s="236">
        <f>VLOOKUP($S366,'data countries EDGAR'!$A$15:$AA$223,'data countries EDGAR'!Q$12,FALSE)/1000</f>
        <v>6.0480495176157001E-2</v>
      </c>
      <c r="M366" s="236">
        <f>VLOOKUP($S366,'data countries EDGAR'!$A$15:$AA$223,'data countries EDGAR'!R$12,FALSE)/1000</f>
        <v>5.7665412793538005E-2</v>
      </c>
      <c r="N366" s="236"/>
      <c r="O366" s="236"/>
      <c r="P366" s="262">
        <f t="shared" si="531"/>
        <v>0.30414676716416</v>
      </c>
      <c r="Q366" s="194">
        <f t="shared" si="532"/>
        <v>-4.9263748051075355E-2</v>
      </c>
      <c r="R366" s="237">
        <f t="shared" si="533"/>
        <v>5.5569587199631718E-2</v>
      </c>
      <c r="S366" s="194" t="str">
        <f>'data countries EDGAR'!A109</f>
        <v>Israel and Palestine, State of</v>
      </c>
      <c r="T366" s="210">
        <f>'web app'!$M$22-1</f>
        <v>2024</v>
      </c>
      <c r="U366" s="228">
        <f t="shared" si="534"/>
        <v>0.88652355602529731</v>
      </c>
      <c r="V366" s="193">
        <f t="shared" si="516"/>
        <v>0.88652355602476229</v>
      </c>
      <c r="W366" s="254">
        <f t="shared" si="535"/>
        <v>6.5046678569427252E-2</v>
      </c>
      <c r="X366" s="197">
        <f t="shared" si="517"/>
        <v>5.7665412793538005E-2</v>
      </c>
      <c r="Y366" s="229">
        <f t="shared" si="518"/>
        <v>-1.1533082558707602E-3</v>
      </c>
      <c r="Z366" s="199">
        <f t="shared" si="536"/>
        <v>5.8818721049408766E-2</v>
      </c>
      <c r="AA366" s="199">
        <f t="shared" si="519"/>
        <v>-240.16417021704845</v>
      </c>
      <c r="AB366" s="200">
        <f t="shared" si="520"/>
        <v>245137.95251130784</v>
      </c>
      <c r="AC366" s="199">
        <f t="shared" si="537"/>
        <v>2024.5073276544365</v>
      </c>
      <c r="AD366" s="199">
        <f t="shared" si="538"/>
        <v>2058.6173294646173</v>
      </c>
      <c r="AE366" s="201">
        <f t="shared" si="539"/>
        <v>2058.6173294646173</v>
      </c>
      <c r="AF366" s="202">
        <f t="shared" si="521"/>
        <v>2057.9483622202133</v>
      </c>
      <c r="AG366" s="202">
        <f t="shared" si="540"/>
        <v>2058.6173294646173</v>
      </c>
      <c r="AH366" s="202">
        <f t="shared" si="541"/>
        <v>2058</v>
      </c>
      <c r="AI366" s="177">
        <f t="shared" si="522"/>
        <v>2058</v>
      </c>
      <c r="AJ366" s="178" cm="1">
        <f t="array" ref="AJ366">IFERROR(INDEX($AN$6:$DP$6,MATCH(_xlfn.AGGREGATE(14,6,(AN366:DP366)/(AN366:DP366&lt;=0),1),AN366:DP366,0)),"-")</f>
        <v>2058</v>
      </c>
      <c r="AL366" s="176" t="s">
        <v>302</v>
      </c>
      <c r="AM366" s="154">
        <f t="shared" si="523"/>
        <v>6.5314464106925998E-2</v>
      </c>
      <c r="AN366" s="173">
        <f t="shared" si="524"/>
        <v>6.1392545166016999E-2</v>
      </c>
      <c r="AO366" s="173">
        <f t="shared" si="525"/>
        <v>6.0971954521712002E-2</v>
      </c>
      <c r="AP366" s="173">
        <f t="shared" si="526"/>
        <v>6.3636359506736004E-2</v>
      </c>
      <c r="AQ366" s="173">
        <f t="shared" si="527"/>
        <v>6.0480495176157001E-2</v>
      </c>
      <c r="AR366" s="173">
        <f t="shared" si="528"/>
        <v>5.7665412793538005E-2</v>
      </c>
      <c r="AS366" s="230">
        <f t="shared" si="558"/>
        <v>5.5941399748777015E-2</v>
      </c>
      <c r="AT366" s="230">
        <f t="shared" si="558"/>
        <v>5.4217386704016025E-2</v>
      </c>
      <c r="AU366" s="230">
        <f t="shared" si="558"/>
        <v>5.2493373659255035E-2</v>
      </c>
      <c r="AV366" s="230">
        <f t="shared" si="558"/>
        <v>5.0769360614494045E-2</v>
      </c>
      <c r="AW366" s="230">
        <f t="shared" si="558"/>
        <v>4.9045347569733055E-2</v>
      </c>
      <c r="AX366" s="230">
        <f t="shared" si="558"/>
        <v>4.7321334524972072E-2</v>
      </c>
      <c r="AY366" s="230">
        <f t="shared" si="558"/>
        <v>4.5597321480211075E-2</v>
      </c>
      <c r="AZ366" s="230">
        <f t="shared" si="558"/>
        <v>4.3873308435450092E-2</v>
      </c>
      <c r="BA366" s="230">
        <f t="shared" si="559"/>
        <v>4.2149295390689095E-2</v>
      </c>
      <c r="BB366" s="230">
        <f t="shared" si="559"/>
        <v>4.0425282345928112E-2</v>
      </c>
      <c r="BC366" s="230">
        <f t="shared" si="559"/>
        <v>3.8701269301167115E-2</v>
      </c>
      <c r="BD366" s="230">
        <f t="shared" si="559"/>
        <v>3.6977256256406132E-2</v>
      </c>
      <c r="BE366" s="230">
        <f t="shared" si="559"/>
        <v>3.5253243211645142E-2</v>
      </c>
      <c r="BF366" s="230">
        <f t="shared" si="559"/>
        <v>3.3529230166884152E-2</v>
      </c>
      <c r="BG366" s="230">
        <f t="shared" si="559"/>
        <v>3.1805217122123162E-2</v>
      </c>
      <c r="BH366" s="230">
        <f t="shared" si="559"/>
        <v>3.0081204077362172E-2</v>
      </c>
      <c r="BI366" s="230">
        <f t="shared" si="559"/>
        <v>2.8357191032601183E-2</v>
      </c>
      <c r="BJ366" s="230">
        <f t="shared" si="559"/>
        <v>2.6633177987840193E-2</v>
      </c>
      <c r="BK366" s="230">
        <f t="shared" si="560"/>
        <v>2.4909164943079203E-2</v>
      </c>
      <c r="BL366" s="230">
        <f t="shared" si="560"/>
        <v>2.3185151898318213E-2</v>
      </c>
      <c r="BM366" s="230">
        <f t="shared" si="560"/>
        <v>2.1461138853557223E-2</v>
      </c>
      <c r="BN366" s="230">
        <f t="shared" si="560"/>
        <v>1.9737125808796233E-2</v>
      </c>
      <c r="BO366" s="230">
        <f t="shared" si="560"/>
        <v>1.8013112764035243E-2</v>
      </c>
      <c r="BP366" s="230">
        <f t="shared" si="560"/>
        <v>1.628909971927426E-2</v>
      </c>
      <c r="BQ366" s="230">
        <f t="shared" si="560"/>
        <v>1.456508667451327E-2</v>
      </c>
      <c r="BR366" s="230">
        <f t="shared" si="560"/>
        <v>1.284107362975228E-2</v>
      </c>
      <c r="BS366" s="230">
        <f t="shared" si="560"/>
        <v>1.111706058499129E-2</v>
      </c>
      <c r="BT366" s="230">
        <f t="shared" si="560"/>
        <v>9.3930475402302996E-3</v>
      </c>
      <c r="BU366" s="230">
        <f t="shared" si="561"/>
        <v>7.6690344954693096E-3</v>
      </c>
      <c r="BV366" s="230">
        <f t="shared" si="561"/>
        <v>5.9450214507083196E-3</v>
      </c>
      <c r="BW366" s="230">
        <f t="shared" si="561"/>
        <v>4.2210084059473296E-3</v>
      </c>
      <c r="BX366" s="230">
        <f t="shared" si="561"/>
        <v>2.4969953611863396E-3</v>
      </c>
      <c r="BY366" s="230">
        <f t="shared" si="561"/>
        <v>7.7298231642534965E-4</v>
      </c>
      <c r="BZ366" s="230">
        <f t="shared" si="561"/>
        <v>-8.2480130450340991E-4</v>
      </c>
      <c r="CA366" s="230">
        <f t="shared" si="561"/>
        <v>-1.1533082558707602E-3</v>
      </c>
      <c r="CB366" s="230">
        <f t="shared" si="561"/>
        <v>-1.1533082558707602E-3</v>
      </c>
      <c r="CC366" s="230">
        <f t="shared" si="561"/>
        <v>-1.1533082558707602E-3</v>
      </c>
      <c r="CD366" s="230">
        <f t="shared" si="561"/>
        <v>-1.1533082558707602E-3</v>
      </c>
      <c r="CE366" s="230">
        <f t="shared" si="562"/>
        <v>-1.1533082558707602E-3</v>
      </c>
      <c r="CF366" s="230">
        <f t="shared" si="562"/>
        <v>-1.1533082558707602E-3</v>
      </c>
      <c r="CG366" s="230">
        <f t="shared" si="562"/>
        <v>-1.1533082558707602E-3</v>
      </c>
      <c r="CH366" s="230">
        <f t="shared" si="562"/>
        <v>-1.1533082558707602E-3</v>
      </c>
      <c r="CI366" s="230">
        <f t="shared" si="562"/>
        <v>-1.1533082558707602E-3</v>
      </c>
      <c r="CJ366" s="230">
        <f t="shared" si="562"/>
        <v>-1.1533082558707602E-3</v>
      </c>
      <c r="CK366" s="230">
        <f t="shared" si="562"/>
        <v>-1.1533082558707602E-3</v>
      </c>
      <c r="CL366" s="230">
        <f t="shared" si="562"/>
        <v>-1.1533082558707602E-3</v>
      </c>
      <c r="CM366" s="230">
        <f t="shared" si="562"/>
        <v>-1.1533082558707602E-3</v>
      </c>
      <c r="CN366" s="230">
        <f t="shared" si="562"/>
        <v>-1.1533082558707602E-3</v>
      </c>
      <c r="CO366" s="230">
        <f t="shared" si="563"/>
        <v>-1.1533082558707602E-3</v>
      </c>
      <c r="CP366" s="230">
        <f t="shared" si="563"/>
        <v>-1.1533082558707602E-3</v>
      </c>
      <c r="CQ366" s="230">
        <f t="shared" si="563"/>
        <v>-1.1533082558707602E-3</v>
      </c>
      <c r="CR366" s="230">
        <f t="shared" si="563"/>
        <v>-1.1533082558707602E-3</v>
      </c>
      <c r="CS366" s="230">
        <f t="shared" si="563"/>
        <v>-1.1533082558707602E-3</v>
      </c>
      <c r="CT366" s="230">
        <f t="shared" si="563"/>
        <v>-1.1533082558707602E-3</v>
      </c>
      <c r="CU366" s="230">
        <f t="shared" si="563"/>
        <v>-1.1533082558707602E-3</v>
      </c>
      <c r="CV366" s="230">
        <f t="shared" si="563"/>
        <v>-1.1533082558707602E-3</v>
      </c>
      <c r="CW366" s="230">
        <f t="shared" si="563"/>
        <v>-1.1533082558707602E-3</v>
      </c>
      <c r="CX366" s="230">
        <f t="shared" si="563"/>
        <v>-1.1533082558707602E-3</v>
      </c>
      <c r="CY366" s="230">
        <f t="shared" si="564"/>
        <v>-1.1533082558707602E-3</v>
      </c>
      <c r="CZ366" s="230">
        <f t="shared" si="564"/>
        <v>-1.1533082558707602E-3</v>
      </c>
      <c r="DA366" s="230">
        <f t="shared" si="564"/>
        <v>-1.1533082558707602E-3</v>
      </c>
      <c r="DB366" s="230">
        <f t="shared" si="564"/>
        <v>-1.1533082558707602E-3</v>
      </c>
      <c r="DC366" s="230">
        <f t="shared" si="564"/>
        <v>-1.1533082558707602E-3</v>
      </c>
      <c r="DD366" s="230">
        <f t="shared" si="564"/>
        <v>-1.1533082558707602E-3</v>
      </c>
      <c r="DE366" s="230">
        <f t="shared" si="564"/>
        <v>-1.1533082558707602E-3</v>
      </c>
      <c r="DF366" s="230">
        <f t="shared" si="564"/>
        <v>-1.1533082558707602E-3</v>
      </c>
      <c r="DG366" s="230">
        <f t="shared" si="564"/>
        <v>-1.1533082558707602E-3</v>
      </c>
      <c r="DH366" s="230">
        <f t="shared" si="564"/>
        <v>-1.1533082558707602E-3</v>
      </c>
      <c r="DI366" s="230">
        <f t="shared" si="565"/>
        <v>-1.1533082558707602E-3</v>
      </c>
      <c r="DJ366" s="230">
        <f t="shared" si="565"/>
        <v>-1.1533082558707602E-3</v>
      </c>
      <c r="DK366" s="230">
        <f t="shared" si="565"/>
        <v>-1.1533082558707602E-3</v>
      </c>
      <c r="DL366" s="230">
        <f t="shared" si="565"/>
        <v>-1.1533082558707602E-3</v>
      </c>
      <c r="DM366" s="230">
        <f t="shared" si="565"/>
        <v>-1.1533082558707602E-3</v>
      </c>
      <c r="DN366" s="230">
        <f t="shared" si="565"/>
        <v>-1.1533082558707602E-3</v>
      </c>
      <c r="DO366" s="230">
        <f t="shared" si="565"/>
        <v>-1.1533082558707602E-3</v>
      </c>
      <c r="DP366" s="230">
        <f t="shared" si="565"/>
        <v>-1.1533082558707602E-3</v>
      </c>
    </row>
    <row r="367" spans="2:120" x14ac:dyDescent="0.25">
      <c r="B367" s="194" t="str">
        <f t="shared" si="529"/>
        <v>Italy, San Marino and the Holy See</v>
      </c>
      <c r="C367" s="233">
        <f>'web app'!$C$29</f>
        <v>668.55</v>
      </c>
      <c r="D367" s="234">
        <f>'web app'!$C$17</f>
        <v>0.15</v>
      </c>
      <c r="E367" s="235">
        <f>VLOOKUP($S367,'data countries EDGAR'!$A$15:$AA$223,'data countries EDGAR'!$AA$12,FALSE)</f>
        <v>7.6787379547057482E-3</v>
      </c>
      <c r="F367" s="235">
        <f>VLOOKUP($S367,'data countries EDGAR'!$A$15:$AA$223,'data countries EDGAR'!$Z$12,FALSE)</f>
        <v>9.0639692538937149E-3</v>
      </c>
      <c r="G367" s="193">
        <f t="shared" si="530"/>
        <v>5.9208021869298246</v>
      </c>
      <c r="H367" s="262">
        <f>VLOOKUP($S367,'data countries EDGAR'!$A$15:$AA$223,'data countries EDGAR'!M$12,FALSE)/1000</f>
        <v>0.33256199473360998</v>
      </c>
      <c r="I367" s="236">
        <f>VLOOKUP($S367,'data countries EDGAR'!$A$15:$AA$223,'data countries EDGAR'!N$12,FALSE)/1000</f>
        <v>0.29521344848950998</v>
      </c>
      <c r="J367" s="236">
        <f>VLOOKUP($S367,'data countries EDGAR'!$A$15:$AA$223,'data countries EDGAR'!O$12,FALSE)/1000</f>
        <v>0.33034842393941</v>
      </c>
      <c r="K367" s="236">
        <f>VLOOKUP($S367,'data countries EDGAR'!$A$15:$AA$223,'data countries EDGAR'!P$12,FALSE)/1000</f>
        <v>0.33100599797992997</v>
      </c>
      <c r="L367" s="236">
        <f>VLOOKUP($S367,'data countries EDGAR'!$A$15:$AA$223,'data countries EDGAR'!Q$12,FALSE)/1000</f>
        <v>0.30430807721252001</v>
      </c>
      <c r="M367" s="236">
        <f>VLOOKUP($S367,'data countries EDGAR'!$A$15:$AA$223,'data countries EDGAR'!R$12,FALSE)/1000</f>
        <v>0.29922852601715</v>
      </c>
      <c r="N367" s="236"/>
      <c r="O367" s="236"/>
      <c r="P367" s="262">
        <f t="shared" si="531"/>
        <v>1.5601044736385199</v>
      </c>
      <c r="Q367" s="194">
        <f t="shared" si="532"/>
        <v>-0.26416107031297481</v>
      </c>
      <c r="R367" s="237">
        <f t="shared" si="533"/>
        <v>6.0577707440673548E-2</v>
      </c>
      <c r="S367" s="194" t="str">
        <f>'data countries EDGAR'!A110</f>
        <v>Italy, San Marino and the Holy See</v>
      </c>
      <c r="T367" s="210">
        <f>'web app'!$M$22-1</f>
        <v>2024</v>
      </c>
      <c r="U367" s="228">
        <f t="shared" si="534"/>
        <v>4.3606977132913052</v>
      </c>
      <c r="V367" s="193">
        <f t="shared" si="516"/>
        <v>4.3606977132856057</v>
      </c>
      <c r="W367" s="254">
        <f t="shared" si="535"/>
        <v>6.8619414984764981E-2</v>
      </c>
      <c r="X367" s="197">
        <f t="shared" si="517"/>
        <v>0.29922852601715</v>
      </c>
      <c r="Y367" s="229">
        <f t="shared" si="518"/>
        <v>-5.9845705203430003E-3</v>
      </c>
      <c r="Z367" s="199">
        <f t="shared" si="536"/>
        <v>0.30521309653749301</v>
      </c>
      <c r="AA367" s="199">
        <f t="shared" si="519"/>
        <v>-1245.7440911225212</v>
      </c>
      <c r="AB367" s="200">
        <f t="shared" si="520"/>
        <v>1271062.5150089758</v>
      </c>
      <c r="AC367" s="199">
        <f t="shared" si="537"/>
        <v>2024.5076810849237</v>
      </c>
      <c r="AD367" s="199">
        <f t="shared" si="538"/>
        <v>2057.0474856328042</v>
      </c>
      <c r="AE367" s="201">
        <f t="shared" si="539"/>
        <v>2057.0474856328042</v>
      </c>
      <c r="AF367" s="202">
        <f t="shared" si="521"/>
        <v>2056.4092996400041</v>
      </c>
      <c r="AG367" s="202">
        <f t="shared" si="540"/>
        <v>2057.0474856328042</v>
      </c>
      <c r="AH367" s="202">
        <f t="shared" si="541"/>
        <v>2057</v>
      </c>
      <c r="AI367" s="177">
        <f t="shared" si="522"/>
        <v>2056</v>
      </c>
      <c r="AJ367" s="178" cm="1">
        <f t="array" ref="AJ367">IFERROR(INDEX($AN$6:$DP$6,MATCH(_xlfn.AGGREGATE(14,6,(AN367:DP367)/(AN367:DP367&lt;=0),1),AN367:DP367,0)),"-")</f>
        <v>2056</v>
      </c>
      <c r="AL367" s="176" t="s">
        <v>302</v>
      </c>
      <c r="AM367" s="154">
        <f t="shared" si="523"/>
        <v>0.33256199473360998</v>
      </c>
      <c r="AN367" s="173">
        <f t="shared" si="524"/>
        <v>0.29521344848950998</v>
      </c>
      <c r="AO367" s="173">
        <f t="shared" si="525"/>
        <v>0.33034842393941</v>
      </c>
      <c r="AP367" s="173">
        <f t="shared" si="526"/>
        <v>0.33100599797992997</v>
      </c>
      <c r="AQ367" s="173">
        <f t="shared" si="527"/>
        <v>0.30430807721252001</v>
      </c>
      <c r="AR367" s="173">
        <f t="shared" si="528"/>
        <v>0.29922852601715</v>
      </c>
      <c r="AS367" s="230">
        <f t="shared" si="558"/>
        <v>0.28985105520478494</v>
      </c>
      <c r="AT367" s="230">
        <f t="shared" si="558"/>
        <v>0.28047358439241982</v>
      </c>
      <c r="AU367" s="230">
        <f t="shared" si="558"/>
        <v>0.27109611358005475</v>
      </c>
      <c r="AV367" s="230">
        <f t="shared" si="558"/>
        <v>0.26171864276768969</v>
      </c>
      <c r="AW367" s="230">
        <f t="shared" si="558"/>
        <v>0.25234117195532457</v>
      </c>
      <c r="AX367" s="230">
        <f t="shared" si="558"/>
        <v>0.24296370114295951</v>
      </c>
      <c r="AY367" s="230">
        <f t="shared" si="558"/>
        <v>0.23358623033059445</v>
      </c>
      <c r="AZ367" s="230">
        <f t="shared" si="558"/>
        <v>0.22420875951822936</v>
      </c>
      <c r="BA367" s="230">
        <f t="shared" si="559"/>
        <v>0.21483128870586427</v>
      </c>
      <c r="BB367" s="230">
        <f t="shared" si="559"/>
        <v>0.2054538178934992</v>
      </c>
      <c r="BC367" s="230">
        <f t="shared" si="559"/>
        <v>0.19607634708113411</v>
      </c>
      <c r="BD367" s="230">
        <f t="shared" si="559"/>
        <v>0.18669887626876902</v>
      </c>
      <c r="BE367" s="230">
        <f t="shared" si="559"/>
        <v>0.17732140545640396</v>
      </c>
      <c r="BF367" s="230">
        <f t="shared" si="559"/>
        <v>0.16794393464403887</v>
      </c>
      <c r="BG367" s="230">
        <f t="shared" si="559"/>
        <v>0.1585664638316738</v>
      </c>
      <c r="BH367" s="230">
        <f t="shared" si="559"/>
        <v>0.14918899301930871</v>
      </c>
      <c r="BI367" s="230">
        <f t="shared" si="559"/>
        <v>0.13981152220694362</v>
      </c>
      <c r="BJ367" s="230">
        <f t="shared" si="559"/>
        <v>0.13043405139457856</v>
      </c>
      <c r="BK367" s="230">
        <f t="shared" si="560"/>
        <v>0.12105658058221347</v>
      </c>
      <c r="BL367" s="230">
        <f t="shared" si="560"/>
        <v>0.11167910976984841</v>
      </c>
      <c r="BM367" s="230">
        <f t="shared" si="560"/>
        <v>0.10230163895748332</v>
      </c>
      <c r="BN367" s="230">
        <f t="shared" si="560"/>
        <v>9.2924168145118224E-2</v>
      </c>
      <c r="BO367" s="230">
        <f t="shared" si="560"/>
        <v>8.3546697332753161E-2</v>
      </c>
      <c r="BP367" s="230">
        <f t="shared" si="560"/>
        <v>7.4169226520388071E-2</v>
      </c>
      <c r="BQ367" s="230">
        <f t="shared" si="560"/>
        <v>6.479175570802298E-2</v>
      </c>
      <c r="BR367" s="230">
        <f t="shared" si="560"/>
        <v>5.5414284895657917E-2</v>
      </c>
      <c r="BS367" s="230">
        <f t="shared" si="560"/>
        <v>4.6036814083292854E-2</v>
      </c>
      <c r="BT367" s="230">
        <f t="shared" si="560"/>
        <v>3.6659343270927736E-2</v>
      </c>
      <c r="BU367" s="230">
        <f t="shared" si="561"/>
        <v>2.7281872458562673E-2</v>
      </c>
      <c r="BV367" s="230">
        <f t="shared" si="561"/>
        <v>1.790440164619761E-2</v>
      </c>
      <c r="BW367" s="230">
        <f t="shared" si="561"/>
        <v>8.5269308338324912E-3</v>
      </c>
      <c r="BX367" s="230">
        <f t="shared" si="561"/>
        <v>-8.5053997853257179E-4</v>
      </c>
      <c r="BY367" s="230">
        <f t="shared" si="561"/>
        <v>-5.9739979596929414E-3</v>
      </c>
      <c r="BZ367" s="230">
        <f t="shared" si="561"/>
        <v>-5.9845705203430003E-3</v>
      </c>
      <c r="CA367" s="230">
        <f t="shared" si="561"/>
        <v>-5.9845705203430003E-3</v>
      </c>
      <c r="CB367" s="230">
        <f t="shared" si="561"/>
        <v>-5.9845705203430003E-3</v>
      </c>
      <c r="CC367" s="230">
        <f t="shared" si="561"/>
        <v>-5.9845705203430003E-3</v>
      </c>
      <c r="CD367" s="230">
        <f t="shared" si="561"/>
        <v>-5.9845705203430003E-3</v>
      </c>
      <c r="CE367" s="230">
        <f t="shared" si="562"/>
        <v>-5.9845705203430003E-3</v>
      </c>
      <c r="CF367" s="230">
        <f t="shared" si="562"/>
        <v>-5.9845705203430003E-3</v>
      </c>
      <c r="CG367" s="230">
        <f t="shared" si="562"/>
        <v>-5.9845705203430003E-3</v>
      </c>
      <c r="CH367" s="230">
        <f t="shared" si="562"/>
        <v>-5.9845705203430003E-3</v>
      </c>
      <c r="CI367" s="230">
        <f t="shared" si="562"/>
        <v>-5.9845705203430003E-3</v>
      </c>
      <c r="CJ367" s="230">
        <f t="shared" si="562"/>
        <v>-5.9845705203430003E-3</v>
      </c>
      <c r="CK367" s="230">
        <f t="shared" si="562"/>
        <v>-5.9845705203430003E-3</v>
      </c>
      <c r="CL367" s="230">
        <f t="shared" si="562"/>
        <v>-5.9845705203430003E-3</v>
      </c>
      <c r="CM367" s="230">
        <f t="shared" si="562"/>
        <v>-5.9845705203430003E-3</v>
      </c>
      <c r="CN367" s="230">
        <f t="shared" si="562"/>
        <v>-5.9845705203430003E-3</v>
      </c>
      <c r="CO367" s="230">
        <f t="shared" si="563"/>
        <v>-5.9845705203430003E-3</v>
      </c>
      <c r="CP367" s="230">
        <f t="shared" si="563"/>
        <v>-5.9845705203430003E-3</v>
      </c>
      <c r="CQ367" s="230">
        <f t="shared" si="563"/>
        <v>-5.9845705203430003E-3</v>
      </c>
      <c r="CR367" s="230">
        <f t="shared" si="563"/>
        <v>-5.9845705203430003E-3</v>
      </c>
      <c r="CS367" s="230">
        <f t="shared" si="563"/>
        <v>-5.9845705203430003E-3</v>
      </c>
      <c r="CT367" s="230">
        <f t="shared" si="563"/>
        <v>-5.9845705203430003E-3</v>
      </c>
      <c r="CU367" s="230">
        <f t="shared" si="563"/>
        <v>-5.9845705203430003E-3</v>
      </c>
      <c r="CV367" s="230">
        <f t="shared" si="563"/>
        <v>-5.9845705203430003E-3</v>
      </c>
      <c r="CW367" s="230">
        <f t="shared" si="563"/>
        <v>-5.9845705203430003E-3</v>
      </c>
      <c r="CX367" s="230">
        <f t="shared" si="563"/>
        <v>-5.9845705203430003E-3</v>
      </c>
      <c r="CY367" s="230">
        <f t="shared" si="564"/>
        <v>-5.9845705203430003E-3</v>
      </c>
      <c r="CZ367" s="230">
        <f t="shared" si="564"/>
        <v>-5.9845705203430003E-3</v>
      </c>
      <c r="DA367" s="230">
        <f t="shared" si="564"/>
        <v>-5.9845705203430003E-3</v>
      </c>
      <c r="DB367" s="230">
        <f t="shared" si="564"/>
        <v>-5.9845705203430003E-3</v>
      </c>
      <c r="DC367" s="230">
        <f t="shared" si="564"/>
        <v>-5.9845705203430003E-3</v>
      </c>
      <c r="DD367" s="230">
        <f t="shared" si="564"/>
        <v>-5.9845705203430003E-3</v>
      </c>
      <c r="DE367" s="230">
        <f t="shared" si="564"/>
        <v>-5.9845705203430003E-3</v>
      </c>
      <c r="DF367" s="230">
        <f t="shared" si="564"/>
        <v>-5.9845705203430003E-3</v>
      </c>
      <c r="DG367" s="230">
        <f t="shared" si="564"/>
        <v>-5.9845705203430003E-3</v>
      </c>
      <c r="DH367" s="230">
        <f t="shared" si="564"/>
        <v>-5.9845705203430003E-3</v>
      </c>
      <c r="DI367" s="230">
        <f t="shared" si="565"/>
        <v>-5.9845705203430003E-3</v>
      </c>
      <c r="DJ367" s="230">
        <f t="shared" si="565"/>
        <v>-5.9845705203430003E-3</v>
      </c>
      <c r="DK367" s="230">
        <f t="shared" si="565"/>
        <v>-5.9845705203430003E-3</v>
      </c>
      <c r="DL367" s="230">
        <f t="shared" si="565"/>
        <v>-5.9845705203430003E-3</v>
      </c>
      <c r="DM367" s="230">
        <f t="shared" si="565"/>
        <v>-5.9845705203430003E-3</v>
      </c>
      <c r="DN367" s="230">
        <f t="shared" si="565"/>
        <v>-5.9845705203430003E-3</v>
      </c>
      <c r="DO367" s="230">
        <f t="shared" si="565"/>
        <v>-5.9845705203430003E-3</v>
      </c>
      <c r="DP367" s="230">
        <f t="shared" si="565"/>
        <v>-5.9845705203430003E-3</v>
      </c>
    </row>
    <row r="368" spans="2:120" x14ac:dyDescent="0.25">
      <c r="B368" s="194" t="str">
        <f t="shared" si="529"/>
        <v>Jamaica</v>
      </c>
      <c r="C368" s="233">
        <f>'web app'!$C$29</f>
        <v>668.55</v>
      </c>
      <c r="D368" s="234">
        <f>'web app'!$C$17</f>
        <v>0.15</v>
      </c>
      <c r="E368" s="235">
        <f>VLOOKUP($S368,'data countries EDGAR'!$A$15:$AA$223,'data countries EDGAR'!$AA$12,FALSE)</f>
        <v>3.7687141534465345E-4</v>
      </c>
      <c r="F368" s="235">
        <f>VLOOKUP($S368,'data countries EDGAR'!$A$15:$AA$223,'data countries EDGAR'!$Z$12,FALSE)</f>
        <v>2.300184392095643E-4</v>
      </c>
      <c r="G368" s="193">
        <f t="shared" si="530"/>
        <v>0.16850561111282128</v>
      </c>
      <c r="H368" s="262">
        <f>VLOOKUP($S368,'data countries EDGAR'!$A$15:$AA$223,'data countries EDGAR'!M$12,FALSE)/1000</f>
        <v>8.4395024769289995E-3</v>
      </c>
      <c r="I368" s="236">
        <f>VLOOKUP($S368,'data countries EDGAR'!$A$15:$AA$223,'data countries EDGAR'!N$12,FALSE)/1000</f>
        <v>5.9229119821112997E-3</v>
      </c>
      <c r="J368" s="236">
        <f>VLOOKUP($S368,'data countries EDGAR'!$A$15:$AA$223,'data countries EDGAR'!O$12,FALSE)/1000</f>
        <v>6.4724136699676003E-3</v>
      </c>
      <c r="K368" s="236">
        <f>VLOOKUP($S368,'data countries EDGAR'!$A$15:$AA$223,'data countries EDGAR'!P$12,FALSE)/1000</f>
        <v>7.5150741930854002E-3</v>
      </c>
      <c r="L368" s="236">
        <f>VLOOKUP($S368,'data countries EDGAR'!$A$15:$AA$223,'data countries EDGAR'!Q$12,FALSE)/1000</f>
        <v>7.7038580297689998E-3</v>
      </c>
      <c r="M368" s="236">
        <f>VLOOKUP($S368,'data countries EDGAR'!$A$15:$AA$223,'data countries EDGAR'!R$12,FALSE)/1000</f>
        <v>8.0740479318934001E-3</v>
      </c>
      <c r="N368" s="236"/>
      <c r="O368" s="236"/>
      <c r="P368" s="262">
        <f t="shared" si="531"/>
        <v>3.5688305806826706E-2</v>
      </c>
      <c r="Q368" s="194">
        <f t="shared" si="532"/>
        <v>-6.5604467081625574E-3</v>
      </c>
      <c r="R368" s="237">
        <f t="shared" si="533"/>
        <v>4.939451747683108E-2</v>
      </c>
      <c r="S368" s="194" t="str">
        <f>'data countries EDGAR'!A111</f>
        <v>Jamaica</v>
      </c>
      <c r="T368" s="210">
        <f>'web app'!$M$22-1</f>
        <v>2024</v>
      </c>
      <c r="U368" s="228">
        <f t="shared" si="534"/>
        <v>0.13281730530599456</v>
      </c>
      <c r="V368" s="193">
        <f t="shared" si="516"/>
        <v>0.13281730530589128</v>
      </c>
      <c r="W368" s="254">
        <f t="shared" si="535"/>
        <v>6.0790632012812873E-2</v>
      </c>
      <c r="X368" s="197">
        <f t="shared" si="517"/>
        <v>8.0740479318934001E-3</v>
      </c>
      <c r="Y368" s="229">
        <f t="shared" si="518"/>
        <v>-1.6148095863786801E-4</v>
      </c>
      <c r="Z368" s="199">
        <f t="shared" si="536"/>
        <v>8.2355288905312674E-3</v>
      </c>
      <c r="AA368" s="199">
        <f t="shared" si="519"/>
        <v>-33.644071722976577</v>
      </c>
      <c r="AB368" s="200">
        <f t="shared" si="520"/>
        <v>34358.284492434628</v>
      </c>
      <c r="AC368" s="199">
        <f t="shared" si="537"/>
        <v>2024.5069007010748</v>
      </c>
      <c r="AD368" s="199">
        <f t="shared" si="538"/>
        <v>2060.728203222679</v>
      </c>
      <c r="AE368" s="201">
        <f t="shared" si="539"/>
        <v>2060.728203222679</v>
      </c>
      <c r="AF368" s="202">
        <f t="shared" si="521"/>
        <v>2060.0178462967447</v>
      </c>
      <c r="AG368" s="202">
        <f t="shared" si="540"/>
        <v>2060.728203222679</v>
      </c>
      <c r="AH368" s="202">
        <f t="shared" si="541"/>
        <v>2060</v>
      </c>
      <c r="AI368" s="177">
        <f t="shared" si="522"/>
        <v>2060</v>
      </c>
      <c r="AJ368" s="178" cm="1">
        <f t="array" ref="AJ368">IFERROR(INDEX($AN$6:$DP$6,MATCH(_xlfn.AGGREGATE(14,6,(AN368:DP368)/(AN368:DP368&lt;=0),1),AN368:DP368,0)),"-")</f>
        <v>2060</v>
      </c>
      <c r="AL368" s="176" t="s">
        <v>302</v>
      </c>
      <c r="AM368" s="154">
        <f t="shared" si="523"/>
        <v>8.4395024769289995E-3</v>
      </c>
      <c r="AN368" s="173">
        <f t="shared" si="524"/>
        <v>5.9229119821112997E-3</v>
      </c>
      <c r="AO368" s="173">
        <f t="shared" si="525"/>
        <v>6.4724136699676003E-3</v>
      </c>
      <c r="AP368" s="173">
        <f t="shared" si="526"/>
        <v>7.5150741930854002E-3</v>
      </c>
      <c r="AQ368" s="173">
        <f t="shared" si="527"/>
        <v>7.7038580297689998E-3</v>
      </c>
      <c r="AR368" s="173">
        <f t="shared" si="528"/>
        <v>8.0740479318934001E-3</v>
      </c>
      <c r="AS368" s="230">
        <f t="shared" si="558"/>
        <v>7.8467242404613117E-3</v>
      </c>
      <c r="AT368" s="230">
        <f t="shared" si="558"/>
        <v>7.6194005490292233E-3</v>
      </c>
      <c r="AU368" s="230">
        <f t="shared" si="558"/>
        <v>7.3920768575971348E-3</v>
      </c>
      <c r="AV368" s="230">
        <f t="shared" si="558"/>
        <v>7.1647531661650464E-3</v>
      </c>
      <c r="AW368" s="230">
        <f t="shared" si="558"/>
        <v>6.937429474732958E-3</v>
      </c>
      <c r="AX368" s="230">
        <f t="shared" si="558"/>
        <v>6.7101057833008695E-3</v>
      </c>
      <c r="AY368" s="230">
        <f t="shared" si="558"/>
        <v>6.4827820918687811E-3</v>
      </c>
      <c r="AZ368" s="230">
        <f t="shared" si="558"/>
        <v>6.2554584004366927E-3</v>
      </c>
      <c r="BA368" s="230">
        <f t="shared" si="559"/>
        <v>6.0281347090046043E-3</v>
      </c>
      <c r="BB368" s="230">
        <f t="shared" si="559"/>
        <v>5.8008110175725158E-3</v>
      </c>
      <c r="BC368" s="230">
        <f t="shared" si="559"/>
        <v>5.5734873261404274E-3</v>
      </c>
      <c r="BD368" s="230">
        <f t="shared" si="559"/>
        <v>5.3461636347083398E-3</v>
      </c>
      <c r="BE368" s="230">
        <f t="shared" si="559"/>
        <v>5.1188399432762514E-3</v>
      </c>
      <c r="BF368" s="230">
        <f t="shared" si="559"/>
        <v>4.891516251844163E-3</v>
      </c>
      <c r="BG368" s="230">
        <f t="shared" si="559"/>
        <v>4.6641925604120745E-3</v>
      </c>
      <c r="BH368" s="230">
        <f t="shared" si="559"/>
        <v>4.4368688689799861E-3</v>
      </c>
      <c r="BI368" s="230">
        <f t="shared" si="559"/>
        <v>4.2095451775478977E-3</v>
      </c>
      <c r="BJ368" s="230">
        <f t="shared" si="559"/>
        <v>3.9822214861158093E-3</v>
      </c>
      <c r="BK368" s="230">
        <f t="shared" si="560"/>
        <v>3.7548977946837208E-3</v>
      </c>
      <c r="BL368" s="230">
        <f t="shared" si="560"/>
        <v>3.5275741032516324E-3</v>
      </c>
      <c r="BM368" s="230">
        <f t="shared" si="560"/>
        <v>3.300250411819544E-3</v>
      </c>
      <c r="BN368" s="230">
        <f t="shared" si="560"/>
        <v>3.0729267203874555E-3</v>
      </c>
      <c r="BO368" s="230">
        <f t="shared" si="560"/>
        <v>2.8456030289553671E-3</v>
      </c>
      <c r="BP368" s="230">
        <f t="shared" si="560"/>
        <v>2.6182793375232796E-3</v>
      </c>
      <c r="BQ368" s="230">
        <f t="shared" si="560"/>
        <v>2.3909556460911911E-3</v>
      </c>
      <c r="BR368" s="230">
        <f t="shared" si="560"/>
        <v>2.1636319546591027E-3</v>
      </c>
      <c r="BS368" s="230">
        <f t="shared" si="560"/>
        <v>1.9363082632270143E-3</v>
      </c>
      <c r="BT368" s="230">
        <f t="shared" si="560"/>
        <v>1.7089845717949258E-3</v>
      </c>
      <c r="BU368" s="230">
        <f t="shared" si="561"/>
        <v>1.4816608803628374E-3</v>
      </c>
      <c r="BV368" s="230">
        <f t="shared" si="561"/>
        <v>1.254337188930749E-3</v>
      </c>
      <c r="BW368" s="230">
        <f t="shared" si="561"/>
        <v>1.0270134974986606E-3</v>
      </c>
      <c r="BX368" s="230">
        <f t="shared" si="561"/>
        <v>7.9968980606657213E-4</v>
      </c>
      <c r="BY368" s="230">
        <f t="shared" si="561"/>
        <v>5.723661146344837E-4</v>
      </c>
      <c r="BZ368" s="230">
        <f t="shared" si="561"/>
        <v>3.4504242320239527E-4</v>
      </c>
      <c r="CA368" s="230">
        <f t="shared" si="561"/>
        <v>1.1771873177030684E-4</v>
      </c>
      <c r="CB368" s="230">
        <f t="shared" si="561"/>
        <v>-1.0120836264783327E-4</v>
      </c>
      <c r="CC368" s="230">
        <f t="shared" si="561"/>
        <v>-1.6148095863786801E-4</v>
      </c>
      <c r="CD368" s="230">
        <f t="shared" si="561"/>
        <v>-1.6148095863786801E-4</v>
      </c>
      <c r="CE368" s="230">
        <f t="shared" si="562"/>
        <v>-1.6148095863786801E-4</v>
      </c>
      <c r="CF368" s="230">
        <f t="shared" si="562"/>
        <v>-1.6148095863786801E-4</v>
      </c>
      <c r="CG368" s="230">
        <f t="shared" si="562"/>
        <v>-1.6148095863786801E-4</v>
      </c>
      <c r="CH368" s="230">
        <f t="shared" si="562"/>
        <v>-1.6148095863786801E-4</v>
      </c>
      <c r="CI368" s="230">
        <f t="shared" si="562"/>
        <v>-1.6148095863786801E-4</v>
      </c>
      <c r="CJ368" s="230">
        <f t="shared" si="562"/>
        <v>-1.6148095863786801E-4</v>
      </c>
      <c r="CK368" s="230">
        <f t="shared" si="562"/>
        <v>-1.6148095863786801E-4</v>
      </c>
      <c r="CL368" s="230">
        <f t="shared" si="562"/>
        <v>-1.6148095863786801E-4</v>
      </c>
      <c r="CM368" s="230">
        <f t="shared" si="562"/>
        <v>-1.6148095863786801E-4</v>
      </c>
      <c r="CN368" s="230">
        <f t="shared" si="562"/>
        <v>-1.6148095863786801E-4</v>
      </c>
      <c r="CO368" s="230">
        <f t="shared" si="563"/>
        <v>-1.6148095863786801E-4</v>
      </c>
      <c r="CP368" s="230">
        <f t="shared" si="563"/>
        <v>-1.6148095863786801E-4</v>
      </c>
      <c r="CQ368" s="230">
        <f t="shared" si="563"/>
        <v>-1.6148095863786801E-4</v>
      </c>
      <c r="CR368" s="230">
        <f t="shared" si="563"/>
        <v>-1.6148095863786801E-4</v>
      </c>
      <c r="CS368" s="230">
        <f t="shared" si="563"/>
        <v>-1.6148095863786801E-4</v>
      </c>
      <c r="CT368" s="230">
        <f t="shared" si="563"/>
        <v>-1.6148095863786801E-4</v>
      </c>
      <c r="CU368" s="230">
        <f t="shared" si="563"/>
        <v>-1.6148095863786801E-4</v>
      </c>
      <c r="CV368" s="230">
        <f t="shared" si="563"/>
        <v>-1.6148095863786801E-4</v>
      </c>
      <c r="CW368" s="230">
        <f t="shared" si="563"/>
        <v>-1.6148095863786801E-4</v>
      </c>
      <c r="CX368" s="230">
        <f t="shared" si="563"/>
        <v>-1.6148095863786801E-4</v>
      </c>
      <c r="CY368" s="230">
        <f t="shared" si="564"/>
        <v>-1.6148095863786801E-4</v>
      </c>
      <c r="CZ368" s="230">
        <f t="shared" si="564"/>
        <v>-1.6148095863786801E-4</v>
      </c>
      <c r="DA368" s="230">
        <f t="shared" si="564"/>
        <v>-1.6148095863786801E-4</v>
      </c>
      <c r="DB368" s="230">
        <f t="shared" si="564"/>
        <v>-1.6148095863786801E-4</v>
      </c>
      <c r="DC368" s="230">
        <f t="shared" si="564"/>
        <v>-1.6148095863786801E-4</v>
      </c>
      <c r="DD368" s="230">
        <f t="shared" si="564"/>
        <v>-1.6148095863786801E-4</v>
      </c>
      <c r="DE368" s="230">
        <f t="shared" si="564"/>
        <v>-1.6148095863786801E-4</v>
      </c>
      <c r="DF368" s="230">
        <f t="shared" si="564"/>
        <v>-1.6148095863786801E-4</v>
      </c>
      <c r="DG368" s="230">
        <f t="shared" si="564"/>
        <v>-1.6148095863786801E-4</v>
      </c>
      <c r="DH368" s="230">
        <f t="shared" si="564"/>
        <v>-1.6148095863786801E-4</v>
      </c>
      <c r="DI368" s="230">
        <f t="shared" si="565"/>
        <v>-1.6148095863786801E-4</v>
      </c>
      <c r="DJ368" s="230">
        <f t="shared" si="565"/>
        <v>-1.6148095863786801E-4</v>
      </c>
      <c r="DK368" s="230">
        <f t="shared" si="565"/>
        <v>-1.6148095863786801E-4</v>
      </c>
      <c r="DL368" s="230">
        <f t="shared" si="565"/>
        <v>-1.6148095863786801E-4</v>
      </c>
      <c r="DM368" s="230">
        <f t="shared" si="565"/>
        <v>-1.6148095863786801E-4</v>
      </c>
      <c r="DN368" s="230">
        <f t="shared" si="565"/>
        <v>-1.6148095863786801E-4</v>
      </c>
      <c r="DO368" s="230">
        <f t="shared" si="565"/>
        <v>-1.6148095863786801E-4</v>
      </c>
      <c r="DP368" s="230">
        <f t="shared" si="565"/>
        <v>-1.6148095863786801E-4</v>
      </c>
    </row>
    <row r="369" spans="2:120" x14ac:dyDescent="0.25">
      <c r="B369" s="194" t="str">
        <f t="shared" si="529"/>
        <v>Japan</v>
      </c>
      <c r="C369" s="233">
        <f>'web app'!$C$29</f>
        <v>668.55</v>
      </c>
      <c r="D369" s="234">
        <f>'web app'!$C$17</f>
        <v>0.15</v>
      </c>
      <c r="E369" s="235">
        <f>VLOOKUP($S369,'data countries EDGAR'!$A$15:$AA$223,'data countries EDGAR'!$AA$12,FALSE)</f>
        <v>1.6449535758358166E-2</v>
      </c>
      <c r="F369" s="235">
        <f>VLOOKUP($S369,'data countries EDGAR'!$A$15:$AA$223,'data countries EDGAR'!$Z$12,FALSE)</f>
        <v>3.0629495644825977E-2</v>
      </c>
      <c r="G369" s="193">
        <f t="shared" si="530"/>
        <v>19.055347486033696</v>
      </c>
      <c r="H369" s="262">
        <f>VLOOKUP($S369,'data countries EDGAR'!$A$15:$AA$223,'data countries EDGAR'!M$12,FALSE)/1000</f>
        <v>1.1238129658209</v>
      </c>
      <c r="I369" s="236">
        <f>VLOOKUP($S369,'data countries EDGAR'!$A$15:$AA$223,'data countries EDGAR'!N$12,FALSE)/1000</f>
        <v>1.0602269233469999</v>
      </c>
      <c r="J369" s="236">
        <f>VLOOKUP($S369,'data countries EDGAR'!$A$15:$AA$223,'data countries EDGAR'!O$12,FALSE)/1000</f>
        <v>1.0802059879512</v>
      </c>
      <c r="K369" s="236">
        <f>VLOOKUP($S369,'data countries EDGAR'!$A$15:$AA$223,'data countries EDGAR'!P$12,FALSE)/1000</f>
        <v>1.0505032369554002</v>
      </c>
      <c r="L369" s="236">
        <f>VLOOKUP($S369,'data countries EDGAR'!$A$15:$AA$223,'data countries EDGAR'!Q$12,FALSE)/1000</f>
        <v>1.0024381936138</v>
      </c>
      <c r="M369" s="236">
        <f>VLOOKUP($S369,'data countries EDGAR'!$A$15:$AA$223,'data countries EDGAR'!R$12,FALSE)/1000</f>
        <v>0.97226697290758002</v>
      </c>
      <c r="N369" s="236"/>
      <c r="O369" s="236"/>
      <c r="P369" s="262">
        <f t="shared" si="531"/>
        <v>5.1656413147749802</v>
      </c>
      <c r="Q369" s="194">
        <f t="shared" si="532"/>
        <v>-0.87140647108456315</v>
      </c>
      <c r="R369" s="237">
        <f t="shared" si="533"/>
        <v>6.2737574167531465E-2</v>
      </c>
      <c r="S369" s="194" t="str">
        <f>'data countries EDGAR'!A112</f>
        <v>Japan</v>
      </c>
      <c r="T369" s="210">
        <f>'web app'!$M$22-1</f>
        <v>2024</v>
      </c>
      <c r="U369" s="228">
        <f t="shared" si="534"/>
        <v>13.889706171258716</v>
      </c>
      <c r="V369" s="193">
        <f t="shared" si="516"/>
        <v>13.88970617125698</v>
      </c>
      <c r="W369" s="254">
        <f t="shared" si="535"/>
        <v>6.9999102998860252E-2</v>
      </c>
      <c r="X369" s="197">
        <f t="shared" si="517"/>
        <v>0.97226697290758002</v>
      </c>
      <c r="Y369" s="229">
        <f t="shared" si="518"/>
        <v>-1.9445339458151602E-2</v>
      </c>
      <c r="Z369" s="199">
        <f t="shared" si="536"/>
        <v>0.99171231236573165</v>
      </c>
      <c r="AA369" s="199">
        <f t="shared" si="519"/>
        <v>-4047.1699690213695</v>
      </c>
      <c r="AB369" s="200">
        <f t="shared" si="520"/>
        <v>4128863.5188215752</v>
      </c>
      <c r="AC369" s="199">
        <f t="shared" si="537"/>
        <v>2024.5078163741859</v>
      </c>
      <c r="AD369" s="199">
        <f t="shared" si="538"/>
        <v>2056.4841392130525</v>
      </c>
      <c r="AE369" s="201">
        <f t="shared" si="539"/>
        <v>2056.4841392130525</v>
      </c>
      <c r="AF369" s="202">
        <f t="shared" si="521"/>
        <v>2055.8569992284829</v>
      </c>
      <c r="AG369" s="202">
        <f t="shared" si="540"/>
        <v>2056.4841392130525</v>
      </c>
      <c r="AH369" s="202">
        <f t="shared" si="541"/>
        <v>2056</v>
      </c>
      <c r="AI369" s="177">
        <f t="shared" si="522"/>
        <v>2056</v>
      </c>
      <c r="AJ369" s="178" cm="1">
        <f t="array" ref="AJ369">IFERROR(INDEX($AN$6:$DP$6,MATCH(_xlfn.AGGREGATE(14,6,(AN369:DP369)/(AN369:DP369&lt;=0),1),AN369:DP369,0)),"-")</f>
        <v>2056</v>
      </c>
      <c r="AL369" s="176" t="s">
        <v>302</v>
      </c>
      <c r="AM369" s="154">
        <f t="shared" si="523"/>
        <v>1.1238129658209</v>
      </c>
      <c r="AN369" s="173">
        <f t="shared" si="524"/>
        <v>1.0602269233469999</v>
      </c>
      <c r="AO369" s="173">
        <f t="shared" si="525"/>
        <v>1.0802059879512</v>
      </c>
      <c r="AP369" s="173">
        <f t="shared" si="526"/>
        <v>1.0505032369554002</v>
      </c>
      <c r="AQ369" s="173">
        <f t="shared" si="527"/>
        <v>1.0024381936138</v>
      </c>
      <c r="AR369" s="173">
        <f t="shared" si="528"/>
        <v>0.97226697290758002</v>
      </c>
      <c r="AS369" s="230">
        <f t="shared" si="558"/>
        <v>0.94126059484751257</v>
      </c>
      <c r="AT369" s="230">
        <f t="shared" si="558"/>
        <v>0.91025421678744523</v>
      </c>
      <c r="AU369" s="230">
        <f t="shared" si="558"/>
        <v>0.87924783872737777</v>
      </c>
      <c r="AV369" s="230">
        <f t="shared" si="558"/>
        <v>0.84824146066731032</v>
      </c>
      <c r="AW369" s="230">
        <f t="shared" si="558"/>
        <v>0.81723508260724298</v>
      </c>
      <c r="AX369" s="230">
        <f t="shared" si="558"/>
        <v>0.78622870454717553</v>
      </c>
      <c r="AY369" s="230">
        <f t="shared" si="558"/>
        <v>0.75522232648710808</v>
      </c>
      <c r="AZ369" s="230">
        <f t="shared" si="558"/>
        <v>0.72421594842704073</v>
      </c>
      <c r="BA369" s="230">
        <f t="shared" si="559"/>
        <v>0.69320957036697328</v>
      </c>
      <c r="BB369" s="230">
        <f t="shared" si="559"/>
        <v>0.66220319230690583</v>
      </c>
      <c r="BC369" s="230">
        <f t="shared" si="559"/>
        <v>0.63119681424683849</v>
      </c>
      <c r="BD369" s="230">
        <f t="shared" si="559"/>
        <v>0.60019043618677104</v>
      </c>
      <c r="BE369" s="230">
        <f t="shared" si="559"/>
        <v>0.56918405812670358</v>
      </c>
      <c r="BF369" s="230">
        <f t="shared" si="559"/>
        <v>0.53817768006663624</v>
      </c>
      <c r="BG369" s="230">
        <f t="shared" si="559"/>
        <v>0.50717130200656868</v>
      </c>
      <c r="BH369" s="230">
        <f t="shared" si="559"/>
        <v>0.47616492394650134</v>
      </c>
      <c r="BI369" s="230">
        <f t="shared" si="559"/>
        <v>0.44515854588643389</v>
      </c>
      <c r="BJ369" s="230">
        <f t="shared" si="559"/>
        <v>0.41415216782636655</v>
      </c>
      <c r="BK369" s="230">
        <f t="shared" si="560"/>
        <v>0.38314578976629909</v>
      </c>
      <c r="BL369" s="230">
        <f t="shared" si="560"/>
        <v>0.35213941170623164</v>
      </c>
      <c r="BM369" s="230">
        <f t="shared" si="560"/>
        <v>0.3211330336461643</v>
      </c>
      <c r="BN369" s="230">
        <f t="shared" si="560"/>
        <v>0.29012665558609685</v>
      </c>
      <c r="BO369" s="230">
        <f t="shared" si="560"/>
        <v>0.2591202775260294</v>
      </c>
      <c r="BP369" s="230">
        <f t="shared" si="560"/>
        <v>0.22811389946596206</v>
      </c>
      <c r="BQ369" s="230">
        <f t="shared" si="560"/>
        <v>0.1971075214058946</v>
      </c>
      <c r="BR369" s="230">
        <f t="shared" si="560"/>
        <v>0.16610114334582715</v>
      </c>
      <c r="BS369" s="230">
        <f t="shared" si="560"/>
        <v>0.1350947652857597</v>
      </c>
      <c r="BT369" s="230">
        <f t="shared" si="560"/>
        <v>0.10408838722569236</v>
      </c>
      <c r="BU369" s="230">
        <f t="shared" si="561"/>
        <v>7.3082009165624906E-2</v>
      </c>
      <c r="BV369" s="230">
        <f t="shared" si="561"/>
        <v>4.2075631105557454E-2</v>
      </c>
      <c r="BW369" s="230">
        <f t="shared" si="561"/>
        <v>1.1069253045490113E-2</v>
      </c>
      <c r="BX369" s="230">
        <f t="shared" si="561"/>
        <v>-1.5811534925892309E-2</v>
      </c>
      <c r="BY369" s="230">
        <f t="shared" si="561"/>
        <v>-1.9445339458151602E-2</v>
      </c>
      <c r="BZ369" s="230">
        <f t="shared" si="561"/>
        <v>-1.9445339458151602E-2</v>
      </c>
      <c r="CA369" s="230">
        <f t="shared" si="561"/>
        <v>-1.9445339458151602E-2</v>
      </c>
      <c r="CB369" s="230">
        <f t="shared" si="561"/>
        <v>-1.9445339458151602E-2</v>
      </c>
      <c r="CC369" s="230">
        <f t="shared" si="561"/>
        <v>-1.9445339458151602E-2</v>
      </c>
      <c r="CD369" s="230">
        <f t="shared" si="561"/>
        <v>-1.9445339458151602E-2</v>
      </c>
      <c r="CE369" s="230">
        <f t="shared" si="562"/>
        <v>-1.9445339458151602E-2</v>
      </c>
      <c r="CF369" s="230">
        <f t="shared" si="562"/>
        <v>-1.9445339458151602E-2</v>
      </c>
      <c r="CG369" s="230">
        <f t="shared" si="562"/>
        <v>-1.9445339458151602E-2</v>
      </c>
      <c r="CH369" s="230">
        <f t="shared" si="562"/>
        <v>-1.9445339458151602E-2</v>
      </c>
      <c r="CI369" s="230">
        <f t="shared" si="562"/>
        <v>-1.9445339458151602E-2</v>
      </c>
      <c r="CJ369" s="230">
        <f t="shared" si="562"/>
        <v>-1.9445339458151602E-2</v>
      </c>
      <c r="CK369" s="230">
        <f t="shared" si="562"/>
        <v>-1.9445339458151602E-2</v>
      </c>
      <c r="CL369" s="230">
        <f t="shared" si="562"/>
        <v>-1.9445339458151602E-2</v>
      </c>
      <c r="CM369" s="230">
        <f t="shared" si="562"/>
        <v>-1.9445339458151602E-2</v>
      </c>
      <c r="CN369" s="230">
        <f t="shared" si="562"/>
        <v>-1.9445339458151602E-2</v>
      </c>
      <c r="CO369" s="230">
        <f t="shared" si="563"/>
        <v>-1.9445339458151602E-2</v>
      </c>
      <c r="CP369" s="230">
        <f t="shared" si="563"/>
        <v>-1.9445339458151602E-2</v>
      </c>
      <c r="CQ369" s="230">
        <f t="shared" si="563"/>
        <v>-1.9445339458151602E-2</v>
      </c>
      <c r="CR369" s="230">
        <f t="shared" si="563"/>
        <v>-1.9445339458151602E-2</v>
      </c>
      <c r="CS369" s="230">
        <f t="shared" si="563"/>
        <v>-1.9445339458151602E-2</v>
      </c>
      <c r="CT369" s="230">
        <f t="shared" si="563"/>
        <v>-1.9445339458151602E-2</v>
      </c>
      <c r="CU369" s="230">
        <f t="shared" si="563"/>
        <v>-1.9445339458151602E-2</v>
      </c>
      <c r="CV369" s="230">
        <f t="shared" si="563"/>
        <v>-1.9445339458151602E-2</v>
      </c>
      <c r="CW369" s="230">
        <f t="shared" si="563"/>
        <v>-1.9445339458151602E-2</v>
      </c>
      <c r="CX369" s="230">
        <f t="shared" si="563"/>
        <v>-1.9445339458151602E-2</v>
      </c>
      <c r="CY369" s="230">
        <f t="shared" si="564"/>
        <v>-1.9445339458151602E-2</v>
      </c>
      <c r="CZ369" s="230">
        <f t="shared" si="564"/>
        <v>-1.9445339458151602E-2</v>
      </c>
      <c r="DA369" s="230">
        <f t="shared" si="564"/>
        <v>-1.9445339458151602E-2</v>
      </c>
      <c r="DB369" s="230">
        <f t="shared" si="564"/>
        <v>-1.9445339458151602E-2</v>
      </c>
      <c r="DC369" s="230">
        <f t="shared" si="564"/>
        <v>-1.9445339458151602E-2</v>
      </c>
      <c r="DD369" s="230">
        <f t="shared" si="564"/>
        <v>-1.9445339458151602E-2</v>
      </c>
      <c r="DE369" s="230">
        <f t="shared" si="564"/>
        <v>-1.9445339458151602E-2</v>
      </c>
      <c r="DF369" s="230">
        <f t="shared" si="564"/>
        <v>-1.9445339458151602E-2</v>
      </c>
      <c r="DG369" s="230">
        <f t="shared" si="564"/>
        <v>-1.9445339458151602E-2</v>
      </c>
      <c r="DH369" s="230">
        <f t="shared" si="564"/>
        <v>-1.9445339458151602E-2</v>
      </c>
      <c r="DI369" s="230">
        <f t="shared" si="565"/>
        <v>-1.9445339458151602E-2</v>
      </c>
      <c r="DJ369" s="230">
        <f t="shared" si="565"/>
        <v>-1.9445339458151602E-2</v>
      </c>
      <c r="DK369" s="230">
        <f t="shared" si="565"/>
        <v>-1.9445339458151602E-2</v>
      </c>
      <c r="DL369" s="230">
        <f t="shared" si="565"/>
        <v>-1.9445339458151602E-2</v>
      </c>
      <c r="DM369" s="230">
        <f t="shared" si="565"/>
        <v>-1.9445339458151602E-2</v>
      </c>
      <c r="DN369" s="230">
        <f t="shared" si="565"/>
        <v>-1.9445339458151602E-2</v>
      </c>
      <c r="DO369" s="230">
        <f t="shared" si="565"/>
        <v>-1.9445339458151602E-2</v>
      </c>
      <c r="DP369" s="230">
        <f t="shared" si="565"/>
        <v>-1.9445339458151602E-2</v>
      </c>
    </row>
    <row r="370" spans="2:120" x14ac:dyDescent="0.25">
      <c r="B370" s="194" t="str">
        <f t="shared" si="529"/>
        <v>Jordan</v>
      </c>
      <c r="C370" s="233">
        <f>'web app'!$C$29</f>
        <v>668.55</v>
      </c>
      <c r="D370" s="234">
        <f>'web app'!$C$17</f>
        <v>0.15</v>
      </c>
      <c r="E370" s="235">
        <f>VLOOKUP($S370,'data countries EDGAR'!$A$15:$AA$223,'data countries EDGAR'!$AA$12,FALSE)</f>
        <v>1.3057724914822865E-3</v>
      </c>
      <c r="F370" s="235">
        <f>VLOOKUP($S370,'data countries EDGAR'!$A$15:$AA$223,'data countries EDGAR'!$Z$12,FALSE)</f>
        <v>6.3477288402444547E-4</v>
      </c>
      <c r="G370" s="193">
        <f t="shared" si="530"/>
        <v>0.49166692974943388</v>
      </c>
      <c r="H370" s="262">
        <f>VLOOKUP($S370,'data countries EDGAR'!$A$15:$AA$223,'data countries EDGAR'!M$12,FALSE)/1000</f>
        <v>2.3290164672976E-2</v>
      </c>
      <c r="I370" s="236">
        <f>VLOOKUP($S370,'data countries EDGAR'!$A$15:$AA$223,'data countries EDGAR'!N$12,FALSE)/1000</f>
        <v>2.0947987922376E-2</v>
      </c>
      <c r="J370" s="236">
        <f>VLOOKUP($S370,'data countries EDGAR'!$A$15:$AA$223,'data countries EDGAR'!O$12,FALSE)/1000</f>
        <v>2.1743181219050001E-2</v>
      </c>
      <c r="K370" s="236">
        <f>VLOOKUP($S370,'data countries EDGAR'!$A$15:$AA$223,'data countries EDGAR'!P$12,FALSE)/1000</f>
        <v>2.3337954801104E-2</v>
      </c>
      <c r="L370" s="236">
        <f>VLOOKUP($S370,'data countries EDGAR'!$A$15:$AA$223,'data countries EDGAR'!Q$12,FALSE)/1000</f>
        <v>2.4040800407355997E-2</v>
      </c>
      <c r="M370" s="236">
        <f>VLOOKUP($S370,'data countries EDGAR'!$A$15:$AA$223,'data countries EDGAR'!R$12,FALSE)/1000</f>
        <v>2.4143975291239E-2</v>
      </c>
      <c r="N370" s="236"/>
      <c r="O370" s="236"/>
      <c r="P370" s="262">
        <f t="shared" si="531"/>
        <v>0.11421389964112499</v>
      </c>
      <c r="Q370" s="194">
        <f t="shared" si="532"/>
        <v>-2.0312200147744812E-2</v>
      </c>
      <c r="R370" s="237">
        <f t="shared" si="533"/>
        <v>5.3813848419540553E-2</v>
      </c>
      <c r="S370" s="194" t="str">
        <f>'data countries EDGAR'!A113</f>
        <v>Jordan</v>
      </c>
      <c r="T370" s="210">
        <f>'web app'!$M$22-1</f>
        <v>2024</v>
      </c>
      <c r="U370" s="228">
        <f t="shared" si="534"/>
        <v>0.37745303010830888</v>
      </c>
      <c r="V370" s="193">
        <f t="shared" si="516"/>
        <v>0.37745303010800008</v>
      </c>
      <c r="W370" s="254">
        <f t="shared" si="535"/>
        <v>6.3965509255554664E-2</v>
      </c>
      <c r="X370" s="197">
        <f t="shared" si="517"/>
        <v>2.4143975291239E-2</v>
      </c>
      <c r="Y370" s="229">
        <f t="shared" si="518"/>
        <v>-4.8287950582477998E-4</v>
      </c>
      <c r="Z370" s="199">
        <f t="shared" si="536"/>
        <v>2.462685479706378E-2</v>
      </c>
      <c r="AA370" s="199">
        <f t="shared" si="519"/>
        <v>-100.56706567321028</v>
      </c>
      <c r="AB370" s="200">
        <f t="shared" si="520"/>
        <v>102662.39738416862</v>
      </c>
      <c r="AC370" s="199">
        <f t="shared" si="537"/>
        <v>2024.5072198106297</v>
      </c>
      <c r="AD370" s="199">
        <f t="shared" si="538"/>
        <v>2059.1269471151741</v>
      </c>
      <c r="AE370" s="201">
        <f t="shared" si="539"/>
        <v>2059.1269471151741</v>
      </c>
      <c r="AF370" s="202">
        <f t="shared" si="521"/>
        <v>2058.4479873678179</v>
      </c>
      <c r="AG370" s="202">
        <f t="shared" si="540"/>
        <v>2059.1269471151741</v>
      </c>
      <c r="AH370" s="202">
        <f t="shared" si="541"/>
        <v>2059</v>
      </c>
      <c r="AI370" s="177">
        <f t="shared" si="522"/>
        <v>2058</v>
      </c>
      <c r="AJ370" s="178" cm="1">
        <f t="array" ref="AJ370">IFERROR(INDEX($AN$6:$DP$6,MATCH(_xlfn.AGGREGATE(14,6,(AN370:DP370)/(AN370:DP370&lt;=0),1),AN370:DP370,0)),"-")</f>
        <v>2058</v>
      </c>
      <c r="AL370" s="176" t="s">
        <v>302</v>
      </c>
      <c r="AM370" s="154">
        <f t="shared" si="523"/>
        <v>2.3290164672976E-2</v>
      </c>
      <c r="AN370" s="173">
        <f t="shared" si="524"/>
        <v>2.0947987922376E-2</v>
      </c>
      <c r="AO370" s="173">
        <f t="shared" si="525"/>
        <v>2.1743181219050001E-2</v>
      </c>
      <c r="AP370" s="173">
        <f t="shared" si="526"/>
        <v>2.3337954801104E-2</v>
      </c>
      <c r="AQ370" s="173">
        <f t="shared" si="527"/>
        <v>2.4040800407355997E-2</v>
      </c>
      <c r="AR370" s="173">
        <f t="shared" si="528"/>
        <v>2.4143975291239E-2</v>
      </c>
      <c r="AS370" s="230">
        <f t="shared" si="558"/>
        <v>2.3432770381515037E-2</v>
      </c>
      <c r="AT370" s="230">
        <f t="shared" si="558"/>
        <v>2.2721565471791074E-2</v>
      </c>
      <c r="AU370" s="230">
        <f t="shared" si="558"/>
        <v>2.2010360562067115E-2</v>
      </c>
      <c r="AV370" s="230">
        <f t="shared" si="558"/>
        <v>2.1299155652343152E-2</v>
      </c>
      <c r="AW370" s="230">
        <f t="shared" si="558"/>
        <v>2.0587950742619189E-2</v>
      </c>
      <c r="AX370" s="230">
        <f t="shared" si="558"/>
        <v>1.9876745832895226E-2</v>
      </c>
      <c r="AY370" s="230">
        <f t="shared" si="558"/>
        <v>1.9165540923171263E-2</v>
      </c>
      <c r="AZ370" s="230">
        <f t="shared" si="558"/>
        <v>1.8454336013447301E-2</v>
      </c>
      <c r="BA370" s="230">
        <f t="shared" si="559"/>
        <v>1.7743131103723341E-2</v>
      </c>
      <c r="BB370" s="230">
        <f t="shared" si="559"/>
        <v>1.7031926193999378E-2</v>
      </c>
      <c r="BC370" s="230">
        <f t="shared" si="559"/>
        <v>1.6320721284275416E-2</v>
      </c>
      <c r="BD370" s="230">
        <f t="shared" si="559"/>
        <v>1.5609516374551453E-2</v>
      </c>
      <c r="BE370" s="230">
        <f t="shared" si="559"/>
        <v>1.4898311464827492E-2</v>
      </c>
      <c r="BF370" s="230">
        <f t="shared" si="559"/>
        <v>1.4187106555103529E-2</v>
      </c>
      <c r="BG370" s="230">
        <f t="shared" si="559"/>
        <v>1.3475901645379568E-2</v>
      </c>
      <c r="BH370" s="230">
        <f t="shared" si="559"/>
        <v>1.2764696735655605E-2</v>
      </c>
      <c r="BI370" s="230">
        <f t="shared" si="559"/>
        <v>1.2053491825931642E-2</v>
      </c>
      <c r="BJ370" s="230">
        <f t="shared" si="559"/>
        <v>1.1342286916207681E-2</v>
      </c>
      <c r="BK370" s="230">
        <f t="shared" si="560"/>
        <v>1.0631082006483718E-2</v>
      </c>
      <c r="BL370" s="230">
        <f t="shared" si="560"/>
        <v>9.919877096759757E-3</v>
      </c>
      <c r="BM370" s="230">
        <f t="shared" si="560"/>
        <v>9.2086721870357942E-3</v>
      </c>
      <c r="BN370" s="230">
        <f t="shared" si="560"/>
        <v>8.4974672773118314E-3</v>
      </c>
      <c r="BO370" s="230">
        <f t="shared" si="560"/>
        <v>7.7862623675878685E-3</v>
      </c>
      <c r="BP370" s="230">
        <f t="shared" si="560"/>
        <v>7.0750574578639057E-3</v>
      </c>
      <c r="BQ370" s="230">
        <f t="shared" si="560"/>
        <v>6.3638525481399463E-3</v>
      </c>
      <c r="BR370" s="230">
        <f t="shared" si="560"/>
        <v>5.6526476384159835E-3</v>
      </c>
      <c r="BS370" s="230">
        <f t="shared" si="560"/>
        <v>4.9414427286920207E-3</v>
      </c>
      <c r="BT370" s="230">
        <f t="shared" si="560"/>
        <v>4.2302378189680578E-3</v>
      </c>
      <c r="BU370" s="230">
        <f t="shared" si="561"/>
        <v>3.519032909244095E-3</v>
      </c>
      <c r="BV370" s="230">
        <f t="shared" si="561"/>
        <v>2.8078279995201356E-3</v>
      </c>
      <c r="BW370" s="230">
        <f t="shared" si="561"/>
        <v>2.0966230897961728E-3</v>
      </c>
      <c r="BX370" s="230">
        <f t="shared" si="561"/>
        <v>1.38541818007221E-3</v>
      </c>
      <c r="BY370" s="230">
        <f t="shared" si="561"/>
        <v>6.7421327034824716E-4</v>
      </c>
      <c r="BZ370" s="230">
        <f t="shared" si="561"/>
        <v>-3.6991639375715674E-5</v>
      </c>
      <c r="CA370" s="230">
        <f t="shared" si="561"/>
        <v>-4.7714876955311805E-4</v>
      </c>
      <c r="CB370" s="230">
        <f t="shared" si="561"/>
        <v>-4.8287950582477998E-4</v>
      </c>
      <c r="CC370" s="230">
        <f t="shared" si="561"/>
        <v>-4.8287950582477998E-4</v>
      </c>
      <c r="CD370" s="230">
        <f t="shared" si="561"/>
        <v>-4.8287950582477998E-4</v>
      </c>
      <c r="CE370" s="230">
        <f t="shared" si="562"/>
        <v>-4.8287950582477998E-4</v>
      </c>
      <c r="CF370" s="230">
        <f t="shared" si="562"/>
        <v>-4.8287950582477998E-4</v>
      </c>
      <c r="CG370" s="230">
        <f t="shared" si="562"/>
        <v>-4.8287950582477998E-4</v>
      </c>
      <c r="CH370" s="230">
        <f t="shared" si="562"/>
        <v>-4.8287950582477998E-4</v>
      </c>
      <c r="CI370" s="230">
        <f t="shared" si="562"/>
        <v>-4.8287950582477998E-4</v>
      </c>
      <c r="CJ370" s="230">
        <f t="shared" si="562"/>
        <v>-4.8287950582477998E-4</v>
      </c>
      <c r="CK370" s="230">
        <f t="shared" si="562"/>
        <v>-4.8287950582477998E-4</v>
      </c>
      <c r="CL370" s="230">
        <f t="shared" si="562"/>
        <v>-4.8287950582477998E-4</v>
      </c>
      <c r="CM370" s="230">
        <f t="shared" si="562"/>
        <v>-4.8287950582477998E-4</v>
      </c>
      <c r="CN370" s="230">
        <f t="shared" si="562"/>
        <v>-4.8287950582477998E-4</v>
      </c>
      <c r="CO370" s="230">
        <f t="shared" si="563"/>
        <v>-4.8287950582477998E-4</v>
      </c>
      <c r="CP370" s="230">
        <f t="shared" si="563"/>
        <v>-4.8287950582477998E-4</v>
      </c>
      <c r="CQ370" s="230">
        <f t="shared" si="563"/>
        <v>-4.8287950582477998E-4</v>
      </c>
      <c r="CR370" s="230">
        <f t="shared" si="563"/>
        <v>-4.8287950582477998E-4</v>
      </c>
      <c r="CS370" s="230">
        <f t="shared" si="563"/>
        <v>-4.8287950582477998E-4</v>
      </c>
      <c r="CT370" s="230">
        <f t="shared" si="563"/>
        <v>-4.8287950582477998E-4</v>
      </c>
      <c r="CU370" s="230">
        <f t="shared" si="563"/>
        <v>-4.8287950582477998E-4</v>
      </c>
      <c r="CV370" s="230">
        <f t="shared" si="563"/>
        <v>-4.8287950582477998E-4</v>
      </c>
      <c r="CW370" s="230">
        <f t="shared" si="563"/>
        <v>-4.8287950582477998E-4</v>
      </c>
      <c r="CX370" s="230">
        <f t="shared" si="563"/>
        <v>-4.8287950582477998E-4</v>
      </c>
      <c r="CY370" s="230">
        <f t="shared" si="564"/>
        <v>-4.8287950582477998E-4</v>
      </c>
      <c r="CZ370" s="230">
        <f t="shared" si="564"/>
        <v>-4.8287950582477998E-4</v>
      </c>
      <c r="DA370" s="230">
        <f t="shared" si="564"/>
        <v>-4.8287950582477998E-4</v>
      </c>
      <c r="DB370" s="230">
        <f t="shared" si="564"/>
        <v>-4.8287950582477998E-4</v>
      </c>
      <c r="DC370" s="230">
        <f t="shared" si="564"/>
        <v>-4.8287950582477998E-4</v>
      </c>
      <c r="DD370" s="230">
        <f t="shared" si="564"/>
        <v>-4.8287950582477998E-4</v>
      </c>
      <c r="DE370" s="230">
        <f t="shared" si="564"/>
        <v>-4.8287950582477998E-4</v>
      </c>
      <c r="DF370" s="230">
        <f t="shared" si="564"/>
        <v>-4.8287950582477998E-4</v>
      </c>
      <c r="DG370" s="230">
        <f t="shared" si="564"/>
        <v>-4.8287950582477998E-4</v>
      </c>
      <c r="DH370" s="230">
        <f t="shared" si="564"/>
        <v>-4.8287950582477998E-4</v>
      </c>
      <c r="DI370" s="230">
        <f t="shared" si="565"/>
        <v>-4.8287950582477998E-4</v>
      </c>
      <c r="DJ370" s="230">
        <f t="shared" si="565"/>
        <v>-4.8287950582477998E-4</v>
      </c>
      <c r="DK370" s="230">
        <f t="shared" si="565"/>
        <v>-4.8287950582477998E-4</v>
      </c>
      <c r="DL370" s="230">
        <f t="shared" si="565"/>
        <v>-4.8287950582477998E-4</v>
      </c>
      <c r="DM370" s="230">
        <f t="shared" si="565"/>
        <v>-4.8287950582477998E-4</v>
      </c>
      <c r="DN370" s="230">
        <f t="shared" si="565"/>
        <v>-4.8287950582477998E-4</v>
      </c>
      <c r="DO370" s="230">
        <f t="shared" si="565"/>
        <v>-4.8287950582477998E-4</v>
      </c>
      <c r="DP370" s="230">
        <f t="shared" si="565"/>
        <v>-4.8287950582477998E-4</v>
      </c>
    </row>
    <row r="371" spans="2:120" x14ac:dyDescent="0.25">
      <c r="B371" s="194" t="str">
        <f t="shared" si="529"/>
        <v>Kazakhstan</v>
      </c>
      <c r="C371" s="233">
        <f>'web app'!$C$29</f>
        <v>668.55</v>
      </c>
      <c r="D371" s="234">
        <f>'web app'!$C$17</f>
        <v>0.15</v>
      </c>
      <c r="E371" s="235">
        <f>VLOOKUP($S371,'data countries EDGAR'!$A$15:$AA$223,'data countries EDGAR'!$AA$12,FALSE)</f>
        <v>2.4109916015008317E-3</v>
      </c>
      <c r="F371" s="235">
        <f>VLOOKUP($S371,'data countries EDGAR'!$A$15:$AA$223,'data countries EDGAR'!$Z$12,FALSE)</f>
        <v>5.9637952259454473E-3</v>
      </c>
      <c r="G371" s="193">
        <f t="shared" si="530"/>
        <v>3.6308112688374612</v>
      </c>
      <c r="H371" s="262">
        <f>VLOOKUP($S371,'data countries EDGAR'!$A$15:$AA$223,'data countries EDGAR'!M$12,FALSE)/1000</f>
        <v>0.2188149122054</v>
      </c>
      <c r="I371" s="236">
        <f>VLOOKUP($S371,'data countries EDGAR'!$A$15:$AA$223,'data countries EDGAR'!N$12,FALSE)/1000</f>
        <v>0.22549570460504001</v>
      </c>
      <c r="J371" s="236">
        <f>VLOOKUP($S371,'data countries EDGAR'!$A$15:$AA$223,'data countries EDGAR'!O$12,FALSE)/1000</f>
        <v>0.24190781643120998</v>
      </c>
      <c r="K371" s="236">
        <f>VLOOKUP($S371,'data countries EDGAR'!$A$15:$AA$223,'data countries EDGAR'!P$12,FALSE)/1000</f>
        <v>0.24652760042168001</v>
      </c>
      <c r="L371" s="236">
        <f>VLOOKUP($S371,'data countries EDGAR'!$A$15:$AA$223,'data countries EDGAR'!Q$12,FALSE)/1000</f>
        <v>0.25543416014253001</v>
      </c>
      <c r="M371" s="236">
        <f>VLOOKUP($S371,'data countries EDGAR'!$A$15:$AA$223,'data countries EDGAR'!R$12,FALSE)/1000</f>
        <v>0.25880371672434999</v>
      </c>
      <c r="N371" s="236"/>
      <c r="O371" s="236"/>
      <c r="P371" s="262">
        <f t="shared" si="531"/>
        <v>1.2281689983248101</v>
      </c>
      <c r="Q371" s="194">
        <f t="shared" si="532"/>
        <v>-0.28199308484142471</v>
      </c>
      <c r="R371" s="237">
        <f t="shared" si="533"/>
        <v>0.11736790295513111</v>
      </c>
      <c r="S371" s="194" t="str">
        <f>'data countries EDGAR'!A114</f>
        <v>Kazakhstan</v>
      </c>
      <c r="T371" s="210">
        <f>'web app'!$M$22-1</f>
        <v>2024</v>
      </c>
      <c r="U371" s="228">
        <f t="shared" si="534"/>
        <v>2.4026422705126511</v>
      </c>
      <c r="V371" s="193">
        <f t="shared" si="516"/>
        <v>2.4026422705030743</v>
      </c>
      <c r="W371" s="254">
        <f t="shared" si="535"/>
        <v>0.10771629213846756</v>
      </c>
      <c r="X371" s="197">
        <f t="shared" si="517"/>
        <v>0.25880371672434999</v>
      </c>
      <c r="Y371" s="229">
        <f t="shared" si="518"/>
        <v>-5.1760743344869999E-3</v>
      </c>
      <c r="Z371" s="199">
        <f t="shared" si="536"/>
        <v>0.26397979105883701</v>
      </c>
      <c r="AA371" s="199">
        <f t="shared" si="519"/>
        <v>-1074.7102016281569</v>
      </c>
      <c r="AB371" s="200">
        <f t="shared" si="520"/>
        <v>1093803.2315624547</v>
      </c>
      <c r="AC371" s="199">
        <f t="shared" si="537"/>
        <v>2024.5112753068747</v>
      </c>
      <c r="AD371" s="199">
        <f t="shared" si="538"/>
        <v>2046.6723456719776</v>
      </c>
      <c r="AE371" s="201">
        <f t="shared" si="539"/>
        <v>2046.6723456719776</v>
      </c>
      <c r="AF371" s="202">
        <f t="shared" si="521"/>
        <v>2046.2375937960562</v>
      </c>
      <c r="AG371" s="202">
        <f t="shared" si="540"/>
        <v>2046.6723456719776</v>
      </c>
      <c r="AH371" s="202">
        <f t="shared" si="541"/>
        <v>2046</v>
      </c>
      <c r="AI371" s="177">
        <f t="shared" si="522"/>
        <v>2046</v>
      </c>
      <c r="AJ371" s="178" cm="1">
        <f t="array" ref="AJ371">IFERROR(INDEX($AN$6:$DP$6,MATCH(_xlfn.AGGREGATE(14,6,(AN371:DP371)/(AN371:DP371&lt;=0),1),AN371:DP371,0)),"-")</f>
        <v>2046</v>
      </c>
      <c r="AL371" s="176" t="s">
        <v>302</v>
      </c>
      <c r="AM371" s="154">
        <f t="shared" si="523"/>
        <v>0.2188149122054</v>
      </c>
      <c r="AN371" s="173">
        <f t="shared" si="524"/>
        <v>0.22549570460504001</v>
      </c>
      <c r="AO371" s="173">
        <f t="shared" si="525"/>
        <v>0.24190781643120998</v>
      </c>
      <c r="AP371" s="173">
        <f t="shared" si="526"/>
        <v>0.24652760042168001</v>
      </c>
      <c r="AQ371" s="173">
        <f t="shared" si="527"/>
        <v>0.25543416014253001</v>
      </c>
      <c r="AR371" s="173">
        <f t="shared" si="528"/>
        <v>0.25880371672434999</v>
      </c>
      <c r="AS371" s="230">
        <f t="shared" si="558"/>
        <v>0.24689790418812987</v>
      </c>
      <c r="AT371" s="230">
        <f t="shared" si="558"/>
        <v>0.23499209165190973</v>
      </c>
      <c r="AU371" s="230">
        <f t="shared" si="558"/>
        <v>0.22308627911568962</v>
      </c>
      <c r="AV371" s="230">
        <f t="shared" si="558"/>
        <v>0.21118046657946948</v>
      </c>
      <c r="AW371" s="230">
        <f t="shared" si="558"/>
        <v>0.19927465404324937</v>
      </c>
      <c r="AX371" s="230">
        <f t="shared" si="558"/>
        <v>0.18736884150702926</v>
      </c>
      <c r="AY371" s="230">
        <f t="shared" si="558"/>
        <v>0.17546302897080912</v>
      </c>
      <c r="AZ371" s="230">
        <f t="shared" si="558"/>
        <v>0.16355721643458901</v>
      </c>
      <c r="BA371" s="230">
        <f t="shared" si="559"/>
        <v>0.1516514038983689</v>
      </c>
      <c r="BB371" s="230">
        <f t="shared" si="559"/>
        <v>0.13974559136214876</v>
      </c>
      <c r="BC371" s="230">
        <f t="shared" si="559"/>
        <v>0.12783977882592865</v>
      </c>
      <c r="BD371" s="230">
        <f t="shared" si="559"/>
        <v>0.11593396628970853</v>
      </c>
      <c r="BE371" s="230">
        <f t="shared" si="559"/>
        <v>0.10402815375348839</v>
      </c>
      <c r="BF371" s="230">
        <f t="shared" si="559"/>
        <v>9.2122341217268283E-2</v>
      </c>
      <c r="BG371" s="230">
        <f t="shared" si="559"/>
        <v>8.0216528681048144E-2</v>
      </c>
      <c r="BH371" s="230">
        <f t="shared" si="559"/>
        <v>6.8310716144828032E-2</v>
      </c>
      <c r="BI371" s="230">
        <f t="shared" si="559"/>
        <v>5.640490360860792E-2</v>
      </c>
      <c r="BJ371" s="230">
        <f t="shared" si="559"/>
        <v>4.4499091072387781E-2</v>
      </c>
      <c r="BK371" s="230">
        <f t="shared" si="560"/>
        <v>3.2593278536167669E-2</v>
      </c>
      <c r="BL371" s="230">
        <f t="shared" si="560"/>
        <v>2.068746599994753E-2</v>
      </c>
      <c r="BM371" s="230">
        <f t="shared" si="560"/>
        <v>8.7816534637274457E-3</v>
      </c>
      <c r="BN371" s="230">
        <f t="shared" si="560"/>
        <v>-2.4850707791266805E-3</v>
      </c>
      <c r="BO371" s="230">
        <f t="shared" si="560"/>
        <v>-5.1760743344869999E-3</v>
      </c>
      <c r="BP371" s="230">
        <f t="shared" si="560"/>
        <v>-5.1760743344869999E-3</v>
      </c>
      <c r="BQ371" s="230">
        <f t="shared" si="560"/>
        <v>-5.1760743344869999E-3</v>
      </c>
      <c r="BR371" s="230">
        <f t="shared" si="560"/>
        <v>-5.1760743344869999E-3</v>
      </c>
      <c r="BS371" s="230">
        <f t="shared" si="560"/>
        <v>-5.1760743344869999E-3</v>
      </c>
      <c r="BT371" s="230">
        <f t="shared" si="560"/>
        <v>-5.1760743344869999E-3</v>
      </c>
      <c r="BU371" s="230">
        <f t="shared" si="561"/>
        <v>-5.1760743344869999E-3</v>
      </c>
      <c r="BV371" s="230">
        <f t="shared" si="561"/>
        <v>-5.1760743344869999E-3</v>
      </c>
      <c r="BW371" s="230">
        <f t="shared" si="561"/>
        <v>-5.1760743344869999E-3</v>
      </c>
      <c r="BX371" s="230">
        <f t="shared" si="561"/>
        <v>-5.1760743344869999E-3</v>
      </c>
      <c r="BY371" s="230">
        <f t="shared" si="561"/>
        <v>-5.1760743344869999E-3</v>
      </c>
      <c r="BZ371" s="230">
        <f t="shared" si="561"/>
        <v>-5.1760743344869999E-3</v>
      </c>
      <c r="CA371" s="230">
        <f t="shared" si="561"/>
        <v>-5.1760743344869999E-3</v>
      </c>
      <c r="CB371" s="230">
        <f t="shared" si="561"/>
        <v>-5.1760743344869999E-3</v>
      </c>
      <c r="CC371" s="230">
        <f t="shared" si="561"/>
        <v>-5.1760743344869999E-3</v>
      </c>
      <c r="CD371" s="230">
        <f t="shared" si="561"/>
        <v>-5.1760743344869999E-3</v>
      </c>
      <c r="CE371" s="230">
        <f t="shared" si="562"/>
        <v>-5.1760743344869999E-3</v>
      </c>
      <c r="CF371" s="230">
        <f t="shared" si="562"/>
        <v>-5.1760743344869999E-3</v>
      </c>
      <c r="CG371" s="230">
        <f t="shared" si="562"/>
        <v>-5.1760743344869999E-3</v>
      </c>
      <c r="CH371" s="230">
        <f t="shared" si="562"/>
        <v>-5.1760743344869999E-3</v>
      </c>
      <c r="CI371" s="230">
        <f t="shared" si="562"/>
        <v>-5.1760743344869999E-3</v>
      </c>
      <c r="CJ371" s="230">
        <f t="shared" si="562"/>
        <v>-5.1760743344869999E-3</v>
      </c>
      <c r="CK371" s="230">
        <f t="shared" si="562"/>
        <v>-5.1760743344869999E-3</v>
      </c>
      <c r="CL371" s="230">
        <f t="shared" si="562"/>
        <v>-5.1760743344869999E-3</v>
      </c>
      <c r="CM371" s="230">
        <f t="shared" si="562"/>
        <v>-5.1760743344869999E-3</v>
      </c>
      <c r="CN371" s="230">
        <f t="shared" si="562"/>
        <v>-5.1760743344869999E-3</v>
      </c>
      <c r="CO371" s="230">
        <f t="shared" si="563"/>
        <v>-5.1760743344869999E-3</v>
      </c>
      <c r="CP371" s="230">
        <f t="shared" si="563"/>
        <v>-5.1760743344869999E-3</v>
      </c>
      <c r="CQ371" s="230">
        <f t="shared" si="563"/>
        <v>-5.1760743344869999E-3</v>
      </c>
      <c r="CR371" s="230">
        <f t="shared" si="563"/>
        <v>-5.1760743344869999E-3</v>
      </c>
      <c r="CS371" s="230">
        <f t="shared" si="563"/>
        <v>-5.1760743344869999E-3</v>
      </c>
      <c r="CT371" s="230">
        <f t="shared" si="563"/>
        <v>-5.1760743344869999E-3</v>
      </c>
      <c r="CU371" s="230">
        <f t="shared" si="563"/>
        <v>-5.1760743344869999E-3</v>
      </c>
      <c r="CV371" s="230">
        <f t="shared" si="563"/>
        <v>-5.1760743344869999E-3</v>
      </c>
      <c r="CW371" s="230">
        <f t="shared" si="563"/>
        <v>-5.1760743344869999E-3</v>
      </c>
      <c r="CX371" s="230">
        <f t="shared" si="563"/>
        <v>-5.1760743344869999E-3</v>
      </c>
      <c r="CY371" s="230">
        <f t="shared" si="564"/>
        <v>-5.1760743344869999E-3</v>
      </c>
      <c r="CZ371" s="230">
        <f t="shared" si="564"/>
        <v>-5.1760743344869999E-3</v>
      </c>
      <c r="DA371" s="230">
        <f t="shared" si="564"/>
        <v>-5.1760743344869999E-3</v>
      </c>
      <c r="DB371" s="230">
        <f t="shared" si="564"/>
        <v>-5.1760743344869999E-3</v>
      </c>
      <c r="DC371" s="230">
        <f t="shared" si="564"/>
        <v>-5.1760743344869999E-3</v>
      </c>
      <c r="DD371" s="230">
        <f t="shared" si="564"/>
        <v>-5.1760743344869999E-3</v>
      </c>
      <c r="DE371" s="230">
        <f t="shared" si="564"/>
        <v>-5.1760743344869999E-3</v>
      </c>
      <c r="DF371" s="230">
        <f t="shared" si="564"/>
        <v>-5.1760743344869999E-3</v>
      </c>
      <c r="DG371" s="230">
        <f t="shared" si="564"/>
        <v>-5.1760743344869999E-3</v>
      </c>
      <c r="DH371" s="230">
        <f t="shared" si="564"/>
        <v>-5.1760743344869999E-3</v>
      </c>
      <c r="DI371" s="230">
        <f t="shared" si="565"/>
        <v>-5.1760743344869999E-3</v>
      </c>
      <c r="DJ371" s="230">
        <f t="shared" si="565"/>
        <v>-5.1760743344869999E-3</v>
      </c>
      <c r="DK371" s="230">
        <f t="shared" si="565"/>
        <v>-5.1760743344869999E-3</v>
      </c>
      <c r="DL371" s="230">
        <f t="shared" si="565"/>
        <v>-5.1760743344869999E-3</v>
      </c>
      <c r="DM371" s="230">
        <f t="shared" si="565"/>
        <v>-5.1760743344869999E-3</v>
      </c>
      <c r="DN371" s="230">
        <f t="shared" si="565"/>
        <v>-5.1760743344869999E-3</v>
      </c>
      <c r="DO371" s="230">
        <f t="shared" si="565"/>
        <v>-5.1760743344869999E-3</v>
      </c>
      <c r="DP371" s="230">
        <f t="shared" si="565"/>
        <v>-5.1760743344869999E-3</v>
      </c>
    </row>
    <row r="372" spans="2:120" x14ac:dyDescent="0.25">
      <c r="B372" s="194" t="str">
        <f t="shared" si="529"/>
        <v>Kenya</v>
      </c>
      <c r="C372" s="233">
        <f>'web app'!$C$29</f>
        <v>668.55</v>
      </c>
      <c r="D372" s="234">
        <f>'web app'!$C$17</f>
        <v>0.15</v>
      </c>
      <c r="E372" s="235">
        <f>VLOOKUP($S372,'data countries EDGAR'!$A$15:$AA$223,'data countries EDGAR'!$AA$12,FALSE)</f>
        <v>6.7708075988709426E-3</v>
      </c>
      <c r="F372" s="235">
        <f>VLOOKUP($S372,'data countries EDGAR'!$A$15:$AA$223,'data countries EDGAR'!$Z$12,FALSE)</f>
        <v>5.3084276521405825E-4</v>
      </c>
      <c r="G372" s="193">
        <f t="shared" si="530"/>
        <v>0.98065420411505499</v>
      </c>
      <c r="H372" s="262">
        <f>VLOOKUP($S372,'data countries EDGAR'!$A$15:$AA$223,'data countries EDGAR'!M$12,FALSE)/1000</f>
        <v>1.9476911708814E-2</v>
      </c>
      <c r="I372" s="236">
        <f>VLOOKUP($S372,'data countries EDGAR'!$A$15:$AA$223,'data countries EDGAR'!N$12,FALSE)/1000</f>
        <v>1.9164619216161E-2</v>
      </c>
      <c r="J372" s="236">
        <f>VLOOKUP($S372,'data countries EDGAR'!$A$15:$AA$223,'data countries EDGAR'!O$12,FALSE)/1000</f>
        <v>2.1515508741960003E-2</v>
      </c>
      <c r="K372" s="236">
        <f>VLOOKUP($S372,'data countries EDGAR'!$A$15:$AA$223,'data countries EDGAR'!P$12,FALSE)/1000</f>
        <v>2.1972587515210001E-2</v>
      </c>
      <c r="L372" s="236">
        <f>VLOOKUP($S372,'data countries EDGAR'!$A$15:$AA$223,'data countries EDGAR'!Q$12,FALSE)/1000</f>
        <v>2.1267907411180002E-2</v>
      </c>
      <c r="M372" s="236">
        <f>VLOOKUP($S372,'data countries EDGAR'!$A$15:$AA$223,'data countries EDGAR'!R$12,FALSE)/1000</f>
        <v>2.1638682043111E-2</v>
      </c>
      <c r="N372" s="236"/>
      <c r="O372" s="236"/>
      <c r="P372" s="262">
        <f t="shared" si="531"/>
        <v>0.10555930492762203</v>
      </c>
      <c r="Q372" s="194">
        <f t="shared" si="532"/>
        <v>0</v>
      </c>
      <c r="R372" s="237">
        <f t="shared" si="533"/>
        <v>0</v>
      </c>
      <c r="S372" s="194" t="str">
        <f>'data countries EDGAR'!A115</f>
        <v>Kenya</v>
      </c>
      <c r="T372" s="210">
        <f>'web app'!$M$22-1</f>
        <v>2024</v>
      </c>
      <c r="U372" s="228">
        <f t="shared" si="534"/>
        <v>0.875094899187433</v>
      </c>
      <c r="V372" s="193">
        <f t="shared" si="516"/>
        <v>0.86901394367863771</v>
      </c>
      <c r="W372" s="254">
        <f t="shared" si="535"/>
        <v>1.777833072591517E-2</v>
      </c>
      <c r="X372" s="197">
        <f t="shared" si="517"/>
        <v>2.1638682043111E-2</v>
      </c>
      <c r="Y372" s="229">
        <f t="shared" si="518"/>
        <v>-4.3277364086222002E-4</v>
      </c>
      <c r="Z372" s="199">
        <f t="shared" si="536"/>
        <v>2.2071455683973219E-2</v>
      </c>
      <c r="AA372" s="199">
        <f t="shared" si="519"/>
        <v>-91.205366911877448</v>
      </c>
      <c r="AB372" s="200">
        <f t="shared" si="520"/>
        <v>94183.197046763293</v>
      </c>
      <c r="AC372" s="199">
        <f t="shared" si="537"/>
        <v>2024.5030021405012</v>
      </c>
      <c r="AD372" s="199">
        <f t="shared" si="538"/>
        <v>2107.7739177775879</v>
      </c>
      <c r="AE372" s="201">
        <f t="shared" si="539"/>
        <v>2107.7739177775879</v>
      </c>
      <c r="AF372" s="202">
        <f t="shared" si="521"/>
        <v>2106.1410958603806</v>
      </c>
      <c r="AG372" s="202">
        <f t="shared" si="540"/>
        <v>2107.7739177775879</v>
      </c>
      <c r="AH372" s="202">
        <f t="shared" si="541"/>
        <v>2107</v>
      </c>
      <c r="AI372" s="177">
        <f t="shared" si="522"/>
        <v>2106</v>
      </c>
      <c r="AJ372" s="178" t="str" cm="1">
        <f t="array" ref="AJ372">IFERROR(INDEX($AN$6:$DP$6,MATCH(_xlfn.AGGREGATE(14,6,(AN372:DP372)/(AN372:DP372&lt;=0),1),AN372:DP372,0)),"-")</f>
        <v>-</v>
      </c>
      <c r="AL372" s="176" t="s">
        <v>302</v>
      </c>
      <c r="AM372" s="154">
        <f t="shared" si="523"/>
        <v>1.9476911708814E-2</v>
      </c>
      <c r="AN372" s="173">
        <f t="shared" si="524"/>
        <v>1.9164619216161E-2</v>
      </c>
      <c r="AO372" s="173">
        <f t="shared" si="525"/>
        <v>2.1515508741960003E-2</v>
      </c>
      <c r="AP372" s="173">
        <f t="shared" si="526"/>
        <v>2.1972587515210001E-2</v>
      </c>
      <c r="AQ372" s="173">
        <f t="shared" si="527"/>
        <v>2.1267907411180002E-2</v>
      </c>
      <c r="AR372" s="173">
        <f t="shared" si="528"/>
        <v>2.1638682043111E-2</v>
      </c>
      <c r="AS372" s="230">
        <f t="shared" ref="AS372:AZ381" si="566">IF(AS$6&lt;=$T372,0,IF(AS$6&lt;$AH372,$X372+($Y372-$X372)/($AG372-($T372+0.5))*(AS$6+0.5-($T372+0.5)),
IF(AS$6=$AH372,($X372+($Y372-$X372)/($AG372-($T372+0.5))*(0.5*($AG372+$AH372)-($T372+0.5)))*($AG372-$AH372)+$Y372*($AH372+1-$AG372),
$Y372)))</f>
        <v>2.1373635600322963E-2</v>
      </c>
      <c r="AT372" s="230">
        <f t="shared" si="566"/>
        <v>2.1108589157534927E-2</v>
      </c>
      <c r="AU372" s="230">
        <f t="shared" si="566"/>
        <v>2.0843542714746886E-2</v>
      </c>
      <c r="AV372" s="230">
        <f t="shared" si="566"/>
        <v>2.0578496271958849E-2</v>
      </c>
      <c r="AW372" s="230">
        <f t="shared" si="566"/>
        <v>2.0313449829170813E-2</v>
      </c>
      <c r="AX372" s="230">
        <f t="shared" si="566"/>
        <v>2.0048403386382772E-2</v>
      </c>
      <c r="AY372" s="230">
        <f t="shared" si="566"/>
        <v>1.9783356943594736E-2</v>
      </c>
      <c r="AZ372" s="230">
        <f t="shared" si="566"/>
        <v>1.9518310500806699E-2</v>
      </c>
      <c r="BA372" s="230">
        <f t="shared" ref="BA372:BJ381" si="567">IF(BA$6&lt;=$T372,0,IF(BA$6&lt;$AH372,$X372+($Y372-$X372)/($AG372-($T372+0.5))*(BA$6+0.5-($T372+0.5)),
IF(BA$6=$AH372,($X372+($Y372-$X372)/($AG372-($T372+0.5))*(0.5*($AG372+$AH372)-($T372+0.5)))*($AG372-$AH372)+$Y372*($AH372+1-$AG372),
$Y372)))</f>
        <v>1.9253264058018662E-2</v>
      </c>
      <c r="BB372" s="230">
        <f t="shared" si="567"/>
        <v>1.8988217615230625E-2</v>
      </c>
      <c r="BC372" s="230">
        <f t="shared" si="567"/>
        <v>1.8723171172442585E-2</v>
      </c>
      <c r="BD372" s="230">
        <f t="shared" si="567"/>
        <v>1.8458124729654548E-2</v>
      </c>
      <c r="BE372" s="230">
        <f t="shared" si="567"/>
        <v>1.8193078286866511E-2</v>
      </c>
      <c r="BF372" s="230">
        <f t="shared" si="567"/>
        <v>1.7928031844078471E-2</v>
      </c>
      <c r="BG372" s="230">
        <f t="shared" si="567"/>
        <v>1.7662985401290434E-2</v>
      </c>
      <c r="BH372" s="230">
        <f t="shared" si="567"/>
        <v>1.7397938958502397E-2</v>
      </c>
      <c r="BI372" s="230">
        <f t="shared" si="567"/>
        <v>1.713289251571436E-2</v>
      </c>
      <c r="BJ372" s="230">
        <f t="shared" si="567"/>
        <v>1.6867846072926324E-2</v>
      </c>
      <c r="BK372" s="230">
        <f t="shared" ref="BK372:BT381" si="568">IF(BK$6&lt;=$T372,0,IF(BK$6&lt;$AH372,$X372+($Y372-$X372)/($AG372-($T372+0.5))*(BK$6+0.5-($T372+0.5)),
IF(BK$6=$AH372,($X372+($Y372-$X372)/($AG372-($T372+0.5))*(0.5*($AG372+$AH372)-($T372+0.5)))*($AG372-$AH372)+$Y372*($AH372+1-$AG372),
$Y372)))</f>
        <v>1.6602799630138283E-2</v>
      </c>
      <c r="BL372" s="230">
        <f t="shared" si="568"/>
        <v>1.6337753187350246E-2</v>
      </c>
      <c r="BM372" s="230">
        <f t="shared" si="568"/>
        <v>1.607270674456221E-2</v>
      </c>
      <c r="BN372" s="230">
        <f t="shared" si="568"/>
        <v>1.5807660301774169E-2</v>
      </c>
      <c r="BO372" s="230">
        <f t="shared" si="568"/>
        <v>1.5542613858986132E-2</v>
      </c>
      <c r="BP372" s="230">
        <f t="shared" si="568"/>
        <v>1.5277567416198096E-2</v>
      </c>
      <c r="BQ372" s="230">
        <f t="shared" si="568"/>
        <v>1.5012520973410059E-2</v>
      </c>
      <c r="BR372" s="230">
        <f t="shared" si="568"/>
        <v>1.474747453062202E-2</v>
      </c>
      <c r="BS372" s="230">
        <f t="shared" si="568"/>
        <v>1.4482428087833982E-2</v>
      </c>
      <c r="BT372" s="230">
        <f t="shared" si="568"/>
        <v>1.4217381645045945E-2</v>
      </c>
      <c r="BU372" s="230">
        <f t="shared" ref="BU372:CD381" si="569">IF(BU$6&lt;=$T372,0,IF(BU$6&lt;$AH372,$X372+($Y372-$X372)/($AG372-($T372+0.5))*(BU$6+0.5-($T372+0.5)),
IF(BU$6=$AH372,($X372+($Y372-$X372)/($AG372-($T372+0.5))*(0.5*($AG372+$AH372)-($T372+0.5)))*($AG372-$AH372)+$Y372*($AH372+1-$AG372),
$Y372)))</f>
        <v>1.3952335202257908E-2</v>
      </c>
      <c r="BV372" s="230">
        <f t="shared" si="569"/>
        <v>1.368728875946987E-2</v>
      </c>
      <c r="BW372" s="230">
        <f t="shared" si="569"/>
        <v>1.3422242316681831E-2</v>
      </c>
      <c r="BX372" s="230">
        <f t="shared" si="569"/>
        <v>1.3157195873893794E-2</v>
      </c>
      <c r="BY372" s="230">
        <f t="shared" si="569"/>
        <v>1.2892149431105757E-2</v>
      </c>
      <c r="BZ372" s="230">
        <f t="shared" si="569"/>
        <v>1.2627102988317719E-2</v>
      </c>
      <c r="CA372" s="230">
        <f t="shared" si="569"/>
        <v>1.236205654552968E-2</v>
      </c>
      <c r="CB372" s="230">
        <f t="shared" si="569"/>
        <v>1.2097010102741643E-2</v>
      </c>
      <c r="CC372" s="230">
        <f t="shared" si="569"/>
        <v>1.1831963659953607E-2</v>
      </c>
      <c r="CD372" s="230">
        <f t="shared" si="569"/>
        <v>1.1566917217165568E-2</v>
      </c>
      <c r="CE372" s="230">
        <f t="shared" ref="CE372:CN381" si="570">IF(CE$6&lt;=$T372,0,IF(CE$6&lt;$AH372,$X372+($Y372-$X372)/($AG372-($T372+0.5))*(CE$6+0.5-($T372+0.5)),
IF(CE$6=$AH372,($X372+($Y372-$X372)/($AG372-($T372+0.5))*(0.5*($AG372+$AH372)-($T372+0.5)))*($AG372-$AH372)+$Y372*($AH372+1-$AG372),
$Y372)))</f>
        <v>1.1301870774377529E-2</v>
      </c>
      <c r="CF372" s="230">
        <f t="shared" si="570"/>
        <v>1.1036824331589493E-2</v>
      </c>
      <c r="CG372" s="230">
        <f t="shared" si="570"/>
        <v>1.0771777888801456E-2</v>
      </c>
      <c r="CH372" s="230">
        <f t="shared" si="570"/>
        <v>1.0506731446013417E-2</v>
      </c>
      <c r="CI372" s="230">
        <f t="shared" si="570"/>
        <v>1.0241685003225379E-2</v>
      </c>
      <c r="CJ372" s="230">
        <f t="shared" si="570"/>
        <v>9.9766385604373418E-3</v>
      </c>
      <c r="CK372" s="230">
        <f t="shared" si="570"/>
        <v>9.711592117649305E-3</v>
      </c>
      <c r="CL372" s="230">
        <f t="shared" si="570"/>
        <v>9.4465456748612665E-3</v>
      </c>
      <c r="CM372" s="230">
        <f t="shared" si="570"/>
        <v>9.1814992320732279E-3</v>
      </c>
      <c r="CN372" s="230">
        <f t="shared" si="570"/>
        <v>8.9164527892851911E-3</v>
      </c>
      <c r="CO372" s="230">
        <f t="shared" ref="CO372:CX381" si="571">IF(CO$6&lt;=$T372,0,IF(CO$6&lt;$AH372,$X372+($Y372-$X372)/($AG372-($T372+0.5))*(CO$6+0.5-($T372+0.5)),
IF(CO$6=$AH372,($X372+($Y372-$X372)/($AG372-($T372+0.5))*(0.5*($AG372+$AH372)-($T372+0.5)))*($AG372-$AH372)+$Y372*($AH372+1-$AG372),
$Y372)))</f>
        <v>8.6514063464971543E-3</v>
      </c>
      <c r="CP372" s="230">
        <f t="shared" si="571"/>
        <v>8.3863599037091157E-3</v>
      </c>
      <c r="CQ372" s="230">
        <f t="shared" si="571"/>
        <v>8.1213134609210771E-3</v>
      </c>
      <c r="CR372" s="230">
        <f t="shared" si="571"/>
        <v>7.8562670181330403E-3</v>
      </c>
      <c r="CS372" s="230">
        <f t="shared" si="571"/>
        <v>7.5912205753450035E-3</v>
      </c>
      <c r="CT372" s="230">
        <f t="shared" si="571"/>
        <v>7.3261741325569649E-3</v>
      </c>
      <c r="CU372" s="230">
        <f t="shared" si="571"/>
        <v>7.0611276897689264E-3</v>
      </c>
      <c r="CV372" s="230">
        <f t="shared" si="571"/>
        <v>6.7960812469808896E-3</v>
      </c>
      <c r="CW372" s="230">
        <f t="shared" si="571"/>
        <v>6.5310348041928527E-3</v>
      </c>
      <c r="CX372" s="230">
        <f t="shared" si="571"/>
        <v>6.2659883614048142E-3</v>
      </c>
      <c r="CY372" s="230">
        <f t="shared" ref="CY372:DH381" si="572">IF(CY$6&lt;=$T372,0,IF(CY$6&lt;$AH372,$X372+($Y372-$X372)/($AG372-($T372+0.5))*(CY$6+0.5-($T372+0.5)),
IF(CY$6=$AH372,($X372+($Y372-$X372)/($AG372-($T372+0.5))*(0.5*($AG372+$AH372)-($T372+0.5)))*($AG372-$AH372)+$Y372*($AH372+1-$AG372),
$Y372)))</f>
        <v>6.0009419186167756E-3</v>
      </c>
      <c r="CZ372" s="230">
        <f t="shared" si="572"/>
        <v>5.7358954758287388E-3</v>
      </c>
      <c r="DA372" s="230">
        <f t="shared" si="572"/>
        <v>5.470849033040702E-3</v>
      </c>
      <c r="DB372" s="230">
        <f t="shared" si="572"/>
        <v>5.2058025902526617E-3</v>
      </c>
      <c r="DC372" s="230">
        <f t="shared" si="572"/>
        <v>4.9407561474646249E-3</v>
      </c>
      <c r="DD372" s="230">
        <f t="shared" si="572"/>
        <v>4.675709704676588E-3</v>
      </c>
      <c r="DE372" s="230">
        <f t="shared" si="572"/>
        <v>4.4106632618885512E-3</v>
      </c>
      <c r="DF372" s="230">
        <f t="shared" si="572"/>
        <v>4.1456168191005144E-3</v>
      </c>
      <c r="DG372" s="230">
        <f t="shared" si="572"/>
        <v>3.8805703763124741E-3</v>
      </c>
      <c r="DH372" s="230">
        <f t="shared" si="572"/>
        <v>3.6155239335244373E-3</v>
      </c>
      <c r="DI372" s="230">
        <f t="shared" ref="DI372:DP381" si="573">IF(DI$6&lt;=$T372,0,IF(DI$6&lt;$AH372,$X372+($Y372-$X372)/($AG372-($T372+0.5))*(DI$6+0.5-($T372+0.5)),
IF(DI$6=$AH372,($X372+($Y372-$X372)/($AG372-($T372+0.5))*(0.5*($AG372+$AH372)-($T372+0.5)))*($AG372-$AH372)+$Y372*($AH372+1-$AG372),
$Y372)))</f>
        <v>3.3504774907364004E-3</v>
      </c>
      <c r="DJ372" s="230">
        <f t="shared" si="573"/>
        <v>3.0854310479483602E-3</v>
      </c>
      <c r="DK372" s="230">
        <f t="shared" si="573"/>
        <v>2.8203846051603233E-3</v>
      </c>
      <c r="DL372" s="230">
        <f t="shared" si="573"/>
        <v>2.5553381623722865E-3</v>
      </c>
      <c r="DM372" s="230">
        <f t="shared" si="573"/>
        <v>2.2902917195842497E-3</v>
      </c>
      <c r="DN372" s="230">
        <f t="shared" si="573"/>
        <v>2.0252452767962129E-3</v>
      </c>
      <c r="DO372" s="230">
        <f t="shared" si="573"/>
        <v>1.7601988340081726E-3</v>
      </c>
      <c r="DP372" s="230">
        <f t="shared" si="573"/>
        <v>1.4951523912201357E-3</v>
      </c>
    </row>
    <row r="373" spans="2:120" x14ac:dyDescent="0.25">
      <c r="B373" s="194" t="str">
        <f t="shared" si="529"/>
        <v>Kiribati</v>
      </c>
      <c r="C373" s="233">
        <f>'web app'!$C$29</f>
        <v>668.55</v>
      </c>
      <c r="D373" s="234">
        <f>'web app'!$C$17</f>
        <v>0.15</v>
      </c>
      <c r="E373" s="235">
        <f>VLOOKUP($S373,'data countries EDGAR'!$A$15:$AA$223,'data countries EDGAR'!$AA$12,FALSE)</f>
        <v>1.5616165494502021E-5</v>
      </c>
      <c r="F373" s="235">
        <f>VLOOKUP($S373,'data countries EDGAR'!$A$15:$AA$223,'data countries EDGAR'!$Z$12,FALSE)</f>
        <v>2.0732805222764656E-6</v>
      </c>
      <c r="G373" s="193">
        <f t="shared" si="530"/>
        <v>2.7442060553951402E-3</v>
      </c>
      <c r="H373" s="262">
        <f>VLOOKUP($S373,'data countries EDGAR'!$A$15:$AA$223,'data countries EDGAR'!M$12,FALSE)/1000</f>
        <v>7.6069797548619005E-5</v>
      </c>
      <c r="I373" s="236">
        <f>VLOOKUP($S373,'data countries EDGAR'!$A$15:$AA$223,'data countries EDGAR'!N$12,FALSE)/1000</f>
        <v>7.3666023409398005E-5</v>
      </c>
      <c r="J373" s="236">
        <f>VLOOKUP($S373,'data countries EDGAR'!$A$15:$AA$223,'data countries EDGAR'!O$12,FALSE)/1000</f>
        <v>8.052198291943299E-5</v>
      </c>
      <c r="K373" s="236">
        <f>VLOOKUP($S373,'data countries EDGAR'!$A$15:$AA$223,'data countries EDGAR'!P$12,FALSE)/1000</f>
        <v>7.5753777176865999E-5</v>
      </c>
      <c r="L373" s="236">
        <f>VLOOKUP($S373,'data countries EDGAR'!$A$15:$AA$223,'data countries EDGAR'!Q$12,FALSE)/1000</f>
        <v>7.5958148029906997E-5</v>
      </c>
      <c r="M373" s="236">
        <f>VLOOKUP($S373,'data countries EDGAR'!$A$15:$AA$223,'data countries EDGAR'!R$12,FALSE)/1000</f>
        <v>7.9693386425779E-5</v>
      </c>
      <c r="N373" s="236"/>
      <c r="O373" s="236"/>
      <c r="P373" s="262">
        <f t="shared" si="531"/>
        <v>3.8559331796138302E-4</v>
      </c>
      <c r="Q373" s="194">
        <f t="shared" si="532"/>
        <v>-2.4011502710591841E-5</v>
      </c>
      <c r="R373" s="237">
        <f t="shared" si="533"/>
        <v>1.0180349800330973E-2</v>
      </c>
      <c r="S373" s="194" t="str">
        <f>'data countries EDGAR'!A116</f>
        <v>Kiribati</v>
      </c>
      <c r="T373" s="210">
        <f>'web app'!$M$22-1</f>
        <v>2024</v>
      </c>
      <c r="U373" s="228">
        <f t="shared" si="534"/>
        <v>2.3586127374337572E-3</v>
      </c>
      <c r="V373" s="193">
        <f t="shared" si="516"/>
        <v>2.3586127374335074E-3</v>
      </c>
      <c r="W373" s="254">
        <f t="shared" si="535"/>
        <v>3.3788245590600008E-2</v>
      </c>
      <c r="X373" s="197">
        <f t="shared" si="517"/>
        <v>7.9693386425779E-5</v>
      </c>
      <c r="Y373" s="229">
        <f t="shared" si="518"/>
        <v>-1.59386772851558E-6</v>
      </c>
      <c r="Z373" s="199">
        <f t="shared" si="536"/>
        <v>8.1287254154294584E-5</v>
      </c>
      <c r="AA373" s="199">
        <f t="shared" si="519"/>
        <v>-0.33417287269449492</v>
      </c>
      <c r="AB373" s="200">
        <f t="shared" si="520"/>
        <v>343.3690408932132</v>
      </c>
      <c r="AC373" s="199">
        <f t="shared" si="537"/>
        <v>2024.5040317435739</v>
      </c>
      <c r="AD373" s="199">
        <f t="shared" si="538"/>
        <v>2086.5079119024499</v>
      </c>
      <c r="AE373" s="201">
        <f t="shared" si="539"/>
        <v>2086.5079119024499</v>
      </c>
      <c r="AF373" s="202">
        <f t="shared" si="521"/>
        <v>2085.2920704925978</v>
      </c>
      <c r="AG373" s="202">
        <f t="shared" si="540"/>
        <v>2086.5079119024499</v>
      </c>
      <c r="AH373" s="202">
        <f t="shared" si="541"/>
        <v>2086</v>
      </c>
      <c r="AI373" s="177">
        <f t="shared" si="522"/>
        <v>2085</v>
      </c>
      <c r="AJ373" s="178" cm="1">
        <f t="array" ref="AJ373">IFERROR(INDEX($AN$6:$DP$6,MATCH(_xlfn.AGGREGATE(14,6,(AN373:DP373)/(AN373:DP373&lt;=0),1),AN373:DP373,0)),"-")</f>
        <v>2085</v>
      </c>
      <c r="AL373" s="176" t="s">
        <v>302</v>
      </c>
      <c r="AM373" s="154">
        <f t="shared" si="523"/>
        <v>7.6069797548619005E-5</v>
      </c>
      <c r="AN373" s="173">
        <f t="shared" si="524"/>
        <v>7.3666023409398005E-5</v>
      </c>
      <c r="AO373" s="173">
        <f t="shared" si="525"/>
        <v>8.052198291943299E-5</v>
      </c>
      <c r="AP373" s="173">
        <f t="shared" si="526"/>
        <v>7.5753777176865999E-5</v>
      </c>
      <c r="AQ373" s="173">
        <f t="shared" si="527"/>
        <v>7.5958148029906997E-5</v>
      </c>
      <c r="AR373" s="173">
        <f t="shared" si="528"/>
        <v>7.9693386425779E-5</v>
      </c>
      <c r="AS373" s="230">
        <f t="shared" si="566"/>
        <v>7.8382468969274827E-5</v>
      </c>
      <c r="AT373" s="230">
        <f t="shared" si="566"/>
        <v>7.7071551512770655E-5</v>
      </c>
      <c r="AU373" s="230">
        <f t="shared" si="566"/>
        <v>7.5760634056266468E-5</v>
      </c>
      <c r="AV373" s="230">
        <f t="shared" si="566"/>
        <v>7.4449716599762295E-5</v>
      </c>
      <c r="AW373" s="230">
        <f t="shared" si="566"/>
        <v>7.3138799143258122E-5</v>
      </c>
      <c r="AX373" s="230">
        <f t="shared" si="566"/>
        <v>7.1827881686753949E-5</v>
      </c>
      <c r="AY373" s="230">
        <f t="shared" si="566"/>
        <v>7.0516964230249777E-5</v>
      </c>
      <c r="AZ373" s="230">
        <f t="shared" si="566"/>
        <v>6.9206046773745604E-5</v>
      </c>
      <c r="BA373" s="230">
        <f t="shared" si="567"/>
        <v>6.7895129317241431E-5</v>
      </c>
      <c r="BB373" s="230">
        <f t="shared" si="567"/>
        <v>6.6584211860737244E-5</v>
      </c>
      <c r="BC373" s="230">
        <f t="shared" si="567"/>
        <v>6.5273294404233072E-5</v>
      </c>
      <c r="BD373" s="230">
        <f t="shared" si="567"/>
        <v>6.3962376947728899E-5</v>
      </c>
      <c r="BE373" s="230">
        <f t="shared" si="567"/>
        <v>6.2651459491224726E-5</v>
      </c>
      <c r="BF373" s="230">
        <f t="shared" si="567"/>
        <v>6.1340542034720553E-5</v>
      </c>
      <c r="BG373" s="230">
        <f t="shared" si="567"/>
        <v>6.002962457821638E-5</v>
      </c>
      <c r="BH373" s="230">
        <f t="shared" si="567"/>
        <v>5.87187071217122E-5</v>
      </c>
      <c r="BI373" s="230">
        <f t="shared" si="567"/>
        <v>5.7407789665208021E-5</v>
      </c>
      <c r="BJ373" s="230">
        <f t="shared" si="567"/>
        <v>5.6096872208703848E-5</v>
      </c>
      <c r="BK373" s="230">
        <f t="shared" si="568"/>
        <v>5.4785954752199675E-5</v>
      </c>
      <c r="BL373" s="230">
        <f t="shared" si="568"/>
        <v>5.3475037295695502E-5</v>
      </c>
      <c r="BM373" s="230">
        <f t="shared" si="568"/>
        <v>5.2164119839191329E-5</v>
      </c>
      <c r="BN373" s="230">
        <f t="shared" si="568"/>
        <v>5.085320238268715E-5</v>
      </c>
      <c r="BO373" s="230">
        <f t="shared" si="568"/>
        <v>4.9542284926182977E-5</v>
      </c>
      <c r="BP373" s="230">
        <f t="shared" si="568"/>
        <v>4.8231367469678797E-5</v>
      </c>
      <c r="BQ373" s="230">
        <f t="shared" si="568"/>
        <v>4.6920450013174624E-5</v>
      </c>
      <c r="BR373" s="230">
        <f t="shared" si="568"/>
        <v>4.5609532556670451E-5</v>
      </c>
      <c r="BS373" s="230">
        <f t="shared" si="568"/>
        <v>4.4298615100166278E-5</v>
      </c>
      <c r="BT373" s="230">
        <f t="shared" si="568"/>
        <v>4.2987697643662099E-5</v>
      </c>
      <c r="BU373" s="230">
        <f t="shared" si="569"/>
        <v>4.1676780187157926E-5</v>
      </c>
      <c r="BV373" s="230">
        <f t="shared" si="569"/>
        <v>4.0365862730653753E-5</v>
      </c>
      <c r="BW373" s="230">
        <f t="shared" si="569"/>
        <v>3.9054945274149573E-5</v>
      </c>
      <c r="BX373" s="230">
        <f t="shared" si="569"/>
        <v>3.77440278176454E-5</v>
      </c>
      <c r="BY373" s="230">
        <f t="shared" si="569"/>
        <v>3.6433110361141227E-5</v>
      </c>
      <c r="BZ373" s="230">
        <f t="shared" si="569"/>
        <v>3.5122192904637048E-5</v>
      </c>
      <c r="CA373" s="230">
        <f t="shared" si="569"/>
        <v>3.3811275448132875E-5</v>
      </c>
      <c r="CB373" s="230">
        <f t="shared" si="569"/>
        <v>3.2500357991628702E-5</v>
      </c>
      <c r="CC373" s="230">
        <f t="shared" si="569"/>
        <v>3.1189440535124522E-5</v>
      </c>
      <c r="CD373" s="230">
        <f t="shared" si="569"/>
        <v>2.987852307862035E-5</v>
      </c>
      <c r="CE373" s="230">
        <f t="shared" si="570"/>
        <v>2.8567605622116177E-5</v>
      </c>
      <c r="CF373" s="230">
        <f t="shared" si="570"/>
        <v>2.7256688165612004E-5</v>
      </c>
      <c r="CG373" s="230">
        <f t="shared" si="570"/>
        <v>2.5945770709107824E-5</v>
      </c>
      <c r="CH373" s="230">
        <f t="shared" si="570"/>
        <v>2.4634853252603651E-5</v>
      </c>
      <c r="CI373" s="230">
        <f t="shared" si="570"/>
        <v>2.3323935796099478E-5</v>
      </c>
      <c r="CJ373" s="230">
        <f t="shared" si="570"/>
        <v>2.2013018339595299E-5</v>
      </c>
      <c r="CK373" s="230">
        <f t="shared" si="570"/>
        <v>2.0702100883091126E-5</v>
      </c>
      <c r="CL373" s="230">
        <f t="shared" si="570"/>
        <v>1.9391183426586953E-5</v>
      </c>
      <c r="CM373" s="230">
        <f t="shared" si="570"/>
        <v>1.808026597008278E-5</v>
      </c>
      <c r="CN373" s="230">
        <f t="shared" si="570"/>
        <v>1.6769348513578594E-5</v>
      </c>
      <c r="CO373" s="230">
        <f t="shared" si="571"/>
        <v>1.5458431057074421E-5</v>
      </c>
      <c r="CP373" s="230">
        <f t="shared" si="571"/>
        <v>1.4147513600570248E-5</v>
      </c>
      <c r="CQ373" s="230">
        <f t="shared" si="571"/>
        <v>1.2836596144066075E-5</v>
      </c>
      <c r="CR373" s="230">
        <f t="shared" si="571"/>
        <v>1.1525678687561902E-5</v>
      </c>
      <c r="CS373" s="230">
        <f t="shared" si="571"/>
        <v>1.0214761231057729E-5</v>
      </c>
      <c r="CT373" s="230">
        <f t="shared" si="571"/>
        <v>8.9038437745535563E-6</v>
      </c>
      <c r="CU373" s="230">
        <f t="shared" si="571"/>
        <v>7.5929263180493699E-6</v>
      </c>
      <c r="CV373" s="230">
        <f t="shared" si="571"/>
        <v>6.282008861545197E-6</v>
      </c>
      <c r="CW373" s="230">
        <f t="shared" si="571"/>
        <v>4.9710914050410241E-6</v>
      </c>
      <c r="CX373" s="230">
        <f t="shared" si="571"/>
        <v>3.6601739485368512E-6</v>
      </c>
      <c r="CY373" s="230">
        <f t="shared" si="572"/>
        <v>2.3492564920326784E-6</v>
      </c>
      <c r="CZ373" s="230">
        <f t="shared" si="572"/>
        <v>1.0383390355285055E-6</v>
      </c>
      <c r="DA373" s="230">
        <f t="shared" si="572"/>
        <v>-2.7257842097568096E-7</v>
      </c>
      <c r="DB373" s="230">
        <f t="shared" si="572"/>
        <v>-1.4247760903980364E-6</v>
      </c>
      <c r="DC373" s="230">
        <f t="shared" si="572"/>
        <v>-1.59386772851558E-6</v>
      </c>
      <c r="DD373" s="230">
        <f t="shared" si="572"/>
        <v>-1.59386772851558E-6</v>
      </c>
      <c r="DE373" s="230">
        <f t="shared" si="572"/>
        <v>-1.59386772851558E-6</v>
      </c>
      <c r="DF373" s="230">
        <f t="shared" si="572"/>
        <v>-1.59386772851558E-6</v>
      </c>
      <c r="DG373" s="230">
        <f t="shared" si="572"/>
        <v>-1.59386772851558E-6</v>
      </c>
      <c r="DH373" s="230">
        <f t="shared" si="572"/>
        <v>-1.59386772851558E-6</v>
      </c>
      <c r="DI373" s="230">
        <f t="shared" si="573"/>
        <v>-1.59386772851558E-6</v>
      </c>
      <c r="DJ373" s="230">
        <f t="shared" si="573"/>
        <v>-1.59386772851558E-6</v>
      </c>
      <c r="DK373" s="230">
        <f t="shared" si="573"/>
        <v>-1.59386772851558E-6</v>
      </c>
      <c r="DL373" s="230">
        <f t="shared" si="573"/>
        <v>-1.59386772851558E-6</v>
      </c>
      <c r="DM373" s="230">
        <f t="shared" si="573"/>
        <v>-1.59386772851558E-6</v>
      </c>
      <c r="DN373" s="230">
        <f t="shared" si="573"/>
        <v>-1.59386772851558E-6</v>
      </c>
      <c r="DO373" s="230">
        <f t="shared" si="573"/>
        <v>-1.59386772851558E-6</v>
      </c>
      <c r="DP373" s="230">
        <f t="shared" si="573"/>
        <v>-1.59386772851558E-6</v>
      </c>
    </row>
    <row r="374" spans="2:120" x14ac:dyDescent="0.25">
      <c r="B374" s="194" t="str">
        <f t="shared" si="529"/>
        <v>Kuwait</v>
      </c>
      <c r="C374" s="233">
        <f>'web app'!$C$29</f>
        <v>668.55</v>
      </c>
      <c r="D374" s="234">
        <f>'web app'!$C$17</f>
        <v>0.15</v>
      </c>
      <c r="E374" s="235">
        <f>VLOOKUP($S374,'data countries EDGAR'!$A$15:$AA$223,'data countries EDGAR'!$AA$12,FALSE)</f>
        <v>5.5097386958045686E-4</v>
      </c>
      <c r="F374" s="235">
        <f>VLOOKUP($S374,'data countries EDGAR'!$A$15:$AA$223,'data countries EDGAR'!$Z$12,FALSE)</f>
        <v>2.6390535053714471E-3</v>
      </c>
      <c r="G374" s="193">
        <f t="shared" si="530"/>
        <v>1.5549413749398708</v>
      </c>
      <c r="H374" s="262">
        <f>VLOOKUP($S374,'data countries EDGAR'!$A$15:$AA$223,'data countries EDGAR'!M$12,FALSE)/1000</f>
        <v>9.6828318076877001E-2</v>
      </c>
      <c r="I374" s="236">
        <f>VLOOKUP($S374,'data countries EDGAR'!$A$15:$AA$223,'data countries EDGAR'!N$12,FALSE)/1000</f>
        <v>9.2947944145947994E-2</v>
      </c>
      <c r="J374" s="236">
        <f>VLOOKUP($S374,'data countries EDGAR'!$A$15:$AA$223,'data countries EDGAR'!O$12,FALSE)/1000</f>
        <v>9.9899472268256004E-2</v>
      </c>
      <c r="K374" s="236">
        <f>VLOOKUP($S374,'data countries EDGAR'!$A$15:$AA$223,'data countries EDGAR'!P$12,FALSE)/1000</f>
        <v>0.10261776533380999</v>
      </c>
      <c r="L374" s="236">
        <f>VLOOKUP($S374,'data countries EDGAR'!$A$15:$AA$223,'data countries EDGAR'!Q$12,FALSE)/1000</f>
        <v>0.11015911908148</v>
      </c>
      <c r="M374" s="236">
        <f>VLOOKUP($S374,'data countries EDGAR'!$A$15:$AA$223,'data countries EDGAR'!R$12,FALSE)/1000</f>
        <v>0.11593128054802</v>
      </c>
      <c r="N374" s="236"/>
      <c r="O374" s="236"/>
      <c r="P374" s="262">
        <f t="shared" si="531"/>
        <v>0.52155558137751401</v>
      </c>
      <c r="Q374" s="194">
        <f t="shared" si="532"/>
        <v>-0.12752440860282196</v>
      </c>
      <c r="R374" s="237">
        <f t="shared" si="533"/>
        <v>0.12340445300995602</v>
      </c>
      <c r="S374" s="194" t="str">
        <f>'data countries EDGAR'!A117</f>
        <v>Kuwait</v>
      </c>
      <c r="T374" s="210">
        <f>'web app'!$M$22-1</f>
        <v>2024</v>
      </c>
      <c r="U374" s="228">
        <f t="shared" si="534"/>
        <v>1.0333857935623567</v>
      </c>
      <c r="V374" s="193">
        <f t="shared" si="516"/>
        <v>1.0333857935612567</v>
      </c>
      <c r="W374" s="254">
        <f t="shared" si="535"/>
        <v>0.11218586637162287</v>
      </c>
      <c r="X374" s="197">
        <f t="shared" si="517"/>
        <v>0.11593128054802</v>
      </c>
      <c r="Y374" s="229">
        <f t="shared" si="518"/>
        <v>-2.3186256109604003E-3</v>
      </c>
      <c r="Z374" s="199">
        <f t="shared" si="536"/>
        <v>0.1182499061589804</v>
      </c>
      <c r="AA374" s="199">
        <f t="shared" si="519"/>
        <v>-481.33132262386135</v>
      </c>
      <c r="AB374" s="200">
        <f t="shared" si="520"/>
        <v>489796.19726881024</v>
      </c>
      <c r="AC374" s="199">
        <f t="shared" si="537"/>
        <v>2024.5116567870577</v>
      </c>
      <c r="AD374" s="199">
        <f t="shared" si="538"/>
        <v>2045.9467330634868</v>
      </c>
      <c r="AE374" s="201">
        <f t="shared" si="539"/>
        <v>2045.9467330634868</v>
      </c>
      <c r="AF374" s="202">
        <f t="shared" si="521"/>
        <v>2045.5262088857714</v>
      </c>
      <c r="AG374" s="202">
        <f t="shared" si="540"/>
        <v>2045.9467330634868</v>
      </c>
      <c r="AH374" s="202">
        <f t="shared" si="541"/>
        <v>2045</v>
      </c>
      <c r="AI374" s="177">
        <f t="shared" si="522"/>
        <v>2046</v>
      </c>
      <c r="AJ374" s="178" cm="1">
        <f t="array" ref="AJ374">IFERROR(INDEX($AN$6:$DP$6,MATCH(_xlfn.AGGREGATE(14,6,(AN374:DP374)/(AN374:DP374&lt;=0),1),AN374:DP374,0)),"-")</f>
        <v>2046</v>
      </c>
      <c r="AL374" s="176" t="s">
        <v>302</v>
      </c>
      <c r="AM374" s="154">
        <f t="shared" si="523"/>
        <v>9.6828318076877001E-2</v>
      </c>
      <c r="AN374" s="173">
        <f t="shared" si="524"/>
        <v>9.2947944145947994E-2</v>
      </c>
      <c r="AO374" s="173">
        <f t="shared" si="525"/>
        <v>9.9899472268256004E-2</v>
      </c>
      <c r="AP374" s="173">
        <f t="shared" si="526"/>
        <v>0.10261776533380999</v>
      </c>
      <c r="AQ374" s="173">
        <f t="shared" si="527"/>
        <v>0.11015911908148</v>
      </c>
      <c r="AR374" s="173">
        <f t="shared" si="528"/>
        <v>0.11593128054802</v>
      </c>
      <c r="AS374" s="230">
        <f t="shared" si="566"/>
        <v>0.11041762465418592</v>
      </c>
      <c r="AT374" s="230">
        <f t="shared" si="566"/>
        <v>0.10490396876035184</v>
      </c>
      <c r="AU374" s="230">
        <f t="shared" si="566"/>
        <v>9.9390312866517755E-2</v>
      </c>
      <c r="AV374" s="230">
        <f t="shared" si="566"/>
        <v>9.3876656972683672E-2</v>
      </c>
      <c r="AW374" s="230">
        <f t="shared" si="566"/>
        <v>8.836300107884959E-2</v>
      </c>
      <c r="AX374" s="230">
        <f t="shared" si="566"/>
        <v>8.2849345185015494E-2</v>
      </c>
      <c r="AY374" s="230">
        <f t="shared" si="566"/>
        <v>7.7335689291181425E-2</v>
      </c>
      <c r="AZ374" s="230">
        <f t="shared" si="566"/>
        <v>7.1822033397347329E-2</v>
      </c>
      <c r="BA374" s="230">
        <f t="shared" si="567"/>
        <v>6.6308377503513261E-2</v>
      </c>
      <c r="BB374" s="230">
        <f t="shared" si="567"/>
        <v>6.0794721609679171E-2</v>
      </c>
      <c r="BC374" s="230">
        <f t="shared" si="567"/>
        <v>5.5281065715845089E-2</v>
      </c>
      <c r="BD374" s="230">
        <f t="shared" si="567"/>
        <v>4.9767409822010999E-2</v>
      </c>
      <c r="BE374" s="230">
        <f t="shared" si="567"/>
        <v>4.4253753928176917E-2</v>
      </c>
      <c r="BF374" s="230">
        <f t="shared" si="567"/>
        <v>3.8740098034342835E-2</v>
      </c>
      <c r="BG374" s="230">
        <f t="shared" si="567"/>
        <v>3.3226442140508752E-2</v>
      </c>
      <c r="BH374" s="230">
        <f t="shared" si="567"/>
        <v>2.771278624667467E-2</v>
      </c>
      <c r="BI374" s="230">
        <f t="shared" si="567"/>
        <v>2.2199130352840588E-2</v>
      </c>
      <c r="BJ374" s="230">
        <f t="shared" si="567"/>
        <v>1.6685474459006505E-2</v>
      </c>
      <c r="BK374" s="230">
        <f t="shared" si="568"/>
        <v>1.1171818565172423E-2</v>
      </c>
      <c r="BL374" s="230">
        <f t="shared" si="568"/>
        <v>5.6581626713383404E-3</v>
      </c>
      <c r="BM374" s="230">
        <f t="shared" si="568"/>
        <v>1.5232890883680242E-4</v>
      </c>
      <c r="BN374" s="230">
        <f t="shared" si="568"/>
        <v>-2.3186256109604003E-3</v>
      </c>
      <c r="BO374" s="230">
        <f t="shared" si="568"/>
        <v>-2.3186256109604003E-3</v>
      </c>
      <c r="BP374" s="230">
        <f t="shared" si="568"/>
        <v>-2.3186256109604003E-3</v>
      </c>
      <c r="BQ374" s="230">
        <f t="shared" si="568"/>
        <v>-2.3186256109604003E-3</v>
      </c>
      <c r="BR374" s="230">
        <f t="shared" si="568"/>
        <v>-2.3186256109604003E-3</v>
      </c>
      <c r="BS374" s="230">
        <f t="shared" si="568"/>
        <v>-2.3186256109604003E-3</v>
      </c>
      <c r="BT374" s="230">
        <f t="shared" si="568"/>
        <v>-2.3186256109604003E-3</v>
      </c>
      <c r="BU374" s="230">
        <f t="shared" si="569"/>
        <v>-2.3186256109604003E-3</v>
      </c>
      <c r="BV374" s="230">
        <f t="shared" si="569"/>
        <v>-2.3186256109604003E-3</v>
      </c>
      <c r="BW374" s="230">
        <f t="shared" si="569"/>
        <v>-2.3186256109604003E-3</v>
      </c>
      <c r="BX374" s="230">
        <f t="shared" si="569"/>
        <v>-2.3186256109604003E-3</v>
      </c>
      <c r="BY374" s="230">
        <f t="shared" si="569"/>
        <v>-2.3186256109604003E-3</v>
      </c>
      <c r="BZ374" s="230">
        <f t="shared" si="569"/>
        <v>-2.3186256109604003E-3</v>
      </c>
      <c r="CA374" s="230">
        <f t="shared" si="569"/>
        <v>-2.3186256109604003E-3</v>
      </c>
      <c r="CB374" s="230">
        <f t="shared" si="569"/>
        <v>-2.3186256109604003E-3</v>
      </c>
      <c r="CC374" s="230">
        <f t="shared" si="569"/>
        <v>-2.3186256109604003E-3</v>
      </c>
      <c r="CD374" s="230">
        <f t="shared" si="569"/>
        <v>-2.3186256109604003E-3</v>
      </c>
      <c r="CE374" s="230">
        <f t="shared" si="570"/>
        <v>-2.3186256109604003E-3</v>
      </c>
      <c r="CF374" s="230">
        <f t="shared" si="570"/>
        <v>-2.3186256109604003E-3</v>
      </c>
      <c r="CG374" s="230">
        <f t="shared" si="570"/>
        <v>-2.3186256109604003E-3</v>
      </c>
      <c r="CH374" s="230">
        <f t="shared" si="570"/>
        <v>-2.3186256109604003E-3</v>
      </c>
      <c r="CI374" s="230">
        <f t="shared" si="570"/>
        <v>-2.3186256109604003E-3</v>
      </c>
      <c r="CJ374" s="230">
        <f t="shared" si="570"/>
        <v>-2.3186256109604003E-3</v>
      </c>
      <c r="CK374" s="230">
        <f t="shared" si="570"/>
        <v>-2.3186256109604003E-3</v>
      </c>
      <c r="CL374" s="230">
        <f t="shared" si="570"/>
        <v>-2.3186256109604003E-3</v>
      </c>
      <c r="CM374" s="230">
        <f t="shared" si="570"/>
        <v>-2.3186256109604003E-3</v>
      </c>
      <c r="CN374" s="230">
        <f t="shared" si="570"/>
        <v>-2.3186256109604003E-3</v>
      </c>
      <c r="CO374" s="230">
        <f t="shared" si="571"/>
        <v>-2.3186256109604003E-3</v>
      </c>
      <c r="CP374" s="230">
        <f t="shared" si="571"/>
        <v>-2.3186256109604003E-3</v>
      </c>
      <c r="CQ374" s="230">
        <f t="shared" si="571"/>
        <v>-2.3186256109604003E-3</v>
      </c>
      <c r="CR374" s="230">
        <f t="shared" si="571"/>
        <v>-2.3186256109604003E-3</v>
      </c>
      <c r="CS374" s="230">
        <f t="shared" si="571"/>
        <v>-2.3186256109604003E-3</v>
      </c>
      <c r="CT374" s="230">
        <f t="shared" si="571"/>
        <v>-2.3186256109604003E-3</v>
      </c>
      <c r="CU374" s="230">
        <f t="shared" si="571"/>
        <v>-2.3186256109604003E-3</v>
      </c>
      <c r="CV374" s="230">
        <f t="shared" si="571"/>
        <v>-2.3186256109604003E-3</v>
      </c>
      <c r="CW374" s="230">
        <f t="shared" si="571"/>
        <v>-2.3186256109604003E-3</v>
      </c>
      <c r="CX374" s="230">
        <f t="shared" si="571"/>
        <v>-2.3186256109604003E-3</v>
      </c>
      <c r="CY374" s="230">
        <f t="shared" si="572"/>
        <v>-2.3186256109604003E-3</v>
      </c>
      <c r="CZ374" s="230">
        <f t="shared" si="572"/>
        <v>-2.3186256109604003E-3</v>
      </c>
      <c r="DA374" s="230">
        <f t="shared" si="572"/>
        <v>-2.3186256109604003E-3</v>
      </c>
      <c r="DB374" s="230">
        <f t="shared" si="572"/>
        <v>-2.3186256109604003E-3</v>
      </c>
      <c r="DC374" s="230">
        <f t="shared" si="572"/>
        <v>-2.3186256109604003E-3</v>
      </c>
      <c r="DD374" s="230">
        <f t="shared" si="572"/>
        <v>-2.3186256109604003E-3</v>
      </c>
      <c r="DE374" s="230">
        <f t="shared" si="572"/>
        <v>-2.3186256109604003E-3</v>
      </c>
      <c r="DF374" s="230">
        <f t="shared" si="572"/>
        <v>-2.3186256109604003E-3</v>
      </c>
      <c r="DG374" s="230">
        <f t="shared" si="572"/>
        <v>-2.3186256109604003E-3</v>
      </c>
      <c r="DH374" s="230">
        <f t="shared" si="572"/>
        <v>-2.3186256109604003E-3</v>
      </c>
      <c r="DI374" s="230">
        <f t="shared" si="573"/>
        <v>-2.3186256109604003E-3</v>
      </c>
      <c r="DJ374" s="230">
        <f t="shared" si="573"/>
        <v>-2.3186256109604003E-3</v>
      </c>
      <c r="DK374" s="230">
        <f t="shared" si="573"/>
        <v>-2.3186256109604003E-3</v>
      </c>
      <c r="DL374" s="230">
        <f t="shared" si="573"/>
        <v>-2.3186256109604003E-3</v>
      </c>
      <c r="DM374" s="230">
        <f t="shared" si="573"/>
        <v>-2.3186256109604003E-3</v>
      </c>
      <c r="DN374" s="230">
        <f t="shared" si="573"/>
        <v>-2.3186256109604003E-3</v>
      </c>
      <c r="DO374" s="230">
        <f t="shared" si="573"/>
        <v>-2.3186256109604003E-3</v>
      </c>
      <c r="DP374" s="230">
        <f t="shared" si="573"/>
        <v>-2.3186256109604003E-3</v>
      </c>
    </row>
    <row r="375" spans="2:120" x14ac:dyDescent="0.25">
      <c r="B375" s="194" t="str">
        <f t="shared" si="529"/>
        <v>Kyrgyzstan</v>
      </c>
      <c r="C375" s="233">
        <f>'web app'!$C$29</f>
        <v>668.55</v>
      </c>
      <c r="D375" s="234">
        <f>'web app'!$C$17</f>
        <v>0.15</v>
      </c>
      <c r="E375" s="235">
        <f>VLOOKUP($S375,'data countries EDGAR'!$A$15:$AA$223,'data countries EDGAR'!$AA$12,FALSE)</f>
        <v>8.0638171025636815E-4</v>
      </c>
      <c r="F375" s="235">
        <f>VLOOKUP($S375,'data countries EDGAR'!$A$15:$AA$223,'data countries EDGAR'!$Z$12,FALSE)</f>
        <v>2.7872883856934342E-4</v>
      </c>
      <c r="G375" s="193">
        <f t="shared" si="530"/>
        <v>0.23925851413048857</v>
      </c>
      <c r="H375" s="262">
        <f>VLOOKUP($S375,'data countries EDGAR'!$A$15:$AA$223,'data countries EDGAR'!M$12,FALSE)/1000</f>
        <v>1.0226713699915001E-2</v>
      </c>
      <c r="I375" s="236">
        <f>VLOOKUP($S375,'data countries EDGAR'!$A$15:$AA$223,'data countries EDGAR'!N$12,FALSE)/1000</f>
        <v>9.3084910331953999E-3</v>
      </c>
      <c r="J375" s="236">
        <f>VLOOKUP($S375,'data countries EDGAR'!$A$15:$AA$223,'data countries EDGAR'!O$12,FALSE)/1000</f>
        <v>1.0515026225102E-2</v>
      </c>
      <c r="K375" s="236">
        <f>VLOOKUP($S375,'data countries EDGAR'!$A$15:$AA$223,'data countries EDGAR'!P$12,FALSE)/1000</f>
        <v>1.0501070483870001E-2</v>
      </c>
      <c r="L375" s="236">
        <f>VLOOKUP($S375,'data countries EDGAR'!$A$15:$AA$223,'data countries EDGAR'!Q$12,FALSE)/1000</f>
        <v>1.0230401641182E-2</v>
      </c>
      <c r="M375" s="236">
        <f>VLOOKUP($S375,'data countries EDGAR'!$A$15:$AA$223,'data countries EDGAR'!R$12,FALSE)/1000</f>
        <v>1.0744958074607E-2</v>
      </c>
      <c r="N375" s="236"/>
      <c r="O375" s="236"/>
      <c r="P375" s="262">
        <f t="shared" si="531"/>
        <v>5.12999474579564E-2</v>
      </c>
      <c r="Q375" s="194">
        <f t="shared" si="532"/>
        <v>-8.2954439445846618E-3</v>
      </c>
      <c r="R375" s="237">
        <f t="shared" si="533"/>
        <v>4.4134428621374136E-2</v>
      </c>
      <c r="S375" s="194" t="str">
        <f>'data countries EDGAR'!A118</f>
        <v>Kyrgyzstan</v>
      </c>
      <c r="T375" s="210">
        <f>'web app'!$M$22-1</f>
        <v>2024</v>
      </c>
      <c r="U375" s="228">
        <f t="shared" si="534"/>
        <v>0.18795856667253216</v>
      </c>
      <c r="V375" s="193">
        <f t="shared" si="516"/>
        <v>0.18795856667242974</v>
      </c>
      <c r="W375" s="254">
        <f t="shared" si="535"/>
        <v>5.7166631267330459E-2</v>
      </c>
      <c r="X375" s="197">
        <f t="shared" si="517"/>
        <v>1.0744958074607E-2</v>
      </c>
      <c r="Y375" s="229">
        <f t="shared" si="518"/>
        <v>-2.1489916149214E-4</v>
      </c>
      <c r="Z375" s="199">
        <f t="shared" si="536"/>
        <v>1.095985723609914E-2</v>
      </c>
      <c r="AA375" s="199">
        <f t="shared" si="519"/>
        <v>-44.796003612093379</v>
      </c>
      <c r="AB375" s="200">
        <f t="shared" si="520"/>
        <v>45769.438444807121</v>
      </c>
      <c r="AC375" s="199">
        <f t="shared" si="537"/>
        <v>2024.5065319661362</v>
      </c>
      <c r="AD375" s="199">
        <f t="shared" si="538"/>
        <v>2062.7733154890016</v>
      </c>
      <c r="AE375" s="201">
        <f t="shared" si="539"/>
        <v>2062.7733154890016</v>
      </c>
      <c r="AF375" s="202">
        <f t="shared" si="521"/>
        <v>2062.0228583225507</v>
      </c>
      <c r="AG375" s="202">
        <f t="shared" si="540"/>
        <v>2062.7733154890016</v>
      </c>
      <c r="AH375" s="202">
        <f t="shared" si="541"/>
        <v>2062</v>
      </c>
      <c r="AI375" s="177">
        <f t="shared" si="522"/>
        <v>2062</v>
      </c>
      <c r="AJ375" s="178" cm="1">
        <f t="array" ref="AJ375">IFERROR(INDEX($AN$6:$DP$6,MATCH(_xlfn.AGGREGATE(14,6,(AN375:DP375)/(AN375:DP375&lt;=0),1),AN375:DP375,0)),"-")</f>
        <v>2062</v>
      </c>
      <c r="AL375" s="176" t="s">
        <v>302</v>
      </c>
      <c r="AM375" s="154">
        <f t="shared" si="523"/>
        <v>1.0226713699915001E-2</v>
      </c>
      <c r="AN375" s="173">
        <f t="shared" si="524"/>
        <v>9.3084910331953999E-3</v>
      </c>
      <c r="AO375" s="173">
        <f t="shared" si="525"/>
        <v>1.0515026225102E-2</v>
      </c>
      <c r="AP375" s="173">
        <f t="shared" si="526"/>
        <v>1.0501070483870001E-2</v>
      </c>
      <c r="AQ375" s="173">
        <f t="shared" si="527"/>
        <v>1.0230401641182E-2</v>
      </c>
      <c r="AR375" s="173">
        <f t="shared" si="528"/>
        <v>1.0744958074607E-2</v>
      </c>
      <c r="AS375" s="230">
        <f t="shared" si="566"/>
        <v>1.0458600410107079E-2</v>
      </c>
      <c r="AT375" s="230">
        <f t="shared" si="566"/>
        <v>1.0172242745607157E-2</v>
      </c>
      <c r="AU375" s="230">
        <f t="shared" si="566"/>
        <v>9.8858850811072378E-3</v>
      </c>
      <c r="AV375" s="230">
        <f t="shared" si="566"/>
        <v>9.5995274166073164E-3</v>
      </c>
      <c r="AW375" s="230">
        <f t="shared" si="566"/>
        <v>9.3131697521073951E-3</v>
      </c>
      <c r="AX375" s="230">
        <f t="shared" si="566"/>
        <v>9.0268120876074737E-3</v>
      </c>
      <c r="AY375" s="230">
        <f t="shared" si="566"/>
        <v>8.7404544231075524E-3</v>
      </c>
      <c r="AZ375" s="230">
        <f t="shared" si="566"/>
        <v>8.4540967586076328E-3</v>
      </c>
      <c r="BA375" s="230">
        <f t="shared" si="567"/>
        <v>8.1677390941077115E-3</v>
      </c>
      <c r="BB375" s="230">
        <f t="shared" si="567"/>
        <v>7.8813814296077901E-3</v>
      </c>
      <c r="BC375" s="230">
        <f t="shared" si="567"/>
        <v>7.5950237651078688E-3</v>
      </c>
      <c r="BD375" s="230">
        <f t="shared" si="567"/>
        <v>7.3086661006079474E-3</v>
      </c>
      <c r="BE375" s="230">
        <f t="shared" si="567"/>
        <v>7.022308436108027E-3</v>
      </c>
      <c r="BF375" s="230">
        <f t="shared" si="567"/>
        <v>6.7359507716081056E-3</v>
      </c>
      <c r="BG375" s="230">
        <f t="shared" si="567"/>
        <v>6.4495931071081852E-3</v>
      </c>
      <c r="BH375" s="230">
        <f t="shared" si="567"/>
        <v>6.1632354426082638E-3</v>
      </c>
      <c r="BI375" s="230">
        <f t="shared" si="567"/>
        <v>5.8768777781083425E-3</v>
      </c>
      <c r="BJ375" s="230">
        <f t="shared" si="567"/>
        <v>5.590520113608422E-3</v>
      </c>
      <c r="BK375" s="230">
        <f t="shared" si="568"/>
        <v>5.3041624491085007E-3</v>
      </c>
      <c r="BL375" s="230">
        <f t="shared" si="568"/>
        <v>5.0178047846085802E-3</v>
      </c>
      <c r="BM375" s="230">
        <f t="shared" si="568"/>
        <v>4.7314471201086589E-3</v>
      </c>
      <c r="BN375" s="230">
        <f t="shared" si="568"/>
        <v>4.4450894556087375E-3</v>
      </c>
      <c r="BO375" s="230">
        <f t="shared" si="568"/>
        <v>4.1587317911088171E-3</v>
      </c>
      <c r="BP375" s="230">
        <f t="shared" si="568"/>
        <v>3.8723741266088957E-3</v>
      </c>
      <c r="BQ375" s="230">
        <f t="shared" si="568"/>
        <v>3.5860164621089744E-3</v>
      </c>
      <c r="BR375" s="230">
        <f t="shared" si="568"/>
        <v>3.2996587976090539E-3</v>
      </c>
      <c r="BS375" s="230">
        <f t="shared" si="568"/>
        <v>3.0133011331091326E-3</v>
      </c>
      <c r="BT375" s="230">
        <f t="shared" si="568"/>
        <v>2.7269434686092112E-3</v>
      </c>
      <c r="BU375" s="230">
        <f t="shared" si="569"/>
        <v>2.4405858041092899E-3</v>
      </c>
      <c r="BV375" s="230">
        <f t="shared" si="569"/>
        <v>2.1542281396093703E-3</v>
      </c>
      <c r="BW375" s="230">
        <f t="shared" si="569"/>
        <v>1.867870475109449E-3</v>
      </c>
      <c r="BX375" s="230">
        <f t="shared" si="569"/>
        <v>1.5815128106095276E-3</v>
      </c>
      <c r="BY375" s="230">
        <f t="shared" si="569"/>
        <v>1.2951551461096063E-3</v>
      </c>
      <c r="BZ375" s="230">
        <f t="shared" si="569"/>
        <v>1.0087974816096849E-3</v>
      </c>
      <c r="CA375" s="230">
        <f t="shared" si="569"/>
        <v>7.2243981710976533E-4</v>
      </c>
      <c r="CB375" s="230">
        <f t="shared" si="569"/>
        <v>4.36082152609844E-4</v>
      </c>
      <c r="CC375" s="230">
        <f t="shared" si="569"/>
        <v>1.4972448810992266E-4</v>
      </c>
      <c r="CD375" s="230">
        <f t="shared" si="569"/>
        <v>-1.2927580788333866E-4</v>
      </c>
      <c r="CE375" s="230">
        <f t="shared" si="570"/>
        <v>-2.1489916149214E-4</v>
      </c>
      <c r="CF375" s="230">
        <f t="shared" si="570"/>
        <v>-2.1489916149214E-4</v>
      </c>
      <c r="CG375" s="230">
        <f t="shared" si="570"/>
        <v>-2.1489916149214E-4</v>
      </c>
      <c r="CH375" s="230">
        <f t="shared" si="570"/>
        <v>-2.1489916149214E-4</v>
      </c>
      <c r="CI375" s="230">
        <f t="shared" si="570"/>
        <v>-2.1489916149214E-4</v>
      </c>
      <c r="CJ375" s="230">
        <f t="shared" si="570"/>
        <v>-2.1489916149214E-4</v>
      </c>
      <c r="CK375" s="230">
        <f t="shared" si="570"/>
        <v>-2.1489916149214E-4</v>
      </c>
      <c r="CL375" s="230">
        <f t="shared" si="570"/>
        <v>-2.1489916149214E-4</v>
      </c>
      <c r="CM375" s="230">
        <f t="shared" si="570"/>
        <v>-2.1489916149214E-4</v>
      </c>
      <c r="CN375" s="230">
        <f t="shared" si="570"/>
        <v>-2.1489916149214E-4</v>
      </c>
      <c r="CO375" s="230">
        <f t="shared" si="571"/>
        <v>-2.1489916149214E-4</v>
      </c>
      <c r="CP375" s="230">
        <f t="shared" si="571"/>
        <v>-2.1489916149214E-4</v>
      </c>
      <c r="CQ375" s="230">
        <f t="shared" si="571"/>
        <v>-2.1489916149214E-4</v>
      </c>
      <c r="CR375" s="230">
        <f t="shared" si="571"/>
        <v>-2.1489916149214E-4</v>
      </c>
      <c r="CS375" s="230">
        <f t="shared" si="571"/>
        <v>-2.1489916149214E-4</v>
      </c>
      <c r="CT375" s="230">
        <f t="shared" si="571"/>
        <v>-2.1489916149214E-4</v>
      </c>
      <c r="CU375" s="230">
        <f t="shared" si="571"/>
        <v>-2.1489916149214E-4</v>
      </c>
      <c r="CV375" s="230">
        <f t="shared" si="571"/>
        <v>-2.1489916149214E-4</v>
      </c>
      <c r="CW375" s="230">
        <f t="shared" si="571"/>
        <v>-2.1489916149214E-4</v>
      </c>
      <c r="CX375" s="230">
        <f t="shared" si="571"/>
        <v>-2.1489916149214E-4</v>
      </c>
      <c r="CY375" s="230">
        <f t="shared" si="572"/>
        <v>-2.1489916149214E-4</v>
      </c>
      <c r="CZ375" s="230">
        <f t="shared" si="572"/>
        <v>-2.1489916149214E-4</v>
      </c>
      <c r="DA375" s="230">
        <f t="shared" si="572"/>
        <v>-2.1489916149214E-4</v>
      </c>
      <c r="DB375" s="230">
        <f t="shared" si="572"/>
        <v>-2.1489916149214E-4</v>
      </c>
      <c r="DC375" s="230">
        <f t="shared" si="572"/>
        <v>-2.1489916149214E-4</v>
      </c>
      <c r="DD375" s="230">
        <f t="shared" si="572"/>
        <v>-2.1489916149214E-4</v>
      </c>
      <c r="DE375" s="230">
        <f t="shared" si="572"/>
        <v>-2.1489916149214E-4</v>
      </c>
      <c r="DF375" s="230">
        <f t="shared" si="572"/>
        <v>-2.1489916149214E-4</v>
      </c>
      <c r="DG375" s="230">
        <f t="shared" si="572"/>
        <v>-2.1489916149214E-4</v>
      </c>
      <c r="DH375" s="230">
        <f t="shared" si="572"/>
        <v>-2.1489916149214E-4</v>
      </c>
      <c r="DI375" s="230">
        <f t="shared" si="573"/>
        <v>-2.1489916149214E-4</v>
      </c>
      <c r="DJ375" s="230">
        <f t="shared" si="573"/>
        <v>-2.1489916149214E-4</v>
      </c>
      <c r="DK375" s="230">
        <f t="shared" si="573"/>
        <v>-2.1489916149214E-4</v>
      </c>
      <c r="DL375" s="230">
        <f t="shared" si="573"/>
        <v>-2.1489916149214E-4</v>
      </c>
      <c r="DM375" s="230">
        <f t="shared" si="573"/>
        <v>-2.1489916149214E-4</v>
      </c>
      <c r="DN375" s="230">
        <f t="shared" si="573"/>
        <v>-2.1489916149214E-4</v>
      </c>
      <c r="DO375" s="230">
        <f t="shared" si="573"/>
        <v>-2.1489916149214E-4</v>
      </c>
      <c r="DP375" s="230">
        <f t="shared" si="573"/>
        <v>-2.1489916149214E-4</v>
      </c>
    </row>
    <row r="376" spans="2:120" x14ac:dyDescent="0.25">
      <c r="B376" s="194" t="str">
        <f t="shared" si="529"/>
        <v>Laos</v>
      </c>
      <c r="C376" s="233">
        <f>'web app'!$C$29</f>
        <v>668.55</v>
      </c>
      <c r="D376" s="234">
        <f>'web app'!$C$17</f>
        <v>0.15</v>
      </c>
      <c r="E376" s="235">
        <f>VLOOKUP($S376,'data countries EDGAR'!$A$15:$AA$223,'data countries EDGAR'!$AA$12,FALSE)</f>
        <v>9.1603590664310537E-4</v>
      </c>
      <c r="F376" s="235">
        <f>VLOOKUP($S376,'data countries EDGAR'!$A$15:$AA$223,'data countries EDGAR'!$Z$12,FALSE)</f>
        <v>5.2793105293180297E-4</v>
      </c>
      <c r="G376" s="193">
        <f t="shared" si="530"/>
        <v>0.39186843042986053</v>
      </c>
      <c r="H376" s="262">
        <f>VLOOKUP($S376,'data countries EDGAR'!$A$15:$AA$223,'data countries EDGAR'!M$12,FALSE)/1000</f>
        <v>1.9370079390924E-2</v>
      </c>
      <c r="I376" s="236">
        <f>VLOOKUP($S376,'data countries EDGAR'!$A$15:$AA$223,'data countries EDGAR'!N$12,FALSE)/1000</f>
        <v>1.9437797646663001E-2</v>
      </c>
      <c r="J376" s="236">
        <f>VLOOKUP($S376,'data countries EDGAR'!$A$15:$AA$223,'data countries EDGAR'!O$12,FALSE)/1000</f>
        <v>2.3816634781399001E-2</v>
      </c>
      <c r="K376" s="236">
        <f>VLOOKUP($S376,'data countries EDGAR'!$A$15:$AA$223,'data countries EDGAR'!P$12,FALSE)/1000</f>
        <v>2.4031527049818001E-2</v>
      </c>
      <c r="L376" s="236">
        <f>VLOOKUP($S376,'data countries EDGAR'!$A$15:$AA$223,'data countries EDGAR'!Q$12,FALSE)/1000</f>
        <v>2.5743696223737001E-2</v>
      </c>
      <c r="M376" s="236">
        <f>VLOOKUP($S376,'data countries EDGAR'!$A$15:$AA$223,'data countries EDGAR'!R$12,FALSE)/1000</f>
        <v>2.6062727033672E-2</v>
      </c>
      <c r="N376" s="236"/>
      <c r="O376" s="236"/>
      <c r="P376" s="262">
        <f t="shared" si="531"/>
        <v>0.11909238273528899</v>
      </c>
      <c r="Q376" s="194">
        <f t="shared" si="532"/>
        <v>-2.710523611501886E-2</v>
      </c>
      <c r="R376" s="237">
        <f t="shared" si="533"/>
        <v>9.9368094611330046E-2</v>
      </c>
      <c r="S376" s="194" t="str">
        <f>'data countries EDGAR'!A119</f>
        <v>Laos</v>
      </c>
      <c r="T376" s="210">
        <f>'web app'!$M$22-1</f>
        <v>2024</v>
      </c>
      <c r="U376" s="228">
        <f t="shared" si="534"/>
        <v>0.27277604769457153</v>
      </c>
      <c r="V376" s="193">
        <f t="shared" si="516"/>
        <v>0.2727760476943164</v>
      </c>
      <c r="W376" s="254">
        <f t="shared" si="535"/>
        <v>9.5546244817651171E-2</v>
      </c>
      <c r="X376" s="197">
        <f t="shared" si="517"/>
        <v>2.6062727033672E-2</v>
      </c>
      <c r="Y376" s="229">
        <f t="shared" si="518"/>
        <v>-5.2125454067344001E-4</v>
      </c>
      <c r="Z376" s="199">
        <f t="shared" si="536"/>
        <v>2.6583981574345439E-2</v>
      </c>
      <c r="AA376" s="199">
        <f t="shared" si="519"/>
        <v>-108.28990816167052</v>
      </c>
      <c r="AB376" s="200">
        <f t="shared" si="520"/>
        <v>110275.81219268977</v>
      </c>
      <c r="AC376" s="199">
        <f t="shared" si="537"/>
        <v>2024.5102074062675</v>
      </c>
      <c r="AD376" s="199">
        <f t="shared" si="538"/>
        <v>2048.9920201973823</v>
      </c>
      <c r="AE376" s="201">
        <f t="shared" si="539"/>
        <v>2048.9920201973823</v>
      </c>
      <c r="AF376" s="202">
        <f t="shared" si="521"/>
        <v>2048.5117845072377</v>
      </c>
      <c r="AG376" s="202">
        <f t="shared" si="540"/>
        <v>2048.9920201973823</v>
      </c>
      <c r="AH376" s="202">
        <f t="shared" si="541"/>
        <v>2048</v>
      </c>
      <c r="AI376" s="177">
        <f t="shared" si="522"/>
        <v>2049</v>
      </c>
      <c r="AJ376" s="178" cm="1">
        <f t="array" ref="AJ376">IFERROR(INDEX($AN$6:$DP$6,MATCH(_xlfn.AGGREGATE(14,6,(AN376:DP376)/(AN376:DP376&lt;=0),1),AN376:DP376,0)),"-")</f>
        <v>2049</v>
      </c>
      <c r="AL376" s="176" t="s">
        <v>302</v>
      </c>
      <c r="AM376" s="154">
        <f t="shared" si="523"/>
        <v>1.9370079390924E-2</v>
      </c>
      <c r="AN376" s="173">
        <f t="shared" si="524"/>
        <v>1.9437797646663001E-2</v>
      </c>
      <c r="AO376" s="173">
        <f t="shared" si="525"/>
        <v>2.3816634781399001E-2</v>
      </c>
      <c r="AP376" s="173">
        <f t="shared" si="526"/>
        <v>2.4031527049818001E-2</v>
      </c>
      <c r="AQ376" s="173">
        <f t="shared" si="527"/>
        <v>2.5743696223737001E-2</v>
      </c>
      <c r="AR376" s="173">
        <f t="shared" si="528"/>
        <v>2.6062727033672E-2</v>
      </c>
      <c r="AS376" s="230">
        <f t="shared" si="566"/>
        <v>2.4977313035149055E-2</v>
      </c>
      <c r="AT376" s="230">
        <f t="shared" si="566"/>
        <v>2.3891899036626113E-2</v>
      </c>
      <c r="AU376" s="230">
        <f t="shared" si="566"/>
        <v>2.2806485038103168E-2</v>
      </c>
      <c r="AV376" s="230">
        <f t="shared" si="566"/>
        <v>2.1721071039580226E-2</v>
      </c>
      <c r="AW376" s="230">
        <f t="shared" si="566"/>
        <v>2.0635657041057281E-2</v>
      </c>
      <c r="AX376" s="230">
        <f t="shared" si="566"/>
        <v>1.9550243042534339E-2</v>
      </c>
      <c r="AY376" s="230">
        <f t="shared" si="566"/>
        <v>1.8464829044011394E-2</v>
      </c>
      <c r="AZ376" s="230">
        <f t="shared" si="566"/>
        <v>1.7379415045488449E-2</v>
      </c>
      <c r="BA376" s="230">
        <f t="shared" si="567"/>
        <v>1.6294001046965507E-2</v>
      </c>
      <c r="BB376" s="230">
        <f t="shared" si="567"/>
        <v>1.5208587048442563E-2</v>
      </c>
      <c r="BC376" s="230">
        <f t="shared" si="567"/>
        <v>1.412317304991962E-2</v>
      </c>
      <c r="BD376" s="230">
        <f t="shared" si="567"/>
        <v>1.3037759051396675E-2</v>
      </c>
      <c r="BE376" s="230">
        <f t="shared" si="567"/>
        <v>1.1952345052873731E-2</v>
      </c>
      <c r="BF376" s="230">
        <f t="shared" si="567"/>
        <v>1.0866931054350788E-2</v>
      </c>
      <c r="BG376" s="230">
        <f t="shared" si="567"/>
        <v>9.7815170558278458E-3</v>
      </c>
      <c r="BH376" s="230">
        <f t="shared" si="567"/>
        <v>8.6961030573049006E-3</v>
      </c>
      <c r="BI376" s="230">
        <f t="shared" si="567"/>
        <v>7.6106890587819553E-3</v>
      </c>
      <c r="BJ376" s="230">
        <f t="shared" si="567"/>
        <v>6.5252750602590136E-3</v>
      </c>
      <c r="BK376" s="230">
        <f t="shared" si="568"/>
        <v>5.4398610617360683E-3</v>
      </c>
      <c r="BL376" s="230">
        <f t="shared" si="568"/>
        <v>4.3544470632131266E-3</v>
      </c>
      <c r="BM376" s="230">
        <f t="shared" si="568"/>
        <v>3.2690330646901813E-3</v>
      </c>
      <c r="BN376" s="230">
        <f t="shared" si="568"/>
        <v>2.1836190661672396E-3</v>
      </c>
      <c r="BO376" s="230">
        <f t="shared" si="568"/>
        <v>1.0982050676442943E-3</v>
      </c>
      <c r="BP376" s="230">
        <f t="shared" si="568"/>
        <v>1.2825627210765369E-5</v>
      </c>
      <c r="BQ376" s="230">
        <f t="shared" si="568"/>
        <v>-5.2125454067344001E-4</v>
      </c>
      <c r="BR376" s="230">
        <f t="shared" si="568"/>
        <v>-5.2125454067344001E-4</v>
      </c>
      <c r="BS376" s="230">
        <f t="shared" si="568"/>
        <v>-5.2125454067344001E-4</v>
      </c>
      <c r="BT376" s="230">
        <f t="shared" si="568"/>
        <v>-5.2125454067344001E-4</v>
      </c>
      <c r="BU376" s="230">
        <f t="shared" si="569"/>
        <v>-5.2125454067344001E-4</v>
      </c>
      <c r="BV376" s="230">
        <f t="shared" si="569"/>
        <v>-5.2125454067344001E-4</v>
      </c>
      <c r="BW376" s="230">
        <f t="shared" si="569"/>
        <v>-5.2125454067344001E-4</v>
      </c>
      <c r="BX376" s="230">
        <f t="shared" si="569"/>
        <v>-5.2125454067344001E-4</v>
      </c>
      <c r="BY376" s="230">
        <f t="shared" si="569"/>
        <v>-5.2125454067344001E-4</v>
      </c>
      <c r="BZ376" s="230">
        <f t="shared" si="569"/>
        <v>-5.2125454067344001E-4</v>
      </c>
      <c r="CA376" s="230">
        <f t="shared" si="569"/>
        <v>-5.2125454067344001E-4</v>
      </c>
      <c r="CB376" s="230">
        <f t="shared" si="569"/>
        <v>-5.2125454067344001E-4</v>
      </c>
      <c r="CC376" s="230">
        <f t="shared" si="569"/>
        <v>-5.2125454067344001E-4</v>
      </c>
      <c r="CD376" s="230">
        <f t="shared" si="569"/>
        <v>-5.2125454067344001E-4</v>
      </c>
      <c r="CE376" s="230">
        <f t="shared" si="570"/>
        <v>-5.2125454067344001E-4</v>
      </c>
      <c r="CF376" s="230">
        <f t="shared" si="570"/>
        <v>-5.2125454067344001E-4</v>
      </c>
      <c r="CG376" s="230">
        <f t="shared" si="570"/>
        <v>-5.2125454067344001E-4</v>
      </c>
      <c r="CH376" s="230">
        <f t="shared" si="570"/>
        <v>-5.2125454067344001E-4</v>
      </c>
      <c r="CI376" s="230">
        <f t="shared" si="570"/>
        <v>-5.2125454067344001E-4</v>
      </c>
      <c r="CJ376" s="230">
        <f t="shared" si="570"/>
        <v>-5.2125454067344001E-4</v>
      </c>
      <c r="CK376" s="230">
        <f t="shared" si="570"/>
        <v>-5.2125454067344001E-4</v>
      </c>
      <c r="CL376" s="230">
        <f t="shared" si="570"/>
        <v>-5.2125454067344001E-4</v>
      </c>
      <c r="CM376" s="230">
        <f t="shared" si="570"/>
        <v>-5.2125454067344001E-4</v>
      </c>
      <c r="CN376" s="230">
        <f t="shared" si="570"/>
        <v>-5.2125454067344001E-4</v>
      </c>
      <c r="CO376" s="230">
        <f t="shared" si="571"/>
        <v>-5.2125454067344001E-4</v>
      </c>
      <c r="CP376" s="230">
        <f t="shared" si="571"/>
        <v>-5.2125454067344001E-4</v>
      </c>
      <c r="CQ376" s="230">
        <f t="shared" si="571"/>
        <v>-5.2125454067344001E-4</v>
      </c>
      <c r="CR376" s="230">
        <f t="shared" si="571"/>
        <v>-5.2125454067344001E-4</v>
      </c>
      <c r="CS376" s="230">
        <f t="shared" si="571"/>
        <v>-5.2125454067344001E-4</v>
      </c>
      <c r="CT376" s="230">
        <f t="shared" si="571"/>
        <v>-5.2125454067344001E-4</v>
      </c>
      <c r="CU376" s="230">
        <f t="shared" si="571"/>
        <v>-5.2125454067344001E-4</v>
      </c>
      <c r="CV376" s="230">
        <f t="shared" si="571"/>
        <v>-5.2125454067344001E-4</v>
      </c>
      <c r="CW376" s="230">
        <f t="shared" si="571"/>
        <v>-5.2125454067344001E-4</v>
      </c>
      <c r="CX376" s="230">
        <f t="shared" si="571"/>
        <v>-5.2125454067344001E-4</v>
      </c>
      <c r="CY376" s="230">
        <f t="shared" si="572"/>
        <v>-5.2125454067344001E-4</v>
      </c>
      <c r="CZ376" s="230">
        <f t="shared" si="572"/>
        <v>-5.2125454067344001E-4</v>
      </c>
      <c r="DA376" s="230">
        <f t="shared" si="572"/>
        <v>-5.2125454067344001E-4</v>
      </c>
      <c r="DB376" s="230">
        <f t="shared" si="572"/>
        <v>-5.2125454067344001E-4</v>
      </c>
      <c r="DC376" s="230">
        <f t="shared" si="572"/>
        <v>-5.2125454067344001E-4</v>
      </c>
      <c r="DD376" s="230">
        <f t="shared" si="572"/>
        <v>-5.2125454067344001E-4</v>
      </c>
      <c r="DE376" s="230">
        <f t="shared" si="572"/>
        <v>-5.2125454067344001E-4</v>
      </c>
      <c r="DF376" s="230">
        <f t="shared" si="572"/>
        <v>-5.2125454067344001E-4</v>
      </c>
      <c r="DG376" s="230">
        <f t="shared" si="572"/>
        <v>-5.2125454067344001E-4</v>
      </c>
      <c r="DH376" s="230">
        <f t="shared" si="572"/>
        <v>-5.2125454067344001E-4</v>
      </c>
      <c r="DI376" s="230">
        <f t="shared" si="573"/>
        <v>-5.2125454067344001E-4</v>
      </c>
      <c r="DJ376" s="230">
        <f t="shared" si="573"/>
        <v>-5.2125454067344001E-4</v>
      </c>
      <c r="DK376" s="230">
        <f t="shared" si="573"/>
        <v>-5.2125454067344001E-4</v>
      </c>
      <c r="DL376" s="230">
        <f t="shared" si="573"/>
        <v>-5.2125454067344001E-4</v>
      </c>
      <c r="DM376" s="230">
        <f t="shared" si="573"/>
        <v>-5.2125454067344001E-4</v>
      </c>
      <c r="DN376" s="230">
        <f t="shared" si="573"/>
        <v>-5.2125454067344001E-4</v>
      </c>
      <c r="DO376" s="230">
        <f t="shared" si="573"/>
        <v>-5.2125454067344001E-4</v>
      </c>
      <c r="DP376" s="230">
        <f t="shared" si="573"/>
        <v>-5.2125454067344001E-4</v>
      </c>
    </row>
    <row r="377" spans="2:120" x14ac:dyDescent="0.25">
      <c r="B377" s="194" t="str">
        <f t="shared" si="529"/>
        <v>Latvia</v>
      </c>
      <c r="C377" s="233">
        <f>'web app'!$C$29</f>
        <v>668.55</v>
      </c>
      <c r="D377" s="234">
        <f>'web app'!$C$17</f>
        <v>0.15</v>
      </c>
      <c r="E377" s="235">
        <f>VLOOKUP($S377,'data countries EDGAR'!$A$15:$AA$223,'data countries EDGAR'!$AA$12,FALSE)</f>
        <v>2.4781760730156803E-4</v>
      </c>
      <c r="F377" s="235">
        <f>VLOOKUP($S377,'data countries EDGAR'!$A$15:$AA$223,'data countries EDGAR'!$Z$12,FALSE)</f>
        <v>2.1552666759115224E-4</v>
      </c>
      <c r="G377" s="193">
        <f t="shared" si="530"/>
        <v>0.14732856977957459</v>
      </c>
      <c r="H377" s="262">
        <f>VLOOKUP($S377,'data countries EDGAR'!$A$15:$AA$223,'data countries EDGAR'!M$12,FALSE)/1000</f>
        <v>7.9077914415486995E-3</v>
      </c>
      <c r="I377" s="236">
        <f>VLOOKUP($S377,'data countries EDGAR'!$A$15:$AA$223,'data countries EDGAR'!N$12,FALSE)/1000</f>
        <v>7.2770801801860996E-3</v>
      </c>
      <c r="J377" s="236">
        <f>VLOOKUP($S377,'data countries EDGAR'!$A$15:$AA$223,'data countries EDGAR'!O$12,FALSE)/1000</f>
        <v>7.530390267613E-3</v>
      </c>
      <c r="K377" s="236">
        <f>VLOOKUP($S377,'data countries EDGAR'!$A$15:$AA$223,'data countries EDGAR'!P$12,FALSE)/1000</f>
        <v>6.9267800340662997E-3</v>
      </c>
      <c r="L377" s="236">
        <f>VLOOKUP($S377,'data countries EDGAR'!$A$15:$AA$223,'data countries EDGAR'!Q$12,FALSE)/1000</f>
        <v>6.9003933320352998E-3</v>
      </c>
      <c r="M377" s="236">
        <f>VLOOKUP($S377,'data countries EDGAR'!$A$15:$AA$223,'data countries EDGAR'!R$12,FALSE)/1000</f>
        <v>6.8072190752313999E-3</v>
      </c>
      <c r="N377" s="236"/>
      <c r="O377" s="236"/>
      <c r="P377" s="262">
        <f t="shared" si="531"/>
        <v>3.5441862889132099E-2</v>
      </c>
      <c r="Q377" s="194">
        <f t="shared" si="532"/>
        <v>-5.5346776610028367E-3</v>
      </c>
      <c r="R377" s="237">
        <f t="shared" si="533"/>
        <v>4.9466802758099726E-2</v>
      </c>
      <c r="S377" s="194" t="str">
        <f>'data countries EDGAR'!A120</f>
        <v>Latvia</v>
      </c>
      <c r="T377" s="210">
        <f>'web app'!$M$22-1</f>
        <v>2024</v>
      </c>
      <c r="U377" s="228">
        <f t="shared" si="534"/>
        <v>0.1118867068904425</v>
      </c>
      <c r="V377" s="193">
        <f t="shared" si="516"/>
        <v>0.1118867068904791</v>
      </c>
      <c r="W377" s="254">
        <f t="shared" si="535"/>
        <v>6.0840284466800121E-2</v>
      </c>
      <c r="X377" s="197">
        <f t="shared" si="517"/>
        <v>6.8072190752313999E-3</v>
      </c>
      <c r="Y377" s="229">
        <f t="shared" si="518"/>
        <v>-1.3614438150462801E-4</v>
      </c>
      <c r="Z377" s="199">
        <f t="shared" si="536"/>
        <v>6.9433634567360276E-3</v>
      </c>
      <c r="AA377" s="199">
        <f t="shared" si="519"/>
        <v>-28.365089359550502</v>
      </c>
      <c r="AB377" s="200">
        <f t="shared" si="520"/>
        <v>28967.053944631709</v>
      </c>
      <c r="AC377" s="199">
        <f t="shared" si="537"/>
        <v>2024.506905719697</v>
      </c>
      <c r="AD377" s="199">
        <f t="shared" si="538"/>
        <v>2060.7018747644101</v>
      </c>
      <c r="AE377" s="201">
        <f t="shared" si="539"/>
        <v>2060.7018747644101</v>
      </c>
      <c r="AF377" s="202">
        <f t="shared" si="521"/>
        <v>2059.9920340827553</v>
      </c>
      <c r="AG377" s="202">
        <f t="shared" si="540"/>
        <v>2060.7018747644101</v>
      </c>
      <c r="AH377" s="202">
        <f t="shared" si="541"/>
        <v>2060</v>
      </c>
      <c r="AI377" s="177">
        <f t="shared" si="522"/>
        <v>2060</v>
      </c>
      <c r="AJ377" s="178" cm="1">
        <f t="array" ref="AJ377">IFERROR(INDEX($AN$6:$DP$6,MATCH(_xlfn.AGGREGATE(14,6,(AN377:DP377)/(AN377:DP377&lt;=0),1),AN377:DP377,0)),"-")</f>
        <v>2060</v>
      </c>
      <c r="AL377" s="176" t="s">
        <v>302</v>
      </c>
      <c r="AM377" s="154">
        <f t="shared" si="523"/>
        <v>7.9077914415486995E-3</v>
      </c>
      <c r="AN377" s="173">
        <f t="shared" si="524"/>
        <v>7.2770801801860996E-3</v>
      </c>
      <c r="AO377" s="173">
        <f t="shared" si="525"/>
        <v>7.530390267613E-3</v>
      </c>
      <c r="AP377" s="173">
        <f t="shared" si="526"/>
        <v>6.9267800340662997E-3</v>
      </c>
      <c r="AQ377" s="173">
        <f t="shared" si="527"/>
        <v>6.9003933320352998E-3</v>
      </c>
      <c r="AR377" s="173">
        <f t="shared" si="528"/>
        <v>6.8072190752313999E-3</v>
      </c>
      <c r="AS377" s="230">
        <f t="shared" si="566"/>
        <v>6.6154233878002611E-3</v>
      </c>
      <c r="AT377" s="230">
        <f t="shared" si="566"/>
        <v>6.4236277003691233E-3</v>
      </c>
      <c r="AU377" s="230">
        <f t="shared" si="566"/>
        <v>6.2318320129379845E-3</v>
      </c>
      <c r="AV377" s="230">
        <f t="shared" si="566"/>
        <v>6.0400363255068458E-3</v>
      </c>
      <c r="AW377" s="230">
        <f t="shared" si="566"/>
        <v>5.8482406380757079E-3</v>
      </c>
      <c r="AX377" s="230">
        <f t="shared" si="566"/>
        <v>5.6564449506445692E-3</v>
      </c>
      <c r="AY377" s="230">
        <f t="shared" si="566"/>
        <v>5.4646492632134305E-3</v>
      </c>
      <c r="AZ377" s="230">
        <f t="shared" si="566"/>
        <v>5.2728535757822926E-3</v>
      </c>
      <c r="BA377" s="230">
        <f t="shared" si="567"/>
        <v>5.0810578883511539E-3</v>
      </c>
      <c r="BB377" s="230">
        <f t="shared" si="567"/>
        <v>4.8892622009200151E-3</v>
      </c>
      <c r="BC377" s="230">
        <f t="shared" si="567"/>
        <v>4.6974665134888773E-3</v>
      </c>
      <c r="BD377" s="230">
        <f t="shared" si="567"/>
        <v>4.5056708260577385E-3</v>
      </c>
      <c r="BE377" s="230">
        <f t="shared" si="567"/>
        <v>4.3138751386265998E-3</v>
      </c>
      <c r="BF377" s="230">
        <f t="shared" si="567"/>
        <v>4.1220794511954619E-3</v>
      </c>
      <c r="BG377" s="230">
        <f t="shared" si="567"/>
        <v>3.9302837637643232E-3</v>
      </c>
      <c r="BH377" s="230">
        <f t="shared" si="567"/>
        <v>3.7384880763331849E-3</v>
      </c>
      <c r="BI377" s="230">
        <f t="shared" si="567"/>
        <v>3.5466923889020466E-3</v>
      </c>
      <c r="BJ377" s="230">
        <f t="shared" si="567"/>
        <v>3.3548967014709078E-3</v>
      </c>
      <c r="BK377" s="230">
        <f t="shared" si="568"/>
        <v>3.1631010140397695E-3</v>
      </c>
      <c r="BL377" s="230">
        <f t="shared" si="568"/>
        <v>2.9713053266086312E-3</v>
      </c>
      <c r="BM377" s="230">
        <f t="shared" si="568"/>
        <v>2.7795096391774925E-3</v>
      </c>
      <c r="BN377" s="230">
        <f t="shared" si="568"/>
        <v>2.5877139517463546E-3</v>
      </c>
      <c r="BO377" s="230">
        <f t="shared" si="568"/>
        <v>2.3959182643152159E-3</v>
      </c>
      <c r="BP377" s="230">
        <f t="shared" si="568"/>
        <v>2.2041225768840772E-3</v>
      </c>
      <c r="BQ377" s="230">
        <f t="shared" si="568"/>
        <v>2.0123268894529393E-3</v>
      </c>
      <c r="BR377" s="230">
        <f t="shared" si="568"/>
        <v>1.8205312020218006E-3</v>
      </c>
      <c r="BS377" s="230">
        <f t="shared" si="568"/>
        <v>1.6287355145906618E-3</v>
      </c>
      <c r="BT377" s="230">
        <f t="shared" si="568"/>
        <v>1.436939827159524E-3</v>
      </c>
      <c r="BU377" s="230">
        <f t="shared" si="569"/>
        <v>1.2451441397283852E-3</v>
      </c>
      <c r="BV377" s="230">
        <f t="shared" si="569"/>
        <v>1.0533484522972465E-3</v>
      </c>
      <c r="BW377" s="230">
        <f t="shared" si="569"/>
        <v>8.6155276486610862E-4</v>
      </c>
      <c r="BX377" s="230">
        <f t="shared" si="569"/>
        <v>6.6975707743496989E-4</v>
      </c>
      <c r="BY377" s="230">
        <f t="shared" si="569"/>
        <v>4.7796139000383115E-4</v>
      </c>
      <c r="BZ377" s="230">
        <f t="shared" si="569"/>
        <v>2.8616570257269328E-4</v>
      </c>
      <c r="CA377" s="230">
        <f t="shared" si="569"/>
        <v>9.4370015141554547E-5</v>
      </c>
      <c r="CB377" s="230">
        <f t="shared" si="569"/>
        <v>-8.8902400817717921E-5</v>
      </c>
      <c r="CC377" s="230">
        <f t="shared" si="569"/>
        <v>-1.3614438150462801E-4</v>
      </c>
      <c r="CD377" s="230">
        <f t="shared" si="569"/>
        <v>-1.3614438150462801E-4</v>
      </c>
      <c r="CE377" s="230">
        <f t="shared" si="570"/>
        <v>-1.3614438150462801E-4</v>
      </c>
      <c r="CF377" s="230">
        <f t="shared" si="570"/>
        <v>-1.3614438150462801E-4</v>
      </c>
      <c r="CG377" s="230">
        <f t="shared" si="570"/>
        <v>-1.3614438150462801E-4</v>
      </c>
      <c r="CH377" s="230">
        <f t="shared" si="570"/>
        <v>-1.3614438150462801E-4</v>
      </c>
      <c r="CI377" s="230">
        <f t="shared" si="570"/>
        <v>-1.3614438150462801E-4</v>
      </c>
      <c r="CJ377" s="230">
        <f t="shared" si="570"/>
        <v>-1.3614438150462801E-4</v>
      </c>
      <c r="CK377" s="230">
        <f t="shared" si="570"/>
        <v>-1.3614438150462801E-4</v>
      </c>
      <c r="CL377" s="230">
        <f t="shared" si="570"/>
        <v>-1.3614438150462801E-4</v>
      </c>
      <c r="CM377" s="230">
        <f t="shared" si="570"/>
        <v>-1.3614438150462801E-4</v>
      </c>
      <c r="CN377" s="230">
        <f t="shared" si="570"/>
        <v>-1.3614438150462801E-4</v>
      </c>
      <c r="CO377" s="230">
        <f t="shared" si="571"/>
        <v>-1.3614438150462801E-4</v>
      </c>
      <c r="CP377" s="230">
        <f t="shared" si="571"/>
        <v>-1.3614438150462801E-4</v>
      </c>
      <c r="CQ377" s="230">
        <f t="shared" si="571"/>
        <v>-1.3614438150462801E-4</v>
      </c>
      <c r="CR377" s="230">
        <f t="shared" si="571"/>
        <v>-1.3614438150462801E-4</v>
      </c>
      <c r="CS377" s="230">
        <f t="shared" si="571"/>
        <v>-1.3614438150462801E-4</v>
      </c>
      <c r="CT377" s="230">
        <f t="shared" si="571"/>
        <v>-1.3614438150462801E-4</v>
      </c>
      <c r="CU377" s="230">
        <f t="shared" si="571"/>
        <v>-1.3614438150462801E-4</v>
      </c>
      <c r="CV377" s="230">
        <f t="shared" si="571"/>
        <v>-1.3614438150462801E-4</v>
      </c>
      <c r="CW377" s="230">
        <f t="shared" si="571"/>
        <v>-1.3614438150462801E-4</v>
      </c>
      <c r="CX377" s="230">
        <f t="shared" si="571"/>
        <v>-1.3614438150462801E-4</v>
      </c>
      <c r="CY377" s="230">
        <f t="shared" si="572"/>
        <v>-1.3614438150462801E-4</v>
      </c>
      <c r="CZ377" s="230">
        <f t="shared" si="572"/>
        <v>-1.3614438150462801E-4</v>
      </c>
      <c r="DA377" s="230">
        <f t="shared" si="572"/>
        <v>-1.3614438150462801E-4</v>
      </c>
      <c r="DB377" s="230">
        <f t="shared" si="572"/>
        <v>-1.3614438150462801E-4</v>
      </c>
      <c r="DC377" s="230">
        <f t="shared" si="572"/>
        <v>-1.3614438150462801E-4</v>
      </c>
      <c r="DD377" s="230">
        <f t="shared" si="572"/>
        <v>-1.3614438150462801E-4</v>
      </c>
      <c r="DE377" s="230">
        <f t="shared" si="572"/>
        <v>-1.3614438150462801E-4</v>
      </c>
      <c r="DF377" s="230">
        <f t="shared" si="572"/>
        <v>-1.3614438150462801E-4</v>
      </c>
      <c r="DG377" s="230">
        <f t="shared" si="572"/>
        <v>-1.3614438150462801E-4</v>
      </c>
      <c r="DH377" s="230">
        <f t="shared" si="572"/>
        <v>-1.3614438150462801E-4</v>
      </c>
      <c r="DI377" s="230">
        <f t="shared" si="573"/>
        <v>-1.3614438150462801E-4</v>
      </c>
      <c r="DJ377" s="230">
        <f t="shared" si="573"/>
        <v>-1.3614438150462801E-4</v>
      </c>
      <c r="DK377" s="230">
        <f t="shared" si="573"/>
        <v>-1.3614438150462801E-4</v>
      </c>
      <c r="DL377" s="230">
        <f t="shared" si="573"/>
        <v>-1.3614438150462801E-4</v>
      </c>
      <c r="DM377" s="230">
        <f t="shared" si="573"/>
        <v>-1.3614438150462801E-4</v>
      </c>
      <c r="DN377" s="230">
        <f t="shared" si="573"/>
        <v>-1.3614438150462801E-4</v>
      </c>
      <c r="DO377" s="230">
        <f t="shared" si="573"/>
        <v>-1.3614438150462801E-4</v>
      </c>
      <c r="DP377" s="230">
        <f t="shared" si="573"/>
        <v>-1.3614438150462801E-4</v>
      </c>
    </row>
    <row r="378" spans="2:120" x14ac:dyDescent="0.25">
      <c r="B378" s="194" t="str">
        <f t="shared" si="529"/>
        <v>Lebanon</v>
      </c>
      <c r="C378" s="233">
        <f>'web app'!$C$29</f>
        <v>668.55</v>
      </c>
      <c r="D378" s="234">
        <f>'web app'!$C$17</f>
        <v>0.15</v>
      </c>
      <c r="E378" s="235">
        <f>VLOOKUP($S378,'data countries EDGAR'!$A$15:$AA$223,'data countries EDGAR'!$AA$12,FALSE)</f>
        <v>7.8658154111523862E-4</v>
      </c>
      <c r="F378" s="235">
        <f>VLOOKUP($S378,'data countries EDGAR'!$A$15:$AA$223,'data countries EDGAR'!$Z$12,FALSE)</f>
        <v>7.3600034868724878E-4</v>
      </c>
      <c r="G378" s="193">
        <f t="shared" si="530"/>
        <v>0.49712544154452004</v>
      </c>
      <c r="H378" s="262">
        <f>VLOOKUP($S378,'data countries EDGAR'!$A$15:$AA$223,'data countries EDGAR'!M$12,FALSE)/1000</f>
        <v>2.7004255776675E-2</v>
      </c>
      <c r="I378" s="236">
        <f>VLOOKUP($S378,'data countries EDGAR'!$A$15:$AA$223,'data countries EDGAR'!N$12,FALSE)/1000</f>
        <v>2.1820703889845E-2</v>
      </c>
      <c r="J378" s="236">
        <f>VLOOKUP($S378,'data countries EDGAR'!$A$15:$AA$223,'data countries EDGAR'!O$12,FALSE)/1000</f>
        <v>1.6715032231957E-2</v>
      </c>
      <c r="K378" s="236">
        <f>VLOOKUP($S378,'data countries EDGAR'!$A$15:$AA$223,'data countries EDGAR'!P$12,FALSE)/1000</f>
        <v>1.0434959174134001E-2</v>
      </c>
      <c r="L378" s="236">
        <f>VLOOKUP($S378,'data countries EDGAR'!$A$15:$AA$223,'data countries EDGAR'!Q$12,FALSE)/1000</f>
        <v>1.0818762194655999E-2</v>
      </c>
      <c r="M378" s="236">
        <f>VLOOKUP($S378,'data countries EDGAR'!$A$15:$AA$223,'data countries EDGAR'!R$12,FALSE)/1000</f>
        <v>1.1004120086785E-2</v>
      </c>
      <c r="N378" s="236"/>
      <c r="O378" s="236"/>
      <c r="P378" s="262">
        <f t="shared" si="531"/>
        <v>7.0793577577377004E-2</v>
      </c>
      <c r="Q378" s="194">
        <f t="shared" si="532"/>
        <v>0</v>
      </c>
      <c r="R378" s="237">
        <f t="shared" si="533"/>
        <v>0</v>
      </c>
      <c r="S378" s="194" t="str">
        <f>'data countries EDGAR'!A121</f>
        <v>Lebanon</v>
      </c>
      <c r="T378" s="210">
        <f>'web app'!$M$22-1</f>
        <v>2024</v>
      </c>
      <c r="U378" s="228">
        <f t="shared" si="534"/>
        <v>0.42633186396714307</v>
      </c>
      <c r="V378" s="193">
        <f t="shared" si="516"/>
        <v>0.42549930387086288</v>
      </c>
      <c r="W378" s="254">
        <f t="shared" si="535"/>
        <v>2.3858315200406155E-2</v>
      </c>
      <c r="X378" s="197">
        <f t="shared" si="517"/>
        <v>1.1004120086785E-2</v>
      </c>
      <c r="Y378" s="229">
        <f t="shared" si="518"/>
        <v>-2.2008240173570002E-4</v>
      </c>
      <c r="Z378" s="199">
        <f t="shared" si="536"/>
        <v>1.12242024885207E-2</v>
      </c>
      <c r="AA378" s="199">
        <f t="shared" si="519"/>
        <v>-46.344136331506945</v>
      </c>
      <c r="AB378" s="200">
        <f t="shared" si="520"/>
        <v>47820.187683684875</v>
      </c>
      <c r="AC378" s="199">
        <f t="shared" si="537"/>
        <v>2024.5031271970211</v>
      </c>
      <c r="AD378" s="199">
        <f t="shared" si="538"/>
        <v>2104.4437961059366</v>
      </c>
      <c r="AE378" s="201">
        <f t="shared" si="539"/>
        <v>2104.4437961059366</v>
      </c>
      <c r="AF378" s="202">
        <f t="shared" si="521"/>
        <v>2102.8762706920947</v>
      </c>
      <c r="AG378" s="202">
        <f t="shared" si="540"/>
        <v>2104.4437961059366</v>
      </c>
      <c r="AH378" s="202">
        <f t="shared" si="541"/>
        <v>2104</v>
      </c>
      <c r="AI378" s="177">
        <f t="shared" si="522"/>
        <v>2103</v>
      </c>
      <c r="AJ378" s="178" t="str" cm="1">
        <f t="array" ref="AJ378">IFERROR(INDEX($AN$6:$DP$6,MATCH(_xlfn.AGGREGATE(14,6,(AN378:DP378)/(AN378:DP378&lt;=0),1),AN378:DP378,0)),"-")</f>
        <v>-</v>
      </c>
      <c r="AL378" s="176" t="s">
        <v>302</v>
      </c>
      <c r="AM378" s="154">
        <f t="shared" si="523"/>
        <v>2.7004255776675E-2</v>
      </c>
      <c r="AN378" s="173">
        <f t="shared" si="524"/>
        <v>2.1820703889845E-2</v>
      </c>
      <c r="AO378" s="173">
        <f t="shared" si="525"/>
        <v>1.6715032231957E-2</v>
      </c>
      <c r="AP378" s="173">
        <f t="shared" si="526"/>
        <v>1.0434959174134001E-2</v>
      </c>
      <c r="AQ378" s="173">
        <f t="shared" si="527"/>
        <v>1.0818762194655999E-2</v>
      </c>
      <c r="AR378" s="173">
        <f t="shared" si="528"/>
        <v>1.1004120086785E-2</v>
      </c>
      <c r="AS378" s="230">
        <f t="shared" si="566"/>
        <v>1.0863718917022595E-2</v>
      </c>
      <c r="AT378" s="230">
        <f t="shared" si="566"/>
        <v>1.0723317747260191E-2</v>
      </c>
      <c r="AU378" s="230">
        <f t="shared" si="566"/>
        <v>1.0582916577497785E-2</v>
      </c>
      <c r="AV378" s="230">
        <f t="shared" si="566"/>
        <v>1.044251540773538E-2</v>
      </c>
      <c r="AW378" s="230">
        <f t="shared" si="566"/>
        <v>1.0302114237972976E-2</v>
      </c>
      <c r="AX378" s="230">
        <f t="shared" si="566"/>
        <v>1.016171306821057E-2</v>
      </c>
      <c r="AY378" s="230">
        <f t="shared" si="566"/>
        <v>1.0021311898448165E-2</v>
      </c>
      <c r="AZ378" s="230">
        <f t="shared" si="566"/>
        <v>9.8809107286857607E-3</v>
      </c>
      <c r="BA378" s="230">
        <f t="shared" si="567"/>
        <v>9.7405095589233551E-3</v>
      </c>
      <c r="BB378" s="230">
        <f t="shared" si="567"/>
        <v>9.6001083891609496E-3</v>
      </c>
      <c r="BC378" s="230">
        <f t="shared" si="567"/>
        <v>9.4597072193985457E-3</v>
      </c>
      <c r="BD378" s="230">
        <f t="shared" si="567"/>
        <v>9.3193060496361401E-3</v>
      </c>
      <c r="BE378" s="230">
        <f t="shared" si="567"/>
        <v>9.1789048798737345E-3</v>
      </c>
      <c r="BF378" s="230">
        <f t="shared" si="567"/>
        <v>9.0385037101113307E-3</v>
      </c>
      <c r="BG378" s="230">
        <f t="shared" si="567"/>
        <v>8.8981025403489251E-3</v>
      </c>
      <c r="BH378" s="230">
        <f t="shared" si="567"/>
        <v>8.7577013705865195E-3</v>
      </c>
      <c r="BI378" s="230">
        <f t="shared" si="567"/>
        <v>8.6173002008241139E-3</v>
      </c>
      <c r="BJ378" s="230">
        <f t="shared" si="567"/>
        <v>8.4768990310617083E-3</v>
      </c>
      <c r="BK378" s="230">
        <f t="shared" si="568"/>
        <v>8.3364978612993045E-3</v>
      </c>
      <c r="BL378" s="230">
        <f t="shared" si="568"/>
        <v>8.1960966915368989E-3</v>
      </c>
      <c r="BM378" s="230">
        <f t="shared" si="568"/>
        <v>8.0556955217744933E-3</v>
      </c>
      <c r="BN378" s="230">
        <f t="shared" si="568"/>
        <v>7.9152943520120894E-3</v>
      </c>
      <c r="BO378" s="230">
        <f t="shared" si="568"/>
        <v>7.7748931822496838E-3</v>
      </c>
      <c r="BP378" s="230">
        <f t="shared" si="568"/>
        <v>7.6344920124872791E-3</v>
      </c>
      <c r="BQ378" s="230">
        <f t="shared" si="568"/>
        <v>7.4940908427248744E-3</v>
      </c>
      <c r="BR378" s="230">
        <f t="shared" si="568"/>
        <v>7.3536896729624688E-3</v>
      </c>
      <c r="BS378" s="230">
        <f t="shared" si="568"/>
        <v>7.2132885032000641E-3</v>
      </c>
      <c r="BT378" s="230">
        <f t="shared" si="568"/>
        <v>7.0728873334376594E-3</v>
      </c>
      <c r="BU378" s="230">
        <f t="shared" si="569"/>
        <v>6.9324861636752538E-3</v>
      </c>
      <c r="BV378" s="230">
        <f t="shared" si="569"/>
        <v>6.792084993912849E-3</v>
      </c>
      <c r="BW378" s="230">
        <f t="shared" si="569"/>
        <v>6.6516838241504435E-3</v>
      </c>
      <c r="BX378" s="230">
        <f t="shared" si="569"/>
        <v>6.5112826543880387E-3</v>
      </c>
      <c r="BY378" s="230">
        <f t="shared" si="569"/>
        <v>6.370881484625634E-3</v>
      </c>
      <c r="BZ378" s="230">
        <f t="shared" si="569"/>
        <v>6.2304803148632284E-3</v>
      </c>
      <c r="CA378" s="230">
        <f t="shared" si="569"/>
        <v>6.0900791451008237E-3</v>
      </c>
      <c r="CB378" s="230">
        <f t="shared" si="569"/>
        <v>5.9496779753384181E-3</v>
      </c>
      <c r="CC378" s="230">
        <f t="shared" si="569"/>
        <v>5.8092768055760134E-3</v>
      </c>
      <c r="CD378" s="230">
        <f t="shared" si="569"/>
        <v>5.6688756358136087E-3</v>
      </c>
      <c r="CE378" s="230">
        <f t="shared" si="570"/>
        <v>5.5284744660512031E-3</v>
      </c>
      <c r="CF378" s="230">
        <f t="shared" si="570"/>
        <v>5.3880732962887984E-3</v>
      </c>
      <c r="CG378" s="230">
        <f t="shared" si="570"/>
        <v>5.2476721265263936E-3</v>
      </c>
      <c r="CH378" s="230">
        <f t="shared" si="570"/>
        <v>5.107270956763988E-3</v>
      </c>
      <c r="CI378" s="230">
        <f t="shared" si="570"/>
        <v>4.9668697870015833E-3</v>
      </c>
      <c r="CJ378" s="230">
        <f t="shared" si="570"/>
        <v>4.8264686172391786E-3</v>
      </c>
      <c r="CK378" s="230">
        <f t="shared" si="570"/>
        <v>4.686067447476773E-3</v>
      </c>
      <c r="CL378" s="230">
        <f t="shared" si="570"/>
        <v>4.5456662777143683E-3</v>
      </c>
      <c r="CM378" s="230">
        <f t="shared" si="570"/>
        <v>4.4052651079519627E-3</v>
      </c>
      <c r="CN378" s="230">
        <f t="shared" si="570"/>
        <v>4.264863938189558E-3</v>
      </c>
      <c r="CO378" s="230">
        <f t="shared" si="571"/>
        <v>4.1244627684271533E-3</v>
      </c>
      <c r="CP378" s="230">
        <f t="shared" si="571"/>
        <v>3.9840615986647477E-3</v>
      </c>
      <c r="CQ378" s="230">
        <f t="shared" si="571"/>
        <v>3.8436604289023429E-3</v>
      </c>
      <c r="CR378" s="230">
        <f t="shared" si="571"/>
        <v>3.7032592591399374E-3</v>
      </c>
      <c r="CS378" s="230">
        <f t="shared" si="571"/>
        <v>3.5628580893775326E-3</v>
      </c>
      <c r="CT378" s="230">
        <f t="shared" si="571"/>
        <v>3.4224569196151279E-3</v>
      </c>
      <c r="CU378" s="230">
        <f t="shared" si="571"/>
        <v>3.2820557498527223E-3</v>
      </c>
      <c r="CV378" s="230">
        <f t="shared" si="571"/>
        <v>3.1416545800903185E-3</v>
      </c>
      <c r="CW378" s="230">
        <f t="shared" si="571"/>
        <v>3.0012534103279129E-3</v>
      </c>
      <c r="CX378" s="230">
        <f t="shared" si="571"/>
        <v>2.8608522405655073E-3</v>
      </c>
      <c r="CY378" s="230">
        <f t="shared" si="572"/>
        <v>2.7204510708031017E-3</v>
      </c>
      <c r="CZ378" s="230">
        <f t="shared" si="572"/>
        <v>2.5800499010406978E-3</v>
      </c>
      <c r="DA378" s="230">
        <f t="shared" si="572"/>
        <v>2.4396487312782923E-3</v>
      </c>
      <c r="DB378" s="230">
        <f t="shared" si="572"/>
        <v>2.2992475615158867E-3</v>
      </c>
      <c r="DC378" s="230">
        <f t="shared" si="572"/>
        <v>2.1588463917534828E-3</v>
      </c>
      <c r="DD378" s="230">
        <f t="shared" si="572"/>
        <v>2.0184452219910772E-3</v>
      </c>
      <c r="DE378" s="230">
        <f t="shared" si="572"/>
        <v>1.8780440522286716E-3</v>
      </c>
      <c r="DF378" s="230">
        <f t="shared" si="572"/>
        <v>1.7376428824662678E-3</v>
      </c>
      <c r="DG378" s="230">
        <f t="shared" si="572"/>
        <v>1.5972417127038622E-3</v>
      </c>
      <c r="DH378" s="230">
        <f t="shared" si="572"/>
        <v>1.4568405429414566E-3</v>
      </c>
      <c r="DI378" s="230">
        <f t="shared" si="573"/>
        <v>1.3164393731790527E-3</v>
      </c>
      <c r="DJ378" s="230">
        <f t="shared" si="573"/>
        <v>1.1760382034166472E-3</v>
      </c>
      <c r="DK378" s="230">
        <f t="shared" si="573"/>
        <v>1.0356370336542416E-3</v>
      </c>
      <c r="DL378" s="230">
        <f t="shared" si="573"/>
        <v>8.9523586389183597E-4</v>
      </c>
      <c r="DM378" s="230">
        <f t="shared" si="573"/>
        <v>7.5483469412943212E-4</v>
      </c>
      <c r="DN378" s="230">
        <f t="shared" si="573"/>
        <v>6.1443352436702653E-4</v>
      </c>
      <c r="DO378" s="230">
        <f t="shared" si="573"/>
        <v>4.7403235460462094E-4</v>
      </c>
      <c r="DP378" s="230">
        <f t="shared" si="573"/>
        <v>3.3363118484221709E-4</v>
      </c>
    </row>
    <row r="379" spans="2:120" x14ac:dyDescent="0.25">
      <c r="B379" s="194" t="str">
        <f t="shared" si="529"/>
        <v>Lesotho</v>
      </c>
      <c r="C379" s="233">
        <f>'web app'!$C$29</f>
        <v>668.55</v>
      </c>
      <c r="D379" s="234">
        <f>'web app'!$C$17</f>
        <v>0.15</v>
      </c>
      <c r="E379" s="235">
        <f>VLOOKUP($S379,'data countries EDGAR'!$A$15:$AA$223,'data countries EDGAR'!$AA$12,FALSE)</f>
        <v>2.9729715296031154E-4</v>
      </c>
      <c r="F379" s="235">
        <f>VLOOKUP($S379,'data countries EDGAR'!$A$15:$AA$223,'data countries EDGAR'!$Z$12,FALSE)</f>
        <v>2.1352015169389584E-5</v>
      </c>
      <c r="G379" s="193">
        <f t="shared" si="530"/>
        <v>4.1947358022013534E-2</v>
      </c>
      <c r="H379" s="262">
        <f>VLOOKUP($S379,'data countries EDGAR'!$A$15:$AA$223,'data countries EDGAR'!M$12,FALSE)/1000</f>
        <v>7.8341712746477995E-4</v>
      </c>
      <c r="I379" s="236">
        <f>VLOOKUP($S379,'data countries EDGAR'!$A$15:$AA$223,'data countries EDGAR'!N$12,FALSE)/1000</f>
        <v>7.0321358663875998E-4</v>
      </c>
      <c r="J379" s="236">
        <f>VLOOKUP($S379,'data countries EDGAR'!$A$15:$AA$223,'data countries EDGAR'!O$12,FALSE)/1000</f>
        <v>7.6436227021112006E-4</v>
      </c>
      <c r="K379" s="236">
        <f>VLOOKUP($S379,'data countries EDGAR'!$A$15:$AA$223,'data countries EDGAR'!P$12,FALSE)/1000</f>
        <v>9.8110066003859989E-4</v>
      </c>
      <c r="L379" s="236">
        <f>VLOOKUP($S379,'data countries EDGAR'!$A$15:$AA$223,'data countries EDGAR'!Q$12,FALSE)/1000</f>
        <v>9.9147526222215991E-4</v>
      </c>
      <c r="M379" s="236">
        <f>VLOOKUP($S379,'data countries EDGAR'!$A$15:$AA$223,'data countries EDGAR'!R$12,FALSE)/1000</f>
        <v>1.0005580122872E-3</v>
      </c>
      <c r="N379" s="236"/>
      <c r="O379" s="236"/>
      <c r="P379" s="262">
        <f t="shared" si="531"/>
        <v>4.4407097913978406E-3</v>
      </c>
      <c r="Q379" s="194">
        <f t="shared" si="532"/>
        <v>-5.3466164681996615E-7</v>
      </c>
      <c r="R379" s="237">
        <f t="shared" si="533"/>
        <v>1.4255116680448557E-5</v>
      </c>
      <c r="S379" s="194" t="str">
        <f>'data countries EDGAR'!A122</f>
        <v>Lesotho</v>
      </c>
      <c r="T379" s="210">
        <f>'web app'!$M$22-1</f>
        <v>2024</v>
      </c>
      <c r="U379" s="228">
        <f t="shared" si="534"/>
        <v>3.7506648230615697E-2</v>
      </c>
      <c r="V379" s="193">
        <f t="shared" si="516"/>
        <v>3.7500340987367424E-2</v>
      </c>
      <c r="W379" s="254">
        <f t="shared" si="535"/>
        <v>2.6508654223796002E-2</v>
      </c>
      <c r="X379" s="197">
        <f t="shared" si="517"/>
        <v>1.0005580122872E-3</v>
      </c>
      <c r="Y379" s="229">
        <f t="shared" si="518"/>
        <v>-2.0011160245744E-5</v>
      </c>
      <c r="Z379" s="199">
        <f t="shared" si="536"/>
        <v>1.0205691725329441E-3</v>
      </c>
      <c r="AA379" s="199">
        <f t="shared" si="519"/>
        <v>-4.2113601415770079</v>
      </c>
      <c r="AB379" s="200">
        <f t="shared" si="520"/>
        <v>4342.9937960791276</v>
      </c>
      <c r="AC379" s="199">
        <f t="shared" si="537"/>
        <v>2024.5032266975077</v>
      </c>
      <c r="AD379" s="199">
        <f t="shared" si="538"/>
        <v>2101.9785982677322</v>
      </c>
      <c r="AE379" s="201">
        <f t="shared" si="539"/>
        <v>2101.9785982677322</v>
      </c>
      <c r="AF379" s="202">
        <f t="shared" si="521"/>
        <v>2100.4594100664035</v>
      </c>
      <c r="AG379" s="202">
        <f t="shared" si="540"/>
        <v>2101.9785982677322</v>
      </c>
      <c r="AH379" s="202">
        <f t="shared" si="541"/>
        <v>2101</v>
      </c>
      <c r="AI379" s="177">
        <f t="shared" si="522"/>
        <v>2100</v>
      </c>
      <c r="AJ379" s="178" cm="1">
        <f t="array" ref="AJ379">IFERROR(INDEX($AN$6:$DP$6,MATCH(_xlfn.AGGREGATE(14,6,(AN379:DP379)/(AN379:DP379&lt;=0),1),AN379:DP379,0)),"-")</f>
        <v>2100</v>
      </c>
      <c r="AL379" s="176" t="s">
        <v>302</v>
      </c>
      <c r="AM379" s="154">
        <f t="shared" si="523"/>
        <v>7.8341712746477995E-4</v>
      </c>
      <c r="AN379" s="173">
        <f t="shared" si="524"/>
        <v>7.0321358663875998E-4</v>
      </c>
      <c r="AO379" s="173">
        <f t="shared" si="525"/>
        <v>7.6436227021112006E-4</v>
      </c>
      <c r="AP379" s="173">
        <f t="shared" si="526"/>
        <v>9.8110066003859989E-4</v>
      </c>
      <c r="AQ379" s="173">
        <f t="shared" si="527"/>
        <v>9.9147526222215991E-4</v>
      </c>
      <c r="AR379" s="173">
        <f t="shared" si="528"/>
        <v>1.0005580122872E-3</v>
      </c>
      <c r="AS379" s="230">
        <f t="shared" si="566"/>
        <v>9.8738574026175242E-4</v>
      </c>
      <c r="AT379" s="230">
        <f t="shared" si="566"/>
        <v>9.742134682363048E-4</v>
      </c>
      <c r="AU379" s="230">
        <f t="shared" si="566"/>
        <v>9.6104119621085718E-4</v>
      </c>
      <c r="AV379" s="230">
        <f t="shared" si="566"/>
        <v>9.4786892418540956E-4</v>
      </c>
      <c r="AW379" s="230">
        <f t="shared" si="566"/>
        <v>9.3469665215996194E-4</v>
      </c>
      <c r="AX379" s="230">
        <f t="shared" si="566"/>
        <v>9.2152438013451421E-4</v>
      </c>
      <c r="AY379" s="230">
        <f t="shared" si="566"/>
        <v>9.0835210810906659E-4</v>
      </c>
      <c r="AZ379" s="230">
        <f t="shared" si="566"/>
        <v>8.9517983608361897E-4</v>
      </c>
      <c r="BA379" s="230">
        <f t="shared" si="567"/>
        <v>8.8200756405817135E-4</v>
      </c>
      <c r="BB379" s="230">
        <f t="shared" si="567"/>
        <v>8.6883529203272373E-4</v>
      </c>
      <c r="BC379" s="230">
        <f t="shared" si="567"/>
        <v>8.5566302000727611E-4</v>
      </c>
      <c r="BD379" s="230">
        <f t="shared" si="567"/>
        <v>8.4249074798182849E-4</v>
      </c>
      <c r="BE379" s="230">
        <f t="shared" si="567"/>
        <v>8.2931847595638076E-4</v>
      </c>
      <c r="BF379" s="230">
        <f t="shared" si="567"/>
        <v>8.1614620393093314E-4</v>
      </c>
      <c r="BG379" s="230">
        <f t="shared" si="567"/>
        <v>8.0297393190548552E-4</v>
      </c>
      <c r="BH379" s="230">
        <f t="shared" si="567"/>
        <v>7.898016598800379E-4</v>
      </c>
      <c r="BI379" s="230">
        <f t="shared" si="567"/>
        <v>7.7662938785459028E-4</v>
      </c>
      <c r="BJ379" s="230">
        <f t="shared" si="567"/>
        <v>7.6345711582914266E-4</v>
      </c>
      <c r="BK379" s="230">
        <f t="shared" si="568"/>
        <v>7.5028484380369504E-4</v>
      </c>
      <c r="BL379" s="230">
        <f t="shared" si="568"/>
        <v>7.3711257177824742E-4</v>
      </c>
      <c r="BM379" s="230">
        <f t="shared" si="568"/>
        <v>7.239402997527998E-4</v>
      </c>
      <c r="BN379" s="230">
        <f t="shared" si="568"/>
        <v>7.1076802772735218E-4</v>
      </c>
      <c r="BO379" s="230">
        <f t="shared" si="568"/>
        <v>6.9759575570190455E-4</v>
      </c>
      <c r="BP379" s="230">
        <f t="shared" si="568"/>
        <v>6.8442348367645693E-4</v>
      </c>
      <c r="BQ379" s="230">
        <f t="shared" si="568"/>
        <v>6.7125121165100931E-4</v>
      </c>
      <c r="BR379" s="230">
        <f t="shared" si="568"/>
        <v>6.5807893962556159E-4</v>
      </c>
      <c r="BS379" s="230">
        <f t="shared" si="568"/>
        <v>6.4490666760011397E-4</v>
      </c>
      <c r="BT379" s="230">
        <f t="shared" si="568"/>
        <v>6.3173439557466635E-4</v>
      </c>
      <c r="BU379" s="230">
        <f t="shared" si="569"/>
        <v>6.1856212354921873E-4</v>
      </c>
      <c r="BV379" s="230">
        <f t="shared" si="569"/>
        <v>6.05389851523771E-4</v>
      </c>
      <c r="BW379" s="230">
        <f t="shared" si="569"/>
        <v>5.9221757949832338E-4</v>
      </c>
      <c r="BX379" s="230">
        <f t="shared" si="569"/>
        <v>5.7904530747287576E-4</v>
      </c>
      <c r="BY379" s="230">
        <f t="shared" si="569"/>
        <v>5.6587303544742814E-4</v>
      </c>
      <c r="BZ379" s="230">
        <f t="shared" si="569"/>
        <v>5.5270076342198052E-4</v>
      </c>
      <c r="CA379" s="230">
        <f t="shared" si="569"/>
        <v>5.395284913965329E-4</v>
      </c>
      <c r="CB379" s="230">
        <f t="shared" si="569"/>
        <v>5.2635621937108528E-4</v>
      </c>
      <c r="CC379" s="230">
        <f t="shared" si="569"/>
        <v>5.1318394734563766E-4</v>
      </c>
      <c r="CD379" s="230">
        <f t="shared" si="569"/>
        <v>5.0001167532019004E-4</v>
      </c>
      <c r="CE379" s="230">
        <f t="shared" si="570"/>
        <v>4.8683940329474241E-4</v>
      </c>
      <c r="CF379" s="230">
        <f t="shared" si="570"/>
        <v>4.7366713126929479E-4</v>
      </c>
      <c r="CG379" s="230">
        <f t="shared" si="570"/>
        <v>4.6049485924384717E-4</v>
      </c>
      <c r="CH379" s="230">
        <f t="shared" si="570"/>
        <v>4.4732258721839945E-4</v>
      </c>
      <c r="CI379" s="230">
        <f t="shared" si="570"/>
        <v>4.3415031519295183E-4</v>
      </c>
      <c r="CJ379" s="230">
        <f t="shared" si="570"/>
        <v>4.2097804316750421E-4</v>
      </c>
      <c r="CK379" s="230">
        <f t="shared" si="570"/>
        <v>4.0780577114205659E-4</v>
      </c>
      <c r="CL379" s="230">
        <f t="shared" si="570"/>
        <v>3.9463349911660897E-4</v>
      </c>
      <c r="CM379" s="230">
        <f t="shared" si="570"/>
        <v>3.8146122709116134E-4</v>
      </c>
      <c r="CN379" s="230">
        <f t="shared" si="570"/>
        <v>3.6828895506571372E-4</v>
      </c>
      <c r="CO379" s="230">
        <f t="shared" si="571"/>
        <v>3.551166830402661E-4</v>
      </c>
      <c r="CP379" s="230">
        <f t="shared" si="571"/>
        <v>3.4194441101481848E-4</v>
      </c>
      <c r="CQ379" s="230">
        <f t="shared" si="571"/>
        <v>3.2877213898937076E-4</v>
      </c>
      <c r="CR379" s="230">
        <f t="shared" si="571"/>
        <v>3.1559986696392314E-4</v>
      </c>
      <c r="CS379" s="230">
        <f t="shared" si="571"/>
        <v>3.0242759493847552E-4</v>
      </c>
      <c r="CT379" s="230">
        <f t="shared" si="571"/>
        <v>2.892553229130279E-4</v>
      </c>
      <c r="CU379" s="230">
        <f t="shared" si="571"/>
        <v>2.7608305088758027E-4</v>
      </c>
      <c r="CV379" s="230">
        <f t="shared" si="571"/>
        <v>2.6291077886213265E-4</v>
      </c>
      <c r="CW379" s="230">
        <f t="shared" si="571"/>
        <v>2.4973850683668503E-4</v>
      </c>
      <c r="CX379" s="230">
        <f t="shared" si="571"/>
        <v>2.3656623481123741E-4</v>
      </c>
      <c r="CY379" s="230">
        <f t="shared" si="572"/>
        <v>2.2339396278578979E-4</v>
      </c>
      <c r="CZ379" s="230">
        <f t="shared" si="572"/>
        <v>2.1022169076034207E-4</v>
      </c>
      <c r="DA379" s="230">
        <f t="shared" si="572"/>
        <v>1.9704941873489445E-4</v>
      </c>
      <c r="DB379" s="230">
        <f t="shared" si="572"/>
        <v>1.8387714670944683E-4</v>
      </c>
      <c r="DC379" s="230">
        <f t="shared" si="572"/>
        <v>1.707048746839992E-4</v>
      </c>
      <c r="DD379" s="230">
        <f t="shared" si="572"/>
        <v>1.5753260265855158E-4</v>
      </c>
      <c r="DE379" s="230">
        <f t="shared" si="572"/>
        <v>1.4436033063310396E-4</v>
      </c>
      <c r="DF379" s="230">
        <f t="shared" si="572"/>
        <v>1.3118805860765634E-4</v>
      </c>
      <c r="DG379" s="230">
        <f t="shared" si="572"/>
        <v>1.1801578658220872E-4</v>
      </c>
      <c r="DH379" s="230">
        <f t="shared" si="572"/>
        <v>1.048435145567611E-4</v>
      </c>
      <c r="DI379" s="230">
        <f t="shared" si="573"/>
        <v>9.1671242531313375E-5</v>
      </c>
      <c r="DJ379" s="230">
        <f t="shared" si="573"/>
        <v>7.8498970505865755E-5</v>
      </c>
      <c r="DK379" s="230">
        <f t="shared" si="573"/>
        <v>6.5326698480418135E-5</v>
      </c>
      <c r="DL379" s="230">
        <f t="shared" si="573"/>
        <v>5.2154426454970515E-5</v>
      </c>
      <c r="DM379" s="230">
        <f t="shared" si="573"/>
        <v>3.8982154429522894E-5</v>
      </c>
      <c r="DN379" s="230">
        <f t="shared" si="573"/>
        <v>2.5809882404075274E-5</v>
      </c>
      <c r="DO379" s="230">
        <f t="shared" si="573"/>
        <v>1.2637610378627654E-5</v>
      </c>
      <c r="DP379" s="230">
        <f t="shared" si="573"/>
        <v>-5.3466164681996615E-7</v>
      </c>
    </row>
    <row r="380" spans="2:120" x14ac:dyDescent="0.25">
      <c r="B380" s="194" t="str">
        <f t="shared" si="529"/>
        <v>Liberia</v>
      </c>
      <c r="C380" s="233">
        <f>'web app'!$C$29</f>
        <v>668.55</v>
      </c>
      <c r="D380" s="234">
        <f>'web app'!$C$17</f>
        <v>0.15</v>
      </c>
      <c r="E380" s="235">
        <f>VLOOKUP($S380,'data countries EDGAR'!$A$15:$AA$223,'data countries EDGAR'!$AA$12,FALSE)</f>
        <v>6.4547197749108482E-4</v>
      </c>
      <c r="F380" s="235">
        <f>VLOOKUP($S380,'data countries EDGAR'!$A$15:$AA$223,'data countries EDGAR'!$Z$12,FALSE)</f>
        <v>2.7512550900115782E-5</v>
      </c>
      <c r="G380" s="193">
        <f t="shared" si="530"/>
        <v>8.0364032101381253E-2</v>
      </c>
      <c r="H380" s="262">
        <f>VLOOKUP($S380,'data countries EDGAR'!$A$15:$AA$223,'data countries EDGAR'!M$12,FALSE)/1000</f>
        <v>1.0094505565122001E-3</v>
      </c>
      <c r="I380" s="236">
        <f>VLOOKUP($S380,'data countries EDGAR'!$A$15:$AA$223,'data countries EDGAR'!N$12,FALSE)/1000</f>
        <v>8.3483491591642995E-4</v>
      </c>
      <c r="J380" s="236">
        <f>VLOOKUP($S380,'data countries EDGAR'!$A$15:$AA$223,'data countries EDGAR'!O$12,FALSE)/1000</f>
        <v>8.4082552147533992E-4</v>
      </c>
      <c r="K380" s="236">
        <f>VLOOKUP($S380,'data countries EDGAR'!$A$15:$AA$223,'data countries EDGAR'!P$12,FALSE)/1000</f>
        <v>8.6861894831019007E-4</v>
      </c>
      <c r="L380" s="236">
        <f>VLOOKUP($S380,'data countries EDGAR'!$A$15:$AA$223,'data countries EDGAR'!Q$12,FALSE)/1000</f>
        <v>8.3952570942313995E-4</v>
      </c>
      <c r="M380" s="236">
        <f>VLOOKUP($S380,'data countries EDGAR'!$A$15:$AA$223,'data countries EDGAR'!R$12,FALSE)/1000</f>
        <v>8.6711249726950006E-4</v>
      </c>
      <c r="N380" s="236"/>
      <c r="O380" s="236"/>
      <c r="P380" s="262">
        <f t="shared" si="531"/>
        <v>4.2509175923946003E-3</v>
      </c>
      <c r="Q380" s="194">
        <f t="shared" si="532"/>
        <v>0</v>
      </c>
      <c r="R380" s="237">
        <f t="shared" si="533"/>
        <v>0</v>
      </c>
      <c r="S380" s="194" t="str">
        <f>'data countries EDGAR'!A123</f>
        <v>Liberia</v>
      </c>
      <c r="T380" s="210">
        <f>'web app'!$M$22-1</f>
        <v>2024</v>
      </c>
      <c r="U380" s="228">
        <f t="shared" si="534"/>
        <v>7.6113114508986654E-2</v>
      </c>
      <c r="V380" s="193">
        <f t="shared" si="516"/>
        <v>5.1204176039279896E-2</v>
      </c>
      <c r="W380" s="254">
        <f t="shared" si="535"/>
        <v>-0.31586969115025054</v>
      </c>
      <c r="X380" s="197">
        <f t="shared" si="517"/>
        <v>8.6711249726950006E-4</v>
      </c>
      <c r="Y380" s="229">
        <f t="shared" si="518"/>
        <v>-1.7342249945390002E-5</v>
      </c>
      <c r="Z380" s="199">
        <f t="shared" si="536"/>
        <v>8.8445474721489002E-4</v>
      </c>
      <c r="AA380" s="199">
        <f t="shared" si="519"/>
        <v>-3.7369039772299772</v>
      </c>
      <c r="AB380" s="200">
        <f t="shared" si="520"/>
        <v>3940.3358749671406</v>
      </c>
      <c r="AC380" s="199">
        <f t="shared" si="537"/>
        <v>2024.5014197120163</v>
      </c>
      <c r="AD380" s="199">
        <f t="shared" si="538"/>
        <v>2200.5920505840359</v>
      </c>
      <c r="AE380" s="201">
        <f t="shared" si="539"/>
        <v>2200.5920505840359</v>
      </c>
      <c r="AF380" s="202">
        <f t="shared" si="521"/>
        <v>2197.1392652784666</v>
      </c>
      <c r="AG380" s="202">
        <f t="shared" si="540"/>
        <v>2200.5920505840359</v>
      </c>
      <c r="AH380" s="202">
        <f t="shared" si="541"/>
        <v>2200</v>
      </c>
      <c r="AI380" s="177">
        <f t="shared" si="522"/>
        <v>2197</v>
      </c>
      <c r="AJ380" s="178" t="str" cm="1">
        <f t="array" ref="AJ380">IFERROR(INDEX($AN$6:$DP$6,MATCH(_xlfn.AGGREGATE(14,6,(AN380:DP380)/(AN380:DP380&lt;=0),1),AN380:DP380,0)),"-")</f>
        <v>-</v>
      </c>
      <c r="AL380" s="176" t="s">
        <v>302</v>
      </c>
      <c r="AM380" s="154">
        <f t="shared" si="523"/>
        <v>1.0094505565122001E-3</v>
      </c>
      <c r="AN380" s="173">
        <f t="shared" si="524"/>
        <v>8.3483491591642995E-4</v>
      </c>
      <c r="AO380" s="173">
        <f t="shared" si="525"/>
        <v>8.4082552147533992E-4</v>
      </c>
      <c r="AP380" s="173">
        <f t="shared" si="526"/>
        <v>8.6861894831019007E-4</v>
      </c>
      <c r="AQ380" s="173">
        <f t="shared" si="527"/>
        <v>8.3952570942313995E-4</v>
      </c>
      <c r="AR380" s="173">
        <f t="shared" si="528"/>
        <v>8.6711249726950006E-4</v>
      </c>
      <c r="AS380" s="230">
        <f t="shared" si="566"/>
        <v>8.6208981314332027E-4</v>
      </c>
      <c r="AT380" s="230">
        <f t="shared" si="566"/>
        <v>8.5706712901714038E-4</v>
      </c>
      <c r="AU380" s="230">
        <f t="shared" si="566"/>
        <v>8.520444448909606E-4</v>
      </c>
      <c r="AV380" s="230">
        <f t="shared" si="566"/>
        <v>8.4702176076478081E-4</v>
      </c>
      <c r="AW380" s="230">
        <f t="shared" si="566"/>
        <v>8.4199907663860102E-4</v>
      </c>
      <c r="AX380" s="230">
        <f t="shared" si="566"/>
        <v>8.3697639251242113E-4</v>
      </c>
      <c r="AY380" s="230">
        <f t="shared" si="566"/>
        <v>8.3195370838624134E-4</v>
      </c>
      <c r="AZ380" s="230">
        <f t="shared" si="566"/>
        <v>8.2693102426006156E-4</v>
      </c>
      <c r="BA380" s="230">
        <f t="shared" si="567"/>
        <v>8.2190834013388177E-4</v>
      </c>
      <c r="BB380" s="230">
        <f t="shared" si="567"/>
        <v>8.1688565600770188E-4</v>
      </c>
      <c r="BC380" s="230">
        <f t="shared" si="567"/>
        <v>8.1186297188152209E-4</v>
      </c>
      <c r="BD380" s="230">
        <f t="shared" si="567"/>
        <v>8.0684028775534231E-4</v>
      </c>
      <c r="BE380" s="230">
        <f t="shared" si="567"/>
        <v>8.0181760362916252E-4</v>
      </c>
      <c r="BF380" s="230">
        <f t="shared" si="567"/>
        <v>7.9679491950298263E-4</v>
      </c>
      <c r="BG380" s="230">
        <f t="shared" si="567"/>
        <v>7.9177223537680284E-4</v>
      </c>
      <c r="BH380" s="230">
        <f t="shared" si="567"/>
        <v>7.8674955125062306E-4</v>
      </c>
      <c r="BI380" s="230">
        <f t="shared" si="567"/>
        <v>7.8172686712444316E-4</v>
      </c>
      <c r="BJ380" s="230">
        <f t="shared" si="567"/>
        <v>7.7670418299826338E-4</v>
      </c>
      <c r="BK380" s="230">
        <f t="shared" si="568"/>
        <v>7.7168149887208359E-4</v>
      </c>
      <c r="BL380" s="230">
        <f t="shared" si="568"/>
        <v>7.666588147459037E-4</v>
      </c>
      <c r="BM380" s="230">
        <f t="shared" si="568"/>
        <v>7.6163613061972391E-4</v>
      </c>
      <c r="BN380" s="230">
        <f t="shared" si="568"/>
        <v>7.5661344649354412E-4</v>
      </c>
      <c r="BO380" s="230">
        <f t="shared" si="568"/>
        <v>7.5159076236736434E-4</v>
      </c>
      <c r="BP380" s="230">
        <f t="shared" si="568"/>
        <v>7.4656807824118455E-4</v>
      </c>
      <c r="BQ380" s="230">
        <f t="shared" si="568"/>
        <v>7.4154539411500466E-4</v>
      </c>
      <c r="BR380" s="230">
        <f t="shared" si="568"/>
        <v>7.3652270998882487E-4</v>
      </c>
      <c r="BS380" s="230">
        <f t="shared" si="568"/>
        <v>7.3150002586264509E-4</v>
      </c>
      <c r="BT380" s="230">
        <f t="shared" si="568"/>
        <v>7.2647734173646519E-4</v>
      </c>
      <c r="BU380" s="230">
        <f t="shared" si="569"/>
        <v>7.2145465761028541E-4</v>
      </c>
      <c r="BV380" s="230">
        <f t="shared" si="569"/>
        <v>7.1643197348410562E-4</v>
      </c>
      <c r="BW380" s="230">
        <f t="shared" si="569"/>
        <v>7.1140928935792573E-4</v>
      </c>
      <c r="BX380" s="230">
        <f t="shared" si="569"/>
        <v>7.0638660523174594E-4</v>
      </c>
      <c r="BY380" s="230">
        <f t="shared" si="569"/>
        <v>7.0136392110556616E-4</v>
      </c>
      <c r="BZ380" s="230">
        <f t="shared" si="569"/>
        <v>6.9634123697938637E-4</v>
      </c>
      <c r="CA380" s="230">
        <f t="shared" si="569"/>
        <v>6.9131855285320658E-4</v>
      </c>
      <c r="CB380" s="230">
        <f t="shared" si="569"/>
        <v>6.8629586872702669E-4</v>
      </c>
      <c r="CC380" s="230">
        <f t="shared" si="569"/>
        <v>6.812731846008469E-4</v>
      </c>
      <c r="CD380" s="230">
        <f t="shared" si="569"/>
        <v>6.7625050047466712E-4</v>
      </c>
      <c r="CE380" s="230">
        <f t="shared" si="570"/>
        <v>6.7122781634848722E-4</v>
      </c>
      <c r="CF380" s="230">
        <f t="shared" si="570"/>
        <v>6.6620513222230744E-4</v>
      </c>
      <c r="CG380" s="230">
        <f t="shared" si="570"/>
        <v>6.6118244809612765E-4</v>
      </c>
      <c r="CH380" s="230">
        <f t="shared" si="570"/>
        <v>6.5615976396994776E-4</v>
      </c>
      <c r="CI380" s="230">
        <f t="shared" si="570"/>
        <v>6.5113707984376797E-4</v>
      </c>
      <c r="CJ380" s="230">
        <f t="shared" si="570"/>
        <v>6.4611439571758819E-4</v>
      </c>
      <c r="CK380" s="230">
        <f t="shared" si="570"/>
        <v>6.410917115914084E-4</v>
      </c>
      <c r="CL380" s="230">
        <f t="shared" si="570"/>
        <v>6.3606902746522862E-4</v>
      </c>
      <c r="CM380" s="230">
        <f t="shared" si="570"/>
        <v>6.3104634333904872E-4</v>
      </c>
      <c r="CN380" s="230">
        <f t="shared" si="570"/>
        <v>6.2602365921286894E-4</v>
      </c>
      <c r="CO380" s="230">
        <f t="shared" si="571"/>
        <v>6.2100097508668915E-4</v>
      </c>
      <c r="CP380" s="230">
        <f t="shared" si="571"/>
        <v>6.1597829096050926E-4</v>
      </c>
      <c r="CQ380" s="230">
        <f t="shared" si="571"/>
        <v>6.1095560683432947E-4</v>
      </c>
      <c r="CR380" s="230">
        <f t="shared" si="571"/>
        <v>6.0593292270814969E-4</v>
      </c>
      <c r="CS380" s="230">
        <f t="shared" si="571"/>
        <v>6.0091023858196979E-4</v>
      </c>
      <c r="CT380" s="230">
        <f t="shared" si="571"/>
        <v>5.9588755445579001E-4</v>
      </c>
      <c r="CU380" s="230">
        <f t="shared" si="571"/>
        <v>5.9086487032961022E-4</v>
      </c>
      <c r="CV380" s="230">
        <f t="shared" si="571"/>
        <v>5.8584218620343033E-4</v>
      </c>
      <c r="CW380" s="230">
        <f t="shared" si="571"/>
        <v>5.8081950207725065E-4</v>
      </c>
      <c r="CX380" s="230">
        <f t="shared" si="571"/>
        <v>5.7579681795107075E-4</v>
      </c>
      <c r="CY380" s="230">
        <f t="shared" si="572"/>
        <v>5.7077413382489097E-4</v>
      </c>
      <c r="CZ380" s="230">
        <f t="shared" si="572"/>
        <v>5.6575144969871118E-4</v>
      </c>
      <c r="DA380" s="230">
        <f t="shared" si="572"/>
        <v>5.6072876557253129E-4</v>
      </c>
      <c r="DB380" s="230">
        <f t="shared" si="572"/>
        <v>5.557060814463515E-4</v>
      </c>
      <c r="DC380" s="230">
        <f t="shared" si="572"/>
        <v>5.5068339732017172E-4</v>
      </c>
      <c r="DD380" s="230">
        <f t="shared" si="572"/>
        <v>5.4566071319399182E-4</v>
      </c>
      <c r="DE380" s="230">
        <f t="shared" si="572"/>
        <v>5.4063802906781204E-4</v>
      </c>
      <c r="DF380" s="230">
        <f t="shared" si="572"/>
        <v>5.3561534494163225E-4</v>
      </c>
      <c r="DG380" s="230">
        <f t="shared" si="572"/>
        <v>5.3059266081545236E-4</v>
      </c>
      <c r="DH380" s="230">
        <f t="shared" si="572"/>
        <v>5.2556997668927268E-4</v>
      </c>
      <c r="DI380" s="230">
        <f t="shared" si="573"/>
        <v>5.2054729256309279E-4</v>
      </c>
      <c r="DJ380" s="230">
        <f t="shared" si="573"/>
        <v>5.15524608436913E-4</v>
      </c>
      <c r="DK380" s="230">
        <f t="shared" si="573"/>
        <v>5.1050192431073321E-4</v>
      </c>
      <c r="DL380" s="230">
        <f t="shared" si="573"/>
        <v>5.0547924018455332E-4</v>
      </c>
      <c r="DM380" s="230">
        <f t="shared" si="573"/>
        <v>5.0045655605837353E-4</v>
      </c>
      <c r="DN380" s="230">
        <f t="shared" si="573"/>
        <v>4.9543387193219375E-4</v>
      </c>
      <c r="DO380" s="230">
        <f t="shared" si="573"/>
        <v>4.9041118780601385E-4</v>
      </c>
      <c r="DP380" s="230">
        <f t="shared" si="573"/>
        <v>4.8538850367983407E-4</v>
      </c>
    </row>
    <row r="381" spans="2:120" x14ac:dyDescent="0.25">
      <c r="B381" s="194" t="str">
        <f t="shared" si="529"/>
        <v>Libya</v>
      </c>
      <c r="C381" s="233">
        <f>'web app'!$C$29</f>
        <v>668.55</v>
      </c>
      <c r="D381" s="234">
        <f>'web app'!$C$17</f>
        <v>0.15</v>
      </c>
      <c r="E381" s="235">
        <f>VLOOKUP($S381,'data countries EDGAR'!$A$15:$AA$223,'data countries EDGAR'!$AA$12,FALSE)</f>
        <v>8.5192881639129122E-4</v>
      </c>
      <c r="F381" s="235">
        <f>VLOOKUP($S381,'data countries EDGAR'!$A$15:$AA$223,'data countries EDGAR'!$Z$12,FALSE)</f>
        <v>1.5664696614781466E-3</v>
      </c>
      <c r="G381" s="193">
        <f t="shared" si="530"/>
        <v>0.97560734988379227</v>
      </c>
      <c r="H381" s="262">
        <f>VLOOKUP($S381,'data countries EDGAR'!$A$15:$AA$223,'data countries EDGAR'!M$12,FALSE)/1000</f>
        <v>5.7474629571042005E-2</v>
      </c>
      <c r="I381" s="236">
        <f>VLOOKUP($S381,'data countries EDGAR'!$A$15:$AA$223,'data countries EDGAR'!N$12,FALSE)/1000</f>
        <v>4.5702548608169996E-2</v>
      </c>
      <c r="J381" s="236">
        <f>VLOOKUP($S381,'data countries EDGAR'!$A$15:$AA$223,'data countries EDGAR'!O$12,FALSE)/1000</f>
        <v>5.8360935025376003E-2</v>
      </c>
      <c r="K381" s="236">
        <f>VLOOKUP($S381,'data countries EDGAR'!$A$15:$AA$223,'data countries EDGAR'!P$12,FALSE)/1000</f>
        <v>5.8173376979776002E-2</v>
      </c>
      <c r="L381" s="236">
        <f>VLOOKUP($S381,'data countries EDGAR'!$A$15:$AA$223,'data countries EDGAR'!Q$12,FALSE)/1000</f>
        <v>6.3204211026947996E-2</v>
      </c>
      <c r="M381" s="236">
        <f>VLOOKUP($S381,'data countries EDGAR'!$A$15:$AA$223,'data countries EDGAR'!R$12,FALSE)/1000</f>
        <v>6.3953379828507004E-2</v>
      </c>
      <c r="N381" s="236"/>
      <c r="O381" s="236"/>
      <c r="P381" s="262">
        <f t="shared" si="531"/>
        <v>0.28939445146877701</v>
      </c>
      <c r="Q381" s="194">
        <f t="shared" si="532"/>
        <v>-6.6173099657446013E-2</v>
      </c>
      <c r="R381" s="237">
        <f t="shared" si="533"/>
        <v>9.6432316865931483E-2</v>
      </c>
      <c r="S381" s="194" t="str">
        <f>'data countries EDGAR'!A124</f>
        <v>Libya</v>
      </c>
      <c r="T381" s="210">
        <f>'web app'!$M$22-1</f>
        <v>2024</v>
      </c>
      <c r="U381" s="228">
        <f t="shared" si="534"/>
        <v>0.68621289841501532</v>
      </c>
      <c r="V381" s="193">
        <f t="shared" si="516"/>
        <v>0.68621289841498256</v>
      </c>
      <c r="W381" s="254">
        <f t="shared" si="535"/>
        <v>9.3197577568406187E-2</v>
      </c>
      <c r="X381" s="197">
        <f t="shared" si="517"/>
        <v>6.3953379828507004E-2</v>
      </c>
      <c r="Y381" s="229">
        <f t="shared" si="518"/>
        <v>-1.2790675965701401E-3</v>
      </c>
      <c r="Z381" s="199">
        <f t="shared" si="536"/>
        <v>6.5232447425077139E-2</v>
      </c>
      <c r="AA381" s="199">
        <f t="shared" si="519"/>
        <v>-265.75825614307109</v>
      </c>
      <c r="AB381" s="200">
        <f t="shared" si="520"/>
        <v>270665.88054522627</v>
      </c>
      <c r="AC381" s="199">
        <f t="shared" si="537"/>
        <v>2024.5099962409911</v>
      </c>
      <c r="AD381" s="199">
        <f t="shared" si="538"/>
        <v>2049.5094010583098</v>
      </c>
      <c r="AE381" s="201">
        <f t="shared" si="539"/>
        <v>2049.5094010583098</v>
      </c>
      <c r="AF381" s="202">
        <f t="shared" si="521"/>
        <v>2049.0190206454022</v>
      </c>
      <c r="AG381" s="202">
        <f t="shared" si="540"/>
        <v>2049.5094010583098</v>
      </c>
      <c r="AH381" s="202">
        <f t="shared" si="541"/>
        <v>2049</v>
      </c>
      <c r="AI381" s="177">
        <f t="shared" si="522"/>
        <v>2049</v>
      </c>
      <c r="AJ381" s="178" cm="1">
        <f t="array" ref="AJ381">IFERROR(INDEX($AN$6:$DP$6,MATCH(_xlfn.AGGREGATE(14,6,(AN381:DP381)/(AN381:DP381&lt;=0),1),AN381:DP381,0)),"-")</f>
        <v>2049</v>
      </c>
      <c r="AL381" s="176" t="s">
        <v>302</v>
      </c>
      <c r="AM381" s="154">
        <f t="shared" si="523"/>
        <v>5.7474629571042005E-2</v>
      </c>
      <c r="AN381" s="173">
        <f t="shared" si="524"/>
        <v>4.5702548608169996E-2</v>
      </c>
      <c r="AO381" s="173">
        <f t="shared" si="525"/>
        <v>5.8360935025376003E-2</v>
      </c>
      <c r="AP381" s="173">
        <f t="shared" si="526"/>
        <v>5.8173376979776002E-2</v>
      </c>
      <c r="AQ381" s="173">
        <f t="shared" si="527"/>
        <v>6.3204211026947996E-2</v>
      </c>
      <c r="AR381" s="173">
        <f t="shared" si="528"/>
        <v>6.3953379828507004E-2</v>
      </c>
      <c r="AS381" s="230">
        <f t="shared" si="566"/>
        <v>6.134506276913454E-2</v>
      </c>
      <c r="AT381" s="230">
        <f t="shared" si="566"/>
        <v>5.8736745709762075E-2</v>
      </c>
      <c r="AU381" s="230">
        <f t="shared" si="566"/>
        <v>5.6128428650389611E-2</v>
      </c>
      <c r="AV381" s="230">
        <f t="shared" si="566"/>
        <v>5.3520111591017147E-2</v>
      </c>
      <c r="AW381" s="230">
        <f t="shared" si="566"/>
        <v>5.0911794531644683E-2</v>
      </c>
      <c r="AX381" s="230">
        <f t="shared" si="566"/>
        <v>4.8303477472272219E-2</v>
      </c>
      <c r="AY381" s="230">
        <f t="shared" si="566"/>
        <v>4.5695160412899755E-2</v>
      </c>
      <c r="AZ381" s="230">
        <f t="shared" si="566"/>
        <v>4.308684335352729E-2</v>
      </c>
      <c r="BA381" s="230">
        <f t="shared" si="567"/>
        <v>4.0478526294154826E-2</v>
      </c>
      <c r="BB381" s="230">
        <f t="shared" si="567"/>
        <v>3.7870209234782362E-2</v>
      </c>
      <c r="BC381" s="230">
        <f t="shared" si="567"/>
        <v>3.5261892175409898E-2</v>
      </c>
      <c r="BD381" s="230">
        <f t="shared" si="567"/>
        <v>3.2653575116037441E-2</v>
      </c>
      <c r="BE381" s="230">
        <f t="shared" si="567"/>
        <v>3.0045258056664977E-2</v>
      </c>
      <c r="BF381" s="230">
        <f t="shared" si="567"/>
        <v>2.7436940997292512E-2</v>
      </c>
      <c r="BG381" s="230">
        <f t="shared" si="567"/>
        <v>2.4828623937920048E-2</v>
      </c>
      <c r="BH381" s="230">
        <f t="shared" si="567"/>
        <v>2.2220306878547584E-2</v>
      </c>
      <c r="BI381" s="230">
        <f t="shared" si="567"/>
        <v>1.961198981917512E-2</v>
      </c>
      <c r="BJ381" s="230">
        <f t="shared" si="567"/>
        <v>1.7003672759802656E-2</v>
      </c>
      <c r="BK381" s="230">
        <f t="shared" si="568"/>
        <v>1.4395355700430192E-2</v>
      </c>
      <c r="BL381" s="230">
        <f t="shared" si="568"/>
        <v>1.1787038641057727E-2</v>
      </c>
      <c r="BM381" s="230">
        <f t="shared" si="568"/>
        <v>9.1787215816852633E-3</v>
      </c>
      <c r="BN381" s="230">
        <f t="shared" si="568"/>
        <v>6.5704045223127991E-3</v>
      </c>
      <c r="BO381" s="230">
        <f t="shared" si="568"/>
        <v>3.9620874629403349E-3</v>
      </c>
      <c r="BP381" s="230">
        <f t="shared" si="568"/>
        <v>1.3537704035678777E-3</v>
      </c>
      <c r="BQ381" s="230">
        <f t="shared" si="568"/>
        <v>-9.4065223236883028E-4</v>
      </c>
      <c r="BR381" s="230">
        <f t="shared" si="568"/>
        <v>-1.2790675965701401E-3</v>
      </c>
      <c r="BS381" s="230">
        <f t="shared" si="568"/>
        <v>-1.2790675965701401E-3</v>
      </c>
      <c r="BT381" s="230">
        <f t="shared" si="568"/>
        <v>-1.2790675965701401E-3</v>
      </c>
      <c r="BU381" s="230">
        <f t="shared" si="569"/>
        <v>-1.2790675965701401E-3</v>
      </c>
      <c r="BV381" s="230">
        <f t="shared" si="569"/>
        <v>-1.2790675965701401E-3</v>
      </c>
      <c r="BW381" s="230">
        <f t="shared" si="569"/>
        <v>-1.2790675965701401E-3</v>
      </c>
      <c r="BX381" s="230">
        <f t="shared" si="569"/>
        <v>-1.2790675965701401E-3</v>
      </c>
      <c r="BY381" s="230">
        <f t="shared" si="569"/>
        <v>-1.2790675965701401E-3</v>
      </c>
      <c r="BZ381" s="230">
        <f t="shared" si="569"/>
        <v>-1.2790675965701401E-3</v>
      </c>
      <c r="CA381" s="230">
        <f t="shared" si="569"/>
        <v>-1.2790675965701401E-3</v>
      </c>
      <c r="CB381" s="230">
        <f t="shared" si="569"/>
        <v>-1.2790675965701401E-3</v>
      </c>
      <c r="CC381" s="230">
        <f t="shared" si="569"/>
        <v>-1.2790675965701401E-3</v>
      </c>
      <c r="CD381" s="230">
        <f t="shared" si="569"/>
        <v>-1.2790675965701401E-3</v>
      </c>
      <c r="CE381" s="230">
        <f t="shared" si="570"/>
        <v>-1.2790675965701401E-3</v>
      </c>
      <c r="CF381" s="230">
        <f t="shared" si="570"/>
        <v>-1.2790675965701401E-3</v>
      </c>
      <c r="CG381" s="230">
        <f t="shared" si="570"/>
        <v>-1.2790675965701401E-3</v>
      </c>
      <c r="CH381" s="230">
        <f t="shared" si="570"/>
        <v>-1.2790675965701401E-3</v>
      </c>
      <c r="CI381" s="230">
        <f t="shared" si="570"/>
        <v>-1.2790675965701401E-3</v>
      </c>
      <c r="CJ381" s="230">
        <f t="shared" si="570"/>
        <v>-1.2790675965701401E-3</v>
      </c>
      <c r="CK381" s="230">
        <f t="shared" si="570"/>
        <v>-1.2790675965701401E-3</v>
      </c>
      <c r="CL381" s="230">
        <f t="shared" si="570"/>
        <v>-1.2790675965701401E-3</v>
      </c>
      <c r="CM381" s="230">
        <f t="shared" si="570"/>
        <v>-1.2790675965701401E-3</v>
      </c>
      <c r="CN381" s="230">
        <f t="shared" si="570"/>
        <v>-1.2790675965701401E-3</v>
      </c>
      <c r="CO381" s="230">
        <f t="shared" si="571"/>
        <v>-1.2790675965701401E-3</v>
      </c>
      <c r="CP381" s="230">
        <f t="shared" si="571"/>
        <v>-1.2790675965701401E-3</v>
      </c>
      <c r="CQ381" s="230">
        <f t="shared" si="571"/>
        <v>-1.2790675965701401E-3</v>
      </c>
      <c r="CR381" s="230">
        <f t="shared" si="571"/>
        <v>-1.2790675965701401E-3</v>
      </c>
      <c r="CS381" s="230">
        <f t="shared" si="571"/>
        <v>-1.2790675965701401E-3</v>
      </c>
      <c r="CT381" s="230">
        <f t="shared" si="571"/>
        <v>-1.2790675965701401E-3</v>
      </c>
      <c r="CU381" s="230">
        <f t="shared" si="571"/>
        <v>-1.2790675965701401E-3</v>
      </c>
      <c r="CV381" s="230">
        <f t="shared" si="571"/>
        <v>-1.2790675965701401E-3</v>
      </c>
      <c r="CW381" s="230">
        <f t="shared" si="571"/>
        <v>-1.2790675965701401E-3</v>
      </c>
      <c r="CX381" s="230">
        <f t="shared" si="571"/>
        <v>-1.2790675965701401E-3</v>
      </c>
      <c r="CY381" s="230">
        <f t="shared" si="572"/>
        <v>-1.2790675965701401E-3</v>
      </c>
      <c r="CZ381" s="230">
        <f t="shared" si="572"/>
        <v>-1.2790675965701401E-3</v>
      </c>
      <c r="DA381" s="230">
        <f t="shared" si="572"/>
        <v>-1.2790675965701401E-3</v>
      </c>
      <c r="DB381" s="230">
        <f t="shared" si="572"/>
        <v>-1.2790675965701401E-3</v>
      </c>
      <c r="DC381" s="230">
        <f t="shared" si="572"/>
        <v>-1.2790675965701401E-3</v>
      </c>
      <c r="DD381" s="230">
        <f t="shared" si="572"/>
        <v>-1.2790675965701401E-3</v>
      </c>
      <c r="DE381" s="230">
        <f t="shared" si="572"/>
        <v>-1.2790675965701401E-3</v>
      </c>
      <c r="DF381" s="230">
        <f t="shared" si="572"/>
        <v>-1.2790675965701401E-3</v>
      </c>
      <c r="DG381" s="230">
        <f t="shared" si="572"/>
        <v>-1.2790675965701401E-3</v>
      </c>
      <c r="DH381" s="230">
        <f t="shared" si="572"/>
        <v>-1.2790675965701401E-3</v>
      </c>
      <c r="DI381" s="230">
        <f t="shared" si="573"/>
        <v>-1.2790675965701401E-3</v>
      </c>
      <c r="DJ381" s="230">
        <f t="shared" si="573"/>
        <v>-1.2790675965701401E-3</v>
      </c>
      <c r="DK381" s="230">
        <f t="shared" si="573"/>
        <v>-1.2790675965701401E-3</v>
      </c>
      <c r="DL381" s="230">
        <f t="shared" si="573"/>
        <v>-1.2790675965701401E-3</v>
      </c>
      <c r="DM381" s="230">
        <f t="shared" si="573"/>
        <v>-1.2790675965701401E-3</v>
      </c>
      <c r="DN381" s="230">
        <f t="shared" si="573"/>
        <v>-1.2790675965701401E-3</v>
      </c>
      <c r="DO381" s="230">
        <f t="shared" si="573"/>
        <v>-1.2790675965701401E-3</v>
      </c>
      <c r="DP381" s="230">
        <f t="shared" si="573"/>
        <v>-1.2790675965701401E-3</v>
      </c>
    </row>
    <row r="382" spans="2:120" x14ac:dyDescent="0.25">
      <c r="B382" s="194" t="str">
        <f t="shared" si="529"/>
        <v>Lithuania</v>
      </c>
      <c r="C382" s="233">
        <f>'web app'!$C$29</f>
        <v>668.55</v>
      </c>
      <c r="D382" s="234">
        <f>'web app'!$C$17</f>
        <v>0.15</v>
      </c>
      <c r="E382" s="235">
        <f>VLOOKUP($S382,'data countries EDGAR'!$A$15:$AA$223,'data countries EDGAR'!$AA$12,FALSE)</f>
        <v>3.7144074299813156E-4</v>
      </c>
      <c r="F382" s="235">
        <f>VLOOKUP($S382,'data countries EDGAR'!$A$15:$AA$223,'data countries EDGAR'!$Z$12,FALSE)</f>
        <v>3.8965113990009441E-4</v>
      </c>
      <c r="G382" s="193">
        <f t="shared" si="530"/>
        <v>0.25867508545288698</v>
      </c>
      <c r="H382" s="262">
        <f>VLOOKUP($S382,'data countries EDGAR'!$A$15:$AA$223,'data countries EDGAR'!M$12,FALSE)/1000</f>
        <v>1.4296513669189E-2</v>
      </c>
      <c r="I382" s="236">
        <f>VLOOKUP($S382,'data countries EDGAR'!$A$15:$AA$223,'data countries EDGAR'!N$12,FALSE)/1000</f>
        <v>1.4254148667775E-2</v>
      </c>
      <c r="J382" s="236">
        <f>VLOOKUP($S382,'data countries EDGAR'!$A$15:$AA$223,'data countries EDGAR'!O$12,FALSE)/1000</f>
        <v>1.4331806012567999E-2</v>
      </c>
      <c r="K382" s="236">
        <f>VLOOKUP($S382,'data countries EDGAR'!$A$15:$AA$223,'data countries EDGAR'!P$12,FALSE)/1000</f>
        <v>1.3170273909647999E-2</v>
      </c>
      <c r="L382" s="236">
        <f>VLOOKUP($S382,'data countries EDGAR'!$A$15:$AA$223,'data countries EDGAR'!Q$12,FALSE)/1000</f>
        <v>1.2979427056022001E-2</v>
      </c>
      <c r="M382" s="236">
        <f>VLOOKUP($S382,'data countries EDGAR'!$A$15:$AA$223,'data countries EDGAR'!R$12,FALSE)/1000</f>
        <v>1.2969974740674E-2</v>
      </c>
      <c r="N382" s="236"/>
      <c r="O382" s="236"/>
      <c r="P382" s="262">
        <f t="shared" si="531"/>
        <v>6.7705630386687005E-2</v>
      </c>
      <c r="Q382" s="194">
        <f t="shared" si="532"/>
        <v>-1.1389841629647552E-2</v>
      </c>
      <c r="R382" s="237">
        <f t="shared" si="533"/>
        <v>5.9642216739316974E-2</v>
      </c>
      <c r="S382" s="194" t="str">
        <f>'data countries EDGAR'!A125</f>
        <v>Lithuania</v>
      </c>
      <c r="T382" s="210">
        <f>'web app'!$M$22-1</f>
        <v>2024</v>
      </c>
      <c r="U382" s="228">
        <f t="shared" si="534"/>
        <v>0.19096945506619997</v>
      </c>
      <c r="V382" s="193">
        <f t="shared" si="516"/>
        <v>0.19096945506605392</v>
      </c>
      <c r="W382" s="254">
        <f t="shared" si="535"/>
        <v>6.7916488194574853E-2</v>
      </c>
      <c r="X382" s="197">
        <f t="shared" si="517"/>
        <v>1.2969974740674E-2</v>
      </c>
      <c r="Y382" s="229">
        <f t="shared" si="518"/>
        <v>-2.5939949481348001E-4</v>
      </c>
      <c r="Z382" s="199">
        <f t="shared" si="536"/>
        <v>1.3229374235487481E-2</v>
      </c>
      <c r="AA382" s="199">
        <f t="shared" si="519"/>
        <v>-54.000333287068344</v>
      </c>
      <c r="AB382" s="200">
        <f t="shared" si="520"/>
        <v>55101.761498100881</v>
      </c>
      <c r="AC382" s="199">
        <f t="shared" si="537"/>
        <v>2024.507611902601</v>
      </c>
      <c r="AD382" s="199">
        <f t="shared" si="538"/>
        <v>2057.3433000032501</v>
      </c>
      <c r="AE382" s="201">
        <f t="shared" si="539"/>
        <v>2057.3433000032501</v>
      </c>
      <c r="AF382" s="202">
        <f t="shared" si="521"/>
        <v>2056.6993137286763</v>
      </c>
      <c r="AG382" s="202">
        <f t="shared" si="540"/>
        <v>2057.3433000032501</v>
      </c>
      <c r="AH382" s="202">
        <f t="shared" si="541"/>
        <v>2057</v>
      </c>
      <c r="AI382" s="177">
        <f t="shared" si="522"/>
        <v>2057</v>
      </c>
      <c r="AJ382" s="178" cm="1">
        <f t="array" ref="AJ382">IFERROR(INDEX($AN$6:$DP$6,MATCH(_xlfn.AGGREGATE(14,6,(AN382:DP382)/(AN382:DP382&lt;=0),1),AN382:DP382,0)),"-")</f>
        <v>2057</v>
      </c>
      <c r="AL382" s="176" t="s">
        <v>302</v>
      </c>
      <c r="AM382" s="154">
        <f t="shared" si="523"/>
        <v>1.4296513669189E-2</v>
      </c>
      <c r="AN382" s="173">
        <f t="shared" si="524"/>
        <v>1.4254148667775E-2</v>
      </c>
      <c r="AO382" s="173">
        <f t="shared" si="525"/>
        <v>1.4331806012567999E-2</v>
      </c>
      <c r="AP382" s="173">
        <f t="shared" si="526"/>
        <v>1.3170273909647999E-2</v>
      </c>
      <c r="AQ382" s="173">
        <f t="shared" si="527"/>
        <v>1.2979427056022001E-2</v>
      </c>
      <c r="AR382" s="173">
        <f t="shared" si="528"/>
        <v>1.2969974740674E-2</v>
      </c>
      <c r="AS382" s="230">
        <f t="shared" ref="AS382:AZ391" si="574">IF(AS$6&lt;=$T382,0,IF(AS$6&lt;$AH382,$X382+($Y382-$X382)/($AG382-($T382+0.5))*(AS$6+0.5-($T382+0.5)),
IF(AS$6=$AH382,($X382+($Y382-$X382)/($AG382-($T382+0.5))*(0.5*($AG382+$AH382)-($T382+0.5)))*($AG382-$AH382)+$Y382*($AH382+1-$AG382),
$Y382)))</f>
        <v>1.2567171909223495E-2</v>
      </c>
      <c r="AT382" s="230">
        <f t="shared" si="574"/>
        <v>1.2164369077772992E-2</v>
      </c>
      <c r="AU382" s="230">
        <f t="shared" si="574"/>
        <v>1.1761566246322488E-2</v>
      </c>
      <c r="AV382" s="230">
        <f t="shared" si="574"/>
        <v>1.1358763414871983E-2</v>
      </c>
      <c r="AW382" s="230">
        <f t="shared" si="574"/>
        <v>1.095596058342148E-2</v>
      </c>
      <c r="AX382" s="230">
        <f t="shared" si="574"/>
        <v>1.0553157751970976E-2</v>
      </c>
      <c r="AY382" s="230">
        <f t="shared" si="574"/>
        <v>1.0150354920520473E-2</v>
      </c>
      <c r="AZ382" s="230">
        <f t="shared" si="574"/>
        <v>9.747552089069968E-3</v>
      </c>
      <c r="BA382" s="230">
        <f t="shared" ref="BA382:BJ391" si="575">IF(BA$6&lt;=$T382,0,IF(BA$6&lt;$AH382,$X382+($Y382-$X382)/($AG382-($T382+0.5))*(BA$6+0.5-($T382+0.5)),
IF(BA$6=$AH382,($X382+($Y382-$X382)/($AG382-($T382+0.5))*(0.5*($AG382+$AH382)-($T382+0.5)))*($AG382-$AH382)+$Y382*($AH382+1-$AG382),
$Y382)))</f>
        <v>9.3447492576194634E-3</v>
      </c>
      <c r="BB382" s="230">
        <f t="shared" si="575"/>
        <v>8.9419464261689605E-3</v>
      </c>
      <c r="BC382" s="230">
        <f t="shared" si="575"/>
        <v>8.5391435947184558E-3</v>
      </c>
      <c r="BD382" s="230">
        <f t="shared" si="575"/>
        <v>8.1363407632679512E-3</v>
      </c>
      <c r="BE382" s="230">
        <f t="shared" si="575"/>
        <v>7.7335379318174474E-3</v>
      </c>
      <c r="BF382" s="230">
        <f t="shared" si="575"/>
        <v>7.3307351003669436E-3</v>
      </c>
      <c r="BG382" s="230">
        <f t="shared" si="575"/>
        <v>6.927932268916439E-3</v>
      </c>
      <c r="BH382" s="230">
        <f t="shared" si="575"/>
        <v>6.5251294374659352E-3</v>
      </c>
      <c r="BI382" s="230">
        <f t="shared" si="575"/>
        <v>6.1223266060154314E-3</v>
      </c>
      <c r="BJ382" s="230">
        <f t="shared" si="575"/>
        <v>5.7195237745649267E-3</v>
      </c>
      <c r="BK382" s="230">
        <f t="shared" ref="BK382:BT391" si="576">IF(BK$6&lt;=$T382,0,IF(BK$6&lt;$AH382,$X382+($Y382-$X382)/($AG382-($T382+0.5))*(BK$6+0.5-($T382+0.5)),
IF(BK$6=$AH382,($X382+($Y382-$X382)/($AG382-($T382+0.5))*(0.5*($AG382+$AH382)-($T382+0.5)))*($AG382-$AH382)+$Y382*($AH382+1-$AG382),
$Y382)))</f>
        <v>5.316720943114423E-3</v>
      </c>
      <c r="BL382" s="230">
        <f t="shared" si="576"/>
        <v>4.9139181116639192E-3</v>
      </c>
      <c r="BM382" s="230">
        <f t="shared" si="576"/>
        <v>4.5111152802134145E-3</v>
      </c>
      <c r="BN382" s="230">
        <f t="shared" si="576"/>
        <v>4.1083124487629116E-3</v>
      </c>
      <c r="BO382" s="230">
        <f t="shared" si="576"/>
        <v>3.705509617312407E-3</v>
      </c>
      <c r="BP382" s="230">
        <f t="shared" si="576"/>
        <v>3.3027067858619023E-3</v>
      </c>
      <c r="BQ382" s="230">
        <f t="shared" si="576"/>
        <v>2.8999039544113994E-3</v>
      </c>
      <c r="BR382" s="230">
        <f t="shared" si="576"/>
        <v>2.4971011229608948E-3</v>
      </c>
      <c r="BS382" s="230">
        <f t="shared" si="576"/>
        <v>2.0942982915103901E-3</v>
      </c>
      <c r="BT382" s="230">
        <f t="shared" si="576"/>
        <v>1.6914954600598872E-3</v>
      </c>
      <c r="BU382" s="230">
        <f t="shared" ref="BU382:CD391" si="577">IF(BU$6&lt;=$T382,0,IF(BU$6&lt;$AH382,$X382+($Y382-$X382)/($AG382-($T382+0.5))*(BU$6+0.5-($T382+0.5)),
IF(BU$6=$AH382,($X382+($Y382-$X382)/($AG382-($T382+0.5))*(0.5*($AG382+$AH382)-($T382+0.5)))*($AG382-$AH382)+$Y382*($AH382+1-$AG382),
$Y382)))</f>
        <v>1.2886926286093826E-3</v>
      </c>
      <c r="BV382" s="230">
        <f t="shared" si="577"/>
        <v>8.8588979715887792E-4</v>
      </c>
      <c r="BW382" s="230">
        <f t="shared" si="577"/>
        <v>4.83086965708375E-4</v>
      </c>
      <c r="BX382" s="230">
        <f t="shared" si="577"/>
        <v>8.0284134257870357E-5</v>
      </c>
      <c r="BY382" s="230">
        <f t="shared" si="577"/>
        <v>-2.3566335266790849E-4</v>
      </c>
      <c r="BZ382" s="230">
        <f t="shared" si="577"/>
        <v>-2.5939949481348001E-4</v>
      </c>
      <c r="CA382" s="230">
        <f t="shared" si="577"/>
        <v>-2.5939949481348001E-4</v>
      </c>
      <c r="CB382" s="230">
        <f t="shared" si="577"/>
        <v>-2.5939949481348001E-4</v>
      </c>
      <c r="CC382" s="230">
        <f t="shared" si="577"/>
        <v>-2.5939949481348001E-4</v>
      </c>
      <c r="CD382" s="230">
        <f t="shared" si="577"/>
        <v>-2.5939949481348001E-4</v>
      </c>
      <c r="CE382" s="230">
        <f t="shared" ref="CE382:CN391" si="578">IF(CE$6&lt;=$T382,0,IF(CE$6&lt;$AH382,$X382+($Y382-$X382)/($AG382-($T382+0.5))*(CE$6+0.5-($T382+0.5)),
IF(CE$6=$AH382,($X382+($Y382-$X382)/($AG382-($T382+0.5))*(0.5*($AG382+$AH382)-($T382+0.5)))*($AG382-$AH382)+$Y382*($AH382+1-$AG382),
$Y382)))</f>
        <v>-2.5939949481348001E-4</v>
      </c>
      <c r="CF382" s="230">
        <f t="shared" si="578"/>
        <v>-2.5939949481348001E-4</v>
      </c>
      <c r="CG382" s="230">
        <f t="shared" si="578"/>
        <v>-2.5939949481348001E-4</v>
      </c>
      <c r="CH382" s="230">
        <f t="shared" si="578"/>
        <v>-2.5939949481348001E-4</v>
      </c>
      <c r="CI382" s="230">
        <f t="shared" si="578"/>
        <v>-2.5939949481348001E-4</v>
      </c>
      <c r="CJ382" s="230">
        <f t="shared" si="578"/>
        <v>-2.5939949481348001E-4</v>
      </c>
      <c r="CK382" s="230">
        <f t="shared" si="578"/>
        <v>-2.5939949481348001E-4</v>
      </c>
      <c r="CL382" s="230">
        <f t="shared" si="578"/>
        <v>-2.5939949481348001E-4</v>
      </c>
      <c r="CM382" s="230">
        <f t="shared" si="578"/>
        <v>-2.5939949481348001E-4</v>
      </c>
      <c r="CN382" s="230">
        <f t="shared" si="578"/>
        <v>-2.5939949481348001E-4</v>
      </c>
      <c r="CO382" s="230">
        <f t="shared" ref="CO382:CX391" si="579">IF(CO$6&lt;=$T382,0,IF(CO$6&lt;$AH382,$X382+($Y382-$X382)/($AG382-($T382+0.5))*(CO$6+0.5-($T382+0.5)),
IF(CO$6=$AH382,($X382+($Y382-$X382)/($AG382-($T382+0.5))*(0.5*($AG382+$AH382)-($T382+0.5)))*($AG382-$AH382)+$Y382*($AH382+1-$AG382),
$Y382)))</f>
        <v>-2.5939949481348001E-4</v>
      </c>
      <c r="CP382" s="230">
        <f t="shared" si="579"/>
        <v>-2.5939949481348001E-4</v>
      </c>
      <c r="CQ382" s="230">
        <f t="shared" si="579"/>
        <v>-2.5939949481348001E-4</v>
      </c>
      <c r="CR382" s="230">
        <f t="shared" si="579"/>
        <v>-2.5939949481348001E-4</v>
      </c>
      <c r="CS382" s="230">
        <f t="shared" si="579"/>
        <v>-2.5939949481348001E-4</v>
      </c>
      <c r="CT382" s="230">
        <f t="shared" si="579"/>
        <v>-2.5939949481348001E-4</v>
      </c>
      <c r="CU382" s="230">
        <f t="shared" si="579"/>
        <v>-2.5939949481348001E-4</v>
      </c>
      <c r="CV382" s="230">
        <f t="shared" si="579"/>
        <v>-2.5939949481348001E-4</v>
      </c>
      <c r="CW382" s="230">
        <f t="shared" si="579"/>
        <v>-2.5939949481348001E-4</v>
      </c>
      <c r="CX382" s="230">
        <f t="shared" si="579"/>
        <v>-2.5939949481348001E-4</v>
      </c>
      <c r="CY382" s="230">
        <f t="shared" ref="CY382:DH391" si="580">IF(CY$6&lt;=$T382,0,IF(CY$6&lt;$AH382,$X382+($Y382-$X382)/($AG382-($T382+0.5))*(CY$6+0.5-($T382+0.5)),
IF(CY$6=$AH382,($X382+($Y382-$X382)/($AG382-($T382+0.5))*(0.5*($AG382+$AH382)-($T382+0.5)))*($AG382-$AH382)+$Y382*($AH382+1-$AG382),
$Y382)))</f>
        <v>-2.5939949481348001E-4</v>
      </c>
      <c r="CZ382" s="230">
        <f t="shared" si="580"/>
        <v>-2.5939949481348001E-4</v>
      </c>
      <c r="DA382" s="230">
        <f t="shared" si="580"/>
        <v>-2.5939949481348001E-4</v>
      </c>
      <c r="DB382" s="230">
        <f t="shared" si="580"/>
        <v>-2.5939949481348001E-4</v>
      </c>
      <c r="DC382" s="230">
        <f t="shared" si="580"/>
        <v>-2.5939949481348001E-4</v>
      </c>
      <c r="DD382" s="230">
        <f t="shared" si="580"/>
        <v>-2.5939949481348001E-4</v>
      </c>
      <c r="DE382" s="230">
        <f t="shared" si="580"/>
        <v>-2.5939949481348001E-4</v>
      </c>
      <c r="DF382" s="230">
        <f t="shared" si="580"/>
        <v>-2.5939949481348001E-4</v>
      </c>
      <c r="DG382" s="230">
        <f t="shared" si="580"/>
        <v>-2.5939949481348001E-4</v>
      </c>
      <c r="DH382" s="230">
        <f t="shared" si="580"/>
        <v>-2.5939949481348001E-4</v>
      </c>
      <c r="DI382" s="230">
        <f t="shared" ref="DI382:DP391" si="581">IF(DI$6&lt;=$T382,0,IF(DI$6&lt;$AH382,$X382+($Y382-$X382)/($AG382-($T382+0.5))*(DI$6+0.5-($T382+0.5)),
IF(DI$6=$AH382,($X382+($Y382-$X382)/($AG382-($T382+0.5))*(0.5*($AG382+$AH382)-($T382+0.5)))*($AG382-$AH382)+$Y382*($AH382+1-$AG382),
$Y382)))</f>
        <v>-2.5939949481348001E-4</v>
      </c>
      <c r="DJ382" s="230">
        <f t="shared" si="581"/>
        <v>-2.5939949481348001E-4</v>
      </c>
      <c r="DK382" s="230">
        <f t="shared" si="581"/>
        <v>-2.5939949481348001E-4</v>
      </c>
      <c r="DL382" s="230">
        <f t="shared" si="581"/>
        <v>-2.5939949481348001E-4</v>
      </c>
      <c r="DM382" s="230">
        <f t="shared" si="581"/>
        <v>-2.5939949481348001E-4</v>
      </c>
      <c r="DN382" s="230">
        <f t="shared" si="581"/>
        <v>-2.5939949481348001E-4</v>
      </c>
      <c r="DO382" s="230">
        <f t="shared" si="581"/>
        <v>-2.5939949481348001E-4</v>
      </c>
      <c r="DP382" s="230">
        <f t="shared" si="581"/>
        <v>-2.5939949481348001E-4</v>
      </c>
    </row>
    <row r="383" spans="2:120" x14ac:dyDescent="0.25">
      <c r="B383" s="194" t="str">
        <f t="shared" si="529"/>
        <v>Luxembourg</v>
      </c>
      <c r="C383" s="233">
        <f>'web app'!$C$29</f>
        <v>668.55</v>
      </c>
      <c r="D383" s="234">
        <f>'web app'!$C$17</f>
        <v>0.15</v>
      </c>
      <c r="E383" s="235">
        <f>VLOOKUP($S383,'data countries EDGAR'!$A$15:$AA$223,'data countries EDGAR'!$AA$12,FALSE)</f>
        <v>7.7413274908969015E-5</v>
      </c>
      <c r="F383" s="235">
        <f>VLOOKUP($S383,'data countries EDGAR'!$A$15:$AA$223,'data countries EDGAR'!$Z$12,FALSE)</f>
        <v>2.6414653351881088E-4</v>
      </c>
      <c r="G383" s="193">
        <f t="shared" si="530"/>
        <v>0.15786908697745955</v>
      </c>
      <c r="H383" s="262">
        <f>VLOOKUP($S383,'data countries EDGAR'!$A$15:$AA$223,'data countries EDGAR'!M$12,FALSE)/1000</f>
        <v>9.6916809433402994E-3</v>
      </c>
      <c r="I383" s="236">
        <f>VLOOKUP($S383,'data countries EDGAR'!$A$15:$AA$223,'data countries EDGAR'!N$12,FALSE)/1000</f>
        <v>7.9928780933216995E-3</v>
      </c>
      <c r="J383" s="236">
        <f>VLOOKUP($S383,'data countries EDGAR'!$A$15:$AA$223,'data countries EDGAR'!O$12,FALSE)/1000</f>
        <v>8.3806342824096006E-3</v>
      </c>
      <c r="K383" s="236">
        <f>VLOOKUP($S383,'data countries EDGAR'!$A$15:$AA$223,'data countries EDGAR'!P$12,FALSE)/1000</f>
        <v>7.2656876764859001E-3</v>
      </c>
      <c r="L383" s="236">
        <f>VLOOKUP($S383,'data countries EDGAR'!$A$15:$AA$223,'data countries EDGAR'!Q$12,FALSE)/1000</f>
        <v>6.9415589287915996E-3</v>
      </c>
      <c r="M383" s="236">
        <f>VLOOKUP($S383,'data countries EDGAR'!$A$15:$AA$223,'data countries EDGAR'!R$12,FALSE)/1000</f>
        <v>7.1473662633562999E-3</v>
      </c>
      <c r="N383" s="236"/>
      <c r="O383" s="236"/>
      <c r="P383" s="262">
        <f t="shared" si="531"/>
        <v>3.7728125244365099E-2</v>
      </c>
      <c r="Q383" s="194">
        <f t="shared" si="532"/>
        <v>-5.699414954980205E-3</v>
      </c>
      <c r="R383" s="237">
        <f t="shared" si="533"/>
        <v>4.7439398459636468E-2</v>
      </c>
      <c r="S383" s="194" t="str">
        <f>'data countries EDGAR'!A126</f>
        <v>Luxembourg</v>
      </c>
      <c r="T383" s="210">
        <f>'web app'!$M$22-1</f>
        <v>2024</v>
      </c>
      <c r="U383" s="228">
        <f t="shared" si="534"/>
        <v>0.12014096173309445</v>
      </c>
      <c r="V383" s="193">
        <f t="shared" si="516"/>
        <v>0.12014096173308203</v>
      </c>
      <c r="W383" s="254">
        <f t="shared" si="535"/>
        <v>5.9491501984331174E-2</v>
      </c>
      <c r="X383" s="197">
        <f t="shared" si="517"/>
        <v>7.1473662633562999E-3</v>
      </c>
      <c r="Y383" s="229">
        <f t="shared" si="518"/>
        <v>-1.4294732526712599E-4</v>
      </c>
      <c r="Z383" s="199">
        <f t="shared" si="536"/>
        <v>7.2903135886234257E-3</v>
      </c>
      <c r="AA383" s="199">
        <f t="shared" si="519"/>
        <v>-29.787779950831666</v>
      </c>
      <c r="AB383" s="200">
        <f t="shared" si="520"/>
        <v>30425.281236126739</v>
      </c>
      <c r="AC383" s="199">
        <f t="shared" si="537"/>
        <v>2024.5067690712306</v>
      </c>
      <c r="AD383" s="199">
        <f t="shared" si="538"/>
        <v>2061.4326886381964</v>
      </c>
      <c r="AE383" s="201">
        <f t="shared" si="539"/>
        <v>2061.4326886381964</v>
      </c>
      <c r="AF383" s="202">
        <f t="shared" si="521"/>
        <v>2060.7085182727419</v>
      </c>
      <c r="AG383" s="202">
        <f t="shared" si="540"/>
        <v>2061.4326886381964</v>
      </c>
      <c r="AH383" s="202">
        <f t="shared" si="541"/>
        <v>2061</v>
      </c>
      <c r="AI383" s="177">
        <f t="shared" si="522"/>
        <v>2061</v>
      </c>
      <c r="AJ383" s="178" cm="1">
        <f t="array" ref="AJ383">IFERROR(INDEX($AN$6:$DP$6,MATCH(_xlfn.AGGREGATE(14,6,(AN383:DP383)/(AN383:DP383&lt;=0),1),AN383:DP383,0)),"-")</f>
        <v>2061</v>
      </c>
      <c r="AL383" s="176" t="s">
        <v>302</v>
      </c>
      <c r="AM383" s="154">
        <f t="shared" si="523"/>
        <v>9.6916809433402994E-3</v>
      </c>
      <c r="AN383" s="173">
        <f t="shared" si="524"/>
        <v>7.9928780933216995E-3</v>
      </c>
      <c r="AO383" s="173">
        <f t="shared" si="525"/>
        <v>8.3806342824096006E-3</v>
      </c>
      <c r="AP383" s="173">
        <f t="shared" si="526"/>
        <v>7.2656876764859001E-3</v>
      </c>
      <c r="AQ383" s="173">
        <f t="shared" si="527"/>
        <v>6.9415589287915996E-3</v>
      </c>
      <c r="AR383" s="173">
        <f t="shared" si="528"/>
        <v>7.1473662633562999E-3</v>
      </c>
      <c r="AS383" s="230">
        <f t="shared" si="574"/>
        <v>6.949971655559356E-3</v>
      </c>
      <c r="AT383" s="230">
        <f t="shared" si="574"/>
        <v>6.7525770477624121E-3</v>
      </c>
      <c r="AU383" s="230">
        <f t="shared" si="574"/>
        <v>6.5551824399654682E-3</v>
      </c>
      <c r="AV383" s="230">
        <f t="shared" si="574"/>
        <v>6.3577878321685244E-3</v>
      </c>
      <c r="AW383" s="230">
        <f t="shared" si="574"/>
        <v>6.1603932243715805E-3</v>
      </c>
      <c r="AX383" s="230">
        <f t="shared" si="574"/>
        <v>5.9629986165746357E-3</v>
      </c>
      <c r="AY383" s="230">
        <f t="shared" si="574"/>
        <v>5.7656040087776927E-3</v>
      </c>
      <c r="AZ383" s="230">
        <f t="shared" si="574"/>
        <v>5.5682094009807479E-3</v>
      </c>
      <c r="BA383" s="230">
        <f t="shared" si="575"/>
        <v>5.3708147931838049E-3</v>
      </c>
      <c r="BB383" s="230">
        <f t="shared" si="575"/>
        <v>5.1734201853868601E-3</v>
      </c>
      <c r="BC383" s="230">
        <f t="shared" si="575"/>
        <v>4.9760255775899171E-3</v>
      </c>
      <c r="BD383" s="230">
        <f t="shared" si="575"/>
        <v>4.7786309697929723E-3</v>
      </c>
      <c r="BE383" s="230">
        <f t="shared" si="575"/>
        <v>4.5812363619960285E-3</v>
      </c>
      <c r="BF383" s="230">
        <f t="shared" si="575"/>
        <v>4.3838417541990846E-3</v>
      </c>
      <c r="BG383" s="230">
        <f t="shared" si="575"/>
        <v>4.1864471464021407E-3</v>
      </c>
      <c r="BH383" s="230">
        <f t="shared" si="575"/>
        <v>3.9890525386051968E-3</v>
      </c>
      <c r="BI383" s="230">
        <f t="shared" si="575"/>
        <v>3.7916579308082529E-3</v>
      </c>
      <c r="BJ383" s="230">
        <f t="shared" si="575"/>
        <v>3.594263323011309E-3</v>
      </c>
      <c r="BK383" s="230">
        <f t="shared" si="576"/>
        <v>3.3968687152143651E-3</v>
      </c>
      <c r="BL383" s="230">
        <f t="shared" si="576"/>
        <v>3.1994741074174212E-3</v>
      </c>
      <c r="BM383" s="230">
        <f t="shared" si="576"/>
        <v>3.0020794996204773E-3</v>
      </c>
      <c r="BN383" s="230">
        <f t="shared" si="576"/>
        <v>2.8046848918235334E-3</v>
      </c>
      <c r="BO383" s="230">
        <f t="shared" si="576"/>
        <v>2.6072902840265895E-3</v>
      </c>
      <c r="BP383" s="230">
        <f t="shared" si="576"/>
        <v>2.4098956762296448E-3</v>
      </c>
      <c r="BQ383" s="230">
        <f t="shared" si="576"/>
        <v>2.2125010684327009E-3</v>
      </c>
      <c r="BR383" s="230">
        <f t="shared" si="576"/>
        <v>2.015106460635757E-3</v>
      </c>
      <c r="BS383" s="230">
        <f t="shared" si="576"/>
        <v>1.8177118528388131E-3</v>
      </c>
      <c r="BT383" s="230">
        <f t="shared" si="576"/>
        <v>1.6203172450418692E-3</v>
      </c>
      <c r="BU383" s="230">
        <f t="shared" si="577"/>
        <v>1.4229226372449253E-3</v>
      </c>
      <c r="BV383" s="230">
        <f t="shared" si="577"/>
        <v>1.2255280294479814E-3</v>
      </c>
      <c r="BW383" s="230">
        <f t="shared" si="577"/>
        <v>1.0281334216510375E-3</v>
      </c>
      <c r="BX383" s="230">
        <f t="shared" si="577"/>
        <v>8.3073881385409363E-4</v>
      </c>
      <c r="BY383" s="230">
        <f t="shared" si="577"/>
        <v>6.3334420605714974E-4</v>
      </c>
      <c r="BZ383" s="230">
        <f t="shared" si="577"/>
        <v>4.3594959826020584E-4</v>
      </c>
      <c r="CA383" s="230">
        <f t="shared" si="577"/>
        <v>2.3855499046326195E-4</v>
      </c>
      <c r="CB383" s="230">
        <f t="shared" si="577"/>
        <v>4.1160382666318059E-5</v>
      </c>
      <c r="CC383" s="230">
        <f t="shared" si="577"/>
        <v>-1.2446926956229717E-4</v>
      </c>
      <c r="CD383" s="230">
        <f t="shared" si="577"/>
        <v>-1.4294732526712599E-4</v>
      </c>
      <c r="CE383" s="230">
        <f t="shared" si="578"/>
        <v>-1.4294732526712599E-4</v>
      </c>
      <c r="CF383" s="230">
        <f t="shared" si="578"/>
        <v>-1.4294732526712599E-4</v>
      </c>
      <c r="CG383" s="230">
        <f t="shared" si="578"/>
        <v>-1.4294732526712599E-4</v>
      </c>
      <c r="CH383" s="230">
        <f t="shared" si="578"/>
        <v>-1.4294732526712599E-4</v>
      </c>
      <c r="CI383" s="230">
        <f t="shared" si="578"/>
        <v>-1.4294732526712599E-4</v>
      </c>
      <c r="CJ383" s="230">
        <f t="shared" si="578"/>
        <v>-1.4294732526712599E-4</v>
      </c>
      <c r="CK383" s="230">
        <f t="shared" si="578"/>
        <v>-1.4294732526712599E-4</v>
      </c>
      <c r="CL383" s="230">
        <f t="shared" si="578"/>
        <v>-1.4294732526712599E-4</v>
      </c>
      <c r="CM383" s="230">
        <f t="shared" si="578"/>
        <v>-1.4294732526712599E-4</v>
      </c>
      <c r="CN383" s="230">
        <f t="shared" si="578"/>
        <v>-1.4294732526712599E-4</v>
      </c>
      <c r="CO383" s="230">
        <f t="shared" si="579"/>
        <v>-1.4294732526712599E-4</v>
      </c>
      <c r="CP383" s="230">
        <f t="shared" si="579"/>
        <v>-1.4294732526712599E-4</v>
      </c>
      <c r="CQ383" s="230">
        <f t="shared" si="579"/>
        <v>-1.4294732526712599E-4</v>
      </c>
      <c r="CR383" s="230">
        <f t="shared" si="579"/>
        <v>-1.4294732526712599E-4</v>
      </c>
      <c r="CS383" s="230">
        <f t="shared" si="579"/>
        <v>-1.4294732526712599E-4</v>
      </c>
      <c r="CT383" s="230">
        <f t="shared" si="579"/>
        <v>-1.4294732526712599E-4</v>
      </c>
      <c r="CU383" s="230">
        <f t="shared" si="579"/>
        <v>-1.4294732526712599E-4</v>
      </c>
      <c r="CV383" s="230">
        <f t="shared" si="579"/>
        <v>-1.4294732526712599E-4</v>
      </c>
      <c r="CW383" s="230">
        <f t="shared" si="579"/>
        <v>-1.4294732526712599E-4</v>
      </c>
      <c r="CX383" s="230">
        <f t="shared" si="579"/>
        <v>-1.4294732526712599E-4</v>
      </c>
      <c r="CY383" s="230">
        <f t="shared" si="580"/>
        <v>-1.4294732526712599E-4</v>
      </c>
      <c r="CZ383" s="230">
        <f t="shared" si="580"/>
        <v>-1.4294732526712599E-4</v>
      </c>
      <c r="DA383" s="230">
        <f t="shared" si="580"/>
        <v>-1.4294732526712599E-4</v>
      </c>
      <c r="DB383" s="230">
        <f t="shared" si="580"/>
        <v>-1.4294732526712599E-4</v>
      </c>
      <c r="DC383" s="230">
        <f t="shared" si="580"/>
        <v>-1.4294732526712599E-4</v>
      </c>
      <c r="DD383" s="230">
        <f t="shared" si="580"/>
        <v>-1.4294732526712599E-4</v>
      </c>
      <c r="DE383" s="230">
        <f t="shared" si="580"/>
        <v>-1.4294732526712599E-4</v>
      </c>
      <c r="DF383" s="230">
        <f t="shared" si="580"/>
        <v>-1.4294732526712599E-4</v>
      </c>
      <c r="DG383" s="230">
        <f t="shared" si="580"/>
        <v>-1.4294732526712599E-4</v>
      </c>
      <c r="DH383" s="230">
        <f t="shared" si="580"/>
        <v>-1.4294732526712599E-4</v>
      </c>
      <c r="DI383" s="230">
        <f t="shared" si="581"/>
        <v>-1.4294732526712599E-4</v>
      </c>
      <c r="DJ383" s="230">
        <f t="shared" si="581"/>
        <v>-1.4294732526712599E-4</v>
      </c>
      <c r="DK383" s="230">
        <f t="shared" si="581"/>
        <v>-1.4294732526712599E-4</v>
      </c>
      <c r="DL383" s="230">
        <f t="shared" si="581"/>
        <v>-1.4294732526712599E-4</v>
      </c>
      <c r="DM383" s="230">
        <f t="shared" si="581"/>
        <v>-1.4294732526712599E-4</v>
      </c>
      <c r="DN383" s="230">
        <f t="shared" si="581"/>
        <v>-1.4294732526712599E-4</v>
      </c>
      <c r="DO383" s="230">
        <f t="shared" si="581"/>
        <v>-1.4294732526712599E-4</v>
      </c>
      <c r="DP383" s="230">
        <f t="shared" si="581"/>
        <v>-1.4294732526712599E-4</v>
      </c>
    </row>
    <row r="384" spans="2:120" x14ac:dyDescent="0.25">
      <c r="B384" s="194" t="str">
        <f t="shared" si="529"/>
        <v>Macao</v>
      </c>
      <c r="C384" s="233">
        <f>'web app'!$C$29</f>
        <v>668.55</v>
      </c>
      <c r="D384" s="234">
        <f>'web app'!$C$17</f>
        <v>0.15</v>
      </c>
      <c r="E384" s="235">
        <f>VLOOKUP($S384,'data countries EDGAR'!$A$15:$AA$223,'data countries EDGAR'!$AA$12,FALSE)</f>
        <v>8.3261232457273497E-5</v>
      </c>
      <c r="F384" s="235">
        <f>VLOOKUP($S384,'data countries EDGAR'!$A$15:$AA$223,'data countries EDGAR'!$Z$12,FALSE)</f>
        <v>6.124951132303652E-5</v>
      </c>
      <c r="G384" s="193">
        <f t="shared" si="530"/>
        <v>4.3155751219660185E-2</v>
      </c>
      <c r="H384" s="262">
        <f>VLOOKUP($S384,'data countries EDGAR'!$A$15:$AA$223,'data countries EDGAR'!M$12,FALSE)/1000</f>
        <v>2.2472781064761002E-3</v>
      </c>
      <c r="I384" s="236">
        <f>VLOOKUP($S384,'data countries EDGAR'!$A$15:$AA$223,'data countries EDGAR'!N$12,FALSE)/1000</f>
        <v>2.2329260013139E-3</v>
      </c>
      <c r="J384" s="236">
        <f>VLOOKUP($S384,'data countries EDGAR'!$A$15:$AA$223,'data countries EDGAR'!O$12,FALSE)/1000</f>
        <v>2.0473238062786998E-3</v>
      </c>
      <c r="K384" s="236">
        <f>VLOOKUP($S384,'data countries EDGAR'!$A$15:$AA$223,'data countries EDGAR'!P$12,FALSE)/1000</f>
        <v>1.6785468049508999E-3</v>
      </c>
      <c r="L384" s="236">
        <f>VLOOKUP($S384,'data countries EDGAR'!$A$15:$AA$223,'data countries EDGAR'!Q$12,FALSE)/1000</f>
        <v>1.6804704201573999E-3</v>
      </c>
      <c r="M384" s="236">
        <f>VLOOKUP($S384,'data countries EDGAR'!$A$15:$AA$223,'data countries EDGAR'!R$12,FALSE)/1000</f>
        <v>1.7348854189548999E-3</v>
      </c>
      <c r="N384" s="236"/>
      <c r="O384" s="236"/>
      <c r="P384" s="262">
        <f t="shared" si="531"/>
        <v>9.3741524516557997E-3</v>
      </c>
      <c r="Q384" s="194">
        <f t="shared" si="532"/>
        <v>-1.2054217510956882E-3</v>
      </c>
      <c r="R384" s="237">
        <f t="shared" si="533"/>
        <v>3.5682791669332747E-2</v>
      </c>
      <c r="S384" s="194" t="str">
        <f>'data countries EDGAR'!A127</f>
        <v>Macao</v>
      </c>
      <c r="T384" s="210">
        <f>'web app'!$M$22-1</f>
        <v>2024</v>
      </c>
      <c r="U384" s="228">
        <f t="shared" si="534"/>
        <v>3.3781598768004385E-2</v>
      </c>
      <c r="V384" s="193">
        <f t="shared" si="516"/>
        <v>3.3781598767994102E-2</v>
      </c>
      <c r="W384" s="254">
        <f t="shared" si="535"/>
        <v>5.1355929920871013E-2</v>
      </c>
      <c r="X384" s="197">
        <f t="shared" si="517"/>
        <v>1.7348854189548999E-3</v>
      </c>
      <c r="Y384" s="229">
        <f t="shared" si="518"/>
        <v>-3.4697708379097998E-5</v>
      </c>
      <c r="Z384" s="199">
        <f t="shared" si="536"/>
        <v>1.7695831273339979E-3</v>
      </c>
      <c r="AA384" s="199">
        <f t="shared" si="519"/>
        <v>-7.2396489149123227</v>
      </c>
      <c r="AB384" s="200">
        <f t="shared" si="520"/>
        <v>7403.8558225488741</v>
      </c>
      <c r="AC384" s="199">
        <f t="shared" si="537"/>
        <v>2024.5059305295124</v>
      </c>
      <c r="AD384" s="199">
        <f t="shared" si="538"/>
        <v>2066.654751941147</v>
      </c>
      <c r="AE384" s="201">
        <f t="shared" si="539"/>
        <v>2066.654751941147</v>
      </c>
      <c r="AF384" s="202">
        <f t="shared" si="521"/>
        <v>2065.8281881775952</v>
      </c>
      <c r="AG384" s="202">
        <f t="shared" si="540"/>
        <v>2066.654751941147</v>
      </c>
      <c r="AH384" s="202">
        <f t="shared" si="541"/>
        <v>2066</v>
      </c>
      <c r="AI384" s="177">
        <f t="shared" si="522"/>
        <v>2066</v>
      </c>
      <c r="AJ384" s="178" cm="1">
        <f t="array" ref="AJ384">IFERROR(INDEX($AN$6:$DP$6,MATCH(_xlfn.AGGREGATE(14,6,(AN384:DP384)/(AN384:DP384&lt;=0),1),AN384:DP384,0)),"-")</f>
        <v>2066</v>
      </c>
      <c r="AL384" s="176" t="s">
        <v>302</v>
      </c>
      <c r="AM384" s="154">
        <f t="shared" si="523"/>
        <v>2.2472781064761002E-3</v>
      </c>
      <c r="AN384" s="173">
        <f t="shared" si="524"/>
        <v>2.2329260013139E-3</v>
      </c>
      <c r="AO384" s="173">
        <f t="shared" si="525"/>
        <v>2.0473238062786998E-3</v>
      </c>
      <c r="AP384" s="173">
        <f t="shared" si="526"/>
        <v>1.6785468049508999E-3</v>
      </c>
      <c r="AQ384" s="173">
        <f t="shared" si="527"/>
        <v>1.6804704201573999E-3</v>
      </c>
      <c r="AR384" s="173">
        <f t="shared" si="528"/>
        <v>1.7348854189548999E-3</v>
      </c>
      <c r="AS384" s="230">
        <f t="shared" si="574"/>
        <v>1.6929071591894398E-3</v>
      </c>
      <c r="AT384" s="230">
        <f t="shared" si="574"/>
        <v>1.6509288994239798E-3</v>
      </c>
      <c r="AU384" s="230">
        <f t="shared" si="574"/>
        <v>1.6089506396585198E-3</v>
      </c>
      <c r="AV384" s="230">
        <f t="shared" si="574"/>
        <v>1.5669723798930597E-3</v>
      </c>
      <c r="AW384" s="230">
        <f t="shared" si="574"/>
        <v>1.5249941201275997E-3</v>
      </c>
      <c r="AX384" s="230">
        <f t="shared" si="574"/>
        <v>1.4830158603621397E-3</v>
      </c>
      <c r="AY384" s="230">
        <f t="shared" si="574"/>
        <v>1.4410376005966796E-3</v>
      </c>
      <c r="AZ384" s="230">
        <f t="shared" si="574"/>
        <v>1.3990593408312196E-3</v>
      </c>
      <c r="BA384" s="230">
        <f t="shared" si="575"/>
        <v>1.3570810810657596E-3</v>
      </c>
      <c r="BB384" s="230">
        <f t="shared" si="575"/>
        <v>1.3151028213002995E-3</v>
      </c>
      <c r="BC384" s="230">
        <f t="shared" si="575"/>
        <v>1.2731245615348395E-3</v>
      </c>
      <c r="BD384" s="230">
        <f t="shared" si="575"/>
        <v>1.2311463017693797E-3</v>
      </c>
      <c r="BE384" s="230">
        <f t="shared" si="575"/>
        <v>1.1891680420039194E-3</v>
      </c>
      <c r="BF384" s="230">
        <f t="shared" si="575"/>
        <v>1.1471897822384596E-3</v>
      </c>
      <c r="BG384" s="230">
        <f t="shared" si="575"/>
        <v>1.1052115224729994E-3</v>
      </c>
      <c r="BH384" s="230">
        <f t="shared" si="575"/>
        <v>1.0632332627075395E-3</v>
      </c>
      <c r="BI384" s="230">
        <f t="shared" si="575"/>
        <v>1.0212550029420793E-3</v>
      </c>
      <c r="BJ384" s="230">
        <f t="shared" si="575"/>
        <v>9.7927674317661948E-4</v>
      </c>
      <c r="BK384" s="230">
        <f t="shared" si="576"/>
        <v>9.3729848341115934E-4</v>
      </c>
      <c r="BL384" s="230">
        <f t="shared" si="576"/>
        <v>8.953202236456993E-4</v>
      </c>
      <c r="BM384" s="230">
        <f t="shared" si="576"/>
        <v>8.5334196388023927E-4</v>
      </c>
      <c r="BN384" s="230">
        <f t="shared" si="576"/>
        <v>8.1136370411477924E-4</v>
      </c>
      <c r="BO384" s="230">
        <f t="shared" si="576"/>
        <v>7.693854443493192E-4</v>
      </c>
      <c r="BP384" s="230">
        <f t="shared" si="576"/>
        <v>7.2740718458385928E-4</v>
      </c>
      <c r="BQ384" s="230">
        <f t="shared" si="576"/>
        <v>6.8542892481839924E-4</v>
      </c>
      <c r="BR384" s="230">
        <f t="shared" si="576"/>
        <v>6.4345066505293921E-4</v>
      </c>
      <c r="BS384" s="230">
        <f t="shared" si="576"/>
        <v>6.0147240528747917E-4</v>
      </c>
      <c r="BT384" s="230">
        <f t="shared" si="576"/>
        <v>5.5949414552201914E-4</v>
      </c>
      <c r="BU384" s="230">
        <f t="shared" si="577"/>
        <v>5.175158857565591E-4</v>
      </c>
      <c r="BV384" s="230">
        <f t="shared" si="577"/>
        <v>4.7553762599109907E-4</v>
      </c>
      <c r="BW384" s="230">
        <f t="shared" si="577"/>
        <v>4.3355936622563904E-4</v>
      </c>
      <c r="BX384" s="230">
        <f t="shared" si="577"/>
        <v>3.91581106460179E-4</v>
      </c>
      <c r="BY384" s="230">
        <f t="shared" si="577"/>
        <v>3.4960284669471897E-4</v>
      </c>
      <c r="BZ384" s="230">
        <f t="shared" si="577"/>
        <v>3.0762458692925893E-4</v>
      </c>
      <c r="CA384" s="230">
        <f t="shared" si="577"/>
        <v>2.656463271637989E-4</v>
      </c>
      <c r="CB384" s="230">
        <f t="shared" si="577"/>
        <v>2.2366806739833886E-4</v>
      </c>
      <c r="CC384" s="230">
        <f t="shared" si="577"/>
        <v>1.8168980763287883E-4</v>
      </c>
      <c r="CD384" s="230">
        <f t="shared" si="577"/>
        <v>1.3971154786741879E-4</v>
      </c>
      <c r="CE384" s="230">
        <f t="shared" si="578"/>
        <v>9.7733288101958761E-5</v>
      </c>
      <c r="CF384" s="230">
        <f t="shared" si="578"/>
        <v>5.5755028336498726E-5</v>
      </c>
      <c r="CG384" s="230">
        <f t="shared" si="578"/>
        <v>1.3776768571038692E-5</v>
      </c>
      <c r="CH384" s="230">
        <f t="shared" si="578"/>
        <v>-2.5699666206356617E-5</v>
      </c>
      <c r="CI384" s="230">
        <f t="shared" si="578"/>
        <v>-3.4697708379097998E-5</v>
      </c>
      <c r="CJ384" s="230">
        <f t="shared" si="578"/>
        <v>-3.4697708379097998E-5</v>
      </c>
      <c r="CK384" s="230">
        <f t="shared" si="578"/>
        <v>-3.4697708379097998E-5</v>
      </c>
      <c r="CL384" s="230">
        <f t="shared" si="578"/>
        <v>-3.4697708379097998E-5</v>
      </c>
      <c r="CM384" s="230">
        <f t="shared" si="578"/>
        <v>-3.4697708379097998E-5</v>
      </c>
      <c r="CN384" s="230">
        <f t="shared" si="578"/>
        <v>-3.4697708379097998E-5</v>
      </c>
      <c r="CO384" s="230">
        <f t="shared" si="579"/>
        <v>-3.4697708379097998E-5</v>
      </c>
      <c r="CP384" s="230">
        <f t="shared" si="579"/>
        <v>-3.4697708379097998E-5</v>
      </c>
      <c r="CQ384" s="230">
        <f t="shared" si="579"/>
        <v>-3.4697708379097998E-5</v>
      </c>
      <c r="CR384" s="230">
        <f t="shared" si="579"/>
        <v>-3.4697708379097998E-5</v>
      </c>
      <c r="CS384" s="230">
        <f t="shared" si="579"/>
        <v>-3.4697708379097998E-5</v>
      </c>
      <c r="CT384" s="230">
        <f t="shared" si="579"/>
        <v>-3.4697708379097998E-5</v>
      </c>
      <c r="CU384" s="230">
        <f t="shared" si="579"/>
        <v>-3.4697708379097998E-5</v>
      </c>
      <c r="CV384" s="230">
        <f t="shared" si="579"/>
        <v>-3.4697708379097998E-5</v>
      </c>
      <c r="CW384" s="230">
        <f t="shared" si="579"/>
        <v>-3.4697708379097998E-5</v>
      </c>
      <c r="CX384" s="230">
        <f t="shared" si="579"/>
        <v>-3.4697708379097998E-5</v>
      </c>
      <c r="CY384" s="230">
        <f t="shared" si="580"/>
        <v>-3.4697708379097998E-5</v>
      </c>
      <c r="CZ384" s="230">
        <f t="shared" si="580"/>
        <v>-3.4697708379097998E-5</v>
      </c>
      <c r="DA384" s="230">
        <f t="shared" si="580"/>
        <v>-3.4697708379097998E-5</v>
      </c>
      <c r="DB384" s="230">
        <f t="shared" si="580"/>
        <v>-3.4697708379097998E-5</v>
      </c>
      <c r="DC384" s="230">
        <f t="shared" si="580"/>
        <v>-3.4697708379097998E-5</v>
      </c>
      <c r="DD384" s="230">
        <f t="shared" si="580"/>
        <v>-3.4697708379097998E-5</v>
      </c>
      <c r="DE384" s="230">
        <f t="shared" si="580"/>
        <v>-3.4697708379097998E-5</v>
      </c>
      <c r="DF384" s="230">
        <f t="shared" si="580"/>
        <v>-3.4697708379097998E-5</v>
      </c>
      <c r="DG384" s="230">
        <f t="shared" si="580"/>
        <v>-3.4697708379097998E-5</v>
      </c>
      <c r="DH384" s="230">
        <f t="shared" si="580"/>
        <v>-3.4697708379097998E-5</v>
      </c>
      <c r="DI384" s="230">
        <f t="shared" si="581"/>
        <v>-3.4697708379097998E-5</v>
      </c>
      <c r="DJ384" s="230">
        <f t="shared" si="581"/>
        <v>-3.4697708379097998E-5</v>
      </c>
      <c r="DK384" s="230">
        <f t="shared" si="581"/>
        <v>-3.4697708379097998E-5</v>
      </c>
      <c r="DL384" s="230">
        <f t="shared" si="581"/>
        <v>-3.4697708379097998E-5</v>
      </c>
      <c r="DM384" s="230">
        <f t="shared" si="581"/>
        <v>-3.4697708379097998E-5</v>
      </c>
      <c r="DN384" s="230">
        <f t="shared" si="581"/>
        <v>-3.4697708379097998E-5</v>
      </c>
      <c r="DO384" s="230">
        <f t="shared" si="581"/>
        <v>-3.4697708379097998E-5</v>
      </c>
      <c r="DP384" s="230">
        <f t="shared" si="581"/>
        <v>-3.4697708379097998E-5</v>
      </c>
    </row>
    <row r="385" spans="2:120" x14ac:dyDescent="0.25">
      <c r="B385" s="194" t="str">
        <f t="shared" si="529"/>
        <v>Madagascar</v>
      </c>
      <c r="C385" s="233">
        <f>'web app'!$C$29</f>
        <v>668.55</v>
      </c>
      <c r="D385" s="234">
        <f>'web app'!$C$17</f>
        <v>0.15</v>
      </c>
      <c r="E385" s="235">
        <f>VLOOKUP($S385,'data countries EDGAR'!$A$15:$AA$223,'data countries EDGAR'!$AA$12,FALSE)</f>
        <v>3.4972132128696406E-3</v>
      </c>
      <c r="F385" s="235">
        <f>VLOOKUP($S385,'data countries EDGAR'!$A$15:$AA$223,'data countries EDGAR'!$Z$12,FALSE)</f>
        <v>1.093216228356058E-4</v>
      </c>
      <c r="G385" s="193">
        <f t="shared" si="530"/>
        <v>0.41283320932433232</v>
      </c>
      <c r="H385" s="262">
        <f>VLOOKUP($S385,'data countries EDGAR'!$A$15:$AA$223,'data countries EDGAR'!M$12,FALSE)/1000</f>
        <v>4.0110701988653004E-3</v>
      </c>
      <c r="I385" s="236">
        <f>VLOOKUP($S385,'data countries EDGAR'!$A$15:$AA$223,'data countries EDGAR'!N$12,FALSE)/1000</f>
        <v>3.1281311775634003E-3</v>
      </c>
      <c r="J385" s="236">
        <f>VLOOKUP($S385,'data countries EDGAR'!$A$15:$AA$223,'data countries EDGAR'!O$12,FALSE)/1000</f>
        <v>4.1029980314869E-3</v>
      </c>
      <c r="K385" s="236">
        <f>VLOOKUP($S385,'data countries EDGAR'!$A$15:$AA$223,'data countries EDGAR'!P$12,FALSE)/1000</f>
        <v>4.3839874381809002E-3</v>
      </c>
      <c r="L385" s="236">
        <f>VLOOKUP($S385,'data countries EDGAR'!$A$15:$AA$223,'data countries EDGAR'!Q$12,FALSE)/1000</f>
        <v>4.5941999484235994E-3</v>
      </c>
      <c r="M385" s="236">
        <f>VLOOKUP($S385,'data countries EDGAR'!$A$15:$AA$223,'data countries EDGAR'!R$12,FALSE)/1000</f>
        <v>4.6827031775142003E-3</v>
      </c>
      <c r="N385" s="236"/>
      <c r="O385" s="236"/>
      <c r="P385" s="262">
        <f t="shared" si="531"/>
        <v>2.0892019773169002E-2</v>
      </c>
      <c r="Q385" s="194">
        <f t="shared" si="532"/>
        <v>0</v>
      </c>
      <c r="R385" s="237">
        <f t="shared" si="533"/>
        <v>0</v>
      </c>
      <c r="S385" s="194" t="str">
        <f>'data countries EDGAR'!A128</f>
        <v>Madagascar</v>
      </c>
      <c r="T385" s="210">
        <f>'web app'!$M$22-1</f>
        <v>2024</v>
      </c>
      <c r="U385" s="228">
        <f t="shared" si="534"/>
        <v>0.3919411895511633</v>
      </c>
      <c r="V385" s="193">
        <f t="shared" si="516"/>
        <v>0.27274478067008079</v>
      </c>
      <c r="W385" s="254">
        <f t="shared" si="535"/>
        <v>-0.29217063364711737</v>
      </c>
      <c r="X385" s="197">
        <f t="shared" si="517"/>
        <v>4.6827031775142003E-3</v>
      </c>
      <c r="Y385" s="229">
        <f t="shared" si="518"/>
        <v>-9.3654063550284008E-5</v>
      </c>
      <c r="Z385" s="199">
        <f t="shared" si="536"/>
        <v>4.7763572410644845E-3</v>
      </c>
      <c r="AA385" s="199">
        <f t="shared" si="519"/>
        <v>-20.142364623073131</v>
      </c>
      <c r="AB385" s="200">
        <f t="shared" si="520"/>
        <v>21201.839391184662</v>
      </c>
      <c r="AC385" s="199">
        <f t="shared" si="537"/>
        <v>2024.5014872444528</v>
      </c>
      <c r="AD385" s="199">
        <f t="shared" si="538"/>
        <v>2192.5961054356321</v>
      </c>
      <c r="AE385" s="201">
        <f t="shared" si="539"/>
        <v>2192.5961054356321</v>
      </c>
      <c r="AF385" s="202">
        <f t="shared" si="521"/>
        <v>2189.3001033682667</v>
      </c>
      <c r="AG385" s="202">
        <f t="shared" si="540"/>
        <v>2192.5961054356321</v>
      </c>
      <c r="AH385" s="202">
        <f t="shared" si="541"/>
        <v>2192</v>
      </c>
      <c r="AI385" s="177">
        <f t="shared" si="522"/>
        <v>2189</v>
      </c>
      <c r="AJ385" s="178" t="str" cm="1">
        <f t="array" ref="AJ385">IFERROR(INDEX($AN$6:$DP$6,MATCH(_xlfn.AGGREGATE(14,6,(AN385:DP385)/(AN385:DP385&lt;=0),1),AN385:DP385,0)),"-")</f>
        <v>-</v>
      </c>
      <c r="AL385" s="176" t="s">
        <v>302</v>
      </c>
      <c r="AM385" s="154">
        <f t="shared" si="523"/>
        <v>4.0110701988653004E-3</v>
      </c>
      <c r="AN385" s="173">
        <f t="shared" si="524"/>
        <v>3.1281311775634003E-3</v>
      </c>
      <c r="AO385" s="173">
        <f t="shared" si="525"/>
        <v>4.1029980314869E-3</v>
      </c>
      <c r="AP385" s="173">
        <f t="shared" si="526"/>
        <v>4.3839874381809002E-3</v>
      </c>
      <c r="AQ385" s="173">
        <f t="shared" si="527"/>
        <v>4.5941999484235994E-3</v>
      </c>
      <c r="AR385" s="173">
        <f t="shared" si="528"/>
        <v>4.6827031775142003E-3</v>
      </c>
      <c r="AS385" s="230">
        <f t="shared" si="574"/>
        <v>4.6542887343081173E-3</v>
      </c>
      <c r="AT385" s="230">
        <f t="shared" si="574"/>
        <v>4.6258742911020343E-3</v>
      </c>
      <c r="AU385" s="230">
        <f t="shared" si="574"/>
        <v>4.5974598478959513E-3</v>
      </c>
      <c r="AV385" s="230">
        <f t="shared" si="574"/>
        <v>4.5690454046898692E-3</v>
      </c>
      <c r="AW385" s="230">
        <f t="shared" si="574"/>
        <v>4.5406309614837862E-3</v>
      </c>
      <c r="AX385" s="230">
        <f t="shared" si="574"/>
        <v>4.5122165182777032E-3</v>
      </c>
      <c r="AY385" s="230">
        <f t="shared" si="574"/>
        <v>4.4838020750716202E-3</v>
      </c>
      <c r="AZ385" s="230">
        <f t="shared" si="574"/>
        <v>4.4553876318655372E-3</v>
      </c>
      <c r="BA385" s="230">
        <f t="shared" si="575"/>
        <v>4.4269731886594542E-3</v>
      </c>
      <c r="BB385" s="230">
        <f t="shared" si="575"/>
        <v>4.3985587454533712E-3</v>
      </c>
      <c r="BC385" s="230">
        <f t="shared" si="575"/>
        <v>4.3701443022472891E-3</v>
      </c>
      <c r="BD385" s="230">
        <f t="shared" si="575"/>
        <v>4.3417298590412061E-3</v>
      </c>
      <c r="BE385" s="230">
        <f t="shared" si="575"/>
        <v>4.3133154158351231E-3</v>
      </c>
      <c r="BF385" s="230">
        <f t="shared" si="575"/>
        <v>4.2849009726290401E-3</v>
      </c>
      <c r="BG385" s="230">
        <f t="shared" si="575"/>
        <v>4.2564865294229572E-3</v>
      </c>
      <c r="BH385" s="230">
        <f t="shared" si="575"/>
        <v>4.2280720862168742E-3</v>
      </c>
      <c r="BI385" s="230">
        <f t="shared" si="575"/>
        <v>4.1996576430107921E-3</v>
      </c>
      <c r="BJ385" s="230">
        <f t="shared" si="575"/>
        <v>4.1712431998047091E-3</v>
      </c>
      <c r="BK385" s="230">
        <f t="shared" si="576"/>
        <v>4.1428287565986261E-3</v>
      </c>
      <c r="BL385" s="230">
        <f t="shared" si="576"/>
        <v>4.1144143133925431E-3</v>
      </c>
      <c r="BM385" s="230">
        <f t="shared" si="576"/>
        <v>4.0859998701864601E-3</v>
      </c>
      <c r="BN385" s="230">
        <f t="shared" si="576"/>
        <v>4.0575854269803771E-3</v>
      </c>
      <c r="BO385" s="230">
        <f t="shared" si="576"/>
        <v>4.029170983774295E-3</v>
      </c>
      <c r="BP385" s="230">
        <f t="shared" si="576"/>
        <v>4.000756540568212E-3</v>
      </c>
      <c r="BQ385" s="230">
        <f t="shared" si="576"/>
        <v>3.972342097362129E-3</v>
      </c>
      <c r="BR385" s="230">
        <f t="shared" si="576"/>
        <v>3.943927654156046E-3</v>
      </c>
      <c r="BS385" s="230">
        <f t="shared" si="576"/>
        <v>3.915513210949963E-3</v>
      </c>
      <c r="BT385" s="230">
        <f t="shared" si="576"/>
        <v>3.88709876774388E-3</v>
      </c>
      <c r="BU385" s="230">
        <f t="shared" si="577"/>
        <v>3.8586843245377975E-3</v>
      </c>
      <c r="BV385" s="230">
        <f t="shared" si="577"/>
        <v>3.8302698813317145E-3</v>
      </c>
      <c r="BW385" s="230">
        <f t="shared" si="577"/>
        <v>3.8018554381256319E-3</v>
      </c>
      <c r="BX385" s="230">
        <f t="shared" si="577"/>
        <v>3.773440994919549E-3</v>
      </c>
      <c r="BY385" s="230">
        <f t="shared" si="577"/>
        <v>3.745026551713466E-3</v>
      </c>
      <c r="BZ385" s="230">
        <f t="shared" si="577"/>
        <v>3.716612108507383E-3</v>
      </c>
      <c r="CA385" s="230">
        <f t="shared" si="577"/>
        <v>3.6881976653013E-3</v>
      </c>
      <c r="CB385" s="230">
        <f t="shared" si="577"/>
        <v>3.6597832220952174E-3</v>
      </c>
      <c r="CC385" s="230">
        <f t="shared" si="577"/>
        <v>3.6313687788891349E-3</v>
      </c>
      <c r="CD385" s="230">
        <f t="shared" si="577"/>
        <v>3.6029543356830519E-3</v>
      </c>
      <c r="CE385" s="230">
        <f t="shared" si="578"/>
        <v>3.5745398924769689E-3</v>
      </c>
      <c r="CF385" s="230">
        <f t="shared" si="578"/>
        <v>3.5461254492708859E-3</v>
      </c>
      <c r="CG385" s="230">
        <f t="shared" si="578"/>
        <v>3.5177110060648029E-3</v>
      </c>
      <c r="CH385" s="230">
        <f t="shared" si="578"/>
        <v>3.4892965628587204E-3</v>
      </c>
      <c r="CI385" s="230">
        <f t="shared" si="578"/>
        <v>3.4608821196526374E-3</v>
      </c>
      <c r="CJ385" s="230">
        <f t="shared" si="578"/>
        <v>3.4324676764465548E-3</v>
      </c>
      <c r="CK385" s="230">
        <f t="shared" si="578"/>
        <v>3.4040532332404718E-3</v>
      </c>
      <c r="CL385" s="230">
        <f t="shared" si="578"/>
        <v>3.3756387900343889E-3</v>
      </c>
      <c r="CM385" s="230">
        <f t="shared" si="578"/>
        <v>3.3472243468283059E-3</v>
      </c>
      <c r="CN385" s="230">
        <f t="shared" si="578"/>
        <v>3.3188099036222229E-3</v>
      </c>
      <c r="CO385" s="230">
        <f t="shared" si="579"/>
        <v>3.2903954604161403E-3</v>
      </c>
      <c r="CP385" s="230">
        <f t="shared" si="579"/>
        <v>3.2619810172100573E-3</v>
      </c>
      <c r="CQ385" s="230">
        <f t="shared" si="579"/>
        <v>3.2335665740039748E-3</v>
      </c>
      <c r="CR385" s="230">
        <f t="shared" si="579"/>
        <v>3.2051521307978918E-3</v>
      </c>
      <c r="CS385" s="230">
        <f t="shared" si="579"/>
        <v>3.1767376875918088E-3</v>
      </c>
      <c r="CT385" s="230">
        <f t="shared" si="579"/>
        <v>3.1483232443857258E-3</v>
      </c>
      <c r="CU385" s="230">
        <f t="shared" si="579"/>
        <v>3.1199088011796433E-3</v>
      </c>
      <c r="CV385" s="230">
        <f t="shared" si="579"/>
        <v>3.0914943579735603E-3</v>
      </c>
      <c r="CW385" s="230">
        <f t="shared" si="579"/>
        <v>3.0630799147674777E-3</v>
      </c>
      <c r="CX385" s="230">
        <f t="shared" si="579"/>
        <v>3.0346654715613947E-3</v>
      </c>
      <c r="CY385" s="230">
        <f t="shared" si="580"/>
        <v>3.0062510283553117E-3</v>
      </c>
      <c r="CZ385" s="230">
        <f t="shared" si="580"/>
        <v>2.9778365851492287E-3</v>
      </c>
      <c r="DA385" s="230">
        <f t="shared" si="580"/>
        <v>2.9494221419431458E-3</v>
      </c>
      <c r="DB385" s="230">
        <f t="shared" si="580"/>
        <v>2.9210076987370632E-3</v>
      </c>
      <c r="DC385" s="230">
        <f t="shared" si="580"/>
        <v>2.8925932555309802E-3</v>
      </c>
      <c r="DD385" s="230">
        <f t="shared" si="580"/>
        <v>2.8641788123248977E-3</v>
      </c>
      <c r="DE385" s="230">
        <f t="shared" si="580"/>
        <v>2.8357643691188147E-3</v>
      </c>
      <c r="DF385" s="230">
        <f t="shared" si="580"/>
        <v>2.8073499259127317E-3</v>
      </c>
      <c r="DG385" s="230">
        <f t="shared" si="580"/>
        <v>2.7789354827066487E-3</v>
      </c>
      <c r="DH385" s="230">
        <f t="shared" si="580"/>
        <v>2.7505210395005657E-3</v>
      </c>
      <c r="DI385" s="230">
        <f t="shared" si="581"/>
        <v>2.7221065962944832E-3</v>
      </c>
      <c r="DJ385" s="230">
        <f t="shared" si="581"/>
        <v>2.6936921530884002E-3</v>
      </c>
      <c r="DK385" s="230">
        <f t="shared" si="581"/>
        <v>2.6652777098823176E-3</v>
      </c>
      <c r="DL385" s="230">
        <f t="shared" si="581"/>
        <v>2.6368632666762346E-3</v>
      </c>
      <c r="DM385" s="230">
        <f t="shared" si="581"/>
        <v>2.6084488234701516E-3</v>
      </c>
      <c r="DN385" s="230">
        <f t="shared" si="581"/>
        <v>2.5800343802640691E-3</v>
      </c>
      <c r="DO385" s="230">
        <f t="shared" si="581"/>
        <v>2.5516199370579861E-3</v>
      </c>
      <c r="DP385" s="230">
        <f t="shared" si="581"/>
        <v>2.5232054938519031E-3</v>
      </c>
    </row>
    <row r="386" spans="2:120" x14ac:dyDescent="0.25">
      <c r="B386" s="194" t="str">
        <f t="shared" si="529"/>
        <v>Malawi</v>
      </c>
      <c r="C386" s="233">
        <f>'web app'!$C$29</f>
        <v>668.55</v>
      </c>
      <c r="D386" s="234">
        <f>'web app'!$C$17</f>
        <v>0.15</v>
      </c>
      <c r="E386" s="235">
        <f>VLOOKUP($S386,'data countries EDGAR'!$A$15:$AA$223,'data countries EDGAR'!$AA$12,FALSE)</f>
        <v>2.5569730790936233E-3</v>
      </c>
      <c r="F386" s="235">
        <f>VLOOKUP($S386,'data countries EDGAR'!$A$15:$AA$223,'data countries EDGAR'!$Z$12,FALSE)</f>
        <v>1.5282890666595185E-4</v>
      </c>
      <c r="G386" s="193">
        <f t="shared" si="530"/>
        <v>0.34326735352300008</v>
      </c>
      <c r="H386" s="262">
        <f>VLOOKUP($S386,'data countries EDGAR'!$A$15:$AA$223,'data countries EDGAR'!M$12,FALSE)/1000</f>
        <v>5.6073762642069999E-3</v>
      </c>
      <c r="I386" s="236">
        <f>VLOOKUP($S386,'data countries EDGAR'!$A$15:$AA$223,'data countries EDGAR'!N$12,FALSE)/1000</f>
        <v>5.2062649178768999E-3</v>
      </c>
      <c r="J386" s="236">
        <f>VLOOKUP($S386,'data countries EDGAR'!$A$15:$AA$223,'data countries EDGAR'!O$12,FALSE)/1000</f>
        <v>6.1189325058030007E-3</v>
      </c>
      <c r="K386" s="236">
        <f>VLOOKUP($S386,'data countries EDGAR'!$A$15:$AA$223,'data countries EDGAR'!P$12,FALSE)/1000</f>
        <v>5.6022903626310001E-3</v>
      </c>
      <c r="L386" s="236">
        <f>VLOOKUP($S386,'data countries EDGAR'!$A$15:$AA$223,'data countries EDGAR'!Q$12,FALSE)/1000</f>
        <v>4.7047463625116007E-3</v>
      </c>
      <c r="M386" s="236">
        <f>VLOOKUP($S386,'data countries EDGAR'!$A$15:$AA$223,'data countries EDGAR'!R$12,FALSE)/1000</f>
        <v>4.7949478280440994E-3</v>
      </c>
      <c r="N386" s="236"/>
      <c r="O386" s="236"/>
      <c r="P386" s="262">
        <f t="shared" si="531"/>
        <v>2.6427181976866599E-2</v>
      </c>
      <c r="Q386" s="194">
        <f t="shared" si="532"/>
        <v>0</v>
      </c>
      <c r="R386" s="237">
        <f t="shared" si="533"/>
        <v>0</v>
      </c>
      <c r="S386" s="194" t="str">
        <f>'data countries EDGAR'!A129</f>
        <v>Malawi</v>
      </c>
      <c r="T386" s="210">
        <f>'web app'!$M$22-1</f>
        <v>2024</v>
      </c>
      <c r="U386" s="228">
        <f t="shared" si="534"/>
        <v>0.31684017154613348</v>
      </c>
      <c r="V386" s="193">
        <f t="shared" si="516"/>
        <v>0.25725496613207754</v>
      </c>
      <c r="W386" s="254">
        <f t="shared" si="535"/>
        <v>-0.17292711753892631</v>
      </c>
      <c r="X386" s="197">
        <f t="shared" si="517"/>
        <v>4.7949478280440994E-3</v>
      </c>
      <c r="Y386" s="229">
        <f t="shared" si="518"/>
        <v>-9.5898956560881986E-5</v>
      </c>
      <c r="Z386" s="199">
        <f t="shared" si="536"/>
        <v>4.8908467846049816E-3</v>
      </c>
      <c r="AA386" s="199">
        <f t="shared" si="519"/>
        <v>-20.456186462139694</v>
      </c>
      <c r="AB386" s="200">
        <f t="shared" si="520"/>
        <v>21367.924861219839</v>
      </c>
      <c r="AC386" s="199">
        <f t="shared" si="537"/>
        <v>2024.5018720552737</v>
      </c>
      <c r="AD386" s="199">
        <f t="shared" si="538"/>
        <v>2158.0430660789671</v>
      </c>
      <c r="AE386" s="201">
        <f t="shared" si="539"/>
        <v>2158.0430660789671</v>
      </c>
      <c r="AF386" s="202">
        <f t="shared" si="521"/>
        <v>2155.4245745872227</v>
      </c>
      <c r="AG386" s="202">
        <f t="shared" si="540"/>
        <v>2158.0430660789671</v>
      </c>
      <c r="AH386" s="202">
        <f t="shared" si="541"/>
        <v>2158</v>
      </c>
      <c r="AI386" s="177">
        <f t="shared" si="522"/>
        <v>2155</v>
      </c>
      <c r="AJ386" s="178" t="str" cm="1">
        <f t="array" ref="AJ386">IFERROR(INDEX($AN$6:$DP$6,MATCH(_xlfn.AGGREGATE(14,6,(AN386:DP386)/(AN386:DP386&lt;=0),1),AN386:DP386,0)),"-")</f>
        <v>-</v>
      </c>
      <c r="AL386" s="176" t="s">
        <v>302</v>
      </c>
      <c r="AM386" s="154">
        <f t="shared" si="523"/>
        <v>5.6073762642069999E-3</v>
      </c>
      <c r="AN386" s="173">
        <f t="shared" si="524"/>
        <v>5.2062649178768999E-3</v>
      </c>
      <c r="AO386" s="173">
        <f t="shared" si="525"/>
        <v>6.1189325058030007E-3</v>
      </c>
      <c r="AP386" s="173">
        <f t="shared" si="526"/>
        <v>5.6022903626310001E-3</v>
      </c>
      <c r="AQ386" s="173">
        <f t="shared" si="527"/>
        <v>4.7047463625116007E-3</v>
      </c>
      <c r="AR386" s="173">
        <f t="shared" si="528"/>
        <v>4.7949478280440994E-3</v>
      </c>
      <c r="AS386" s="230">
        <f t="shared" si="574"/>
        <v>4.7583240861441426E-3</v>
      </c>
      <c r="AT386" s="230">
        <f t="shared" si="574"/>
        <v>4.7217003442441858E-3</v>
      </c>
      <c r="AU386" s="230">
        <f t="shared" si="574"/>
        <v>4.685076602344229E-3</v>
      </c>
      <c r="AV386" s="230">
        <f t="shared" si="574"/>
        <v>4.6484528604442714E-3</v>
      </c>
      <c r="AW386" s="230">
        <f t="shared" si="574"/>
        <v>4.6118291185443146E-3</v>
      </c>
      <c r="AX386" s="230">
        <f t="shared" si="574"/>
        <v>4.5752053766443578E-3</v>
      </c>
      <c r="AY386" s="230">
        <f t="shared" si="574"/>
        <v>4.538581634744401E-3</v>
      </c>
      <c r="AZ386" s="230">
        <f t="shared" si="574"/>
        <v>4.5019578928444442E-3</v>
      </c>
      <c r="BA386" s="230">
        <f t="shared" si="575"/>
        <v>4.4653341509444874E-3</v>
      </c>
      <c r="BB386" s="230">
        <f t="shared" si="575"/>
        <v>4.4287104090445298E-3</v>
      </c>
      <c r="BC386" s="230">
        <f t="shared" si="575"/>
        <v>4.392086667144573E-3</v>
      </c>
      <c r="BD386" s="230">
        <f t="shared" si="575"/>
        <v>4.3554629252446162E-3</v>
      </c>
      <c r="BE386" s="230">
        <f t="shared" si="575"/>
        <v>4.3188391833446594E-3</v>
      </c>
      <c r="BF386" s="230">
        <f t="shared" si="575"/>
        <v>4.2822154414447026E-3</v>
      </c>
      <c r="BG386" s="230">
        <f t="shared" si="575"/>
        <v>4.2455916995447459E-3</v>
      </c>
      <c r="BH386" s="230">
        <f t="shared" si="575"/>
        <v>4.2089679576447891E-3</v>
      </c>
      <c r="BI386" s="230">
        <f t="shared" si="575"/>
        <v>4.1723442157448314E-3</v>
      </c>
      <c r="BJ386" s="230">
        <f t="shared" si="575"/>
        <v>4.1357204738448746E-3</v>
      </c>
      <c r="BK386" s="230">
        <f t="shared" si="576"/>
        <v>4.0990967319449179E-3</v>
      </c>
      <c r="BL386" s="230">
        <f t="shared" si="576"/>
        <v>4.0624729900449611E-3</v>
      </c>
      <c r="BM386" s="230">
        <f t="shared" si="576"/>
        <v>4.0258492481450043E-3</v>
      </c>
      <c r="BN386" s="230">
        <f t="shared" si="576"/>
        <v>3.9892255062450466E-3</v>
      </c>
      <c r="BO386" s="230">
        <f t="shared" si="576"/>
        <v>3.9526017643450899E-3</v>
      </c>
      <c r="BP386" s="230">
        <f t="shared" si="576"/>
        <v>3.9159780224451331E-3</v>
      </c>
      <c r="BQ386" s="230">
        <f t="shared" si="576"/>
        <v>3.8793542805451763E-3</v>
      </c>
      <c r="BR386" s="230">
        <f t="shared" si="576"/>
        <v>3.8427305386452195E-3</v>
      </c>
      <c r="BS386" s="230">
        <f t="shared" si="576"/>
        <v>3.8061067967452627E-3</v>
      </c>
      <c r="BT386" s="230">
        <f t="shared" si="576"/>
        <v>3.7694830548453055E-3</v>
      </c>
      <c r="BU386" s="230">
        <f t="shared" si="577"/>
        <v>3.7328593129453487E-3</v>
      </c>
      <c r="BV386" s="230">
        <f t="shared" si="577"/>
        <v>3.6962355710453915E-3</v>
      </c>
      <c r="BW386" s="230">
        <f t="shared" si="577"/>
        <v>3.6596118291454347E-3</v>
      </c>
      <c r="BX386" s="230">
        <f t="shared" si="577"/>
        <v>3.6229880872454779E-3</v>
      </c>
      <c r="BY386" s="230">
        <f t="shared" si="577"/>
        <v>3.5863643453455211E-3</v>
      </c>
      <c r="BZ386" s="230">
        <f t="shared" si="577"/>
        <v>3.5497406034455644E-3</v>
      </c>
      <c r="CA386" s="230">
        <f t="shared" si="577"/>
        <v>3.5131168615456071E-3</v>
      </c>
      <c r="CB386" s="230">
        <f t="shared" si="577"/>
        <v>3.4764931196456504E-3</v>
      </c>
      <c r="CC386" s="230">
        <f t="shared" si="577"/>
        <v>3.4398693777456931E-3</v>
      </c>
      <c r="CD386" s="230">
        <f t="shared" si="577"/>
        <v>3.4032456358457364E-3</v>
      </c>
      <c r="CE386" s="230">
        <f t="shared" si="578"/>
        <v>3.3666218939457796E-3</v>
      </c>
      <c r="CF386" s="230">
        <f t="shared" si="578"/>
        <v>3.3299981520458228E-3</v>
      </c>
      <c r="CG386" s="230">
        <f t="shared" si="578"/>
        <v>3.2933744101458656E-3</v>
      </c>
      <c r="CH386" s="230">
        <f t="shared" si="578"/>
        <v>3.2567506682459088E-3</v>
      </c>
      <c r="CI386" s="230">
        <f t="shared" si="578"/>
        <v>3.2201269263459516E-3</v>
      </c>
      <c r="CJ386" s="230">
        <f t="shared" si="578"/>
        <v>3.1835031844459948E-3</v>
      </c>
      <c r="CK386" s="230">
        <f t="shared" si="578"/>
        <v>3.146879442546038E-3</v>
      </c>
      <c r="CL386" s="230">
        <f t="shared" si="578"/>
        <v>3.1102557006460812E-3</v>
      </c>
      <c r="CM386" s="230">
        <f t="shared" si="578"/>
        <v>3.0736319587461244E-3</v>
      </c>
      <c r="CN386" s="230">
        <f t="shared" si="578"/>
        <v>3.0370082168461672E-3</v>
      </c>
      <c r="CO386" s="230">
        <f t="shared" si="579"/>
        <v>3.00038447494621E-3</v>
      </c>
      <c r="CP386" s="230">
        <f t="shared" si="579"/>
        <v>2.9637607330462532E-3</v>
      </c>
      <c r="CQ386" s="230">
        <f t="shared" si="579"/>
        <v>2.9271369911462964E-3</v>
      </c>
      <c r="CR386" s="230">
        <f t="shared" si="579"/>
        <v>2.8905132492463396E-3</v>
      </c>
      <c r="CS386" s="230">
        <f t="shared" si="579"/>
        <v>2.8538895073463829E-3</v>
      </c>
      <c r="CT386" s="230">
        <f t="shared" si="579"/>
        <v>2.8172657654464256E-3</v>
      </c>
      <c r="CU386" s="230">
        <f t="shared" si="579"/>
        <v>2.7806420235464689E-3</v>
      </c>
      <c r="CV386" s="230">
        <f t="shared" si="579"/>
        <v>2.7440182816465116E-3</v>
      </c>
      <c r="CW386" s="230">
        <f t="shared" si="579"/>
        <v>2.7073945397465549E-3</v>
      </c>
      <c r="CX386" s="230">
        <f t="shared" si="579"/>
        <v>2.6707707978465981E-3</v>
      </c>
      <c r="CY386" s="230">
        <f t="shared" si="580"/>
        <v>2.6341470559466413E-3</v>
      </c>
      <c r="CZ386" s="230">
        <f t="shared" si="580"/>
        <v>2.5975233140466841E-3</v>
      </c>
      <c r="DA386" s="230">
        <f t="shared" si="580"/>
        <v>2.5608995721467273E-3</v>
      </c>
      <c r="DB386" s="230">
        <f t="shared" si="580"/>
        <v>2.5242758302467705E-3</v>
      </c>
      <c r="DC386" s="230">
        <f t="shared" si="580"/>
        <v>2.4876520883468133E-3</v>
      </c>
      <c r="DD386" s="230">
        <f t="shared" si="580"/>
        <v>2.4510283464468565E-3</v>
      </c>
      <c r="DE386" s="230">
        <f t="shared" si="580"/>
        <v>2.4144046045468997E-3</v>
      </c>
      <c r="DF386" s="230">
        <f t="shared" si="580"/>
        <v>2.3777808626469425E-3</v>
      </c>
      <c r="DG386" s="230">
        <f t="shared" si="580"/>
        <v>2.3411571207469857E-3</v>
      </c>
      <c r="DH386" s="230">
        <f t="shared" si="580"/>
        <v>2.3045333788470289E-3</v>
      </c>
      <c r="DI386" s="230">
        <f t="shared" si="581"/>
        <v>2.2679096369470717E-3</v>
      </c>
      <c r="DJ386" s="230">
        <f t="shared" si="581"/>
        <v>2.2312858950471149E-3</v>
      </c>
      <c r="DK386" s="230">
        <f t="shared" si="581"/>
        <v>2.1946621531471582E-3</v>
      </c>
      <c r="DL386" s="230">
        <f t="shared" si="581"/>
        <v>2.1580384112472014E-3</v>
      </c>
      <c r="DM386" s="230">
        <f t="shared" si="581"/>
        <v>2.1214146693472441E-3</v>
      </c>
      <c r="DN386" s="230">
        <f t="shared" si="581"/>
        <v>2.0847909274472874E-3</v>
      </c>
      <c r="DO386" s="230">
        <f t="shared" si="581"/>
        <v>2.0481671855473306E-3</v>
      </c>
      <c r="DP386" s="230">
        <f t="shared" si="581"/>
        <v>2.0115434436473734E-3</v>
      </c>
    </row>
    <row r="387" spans="2:120" x14ac:dyDescent="0.25">
      <c r="B387" s="194" t="str">
        <f t="shared" si="529"/>
        <v>Malaysia</v>
      </c>
      <c r="C387" s="233">
        <f>'web app'!$C$29</f>
        <v>668.55</v>
      </c>
      <c r="D387" s="234">
        <f>'web app'!$C$17</f>
        <v>0.15</v>
      </c>
      <c r="E387" s="235">
        <f>VLOOKUP($S387,'data countries EDGAR'!$A$15:$AA$223,'data countries EDGAR'!$AA$12,FALSE)</f>
        <v>4.2084410633435052E-3</v>
      </c>
      <c r="F387" s="235">
        <f>VLOOKUP($S387,'data countries EDGAR'!$A$15:$AA$223,'data countries EDGAR'!$Z$12,FALSE)</f>
        <v>6.9545195591157113E-3</v>
      </c>
      <c r="G387" s="193">
        <f t="shared" si="530"/>
        <v>4.374060434494532</v>
      </c>
      <c r="H387" s="262">
        <f>VLOOKUP($S387,'data countries EDGAR'!$A$15:$AA$223,'data countries EDGAR'!M$12,FALSE)/1000</f>
        <v>0.25516513044215</v>
      </c>
      <c r="I387" s="236">
        <f>VLOOKUP($S387,'data countries EDGAR'!$A$15:$AA$223,'data countries EDGAR'!N$12,FALSE)/1000</f>
        <v>0.25307999905881001</v>
      </c>
      <c r="J387" s="236">
        <f>VLOOKUP($S387,'data countries EDGAR'!$A$15:$AA$223,'data countries EDGAR'!O$12,FALSE)/1000</f>
        <v>0.25791554538379002</v>
      </c>
      <c r="K387" s="236">
        <f>VLOOKUP($S387,'data countries EDGAR'!$A$15:$AA$223,'data countries EDGAR'!P$12,FALSE)/1000</f>
        <v>0.27698452707516996</v>
      </c>
      <c r="L387" s="236">
        <f>VLOOKUP($S387,'data countries EDGAR'!$A$15:$AA$223,'data countries EDGAR'!Q$12,FALSE)/1000</f>
        <v>0.28237862367041</v>
      </c>
      <c r="M387" s="236">
        <f>VLOOKUP($S387,'data countries EDGAR'!$A$15:$AA$223,'data countries EDGAR'!R$12,FALSE)/1000</f>
        <v>0.29595422048653003</v>
      </c>
      <c r="N387" s="236"/>
      <c r="O387" s="236"/>
      <c r="P387" s="262">
        <f t="shared" si="531"/>
        <v>1.36631291567471</v>
      </c>
      <c r="Q387" s="194">
        <f t="shared" si="532"/>
        <v>-0.31271525663725891</v>
      </c>
      <c r="R387" s="237">
        <f t="shared" si="533"/>
        <v>0.10396991591899374</v>
      </c>
      <c r="S387" s="194" t="str">
        <f>'data countries EDGAR'!A130</f>
        <v>Malaysia</v>
      </c>
      <c r="T387" s="210">
        <f>'web app'!$M$22-1</f>
        <v>2024</v>
      </c>
      <c r="U387" s="228">
        <f t="shared" si="534"/>
        <v>3.0077475188198219</v>
      </c>
      <c r="V387" s="193">
        <f t="shared" si="516"/>
        <v>3.0077475188160756</v>
      </c>
      <c r="W387" s="254">
        <f t="shared" si="535"/>
        <v>9.8397295195478796E-2</v>
      </c>
      <c r="X387" s="197">
        <f t="shared" si="517"/>
        <v>0.29595422048653003</v>
      </c>
      <c r="Y387" s="229">
        <f t="shared" si="518"/>
        <v>-5.9190844097306008E-3</v>
      </c>
      <c r="Z387" s="199">
        <f t="shared" si="536"/>
        <v>0.30187330489626063</v>
      </c>
      <c r="AA387" s="199">
        <f t="shared" si="519"/>
        <v>-1229.5020806977741</v>
      </c>
      <c r="AB387" s="200">
        <f t="shared" si="520"/>
        <v>1251869.0349248301</v>
      </c>
      <c r="AC387" s="199">
        <f t="shared" si="537"/>
        <v>2024.510461499329</v>
      </c>
      <c r="AD387" s="199">
        <f t="shared" si="538"/>
        <v>2048.3971482685997</v>
      </c>
      <c r="AE387" s="201">
        <f t="shared" si="539"/>
        <v>2048.3971482685997</v>
      </c>
      <c r="AF387" s="202">
        <f t="shared" si="521"/>
        <v>2047.9285767339213</v>
      </c>
      <c r="AG387" s="202">
        <f t="shared" si="540"/>
        <v>2048.3971482685997</v>
      </c>
      <c r="AH387" s="202">
        <f t="shared" si="541"/>
        <v>2048</v>
      </c>
      <c r="AI387" s="177">
        <f t="shared" si="522"/>
        <v>2048</v>
      </c>
      <c r="AJ387" s="178" cm="1">
        <f t="array" ref="AJ387">IFERROR(INDEX($AN$6:$DP$6,MATCH(_xlfn.AGGREGATE(14,6,(AN387:DP387)/(AN387:DP387&lt;=0),1),AN387:DP387,0)),"-")</f>
        <v>2048</v>
      </c>
      <c r="AL387" s="176" t="s">
        <v>302</v>
      </c>
      <c r="AM387" s="154">
        <f t="shared" si="523"/>
        <v>0.25516513044215</v>
      </c>
      <c r="AN387" s="173">
        <f t="shared" si="524"/>
        <v>0.25307999905881001</v>
      </c>
      <c r="AO387" s="173">
        <f t="shared" si="525"/>
        <v>0.25791554538379002</v>
      </c>
      <c r="AP387" s="173">
        <f t="shared" si="526"/>
        <v>0.27698452707516996</v>
      </c>
      <c r="AQ387" s="173">
        <f t="shared" si="527"/>
        <v>0.28237862367041</v>
      </c>
      <c r="AR387" s="173">
        <f t="shared" si="528"/>
        <v>0.29595422048653003</v>
      </c>
      <c r="AS387" s="230">
        <f t="shared" si="574"/>
        <v>0.2833220310092226</v>
      </c>
      <c r="AT387" s="230">
        <f t="shared" si="574"/>
        <v>0.27068984153191517</v>
      </c>
      <c r="AU387" s="230">
        <f t="shared" si="574"/>
        <v>0.25805765205460779</v>
      </c>
      <c r="AV387" s="230">
        <f t="shared" si="574"/>
        <v>0.24542546257730036</v>
      </c>
      <c r="AW387" s="230">
        <f t="shared" si="574"/>
        <v>0.23279327309999293</v>
      </c>
      <c r="AX387" s="230">
        <f t="shared" si="574"/>
        <v>0.22016108362268549</v>
      </c>
      <c r="AY387" s="230">
        <f t="shared" si="574"/>
        <v>0.20752889414537809</v>
      </c>
      <c r="AZ387" s="230">
        <f t="shared" si="574"/>
        <v>0.19489670466807069</v>
      </c>
      <c r="BA387" s="230">
        <f t="shared" si="575"/>
        <v>0.18226451519076325</v>
      </c>
      <c r="BB387" s="230">
        <f t="shared" si="575"/>
        <v>0.16963232571345582</v>
      </c>
      <c r="BC387" s="230">
        <f t="shared" si="575"/>
        <v>0.15700013623614842</v>
      </c>
      <c r="BD387" s="230">
        <f t="shared" si="575"/>
        <v>0.14436794675884099</v>
      </c>
      <c r="BE387" s="230">
        <f t="shared" si="575"/>
        <v>0.13173575728153358</v>
      </c>
      <c r="BF387" s="230">
        <f t="shared" si="575"/>
        <v>0.11910356780422615</v>
      </c>
      <c r="BG387" s="230">
        <f t="shared" si="575"/>
        <v>0.10647137832691875</v>
      </c>
      <c r="BH387" s="230">
        <f t="shared" si="575"/>
        <v>9.3839188849611316E-2</v>
      </c>
      <c r="BI387" s="230">
        <f t="shared" si="575"/>
        <v>8.1206999372303884E-2</v>
      </c>
      <c r="BJ387" s="230">
        <f t="shared" si="575"/>
        <v>6.857480989499648E-2</v>
      </c>
      <c r="BK387" s="230">
        <f t="shared" si="576"/>
        <v>5.5942620417689048E-2</v>
      </c>
      <c r="BL387" s="230">
        <f t="shared" si="576"/>
        <v>4.3310430940381617E-2</v>
      </c>
      <c r="BM387" s="230">
        <f t="shared" si="576"/>
        <v>3.0678241463074241E-2</v>
      </c>
      <c r="BN387" s="230">
        <f t="shared" si="576"/>
        <v>1.8046051985766809E-2</v>
      </c>
      <c r="BO387" s="230">
        <f t="shared" si="576"/>
        <v>5.4138625084593772E-3</v>
      </c>
      <c r="BP387" s="230">
        <f t="shared" si="576"/>
        <v>-4.9228673312676661E-3</v>
      </c>
      <c r="BQ387" s="230">
        <f t="shared" si="576"/>
        <v>-5.9190844097306008E-3</v>
      </c>
      <c r="BR387" s="230">
        <f t="shared" si="576"/>
        <v>-5.9190844097306008E-3</v>
      </c>
      <c r="BS387" s="230">
        <f t="shared" si="576"/>
        <v>-5.9190844097306008E-3</v>
      </c>
      <c r="BT387" s="230">
        <f t="shared" si="576"/>
        <v>-5.9190844097306008E-3</v>
      </c>
      <c r="BU387" s="230">
        <f t="shared" si="577"/>
        <v>-5.9190844097306008E-3</v>
      </c>
      <c r="BV387" s="230">
        <f t="shared" si="577"/>
        <v>-5.9190844097306008E-3</v>
      </c>
      <c r="BW387" s="230">
        <f t="shared" si="577"/>
        <v>-5.9190844097306008E-3</v>
      </c>
      <c r="BX387" s="230">
        <f t="shared" si="577"/>
        <v>-5.9190844097306008E-3</v>
      </c>
      <c r="BY387" s="230">
        <f t="shared" si="577"/>
        <v>-5.9190844097306008E-3</v>
      </c>
      <c r="BZ387" s="230">
        <f t="shared" si="577"/>
        <v>-5.9190844097306008E-3</v>
      </c>
      <c r="CA387" s="230">
        <f t="shared" si="577"/>
        <v>-5.9190844097306008E-3</v>
      </c>
      <c r="CB387" s="230">
        <f t="shared" si="577"/>
        <v>-5.9190844097306008E-3</v>
      </c>
      <c r="CC387" s="230">
        <f t="shared" si="577"/>
        <v>-5.9190844097306008E-3</v>
      </c>
      <c r="CD387" s="230">
        <f t="shared" si="577"/>
        <v>-5.9190844097306008E-3</v>
      </c>
      <c r="CE387" s="230">
        <f t="shared" si="578"/>
        <v>-5.9190844097306008E-3</v>
      </c>
      <c r="CF387" s="230">
        <f t="shared" si="578"/>
        <v>-5.9190844097306008E-3</v>
      </c>
      <c r="CG387" s="230">
        <f t="shared" si="578"/>
        <v>-5.9190844097306008E-3</v>
      </c>
      <c r="CH387" s="230">
        <f t="shared" si="578"/>
        <v>-5.9190844097306008E-3</v>
      </c>
      <c r="CI387" s="230">
        <f t="shared" si="578"/>
        <v>-5.9190844097306008E-3</v>
      </c>
      <c r="CJ387" s="230">
        <f t="shared" si="578"/>
        <v>-5.9190844097306008E-3</v>
      </c>
      <c r="CK387" s="230">
        <f t="shared" si="578"/>
        <v>-5.9190844097306008E-3</v>
      </c>
      <c r="CL387" s="230">
        <f t="shared" si="578"/>
        <v>-5.9190844097306008E-3</v>
      </c>
      <c r="CM387" s="230">
        <f t="shared" si="578"/>
        <v>-5.9190844097306008E-3</v>
      </c>
      <c r="CN387" s="230">
        <f t="shared" si="578"/>
        <v>-5.9190844097306008E-3</v>
      </c>
      <c r="CO387" s="230">
        <f t="shared" si="579"/>
        <v>-5.9190844097306008E-3</v>
      </c>
      <c r="CP387" s="230">
        <f t="shared" si="579"/>
        <v>-5.9190844097306008E-3</v>
      </c>
      <c r="CQ387" s="230">
        <f t="shared" si="579"/>
        <v>-5.9190844097306008E-3</v>
      </c>
      <c r="CR387" s="230">
        <f t="shared" si="579"/>
        <v>-5.9190844097306008E-3</v>
      </c>
      <c r="CS387" s="230">
        <f t="shared" si="579"/>
        <v>-5.9190844097306008E-3</v>
      </c>
      <c r="CT387" s="230">
        <f t="shared" si="579"/>
        <v>-5.9190844097306008E-3</v>
      </c>
      <c r="CU387" s="230">
        <f t="shared" si="579"/>
        <v>-5.9190844097306008E-3</v>
      </c>
      <c r="CV387" s="230">
        <f t="shared" si="579"/>
        <v>-5.9190844097306008E-3</v>
      </c>
      <c r="CW387" s="230">
        <f t="shared" si="579"/>
        <v>-5.9190844097306008E-3</v>
      </c>
      <c r="CX387" s="230">
        <f t="shared" si="579"/>
        <v>-5.9190844097306008E-3</v>
      </c>
      <c r="CY387" s="230">
        <f t="shared" si="580"/>
        <v>-5.9190844097306008E-3</v>
      </c>
      <c r="CZ387" s="230">
        <f t="shared" si="580"/>
        <v>-5.9190844097306008E-3</v>
      </c>
      <c r="DA387" s="230">
        <f t="shared" si="580"/>
        <v>-5.9190844097306008E-3</v>
      </c>
      <c r="DB387" s="230">
        <f t="shared" si="580"/>
        <v>-5.9190844097306008E-3</v>
      </c>
      <c r="DC387" s="230">
        <f t="shared" si="580"/>
        <v>-5.9190844097306008E-3</v>
      </c>
      <c r="DD387" s="230">
        <f t="shared" si="580"/>
        <v>-5.9190844097306008E-3</v>
      </c>
      <c r="DE387" s="230">
        <f t="shared" si="580"/>
        <v>-5.9190844097306008E-3</v>
      </c>
      <c r="DF387" s="230">
        <f t="shared" si="580"/>
        <v>-5.9190844097306008E-3</v>
      </c>
      <c r="DG387" s="230">
        <f t="shared" si="580"/>
        <v>-5.9190844097306008E-3</v>
      </c>
      <c r="DH387" s="230">
        <f t="shared" si="580"/>
        <v>-5.9190844097306008E-3</v>
      </c>
      <c r="DI387" s="230">
        <f t="shared" si="581"/>
        <v>-5.9190844097306008E-3</v>
      </c>
      <c r="DJ387" s="230">
        <f t="shared" si="581"/>
        <v>-5.9190844097306008E-3</v>
      </c>
      <c r="DK387" s="230">
        <f t="shared" si="581"/>
        <v>-5.9190844097306008E-3</v>
      </c>
      <c r="DL387" s="230">
        <f t="shared" si="581"/>
        <v>-5.9190844097306008E-3</v>
      </c>
      <c r="DM387" s="230">
        <f t="shared" si="581"/>
        <v>-5.9190844097306008E-3</v>
      </c>
      <c r="DN387" s="230">
        <f t="shared" si="581"/>
        <v>-5.9190844097306008E-3</v>
      </c>
      <c r="DO387" s="230">
        <f t="shared" si="581"/>
        <v>-5.9190844097306008E-3</v>
      </c>
      <c r="DP387" s="230">
        <f t="shared" si="581"/>
        <v>-5.9190844097306008E-3</v>
      </c>
    </row>
    <row r="388" spans="2:120" x14ac:dyDescent="0.25">
      <c r="B388" s="194" t="str">
        <f t="shared" si="529"/>
        <v>Maldives</v>
      </c>
      <c r="C388" s="233">
        <f>'web app'!$C$29</f>
        <v>668.55</v>
      </c>
      <c r="D388" s="234">
        <f>'web app'!$C$17</f>
        <v>0.15</v>
      </c>
      <c r="E388" s="235">
        <f>VLOOKUP($S388,'data countries EDGAR'!$A$15:$AA$223,'data countries EDGAR'!$AA$12,FALSE)</f>
        <v>5.8577867008963293E-5</v>
      </c>
      <c r="F388" s="235">
        <f>VLOOKUP($S388,'data countries EDGAR'!$A$15:$AA$223,'data countries EDGAR'!$Z$12,FALSE)</f>
        <v>4.130019869142078E-5</v>
      </c>
      <c r="G388" s="193">
        <f t="shared" si="530"/>
        <v>2.9343895608203319E-2</v>
      </c>
      <c r="H388" s="262">
        <f>VLOOKUP($S388,'data countries EDGAR'!$A$15:$AA$223,'data countries EDGAR'!M$12,FALSE)/1000</f>
        <v>1.515326903146E-3</v>
      </c>
      <c r="I388" s="236">
        <f>VLOOKUP($S388,'data countries EDGAR'!$A$15:$AA$223,'data countries EDGAR'!N$12,FALSE)/1000</f>
        <v>1.2080047332849E-3</v>
      </c>
      <c r="J388" s="236">
        <f>VLOOKUP($S388,'data countries EDGAR'!$A$15:$AA$223,'data countries EDGAR'!O$12,FALSE)/1000</f>
        <v>1.6807572843876E-3</v>
      </c>
      <c r="K388" s="236">
        <f>VLOOKUP($S388,'data countries EDGAR'!$A$15:$AA$223,'data countries EDGAR'!P$12,FALSE)/1000</f>
        <v>1.7894583753425E-3</v>
      </c>
      <c r="L388" s="236">
        <f>VLOOKUP($S388,'data countries EDGAR'!$A$15:$AA$223,'data countries EDGAR'!Q$12,FALSE)/1000</f>
        <v>1.7941950394167001E-3</v>
      </c>
      <c r="M388" s="236">
        <f>VLOOKUP($S388,'data countries EDGAR'!$A$15:$AA$223,'data countries EDGAR'!R$12,FALSE)/1000</f>
        <v>1.8823818575956E-3</v>
      </c>
      <c r="N388" s="236"/>
      <c r="O388" s="236"/>
      <c r="P388" s="262">
        <f t="shared" si="531"/>
        <v>8.3547972900272997E-3</v>
      </c>
      <c r="Q388" s="194">
        <f t="shared" si="532"/>
        <v>-1.9158834005324303E-3</v>
      </c>
      <c r="R388" s="237">
        <f t="shared" si="533"/>
        <v>9.1279928822541392E-2</v>
      </c>
      <c r="S388" s="194" t="str">
        <f>'data countries EDGAR'!A131</f>
        <v>Maldives</v>
      </c>
      <c r="T388" s="210">
        <f>'web app'!$M$22-1</f>
        <v>2024</v>
      </c>
      <c r="U388" s="228">
        <f t="shared" si="534"/>
        <v>2.0989098318176018E-2</v>
      </c>
      <c r="V388" s="193">
        <f t="shared" si="516"/>
        <v>2.0989098318160666E-2</v>
      </c>
      <c r="W388" s="254">
        <f t="shared" si="535"/>
        <v>8.9683788652805241E-2</v>
      </c>
      <c r="X388" s="197">
        <f t="shared" si="517"/>
        <v>1.8823818575956E-3</v>
      </c>
      <c r="Y388" s="229">
        <f t="shared" si="518"/>
        <v>-3.7647637151912001E-5</v>
      </c>
      <c r="Z388" s="199">
        <f t="shared" si="536"/>
        <v>1.920029494747512E-3</v>
      </c>
      <c r="AA388" s="199">
        <f t="shared" si="519"/>
        <v>-7.823820091210866</v>
      </c>
      <c r="AB388" s="200">
        <f t="shared" si="520"/>
        <v>7969.8908874842464</v>
      </c>
      <c r="AC388" s="199">
        <f t="shared" si="537"/>
        <v>2024.5096771609406</v>
      </c>
      <c r="AD388" s="199">
        <f t="shared" si="538"/>
        <v>2050.3340232165451</v>
      </c>
      <c r="AE388" s="201">
        <f t="shared" si="539"/>
        <v>2050.3340232165451</v>
      </c>
      <c r="AF388" s="202">
        <f t="shared" si="521"/>
        <v>2049.8274737417109</v>
      </c>
      <c r="AG388" s="202">
        <f t="shared" si="540"/>
        <v>2050.3340232165451</v>
      </c>
      <c r="AH388" s="202">
        <f t="shared" si="541"/>
        <v>2050</v>
      </c>
      <c r="AI388" s="177">
        <f t="shared" si="522"/>
        <v>2050</v>
      </c>
      <c r="AJ388" s="178" cm="1">
        <f t="array" ref="AJ388">IFERROR(INDEX($AN$6:$DP$6,MATCH(_xlfn.AGGREGATE(14,6,(AN388:DP388)/(AN388:DP388&lt;=0),1),AN388:DP388,0)),"-")</f>
        <v>2050</v>
      </c>
      <c r="AL388" s="176" t="s">
        <v>302</v>
      </c>
      <c r="AM388" s="154">
        <f t="shared" si="523"/>
        <v>1.515326903146E-3</v>
      </c>
      <c r="AN388" s="173">
        <f t="shared" si="524"/>
        <v>1.2080047332849E-3</v>
      </c>
      <c r="AO388" s="173">
        <f t="shared" si="525"/>
        <v>1.6807572843876E-3</v>
      </c>
      <c r="AP388" s="173">
        <f t="shared" si="526"/>
        <v>1.7894583753425E-3</v>
      </c>
      <c r="AQ388" s="173">
        <f t="shared" si="527"/>
        <v>1.7941950394167001E-3</v>
      </c>
      <c r="AR388" s="173">
        <f t="shared" si="528"/>
        <v>1.8823818575956E-3</v>
      </c>
      <c r="AS388" s="230">
        <f t="shared" si="574"/>
        <v>1.8080601199919174E-3</v>
      </c>
      <c r="AT388" s="230">
        <f t="shared" si="574"/>
        <v>1.7337383823882347E-3</v>
      </c>
      <c r="AU388" s="230">
        <f t="shared" si="574"/>
        <v>1.6594166447845521E-3</v>
      </c>
      <c r="AV388" s="230">
        <f t="shared" si="574"/>
        <v>1.5850949071808695E-3</v>
      </c>
      <c r="AW388" s="230">
        <f t="shared" si="574"/>
        <v>1.5107731695771869E-3</v>
      </c>
      <c r="AX388" s="230">
        <f t="shared" si="574"/>
        <v>1.4364514319735041E-3</v>
      </c>
      <c r="AY388" s="230">
        <f t="shared" si="574"/>
        <v>1.3621296943698215E-3</v>
      </c>
      <c r="AZ388" s="230">
        <f t="shared" si="574"/>
        <v>1.2878079567661387E-3</v>
      </c>
      <c r="BA388" s="230">
        <f t="shared" si="575"/>
        <v>1.2134862191624561E-3</v>
      </c>
      <c r="BB388" s="230">
        <f t="shared" si="575"/>
        <v>1.1391644815587736E-3</v>
      </c>
      <c r="BC388" s="230">
        <f t="shared" si="575"/>
        <v>1.064842743955091E-3</v>
      </c>
      <c r="BD388" s="230">
        <f t="shared" si="575"/>
        <v>9.9052100635140818E-4</v>
      </c>
      <c r="BE388" s="230">
        <f t="shared" si="575"/>
        <v>9.161992687477256E-4</v>
      </c>
      <c r="BF388" s="230">
        <f t="shared" si="575"/>
        <v>8.4187753114404302E-4</v>
      </c>
      <c r="BG388" s="230">
        <f t="shared" si="575"/>
        <v>7.6755579354036022E-4</v>
      </c>
      <c r="BH388" s="230">
        <f t="shared" si="575"/>
        <v>6.9323405593667764E-4</v>
      </c>
      <c r="BI388" s="230">
        <f t="shared" si="575"/>
        <v>6.1891231833299505E-4</v>
      </c>
      <c r="BJ388" s="230">
        <f t="shared" si="575"/>
        <v>5.4459058072931226E-4</v>
      </c>
      <c r="BK388" s="230">
        <f t="shared" si="576"/>
        <v>4.7026884312562967E-4</v>
      </c>
      <c r="BL388" s="230">
        <f t="shared" si="576"/>
        <v>3.9594710552194709E-4</v>
      </c>
      <c r="BM388" s="230">
        <f t="shared" si="576"/>
        <v>3.2162536791826429E-4</v>
      </c>
      <c r="BN388" s="230">
        <f t="shared" si="576"/>
        <v>2.4730363031458171E-4</v>
      </c>
      <c r="BO388" s="230">
        <f t="shared" si="576"/>
        <v>1.7298189271089913E-4</v>
      </c>
      <c r="BP388" s="230">
        <f t="shared" si="576"/>
        <v>9.8660155107216331E-5</v>
      </c>
      <c r="BQ388" s="230">
        <f t="shared" si="576"/>
        <v>2.4338417503533749E-5</v>
      </c>
      <c r="BR388" s="230">
        <f t="shared" si="576"/>
        <v>-3.3501542936830697E-5</v>
      </c>
      <c r="BS388" s="230">
        <f t="shared" si="576"/>
        <v>-3.7647637151912001E-5</v>
      </c>
      <c r="BT388" s="230">
        <f t="shared" si="576"/>
        <v>-3.7647637151912001E-5</v>
      </c>
      <c r="BU388" s="230">
        <f t="shared" si="577"/>
        <v>-3.7647637151912001E-5</v>
      </c>
      <c r="BV388" s="230">
        <f t="shared" si="577"/>
        <v>-3.7647637151912001E-5</v>
      </c>
      <c r="BW388" s="230">
        <f t="shared" si="577"/>
        <v>-3.7647637151912001E-5</v>
      </c>
      <c r="BX388" s="230">
        <f t="shared" si="577"/>
        <v>-3.7647637151912001E-5</v>
      </c>
      <c r="BY388" s="230">
        <f t="shared" si="577"/>
        <v>-3.7647637151912001E-5</v>
      </c>
      <c r="BZ388" s="230">
        <f t="shared" si="577"/>
        <v>-3.7647637151912001E-5</v>
      </c>
      <c r="CA388" s="230">
        <f t="shared" si="577"/>
        <v>-3.7647637151912001E-5</v>
      </c>
      <c r="CB388" s="230">
        <f t="shared" si="577"/>
        <v>-3.7647637151912001E-5</v>
      </c>
      <c r="CC388" s="230">
        <f t="shared" si="577"/>
        <v>-3.7647637151912001E-5</v>
      </c>
      <c r="CD388" s="230">
        <f t="shared" si="577"/>
        <v>-3.7647637151912001E-5</v>
      </c>
      <c r="CE388" s="230">
        <f t="shared" si="578"/>
        <v>-3.7647637151912001E-5</v>
      </c>
      <c r="CF388" s="230">
        <f t="shared" si="578"/>
        <v>-3.7647637151912001E-5</v>
      </c>
      <c r="CG388" s="230">
        <f t="shared" si="578"/>
        <v>-3.7647637151912001E-5</v>
      </c>
      <c r="CH388" s="230">
        <f t="shared" si="578"/>
        <v>-3.7647637151912001E-5</v>
      </c>
      <c r="CI388" s="230">
        <f t="shared" si="578"/>
        <v>-3.7647637151912001E-5</v>
      </c>
      <c r="CJ388" s="230">
        <f t="shared" si="578"/>
        <v>-3.7647637151912001E-5</v>
      </c>
      <c r="CK388" s="230">
        <f t="shared" si="578"/>
        <v>-3.7647637151912001E-5</v>
      </c>
      <c r="CL388" s="230">
        <f t="shared" si="578"/>
        <v>-3.7647637151912001E-5</v>
      </c>
      <c r="CM388" s="230">
        <f t="shared" si="578"/>
        <v>-3.7647637151912001E-5</v>
      </c>
      <c r="CN388" s="230">
        <f t="shared" si="578"/>
        <v>-3.7647637151912001E-5</v>
      </c>
      <c r="CO388" s="230">
        <f t="shared" si="579"/>
        <v>-3.7647637151912001E-5</v>
      </c>
      <c r="CP388" s="230">
        <f t="shared" si="579"/>
        <v>-3.7647637151912001E-5</v>
      </c>
      <c r="CQ388" s="230">
        <f t="shared" si="579"/>
        <v>-3.7647637151912001E-5</v>
      </c>
      <c r="CR388" s="230">
        <f t="shared" si="579"/>
        <v>-3.7647637151912001E-5</v>
      </c>
      <c r="CS388" s="230">
        <f t="shared" si="579"/>
        <v>-3.7647637151912001E-5</v>
      </c>
      <c r="CT388" s="230">
        <f t="shared" si="579"/>
        <v>-3.7647637151912001E-5</v>
      </c>
      <c r="CU388" s="230">
        <f t="shared" si="579"/>
        <v>-3.7647637151912001E-5</v>
      </c>
      <c r="CV388" s="230">
        <f t="shared" si="579"/>
        <v>-3.7647637151912001E-5</v>
      </c>
      <c r="CW388" s="230">
        <f t="shared" si="579"/>
        <v>-3.7647637151912001E-5</v>
      </c>
      <c r="CX388" s="230">
        <f t="shared" si="579"/>
        <v>-3.7647637151912001E-5</v>
      </c>
      <c r="CY388" s="230">
        <f t="shared" si="580"/>
        <v>-3.7647637151912001E-5</v>
      </c>
      <c r="CZ388" s="230">
        <f t="shared" si="580"/>
        <v>-3.7647637151912001E-5</v>
      </c>
      <c r="DA388" s="230">
        <f t="shared" si="580"/>
        <v>-3.7647637151912001E-5</v>
      </c>
      <c r="DB388" s="230">
        <f t="shared" si="580"/>
        <v>-3.7647637151912001E-5</v>
      </c>
      <c r="DC388" s="230">
        <f t="shared" si="580"/>
        <v>-3.7647637151912001E-5</v>
      </c>
      <c r="DD388" s="230">
        <f t="shared" si="580"/>
        <v>-3.7647637151912001E-5</v>
      </c>
      <c r="DE388" s="230">
        <f t="shared" si="580"/>
        <v>-3.7647637151912001E-5</v>
      </c>
      <c r="DF388" s="230">
        <f t="shared" si="580"/>
        <v>-3.7647637151912001E-5</v>
      </c>
      <c r="DG388" s="230">
        <f t="shared" si="580"/>
        <v>-3.7647637151912001E-5</v>
      </c>
      <c r="DH388" s="230">
        <f t="shared" si="580"/>
        <v>-3.7647637151912001E-5</v>
      </c>
      <c r="DI388" s="230">
        <f t="shared" si="581"/>
        <v>-3.7647637151912001E-5</v>
      </c>
      <c r="DJ388" s="230">
        <f t="shared" si="581"/>
        <v>-3.7647637151912001E-5</v>
      </c>
      <c r="DK388" s="230">
        <f t="shared" si="581"/>
        <v>-3.7647637151912001E-5</v>
      </c>
      <c r="DL388" s="230">
        <f t="shared" si="581"/>
        <v>-3.7647637151912001E-5</v>
      </c>
      <c r="DM388" s="230">
        <f t="shared" si="581"/>
        <v>-3.7647637151912001E-5</v>
      </c>
      <c r="DN388" s="230">
        <f t="shared" si="581"/>
        <v>-3.7647637151912001E-5</v>
      </c>
      <c r="DO388" s="230">
        <f t="shared" si="581"/>
        <v>-3.7647637151912001E-5</v>
      </c>
      <c r="DP388" s="230">
        <f t="shared" si="581"/>
        <v>-3.7647637151912001E-5</v>
      </c>
    </row>
    <row r="389" spans="2:120" x14ac:dyDescent="0.25">
      <c r="B389" s="194" t="str">
        <f t="shared" si="529"/>
        <v>Mali</v>
      </c>
      <c r="C389" s="233">
        <f>'web app'!$C$29</f>
        <v>668.55</v>
      </c>
      <c r="D389" s="234">
        <f>'web app'!$C$17</f>
        <v>0.15</v>
      </c>
      <c r="E389" s="235">
        <f>VLOOKUP($S389,'data countries EDGAR'!$A$15:$AA$223,'data countries EDGAR'!$AA$12,FALSE)</f>
        <v>2.5531343925163574E-3</v>
      </c>
      <c r="F389" s="235">
        <f>VLOOKUP($S389,'data countries EDGAR'!$A$15:$AA$223,'data countries EDGAR'!$Z$12,FALSE)</f>
        <v>1.6663132690372239E-4</v>
      </c>
      <c r="G389" s="193">
        <f t="shared" si="530"/>
        <v>0.35072586727878263</v>
      </c>
      <c r="H389" s="262">
        <f>VLOOKUP($S389,'data countries EDGAR'!$A$15:$AA$223,'data countries EDGAR'!M$12,FALSE)/1000</f>
        <v>6.11379461999E-3</v>
      </c>
      <c r="I389" s="236">
        <f>VLOOKUP($S389,'data countries EDGAR'!$A$15:$AA$223,'data countries EDGAR'!N$12,FALSE)/1000</f>
        <v>6.8431894022583E-3</v>
      </c>
      <c r="J389" s="236">
        <f>VLOOKUP($S389,'data countries EDGAR'!$A$15:$AA$223,'data countries EDGAR'!O$12,FALSE)/1000</f>
        <v>7.3008145288313998E-3</v>
      </c>
      <c r="K389" s="236">
        <f>VLOOKUP($S389,'data countries EDGAR'!$A$15:$AA$223,'data countries EDGAR'!P$12,FALSE)/1000</f>
        <v>7.4927832124220993E-3</v>
      </c>
      <c r="L389" s="236">
        <f>VLOOKUP($S389,'data countries EDGAR'!$A$15:$AA$223,'data countries EDGAR'!Q$12,FALSE)/1000</f>
        <v>7.1770270444708999E-3</v>
      </c>
      <c r="M389" s="236">
        <f>VLOOKUP($S389,'data countries EDGAR'!$A$15:$AA$223,'data countries EDGAR'!R$12,FALSE)/1000</f>
        <v>7.4121284183394E-3</v>
      </c>
      <c r="N389" s="236"/>
      <c r="O389" s="236"/>
      <c r="P389" s="262">
        <f t="shared" si="531"/>
        <v>3.6225942606322101E-2</v>
      </c>
      <c r="Q389" s="194">
        <f t="shared" si="532"/>
        <v>0</v>
      </c>
      <c r="R389" s="237">
        <f t="shared" si="533"/>
        <v>0</v>
      </c>
      <c r="S389" s="194" t="str">
        <f>'data countries EDGAR'!A132</f>
        <v>Mali</v>
      </c>
      <c r="T389" s="210">
        <f>'web app'!$M$22-1</f>
        <v>2024</v>
      </c>
      <c r="U389" s="228">
        <f t="shared" si="534"/>
        <v>0.31449992467246052</v>
      </c>
      <c r="V389" s="193">
        <f t="shared" si="516"/>
        <v>0.30955889800733521</v>
      </c>
      <c r="W389" s="254">
        <f t="shared" si="535"/>
        <v>7.8572411608290871E-3</v>
      </c>
      <c r="X389" s="197">
        <f t="shared" si="517"/>
        <v>7.4121284183394E-3</v>
      </c>
      <c r="Y389" s="229">
        <f t="shared" si="518"/>
        <v>-1.48242568366788E-4</v>
      </c>
      <c r="Z389" s="199">
        <f t="shared" si="536"/>
        <v>7.5603709867061884E-3</v>
      </c>
      <c r="AA389" s="199">
        <f t="shared" si="519"/>
        <v>-31.271035215896735</v>
      </c>
      <c r="AB389" s="200">
        <f t="shared" si="520"/>
        <v>32321.274268468955</v>
      </c>
      <c r="AC389" s="199">
        <f t="shared" si="537"/>
        <v>2024.5028678117737</v>
      </c>
      <c r="AD389" s="199">
        <f t="shared" si="538"/>
        <v>2111.6744799509615</v>
      </c>
      <c r="AE389" s="201">
        <f t="shared" si="539"/>
        <v>2111.6744799509615</v>
      </c>
      <c r="AF389" s="202">
        <f t="shared" si="521"/>
        <v>2109.9651764225114</v>
      </c>
      <c r="AG389" s="202">
        <f t="shared" si="540"/>
        <v>2111.6744799509615</v>
      </c>
      <c r="AH389" s="202">
        <f t="shared" si="541"/>
        <v>2111</v>
      </c>
      <c r="AI389" s="177">
        <f t="shared" si="522"/>
        <v>2110</v>
      </c>
      <c r="AJ389" s="178" t="str" cm="1">
        <f t="array" ref="AJ389">IFERROR(INDEX($AN$6:$DP$6,MATCH(_xlfn.AGGREGATE(14,6,(AN389:DP389)/(AN389:DP389&lt;=0),1),AN389:DP389,0)),"-")</f>
        <v>-</v>
      </c>
      <c r="AL389" s="176" t="s">
        <v>302</v>
      </c>
      <c r="AM389" s="154">
        <f t="shared" si="523"/>
        <v>6.11379461999E-3</v>
      </c>
      <c r="AN389" s="173">
        <f t="shared" si="524"/>
        <v>6.8431894022583E-3</v>
      </c>
      <c r="AO389" s="173">
        <f t="shared" si="525"/>
        <v>7.3008145288313998E-3</v>
      </c>
      <c r="AP389" s="173">
        <f t="shared" si="526"/>
        <v>7.4927832124220993E-3</v>
      </c>
      <c r="AQ389" s="173">
        <f t="shared" si="527"/>
        <v>7.1770270444708999E-3</v>
      </c>
      <c r="AR389" s="173">
        <f t="shared" si="528"/>
        <v>7.4121284183394E-3</v>
      </c>
      <c r="AS389" s="230">
        <f t="shared" si="574"/>
        <v>7.3254015346119706E-3</v>
      </c>
      <c r="AT389" s="230">
        <f t="shared" si="574"/>
        <v>7.2386746508845403E-3</v>
      </c>
      <c r="AU389" s="230">
        <f t="shared" si="574"/>
        <v>7.1519477671571109E-3</v>
      </c>
      <c r="AV389" s="230">
        <f t="shared" si="574"/>
        <v>7.0652208834296815E-3</v>
      </c>
      <c r="AW389" s="230">
        <f t="shared" si="574"/>
        <v>6.9784939997022521E-3</v>
      </c>
      <c r="AX389" s="230">
        <f t="shared" si="574"/>
        <v>6.8917671159748218E-3</v>
      </c>
      <c r="AY389" s="230">
        <f t="shared" si="574"/>
        <v>6.8050402322473924E-3</v>
      </c>
      <c r="AZ389" s="230">
        <f t="shared" si="574"/>
        <v>6.718313348519963E-3</v>
      </c>
      <c r="BA389" s="230">
        <f t="shared" si="575"/>
        <v>6.6315864647925335E-3</v>
      </c>
      <c r="BB389" s="230">
        <f t="shared" si="575"/>
        <v>6.5448595810651032E-3</v>
      </c>
      <c r="BC389" s="230">
        <f t="shared" si="575"/>
        <v>6.4581326973376738E-3</v>
      </c>
      <c r="BD389" s="230">
        <f t="shared" si="575"/>
        <v>6.3714058136102444E-3</v>
      </c>
      <c r="BE389" s="230">
        <f t="shared" si="575"/>
        <v>6.284678929882815E-3</v>
      </c>
      <c r="BF389" s="230">
        <f t="shared" si="575"/>
        <v>6.1979520461553847E-3</v>
      </c>
      <c r="BG389" s="230">
        <f t="shared" si="575"/>
        <v>6.1112251624279553E-3</v>
      </c>
      <c r="BH389" s="230">
        <f t="shared" si="575"/>
        <v>6.0244982787005259E-3</v>
      </c>
      <c r="BI389" s="230">
        <f t="shared" si="575"/>
        <v>5.9377713949730956E-3</v>
      </c>
      <c r="BJ389" s="230">
        <f t="shared" si="575"/>
        <v>5.8510445112456662E-3</v>
      </c>
      <c r="BK389" s="230">
        <f t="shared" si="576"/>
        <v>5.7643176275182367E-3</v>
      </c>
      <c r="BL389" s="230">
        <f t="shared" si="576"/>
        <v>5.6775907437908073E-3</v>
      </c>
      <c r="BM389" s="230">
        <f t="shared" si="576"/>
        <v>5.5908638600633779E-3</v>
      </c>
      <c r="BN389" s="230">
        <f t="shared" si="576"/>
        <v>5.5041369763359476E-3</v>
      </c>
      <c r="BO389" s="230">
        <f t="shared" si="576"/>
        <v>5.4174100926085182E-3</v>
      </c>
      <c r="BP389" s="230">
        <f t="shared" si="576"/>
        <v>5.3306832088810888E-3</v>
      </c>
      <c r="BQ389" s="230">
        <f t="shared" si="576"/>
        <v>5.2439563251536585E-3</v>
      </c>
      <c r="BR389" s="230">
        <f t="shared" si="576"/>
        <v>5.1572294414262291E-3</v>
      </c>
      <c r="BS389" s="230">
        <f t="shared" si="576"/>
        <v>5.0705025576987996E-3</v>
      </c>
      <c r="BT389" s="230">
        <f t="shared" si="576"/>
        <v>4.9837756739713693E-3</v>
      </c>
      <c r="BU389" s="230">
        <f t="shared" si="577"/>
        <v>4.8970487902439408E-3</v>
      </c>
      <c r="BV389" s="230">
        <f t="shared" si="577"/>
        <v>4.8103219065165105E-3</v>
      </c>
      <c r="BW389" s="230">
        <f t="shared" si="577"/>
        <v>4.7235950227890811E-3</v>
      </c>
      <c r="BX389" s="230">
        <f t="shared" si="577"/>
        <v>4.6368681390616517E-3</v>
      </c>
      <c r="BY389" s="230">
        <f t="shared" si="577"/>
        <v>4.5501412553342214E-3</v>
      </c>
      <c r="BZ389" s="230">
        <f t="shared" si="577"/>
        <v>4.463414371606792E-3</v>
      </c>
      <c r="CA389" s="230">
        <f t="shared" si="577"/>
        <v>4.3766874878793625E-3</v>
      </c>
      <c r="CB389" s="230">
        <f t="shared" si="577"/>
        <v>4.2899606041519323E-3</v>
      </c>
      <c r="CC389" s="230">
        <f t="shared" si="577"/>
        <v>4.2032337204245028E-3</v>
      </c>
      <c r="CD389" s="230">
        <f t="shared" si="577"/>
        <v>4.1165068366970734E-3</v>
      </c>
      <c r="CE389" s="230">
        <f t="shared" si="578"/>
        <v>4.0297799529696431E-3</v>
      </c>
      <c r="CF389" s="230">
        <f t="shared" si="578"/>
        <v>3.9430530692422146E-3</v>
      </c>
      <c r="CG389" s="230">
        <f t="shared" si="578"/>
        <v>3.8563261855147843E-3</v>
      </c>
      <c r="CH389" s="230">
        <f t="shared" si="578"/>
        <v>3.7695993017873549E-3</v>
      </c>
      <c r="CI389" s="230">
        <f t="shared" si="578"/>
        <v>3.682872418059925E-3</v>
      </c>
      <c r="CJ389" s="230">
        <f t="shared" si="578"/>
        <v>3.5961455343324956E-3</v>
      </c>
      <c r="CK389" s="230">
        <f t="shared" si="578"/>
        <v>3.5094186506050657E-3</v>
      </c>
      <c r="CL389" s="230">
        <f t="shared" si="578"/>
        <v>3.4226917668776363E-3</v>
      </c>
      <c r="CM389" s="230">
        <f t="shared" si="578"/>
        <v>3.3359648831502069E-3</v>
      </c>
      <c r="CN389" s="230">
        <f t="shared" si="578"/>
        <v>3.2492379994227766E-3</v>
      </c>
      <c r="CO389" s="230">
        <f t="shared" si="579"/>
        <v>3.1625111156953472E-3</v>
      </c>
      <c r="CP389" s="230">
        <f t="shared" si="579"/>
        <v>3.0757842319679178E-3</v>
      </c>
      <c r="CQ389" s="230">
        <f t="shared" si="579"/>
        <v>2.9890573482404875E-3</v>
      </c>
      <c r="CR389" s="230">
        <f t="shared" si="579"/>
        <v>2.9023304645130581E-3</v>
      </c>
      <c r="CS389" s="230">
        <f t="shared" si="579"/>
        <v>2.8156035807856286E-3</v>
      </c>
      <c r="CT389" s="230">
        <f t="shared" si="579"/>
        <v>2.7288766970581992E-3</v>
      </c>
      <c r="CU389" s="230">
        <f t="shared" si="579"/>
        <v>2.6421498133307689E-3</v>
      </c>
      <c r="CV389" s="230">
        <f t="shared" si="579"/>
        <v>2.5554229296033395E-3</v>
      </c>
      <c r="CW389" s="230">
        <f t="shared" si="579"/>
        <v>2.4686960458759101E-3</v>
      </c>
      <c r="CX389" s="230">
        <f t="shared" si="579"/>
        <v>2.3819691621484807E-3</v>
      </c>
      <c r="CY389" s="230">
        <f t="shared" si="580"/>
        <v>2.2952422784210504E-3</v>
      </c>
      <c r="CZ389" s="230">
        <f t="shared" si="580"/>
        <v>2.208515394693621E-3</v>
      </c>
      <c r="DA389" s="230">
        <f t="shared" si="580"/>
        <v>2.1217885109661916E-3</v>
      </c>
      <c r="DB389" s="230">
        <f t="shared" si="580"/>
        <v>2.0350616272387621E-3</v>
      </c>
      <c r="DC389" s="230">
        <f t="shared" si="580"/>
        <v>1.9483347435113318E-3</v>
      </c>
      <c r="DD389" s="230">
        <f t="shared" si="580"/>
        <v>1.8616078597839024E-3</v>
      </c>
      <c r="DE389" s="230">
        <f t="shared" si="580"/>
        <v>1.774880976056473E-3</v>
      </c>
      <c r="DF389" s="230">
        <f t="shared" si="580"/>
        <v>1.6881540923290427E-3</v>
      </c>
      <c r="DG389" s="230">
        <f t="shared" si="580"/>
        <v>1.6014272086016133E-3</v>
      </c>
      <c r="DH389" s="230">
        <f t="shared" si="580"/>
        <v>1.5147003248741839E-3</v>
      </c>
      <c r="DI389" s="230">
        <f t="shared" si="581"/>
        <v>1.4279734411467545E-3</v>
      </c>
      <c r="DJ389" s="230">
        <f t="shared" si="581"/>
        <v>1.3412465574193242E-3</v>
      </c>
      <c r="DK389" s="230">
        <f t="shared" si="581"/>
        <v>1.2545196736918948E-3</v>
      </c>
      <c r="DL389" s="230">
        <f t="shared" si="581"/>
        <v>1.1677927899644653E-3</v>
      </c>
      <c r="DM389" s="230">
        <f t="shared" si="581"/>
        <v>1.0810659062370359E-3</v>
      </c>
      <c r="DN389" s="230">
        <f t="shared" si="581"/>
        <v>9.9433902250960562E-4</v>
      </c>
      <c r="DO389" s="230">
        <f t="shared" si="581"/>
        <v>9.076121387821762E-4</v>
      </c>
      <c r="DP389" s="230">
        <f t="shared" si="581"/>
        <v>8.2088525505474678E-4</v>
      </c>
    </row>
    <row r="390" spans="2:120" x14ac:dyDescent="0.25">
      <c r="B390" s="194" t="str">
        <f t="shared" si="529"/>
        <v>Malta</v>
      </c>
      <c r="C390" s="233">
        <f>'web app'!$C$29</f>
        <v>668.55</v>
      </c>
      <c r="D390" s="234">
        <f>'web app'!$C$17</f>
        <v>0.15</v>
      </c>
      <c r="E390" s="235">
        <f>VLOOKUP($S390,'data countries EDGAR'!$A$15:$AA$223,'data countries EDGAR'!$AA$12,FALSE)</f>
        <v>5.6179838736449297E-5</v>
      </c>
      <c r="F390" s="235">
        <f>VLOOKUP($S390,'data countries EDGAR'!$A$15:$AA$223,'data countries EDGAR'!$Z$12,FALSE)</f>
        <v>4.5597930338606647E-5</v>
      </c>
      <c r="G390" s="193">
        <f t="shared" si="530"/>
        <v>3.1545676556782122E-2</v>
      </c>
      <c r="H390" s="262">
        <f>VLOOKUP($S390,'data countries EDGAR'!$A$15:$AA$223,'data countries EDGAR'!M$12,FALSE)/1000</f>
        <v>1.6730130304244998E-3</v>
      </c>
      <c r="I390" s="236">
        <f>VLOOKUP($S390,'data countries EDGAR'!$A$15:$AA$223,'data countries EDGAR'!N$12,FALSE)/1000</f>
        <v>1.6204331045408E-3</v>
      </c>
      <c r="J390" s="236">
        <f>VLOOKUP($S390,'data countries EDGAR'!$A$15:$AA$223,'data countries EDGAR'!O$12,FALSE)/1000</f>
        <v>1.6274448638300999E-3</v>
      </c>
      <c r="K390" s="236">
        <f>VLOOKUP($S390,'data countries EDGAR'!$A$15:$AA$223,'data countries EDGAR'!P$12,FALSE)/1000</f>
        <v>1.7963423408993999E-3</v>
      </c>
      <c r="L390" s="236">
        <f>VLOOKUP($S390,'data countries EDGAR'!$A$15:$AA$223,'data countries EDGAR'!Q$12,FALSE)/1000</f>
        <v>1.7877399902781E-3</v>
      </c>
      <c r="M390" s="236">
        <f>VLOOKUP($S390,'data countries EDGAR'!$A$15:$AA$223,'data countries EDGAR'!R$12,FALSE)/1000</f>
        <v>1.8083316956046E-3</v>
      </c>
      <c r="N390" s="236"/>
      <c r="O390" s="236"/>
      <c r="P390" s="262">
        <f t="shared" si="531"/>
        <v>8.6402919951529995E-3</v>
      </c>
      <c r="Q390" s="194">
        <f t="shared" si="532"/>
        <v>-1.7329584940903673E-3</v>
      </c>
      <c r="R390" s="237">
        <f t="shared" si="533"/>
        <v>7.565725384036566E-2</v>
      </c>
      <c r="S390" s="194" t="str">
        <f>'data countries EDGAR'!A133</f>
        <v>Malta</v>
      </c>
      <c r="T390" s="210">
        <f>'web app'!$M$22-1</f>
        <v>2024</v>
      </c>
      <c r="U390" s="228">
        <f t="shared" si="534"/>
        <v>2.2905384561629123E-2</v>
      </c>
      <c r="V390" s="193">
        <f t="shared" si="516"/>
        <v>2.2905384561611862E-2</v>
      </c>
      <c r="W390" s="254">
        <f t="shared" si="535"/>
        <v>7.8947886280706481E-2</v>
      </c>
      <c r="X390" s="197">
        <f t="shared" si="517"/>
        <v>1.8083316956046E-3</v>
      </c>
      <c r="Y390" s="229">
        <f t="shared" si="518"/>
        <v>-3.6166633912092E-5</v>
      </c>
      <c r="Z390" s="199">
        <f t="shared" si="536"/>
        <v>1.8444983295166921E-3</v>
      </c>
      <c r="AA390" s="199">
        <f t="shared" si="519"/>
        <v>-7.5215263320204988</v>
      </c>
      <c r="AB390" s="200">
        <f t="shared" si="520"/>
        <v>7667.4692058183864</v>
      </c>
      <c r="AC390" s="199">
        <f t="shared" si="537"/>
        <v>2024.5086780990546</v>
      </c>
      <c r="AD390" s="199">
        <f t="shared" si="538"/>
        <v>2053.3081524487616</v>
      </c>
      <c r="AE390" s="201">
        <f t="shared" si="539"/>
        <v>2053.3081524487616</v>
      </c>
      <c r="AF390" s="202">
        <f t="shared" si="521"/>
        <v>2052.7432867144721</v>
      </c>
      <c r="AG390" s="202">
        <f t="shared" si="540"/>
        <v>2053.3081524487616</v>
      </c>
      <c r="AH390" s="202">
        <f t="shared" si="541"/>
        <v>2053</v>
      </c>
      <c r="AI390" s="177">
        <f t="shared" si="522"/>
        <v>2053</v>
      </c>
      <c r="AJ390" s="178" cm="1">
        <f t="array" ref="AJ390">IFERROR(INDEX($AN$6:$DP$6,MATCH(_xlfn.AGGREGATE(14,6,(AN390:DP390)/(AN390:DP390&lt;=0),1),AN390:DP390,0)),"-")</f>
        <v>2053</v>
      </c>
      <c r="AL390" s="176" t="s">
        <v>302</v>
      </c>
      <c r="AM390" s="154">
        <f t="shared" si="523"/>
        <v>1.6730130304244998E-3</v>
      </c>
      <c r="AN390" s="173">
        <f t="shared" si="524"/>
        <v>1.6204331045408E-3</v>
      </c>
      <c r="AO390" s="173">
        <f t="shared" si="525"/>
        <v>1.6274448638300999E-3</v>
      </c>
      <c r="AP390" s="173">
        <f t="shared" si="526"/>
        <v>1.7963423408993999E-3</v>
      </c>
      <c r="AQ390" s="173">
        <f t="shared" si="527"/>
        <v>1.7877399902781E-3</v>
      </c>
      <c r="AR390" s="173">
        <f t="shared" si="528"/>
        <v>1.8083316956046E-3</v>
      </c>
      <c r="AS390" s="230">
        <f t="shared" si="574"/>
        <v>1.7443047389020718E-3</v>
      </c>
      <c r="AT390" s="230">
        <f t="shared" si="574"/>
        <v>1.6802777821995434E-3</v>
      </c>
      <c r="AU390" s="230">
        <f t="shared" si="574"/>
        <v>1.616250825497015E-3</v>
      </c>
      <c r="AV390" s="230">
        <f t="shared" si="574"/>
        <v>1.5522238687944868E-3</v>
      </c>
      <c r="AW390" s="230">
        <f t="shared" si="574"/>
        <v>1.4881969120919586E-3</v>
      </c>
      <c r="AX390" s="230">
        <f t="shared" si="574"/>
        <v>1.4241699553894302E-3</v>
      </c>
      <c r="AY390" s="230">
        <f t="shared" si="574"/>
        <v>1.3601429986869018E-3</v>
      </c>
      <c r="AZ390" s="230">
        <f t="shared" si="574"/>
        <v>1.2961160419843736E-3</v>
      </c>
      <c r="BA390" s="230">
        <f t="shared" si="575"/>
        <v>1.2320890852818454E-3</v>
      </c>
      <c r="BB390" s="230">
        <f t="shared" si="575"/>
        <v>1.168062128579317E-3</v>
      </c>
      <c r="BC390" s="230">
        <f t="shared" si="575"/>
        <v>1.1040351718767886E-3</v>
      </c>
      <c r="BD390" s="230">
        <f t="shared" si="575"/>
        <v>1.0400082151742604E-3</v>
      </c>
      <c r="BE390" s="230">
        <f t="shared" si="575"/>
        <v>9.7598125847173209E-4</v>
      </c>
      <c r="BF390" s="230">
        <f t="shared" si="575"/>
        <v>9.1195430176920379E-4</v>
      </c>
      <c r="BG390" s="230">
        <f t="shared" si="575"/>
        <v>8.4792734506667548E-4</v>
      </c>
      <c r="BH390" s="230">
        <f t="shared" si="575"/>
        <v>7.8390038836414718E-4</v>
      </c>
      <c r="BI390" s="230">
        <f t="shared" si="575"/>
        <v>7.1987343166161877E-4</v>
      </c>
      <c r="BJ390" s="230">
        <f t="shared" si="575"/>
        <v>6.5584647495909058E-4</v>
      </c>
      <c r="BK390" s="230">
        <f t="shared" si="576"/>
        <v>5.9181951825656239E-4</v>
      </c>
      <c r="BL390" s="230">
        <f t="shared" si="576"/>
        <v>5.2779256155403398E-4</v>
      </c>
      <c r="BM390" s="230">
        <f t="shared" si="576"/>
        <v>4.6376560485150557E-4</v>
      </c>
      <c r="BN390" s="230">
        <f t="shared" si="576"/>
        <v>3.9973864814897737E-4</v>
      </c>
      <c r="BO390" s="230">
        <f t="shared" si="576"/>
        <v>3.3571169144644918E-4</v>
      </c>
      <c r="BP390" s="230">
        <f t="shared" si="576"/>
        <v>2.7168473474392077E-4</v>
      </c>
      <c r="BQ390" s="230">
        <f t="shared" si="576"/>
        <v>2.0765777804139236E-4</v>
      </c>
      <c r="BR390" s="230">
        <f t="shared" si="576"/>
        <v>1.4363082133886417E-4</v>
      </c>
      <c r="BS390" s="230">
        <f t="shared" si="576"/>
        <v>7.9603864636335975E-5</v>
      </c>
      <c r="BT390" s="230">
        <f t="shared" si="576"/>
        <v>1.5576907933807565E-5</v>
      </c>
      <c r="BU390" s="230">
        <f t="shared" si="577"/>
        <v>-3.312670022204536E-5</v>
      </c>
      <c r="BV390" s="230">
        <f t="shared" si="577"/>
        <v>-3.6166633912092E-5</v>
      </c>
      <c r="BW390" s="230">
        <f t="shared" si="577"/>
        <v>-3.6166633912092E-5</v>
      </c>
      <c r="BX390" s="230">
        <f t="shared" si="577"/>
        <v>-3.6166633912092E-5</v>
      </c>
      <c r="BY390" s="230">
        <f t="shared" si="577"/>
        <v>-3.6166633912092E-5</v>
      </c>
      <c r="BZ390" s="230">
        <f t="shared" si="577"/>
        <v>-3.6166633912092E-5</v>
      </c>
      <c r="CA390" s="230">
        <f t="shared" si="577"/>
        <v>-3.6166633912092E-5</v>
      </c>
      <c r="CB390" s="230">
        <f t="shared" si="577"/>
        <v>-3.6166633912092E-5</v>
      </c>
      <c r="CC390" s="230">
        <f t="shared" si="577"/>
        <v>-3.6166633912092E-5</v>
      </c>
      <c r="CD390" s="230">
        <f t="shared" si="577"/>
        <v>-3.6166633912092E-5</v>
      </c>
      <c r="CE390" s="230">
        <f t="shared" si="578"/>
        <v>-3.6166633912092E-5</v>
      </c>
      <c r="CF390" s="230">
        <f t="shared" si="578"/>
        <v>-3.6166633912092E-5</v>
      </c>
      <c r="CG390" s="230">
        <f t="shared" si="578"/>
        <v>-3.6166633912092E-5</v>
      </c>
      <c r="CH390" s="230">
        <f t="shared" si="578"/>
        <v>-3.6166633912092E-5</v>
      </c>
      <c r="CI390" s="230">
        <f t="shared" si="578"/>
        <v>-3.6166633912092E-5</v>
      </c>
      <c r="CJ390" s="230">
        <f t="shared" si="578"/>
        <v>-3.6166633912092E-5</v>
      </c>
      <c r="CK390" s="230">
        <f t="shared" si="578"/>
        <v>-3.6166633912092E-5</v>
      </c>
      <c r="CL390" s="230">
        <f t="shared" si="578"/>
        <v>-3.6166633912092E-5</v>
      </c>
      <c r="CM390" s="230">
        <f t="shared" si="578"/>
        <v>-3.6166633912092E-5</v>
      </c>
      <c r="CN390" s="230">
        <f t="shared" si="578"/>
        <v>-3.6166633912092E-5</v>
      </c>
      <c r="CO390" s="230">
        <f t="shared" si="579"/>
        <v>-3.6166633912092E-5</v>
      </c>
      <c r="CP390" s="230">
        <f t="shared" si="579"/>
        <v>-3.6166633912092E-5</v>
      </c>
      <c r="CQ390" s="230">
        <f t="shared" si="579"/>
        <v>-3.6166633912092E-5</v>
      </c>
      <c r="CR390" s="230">
        <f t="shared" si="579"/>
        <v>-3.6166633912092E-5</v>
      </c>
      <c r="CS390" s="230">
        <f t="shared" si="579"/>
        <v>-3.6166633912092E-5</v>
      </c>
      <c r="CT390" s="230">
        <f t="shared" si="579"/>
        <v>-3.6166633912092E-5</v>
      </c>
      <c r="CU390" s="230">
        <f t="shared" si="579"/>
        <v>-3.6166633912092E-5</v>
      </c>
      <c r="CV390" s="230">
        <f t="shared" si="579"/>
        <v>-3.6166633912092E-5</v>
      </c>
      <c r="CW390" s="230">
        <f t="shared" si="579"/>
        <v>-3.6166633912092E-5</v>
      </c>
      <c r="CX390" s="230">
        <f t="shared" si="579"/>
        <v>-3.6166633912092E-5</v>
      </c>
      <c r="CY390" s="230">
        <f t="shared" si="580"/>
        <v>-3.6166633912092E-5</v>
      </c>
      <c r="CZ390" s="230">
        <f t="shared" si="580"/>
        <v>-3.6166633912092E-5</v>
      </c>
      <c r="DA390" s="230">
        <f t="shared" si="580"/>
        <v>-3.6166633912092E-5</v>
      </c>
      <c r="DB390" s="230">
        <f t="shared" si="580"/>
        <v>-3.6166633912092E-5</v>
      </c>
      <c r="DC390" s="230">
        <f t="shared" si="580"/>
        <v>-3.6166633912092E-5</v>
      </c>
      <c r="DD390" s="230">
        <f t="shared" si="580"/>
        <v>-3.6166633912092E-5</v>
      </c>
      <c r="DE390" s="230">
        <f t="shared" si="580"/>
        <v>-3.6166633912092E-5</v>
      </c>
      <c r="DF390" s="230">
        <f t="shared" si="580"/>
        <v>-3.6166633912092E-5</v>
      </c>
      <c r="DG390" s="230">
        <f t="shared" si="580"/>
        <v>-3.6166633912092E-5</v>
      </c>
      <c r="DH390" s="230">
        <f t="shared" si="580"/>
        <v>-3.6166633912092E-5</v>
      </c>
      <c r="DI390" s="230">
        <f t="shared" si="581"/>
        <v>-3.6166633912092E-5</v>
      </c>
      <c r="DJ390" s="230">
        <f t="shared" si="581"/>
        <v>-3.6166633912092E-5</v>
      </c>
      <c r="DK390" s="230">
        <f t="shared" si="581"/>
        <v>-3.6166633912092E-5</v>
      </c>
      <c r="DL390" s="230">
        <f t="shared" si="581"/>
        <v>-3.6166633912092E-5</v>
      </c>
      <c r="DM390" s="230">
        <f t="shared" si="581"/>
        <v>-3.6166633912092E-5</v>
      </c>
      <c r="DN390" s="230">
        <f t="shared" si="581"/>
        <v>-3.6166633912092E-5</v>
      </c>
      <c r="DO390" s="230">
        <f t="shared" si="581"/>
        <v>-3.6166633912092E-5</v>
      </c>
      <c r="DP390" s="230">
        <f t="shared" si="581"/>
        <v>-3.6166633912092E-5</v>
      </c>
    </row>
    <row r="391" spans="2:120" x14ac:dyDescent="0.25">
      <c r="B391" s="194" t="str">
        <f t="shared" si="529"/>
        <v>Martinique</v>
      </c>
      <c r="C391" s="233">
        <f>'web app'!$C$29</f>
        <v>668.55</v>
      </c>
      <c r="D391" s="234">
        <f>'web app'!$C$17</f>
        <v>0.15</v>
      </c>
      <c r="E391" s="235">
        <f>VLOOKUP($S391,'data countries EDGAR'!$A$15:$AA$223,'data countries EDGAR'!$AA$12,FALSE)</f>
        <v>4.9965297840550244E-5</v>
      </c>
      <c r="F391" s="235">
        <f>VLOOKUP($S391,'data countries EDGAR'!$A$15:$AA$223,'data countries EDGAR'!$Z$12,FALSE)</f>
        <v>2.8360317609343434E-5</v>
      </c>
      <c r="G391" s="193">
        <f t="shared" si="530"/>
        <v>2.1126891767762546E-2</v>
      </c>
      <c r="H391" s="262">
        <f>VLOOKUP($S391,'data countries EDGAR'!$A$15:$AA$223,'data countries EDGAR'!M$12,FALSE)/1000</f>
        <v>1.0405555812527001E-3</v>
      </c>
      <c r="I391" s="236">
        <f>VLOOKUP($S391,'data countries EDGAR'!$A$15:$AA$223,'data countries EDGAR'!N$12,FALSE)/1000</f>
        <v>1.0397962634421001E-3</v>
      </c>
      <c r="J391" s="236">
        <f>VLOOKUP($S391,'data countries EDGAR'!$A$15:$AA$223,'data countries EDGAR'!O$12,FALSE)/1000</f>
        <v>1.0397992803124001E-3</v>
      </c>
      <c r="K391" s="236">
        <f>VLOOKUP($S391,'data countries EDGAR'!$A$15:$AA$223,'data countries EDGAR'!P$12,FALSE)/1000</f>
        <v>1.0397976715423999E-3</v>
      </c>
      <c r="L391" s="236">
        <f>VLOOKUP($S391,'data countries EDGAR'!$A$15:$AA$223,'data countries EDGAR'!Q$12,FALSE)/1000</f>
        <v>1.0424923465053E-3</v>
      </c>
      <c r="M391" s="236">
        <f>VLOOKUP($S391,'data countries EDGAR'!$A$15:$AA$223,'data countries EDGAR'!R$12,FALSE)/1000</f>
        <v>1.0787550507999999E-3</v>
      </c>
      <c r="N391" s="236"/>
      <c r="O391" s="236"/>
      <c r="P391" s="262">
        <f t="shared" si="531"/>
        <v>5.2406406126021994E-3</v>
      </c>
      <c r="Q391" s="194">
        <f t="shared" si="532"/>
        <v>-9.4727368611397249E-4</v>
      </c>
      <c r="R391" s="237">
        <f t="shared" si="533"/>
        <v>5.962852260498655E-2</v>
      </c>
      <c r="S391" s="194" t="str">
        <f>'data countries EDGAR'!A134</f>
        <v>Martinique</v>
      </c>
      <c r="T391" s="210">
        <f>'web app'!$M$22-1</f>
        <v>2024</v>
      </c>
      <c r="U391" s="228">
        <f t="shared" si="534"/>
        <v>1.5886251155160347E-2</v>
      </c>
      <c r="V391" s="193">
        <f t="shared" si="516"/>
        <v>1.5886251155136342E-2</v>
      </c>
      <c r="W391" s="254">
        <f t="shared" si="535"/>
        <v>6.7904947507113844E-2</v>
      </c>
      <c r="X391" s="197">
        <f t="shared" si="517"/>
        <v>1.0787550507999999E-3</v>
      </c>
      <c r="Y391" s="229">
        <f t="shared" si="518"/>
        <v>-2.1575101015999997E-5</v>
      </c>
      <c r="Z391" s="199">
        <f t="shared" si="536"/>
        <v>1.1003301518159999E-3</v>
      </c>
      <c r="AA391" s="199">
        <f t="shared" si="519"/>
        <v>-4.4913890325195513</v>
      </c>
      <c r="AB391" s="200">
        <f t="shared" si="520"/>
        <v>4583.0039361027757</v>
      </c>
      <c r="AC391" s="199">
        <f t="shared" si="537"/>
        <v>2024.5076107653426</v>
      </c>
      <c r="AD391" s="199">
        <f t="shared" si="538"/>
        <v>2057.3482077877538</v>
      </c>
      <c r="AE391" s="201">
        <f t="shared" si="539"/>
        <v>2057.3482077877538</v>
      </c>
      <c r="AF391" s="202">
        <f t="shared" si="521"/>
        <v>2056.7041252821114</v>
      </c>
      <c r="AG391" s="202">
        <f t="shared" si="540"/>
        <v>2057.3482077877538</v>
      </c>
      <c r="AH391" s="202">
        <f t="shared" si="541"/>
        <v>2057</v>
      </c>
      <c r="AI391" s="177">
        <f t="shared" si="522"/>
        <v>2057</v>
      </c>
      <c r="AJ391" s="178" cm="1">
        <f t="array" ref="AJ391">IFERROR(INDEX($AN$6:$DP$6,MATCH(_xlfn.AGGREGATE(14,6,(AN391:DP391)/(AN391:DP391&lt;=0),1),AN391:DP391,0)),"-")</f>
        <v>2057</v>
      </c>
      <c r="AL391" s="176" t="s">
        <v>302</v>
      </c>
      <c r="AM391" s="154">
        <f t="shared" si="523"/>
        <v>1.0405555812527001E-3</v>
      </c>
      <c r="AN391" s="173">
        <f t="shared" si="524"/>
        <v>1.0397962634421001E-3</v>
      </c>
      <c r="AO391" s="173">
        <f t="shared" si="525"/>
        <v>1.0397992803124001E-3</v>
      </c>
      <c r="AP391" s="173">
        <f t="shared" si="526"/>
        <v>1.0397976715423999E-3</v>
      </c>
      <c r="AQ391" s="173">
        <f t="shared" si="527"/>
        <v>1.0424923465053E-3</v>
      </c>
      <c r="AR391" s="173">
        <f t="shared" si="528"/>
        <v>1.0787550507999999E-3</v>
      </c>
      <c r="AS391" s="230">
        <f t="shared" si="574"/>
        <v>1.0452576326478225E-3</v>
      </c>
      <c r="AT391" s="230">
        <f t="shared" si="574"/>
        <v>1.0117602144956452E-3</v>
      </c>
      <c r="AU391" s="230">
        <f t="shared" si="574"/>
        <v>9.7826279634346766E-4</v>
      </c>
      <c r="AV391" s="230">
        <f t="shared" si="574"/>
        <v>9.4476537819129032E-4</v>
      </c>
      <c r="AW391" s="230">
        <f t="shared" si="574"/>
        <v>9.1126796003911299E-4</v>
      </c>
      <c r="AX391" s="230">
        <f t="shared" si="574"/>
        <v>8.7777054188693554E-4</v>
      </c>
      <c r="AY391" s="230">
        <f t="shared" si="574"/>
        <v>8.442731237347581E-4</v>
      </c>
      <c r="AZ391" s="230">
        <f t="shared" si="574"/>
        <v>8.1077570558258077E-4</v>
      </c>
      <c r="BA391" s="230">
        <f t="shared" si="575"/>
        <v>7.7727828743040343E-4</v>
      </c>
      <c r="BB391" s="230">
        <f t="shared" si="575"/>
        <v>7.4378086927822599E-4</v>
      </c>
      <c r="BC391" s="230">
        <f t="shared" si="575"/>
        <v>7.1028345112604855E-4</v>
      </c>
      <c r="BD391" s="230">
        <f t="shared" si="575"/>
        <v>6.7678603297387121E-4</v>
      </c>
      <c r="BE391" s="230">
        <f t="shared" si="575"/>
        <v>6.4328861482169388E-4</v>
      </c>
      <c r="BF391" s="230">
        <f t="shared" si="575"/>
        <v>6.0979119666951644E-4</v>
      </c>
      <c r="BG391" s="230">
        <f t="shared" si="575"/>
        <v>5.7629377851733899E-4</v>
      </c>
      <c r="BH391" s="230">
        <f t="shared" si="575"/>
        <v>5.4279636036516166E-4</v>
      </c>
      <c r="BI391" s="230">
        <f t="shared" si="575"/>
        <v>5.0929894221298433E-4</v>
      </c>
      <c r="BJ391" s="230">
        <f t="shared" si="575"/>
        <v>4.7580152406080688E-4</v>
      </c>
      <c r="BK391" s="230">
        <f t="shared" si="576"/>
        <v>4.4230410590862944E-4</v>
      </c>
      <c r="BL391" s="230">
        <f t="shared" si="576"/>
        <v>4.0880668775645211E-4</v>
      </c>
      <c r="BM391" s="230">
        <f t="shared" si="576"/>
        <v>3.7530926960427477E-4</v>
      </c>
      <c r="BN391" s="230">
        <f t="shared" si="576"/>
        <v>3.4181185145209733E-4</v>
      </c>
      <c r="BO391" s="230">
        <f t="shared" si="576"/>
        <v>3.0831443329991989E-4</v>
      </c>
      <c r="BP391" s="230">
        <f t="shared" si="576"/>
        <v>2.7481701514774255E-4</v>
      </c>
      <c r="BQ391" s="230">
        <f t="shared" si="576"/>
        <v>2.4131959699556522E-4</v>
      </c>
      <c r="BR391" s="230">
        <f t="shared" si="576"/>
        <v>2.0782217884338778E-4</v>
      </c>
      <c r="BS391" s="230">
        <f t="shared" si="576"/>
        <v>1.7432476069121033E-4</v>
      </c>
      <c r="BT391" s="230">
        <f t="shared" si="576"/>
        <v>1.40827342539033E-4</v>
      </c>
      <c r="BU391" s="230">
        <f t="shared" si="577"/>
        <v>1.0732992438685566E-4</v>
      </c>
      <c r="BV391" s="230">
        <f t="shared" si="577"/>
        <v>7.3832506234678113E-5</v>
      </c>
      <c r="BW391" s="230">
        <f t="shared" si="577"/>
        <v>4.0335088082500779E-5</v>
      </c>
      <c r="BX391" s="230">
        <f t="shared" si="577"/>
        <v>6.8376699303234444E-6</v>
      </c>
      <c r="BY391" s="230">
        <f t="shared" si="577"/>
        <v>-1.9544342425973489E-5</v>
      </c>
      <c r="BZ391" s="230">
        <f t="shared" si="577"/>
        <v>-2.1575101015999997E-5</v>
      </c>
      <c r="CA391" s="230">
        <f t="shared" si="577"/>
        <v>-2.1575101015999997E-5</v>
      </c>
      <c r="CB391" s="230">
        <f t="shared" si="577"/>
        <v>-2.1575101015999997E-5</v>
      </c>
      <c r="CC391" s="230">
        <f t="shared" si="577"/>
        <v>-2.1575101015999997E-5</v>
      </c>
      <c r="CD391" s="230">
        <f t="shared" si="577"/>
        <v>-2.1575101015999997E-5</v>
      </c>
      <c r="CE391" s="230">
        <f t="shared" si="578"/>
        <v>-2.1575101015999997E-5</v>
      </c>
      <c r="CF391" s="230">
        <f t="shared" si="578"/>
        <v>-2.1575101015999997E-5</v>
      </c>
      <c r="CG391" s="230">
        <f t="shared" si="578"/>
        <v>-2.1575101015999997E-5</v>
      </c>
      <c r="CH391" s="230">
        <f t="shared" si="578"/>
        <v>-2.1575101015999997E-5</v>
      </c>
      <c r="CI391" s="230">
        <f t="shared" si="578"/>
        <v>-2.1575101015999997E-5</v>
      </c>
      <c r="CJ391" s="230">
        <f t="shared" si="578"/>
        <v>-2.1575101015999997E-5</v>
      </c>
      <c r="CK391" s="230">
        <f t="shared" si="578"/>
        <v>-2.1575101015999997E-5</v>
      </c>
      <c r="CL391" s="230">
        <f t="shared" si="578"/>
        <v>-2.1575101015999997E-5</v>
      </c>
      <c r="CM391" s="230">
        <f t="shared" si="578"/>
        <v>-2.1575101015999997E-5</v>
      </c>
      <c r="CN391" s="230">
        <f t="shared" si="578"/>
        <v>-2.1575101015999997E-5</v>
      </c>
      <c r="CO391" s="230">
        <f t="shared" si="579"/>
        <v>-2.1575101015999997E-5</v>
      </c>
      <c r="CP391" s="230">
        <f t="shared" si="579"/>
        <v>-2.1575101015999997E-5</v>
      </c>
      <c r="CQ391" s="230">
        <f t="shared" si="579"/>
        <v>-2.1575101015999997E-5</v>
      </c>
      <c r="CR391" s="230">
        <f t="shared" si="579"/>
        <v>-2.1575101015999997E-5</v>
      </c>
      <c r="CS391" s="230">
        <f t="shared" si="579"/>
        <v>-2.1575101015999997E-5</v>
      </c>
      <c r="CT391" s="230">
        <f t="shared" si="579"/>
        <v>-2.1575101015999997E-5</v>
      </c>
      <c r="CU391" s="230">
        <f t="shared" si="579"/>
        <v>-2.1575101015999997E-5</v>
      </c>
      <c r="CV391" s="230">
        <f t="shared" si="579"/>
        <v>-2.1575101015999997E-5</v>
      </c>
      <c r="CW391" s="230">
        <f t="shared" si="579"/>
        <v>-2.1575101015999997E-5</v>
      </c>
      <c r="CX391" s="230">
        <f t="shared" si="579"/>
        <v>-2.1575101015999997E-5</v>
      </c>
      <c r="CY391" s="230">
        <f t="shared" si="580"/>
        <v>-2.1575101015999997E-5</v>
      </c>
      <c r="CZ391" s="230">
        <f t="shared" si="580"/>
        <v>-2.1575101015999997E-5</v>
      </c>
      <c r="DA391" s="230">
        <f t="shared" si="580"/>
        <v>-2.1575101015999997E-5</v>
      </c>
      <c r="DB391" s="230">
        <f t="shared" si="580"/>
        <v>-2.1575101015999997E-5</v>
      </c>
      <c r="DC391" s="230">
        <f t="shared" si="580"/>
        <v>-2.1575101015999997E-5</v>
      </c>
      <c r="DD391" s="230">
        <f t="shared" si="580"/>
        <v>-2.1575101015999997E-5</v>
      </c>
      <c r="DE391" s="230">
        <f t="shared" si="580"/>
        <v>-2.1575101015999997E-5</v>
      </c>
      <c r="DF391" s="230">
        <f t="shared" si="580"/>
        <v>-2.1575101015999997E-5</v>
      </c>
      <c r="DG391" s="230">
        <f t="shared" si="580"/>
        <v>-2.1575101015999997E-5</v>
      </c>
      <c r="DH391" s="230">
        <f t="shared" si="580"/>
        <v>-2.1575101015999997E-5</v>
      </c>
      <c r="DI391" s="230">
        <f t="shared" si="581"/>
        <v>-2.1575101015999997E-5</v>
      </c>
      <c r="DJ391" s="230">
        <f t="shared" si="581"/>
        <v>-2.1575101015999997E-5</v>
      </c>
      <c r="DK391" s="230">
        <f t="shared" si="581"/>
        <v>-2.1575101015999997E-5</v>
      </c>
      <c r="DL391" s="230">
        <f t="shared" si="581"/>
        <v>-2.1575101015999997E-5</v>
      </c>
      <c r="DM391" s="230">
        <f t="shared" si="581"/>
        <v>-2.1575101015999997E-5</v>
      </c>
      <c r="DN391" s="230">
        <f t="shared" si="581"/>
        <v>-2.1575101015999997E-5</v>
      </c>
      <c r="DO391" s="230">
        <f t="shared" si="581"/>
        <v>-2.1575101015999997E-5</v>
      </c>
      <c r="DP391" s="230">
        <f t="shared" si="581"/>
        <v>-2.1575101015999997E-5</v>
      </c>
    </row>
    <row r="392" spans="2:120" x14ac:dyDescent="0.25">
      <c r="B392" s="194" t="str">
        <f t="shared" si="529"/>
        <v>Mauritania</v>
      </c>
      <c r="C392" s="233">
        <f>'web app'!$C$29</f>
        <v>668.55</v>
      </c>
      <c r="D392" s="234">
        <f>'web app'!$C$17</f>
        <v>0.15</v>
      </c>
      <c r="E392" s="235">
        <f>VLOOKUP($S392,'data countries EDGAR'!$A$15:$AA$223,'data countries EDGAR'!$AA$12,FALSE)</f>
        <v>6.0442151475182597E-4</v>
      </c>
      <c r="F392" s="235">
        <f>VLOOKUP($S392,'data countries EDGAR'!$A$15:$AA$223,'data countries EDGAR'!$Z$12,FALSE)</f>
        <v>1.2227199898294131E-4</v>
      </c>
      <c r="G392" s="193">
        <f t="shared" si="530"/>
        <v>0.13009610373513855</v>
      </c>
      <c r="H392" s="262">
        <f>VLOOKUP($S392,'data countries EDGAR'!$A$15:$AA$223,'data countries EDGAR'!M$12,FALSE)/1000</f>
        <v>4.4862265904493E-3</v>
      </c>
      <c r="I392" s="236">
        <f>VLOOKUP($S392,'data countries EDGAR'!$A$15:$AA$223,'data countries EDGAR'!N$12,FALSE)/1000</f>
        <v>4.6353547338171004E-3</v>
      </c>
      <c r="J392" s="236">
        <f>VLOOKUP($S392,'data countries EDGAR'!$A$15:$AA$223,'data countries EDGAR'!O$12,FALSE)/1000</f>
        <v>4.4111353451064999E-3</v>
      </c>
      <c r="K392" s="236">
        <f>VLOOKUP($S392,'data countries EDGAR'!$A$15:$AA$223,'data countries EDGAR'!P$12,FALSE)/1000</f>
        <v>5.0262704695120996E-3</v>
      </c>
      <c r="L392" s="236">
        <f>VLOOKUP($S392,'data countries EDGAR'!$A$15:$AA$223,'data countries EDGAR'!Q$12,FALSE)/1000</f>
        <v>4.8273968548701003E-3</v>
      </c>
      <c r="M392" s="236">
        <f>VLOOKUP($S392,'data countries EDGAR'!$A$15:$AA$223,'data countries EDGAR'!R$12,FALSE)/1000</f>
        <v>5.0116323959272001E-3</v>
      </c>
      <c r="N392" s="236"/>
      <c r="O392" s="236"/>
      <c r="P392" s="262">
        <f t="shared" si="531"/>
        <v>2.3911789799232998E-2</v>
      </c>
      <c r="Q392" s="194">
        <f t="shared" si="532"/>
        <v>-3.1491222336816685E-3</v>
      </c>
      <c r="R392" s="237">
        <f t="shared" si="533"/>
        <v>2.9657132178511094E-2</v>
      </c>
      <c r="S392" s="194" t="str">
        <f>'data countries EDGAR'!A135</f>
        <v>Mauritania</v>
      </c>
      <c r="T392" s="210">
        <f>'web app'!$M$22-1</f>
        <v>2024</v>
      </c>
      <c r="U392" s="228">
        <f t="shared" si="534"/>
        <v>0.10618431393590555</v>
      </c>
      <c r="V392" s="193">
        <f t="shared" si="516"/>
        <v>0.10618431393588471</v>
      </c>
      <c r="W392" s="254">
        <f t="shared" si="535"/>
        <v>4.7197483414842978E-2</v>
      </c>
      <c r="X392" s="197">
        <f t="shared" si="517"/>
        <v>5.0116323959272001E-3</v>
      </c>
      <c r="Y392" s="229">
        <f t="shared" si="518"/>
        <v>-1.0023264791854401E-4</v>
      </c>
      <c r="Z392" s="199">
        <f t="shared" si="536"/>
        <v>5.111865043845744E-3</v>
      </c>
      <c r="AA392" s="199">
        <f t="shared" si="519"/>
        <v>-20.930657417930693</v>
      </c>
      <c r="AB392" s="200">
        <f t="shared" si="520"/>
        <v>21422.625873894522</v>
      </c>
      <c r="AC392" s="199">
        <f t="shared" si="537"/>
        <v>2024.505492193284</v>
      </c>
      <c r="AD392" s="199">
        <f t="shared" si="538"/>
        <v>2070.0191555435426</v>
      </c>
      <c r="AE392" s="201">
        <f t="shared" si="539"/>
        <v>2070.0191555435426</v>
      </c>
      <c r="AF392" s="202">
        <f t="shared" si="521"/>
        <v>2069.1266230819047</v>
      </c>
      <c r="AG392" s="202">
        <f t="shared" si="540"/>
        <v>2070.0191555435426</v>
      </c>
      <c r="AH392" s="202">
        <f t="shared" si="541"/>
        <v>2070</v>
      </c>
      <c r="AI392" s="177">
        <f t="shared" si="522"/>
        <v>2069</v>
      </c>
      <c r="AJ392" s="178" cm="1">
        <f t="array" ref="AJ392">IFERROR(INDEX($AN$6:$DP$6,MATCH(_xlfn.AGGREGATE(14,6,(AN392:DP392)/(AN392:DP392&lt;=0),1),AN392:DP392,0)),"-")</f>
        <v>2069</v>
      </c>
      <c r="AL392" s="176" t="s">
        <v>302</v>
      </c>
      <c r="AM392" s="154">
        <f t="shared" si="523"/>
        <v>4.4862265904493E-3</v>
      </c>
      <c r="AN392" s="173">
        <f t="shared" si="524"/>
        <v>4.6353547338171004E-3</v>
      </c>
      <c r="AO392" s="173">
        <f t="shared" si="525"/>
        <v>4.4111353451064999E-3</v>
      </c>
      <c r="AP392" s="173">
        <f t="shared" si="526"/>
        <v>5.0262704695120996E-3</v>
      </c>
      <c r="AQ392" s="173">
        <f t="shared" si="527"/>
        <v>4.8273968548701003E-3</v>
      </c>
      <c r="AR392" s="173">
        <f t="shared" si="528"/>
        <v>5.0116323959272001E-3</v>
      </c>
      <c r="AS392" s="230">
        <f t="shared" ref="AS392:AZ401" si="582">IF(AS$6&lt;=$T392,0,IF(AS$6&lt;$AH392,$X392+($Y392-$X392)/($AG392-($T392+0.5))*(AS$6+0.5-($T392+0.5)),
IF(AS$6=$AH392,($X392+($Y392-$X392)/($AG392-($T392+0.5))*(0.5*($AG392+$AH392)-($T392+0.5)))*($AG392-$AH392)+$Y392*($AH392+1-$AG392),
$Y392)))</f>
        <v>4.8993309926431286E-3</v>
      </c>
      <c r="AT392" s="230">
        <f t="shared" si="582"/>
        <v>4.787029589359058E-3</v>
      </c>
      <c r="AU392" s="230">
        <f t="shared" si="582"/>
        <v>4.6747281860749865E-3</v>
      </c>
      <c r="AV392" s="230">
        <f t="shared" si="582"/>
        <v>4.5624267827909159E-3</v>
      </c>
      <c r="AW392" s="230">
        <f t="shared" si="582"/>
        <v>4.4501253795068444E-3</v>
      </c>
      <c r="AX392" s="230">
        <f t="shared" si="582"/>
        <v>4.3378239762227738E-3</v>
      </c>
      <c r="AY392" s="230">
        <f t="shared" si="582"/>
        <v>4.2255225729387023E-3</v>
      </c>
      <c r="AZ392" s="230">
        <f t="shared" si="582"/>
        <v>4.1132211696546309E-3</v>
      </c>
      <c r="BA392" s="230">
        <f t="shared" ref="BA392:BJ401" si="583">IF(BA$6&lt;=$T392,0,IF(BA$6&lt;$AH392,$X392+($Y392-$X392)/($AG392-($T392+0.5))*(BA$6+0.5-($T392+0.5)),
IF(BA$6=$AH392,($X392+($Y392-$X392)/($AG392-($T392+0.5))*(0.5*($AG392+$AH392)-($T392+0.5)))*($AG392-$AH392)+$Y392*($AH392+1-$AG392),
$Y392)))</f>
        <v>4.0009197663705602E-3</v>
      </c>
      <c r="BB392" s="230">
        <f t="shared" si="583"/>
        <v>3.8886183630864888E-3</v>
      </c>
      <c r="BC392" s="230">
        <f t="shared" si="583"/>
        <v>3.7763169598024177E-3</v>
      </c>
      <c r="BD392" s="230">
        <f t="shared" si="583"/>
        <v>3.6640155565183467E-3</v>
      </c>
      <c r="BE392" s="230">
        <f t="shared" si="583"/>
        <v>3.5517141532342752E-3</v>
      </c>
      <c r="BF392" s="230">
        <f t="shared" si="583"/>
        <v>3.4394127499502046E-3</v>
      </c>
      <c r="BG392" s="230">
        <f t="shared" si="583"/>
        <v>3.3271113466661331E-3</v>
      </c>
      <c r="BH392" s="230">
        <f t="shared" si="583"/>
        <v>3.214809943382062E-3</v>
      </c>
      <c r="BI392" s="230">
        <f t="shared" si="583"/>
        <v>3.102508540097991E-3</v>
      </c>
      <c r="BJ392" s="230">
        <f t="shared" si="583"/>
        <v>2.9902071368139199E-3</v>
      </c>
      <c r="BK392" s="230">
        <f t="shared" ref="BK392:BT401" si="584">IF(BK$6&lt;=$T392,0,IF(BK$6&lt;$AH392,$X392+($Y392-$X392)/($AG392-($T392+0.5))*(BK$6+0.5-($T392+0.5)),
IF(BK$6=$AH392,($X392+($Y392-$X392)/($AG392-($T392+0.5))*(0.5*($AG392+$AH392)-($T392+0.5)))*($AG392-$AH392)+$Y392*($AH392+1-$AG392),
$Y392)))</f>
        <v>2.8779057335298485E-3</v>
      </c>
      <c r="BL392" s="230">
        <f t="shared" si="584"/>
        <v>2.7656043302457774E-3</v>
      </c>
      <c r="BM392" s="230">
        <f t="shared" si="584"/>
        <v>2.6533029269617064E-3</v>
      </c>
      <c r="BN392" s="230">
        <f t="shared" si="584"/>
        <v>2.5410015236776353E-3</v>
      </c>
      <c r="BO392" s="230">
        <f t="shared" si="584"/>
        <v>2.4287001203935643E-3</v>
      </c>
      <c r="BP392" s="230">
        <f t="shared" si="584"/>
        <v>2.3163987171094932E-3</v>
      </c>
      <c r="BQ392" s="230">
        <f t="shared" si="584"/>
        <v>2.2040973138254217E-3</v>
      </c>
      <c r="BR392" s="230">
        <f t="shared" si="584"/>
        <v>2.0917959105413507E-3</v>
      </c>
      <c r="BS392" s="230">
        <f t="shared" si="584"/>
        <v>1.9794945072572796E-3</v>
      </c>
      <c r="BT392" s="230">
        <f t="shared" si="584"/>
        <v>1.8671931039732086E-3</v>
      </c>
      <c r="BU392" s="230">
        <f t="shared" ref="BU392:CD401" si="585">IF(BU$6&lt;=$T392,0,IF(BU$6&lt;$AH392,$X392+($Y392-$X392)/($AG392-($T392+0.5))*(BU$6+0.5-($T392+0.5)),
IF(BU$6=$AH392,($X392+($Y392-$X392)/($AG392-($T392+0.5))*(0.5*($AG392+$AH392)-($T392+0.5)))*($AG392-$AH392)+$Y392*($AH392+1-$AG392),
$Y392)))</f>
        <v>1.7548917006891375E-3</v>
      </c>
      <c r="BV392" s="230">
        <f t="shared" si="585"/>
        <v>1.642590297405066E-3</v>
      </c>
      <c r="BW392" s="230">
        <f t="shared" si="585"/>
        <v>1.530288894120995E-3</v>
      </c>
      <c r="BX392" s="230">
        <f t="shared" si="585"/>
        <v>1.417987490836924E-3</v>
      </c>
      <c r="BY392" s="230">
        <f t="shared" si="585"/>
        <v>1.3056860875528529E-3</v>
      </c>
      <c r="BZ392" s="230">
        <f t="shared" si="585"/>
        <v>1.1933846842687819E-3</v>
      </c>
      <c r="CA392" s="230">
        <f t="shared" si="585"/>
        <v>1.0810832809847104E-3</v>
      </c>
      <c r="CB392" s="230">
        <f t="shared" si="585"/>
        <v>9.6878187770063975E-4</v>
      </c>
      <c r="CC392" s="230">
        <f t="shared" si="585"/>
        <v>8.5648047441656827E-4</v>
      </c>
      <c r="CD392" s="230">
        <f t="shared" si="585"/>
        <v>7.4417907113249679E-4</v>
      </c>
      <c r="CE392" s="230">
        <f t="shared" ref="CE392:CN401" si="586">IF(CE$6&lt;=$T392,0,IF(CE$6&lt;$AH392,$X392+($Y392-$X392)/($AG392-($T392+0.5))*(CE$6+0.5-($T392+0.5)),
IF(CE$6=$AH392,($X392+($Y392-$X392)/($AG392-($T392+0.5))*(0.5*($AG392+$AH392)-($T392+0.5)))*($AG392-$AH392)+$Y392*($AH392+1-$AG392),
$Y392)))</f>
        <v>6.3187766784842617E-4</v>
      </c>
      <c r="CF392" s="230">
        <f t="shared" si="586"/>
        <v>5.1957626456435469E-4</v>
      </c>
      <c r="CG392" s="230">
        <f t="shared" si="586"/>
        <v>4.0727486128028408E-4</v>
      </c>
      <c r="CH392" s="230">
        <f t="shared" si="586"/>
        <v>2.9497345799621259E-4</v>
      </c>
      <c r="CI392" s="230">
        <f t="shared" si="586"/>
        <v>1.8267205471214111E-4</v>
      </c>
      <c r="CJ392" s="230">
        <f t="shared" si="586"/>
        <v>7.0370651428070495E-5</v>
      </c>
      <c r="CK392" s="230">
        <f t="shared" si="586"/>
        <v>-4.1930751856000988E-5</v>
      </c>
      <c r="CL392" s="230">
        <f t="shared" si="586"/>
        <v>-1.0021204426934914E-4</v>
      </c>
      <c r="CM392" s="230">
        <f t="shared" si="586"/>
        <v>-1.0023264791854401E-4</v>
      </c>
      <c r="CN392" s="230">
        <f t="shared" si="586"/>
        <v>-1.0023264791854401E-4</v>
      </c>
      <c r="CO392" s="230">
        <f t="shared" ref="CO392:CX401" si="587">IF(CO$6&lt;=$T392,0,IF(CO$6&lt;$AH392,$X392+($Y392-$X392)/($AG392-($T392+0.5))*(CO$6+0.5-($T392+0.5)),
IF(CO$6=$AH392,($X392+($Y392-$X392)/($AG392-($T392+0.5))*(0.5*($AG392+$AH392)-($T392+0.5)))*($AG392-$AH392)+$Y392*($AH392+1-$AG392),
$Y392)))</f>
        <v>-1.0023264791854401E-4</v>
      </c>
      <c r="CP392" s="230">
        <f t="shared" si="587"/>
        <v>-1.0023264791854401E-4</v>
      </c>
      <c r="CQ392" s="230">
        <f t="shared" si="587"/>
        <v>-1.0023264791854401E-4</v>
      </c>
      <c r="CR392" s="230">
        <f t="shared" si="587"/>
        <v>-1.0023264791854401E-4</v>
      </c>
      <c r="CS392" s="230">
        <f t="shared" si="587"/>
        <v>-1.0023264791854401E-4</v>
      </c>
      <c r="CT392" s="230">
        <f t="shared" si="587"/>
        <v>-1.0023264791854401E-4</v>
      </c>
      <c r="CU392" s="230">
        <f t="shared" si="587"/>
        <v>-1.0023264791854401E-4</v>
      </c>
      <c r="CV392" s="230">
        <f t="shared" si="587"/>
        <v>-1.0023264791854401E-4</v>
      </c>
      <c r="CW392" s="230">
        <f t="shared" si="587"/>
        <v>-1.0023264791854401E-4</v>
      </c>
      <c r="CX392" s="230">
        <f t="shared" si="587"/>
        <v>-1.0023264791854401E-4</v>
      </c>
      <c r="CY392" s="230">
        <f t="shared" ref="CY392:DH401" si="588">IF(CY$6&lt;=$T392,0,IF(CY$6&lt;$AH392,$X392+($Y392-$X392)/($AG392-($T392+0.5))*(CY$6+0.5-($T392+0.5)),
IF(CY$6=$AH392,($X392+($Y392-$X392)/($AG392-($T392+0.5))*(0.5*($AG392+$AH392)-($T392+0.5)))*($AG392-$AH392)+$Y392*($AH392+1-$AG392),
$Y392)))</f>
        <v>-1.0023264791854401E-4</v>
      </c>
      <c r="CZ392" s="230">
        <f t="shared" si="588"/>
        <v>-1.0023264791854401E-4</v>
      </c>
      <c r="DA392" s="230">
        <f t="shared" si="588"/>
        <v>-1.0023264791854401E-4</v>
      </c>
      <c r="DB392" s="230">
        <f t="shared" si="588"/>
        <v>-1.0023264791854401E-4</v>
      </c>
      <c r="DC392" s="230">
        <f t="shared" si="588"/>
        <v>-1.0023264791854401E-4</v>
      </c>
      <c r="DD392" s="230">
        <f t="shared" si="588"/>
        <v>-1.0023264791854401E-4</v>
      </c>
      <c r="DE392" s="230">
        <f t="shared" si="588"/>
        <v>-1.0023264791854401E-4</v>
      </c>
      <c r="DF392" s="230">
        <f t="shared" si="588"/>
        <v>-1.0023264791854401E-4</v>
      </c>
      <c r="DG392" s="230">
        <f t="shared" si="588"/>
        <v>-1.0023264791854401E-4</v>
      </c>
      <c r="DH392" s="230">
        <f t="shared" si="588"/>
        <v>-1.0023264791854401E-4</v>
      </c>
      <c r="DI392" s="230">
        <f t="shared" ref="DI392:DP401" si="589">IF(DI$6&lt;=$T392,0,IF(DI$6&lt;$AH392,$X392+($Y392-$X392)/($AG392-($T392+0.5))*(DI$6+0.5-($T392+0.5)),
IF(DI$6=$AH392,($X392+($Y392-$X392)/($AG392-($T392+0.5))*(0.5*($AG392+$AH392)-($T392+0.5)))*($AG392-$AH392)+$Y392*($AH392+1-$AG392),
$Y392)))</f>
        <v>-1.0023264791854401E-4</v>
      </c>
      <c r="DJ392" s="230">
        <f t="shared" si="589"/>
        <v>-1.0023264791854401E-4</v>
      </c>
      <c r="DK392" s="230">
        <f t="shared" si="589"/>
        <v>-1.0023264791854401E-4</v>
      </c>
      <c r="DL392" s="230">
        <f t="shared" si="589"/>
        <v>-1.0023264791854401E-4</v>
      </c>
      <c r="DM392" s="230">
        <f t="shared" si="589"/>
        <v>-1.0023264791854401E-4</v>
      </c>
      <c r="DN392" s="230">
        <f t="shared" si="589"/>
        <v>-1.0023264791854401E-4</v>
      </c>
      <c r="DO392" s="230">
        <f t="shared" si="589"/>
        <v>-1.0023264791854401E-4</v>
      </c>
      <c r="DP392" s="230">
        <f t="shared" si="589"/>
        <v>-1.0023264791854401E-4</v>
      </c>
    </row>
    <row r="393" spans="2:120" x14ac:dyDescent="0.25">
      <c r="B393" s="194" t="str">
        <f t="shared" si="529"/>
        <v>Mauritius</v>
      </c>
      <c r="C393" s="233">
        <f>'web app'!$C$29</f>
        <v>668.55</v>
      </c>
      <c r="D393" s="234">
        <f>'web app'!$C$17</f>
        <v>0.15</v>
      </c>
      <c r="E393" s="235">
        <f>VLOOKUP($S393,'data countries EDGAR'!$A$15:$AA$223,'data countries EDGAR'!$AA$12,FALSE)</f>
        <v>1.648611044974094E-4</v>
      </c>
      <c r="F393" s="235">
        <f>VLOOKUP($S393,'data countries EDGAR'!$A$15:$AA$223,'data countries EDGAR'!$Z$12,FALSE)</f>
        <v>1.1461196584542068E-4</v>
      </c>
      <c r="G393" s="193">
        <f t="shared" si="530"/>
        <v>8.1662939012824051E-2</v>
      </c>
      <c r="H393" s="262">
        <f>VLOOKUP($S393,'data countries EDGAR'!$A$15:$AA$223,'data countries EDGAR'!M$12,FALSE)/1000</f>
        <v>4.2051757805246E-3</v>
      </c>
      <c r="I393" s="236">
        <f>VLOOKUP($S393,'data countries EDGAR'!$A$15:$AA$223,'data countries EDGAR'!N$12,FALSE)/1000</f>
        <v>3.7449547129863002E-3</v>
      </c>
      <c r="J393" s="236">
        <f>VLOOKUP($S393,'data countries EDGAR'!$A$15:$AA$223,'data countries EDGAR'!O$12,FALSE)/1000</f>
        <v>3.9879357541250998E-3</v>
      </c>
      <c r="K393" s="236">
        <f>VLOOKUP($S393,'data countries EDGAR'!$A$15:$AA$223,'data countries EDGAR'!P$12,FALSE)/1000</f>
        <v>4.0498732104358994E-3</v>
      </c>
      <c r="L393" s="236">
        <f>VLOOKUP($S393,'data countries EDGAR'!$A$15:$AA$223,'data countries EDGAR'!Q$12,FALSE)/1000</f>
        <v>4.3224977066550997E-3</v>
      </c>
      <c r="M393" s="236">
        <f>VLOOKUP($S393,'data countries EDGAR'!$A$15:$AA$223,'data countries EDGAR'!R$12,FALSE)/1000</f>
        <v>4.4054671503921004E-3</v>
      </c>
      <c r="N393" s="236"/>
      <c r="O393" s="236"/>
      <c r="P393" s="262">
        <f t="shared" si="531"/>
        <v>2.05107285345945E-2</v>
      </c>
      <c r="Q393" s="194">
        <f t="shared" si="532"/>
        <v>-4.0187347777419337E-3</v>
      </c>
      <c r="R393" s="237">
        <f t="shared" si="533"/>
        <v>6.5716917611222253E-2</v>
      </c>
      <c r="S393" s="194" t="str">
        <f>'data countries EDGAR'!A136</f>
        <v>Mauritius</v>
      </c>
      <c r="T393" s="210">
        <f>'web app'!$M$22-1</f>
        <v>2024</v>
      </c>
      <c r="U393" s="228">
        <f t="shared" si="534"/>
        <v>6.1152210478229552E-2</v>
      </c>
      <c r="V393" s="193">
        <f t="shared" si="516"/>
        <v>6.1152210478254102E-2</v>
      </c>
      <c r="W393" s="254">
        <f t="shared" si="535"/>
        <v>7.2041012352037859E-2</v>
      </c>
      <c r="X393" s="197">
        <f t="shared" si="517"/>
        <v>4.4054671503921004E-3</v>
      </c>
      <c r="Y393" s="229">
        <f t="shared" si="518"/>
        <v>-8.8109343007842012E-5</v>
      </c>
      <c r="Z393" s="199">
        <f t="shared" si="536"/>
        <v>4.4935764933999424E-3</v>
      </c>
      <c r="AA393" s="199">
        <f t="shared" si="519"/>
        <v>-18.334681839363419</v>
      </c>
      <c r="AB393" s="200">
        <f t="shared" si="520"/>
        <v>18701.190767942237</v>
      </c>
      <c r="AC393" s="199">
        <f t="shared" si="537"/>
        <v>2024.5080153924553</v>
      </c>
      <c r="AD393" s="199">
        <f t="shared" si="538"/>
        <v>2055.689988645745</v>
      </c>
      <c r="AE393" s="201">
        <f t="shared" si="539"/>
        <v>2055.689988645745</v>
      </c>
      <c r="AF393" s="202">
        <f t="shared" si="521"/>
        <v>2055.0784202409263</v>
      </c>
      <c r="AG393" s="202">
        <f t="shared" si="540"/>
        <v>2055.689988645745</v>
      </c>
      <c r="AH393" s="202">
        <f t="shared" si="541"/>
        <v>2055</v>
      </c>
      <c r="AI393" s="177">
        <f t="shared" si="522"/>
        <v>2055</v>
      </c>
      <c r="AJ393" s="178" cm="1">
        <f t="array" ref="AJ393">IFERROR(INDEX($AN$6:$DP$6,MATCH(_xlfn.AGGREGATE(14,6,(AN393:DP393)/(AN393:DP393&lt;=0),1),AN393:DP393,0)),"-")</f>
        <v>2055</v>
      </c>
      <c r="AL393" s="176" t="s">
        <v>302</v>
      </c>
      <c r="AM393" s="154">
        <f t="shared" si="523"/>
        <v>4.2051757805246E-3</v>
      </c>
      <c r="AN393" s="173">
        <f t="shared" si="524"/>
        <v>3.7449547129863002E-3</v>
      </c>
      <c r="AO393" s="173">
        <f t="shared" si="525"/>
        <v>3.9879357541250998E-3</v>
      </c>
      <c r="AP393" s="173">
        <f t="shared" si="526"/>
        <v>4.0498732104358994E-3</v>
      </c>
      <c r="AQ393" s="173">
        <f t="shared" si="527"/>
        <v>4.3224977066550997E-3</v>
      </c>
      <c r="AR393" s="173">
        <f t="shared" si="528"/>
        <v>4.4054671503921004E-3</v>
      </c>
      <c r="AS393" s="230">
        <f t="shared" si="582"/>
        <v>4.2613960337130321E-3</v>
      </c>
      <c r="AT393" s="230">
        <f t="shared" si="582"/>
        <v>4.1173249170339639E-3</v>
      </c>
      <c r="AU393" s="230">
        <f t="shared" si="582"/>
        <v>3.9732538003548947E-3</v>
      </c>
      <c r="AV393" s="230">
        <f t="shared" si="582"/>
        <v>3.8291826836758264E-3</v>
      </c>
      <c r="AW393" s="230">
        <f t="shared" si="582"/>
        <v>3.6851115669967582E-3</v>
      </c>
      <c r="AX393" s="230">
        <f t="shared" si="582"/>
        <v>3.5410404503176899E-3</v>
      </c>
      <c r="AY393" s="230">
        <f t="shared" si="582"/>
        <v>3.3969693336386212E-3</v>
      </c>
      <c r="AZ393" s="230">
        <f t="shared" si="582"/>
        <v>3.2528982169595525E-3</v>
      </c>
      <c r="BA393" s="230">
        <f t="shared" si="583"/>
        <v>3.1088271002804842E-3</v>
      </c>
      <c r="BB393" s="230">
        <f t="shared" si="583"/>
        <v>2.9647559836014159E-3</v>
      </c>
      <c r="BC393" s="230">
        <f t="shared" si="583"/>
        <v>2.8206848669223472E-3</v>
      </c>
      <c r="BD393" s="230">
        <f t="shared" si="583"/>
        <v>2.676613750243279E-3</v>
      </c>
      <c r="BE393" s="230">
        <f t="shared" si="583"/>
        <v>2.5325426335642102E-3</v>
      </c>
      <c r="BF393" s="230">
        <f t="shared" si="583"/>
        <v>2.388471516885142E-3</v>
      </c>
      <c r="BG393" s="230">
        <f t="shared" si="583"/>
        <v>2.2444004002060733E-3</v>
      </c>
      <c r="BH393" s="230">
        <f t="shared" si="583"/>
        <v>2.100329283527005E-3</v>
      </c>
      <c r="BI393" s="230">
        <f t="shared" si="583"/>
        <v>1.9562581668479367E-3</v>
      </c>
      <c r="BJ393" s="230">
        <f t="shared" si="583"/>
        <v>1.812187050168868E-3</v>
      </c>
      <c r="BK393" s="230">
        <f t="shared" si="584"/>
        <v>1.6681159334897997E-3</v>
      </c>
      <c r="BL393" s="230">
        <f t="shared" si="584"/>
        <v>1.524044816810731E-3</v>
      </c>
      <c r="BM393" s="230">
        <f t="shared" si="584"/>
        <v>1.3799737001316628E-3</v>
      </c>
      <c r="BN393" s="230">
        <f t="shared" si="584"/>
        <v>1.2359025834525941E-3</v>
      </c>
      <c r="BO393" s="230">
        <f t="shared" si="584"/>
        <v>1.0918314667735258E-3</v>
      </c>
      <c r="BP393" s="230">
        <f t="shared" si="584"/>
        <v>9.4776035009445751E-4</v>
      </c>
      <c r="BQ393" s="230">
        <f t="shared" si="584"/>
        <v>8.0368923341538881E-4</v>
      </c>
      <c r="BR393" s="230">
        <f t="shared" si="584"/>
        <v>6.5961811673632053E-4</v>
      </c>
      <c r="BS393" s="230">
        <f t="shared" si="584"/>
        <v>5.1554700005725183E-4</v>
      </c>
      <c r="BT393" s="230">
        <f t="shared" si="584"/>
        <v>3.7147588337818355E-4</v>
      </c>
      <c r="BU393" s="230">
        <f t="shared" si="585"/>
        <v>2.2740476669911528E-4</v>
      </c>
      <c r="BV393" s="230">
        <f t="shared" si="585"/>
        <v>8.3333650020046141E-5</v>
      </c>
      <c r="BW393" s="230">
        <f t="shared" si="585"/>
        <v>-5.3814342389042991E-5</v>
      </c>
      <c r="BX393" s="230">
        <f t="shared" si="585"/>
        <v>-8.8109343007842012E-5</v>
      </c>
      <c r="BY393" s="230">
        <f t="shared" si="585"/>
        <v>-8.8109343007842012E-5</v>
      </c>
      <c r="BZ393" s="230">
        <f t="shared" si="585"/>
        <v>-8.8109343007842012E-5</v>
      </c>
      <c r="CA393" s="230">
        <f t="shared" si="585"/>
        <v>-8.8109343007842012E-5</v>
      </c>
      <c r="CB393" s="230">
        <f t="shared" si="585"/>
        <v>-8.8109343007842012E-5</v>
      </c>
      <c r="CC393" s="230">
        <f t="shared" si="585"/>
        <v>-8.8109343007842012E-5</v>
      </c>
      <c r="CD393" s="230">
        <f t="shared" si="585"/>
        <v>-8.8109343007842012E-5</v>
      </c>
      <c r="CE393" s="230">
        <f t="shared" si="586"/>
        <v>-8.8109343007842012E-5</v>
      </c>
      <c r="CF393" s="230">
        <f t="shared" si="586"/>
        <v>-8.8109343007842012E-5</v>
      </c>
      <c r="CG393" s="230">
        <f t="shared" si="586"/>
        <v>-8.8109343007842012E-5</v>
      </c>
      <c r="CH393" s="230">
        <f t="shared" si="586"/>
        <v>-8.8109343007842012E-5</v>
      </c>
      <c r="CI393" s="230">
        <f t="shared" si="586"/>
        <v>-8.8109343007842012E-5</v>
      </c>
      <c r="CJ393" s="230">
        <f t="shared" si="586"/>
        <v>-8.8109343007842012E-5</v>
      </c>
      <c r="CK393" s="230">
        <f t="shared" si="586"/>
        <v>-8.8109343007842012E-5</v>
      </c>
      <c r="CL393" s="230">
        <f t="shared" si="586"/>
        <v>-8.8109343007842012E-5</v>
      </c>
      <c r="CM393" s="230">
        <f t="shared" si="586"/>
        <v>-8.8109343007842012E-5</v>
      </c>
      <c r="CN393" s="230">
        <f t="shared" si="586"/>
        <v>-8.8109343007842012E-5</v>
      </c>
      <c r="CO393" s="230">
        <f t="shared" si="587"/>
        <v>-8.8109343007842012E-5</v>
      </c>
      <c r="CP393" s="230">
        <f t="shared" si="587"/>
        <v>-8.8109343007842012E-5</v>
      </c>
      <c r="CQ393" s="230">
        <f t="shared" si="587"/>
        <v>-8.8109343007842012E-5</v>
      </c>
      <c r="CR393" s="230">
        <f t="shared" si="587"/>
        <v>-8.8109343007842012E-5</v>
      </c>
      <c r="CS393" s="230">
        <f t="shared" si="587"/>
        <v>-8.8109343007842012E-5</v>
      </c>
      <c r="CT393" s="230">
        <f t="shared" si="587"/>
        <v>-8.8109343007842012E-5</v>
      </c>
      <c r="CU393" s="230">
        <f t="shared" si="587"/>
        <v>-8.8109343007842012E-5</v>
      </c>
      <c r="CV393" s="230">
        <f t="shared" si="587"/>
        <v>-8.8109343007842012E-5</v>
      </c>
      <c r="CW393" s="230">
        <f t="shared" si="587"/>
        <v>-8.8109343007842012E-5</v>
      </c>
      <c r="CX393" s="230">
        <f t="shared" si="587"/>
        <v>-8.8109343007842012E-5</v>
      </c>
      <c r="CY393" s="230">
        <f t="shared" si="588"/>
        <v>-8.8109343007842012E-5</v>
      </c>
      <c r="CZ393" s="230">
        <f t="shared" si="588"/>
        <v>-8.8109343007842012E-5</v>
      </c>
      <c r="DA393" s="230">
        <f t="shared" si="588"/>
        <v>-8.8109343007842012E-5</v>
      </c>
      <c r="DB393" s="230">
        <f t="shared" si="588"/>
        <v>-8.8109343007842012E-5</v>
      </c>
      <c r="DC393" s="230">
        <f t="shared" si="588"/>
        <v>-8.8109343007842012E-5</v>
      </c>
      <c r="DD393" s="230">
        <f t="shared" si="588"/>
        <v>-8.8109343007842012E-5</v>
      </c>
      <c r="DE393" s="230">
        <f t="shared" si="588"/>
        <v>-8.8109343007842012E-5</v>
      </c>
      <c r="DF393" s="230">
        <f t="shared" si="588"/>
        <v>-8.8109343007842012E-5</v>
      </c>
      <c r="DG393" s="230">
        <f t="shared" si="588"/>
        <v>-8.8109343007842012E-5</v>
      </c>
      <c r="DH393" s="230">
        <f t="shared" si="588"/>
        <v>-8.8109343007842012E-5</v>
      </c>
      <c r="DI393" s="230">
        <f t="shared" si="589"/>
        <v>-8.8109343007842012E-5</v>
      </c>
      <c r="DJ393" s="230">
        <f t="shared" si="589"/>
        <v>-8.8109343007842012E-5</v>
      </c>
      <c r="DK393" s="230">
        <f t="shared" si="589"/>
        <v>-8.8109343007842012E-5</v>
      </c>
      <c r="DL393" s="230">
        <f t="shared" si="589"/>
        <v>-8.8109343007842012E-5</v>
      </c>
      <c r="DM393" s="230">
        <f t="shared" si="589"/>
        <v>-8.8109343007842012E-5</v>
      </c>
      <c r="DN393" s="230">
        <f t="shared" si="589"/>
        <v>-8.8109343007842012E-5</v>
      </c>
      <c r="DO393" s="230">
        <f t="shared" si="589"/>
        <v>-8.8109343007842012E-5</v>
      </c>
      <c r="DP393" s="230">
        <f t="shared" si="589"/>
        <v>-8.8109343007842012E-5</v>
      </c>
    </row>
    <row r="394" spans="2:120" x14ac:dyDescent="0.25">
      <c r="B394" s="194" t="str">
        <f t="shared" si="529"/>
        <v>Mexico</v>
      </c>
      <c r="C394" s="233">
        <f>'web app'!$C$29</f>
        <v>668.55</v>
      </c>
      <c r="D394" s="234">
        <f>'web app'!$C$17</f>
        <v>0.15</v>
      </c>
      <c r="E394" s="235">
        <f>VLOOKUP($S394,'data countries EDGAR'!$A$15:$AA$223,'data countries EDGAR'!$AA$12,FALSE)</f>
        <v>1.7159269394084062E-2</v>
      </c>
      <c r="F394" s="235">
        <f>VLOOKUP($S394,'data countries EDGAR'!$A$15:$AA$223,'data countries EDGAR'!$Z$12,FALSE)</f>
        <v>1.3455046194091469E-2</v>
      </c>
      <c r="G394" s="193">
        <f t="shared" si="530"/>
        <v>9.3668398961131079</v>
      </c>
      <c r="H394" s="262">
        <f>VLOOKUP($S394,'data countries EDGAR'!$A$15:$AA$223,'data countries EDGAR'!M$12,FALSE)/1000</f>
        <v>0.49367301192219998</v>
      </c>
      <c r="I394" s="236">
        <f>VLOOKUP($S394,'data countries EDGAR'!$A$15:$AA$223,'data countries EDGAR'!N$12,FALSE)/1000</f>
        <v>0.43903807771709003</v>
      </c>
      <c r="J394" s="236">
        <f>VLOOKUP($S394,'data countries EDGAR'!$A$15:$AA$223,'data countries EDGAR'!O$12,FALSE)/1000</f>
        <v>0.45272014829543</v>
      </c>
      <c r="K394" s="236">
        <f>VLOOKUP($S394,'data countries EDGAR'!$A$15:$AA$223,'data countries EDGAR'!P$12,FALSE)/1000</f>
        <v>0.45295455841589</v>
      </c>
      <c r="L394" s="236">
        <f>VLOOKUP($S394,'data countries EDGAR'!$A$15:$AA$223,'data countries EDGAR'!Q$12,FALSE)/1000</f>
        <v>0.47559548758872</v>
      </c>
      <c r="M394" s="236">
        <f>VLOOKUP($S394,'data countries EDGAR'!$A$15:$AA$223,'data countries EDGAR'!R$12,FALSE)/1000</f>
        <v>0.47599211116602996</v>
      </c>
      <c r="N394" s="236"/>
      <c r="O394" s="236"/>
      <c r="P394" s="262">
        <f t="shared" si="531"/>
        <v>2.2963003831831603</v>
      </c>
      <c r="Q394" s="194">
        <f t="shared" si="532"/>
        <v>-0.41624188907626131</v>
      </c>
      <c r="R394" s="237">
        <f t="shared" si="533"/>
        <v>5.8869890807494496E-2</v>
      </c>
      <c r="S394" s="194" t="str">
        <f>'data countries EDGAR'!A137</f>
        <v>Mexico</v>
      </c>
      <c r="T394" s="210">
        <f>'web app'!$M$22-1</f>
        <v>2024</v>
      </c>
      <c r="U394" s="228">
        <f t="shared" si="534"/>
        <v>7.0705395129299475</v>
      </c>
      <c r="V394" s="193">
        <f t="shared" si="516"/>
        <v>7.0705395129294031</v>
      </c>
      <c r="W394" s="254">
        <f t="shared" si="535"/>
        <v>6.732047961757881E-2</v>
      </c>
      <c r="X394" s="197">
        <f t="shared" si="517"/>
        <v>0.47599211116602996</v>
      </c>
      <c r="Y394" s="229">
        <f t="shared" si="518"/>
        <v>-9.5198422233205987E-3</v>
      </c>
      <c r="Z394" s="199">
        <f t="shared" si="536"/>
        <v>0.48551195338935055</v>
      </c>
      <c r="AA394" s="199">
        <f t="shared" si="519"/>
        <v>-1981.9115062706744</v>
      </c>
      <c r="AB394" s="200">
        <f t="shared" si="520"/>
        <v>2022460.5522833883</v>
      </c>
      <c r="AC394" s="199">
        <f t="shared" si="537"/>
        <v>2024.5075531078114</v>
      </c>
      <c r="AD394" s="199">
        <f t="shared" si="538"/>
        <v>2057.5989582457905</v>
      </c>
      <c r="AE394" s="201">
        <f t="shared" si="539"/>
        <v>2057.5989582457905</v>
      </c>
      <c r="AF394" s="202">
        <f t="shared" si="521"/>
        <v>2056.9499590645005</v>
      </c>
      <c r="AG394" s="202">
        <f t="shared" si="540"/>
        <v>2057.5989582457905</v>
      </c>
      <c r="AH394" s="202">
        <f t="shared" si="541"/>
        <v>2057</v>
      </c>
      <c r="AI394" s="177">
        <f t="shared" si="522"/>
        <v>2057</v>
      </c>
      <c r="AJ394" s="178" cm="1">
        <f t="array" ref="AJ394">IFERROR(INDEX($AN$6:$DP$6,MATCH(_xlfn.AGGREGATE(14,6,(AN394:DP394)/(AN394:DP394&lt;=0),1),AN394:DP394,0)),"-")</f>
        <v>2057</v>
      </c>
      <c r="AL394" s="176" t="s">
        <v>302</v>
      </c>
      <c r="AM394" s="154">
        <f t="shared" si="523"/>
        <v>0.49367301192219998</v>
      </c>
      <c r="AN394" s="173">
        <f t="shared" si="524"/>
        <v>0.43903807771709003</v>
      </c>
      <c r="AO394" s="173">
        <f t="shared" si="525"/>
        <v>0.45272014829543</v>
      </c>
      <c r="AP394" s="173">
        <f t="shared" si="526"/>
        <v>0.45295455841589</v>
      </c>
      <c r="AQ394" s="173">
        <f t="shared" si="527"/>
        <v>0.47559548758872</v>
      </c>
      <c r="AR394" s="173">
        <f t="shared" si="528"/>
        <v>0.47599211116602996</v>
      </c>
      <c r="AS394" s="230">
        <f t="shared" si="582"/>
        <v>0.46132361465976612</v>
      </c>
      <c r="AT394" s="230">
        <f t="shared" si="582"/>
        <v>0.44665511815350234</v>
      </c>
      <c r="AU394" s="230">
        <f t="shared" si="582"/>
        <v>0.4319866216472385</v>
      </c>
      <c r="AV394" s="230">
        <f t="shared" si="582"/>
        <v>0.41731812514097466</v>
      </c>
      <c r="AW394" s="230">
        <f t="shared" si="582"/>
        <v>0.40264962863471088</v>
      </c>
      <c r="AX394" s="230">
        <f t="shared" si="582"/>
        <v>0.38798113212844704</v>
      </c>
      <c r="AY394" s="230">
        <f t="shared" si="582"/>
        <v>0.3733126356221832</v>
      </c>
      <c r="AZ394" s="230">
        <f t="shared" si="582"/>
        <v>0.35864413911591936</v>
      </c>
      <c r="BA394" s="230">
        <f t="shared" si="583"/>
        <v>0.34397564260965552</v>
      </c>
      <c r="BB394" s="230">
        <f t="shared" si="583"/>
        <v>0.32930714610339173</v>
      </c>
      <c r="BC394" s="230">
        <f t="shared" si="583"/>
        <v>0.3146386495971279</v>
      </c>
      <c r="BD394" s="230">
        <f t="shared" si="583"/>
        <v>0.29997015309086406</v>
      </c>
      <c r="BE394" s="230">
        <f t="shared" si="583"/>
        <v>0.28530165658460027</v>
      </c>
      <c r="BF394" s="230">
        <f t="shared" si="583"/>
        <v>0.27063316007833643</v>
      </c>
      <c r="BG394" s="230">
        <f t="shared" si="583"/>
        <v>0.25596466357207259</v>
      </c>
      <c r="BH394" s="230">
        <f t="shared" si="583"/>
        <v>0.24129616706580878</v>
      </c>
      <c r="BI394" s="230">
        <f t="shared" si="583"/>
        <v>0.22662767055954497</v>
      </c>
      <c r="BJ394" s="230">
        <f t="shared" si="583"/>
        <v>0.21195917405328113</v>
      </c>
      <c r="BK394" s="230">
        <f t="shared" si="584"/>
        <v>0.19729067754701729</v>
      </c>
      <c r="BL394" s="230">
        <f t="shared" si="584"/>
        <v>0.18262218104075351</v>
      </c>
      <c r="BM394" s="230">
        <f t="shared" si="584"/>
        <v>0.16795368453448967</v>
      </c>
      <c r="BN394" s="230">
        <f t="shared" si="584"/>
        <v>0.15328518802822583</v>
      </c>
      <c r="BO394" s="230">
        <f t="shared" si="584"/>
        <v>0.13861669152196199</v>
      </c>
      <c r="BP394" s="230">
        <f t="shared" si="584"/>
        <v>0.1239481950156982</v>
      </c>
      <c r="BQ394" s="230">
        <f t="shared" si="584"/>
        <v>0.10927969850943436</v>
      </c>
      <c r="BR394" s="230">
        <f t="shared" si="584"/>
        <v>9.4611202003170525E-2</v>
      </c>
      <c r="BS394" s="230">
        <f t="shared" si="584"/>
        <v>7.9942705496906741E-2</v>
      </c>
      <c r="BT394" s="230">
        <f t="shared" si="584"/>
        <v>6.5274208990642901E-2</v>
      </c>
      <c r="BU394" s="230">
        <f t="shared" si="585"/>
        <v>5.0605712484379062E-2</v>
      </c>
      <c r="BV394" s="230">
        <f t="shared" si="585"/>
        <v>3.5937215978115222E-2</v>
      </c>
      <c r="BW394" s="230">
        <f t="shared" si="585"/>
        <v>2.1268719471851438E-2</v>
      </c>
      <c r="BX394" s="230">
        <f t="shared" si="585"/>
        <v>6.6002229655875988E-3</v>
      </c>
      <c r="BY394" s="230">
        <f t="shared" si="585"/>
        <v>-6.8886734734759543E-3</v>
      </c>
      <c r="BZ394" s="230">
        <f t="shared" si="585"/>
        <v>-9.5198422233205987E-3</v>
      </c>
      <c r="CA394" s="230">
        <f t="shared" si="585"/>
        <v>-9.5198422233205987E-3</v>
      </c>
      <c r="CB394" s="230">
        <f t="shared" si="585"/>
        <v>-9.5198422233205987E-3</v>
      </c>
      <c r="CC394" s="230">
        <f t="shared" si="585"/>
        <v>-9.5198422233205987E-3</v>
      </c>
      <c r="CD394" s="230">
        <f t="shared" si="585"/>
        <v>-9.5198422233205987E-3</v>
      </c>
      <c r="CE394" s="230">
        <f t="shared" si="586"/>
        <v>-9.5198422233205987E-3</v>
      </c>
      <c r="CF394" s="230">
        <f t="shared" si="586"/>
        <v>-9.5198422233205987E-3</v>
      </c>
      <c r="CG394" s="230">
        <f t="shared" si="586"/>
        <v>-9.5198422233205987E-3</v>
      </c>
      <c r="CH394" s="230">
        <f t="shared" si="586"/>
        <v>-9.5198422233205987E-3</v>
      </c>
      <c r="CI394" s="230">
        <f t="shared" si="586"/>
        <v>-9.5198422233205987E-3</v>
      </c>
      <c r="CJ394" s="230">
        <f t="shared" si="586"/>
        <v>-9.5198422233205987E-3</v>
      </c>
      <c r="CK394" s="230">
        <f t="shared" si="586"/>
        <v>-9.5198422233205987E-3</v>
      </c>
      <c r="CL394" s="230">
        <f t="shared" si="586"/>
        <v>-9.5198422233205987E-3</v>
      </c>
      <c r="CM394" s="230">
        <f t="shared" si="586"/>
        <v>-9.5198422233205987E-3</v>
      </c>
      <c r="CN394" s="230">
        <f t="shared" si="586"/>
        <v>-9.5198422233205987E-3</v>
      </c>
      <c r="CO394" s="230">
        <f t="shared" si="587"/>
        <v>-9.5198422233205987E-3</v>
      </c>
      <c r="CP394" s="230">
        <f t="shared" si="587"/>
        <v>-9.5198422233205987E-3</v>
      </c>
      <c r="CQ394" s="230">
        <f t="shared" si="587"/>
        <v>-9.5198422233205987E-3</v>
      </c>
      <c r="CR394" s="230">
        <f t="shared" si="587"/>
        <v>-9.5198422233205987E-3</v>
      </c>
      <c r="CS394" s="230">
        <f t="shared" si="587"/>
        <v>-9.5198422233205987E-3</v>
      </c>
      <c r="CT394" s="230">
        <f t="shared" si="587"/>
        <v>-9.5198422233205987E-3</v>
      </c>
      <c r="CU394" s="230">
        <f t="shared" si="587"/>
        <v>-9.5198422233205987E-3</v>
      </c>
      <c r="CV394" s="230">
        <f t="shared" si="587"/>
        <v>-9.5198422233205987E-3</v>
      </c>
      <c r="CW394" s="230">
        <f t="shared" si="587"/>
        <v>-9.5198422233205987E-3</v>
      </c>
      <c r="CX394" s="230">
        <f t="shared" si="587"/>
        <v>-9.5198422233205987E-3</v>
      </c>
      <c r="CY394" s="230">
        <f t="shared" si="588"/>
        <v>-9.5198422233205987E-3</v>
      </c>
      <c r="CZ394" s="230">
        <f t="shared" si="588"/>
        <v>-9.5198422233205987E-3</v>
      </c>
      <c r="DA394" s="230">
        <f t="shared" si="588"/>
        <v>-9.5198422233205987E-3</v>
      </c>
      <c r="DB394" s="230">
        <f t="shared" si="588"/>
        <v>-9.5198422233205987E-3</v>
      </c>
      <c r="DC394" s="230">
        <f t="shared" si="588"/>
        <v>-9.5198422233205987E-3</v>
      </c>
      <c r="DD394" s="230">
        <f t="shared" si="588"/>
        <v>-9.5198422233205987E-3</v>
      </c>
      <c r="DE394" s="230">
        <f t="shared" si="588"/>
        <v>-9.5198422233205987E-3</v>
      </c>
      <c r="DF394" s="230">
        <f t="shared" si="588"/>
        <v>-9.5198422233205987E-3</v>
      </c>
      <c r="DG394" s="230">
        <f t="shared" si="588"/>
        <v>-9.5198422233205987E-3</v>
      </c>
      <c r="DH394" s="230">
        <f t="shared" si="588"/>
        <v>-9.5198422233205987E-3</v>
      </c>
      <c r="DI394" s="230">
        <f t="shared" si="589"/>
        <v>-9.5198422233205987E-3</v>
      </c>
      <c r="DJ394" s="230">
        <f t="shared" si="589"/>
        <v>-9.5198422233205987E-3</v>
      </c>
      <c r="DK394" s="230">
        <f t="shared" si="589"/>
        <v>-9.5198422233205987E-3</v>
      </c>
      <c r="DL394" s="230">
        <f t="shared" si="589"/>
        <v>-9.5198422233205987E-3</v>
      </c>
      <c r="DM394" s="230">
        <f t="shared" si="589"/>
        <v>-9.5198422233205987E-3</v>
      </c>
      <c r="DN394" s="230">
        <f t="shared" si="589"/>
        <v>-9.5198422233205987E-3</v>
      </c>
      <c r="DO394" s="230">
        <f t="shared" si="589"/>
        <v>-9.5198422233205987E-3</v>
      </c>
      <c r="DP394" s="230">
        <f t="shared" si="589"/>
        <v>-9.5198422233205987E-3</v>
      </c>
    </row>
    <row r="395" spans="2:120" x14ac:dyDescent="0.25">
      <c r="B395" s="194" t="str">
        <f t="shared" si="529"/>
        <v>Moldova</v>
      </c>
      <c r="C395" s="233">
        <f>'web app'!$C$29</f>
        <v>668.55</v>
      </c>
      <c r="D395" s="234">
        <f>'web app'!$C$17</f>
        <v>0.15</v>
      </c>
      <c r="E395" s="235">
        <f>VLOOKUP($S395,'data countries EDGAR'!$A$15:$AA$223,'data countries EDGAR'!$AA$12,FALSE)</f>
        <v>5.2254660794392028E-4</v>
      </c>
      <c r="F395" s="235">
        <f>VLOOKUP($S395,'data countries EDGAR'!$A$15:$AA$223,'data countries EDGAR'!$Z$12,FALSE)</f>
        <v>2.4829467048314419E-4</v>
      </c>
      <c r="G395" s="193">
        <f t="shared" si="530"/>
        <v>0.1935000718699163</v>
      </c>
      <c r="H395" s="262">
        <f>VLOOKUP($S395,'data countries EDGAR'!$A$15:$AA$223,'data countries EDGAR'!M$12,FALSE)/1000</f>
        <v>9.1100674091680999E-3</v>
      </c>
      <c r="I395" s="236">
        <f>VLOOKUP($S395,'data countries EDGAR'!$A$15:$AA$223,'data countries EDGAR'!N$12,FALSE)/1000</f>
        <v>8.8484422811003008E-3</v>
      </c>
      <c r="J395" s="236">
        <f>VLOOKUP($S395,'data countries EDGAR'!$A$15:$AA$223,'data countries EDGAR'!O$12,FALSE)/1000</f>
        <v>9.6526652591214998E-3</v>
      </c>
      <c r="K395" s="236">
        <f>VLOOKUP($S395,'data countries EDGAR'!$A$15:$AA$223,'data countries EDGAR'!P$12,FALSE)/1000</f>
        <v>8.2881770180307998E-3</v>
      </c>
      <c r="L395" s="236">
        <f>VLOOKUP($S395,'data countries EDGAR'!$A$15:$AA$223,'data countries EDGAR'!Q$12,FALSE)/1000</f>
        <v>8.2074467343362986E-3</v>
      </c>
      <c r="M395" s="236">
        <f>VLOOKUP($S395,'data countries EDGAR'!$A$15:$AA$223,'data countries EDGAR'!R$12,FALSE)/1000</f>
        <v>8.2080882587070008E-3</v>
      </c>
      <c r="N395" s="236"/>
      <c r="O395" s="236"/>
      <c r="P395" s="262">
        <f t="shared" si="531"/>
        <v>4.3204819551295903E-2</v>
      </c>
      <c r="Q395" s="194">
        <f t="shared" si="532"/>
        <v>-6.0590403255443865E-3</v>
      </c>
      <c r="R395" s="237">
        <f t="shared" si="533"/>
        <v>4.0314249665714286E-2</v>
      </c>
      <c r="S395" s="194" t="str">
        <f>'data countries EDGAR'!A138</f>
        <v>Moldova</v>
      </c>
      <c r="T395" s="210">
        <f>'web app'!$M$22-1</f>
        <v>2024</v>
      </c>
      <c r="U395" s="228">
        <f t="shared" si="534"/>
        <v>0.1502952523186204</v>
      </c>
      <c r="V395" s="193">
        <f t="shared" si="516"/>
        <v>0.15029525231866164</v>
      </c>
      <c r="W395" s="254">
        <f t="shared" si="535"/>
        <v>5.4613090780455176E-2</v>
      </c>
      <c r="X395" s="197">
        <f t="shared" si="517"/>
        <v>8.2080882587070008E-3</v>
      </c>
      <c r="Y395" s="229">
        <f t="shared" si="518"/>
        <v>-1.6416176517414002E-4</v>
      </c>
      <c r="Z395" s="199">
        <f t="shared" si="536"/>
        <v>8.3722500238811413E-3</v>
      </c>
      <c r="AA395" s="199">
        <f t="shared" si="519"/>
        <v>-34.233155689662333</v>
      </c>
      <c r="AB395" s="200">
        <f t="shared" si="520"/>
        <v>34990.519745842146</v>
      </c>
      <c r="AC395" s="199">
        <f t="shared" si="537"/>
        <v>2024.5062692284234</v>
      </c>
      <c r="AD395" s="199">
        <f t="shared" si="538"/>
        <v>2064.3773154728369</v>
      </c>
      <c r="AE395" s="201">
        <f t="shared" si="539"/>
        <v>2064.3773154728369</v>
      </c>
      <c r="AF395" s="202">
        <f t="shared" si="521"/>
        <v>2063.5954073263106</v>
      </c>
      <c r="AG395" s="202">
        <f t="shared" si="540"/>
        <v>2064.3773154728369</v>
      </c>
      <c r="AH395" s="202">
        <f t="shared" si="541"/>
        <v>2064</v>
      </c>
      <c r="AI395" s="177">
        <f t="shared" si="522"/>
        <v>2064</v>
      </c>
      <c r="AJ395" s="178" cm="1">
        <f t="array" ref="AJ395">IFERROR(INDEX($AN$6:$DP$6,MATCH(_xlfn.AGGREGATE(14,6,(AN395:DP395)/(AN395:DP395&lt;=0),1),AN395:DP395,0)),"-")</f>
        <v>2064</v>
      </c>
      <c r="AL395" s="176" t="s">
        <v>302</v>
      </c>
      <c r="AM395" s="154">
        <f t="shared" si="523"/>
        <v>9.1100674091680999E-3</v>
      </c>
      <c r="AN395" s="173">
        <f t="shared" si="524"/>
        <v>8.8484422811003008E-3</v>
      </c>
      <c r="AO395" s="173">
        <f t="shared" si="525"/>
        <v>9.6526652591214998E-3</v>
      </c>
      <c r="AP395" s="173">
        <f t="shared" si="526"/>
        <v>8.2881770180307998E-3</v>
      </c>
      <c r="AQ395" s="173">
        <f t="shared" si="527"/>
        <v>8.2074467343362986E-3</v>
      </c>
      <c r="AR395" s="173">
        <f t="shared" si="528"/>
        <v>8.2080882587070008E-3</v>
      </c>
      <c r="AS395" s="230">
        <f t="shared" si="582"/>
        <v>7.9981380671103764E-3</v>
      </c>
      <c r="AT395" s="230">
        <f t="shared" si="582"/>
        <v>7.788187875513752E-3</v>
      </c>
      <c r="AU395" s="230">
        <f t="shared" si="582"/>
        <v>7.5782376839171276E-3</v>
      </c>
      <c r="AV395" s="230">
        <f t="shared" si="582"/>
        <v>7.3682874923205041E-3</v>
      </c>
      <c r="AW395" s="230">
        <f t="shared" si="582"/>
        <v>7.1583373007238797E-3</v>
      </c>
      <c r="AX395" s="230">
        <f t="shared" si="582"/>
        <v>6.9483871091272553E-3</v>
      </c>
      <c r="AY395" s="230">
        <f t="shared" si="582"/>
        <v>6.7384369175306309E-3</v>
      </c>
      <c r="AZ395" s="230">
        <f t="shared" si="582"/>
        <v>6.5284867259340074E-3</v>
      </c>
      <c r="BA395" s="230">
        <f t="shared" si="583"/>
        <v>6.318536534337383E-3</v>
      </c>
      <c r="BB395" s="230">
        <f t="shared" si="583"/>
        <v>6.1085863427407586E-3</v>
      </c>
      <c r="BC395" s="230">
        <f t="shared" si="583"/>
        <v>5.8986361511441342E-3</v>
      </c>
      <c r="BD395" s="230">
        <f t="shared" si="583"/>
        <v>5.6886859595475098E-3</v>
      </c>
      <c r="BE395" s="230">
        <f t="shared" si="583"/>
        <v>5.4787357679508854E-3</v>
      </c>
      <c r="BF395" s="230">
        <f t="shared" si="583"/>
        <v>5.268785576354261E-3</v>
      </c>
      <c r="BG395" s="230">
        <f t="shared" si="583"/>
        <v>5.0588353847576375E-3</v>
      </c>
      <c r="BH395" s="230">
        <f t="shared" si="583"/>
        <v>4.8488851931610131E-3</v>
      </c>
      <c r="BI395" s="230">
        <f t="shared" si="583"/>
        <v>4.6389350015643887E-3</v>
      </c>
      <c r="BJ395" s="230">
        <f t="shared" si="583"/>
        <v>4.4289848099677651E-3</v>
      </c>
      <c r="BK395" s="230">
        <f t="shared" si="584"/>
        <v>4.2190346183711407E-3</v>
      </c>
      <c r="BL395" s="230">
        <f t="shared" si="584"/>
        <v>4.0090844267745163E-3</v>
      </c>
      <c r="BM395" s="230">
        <f t="shared" si="584"/>
        <v>3.7991342351778919E-3</v>
      </c>
      <c r="BN395" s="230">
        <f t="shared" si="584"/>
        <v>3.5891840435812675E-3</v>
      </c>
      <c r="BO395" s="230">
        <f t="shared" si="584"/>
        <v>3.3792338519846431E-3</v>
      </c>
      <c r="BP395" s="230">
        <f t="shared" si="584"/>
        <v>3.1692836603880187E-3</v>
      </c>
      <c r="BQ395" s="230">
        <f t="shared" si="584"/>
        <v>2.9593334687913952E-3</v>
      </c>
      <c r="BR395" s="230">
        <f t="shared" si="584"/>
        <v>2.7493832771947708E-3</v>
      </c>
      <c r="BS395" s="230">
        <f t="shared" si="584"/>
        <v>2.5394330855981464E-3</v>
      </c>
      <c r="BT395" s="230">
        <f t="shared" si="584"/>
        <v>2.329482894001522E-3</v>
      </c>
      <c r="BU395" s="230">
        <f t="shared" si="585"/>
        <v>2.1195327024048976E-3</v>
      </c>
      <c r="BV395" s="230">
        <f t="shared" si="585"/>
        <v>1.9095825108082741E-3</v>
      </c>
      <c r="BW395" s="230">
        <f t="shared" si="585"/>
        <v>1.6996323192116497E-3</v>
      </c>
      <c r="BX395" s="230">
        <f t="shared" si="585"/>
        <v>1.4896821276150253E-3</v>
      </c>
      <c r="BY395" s="230">
        <f t="shared" si="585"/>
        <v>1.2797319360184009E-3</v>
      </c>
      <c r="BZ395" s="230">
        <f t="shared" si="585"/>
        <v>1.0697817444217765E-3</v>
      </c>
      <c r="CA395" s="230">
        <f t="shared" si="585"/>
        <v>8.5983155282515298E-4</v>
      </c>
      <c r="CB395" s="230">
        <f t="shared" si="585"/>
        <v>6.4988136122852858E-4</v>
      </c>
      <c r="CC395" s="230">
        <f t="shared" si="585"/>
        <v>4.3993116963190419E-4</v>
      </c>
      <c r="CD395" s="230">
        <f t="shared" si="585"/>
        <v>2.2998097803528066E-4</v>
      </c>
      <c r="CE395" s="230">
        <f t="shared" si="586"/>
        <v>2.0030786438656259E-5</v>
      </c>
      <c r="CF395" s="230">
        <f t="shared" si="586"/>
        <v>-1.492167792753496E-4</v>
      </c>
      <c r="CG395" s="230">
        <f t="shared" si="586"/>
        <v>-1.6416176517414002E-4</v>
      </c>
      <c r="CH395" s="230">
        <f t="shared" si="586"/>
        <v>-1.6416176517414002E-4</v>
      </c>
      <c r="CI395" s="230">
        <f t="shared" si="586"/>
        <v>-1.6416176517414002E-4</v>
      </c>
      <c r="CJ395" s="230">
        <f t="shared" si="586"/>
        <v>-1.6416176517414002E-4</v>
      </c>
      <c r="CK395" s="230">
        <f t="shared" si="586"/>
        <v>-1.6416176517414002E-4</v>
      </c>
      <c r="CL395" s="230">
        <f t="shared" si="586"/>
        <v>-1.6416176517414002E-4</v>
      </c>
      <c r="CM395" s="230">
        <f t="shared" si="586"/>
        <v>-1.6416176517414002E-4</v>
      </c>
      <c r="CN395" s="230">
        <f t="shared" si="586"/>
        <v>-1.6416176517414002E-4</v>
      </c>
      <c r="CO395" s="230">
        <f t="shared" si="587"/>
        <v>-1.6416176517414002E-4</v>
      </c>
      <c r="CP395" s="230">
        <f t="shared" si="587"/>
        <v>-1.6416176517414002E-4</v>
      </c>
      <c r="CQ395" s="230">
        <f t="shared" si="587"/>
        <v>-1.6416176517414002E-4</v>
      </c>
      <c r="CR395" s="230">
        <f t="shared" si="587"/>
        <v>-1.6416176517414002E-4</v>
      </c>
      <c r="CS395" s="230">
        <f t="shared" si="587"/>
        <v>-1.6416176517414002E-4</v>
      </c>
      <c r="CT395" s="230">
        <f t="shared" si="587"/>
        <v>-1.6416176517414002E-4</v>
      </c>
      <c r="CU395" s="230">
        <f t="shared" si="587"/>
        <v>-1.6416176517414002E-4</v>
      </c>
      <c r="CV395" s="230">
        <f t="shared" si="587"/>
        <v>-1.6416176517414002E-4</v>
      </c>
      <c r="CW395" s="230">
        <f t="shared" si="587"/>
        <v>-1.6416176517414002E-4</v>
      </c>
      <c r="CX395" s="230">
        <f t="shared" si="587"/>
        <v>-1.6416176517414002E-4</v>
      </c>
      <c r="CY395" s="230">
        <f t="shared" si="588"/>
        <v>-1.6416176517414002E-4</v>
      </c>
      <c r="CZ395" s="230">
        <f t="shared" si="588"/>
        <v>-1.6416176517414002E-4</v>
      </c>
      <c r="DA395" s="230">
        <f t="shared" si="588"/>
        <v>-1.6416176517414002E-4</v>
      </c>
      <c r="DB395" s="230">
        <f t="shared" si="588"/>
        <v>-1.6416176517414002E-4</v>
      </c>
      <c r="DC395" s="230">
        <f t="shared" si="588"/>
        <v>-1.6416176517414002E-4</v>
      </c>
      <c r="DD395" s="230">
        <f t="shared" si="588"/>
        <v>-1.6416176517414002E-4</v>
      </c>
      <c r="DE395" s="230">
        <f t="shared" si="588"/>
        <v>-1.6416176517414002E-4</v>
      </c>
      <c r="DF395" s="230">
        <f t="shared" si="588"/>
        <v>-1.6416176517414002E-4</v>
      </c>
      <c r="DG395" s="230">
        <f t="shared" si="588"/>
        <v>-1.6416176517414002E-4</v>
      </c>
      <c r="DH395" s="230">
        <f t="shared" si="588"/>
        <v>-1.6416176517414002E-4</v>
      </c>
      <c r="DI395" s="230">
        <f t="shared" si="589"/>
        <v>-1.6416176517414002E-4</v>
      </c>
      <c r="DJ395" s="230">
        <f t="shared" si="589"/>
        <v>-1.6416176517414002E-4</v>
      </c>
      <c r="DK395" s="230">
        <f t="shared" si="589"/>
        <v>-1.6416176517414002E-4</v>
      </c>
      <c r="DL395" s="230">
        <f t="shared" si="589"/>
        <v>-1.6416176517414002E-4</v>
      </c>
      <c r="DM395" s="230">
        <f t="shared" si="589"/>
        <v>-1.6416176517414002E-4</v>
      </c>
      <c r="DN395" s="230">
        <f t="shared" si="589"/>
        <v>-1.6416176517414002E-4</v>
      </c>
      <c r="DO395" s="230">
        <f t="shared" si="589"/>
        <v>-1.6416176517414002E-4</v>
      </c>
      <c r="DP395" s="230">
        <f t="shared" si="589"/>
        <v>-1.6416176517414002E-4</v>
      </c>
    </row>
    <row r="396" spans="2:120" x14ac:dyDescent="0.25">
      <c r="B396" s="194" t="str">
        <f t="shared" si="529"/>
        <v>Mongolia</v>
      </c>
      <c r="C396" s="233">
        <f>'web app'!$C$29</f>
        <v>668.55</v>
      </c>
      <c r="D396" s="234">
        <f>'web app'!$C$17</f>
        <v>0.15</v>
      </c>
      <c r="E396" s="235">
        <f>VLOOKUP($S396,'data countries EDGAR'!$A$15:$AA$223,'data countries EDGAR'!$AA$12,FALSE)</f>
        <v>4.105738723031915E-4</v>
      </c>
      <c r="F396" s="235">
        <f>VLOOKUP($S396,'data countries EDGAR'!$A$15:$AA$223,'data countries EDGAR'!$Z$12,FALSE)</f>
        <v>6.9051924164395615E-4</v>
      </c>
      <c r="G396" s="193">
        <f t="shared" si="530"/>
        <v>0.43357301750015159</v>
      </c>
      <c r="H396" s="262">
        <f>VLOOKUP($S396,'data countries EDGAR'!$A$15:$AA$223,'data countries EDGAR'!M$12,FALSE)/1000</f>
        <v>2.5335529056919999E-2</v>
      </c>
      <c r="I396" s="236">
        <f>VLOOKUP($S396,'data countries EDGAR'!$A$15:$AA$223,'data countries EDGAR'!N$12,FALSE)/1000</f>
        <v>2.2515519162875999E-2</v>
      </c>
      <c r="J396" s="236">
        <f>VLOOKUP($S396,'data countries EDGAR'!$A$15:$AA$223,'data countries EDGAR'!O$12,FALSE)/1000</f>
        <v>2.488866636638E-2</v>
      </c>
      <c r="K396" s="236">
        <f>VLOOKUP($S396,'data countries EDGAR'!$A$15:$AA$223,'data countries EDGAR'!P$12,FALSE)/1000</f>
        <v>2.4955332480730997E-2</v>
      </c>
      <c r="L396" s="236">
        <f>VLOOKUP($S396,'data countries EDGAR'!$A$15:$AA$223,'data countries EDGAR'!Q$12,FALSE)/1000</f>
        <v>2.7152554036150998E-2</v>
      </c>
      <c r="M396" s="236">
        <f>VLOOKUP($S396,'data countries EDGAR'!$A$15:$AA$223,'data countries EDGAR'!R$12,FALSE)/1000</f>
        <v>2.7657810403456998E-2</v>
      </c>
      <c r="N396" s="236"/>
      <c r="O396" s="236"/>
      <c r="P396" s="262">
        <f t="shared" si="531"/>
        <v>0.12716988244959498</v>
      </c>
      <c r="Q396" s="194">
        <f t="shared" si="532"/>
        <v>-2.8190530984235115E-2</v>
      </c>
      <c r="R396" s="237">
        <f t="shared" si="533"/>
        <v>9.2004708044464589E-2</v>
      </c>
      <c r="S396" s="194" t="str">
        <f>'data countries EDGAR'!A139</f>
        <v>Mongolia</v>
      </c>
      <c r="T396" s="210">
        <f>'web app'!$M$22-1</f>
        <v>2024</v>
      </c>
      <c r="U396" s="228">
        <f t="shared" si="534"/>
        <v>0.30640313505055661</v>
      </c>
      <c r="V396" s="193">
        <f t="shared" si="516"/>
        <v>0.3064031350510964</v>
      </c>
      <c r="W396" s="254">
        <f t="shared" si="535"/>
        <v>9.0266081642517371E-2</v>
      </c>
      <c r="X396" s="197">
        <f t="shared" si="517"/>
        <v>2.7657810403456998E-2</v>
      </c>
      <c r="Y396" s="229">
        <f t="shared" si="518"/>
        <v>-5.5315620806914E-4</v>
      </c>
      <c r="Z396" s="199">
        <f t="shared" si="536"/>
        <v>2.8210966611526139E-2</v>
      </c>
      <c r="AA396" s="199">
        <f t="shared" si="519"/>
        <v>-114.9513007904085</v>
      </c>
      <c r="AB396" s="200">
        <f t="shared" si="520"/>
        <v>117093.44069618094</v>
      </c>
      <c r="AC396" s="199">
        <f t="shared" si="537"/>
        <v>2024.5097303020098</v>
      </c>
      <c r="AD396" s="199">
        <f t="shared" si="538"/>
        <v>2050.192933145293</v>
      </c>
      <c r="AE396" s="201">
        <f t="shared" si="539"/>
        <v>2050.192933145293</v>
      </c>
      <c r="AF396" s="202">
        <f t="shared" si="521"/>
        <v>2049.6891501424439</v>
      </c>
      <c r="AG396" s="202">
        <f t="shared" si="540"/>
        <v>2050.192933145293</v>
      </c>
      <c r="AH396" s="202">
        <f t="shared" si="541"/>
        <v>2050</v>
      </c>
      <c r="AI396" s="177">
        <f t="shared" si="522"/>
        <v>2050</v>
      </c>
      <c r="AJ396" s="178" cm="1">
        <f t="array" ref="AJ396">IFERROR(INDEX($AN$6:$DP$6,MATCH(_xlfn.AGGREGATE(14,6,(AN396:DP396)/(AN396:DP396&lt;=0),1),AN396:DP396,0)),"-")</f>
        <v>2050</v>
      </c>
      <c r="AL396" s="176" t="s">
        <v>302</v>
      </c>
      <c r="AM396" s="154">
        <f t="shared" si="523"/>
        <v>2.5335529056919999E-2</v>
      </c>
      <c r="AN396" s="173">
        <f t="shared" si="524"/>
        <v>2.2515519162875999E-2</v>
      </c>
      <c r="AO396" s="173">
        <f t="shared" si="525"/>
        <v>2.488866636638E-2</v>
      </c>
      <c r="AP396" s="173">
        <f t="shared" si="526"/>
        <v>2.4955332480730997E-2</v>
      </c>
      <c r="AQ396" s="173">
        <f t="shared" si="527"/>
        <v>2.7152554036150998E-2</v>
      </c>
      <c r="AR396" s="173">
        <f t="shared" si="528"/>
        <v>2.7657810403456998E-2</v>
      </c>
      <c r="AS396" s="230">
        <f t="shared" si="582"/>
        <v>2.6559805498684398E-2</v>
      </c>
      <c r="AT396" s="230">
        <f t="shared" si="582"/>
        <v>2.5461800593911801E-2</v>
      </c>
      <c r="AU396" s="230">
        <f t="shared" si="582"/>
        <v>2.4363795689139201E-2</v>
      </c>
      <c r="AV396" s="230">
        <f t="shared" si="582"/>
        <v>2.3265790784366601E-2</v>
      </c>
      <c r="AW396" s="230">
        <f t="shared" si="582"/>
        <v>2.2167785879594004E-2</v>
      </c>
      <c r="AX396" s="230">
        <f t="shared" si="582"/>
        <v>2.1069780974821404E-2</v>
      </c>
      <c r="AY396" s="230">
        <f t="shared" si="582"/>
        <v>1.9971776070048804E-2</v>
      </c>
      <c r="AZ396" s="230">
        <f t="shared" si="582"/>
        <v>1.8873771165276207E-2</v>
      </c>
      <c r="BA396" s="230">
        <f t="shared" si="583"/>
        <v>1.777576626050361E-2</v>
      </c>
      <c r="BB396" s="230">
        <f t="shared" si="583"/>
        <v>1.667776135573101E-2</v>
      </c>
      <c r="BC396" s="230">
        <f t="shared" si="583"/>
        <v>1.557975645095841E-2</v>
      </c>
      <c r="BD396" s="230">
        <f t="shared" si="583"/>
        <v>1.4481751546185811E-2</v>
      </c>
      <c r="BE396" s="230">
        <f t="shared" si="583"/>
        <v>1.3383746641413213E-2</v>
      </c>
      <c r="BF396" s="230">
        <f t="shared" si="583"/>
        <v>1.2285741736640612E-2</v>
      </c>
      <c r="BG396" s="230">
        <f t="shared" si="583"/>
        <v>1.1187736831868016E-2</v>
      </c>
      <c r="BH396" s="230">
        <f t="shared" si="583"/>
        <v>1.0089731927095415E-2</v>
      </c>
      <c r="BI396" s="230">
        <f t="shared" si="583"/>
        <v>8.9917270223228152E-3</v>
      </c>
      <c r="BJ396" s="230">
        <f t="shared" si="583"/>
        <v>7.8937221175502184E-3</v>
      </c>
      <c r="BK396" s="230">
        <f t="shared" si="584"/>
        <v>6.7957172127776182E-3</v>
      </c>
      <c r="BL396" s="230">
        <f t="shared" si="584"/>
        <v>5.6977123080050214E-3</v>
      </c>
      <c r="BM396" s="230">
        <f t="shared" si="584"/>
        <v>4.5997074032324212E-3</v>
      </c>
      <c r="BN396" s="230">
        <f t="shared" si="584"/>
        <v>3.5017024984598209E-3</v>
      </c>
      <c r="BO396" s="230">
        <f t="shared" si="584"/>
        <v>2.4036975936872242E-3</v>
      </c>
      <c r="BP396" s="230">
        <f t="shared" si="584"/>
        <v>1.3056926889146239E-3</v>
      </c>
      <c r="BQ396" s="230">
        <f t="shared" si="584"/>
        <v>2.0768778414202368E-4</v>
      </c>
      <c r="BR396" s="230">
        <f t="shared" si="584"/>
        <v>-5.3272058077808348E-4</v>
      </c>
      <c r="BS396" s="230">
        <f t="shared" si="584"/>
        <v>-5.5315620806914E-4</v>
      </c>
      <c r="BT396" s="230">
        <f t="shared" si="584"/>
        <v>-5.5315620806914E-4</v>
      </c>
      <c r="BU396" s="230">
        <f t="shared" si="585"/>
        <v>-5.5315620806914E-4</v>
      </c>
      <c r="BV396" s="230">
        <f t="shared" si="585"/>
        <v>-5.5315620806914E-4</v>
      </c>
      <c r="BW396" s="230">
        <f t="shared" si="585"/>
        <v>-5.5315620806914E-4</v>
      </c>
      <c r="BX396" s="230">
        <f t="shared" si="585"/>
        <v>-5.5315620806914E-4</v>
      </c>
      <c r="BY396" s="230">
        <f t="shared" si="585"/>
        <v>-5.5315620806914E-4</v>
      </c>
      <c r="BZ396" s="230">
        <f t="shared" si="585"/>
        <v>-5.5315620806914E-4</v>
      </c>
      <c r="CA396" s="230">
        <f t="shared" si="585"/>
        <v>-5.5315620806914E-4</v>
      </c>
      <c r="CB396" s="230">
        <f t="shared" si="585"/>
        <v>-5.5315620806914E-4</v>
      </c>
      <c r="CC396" s="230">
        <f t="shared" si="585"/>
        <v>-5.5315620806914E-4</v>
      </c>
      <c r="CD396" s="230">
        <f t="shared" si="585"/>
        <v>-5.5315620806914E-4</v>
      </c>
      <c r="CE396" s="230">
        <f t="shared" si="586"/>
        <v>-5.5315620806914E-4</v>
      </c>
      <c r="CF396" s="230">
        <f t="shared" si="586"/>
        <v>-5.5315620806914E-4</v>
      </c>
      <c r="CG396" s="230">
        <f t="shared" si="586"/>
        <v>-5.5315620806914E-4</v>
      </c>
      <c r="CH396" s="230">
        <f t="shared" si="586"/>
        <v>-5.5315620806914E-4</v>
      </c>
      <c r="CI396" s="230">
        <f t="shared" si="586"/>
        <v>-5.5315620806914E-4</v>
      </c>
      <c r="CJ396" s="230">
        <f t="shared" si="586"/>
        <v>-5.5315620806914E-4</v>
      </c>
      <c r="CK396" s="230">
        <f t="shared" si="586"/>
        <v>-5.5315620806914E-4</v>
      </c>
      <c r="CL396" s="230">
        <f t="shared" si="586"/>
        <v>-5.5315620806914E-4</v>
      </c>
      <c r="CM396" s="230">
        <f t="shared" si="586"/>
        <v>-5.5315620806914E-4</v>
      </c>
      <c r="CN396" s="230">
        <f t="shared" si="586"/>
        <v>-5.5315620806914E-4</v>
      </c>
      <c r="CO396" s="230">
        <f t="shared" si="587"/>
        <v>-5.5315620806914E-4</v>
      </c>
      <c r="CP396" s="230">
        <f t="shared" si="587"/>
        <v>-5.5315620806914E-4</v>
      </c>
      <c r="CQ396" s="230">
        <f t="shared" si="587"/>
        <v>-5.5315620806914E-4</v>
      </c>
      <c r="CR396" s="230">
        <f t="shared" si="587"/>
        <v>-5.5315620806914E-4</v>
      </c>
      <c r="CS396" s="230">
        <f t="shared" si="587"/>
        <v>-5.5315620806914E-4</v>
      </c>
      <c r="CT396" s="230">
        <f t="shared" si="587"/>
        <v>-5.5315620806914E-4</v>
      </c>
      <c r="CU396" s="230">
        <f t="shared" si="587"/>
        <v>-5.5315620806914E-4</v>
      </c>
      <c r="CV396" s="230">
        <f t="shared" si="587"/>
        <v>-5.5315620806914E-4</v>
      </c>
      <c r="CW396" s="230">
        <f t="shared" si="587"/>
        <v>-5.5315620806914E-4</v>
      </c>
      <c r="CX396" s="230">
        <f t="shared" si="587"/>
        <v>-5.5315620806914E-4</v>
      </c>
      <c r="CY396" s="230">
        <f t="shared" si="588"/>
        <v>-5.5315620806914E-4</v>
      </c>
      <c r="CZ396" s="230">
        <f t="shared" si="588"/>
        <v>-5.5315620806914E-4</v>
      </c>
      <c r="DA396" s="230">
        <f t="shared" si="588"/>
        <v>-5.5315620806914E-4</v>
      </c>
      <c r="DB396" s="230">
        <f t="shared" si="588"/>
        <v>-5.5315620806914E-4</v>
      </c>
      <c r="DC396" s="230">
        <f t="shared" si="588"/>
        <v>-5.5315620806914E-4</v>
      </c>
      <c r="DD396" s="230">
        <f t="shared" si="588"/>
        <v>-5.5315620806914E-4</v>
      </c>
      <c r="DE396" s="230">
        <f t="shared" si="588"/>
        <v>-5.5315620806914E-4</v>
      </c>
      <c r="DF396" s="230">
        <f t="shared" si="588"/>
        <v>-5.5315620806914E-4</v>
      </c>
      <c r="DG396" s="230">
        <f t="shared" si="588"/>
        <v>-5.5315620806914E-4</v>
      </c>
      <c r="DH396" s="230">
        <f t="shared" si="588"/>
        <v>-5.5315620806914E-4</v>
      </c>
      <c r="DI396" s="230">
        <f t="shared" si="589"/>
        <v>-5.5315620806914E-4</v>
      </c>
      <c r="DJ396" s="230">
        <f t="shared" si="589"/>
        <v>-5.5315620806914E-4</v>
      </c>
      <c r="DK396" s="230">
        <f t="shared" si="589"/>
        <v>-5.5315620806914E-4</v>
      </c>
      <c r="DL396" s="230">
        <f t="shared" si="589"/>
        <v>-5.5315620806914E-4</v>
      </c>
      <c r="DM396" s="230">
        <f t="shared" si="589"/>
        <v>-5.5315620806914E-4</v>
      </c>
      <c r="DN396" s="230">
        <f t="shared" si="589"/>
        <v>-5.5315620806914E-4</v>
      </c>
      <c r="DO396" s="230">
        <f t="shared" si="589"/>
        <v>-5.5315620806914E-4</v>
      </c>
      <c r="DP396" s="230">
        <f t="shared" si="589"/>
        <v>-5.5315620806914E-4</v>
      </c>
    </row>
    <row r="397" spans="2:120" x14ac:dyDescent="0.25">
      <c r="B397" s="194" t="str">
        <f t="shared" si="529"/>
        <v>Morocco</v>
      </c>
      <c r="C397" s="233">
        <f>'web app'!$C$29</f>
        <v>668.55</v>
      </c>
      <c r="D397" s="234">
        <f>'web app'!$C$17</f>
        <v>0.15</v>
      </c>
      <c r="E397" s="235">
        <f>VLOOKUP($S397,'data countries EDGAR'!$A$15:$AA$223,'data countries EDGAR'!$AA$12,FALSE)</f>
        <v>4.7505618212781847E-3</v>
      </c>
      <c r="F397" s="235">
        <f>VLOOKUP($S397,'data countries EDGAR'!$A$15:$AA$223,'data countries EDGAR'!$Z$12,FALSE)</f>
        <v>1.9587975236647049E-3</v>
      </c>
      <c r="G397" s="193">
        <f t="shared" si="530"/>
        <v>1.589519187621462</v>
      </c>
      <c r="H397" s="262">
        <f>VLOOKUP($S397,'data countries EDGAR'!$A$15:$AA$223,'data countries EDGAR'!M$12,FALSE)/1000</f>
        <v>7.1869353646511008E-2</v>
      </c>
      <c r="I397" s="236">
        <f>VLOOKUP($S397,'data countries EDGAR'!$A$15:$AA$223,'data countries EDGAR'!N$12,FALSE)/1000</f>
        <v>6.7586685006221003E-2</v>
      </c>
      <c r="J397" s="236">
        <f>VLOOKUP($S397,'data countries EDGAR'!$A$15:$AA$223,'data countries EDGAR'!O$12,FALSE)/1000</f>
        <v>7.3129551791254008E-2</v>
      </c>
      <c r="K397" s="236">
        <f>VLOOKUP($S397,'data countries EDGAR'!$A$15:$AA$223,'data countries EDGAR'!P$12,FALSE)/1000</f>
        <v>7.2325589279054997E-2</v>
      </c>
      <c r="L397" s="236">
        <f>VLOOKUP($S397,'data countries EDGAR'!$A$15:$AA$223,'data countries EDGAR'!Q$12,FALSE)/1000</f>
        <v>7.0045858772919009E-2</v>
      </c>
      <c r="M397" s="236">
        <f>VLOOKUP($S397,'data countries EDGAR'!$A$15:$AA$223,'data countries EDGAR'!R$12,FALSE)/1000</f>
        <v>7.0040885056098998E-2</v>
      </c>
      <c r="N397" s="236"/>
      <c r="O397" s="236"/>
      <c r="P397" s="262">
        <f t="shared" si="531"/>
        <v>0.35312856990554803</v>
      </c>
      <c r="Q397" s="194">
        <f t="shared" si="532"/>
        <v>-5.3539102328791159E-2</v>
      </c>
      <c r="R397" s="237">
        <f t="shared" si="533"/>
        <v>4.330274070479307E-2</v>
      </c>
      <c r="S397" s="194" t="str">
        <f>'data countries EDGAR'!A140</f>
        <v>Morocco</v>
      </c>
      <c r="T397" s="210">
        <f>'web app'!$M$22-1</f>
        <v>2024</v>
      </c>
      <c r="U397" s="228">
        <f t="shared" si="534"/>
        <v>1.2363906177159141</v>
      </c>
      <c r="V397" s="193">
        <f t="shared" si="516"/>
        <v>1.2363906177164949</v>
      </c>
      <c r="W397" s="254">
        <f t="shared" si="535"/>
        <v>5.6649479584431006E-2</v>
      </c>
      <c r="X397" s="197">
        <f t="shared" si="517"/>
        <v>7.0040885056098998E-2</v>
      </c>
      <c r="Y397" s="229">
        <f t="shared" si="518"/>
        <v>-1.4008177011219801E-3</v>
      </c>
      <c r="Z397" s="199">
        <f t="shared" si="536"/>
        <v>7.1441702757220976E-2</v>
      </c>
      <c r="AA397" s="199">
        <f t="shared" si="519"/>
        <v>-292.02460169274735</v>
      </c>
      <c r="AB397" s="200">
        <f t="shared" si="520"/>
        <v>298392.84320622106</v>
      </c>
      <c r="AC397" s="199">
        <f t="shared" si="537"/>
        <v>2024.5064789519961</v>
      </c>
      <c r="AD397" s="199">
        <f t="shared" si="538"/>
        <v>2063.0864873736973</v>
      </c>
      <c r="AE397" s="201">
        <f t="shared" si="539"/>
        <v>2063.0864873736973</v>
      </c>
      <c r="AF397" s="202">
        <f t="shared" si="521"/>
        <v>2062.3298895820562</v>
      </c>
      <c r="AG397" s="202">
        <f t="shared" si="540"/>
        <v>2063.0864873736973</v>
      </c>
      <c r="AH397" s="202">
        <f t="shared" si="541"/>
        <v>2063</v>
      </c>
      <c r="AI397" s="177">
        <f t="shared" si="522"/>
        <v>2062</v>
      </c>
      <c r="AJ397" s="178" cm="1">
        <f t="array" ref="AJ397">IFERROR(INDEX($AN$6:$DP$6,MATCH(_xlfn.AGGREGATE(14,6,(AN397:DP397)/(AN397:DP397&lt;=0),1),AN397:DP397,0)),"-")</f>
        <v>2062</v>
      </c>
      <c r="AL397" s="176" t="s">
        <v>302</v>
      </c>
      <c r="AM397" s="154">
        <f t="shared" si="523"/>
        <v>7.1869353646511008E-2</v>
      </c>
      <c r="AN397" s="173">
        <f t="shared" si="524"/>
        <v>6.7586685006221003E-2</v>
      </c>
      <c r="AO397" s="173">
        <f t="shared" si="525"/>
        <v>7.3129551791254008E-2</v>
      </c>
      <c r="AP397" s="173">
        <f t="shared" si="526"/>
        <v>7.2325589279054997E-2</v>
      </c>
      <c r="AQ397" s="173">
        <f t="shared" si="527"/>
        <v>7.0045858772919009E-2</v>
      </c>
      <c r="AR397" s="173">
        <f t="shared" si="528"/>
        <v>7.0040885056098998E-2</v>
      </c>
      <c r="AS397" s="230">
        <f t="shared" si="582"/>
        <v>6.8189415600863751E-2</v>
      </c>
      <c r="AT397" s="230">
        <f t="shared" si="582"/>
        <v>6.6337946145628504E-2</v>
      </c>
      <c r="AU397" s="230">
        <f t="shared" si="582"/>
        <v>6.4486476690393271E-2</v>
      </c>
      <c r="AV397" s="230">
        <f t="shared" si="582"/>
        <v>6.2635007235158024E-2</v>
      </c>
      <c r="AW397" s="230">
        <f t="shared" si="582"/>
        <v>6.0783537779922778E-2</v>
      </c>
      <c r="AX397" s="230">
        <f t="shared" si="582"/>
        <v>5.8932068324687531E-2</v>
      </c>
      <c r="AY397" s="230">
        <f t="shared" si="582"/>
        <v>5.7080598869452291E-2</v>
      </c>
      <c r="AZ397" s="230">
        <f t="shared" si="582"/>
        <v>5.5229129414217044E-2</v>
      </c>
      <c r="BA397" s="230">
        <f t="shared" si="583"/>
        <v>5.3377659958981805E-2</v>
      </c>
      <c r="BB397" s="230">
        <f t="shared" si="583"/>
        <v>5.1526190503746558E-2</v>
      </c>
      <c r="BC397" s="230">
        <f t="shared" si="583"/>
        <v>4.9674721048511311E-2</v>
      </c>
      <c r="BD397" s="230">
        <f t="shared" si="583"/>
        <v>4.7823251593276071E-2</v>
      </c>
      <c r="BE397" s="230">
        <f t="shared" si="583"/>
        <v>4.5971782138040831E-2</v>
      </c>
      <c r="BF397" s="230">
        <f t="shared" si="583"/>
        <v>4.4120312682805585E-2</v>
      </c>
      <c r="BG397" s="230">
        <f t="shared" si="583"/>
        <v>4.2268843227570338E-2</v>
      </c>
      <c r="BH397" s="230">
        <f t="shared" si="583"/>
        <v>4.0417373772335091E-2</v>
      </c>
      <c r="BI397" s="230">
        <f t="shared" si="583"/>
        <v>3.8565904317099851E-2</v>
      </c>
      <c r="BJ397" s="230">
        <f t="shared" si="583"/>
        <v>3.6714434861864605E-2</v>
      </c>
      <c r="BK397" s="230">
        <f t="shared" si="584"/>
        <v>3.4862965406629365E-2</v>
      </c>
      <c r="BL397" s="230">
        <f t="shared" si="584"/>
        <v>3.3011495951394118E-2</v>
      </c>
      <c r="BM397" s="230">
        <f t="shared" si="584"/>
        <v>3.1160026496158878E-2</v>
      </c>
      <c r="BN397" s="230">
        <f t="shared" si="584"/>
        <v>2.9308557040923632E-2</v>
      </c>
      <c r="BO397" s="230">
        <f t="shared" si="584"/>
        <v>2.7457087585688385E-2</v>
      </c>
      <c r="BP397" s="230">
        <f t="shared" si="584"/>
        <v>2.5605618130453145E-2</v>
      </c>
      <c r="BQ397" s="230">
        <f t="shared" si="584"/>
        <v>2.3754148675217898E-2</v>
      </c>
      <c r="BR397" s="230">
        <f t="shared" si="584"/>
        <v>2.1902679219982658E-2</v>
      </c>
      <c r="BS397" s="230">
        <f t="shared" si="584"/>
        <v>2.0051209764747412E-2</v>
      </c>
      <c r="BT397" s="230">
        <f t="shared" si="584"/>
        <v>1.8199740309512165E-2</v>
      </c>
      <c r="BU397" s="230">
        <f t="shared" si="585"/>
        <v>1.6348270854276925E-2</v>
      </c>
      <c r="BV397" s="230">
        <f t="shared" si="585"/>
        <v>1.4496801399041678E-2</v>
      </c>
      <c r="BW397" s="230">
        <f t="shared" si="585"/>
        <v>1.2645331943806438E-2</v>
      </c>
      <c r="BX397" s="230">
        <f t="shared" si="585"/>
        <v>1.0793862488571192E-2</v>
      </c>
      <c r="BY397" s="230">
        <f t="shared" si="585"/>
        <v>8.942393033335945E-3</v>
      </c>
      <c r="BZ397" s="230">
        <f t="shared" si="585"/>
        <v>7.0909235781007052E-3</v>
      </c>
      <c r="CA397" s="230">
        <f t="shared" si="585"/>
        <v>5.2394541228654584E-3</v>
      </c>
      <c r="CB397" s="230">
        <f t="shared" si="585"/>
        <v>3.3879846676302117E-3</v>
      </c>
      <c r="CC397" s="230">
        <f t="shared" si="585"/>
        <v>1.5365152123949788E-3</v>
      </c>
      <c r="CD397" s="230">
        <f t="shared" si="585"/>
        <v>-3.1495424284026796E-4</v>
      </c>
      <c r="CE397" s="230">
        <f t="shared" si="586"/>
        <v>-1.3938931444376693E-3</v>
      </c>
      <c r="CF397" s="230">
        <f t="shared" si="586"/>
        <v>-1.4008177011219801E-3</v>
      </c>
      <c r="CG397" s="230">
        <f t="shared" si="586"/>
        <v>-1.4008177011219801E-3</v>
      </c>
      <c r="CH397" s="230">
        <f t="shared" si="586"/>
        <v>-1.4008177011219801E-3</v>
      </c>
      <c r="CI397" s="230">
        <f t="shared" si="586"/>
        <v>-1.4008177011219801E-3</v>
      </c>
      <c r="CJ397" s="230">
        <f t="shared" si="586"/>
        <v>-1.4008177011219801E-3</v>
      </c>
      <c r="CK397" s="230">
        <f t="shared" si="586"/>
        <v>-1.4008177011219801E-3</v>
      </c>
      <c r="CL397" s="230">
        <f t="shared" si="586"/>
        <v>-1.4008177011219801E-3</v>
      </c>
      <c r="CM397" s="230">
        <f t="shared" si="586"/>
        <v>-1.4008177011219801E-3</v>
      </c>
      <c r="CN397" s="230">
        <f t="shared" si="586"/>
        <v>-1.4008177011219801E-3</v>
      </c>
      <c r="CO397" s="230">
        <f t="shared" si="587"/>
        <v>-1.4008177011219801E-3</v>
      </c>
      <c r="CP397" s="230">
        <f t="shared" si="587"/>
        <v>-1.4008177011219801E-3</v>
      </c>
      <c r="CQ397" s="230">
        <f t="shared" si="587"/>
        <v>-1.4008177011219801E-3</v>
      </c>
      <c r="CR397" s="230">
        <f t="shared" si="587"/>
        <v>-1.4008177011219801E-3</v>
      </c>
      <c r="CS397" s="230">
        <f t="shared" si="587"/>
        <v>-1.4008177011219801E-3</v>
      </c>
      <c r="CT397" s="230">
        <f t="shared" si="587"/>
        <v>-1.4008177011219801E-3</v>
      </c>
      <c r="CU397" s="230">
        <f t="shared" si="587"/>
        <v>-1.4008177011219801E-3</v>
      </c>
      <c r="CV397" s="230">
        <f t="shared" si="587"/>
        <v>-1.4008177011219801E-3</v>
      </c>
      <c r="CW397" s="230">
        <f t="shared" si="587"/>
        <v>-1.4008177011219801E-3</v>
      </c>
      <c r="CX397" s="230">
        <f t="shared" si="587"/>
        <v>-1.4008177011219801E-3</v>
      </c>
      <c r="CY397" s="230">
        <f t="shared" si="588"/>
        <v>-1.4008177011219801E-3</v>
      </c>
      <c r="CZ397" s="230">
        <f t="shared" si="588"/>
        <v>-1.4008177011219801E-3</v>
      </c>
      <c r="DA397" s="230">
        <f t="shared" si="588"/>
        <v>-1.4008177011219801E-3</v>
      </c>
      <c r="DB397" s="230">
        <f t="shared" si="588"/>
        <v>-1.4008177011219801E-3</v>
      </c>
      <c r="DC397" s="230">
        <f t="shared" si="588"/>
        <v>-1.4008177011219801E-3</v>
      </c>
      <c r="DD397" s="230">
        <f t="shared" si="588"/>
        <v>-1.4008177011219801E-3</v>
      </c>
      <c r="DE397" s="230">
        <f t="shared" si="588"/>
        <v>-1.4008177011219801E-3</v>
      </c>
      <c r="DF397" s="230">
        <f t="shared" si="588"/>
        <v>-1.4008177011219801E-3</v>
      </c>
      <c r="DG397" s="230">
        <f t="shared" si="588"/>
        <v>-1.4008177011219801E-3</v>
      </c>
      <c r="DH397" s="230">
        <f t="shared" si="588"/>
        <v>-1.4008177011219801E-3</v>
      </c>
      <c r="DI397" s="230">
        <f t="shared" si="589"/>
        <v>-1.4008177011219801E-3</v>
      </c>
      <c r="DJ397" s="230">
        <f t="shared" si="589"/>
        <v>-1.4008177011219801E-3</v>
      </c>
      <c r="DK397" s="230">
        <f t="shared" si="589"/>
        <v>-1.4008177011219801E-3</v>
      </c>
      <c r="DL397" s="230">
        <f t="shared" si="589"/>
        <v>-1.4008177011219801E-3</v>
      </c>
      <c r="DM397" s="230">
        <f t="shared" si="589"/>
        <v>-1.4008177011219801E-3</v>
      </c>
      <c r="DN397" s="230">
        <f t="shared" si="589"/>
        <v>-1.4008177011219801E-3</v>
      </c>
      <c r="DO397" s="230">
        <f t="shared" si="589"/>
        <v>-1.4008177011219801E-3</v>
      </c>
      <c r="DP397" s="230">
        <f t="shared" si="589"/>
        <v>-1.4008177011219801E-3</v>
      </c>
    </row>
    <row r="398" spans="2:120" x14ac:dyDescent="0.25">
      <c r="B398" s="194" t="str">
        <f t="shared" si="529"/>
        <v>Mozambique</v>
      </c>
      <c r="C398" s="233">
        <f>'web app'!$C$29</f>
        <v>668.55</v>
      </c>
      <c r="D398" s="234">
        <f>'web app'!$C$17</f>
        <v>0.15</v>
      </c>
      <c r="E398" s="235">
        <f>VLOOKUP($S398,'data countries EDGAR'!$A$15:$AA$223,'data countries EDGAR'!$AA$12,FALSE)</f>
        <v>4.0728516454272999E-3</v>
      </c>
      <c r="F398" s="235">
        <f>VLOOKUP($S398,'data countries EDGAR'!$A$15:$AA$223,'data countries EDGAR'!$Z$12,FALSE)</f>
        <v>2.351922614217123E-4</v>
      </c>
      <c r="G398" s="193">
        <f t="shared" si="530"/>
        <v>0.54208786355002603</v>
      </c>
      <c r="H398" s="262">
        <f>VLOOKUP($S398,'data countries EDGAR'!$A$15:$AA$223,'data countries EDGAR'!M$12,FALSE)/1000</f>
        <v>8.6293328467230996E-3</v>
      </c>
      <c r="I398" s="236">
        <f>VLOOKUP($S398,'data countries EDGAR'!$A$15:$AA$223,'data countries EDGAR'!N$12,FALSE)/1000</f>
        <v>7.9534373310516E-3</v>
      </c>
      <c r="J398" s="236">
        <f>VLOOKUP($S398,'data countries EDGAR'!$A$15:$AA$223,'data countries EDGAR'!O$12,FALSE)/1000</f>
        <v>9.1439183252852007E-3</v>
      </c>
      <c r="K398" s="236">
        <f>VLOOKUP($S398,'data countries EDGAR'!$A$15:$AA$223,'data countries EDGAR'!P$12,FALSE)/1000</f>
        <v>1.0897192470131E-2</v>
      </c>
      <c r="L398" s="236">
        <f>VLOOKUP($S398,'data countries EDGAR'!$A$15:$AA$223,'data countries EDGAR'!Q$12,FALSE)/1000</f>
        <v>1.0719047104969001E-2</v>
      </c>
      <c r="M398" s="236">
        <f>VLOOKUP($S398,'data countries EDGAR'!$A$15:$AA$223,'data countries EDGAR'!R$12,FALSE)/1000</f>
        <v>1.0112699277307E-2</v>
      </c>
      <c r="N398" s="236"/>
      <c r="O398" s="236"/>
      <c r="P398" s="262">
        <f t="shared" si="531"/>
        <v>4.8826294508743803E-2</v>
      </c>
      <c r="Q398" s="194">
        <f t="shared" si="532"/>
        <v>0</v>
      </c>
      <c r="R398" s="237">
        <f t="shared" si="533"/>
        <v>0</v>
      </c>
      <c r="S398" s="194" t="str">
        <f>'data countries EDGAR'!A141</f>
        <v>Mozambique</v>
      </c>
      <c r="T398" s="210">
        <f>'web app'!$M$22-1</f>
        <v>2024</v>
      </c>
      <c r="U398" s="228">
        <f t="shared" si="534"/>
        <v>0.49326156904128221</v>
      </c>
      <c r="V398" s="193">
        <f t="shared" si="516"/>
        <v>0.46559219623647069</v>
      </c>
      <c r="W398" s="254">
        <f t="shared" si="535"/>
        <v>-3.5593029397421372E-2</v>
      </c>
      <c r="X398" s="197">
        <f t="shared" si="517"/>
        <v>1.0112699277307E-2</v>
      </c>
      <c r="Y398" s="229">
        <f t="shared" si="518"/>
        <v>-2.0225398554614001E-4</v>
      </c>
      <c r="Z398" s="199">
        <f t="shared" si="536"/>
        <v>1.031495326285314E-2</v>
      </c>
      <c r="AA398" s="199">
        <f t="shared" si="519"/>
        <v>-42.792826458440793</v>
      </c>
      <c r="AB398" s="200">
        <f t="shared" si="520"/>
        <v>44357.209721983505</v>
      </c>
      <c r="AC398" s="199">
        <f t="shared" si="537"/>
        <v>2024.5025095871176</v>
      </c>
      <c r="AD398" s="199">
        <f t="shared" si="538"/>
        <v>2124.1179802942097</v>
      </c>
      <c r="AE398" s="201">
        <f t="shared" si="539"/>
        <v>2124.1179802942097</v>
      </c>
      <c r="AF398" s="202">
        <f t="shared" si="521"/>
        <v>2122.1646865629505</v>
      </c>
      <c r="AG398" s="202">
        <f t="shared" si="540"/>
        <v>2124.1179802942097</v>
      </c>
      <c r="AH398" s="202">
        <f t="shared" si="541"/>
        <v>2124</v>
      </c>
      <c r="AI398" s="177">
        <f t="shared" si="522"/>
        <v>2122</v>
      </c>
      <c r="AJ398" s="178" t="str" cm="1">
        <f t="array" ref="AJ398">IFERROR(INDEX($AN$6:$DP$6,MATCH(_xlfn.AGGREGATE(14,6,(AN398:DP398)/(AN398:DP398&lt;=0),1),AN398:DP398,0)),"-")</f>
        <v>-</v>
      </c>
      <c r="AL398" s="176" t="s">
        <v>302</v>
      </c>
      <c r="AM398" s="154">
        <f t="shared" si="523"/>
        <v>8.6293328467230996E-3</v>
      </c>
      <c r="AN398" s="173">
        <f t="shared" si="524"/>
        <v>7.9534373310516E-3</v>
      </c>
      <c r="AO398" s="173">
        <f t="shared" si="525"/>
        <v>9.1439183252852007E-3</v>
      </c>
      <c r="AP398" s="173">
        <f t="shared" si="526"/>
        <v>1.0897192470131E-2</v>
      </c>
      <c r="AQ398" s="173">
        <f t="shared" si="527"/>
        <v>1.0719047104969001E-2</v>
      </c>
      <c r="AR398" s="173">
        <f t="shared" si="528"/>
        <v>1.0112699277307E-2</v>
      </c>
      <c r="AS398" s="230">
        <f t="shared" si="582"/>
        <v>1.0009154182010054E-2</v>
      </c>
      <c r="AT398" s="230">
        <f t="shared" si="582"/>
        <v>9.9056090867131099E-3</v>
      </c>
      <c r="AU398" s="230">
        <f t="shared" si="582"/>
        <v>9.8020639914161642E-3</v>
      </c>
      <c r="AV398" s="230">
        <f t="shared" si="582"/>
        <v>9.6985188961192185E-3</v>
      </c>
      <c r="AW398" s="230">
        <f t="shared" si="582"/>
        <v>9.5949738008222745E-3</v>
      </c>
      <c r="AX398" s="230">
        <f t="shared" si="582"/>
        <v>9.4914287055253288E-3</v>
      </c>
      <c r="AY398" s="230">
        <f t="shared" si="582"/>
        <v>9.3878836102283848E-3</v>
      </c>
      <c r="AZ398" s="230">
        <f t="shared" si="582"/>
        <v>9.2843385149314391E-3</v>
      </c>
      <c r="BA398" s="230">
        <f t="shared" si="583"/>
        <v>9.1807934196344934E-3</v>
      </c>
      <c r="BB398" s="230">
        <f t="shared" si="583"/>
        <v>9.0772483243375494E-3</v>
      </c>
      <c r="BC398" s="230">
        <f t="shared" si="583"/>
        <v>8.9737032290406037E-3</v>
      </c>
      <c r="BD398" s="230">
        <f t="shared" si="583"/>
        <v>8.870158133743658E-3</v>
      </c>
      <c r="BE398" s="230">
        <f t="shared" si="583"/>
        <v>8.7666130384467141E-3</v>
      </c>
      <c r="BF398" s="230">
        <f t="shared" si="583"/>
        <v>8.6630679431497683E-3</v>
      </c>
      <c r="BG398" s="230">
        <f t="shared" si="583"/>
        <v>8.5595228478528226E-3</v>
      </c>
      <c r="BH398" s="230">
        <f t="shared" si="583"/>
        <v>8.4559777525558787E-3</v>
      </c>
      <c r="BI398" s="230">
        <f t="shared" si="583"/>
        <v>8.352432657258933E-3</v>
      </c>
      <c r="BJ398" s="230">
        <f t="shared" si="583"/>
        <v>8.248887561961989E-3</v>
      </c>
      <c r="BK398" s="230">
        <f t="shared" si="584"/>
        <v>8.1453424666650433E-3</v>
      </c>
      <c r="BL398" s="230">
        <f t="shared" si="584"/>
        <v>8.0417973713680976E-3</v>
      </c>
      <c r="BM398" s="230">
        <f t="shared" si="584"/>
        <v>7.9382522760711536E-3</v>
      </c>
      <c r="BN398" s="230">
        <f t="shared" si="584"/>
        <v>7.8347071807742079E-3</v>
      </c>
      <c r="BO398" s="230">
        <f t="shared" si="584"/>
        <v>7.731162085477263E-3</v>
      </c>
      <c r="BP398" s="230">
        <f t="shared" si="584"/>
        <v>7.6276169901803182E-3</v>
      </c>
      <c r="BQ398" s="230">
        <f t="shared" si="584"/>
        <v>7.5240718948833725E-3</v>
      </c>
      <c r="BR398" s="230">
        <f t="shared" si="584"/>
        <v>7.4205267995864277E-3</v>
      </c>
      <c r="BS398" s="230">
        <f t="shared" si="584"/>
        <v>7.3169817042894828E-3</v>
      </c>
      <c r="BT398" s="230">
        <f t="shared" si="584"/>
        <v>7.2134366089925371E-3</v>
      </c>
      <c r="BU398" s="230">
        <f t="shared" si="585"/>
        <v>7.1098915136955931E-3</v>
      </c>
      <c r="BV398" s="230">
        <f t="shared" si="585"/>
        <v>7.0063464183986474E-3</v>
      </c>
      <c r="BW398" s="230">
        <f t="shared" si="585"/>
        <v>6.9028013231017026E-3</v>
      </c>
      <c r="BX398" s="230">
        <f t="shared" si="585"/>
        <v>6.7992562278047577E-3</v>
      </c>
      <c r="BY398" s="230">
        <f t="shared" si="585"/>
        <v>6.695711132507812E-3</v>
      </c>
      <c r="BZ398" s="230">
        <f t="shared" si="585"/>
        <v>6.5921660372108672E-3</v>
      </c>
      <c r="CA398" s="230">
        <f t="shared" si="585"/>
        <v>6.4886209419139224E-3</v>
      </c>
      <c r="CB398" s="230">
        <f t="shared" si="585"/>
        <v>6.3850758466169766E-3</v>
      </c>
      <c r="CC398" s="230">
        <f t="shared" si="585"/>
        <v>6.2815307513200318E-3</v>
      </c>
      <c r="CD398" s="230">
        <f t="shared" si="585"/>
        <v>6.177985656023087E-3</v>
      </c>
      <c r="CE398" s="230">
        <f t="shared" si="586"/>
        <v>6.0744405607261421E-3</v>
      </c>
      <c r="CF398" s="230">
        <f t="shared" si="586"/>
        <v>5.9708954654291964E-3</v>
      </c>
      <c r="CG398" s="230">
        <f t="shared" si="586"/>
        <v>5.8673503701322516E-3</v>
      </c>
      <c r="CH398" s="230">
        <f t="shared" si="586"/>
        <v>5.7638052748353067E-3</v>
      </c>
      <c r="CI398" s="230">
        <f t="shared" si="586"/>
        <v>5.6602601795383619E-3</v>
      </c>
      <c r="CJ398" s="230">
        <f t="shared" si="586"/>
        <v>5.5567150842414162E-3</v>
      </c>
      <c r="CK398" s="230">
        <f t="shared" si="586"/>
        <v>5.4531699889444714E-3</v>
      </c>
      <c r="CL398" s="230">
        <f t="shared" si="586"/>
        <v>5.3496248936475265E-3</v>
      </c>
      <c r="CM398" s="230">
        <f t="shared" si="586"/>
        <v>5.2460797983505817E-3</v>
      </c>
      <c r="CN398" s="230">
        <f t="shared" si="586"/>
        <v>5.142534703053636E-3</v>
      </c>
      <c r="CO398" s="230">
        <f t="shared" si="587"/>
        <v>5.0389896077566911E-3</v>
      </c>
      <c r="CP398" s="230">
        <f t="shared" si="587"/>
        <v>4.9354445124597463E-3</v>
      </c>
      <c r="CQ398" s="230">
        <f t="shared" si="587"/>
        <v>4.8318994171628006E-3</v>
      </c>
      <c r="CR398" s="230">
        <f t="shared" si="587"/>
        <v>4.7283543218658557E-3</v>
      </c>
      <c r="CS398" s="230">
        <f t="shared" si="587"/>
        <v>4.6248092265689109E-3</v>
      </c>
      <c r="CT398" s="230">
        <f t="shared" si="587"/>
        <v>4.5212641312719661E-3</v>
      </c>
      <c r="CU398" s="230">
        <f t="shared" si="587"/>
        <v>4.4177190359750203E-3</v>
      </c>
      <c r="CV398" s="230">
        <f t="shared" si="587"/>
        <v>4.3141739406780755E-3</v>
      </c>
      <c r="CW398" s="230">
        <f t="shared" si="587"/>
        <v>4.2106288453811307E-3</v>
      </c>
      <c r="CX398" s="230">
        <f t="shared" si="587"/>
        <v>4.1070837500841858E-3</v>
      </c>
      <c r="CY398" s="230">
        <f t="shared" si="588"/>
        <v>4.0035386547872401E-3</v>
      </c>
      <c r="CZ398" s="230">
        <f t="shared" si="588"/>
        <v>3.8999935594902953E-3</v>
      </c>
      <c r="DA398" s="230">
        <f t="shared" si="588"/>
        <v>3.7964484641933504E-3</v>
      </c>
      <c r="DB398" s="230">
        <f t="shared" si="588"/>
        <v>3.6929033688964056E-3</v>
      </c>
      <c r="DC398" s="230">
        <f t="shared" si="588"/>
        <v>3.5893582735994599E-3</v>
      </c>
      <c r="DD398" s="230">
        <f t="shared" si="588"/>
        <v>3.485813178302515E-3</v>
      </c>
      <c r="DE398" s="230">
        <f t="shared" si="588"/>
        <v>3.3822680830055702E-3</v>
      </c>
      <c r="DF398" s="230">
        <f t="shared" si="588"/>
        <v>3.2787229877086245E-3</v>
      </c>
      <c r="DG398" s="230">
        <f t="shared" si="588"/>
        <v>3.1751778924116797E-3</v>
      </c>
      <c r="DH398" s="230">
        <f t="shared" si="588"/>
        <v>3.0716327971147348E-3</v>
      </c>
      <c r="DI398" s="230">
        <f t="shared" si="589"/>
        <v>2.96808770181779E-3</v>
      </c>
      <c r="DJ398" s="230">
        <f t="shared" si="589"/>
        <v>2.8645426065208443E-3</v>
      </c>
      <c r="DK398" s="230">
        <f t="shared" si="589"/>
        <v>2.7609975112238994E-3</v>
      </c>
      <c r="DL398" s="230">
        <f t="shared" si="589"/>
        <v>2.6574524159269546E-3</v>
      </c>
      <c r="DM398" s="230">
        <f t="shared" si="589"/>
        <v>2.5539073206300097E-3</v>
      </c>
      <c r="DN398" s="230">
        <f t="shared" si="589"/>
        <v>2.450362225333064E-3</v>
      </c>
      <c r="DO398" s="230">
        <f t="shared" si="589"/>
        <v>2.3468171300361192E-3</v>
      </c>
      <c r="DP398" s="230">
        <f t="shared" si="589"/>
        <v>2.2432720347391744E-3</v>
      </c>
    </row>
    <row r="399" spans="2:120" x14ac:dyDescent="0.25">
      <c r="B399" s="194" t="str">
        <f t="shared" si="529"/>
        <v>Myanmar/Burma</v>
      </c>
      <c r="C399" s="233">
        <f>'web app'!$C$29</f>
        <v>668.55</v>
      </c>
      <c r="D399" s="234">
        <f>'web app'!$C$17</f>
        <v>0.15</v>
      </c>
      <c r="E399" s="235">
        <f>VLOOKUP($S399,'data countries EDGAR'!$A$15:$AA$223,'data countries EDGAR'!$AA$12,FALSE)</f>
        <v>7.0458873629065328E-3</v>
      </c>
      <c r="F399" s="235">
        <f>VLOOKUP($S399,'data countries EDGAR'!$A$15:$AA$223,'data countries EDGAR'!$Z$12,FALSE)</f>
        <v>9.3732870487636677E-4</v>
      </c>
      <c r="G399" s="193">
        <f t="shared" si="530"/>
        <v>1.239232639269005</v>
      </c>
      <c r="H399" s="262">
        <f>VLOOKUP($S399,'data countries EDGAR'!$A$15:$AA$223,'data countries EDGAR'!M$12,FALSE)/1000</f>
        <v>3.4391103398860999E-2</v>
      </c>
      <c r="I399" s="236">
        <f>VLOOKUP($S399,'data countries EDGAR'!$A$15:$AA$223,'data countries EDGAR'!N$12,FALSE)/1000</f>
        <v>3.4718610567514997E-2</v>
      </c>
      <c r="J399" s="236">
        <f>VLOOKUP($S399,'data countries EDGAR'!$A$15:$AA$223,'data countries EDGAR'!O$12,FALSE)/1000</f>
        <v>3.1837736691769002E-2</v>
      </c>
      <c r="K399" s="236">
        <f>VLOOKUP($S399,'data countries EDGAR'!$A$15:$AA$223,'data countries EDGAR'!P$12,FALSE)/1000</f>
        <v>3.1031013779246001E-2</v>
      </c>
      <c r="L399" s="236">
        <f>VLOOKUP($S399,'data countries EDGAR'!$A$15:$AA$223,'data countries EDGAR'!Q$12,FALSE)/1000</f>
        <v>3.1240966631944003E-2</v>
      </c>
      <c r="M399" s="236">
        <f>VLOOKUP($S399,'data countries EDGAR'!$A$15:$AA$223,'data countries EDGAR'!R$12,FALSE)/1000</f>
        <v>3.1362831033077E-2</v>
      </c>
      <c r="N399" s="236"/>
      <c r="O399" s="236"/>
      <c r="P399" s="262">
        <f t="shared" si="531"/>
        <v>0.160191158703551</v>
      </c>
      <c r="Q399" s="194">
        <f t="shared" si="532"/>
        <v>-3.5665909905097642E-3</v>
      </c>
      <c r="R399" s="237">
        <f t="shared" si="533"/>
        <v>3.30533260745523E-3</v>
      </c>
      <c r="S399" s="194" t="str">
        <f>'data countries EDGAR'!A142</f>
        <v>Myanmar/Burma</v>
      </c>
      <c r="T399" s="210">
        <f>'web app'!$M$22-1</f>
        <v>2024</v>
      </c>
      <c r="U399" s="228">
        <f t="shared" si="534"/>
        <v>1.079041480565454</v>
      </c>
      <c r="V399" s="193">
        <f t="shared" si="516"/>
        <v>1.0790414805652566</v>
      </c>
      <c r="W399" s="254">
        <f t="shared" si="535"/>
        <v>2.9065454477657626E-2</v>
      </c>
      <c r="X399" s="197">
        <f t="shared" si="517"/>
        <v>3.1362831033077E-2</v>
      </c>
      <c r="Y399" s="229">
        <f t="shared" si="518"/>
        <v>-6.2725662066154004E-4</v>
      </c>
      <c r="Z399" s="199">
        <f t="shared" si="536"/>
        <v>3.1990087653738543E-2</v>
      </c>
      <c r="AA399" s="199">
        <f t="shared" si="519"/>
        <v>-131.81328096511254</v>
      </c>
      <c r="AB399" s="200">
        <f t="shared" si="520"/>
        <v>135741.41405625758</v>
      </c>
      <c r="AC399" s="199">
        <f t="shared" si="537"/>
        <v>2024.5034995438571</v>
      </c>
      <c r="AD399" s="199">
        <f t="shared" si="538"/>
        <v>2095.9378819197568</v>
      </c>
      <c r="AE399" s="201">
        <f t="shared" si="539"/>
        <v>2095.9378819197568</v>
      </c>
      <c r="AF399" s="202">
        <f t="shared" si="521"/>
        <v>2094.5371391370163</v>
      </c>
      <c r="AG399" s="202">
        <f t="shared" si="540"/>
        <v>2095.9378819197568</v>
      </c>
      <c r="AH399" s="202">
        <f t="shared" si="541"/>
        <v>2095</v>
      </c>
      <c r="AI399" s="177">
        <f t="shared" si="522"/>
        <v>2095</v>
      </c>
      <c r="AJ399" s="178" cm="1">
        <f t="array" ref="AJ399">IFERROR(INDEX($AN$6:$DP$6,MATCH(_xlfn.AGGREGATE(14,6,(AN399:DP399)/(AN399:DP399&lt;=0),1),AN399:DP399,0)),"-")</f>
        <v>2095</v>
      </c>
      <c r="AL399" s="176" t="s">
        <v>302</v>
      </c>
      <c r="AM399" s="154">
        <f t="shared" si="523"/>
        <v>3.4391103398860999E-2</v>
      </c>
      <c r="AN399" s="173">
        <f t="shared" si="524"/>
        <v>3.4718610567514997E-2</v>
      </c>
      <c r="AO399" s="173">
        <f t="shared" si="525"/>
        <v>3.1837736691769002E-2</v>
      </c>
      <c r="AP399" s="173">
        <f t="shared" si="526"/>
        <v>3.1031013779246001E-2</v>
      </c>
      <c r="AQ399" s="173">
        <f t="shared" si="527"/>
        <v>3.1240966631944003E-2</v>
      </c>
      <c r="AR399" s="173">
        <f t="shared" si="528"/>
        <v>3.1362831033077E-2</v>
      </c>
      <c r="AS399" s="230">
        <f t="shared" si="582"/>
        <v>3.091502817562846E-2</v>
      </c>
      <c r="AT399" s="230">
        <f t="shared" si="582"/>
        <v>3.046722531817992E-2</v>
      </c>
      <c r="AU399" s="230">
        <f t="shared" si="582"/>
        <v>3.0019422460731377E-2</v>
      </c>
      <c r="AV399" s="230">
        <f t="shared" si="582"/>
        <v>2.9571619603282837E-2</v>
      </c>
      <c r="AW399" s="230">
        <f t="shared" si="582"/>
        <v>2.9123816745834297E-2</v>
      </c>
      <c r="AX399" s="230">
        <f t="shared" si="582"/>
        <v>2.8676013888385758E-2</v>
      </c>
      <c r="AY399" s="230">
        <f t="shared" si="582"/>
        <v>2.8228211030937214E-2</v>
      </c>
      <c r="AZ399" s="230">
        <f t="shared" si="582"/>
        <v>2.7780408173488674E-2</v>
      </c>
      <c r="BA399" s="230">
        <f t="shared" si="583"/>
        <v>2.7332605316040134E-2</v>
      </c>
      <c r="BB399" s="230">
        <f t="shared" si="583"/>
        <v>2.6884802458591595E-2</v>
      </c>
      <c r="BC399" s="230">
        <f t="shared" si="583"/>
        <v>2.6436999601143055E-2</v>
      </c>
      <c r="BD399" s="230">
        <f t="shared" si="583"/>
        <v>2.5989196743694511E-2</v>
      </c>
      <c r="BE399" s="230">
        <f t="shared" si="583"/>
        <v>2.5541393886245971E-2</v>
      </c>
      <c r="BF399" s="230">
        <f t="shared" si="583"/>
        <v>2.5093591028797432E-2</v>
      </c>
      <c r="BG399" s="230">
        <f t="shared" si="583"/>
        <v>2.4645788171348888E-2</v>
      </c>
      <c r="BH399" s="230">
        <f t="shared" si="583"/>
        <v>2.4197985313900348E-2</v>
      </c>
      <c r="BI399" s="230">
        <f t="shared" si="583"/>
        <v>2.3750182456451809E-2</v>
      </c>
      <c r="BJ399" s="230">
        <f t="shared" si="583"/>
        <v>2.3302379599003269E-2</v>
      </c>
      <c r="BK399" s="230">
        <f t="shared" si="584"/>
        <v>2.2854576741554729E-2</v>
      </c>
      <c r="BL399" s="230">
        <f t="shared" si="584"/>
        <v>2.2406773884106189E-2</v>
      </c>
      <c r="BM399" s="230">
        <f t="shared" si="584"/>
        <v>2.1958971026657646E-2</v>
      </c>
      <c r="BN399" s="230">
        <f t="shared" si="584"/>
        <v>2.1511168169209106E-2</v>
      </c>
      <c r="BO399" s="230">
        <f t="shared" si="584"/>
        <v>2.1063365311760562E-2</v>
      </c>
      <c r="BP399" s="230">
        <f t="shared" si="584"/>
        <v>2.0615562454312023E-2</v>
      </c>
      <c r="BQ399" s="230">
        <f t="shared" si="584"/>
        <v>2.0167759596863483E-2</v>
      </c>
      <c r="BR399" s="230">
        <f t="shared" si="584"/>
        <v>1.9719956739414943E-2</v>
      </c>
      <c r="BS399" s="230">
        <f t="shared" si="584"/>
        <v>1.9272153881966403E-2</v>
      </c>
      <c r="BT399" s="230">
        <f t="shared" si="584"/>
        <v>1.8824351024517863E-2</v>
      </c>
      <c r="BU399" s="230">
        <f t="shared" si="585"/>
        <v>1.837654816706932E-2</v>
      </c>
      <c r="BV399" s="230">
        <f t="shared" si="585"/>
        <v>1.792874530962078E-2</v>
      </c>
      <c r="BW399" s="230">
        <f t="shared" si="585"/>
        <v>1.7480942452172236E-2</v>
      </c>
      <c r="BX399" s="230">
        <f t="shared" si="585"/>
        <v>1.7033139594723697E-2</v>
      </c>
      <c r="BY399" s="230">
        <f t="shared" si="585"/>
        <v>1.6585336737275157E-2</v>
      </c>
      <c r="BZ399" s="230">
        <f t="shared" si="585"/>
        <v>1.6137533879826617E-2</v>
      </c>
      <c r="CA399" s="230">
        <f t="shared" si="585"/>
        <v>1.5689731022378077E-2</v>
      </c>
      <c r="CB399" s="230">
        <f t="shared" si="585"/>
        <v>1.5241928164929537E-2</v>
      </c>
      <c r="CC399" s="230">
        <f t="shared" si="585"/>
        <v>1.4794125307480994E-2</v>
      </c>
      <c r="CD399" s="230">
        <f t="shared" si="585"/>
        <v>1.4346322450032454E-2</v>
      </c>
      <c r="CE399" s="230">
        <f t="shared" si="586"/>
        <v>1.3898519592583914E-2</v>
      </c>
      <c r="CF399" s="230">
        <f t="shared" si="586"/>
        <v>1.3450716735135374E-2</v>
      </c>
      <c r="CG399" s="230">
        <f t="shared" si="586"/>
        <v>1.3002913877686831E-2</v>
      </c>
      <c r="CH399" s="230">
        <f t="shared" si="586"/>
        <v>1.2555111020238291E-2</v>
      </c>
      <c r="CI399" s="230">
        <f t="shared" si="586"/>
        <v>1.2107308162789751E-2</v>
      </c>
      <c r="CJ399" s="230">
        <f t="shared" si="586"/>
        <v>1.1659505305341211E-2</v>
      </c>
      <c r="CK399" s="230">
        <f t="shared" si="586"/>
        <v>1.1211702447892668E-2</v>
      </c>
      <c r="CL399" s="230">
        <f t="shared" si="586"/>
        <v>1.0763899590444128E-2</v>
      </c>
      <c r="CM399" s="230">
        <f t="shared" si="586"/>
        <v>1.0316096732995588E-2</v>
      </c>
      <c r="CN399" s="230">
        <f t="shared" si="586"/>
        <v>9.8682938755470483E-3</v>
      </c>
      <c r="CO399" s="230">
        <f t="shared" si="587"/>
        <v>9.4204910180985084E-3</v>
      </c>
      <c r="CP399" s="230">
        <f t="shared" si="587"/>
        <v>8.9726881606499651E-3</v>
      </c>
      <c r="CQ399" s="230">
        <f t="shared" si="587"/>
        <v>8.5248853032014252E-3</v>
      </c>
      <c r="CR399" s="230">
        <f t="shared" si="587"/>
        <v>8.0770824457528853E-3</v>
      </c>
      <c r="CS399" s="230">
        <f t="shared" si="587"/>
        <v>7.6292795883043454E-3</v>
      </c>
      <c r="CT399" s="230">
        <f t="shared" si="587"/>
        <v>7.1814767308558021E-3</v>
      </c>
      <c r="CU399" s="230">
        <f t="shared" si="587"/>
        <v>6.7336738734072622E-3</v>
      </c>
      <c r="CV399" s="230">
        <f t="shared" si="587"/>
        <v>6.2858710159587224E-3</v>
      </c>
      <c r="CW399" s="230">
        <f t="shared" si="587"/>
        <v>5.8380681585101825E-3</v>
      </c>
      <c r="CX399" s="230">
        <f t="shared" si="587"/>
        <v>5.3902653010616391E-3</v>
      </c>
      <c r="CY399" s="230">
        <f t="shared" si="588"/>
        <v>4.9424624436130993E-3</v>
      </c>
      <c r="CZ399" s="230">
        <f t="shared" si="588"/>
        <v>4.4946595861645594E-3</v>
      </c>
      <c r="DA399" s="230">
        <f t="shared" si="588"/>
        <v>4.0468567287160195E-3</v>
      </c>
      <c r="DB399" s="230">
        <f t="shared" si="588"/>
        <v>3.5990538712674762E-3</v>
      </c>
      <c r="DC399" s="230">
        <f t="shared" si="588"/>
        <v>3.1512510138189363E-3</v>
      </c>
      <c r="DD399" s="230">
        <f t="shared" si="588"/>
        <v>2.7034481563703965E-3</v>
      </c>
      <c r="DE399" s="230">
        <f t="shared" si="588"/>
        <v>2.2556452989218566E-3</v>
      </c>
      <c r="DF399" s="230">
        <f t="shared" si="588"/>
        <v>1.8078424414733167E-3</v>
      </c>
      <c r="DG399" s="230">
        <f t="shared" si="588"/>
        <v>1.3600395840247734E-3</v>
      </c>
      <c r="DH399" s="230">
        <f t="shared" si="588"/>
        <v>9.122367265762335E-4</v>
      </c>
      <c r="DI399" s="230">
        <f t="shared" si="589"/>
        <v>4.6443386912769363E-4</v>
      </c>
      <c r="DJ399" s="230">
        <f t="shared" si="589"/>
        <v>1.6631011679153762E-5</v>
      </c>
      <c r="DK399" s="230">
        <f t="shared" si="589"/>
        <v>-4.3030788720206388E-4</v>
      </c>
      <c r="DL399" s="230">
        <f t="shared" si="589"/>
        <v>-6.2725662066154004E-4</v>
      </c>
      <c r="DM399" s="230">
        <f t="shared" si="589"/>
        <v>-6.2725662066154004E-4</v>
      </c>
      <c r="DN399" s="230">
        <f t="shared" si="589"/>
        <v>-6.2725662066154004E-4</v>
      </c>
      <c r="DO399" s="230">
        <f t="shared" si="589"/>
        <v>-6.2725662066154004E-4</v>
      </c>
      <c r="DP399" s="230">
        <f t="shared" si="589"/>
        <v>-6.2725662066154004E-4</v>
      </c>
    </row>
    <row r="400" spans="2:120" x14ac:dyDescent="0.25">
      <c r="B400" s="194" t="str">
        <f t="shared" si="529"/>
        <v>Namibia</v>
      </c>
      <c r="C400" s="233">
        <f>'web app'!$C$29</f>
        <v>668.55</v>
      </c>
      <c r="D400" s="234">
        <f>'web app'!$C$17</f>
        <v>0.15</v>
      </c>
      <c r="E400" s="235">
        <f>VLOOKUP($S400,'data countries EDGAR'!$A$15:$AA$223,'data countries EDGAR'!$AA$12,FALSE)</f>
        <v>3.4259347304457327E-4</v>
      </c>
      <c r="F400" s="235">
        <f>VLOOKUP($S400,'data countries EDGAR'!$A$15:$AA$223,'data countries EDGAR'!$Z$12,FALSE)</f>
        <v>1.0513864259412983E-4</v>
      </c>
      <c r="G400" s="193">
        <f t="shared" si="530"/>
        <v>9.4103003540952079E-2</v>
      </c>
      <c r="H400" s="262">
        <f>VLOOKUP($S400,'data countries EDGAR'!$A$15:$AA$223,'data countries EDGAR'!M$12,FALSE)/1000</f>
        <v>3.8575943634922998E-3</v>
      </c>
      <c r="I400" s="236">
        <f>VLOOKUP($S400,'data countries EDGAR'!$A$15:$AA$223,'data countries EDGAR'!N$12,FALSE)/1000</f>
        <v>3.5444449600096004E-3</v>
      </c>
      <c r="J400" s="236">
        <f>VLOOKUP($S400,'data countries EDGAR'!$A$15:$AA$223,'data countries EDGAR'!O$12,FALSE)/1000</f>
        <v>3.7053470568539997E-3</v>
      </c>
      <c r="K400" s="236">
        <f>VLOOKUP($S400,'data countries EDGAR'!$A$15:$AA$223,'data countries EDGAR'!P$12,FALSE)/1000</f>
        <v>3.5798867602075003E-3</v>
      </c>
      <c r="L400" s="236">
        <f>VLOOKUP($S400,'data countries EDGAR'!$A$15:$AA$223,'data countries EDGAR'!Q$12,FALSE)/1000</f>
        <v>3.6138486835499001E-3</v>
      </c>
      <c r="M400" s="236">
        <f>VLOOKUP($S400,'data countries EDGAR'!$A$15:$AA$223,'data countries EDGAR'!R$12,FALSE)/1000</f>
        <v>3.6498153996757997E-3</v>
      </c>
      <c r="N400" s="236"/>
      <c r="O400" s="236"/>
      <c r="P400" s="262">
        <f t="shared" si="531"/>
        <v>1.8093342860296801E-2</v>
      </c>
      <c r="Q400" s="194">
        <f t="shared" si="532"/>
        <v>-2.3376602914006008E-3</v>
      </c>
      <c r="R400" s="237">
        <f t="shared" si="533"/>
        <v>3.0754778675068387E-2</v>
      </c>
      <c r="S400" s="194" t="str">
        <f>'data countries EDGAR'!A143</f>
        <v>Namibia</v>
      </c>
      <c r="T400" s="210">
        <f>'web app'!$M$22-1</f>
        <v>2024</v>
      </c>
      <c r="U400" s="228">
        <f t="shared" si="534"/>
        <v>7.6009660680655275E-2</v>
      </c>
      <c r="V400" s="193">
        <f t="shared" ref="V400:V463" si="590">SUMIFS(AN400:DP400,$AN$6:$DP$6,"&gt;"&amp;T400)</f>
        <v>7.6009660680635929E-2</v>
      </c>
      <c r="W400" s="254">
        <f t="shared" si="535"/>
        <v>4.8017783094581823E-2</v>
      </c>
      <c r="X400" s="197">
        <f t="shared" ref="X400:X463" si="591">_xlfn.XLOOKUP(T400,$H$33:$O$33,H400:O400)</f>
        <v>3.6498153996757997E-3</v>
      </c>
      <c r="Y400" s="229">
        <f t="shared" ref="Y400:Y463" si="592">$Y$2*X400</f>
        <v>-7.2996307993515989E-5</v>
      </c>
      <c r="Z400" s="199">
        <f t="shared" si="536"/>
        <v>3.7228117076693159E-3</v>
      </c>
      <c r="AA400" s="199">
        <f t="shared" ref="AA400:AA463" si="593">-2*X400*(T400+1)+Y400*4202-2*U400</f>
        <v>-15.240502176237054</v>
      </c>
      <c r="AB400" s="200">
        <f t="shared" ref="AB400:AB463" si="594">X400*(T400+1)*(T400+1)+Y400*(T400*(T400+1)-2101*(2*T400+1))+U400*(2*T400+1)</f>
        <v>15596.08059073846</v>
      </c>
      <c r="AC400" s="199">
        <f t="shared" si="537"/>
        <v>2024.5055791917825</v>
      </c>
      <c r="AD400" s="199">
        <f t="shared" si="538"/>
        <v>2069.3093577388968</v>
      </c>
      <c r="AE400" s="201">
        <f t="shared" si="539"/>
        <v>2069.3093577388968</v>
      </c>
      <c r="AF400" s="202">
        <f t="shared" ref="AF400:AF463" si="595">(Y400*(T400+0.5)-X400*AG400)/(Y400-X400)</f>
        <v>2068.4307428812713</v>
      </c>
      <c r="AG400" s="202">
        <f t="shared" si="540"/>
        <v>2069.3093577388968</v>
      </c>
      <c r="AH400" s="202">
        <f t="shared" si="541"/>
        <v>2069</v>
      </c>
      <c r="AI400" s="177">
        <f t="shared" ref="AI400:AI463" si="596">IF($Y$2=0,ROUNDUP(AF400,0),ROUND(AF400,0))</f>
        <v>2068</v>
      </c>
      <c r="AJ400" s="178" cm="1">
        <f t="array" ref="AJ400">IFERROR(INDEX($AN$6:$DP$6,MATCH(_xlfn.AGGREGATE(14,6,(AN400:DP400)/(AN400:DP400&lt;=0),1),AN400:DP400,0)),"-")</f>
        <v>2068</v>
      </c>
      <c r="AL400" s="176" t="s">
        <v>302</v>
      </c>
      <c r="AM400" s="154">
        <f t="shared" ref="AM400:AM463" si="597">H400</f>
        <v>3.8575943634922998E-3</v>
      </c>
      <c r="AN400" s="173">
        <f t="shared" ref="AN400:AN463" si="598">I400</f>
        <v>3.5444449600096004E-3</v>
      </c>
      <c r="AO400" s="173">
        <f t="shared" ref="AO400:AO463" si="599">J400</f>
        <v>3.7053470568539997E-3</v>
      </c>
      <c r="AP400" s="173">
        <f t="shared" ref="AP400:AP463" si="600">K400</f>
        <v>3.5798867602075003E-3</v>
      </c>
      <c r="AQ400" s="173">
        <f t="shared" ref="AQ400:AQ463" si="601">L400</f>
        <v>3.6138486835499001E-3</v>
      </c>
      <c r="AR400" s="173">
        <f t="shared" ref="AR400:AR463" si="602">M400</f>
        <v>3.6498153996757997E-3</v>
      </c>
      <c r="AS400" s="230">
        <f t="shared" si="582"/>
        <v>3.5667342778850776E-3</v>
      </c>
      <c r="AT400" s="230">
        <f t="shared" si="582"/>
        <v>3.4836531560943555E-3</v>
      </c>
      <c r="AU400" s="230">
        <f t="shared" si="582"/>
        <v>3.4005720343036334E-3</v>
      </c>
      <c r="AV400" s="230">
        <f t="shared" si="582"/>
        <v>3.3174909125129118E-3</v>
      </c>
      <c r="AW400" s="230">
        <f t="shared" si="582"/>
        <v>3.2344097907221897E-3</v>
      </c>
      <c r="AX400" s="230">
        <f t="shared" si="582"/>
        <v>3.1513286689314676E-3</v>
      </c>
      <c r="AY400" s="230">
        <f t="shared" si="582"/>
        <v>3.0682475471407455E-3</v>
      </c>
      <c r="AZ400" s="230">
        <f t="shared" si="582"/>
        <v>2.9851664253500235E-3</v>
      </c>
      <c r="BA400" s="230">
        <f t="shared" si="583"/>
        <v>2.9020853035593014E-3</v>
      </c>
      <c r="BB400" s="230">
        <f t="shared" si="583"/>
        <v>2.8190041817685793E-3</v>
      </c>
      <c r="BC400" s="230">
        <f t="shared" si="583"/>
        <v>2.7359230599778572E-3</v>
      </c>
      <c r="BD400" s="230">
        <f t="shared" si="583"/>
        <v>2.6528419381871352E-3</v>
      </c>
      <c r="BE400" s="230">
        <f t="shared" si="583"/>
        <v>2.5697608163964131E-3</v>
      </c>
      <c r="BF400" s="230">
        <f t="shared" si="583"/>
        <v>2.4866796946056914E-3</v>
      </c>
      <c r="BG400" s="230">
        <f t="shared" si="583"/>
        <v>2.4035985728149693E-3</v>
      </c>
      <c r="BH400" s="230">
        <f t="shared" si="583"/>
        <v>2.3205174510242473E-3</v>
      </c>
      <c r="BI400" s="230">
        <f t="shared" si="583"/>
        <v>2.2374363292335252E-3</v>
      </c>
      <c r="BJ400" s="230">
        <f t="shared" si="583"/>
        <v>2.1543552074428031E-3</v>
      </c>
      <c r="BK400" s="230">
        <f t="shared" si="584"/>
        <v>2.0712740856520815E-3</v>
      </c>
      <c r="BL400" s="230">
        <f t="shared" si="584"/>
        <v>1.9881929638613594E-3</v>
      </c>
      <c r="BM400" s="230">
        <f t="shared" si="584"/>
        <v>1.9051118420706371E-3</v>
      </c>
      <c r="BN400" s="230">
        <f t="shared" si="584"/>
        <v>1.8220307202799152E-3</v>
      </c>
      <c r="BO400" s="230">
        <f t="shared" si="584"/>
        <v>1.7389495984891932E-3</v>
      </c>
      <c r="BP400" s="230">
        <f t="shared" si="584"/>
        <v>1.6558684766984711E-3</v>
      </c>
      <c r="BQ400" s="230">
        <f t="shared" si="584"/>
        <v>1.572787354907749E-3</v>
      </c>
      <c r="BR400" s="230">
        <f t="shared" si="584"/>
        <v>1.4897062331170269E-3</v>
      </c>
      <c r="BS400" s="230">
        <f t="shared" si="584"/>
        <v>1.4066251113263048E-3</v>
      </c>
      <c r="BT400" s="230">
        <f t="shared" si="584"/>
        <v>1.3235439895355832E-3</v>
      </c>
      <c r="BU400" s="230">
        <f t="shared" si="585"/>
        <v>1.2404628677448611E-3</v>
      </c>
      <c r="BV400" s="230">
        <f t="shared" si="585"/>
        <v>1.157381745954139E-3</v>
      </c>
      <c r="BW400" s="230">
        <f t="shared" si="585"/>
        <v>1.074300624163417E-3</v>
      </c>
      <c r="BX400" s="230">
        <f t="shared" si="585"/>
        <v>9.9121950237269487E-4</v>
      </c>
      <c r="BY400" s="230">
        <f t="shared" si="585"/>
        <v>9.0813838058197279E-4</v>
      </c>
      <c r="BZ400" s="230">
        <f t="shared" si="585"/>
        <v>8.2505725879125072E-4</v>
      </c>
      <c r="CA400" s="230">
        <f t="shared" si="585"/>
        <v>7.4197613700052864E-4</v>
      </c>
      <c r="CB400" s="230">
        <f t="shared" si="585"/>
        <v>6.5889501520980656E-4</v>
      </c>
      <c r="CC400" s="230">
        <f t="shared" si="585"/>
        <v>5.7581389341908491E-4</v>
      </c>
      <c r="CD400" s="230">
        <f t="shared" si="585"/>
        <v>4.9273277162836283E-4</v>
      </c>
      <c r="CE400" s="230">
        <f t="shared" si="586"/>
        <v>4.0965164983764076E-4</v>
      </c>
      <c r="CF400" s="230">
        <f t="shared" si="586"/>
        <v>3.2657052804691868E-4</v>
      </c>
      <c r="CG400" s="230">
        <f t="shared" si="586"/>
        <v>2.434894062561966E-4</v>
      </c>
      <c r="CH400" s="230">
        <f t="shared" si="586"/>
        <v>1.6040828446547452E-4</v>
      </c>
      <c r="CI400" s="230">
        <f t="shared" si="586"/>
        <v>7.7327162674752439E-5</v>
      </c>
      <c r="CJ400" s="230">
        <f t="shared" si="586"/>
        <v>-5.7539591159692059E-6</v>
      </c>
      <c r="CK400" s="230">
        <f t="shared" si="586"/>
        <v>-6.9020784485635239E-5</v>
      </c>
      <c r="CL400" s="230">
        <f t="shared" si="586"/>
        <v>-7.2996307993515989E-5</v>
      </c>
      <c r="CM400" s="230">
        <f t="shared" si="586"/>
        <v>-7.2996307993515989E-5</v>
      </c>
      <c r="CN400" s="230">
        <f t="shared" si="586"/>
        <v>-7.2996307993515989E-5</v>
      </c>
      <c r="CO400" s="230">
        <f t="shared" si="587"/>
        <v>-7.2996307993515989E-5</v>
      </c>
      <c r="CP400" s="230">
        <f t="shared" si="587"/>
        <v>-7.2996307993515989E-5</v>
      </c>
      <c r="CQ400" s="230">
        <f t="shared" si="587"/>
        <v>-7.2996307993515989E-5</v>
      </c>
      <c r="CR400" s="230">
        <f t="shared" si="587"/>
        <v>-7.2996307993515989E-5</v>
      </c>
      <c r="CS400" s="230">
        <f t="shared" si="587"/>
        <v>-7.2996307993515989E-5</v>
      </c>
      <c r="CT400" s="230">
        <f t="shared" si="587"/>
        <v>-7.2996307993515989E-5</v>
      </c>
      <c r="CU400" s="230">
        <f t="shared" si="587"/>
        <v>-7.2996307993515989E-5</v>
      </c>
      <c r="CV400" s="230">
        <f t="shared" si="587"/>
        <v>-7.2996307993515989E-5</v>
      </c>
      <c r="CW400" s="230">
        <f t="shared" si="587"/>
        <v>-7.2996307993515989E-5</v>
      </c>
      <c r="CX400" s="230">
        <f t="shared" si="587"/>
        <v>-7.2996307993515989E-5</v>
      </c>
      <c r="CY400" s="230">
        <f t="shared" si="588"/>
        <v>-7.2996307993515989E-5</v>
      </c>
      <c r="CZ400" s="230">
        <f t="shared" si="588"/>
        <v>-7.2996307993515989E-5</v>
      </c>
      <c r="DA400" s="230">
        <f t="shared" si="588"/>
        <v>-7.2996307993515989E-5</v>
      </c>
      <c r="DB400" s="230">
        <f t="shared" si="588"/>
        <v>-7.2996307993515989E-5</v>
      </c>
      <c r="DC400" s="230">
        <f t="shared" si="588"/>
        <v>-7.2996307993515989E-5</v>
      </c>
      <c r="DD400" s="230">
        <f t="shared" si="588"/>
        <v>-7.2996307993515989E-5</v>
      </c>
      <c r="DE400" s="230">
        <f t="shared" si="588"/>
        <v>-7.2996307993515989E-5</v>
      </c>
      <c r="DF400" s="230">
        <f t="shared" si="588"/>
        <v>-7.2996307993515989E-5</v>
      </c>
      <c r="DG400" s="230">
        <f t="shared" si="588"/>
        <v>-7.2996307993515989E-5</v>
      </c>
      <c r="DH400" s="230">
        <f t="shared" si="588"/>
        <v>-7.2996307993515989E-5</v>
      </c>
      <c r="DI400" s="230">
        <f t="shared" si="589"/>
        <v>-7.2996307993515989E-5</v>
      </c>
      <c r="DJ400" s="230">
        <f t="shared" si="589"/>
        <v>-7.2996307993515989E-5</v>
      </c>
      <c r="DK400" s="230">
        <f t="shared" si="589"/>
        <v>-7.2996307993515989E-5</v>
      </c>
      <c r="DL400" s="230">
        <f t="shared" si="589"/>
        <v>-7.2996307993515989E-5</v>
      </c>
      <c r="DM400" s="230">
        <f t="shared" si="589"/>
        <v>-7.2996307993515989E-5</v>
      </c>
      <c r="DN400" s="230">
        <f t="shared" si="589"/>
        <v>-7.2996307993515989E-5</v>
      </c>
      <c r="DO400" s="230">
        <f t="shared" si="589"/>
        <v>-7.2996307993515989E-5</v>
      </c>
      <c r="DP400" s="230">
        <f t="shared" si="589"/>
        <v>-7.2996307993515989E-5</v>
      </c>
    </row>
    <row r="401" spans="2:120" x14ac:dyDescent="0.25">
      <c r="B401" s="194" t="str">
        <f t="shared" ref="B401:B464" si="603">S401</f>
        <v>Nepal</v>
      </c>
      <c r="C401" s="233">
        <f>'web app'!$C$29</f>
        <v>668.55</v>
      </c>
      <c r="D401" s="234">
        <f>'web app'!$C$17</f>
        <v>0.15</v>
      </c>
      <c r="E401" s="235">
        <f>VLOOKUP($S401,'data countries EDGAR'!$A$15:$AA$223,'data countries EDGAR'!$AA$12,FALSE)</f>
        <v>3.8826477922689366E-3</v>
      </c>
      <c r="F401" s="235">
        <f>VLOOKUP($S401,'data countries EDGAR'!$A$15:$AA$223,'data countries EDGAR'!$Z$12,FALSE)</f>
        <v>3.668841618866176E-4</v>
      </c>
      <c r="G401" s="193">
        <f t="shared" ref="G401:G464" si="604">C401*(D401*E401+(1-D401)*F401)</f>
        <v>0.59784997269311302</v>
      </c>
      <c r="H401" s="262">
        <f>VLOOKUP($S401,'data countries EDGAR'!$A$15:$AA$223,'data countries EDGAR'!M$12,FALSE)/1000</f>
        <v>1.3461180780237999E-2</v>
      </c>
      <c r="I401" s="236">
        <f>VLOOKUP($S401,'data countries EDGAR'!$A$15:$AA$223,'data countries EDGAR'!N$12,FALSE)/1000</f>
        <v>1.6456181761119001E-2</v>
      </c>
      <c r="J401" s="236">
        <f>VLOOKUP($S401,'data countries EDGAR'!$A$15:$AA$223,'data countries EDGAR'!O$12,FALSE)/1000</f>
        <v>1.7382956052412E-2</v>
      </c>
      <c r="K401" s="236">
        <f>VLOOKUP($S401,'data countries EDGAR'!$A$15:$AA$223,'data countries EDGAR'!P$12,FALSE)/1000</f>
        <v>1.5045368601742E-2</v>
      </c>
      <c r="L401" s="236">
        <f>VLOOKUP($S401,'data countries EDGAR'!$A$15:$AA$223,'data countries EDGAR'!Q$12,FALSE)/1000</f>
        <v>1.5432018193204E-2</v>
      </c>
      <c r="M401" s="236">
        <f>VLOOKUP($S401,'data countries EDGAR'!$A$15:$AA$223,'data countries EDGAR'!R$12,FALSE)/1000</f>
        <v>1.5891857297274999E-2</v>
      </c>
      <c r="N401" s="236"/>
      <c r="O401" s="236"/>
      <c r="P401" s="262">
        <f t="shared" ref="P401:P464" si="605">SUM(I401:O401)</f>
        <v>8.0208381905751996E-2</v>
      </c>
      <c r="Q401" s="194">
        <f t="shared" ref="Q401:Q464" si="606">SUMIF(AO401:DQ401,"&lt;0")</f>
        <v>-2.9623087985550913E-3</v>
      </c>
      <c r="R401" s="237">
        <f t="shared" ref="R401:R464" si="607">-Q401/U401</f>
        <v>5.7227024475549936E-3</v>
      </c>
      <c r="S401" s="194" t="str">
        <f>'data countries EDGAR'!A144</f>
        <v>Nepal</v>
      </c>
      <c r="T401" s="210">
        <f>'web app'!$M$22-1</f>
        <v>2024</v>
      </c>
      <c r="U401" s="228">
        <f t="shared" ref="U401:U464" si="608">IF(G401-P401&gt;=0,G401-P401,0)</f>
        <v>0.51764159078736105</v>
      </c>
      <c r="V401" s="193">
        <f t="shared" si="590"/>
        <v>0.517641590787418</v>
      </c>
      <c r="W401" s="254">
        <f t="shared" ref="W401:W464" si="609">SUM(AR401:DP401)/U401-1</f>
        <v>3.0700503166987803E-2</v>
      </c>
      <c r="X401" s="197">
        <f t="shared" si="591"/>
        <v>1.5891857297274999E-2</v>
      </c>
      <c r="Y401" s="229">
        <f t="shared" si="592"/>
        <v>-3.178371459455E-4</v>
      </c>
      <c r="Z401" s="199">
        <f t="shared" ref="Z401:Z464" si="610">X401-Y401</f>
        <v>1.6209694443220499E-2</v>
      </c>
      <c r="AA401" s="199">
        <f t="shared" si="593"/>
        <v>-66.73285692280146</v>
      </c>
      <c r="AB401" s="200">
        <f t="shared" si="594"/>
        <v>68663.61519522802</v>
      </c>
      <c r="AC401" s="199">
        <f t="shared" ref="AC401:AC464" si="611">(-AA401-SQRT(AA401^2-4*Z401*AB401))/(2*Z401)</f>
        <v>2024.5036848777179</v>
      </c>
      <c r="AD401" s="199">
        <f t="shared" ref="AD401:AD464" si="612">(-AA401+SQRT(AA401^2-4*Z401*AB401))/(2*Z401)</f>
        <v>2092.3448563797419</v>
      </c>
      <c r="AE401" s="201">
        <f t="shared" ref="AE401:AE464" si="613">AD401</f>
        <v>2092.3448563797419</v>
      </c>
      <c r="AF401" s="202">
        <f t="shared" si="595"/>
        <v>2091.0145650781787</v>
      </c>
      <c r="AG401" s="202">
        <f t="shared" ref="AG401:AG464" si="614">AD401</f>
        <v>2092.3448563797419</v>
      </c>
      <c r="AH401" s="202">
        <f t="shared" ref="AH401:AH464" si="615">ROUNDDOWN(AG401,0)</f>
        <v>2092</v>
      </c>
      <c r="AI401" s="177">
        <f t="shared" si="596"/>
        <v>2091</v>
      </c>
      <c r="AJ401" s="178" cm="1">
        <f t="array" ref="AJ401">IFERROR(INDEX($AN$6:$DP$6,MATCH(_xlfn.AGGREGATE(14,6,(AN401:DP401)/(AN401:DP401&lt;=0),1),AN401:DP401,0)),"-")</f>
        <v>2091</v>
      </c>
      <c r="AL401" s="176" t="s">
        <v>302</v>
      </c>
      <c r="AM401" s="154">
        <f t="shared" si="597"/>
        <v>1.3461180780237999E-2</v>
      </c>
      <c r="AN401" s="173">
        <f t="shared" si="598"/>
        <v>1.6456181761119001E-2</v>
      </c>
      <c r="AO401" s="173">
        <f t="shared" si="599"/>
        <v>1.7382956052412E-2</v>
      </c>
      <c r="AP401" s="173">
        <f t="shared" si="600"/>
        <v>1.5045368601742E-2</v>
      </c>
      <c r="AQ401" s="173">
        <f t="shared" si="601"/>
        <v>1.5432018193204E-2</v>
      </c>
      <c r="AR401" s="173">
        <f t="shared" si="602"/>
        <v>1.5891857297274999E-2</v>
      </c>
      <c r="AS401" s="230">
        <f t="shared" si="582"/>
        <v>1.5652934329371707E-2</v>
      </c>
      <c r="AT401" s="230">
        <f t="shared" si="582"/>
        <v>1.5414011361468416E-2</v>
      </c>
      <c r="AU401" s="230">
        <f t="shared" si="582"/>
        <v>1.5175088393565125E-2</v>
      </c>
      <c r="AV401" s="230">
        <f t="shared" si="582"/>
        <v>1.4936165425661833E-2</v>
      </c>
      <c r="AW401" s="230">
        <f t="shared" si="582"/>
        <v>1.4697242457758542E-2</v>
      </c>
      <c r="AX401" s="230">
        <f t="shared" si="582"/>
        <v>1.4458319489855251E-2</v>
      </c>
      <c r="AY401" s="230">
        <f t="shared" si="582"/>
        <v>1.421939652195196E-2</v>
      </c>
      <c r="AZ401" s="230">
        <f t="shared" si="582"/>
        <v>1.3980473554048668E-2</v>
      </c>
      <c r="BA401" s="230">
        <f t="shared" si="583"/>
        <v>1.3741550586145377E-2</v>
      </c>
      <c r="BB401" s="230">
        <f t="shared" si="583"/>
        <v>1.3502627618242086E-2</v>
      </c>
      <c r="BC401" s="230">
        <f t="shared" si="583"/>
        <v>1.3263704650338793E-2</v>
      </c>
      <c r="BD401" s="230">
        <f t="shared" si="583"/>
        <v>1.3024781682435501E-2</v>
      </c>
      <c r="BE401" s="230">
        <f t="shared" si="583"/>
        <v>1.278585871453221E-2</v>
      </c>
      <c r="BF401" s="230">
        <f t="shared" si="583"/>
        <v>1.2546935746628919E-2</v>
      </c>
      <c r="BG401" s="230">
        <f t="shared" si="583"/>
        <v>1.2308012778725628E-2</v>
      </c>
      <c r="BH401" s="230">
        <f t="shared" si="583"/>
        <v>1.2069089810822336E-2</v>
      </c>
      <c r="BI401" s="230">
        <f t="shared" si="583"/>
        <v>1.1830166842919045E-2</v>
      </c>
      <c r="BJ401" s="230">
        <f t="shared" si="583"/>
        <v>1.1591243875015754E-2</v>
      </c>
      <c r="BK401" s="230">
        <f t="shared" si="584"/>
        <v>1.1352320907112462E-2</v>
      </c>
      <c r="BL401" s="230">
        <f t="shared" si="584"/>
        <v>1.1113397939209171E-2</v>
      </c>
      <c r="BM401" s="230">
        <f t="shared" si="584"/>
        <v>1.0874474971305878E-2</v>
      </c>
      <c r="BN401" s="230">
        <f t="shared" si="584"/>
        <v>1.0635552003402587E-2</v>
      </c>
      <c r="BO401" s="230">
        <f t="shared" si="584"/>
        <v>1.0396629035499295E-2</v>
      </c>
      <c r="BP401" s="230">
        <f t="shared" si="584"/>
        <v>1.0157706067596004E-2</v>
      </c>
      <c r="BQ401" s="230">
        <f t="shared" si="584"/>
        <v>9.9187830996927129E-3</v>
      </c>
      <c r="BR401" s="230">
        <f t="shared" si="584"/>
        <v>9.6798601317894216E-3</v>
      </c>
      <c r="BS401" s="230">
        <f t="shared" si="584"/>
        <v>9.4409371638861303E-3</v>
      </c>
      <c r="BT401" s="230">
        <f t="shared" si="584"/>
        <v>9.202014195982839E-3</v>
      </c>
      <c r="BU401" s="230">
        <f t="shared" si="585"/>
        <v>8.9630912280795477E-3</v>
      </c>
      <c r="BV401" s="230">
        <f t="shared" si="585"/>
        <v>8.7241682601762564E-3</v>
      </c>
      <c r="BW401" s="230">
        <f t="shared" si="585"/>
        <v>8.4852452922729651E-3</v>
      </c>
      <c r="BX401" s="230">
        <f t="shared" si="585"/>
        <v>8.2463223243696739E-3</v>
      </c>
      <c r="BY401" s="230">
        <f t="shared" si="585"/>
        <v>8.0073993564663826E-3</v>
      </c>
      <c r="BZ401" s="230">
        <f t="shared" si="585"/>
        <v>7.7684763885630913E-3</v>
      </c>
      <c r="CA401" s="230">
        <f t="shared" si="585"/>
        <v>7.5295534206598E-3</v>
      </c>
      <c r="CB401" s="230">
        <f t="shared" si="585"/>
        <v>7.2906304527565087E-3</v>
      </c>
      <c r="CC401" s="230">
        <f t="shared" si="585"/>
        <v>7.0517074848532174E-3</v>
      </c>
      <c r="CD401" s="230">
        <f t="shared" si="585"/>
        <v>6.8127845169499261E-3</v>
      </c>
      <c r="CE401" s="230">
        <f t="shared" si="586"/>
        <v>6.5738615490466348E-3</v>
      </c>
      <c r="CF401" s="230">
        <f t="shared" si="586"/>
        <v>6.3349385811433435E-3</v>
      </c>
      <c r="CG401" s="230">
        <f t="shared" si="586"/>
        <v>6.0960156132400505E-3</v>
      </c>
      <c r="CH401" s="230">
        <f t="shared" si="586"/>
        <v>5.8570926453367592E-3</v>
      </c>
      <c r="CI401" s="230">
        <f t="shared" si="586"/>
        <v>5.6181696774334679E-3</v>
      </c>
      <c r="CJ401" s="230">
        <f t="shared" si="586"/>
        <v>5.3792467095301767E-3</v>
      </c>
      <c r="CK401" s="230">
        <f t="shared" si="586"/>
        <v>5.1403237416268854E-3</v>
      </c>
      <c r="CL401" s="230">
        <f t="shared" si="586"/>
        <v>4.9014007737235941E-3</v>
      </c>
      <c r="CM401" s="230">
        <f t="shared" si="586"/>
        <v>4.6624778058203028E-3</v>
      </c>
      <c r="CN401" s="230">
        <f t="shared" si="586"/>
        <v>4.4235548379170115E-3</v>
      </c>
      <c r="CO401" s="230">
        <f t="shared" si="587"/>
        <v>4.1846318700137202E-3</v>
      </c>
      <c r="CP401" s="230">
        <f t="shared" si="587"/>
        <v>3.9457089021104289E-3</v>
      </c>
      <c r="CQ401" s="230">
        <f t="shared" si="587"/>
        <v>3.7067859342071376E-3</v>
      </c>
      <c r="CR401" s="230">
        <f t="shared" si="587"/>
        <v>3.4678629663038463E-3</v>
      </c>
      <c r="CS401" s="230">
        <f t="shared" si="587"/>
        <v>3.2289399984005551E-3</v>
      </c>
      <c r="CT401" s="230">
        <f t="shared" si="587"/>
        <v>2.9900170304972638E-3</v>
      </c>
      <c r="CU401" s="230">
        <f t="shared" si="587"/>
        <v>2.7510940625939725E-3</v>
      </c>
      <c r="CV401" s="230">
        <f t="shared" si="587"/>
        <v>2.5121710946906795E-3</v>
      </c>
      <c r="CW401" s="230">
        <f t="shared" si="587"/>
        <v>2.2732481267873882E-3</v>
      </c>
      <c r="CX401" s="230">
        <f t="shared" si="587"/>
        <v>2.0343251588840969E-3</v>
      </c>
      <c r="CY401" s="230">
        <f t="shared" si="588"/>
        <v>1.7954021909808056E-3</v>
      </c>
      <c r="CZ401" s="230">
        <f t="shared" si="588"/>
        <v>1.5564792230775143E-3</v>
      </c>
      <c r="DA401" s="230">
        <f t="shared" si="588"/>
        <v>1.317556255174223E-3</v>
      </c>
      <c r="DB401" s="230">
        <f t="shared" si="588"/>
        <v>1.0786332872709317E-3</v>
      </c>
      <c r="DC401" s="230">
        <f t="shared" si="588"/>
        <v>8.3971031936764043E-4</v>
      </c>
      <c r="DD401" s="230">
        <f t="shared" si="588"/>
        <v>6.0078735146434914E-4</v>
      </c>
      <c r="DE401" s="230">
        <f t="shared" si="588"/>
        <v>3.6186438356105785E-4</v>
      </c>
      <c r="DF401" s="230">
        <f t="shared" si="588"/>
        <v>1.2294141565776656E-4</v>
      </c>
      <c r="DG401" s="230">
        <f t="shared" si="588"/>
        <v>-1.1598155224552473E-4</v>
      </c>
      <c r="DH401" s="230">
        <f t="shared" si="588"/>
        <v>-3.0363007874556578E-4</v>
      </c>
      <c r="DI401" s="230">
        <f t="shared" si="589"/>
        <v>-3.178371459455E-4</v>
      </c>
      <c r="DJ401" s="230">
        <f t="shared" si="589"/>
        <v>-3.178371459455E-4</v>
      </c>
      <c r="DK401" s="230">
        <f t="shared" si="589"/>
        <v>-3.178371459455E-4</v>
      </c>
      <c r="DL401" s="230">
        <f t="shared" si="589"/>
        <v>-3.178371459455E-4</v>
      </c>
      <c r="DM401" s="230">
        <f t="shared" si="589"/>
        <v>-3.178371459455E-4</v>
      </c>
      <c r="DN401" s="230">
        <f t="shared" si="589"/>
        <v>-3.178371459455E-4</v>
      </c>
      <c r="DO401" s="230">
        <f t="shared" si="589"/>
        <v>-3.178371459455E-4</v>
      </c>
      <c r="DP401" s="230">
        <f t="shared" si="589"/>
        <v>-3.178371459455E-4</v>
      </c>
    </row>
    <row r="402" spans="2:120" x14ac:dyDescent="0.25">
      <c r="B402" s="194" t="str">
        <f t="shared" si="603"/>
        <v>Netherlands</v>
      </c>
      <c r="C402" s="233">
        <f>'web app'!$C$29</f>
        <v>668.55</v>
      </c>
      <c r="D402" s="234">
        <f>'web app'!$C$17</f>
        <v>0.15</v>
      </c>
      <c r="E402" s="235">
        <f>VLOOKUP($S402,'data countries EDGAR'!$A$15:$AA$223,'data countries EDGAR'!$AA$12,FALSE)</f>
        <v>2.221662127309332E-3</v>
      </c>
      <c r="F402" s="235">
        <f>VLOOKUP($S402,'data countries EDGAR'!$A$15:$AA$223,'data countries EDGAR'!$Z$12,FALSE)</f>
        <v>4.3055893024168991E-3</v>
      </c>
      <c r="G402" s="193">
        <f t="shared" si="604"/>
        <v>2.669520301193093</v>
      </c>
      <c r="H402" s="262">
        <f>VLOOKUP($S402,'data countries EDGAR'!$A$15:$AA$223,'data countries EDGAR'!M$12,FALSE)/1000</f>
        <v>0.15797442895123998</v>
      </c>
      <c r="I402" s="236">
        <f>VLOOKUP($S402,'data countries EDGAR'!$A$15:$AA$223,'data countries EDGAR'!N$12,FALSE)/1000</f>
        <v>0.14216037438551002</v>
      </c>
      <c r="J402" s="236">
        <f>VLOOKUP($S402,'data countries EDGAR'!$A$15:$AA$223,'data countries EDGAR'!O$12,FALSE)/1000</f>
        <v>0.14589476843044999</v>
      </c>
      <c r="K402" s="236">
        <f>VLOOKUP($S402,'data countries EDGAR'!$A$15:$AA$223,'data countries EDGAR'!P$12,FALSE)/1000</f>
        <v>0.13311400146487001</v>
      </c>
      <c r="L402" s="236">
        <f>VLOOKUP($S402,'data countries EDGAR'!$A$15:$AA$223,'data countries EDGAR'!Q$12,FALSE)/1000</f>
        <v>0.12291779604487001</v>
      </c>
      <c r="M402" s="236">
        <f>VLOOKUP($S402,'data countries EDGAR'!$A$15:$AA$223,'data countries EDGAR'!R$12,FALSE)/1000</f>
        <v>0.11879088438303001</v>
      </c>
      <c r="N402" s="236"/>
      <c r="O402" s="236"/>
      <c r="P402" s="262">
        <f t="shared" si="605"/>
        <v>0.66287782470873002</v>
      </c>
      <c r="Q402" s="194">
        <f t="shared" si="606"/>
        <v>-9.4453233500720171E-2</v>
      </c>
      <c r="R402" s="237">
        <f t="shared" si="607"/>
        <v>4.707028511935131E-2</v>
      </c>
      <c r="S402" s="194" t="str">
        <f>'data countries EDGAR'!A145</f>
        <v>Netherlands</v>
      </c>
      <c r="T402" s="210">
        <f>'web app'!$M$22-1</f>
        <v>2024</v>
      </c>
      <c r="U402" s="228">
        <f t="shared" si="608"/>
        <v>2.0066424764843629</v>
      </c>
      <c r="V402" s="193">
        <f t="shared" si="590"/>
        <v>2.0066424764837651</v>
      </c>
      <c r="W402" s="254">
        <f t="shared" si="609"/>
        <v>5.9198828777188739E-2</v>
      </c>
      <c r="X402" s="197">
        <f t="shared" si="591"/>
        <v>0.11879088438303001</v>
      </c>
      <c r="Y402" s="229">
        <f t="shared" si="592"/>
        <v>-2.3758176876606005E-3</v>
      </c>
      <c r="Z402" s="199">
        <f t="shared" si="610"/>
        <v>0.12116670207069061</v>
      </c>
      <c r="AA402" s="199">
        <f t="shared" si="593"/>
        <v>-495.0995526277901</v>
      </c>
      <c r="AB402" s="200">
        <f t="shared" si="594"/>
        <v>505715.19918802858</v>
      </c>
      <c r="AC402" s="199">
        <f t="shared" si="611"/>
        <v>2024.5067393319932</v>
      </c>
      <c r="AD402" s="199">
        <f t="shared" si="612"/>
        <v>2061.5956647669568</v>
      </c>
      <c r="AE402" s="201">
        <f t="shared" si="613"/>
        <v>2061.5956647669568</v>
      </c>
      <c r="AF402" s="202">
        <f t="shared" si="595"/>
        <v>2060.8682987911343</v>
      </c>
      <c r="AG402" s="202">
        <f t="shared" si="614"/>
        <v>2061.5956647669568</v>
      </c>
      <c r="AH402" s="202">
        <f t="shared" si="615"/>
        <v>2061</v>
      </c>
      <c r="AI402" s="177">
        <f t="shared" si="596"/>
        <v>2061</v>
      </c>
      <c r="AJ402" s="178" cm="1">
        <f t="array" ref="AJ402">IFERROR(INDEX($AN$6:$DP$6,MATCH(_xlfn.AGGREGATE(14,6,(AN402:DP402)/(AN402:DP402&lt;=0),1),AN402:DP402,0)),"-")</f>
        <v>2061</v>
      </c>
      <c r="AL402" s="176" t="s">
        <v>302</v>
      </c>
      <c r="AM402" s="154">
        <f t="shared" si="597"/>
        <v>0.15797442895123998</v>
      </c>
      <c r="AN402" s="173">
        <f t="shared" si="598"/>
        <v>0.14216037438551002</v>
      </c>
      <c r="AO402" s="173">
        <f t="shared" si="599"/>
        <v>0.14589476843044999</v>
      </c>
      <c r="AP402" s="173">
        <f t="shared" si="600"/>
        <v>0.13311400146487001</v>
      </c>
      <c r="AQ402" s="173">
        <f t="shared" si="601"/>
        <v>0.12291779604487001</v>
      </c>
      <c r="AR402" s="173">
        <f t="shared" si="602"/>
        <v>0.11879088438303001</v>
      </c>
      <c r="AS402" s="230">
        <f t="shared" ref="AS402:AZ411" si="616">IF(AS$6&lt;=$T402,0,IF(AS$6&lt;$AH402,$X402+($Y402-$X402)/($AG402-($T402+0.5))*(AS$6+0.5-($T402+0.5)),
IF(AS$6=$AH402,($X402+($Y402-$X402)/($AG402-($T402+0.5))*(0.5*($AG402+$AH402)-($T402+0.5)))*($AG402-$AH402)+$Y402*($AH402+1-$AG402),
$Y402)))</f>
        <v>0.11552455386080089</v>
      </c>
      <c r="AT402" s="230">
        <f t="shared" si="616"/>
        <v>0.11225822333857176</v>
      </c>
      <c r="AU402" s="230">
        <f t="shared" si="616"/>
        <v>0.10899189281634264</v>
      </c>
      <c r="AV402" s="230">
        <f t="shared" si="616"/>
        <v>0.10572556229411351</v>
      </c>
      <c r="AW402" s="230">
        <f t="shared" si="616"/>
        <v>0.10245923177188439</v>
      </c>
      <c r="AX402" s="230">
        <f t="shared" si="616"/>
        <v>9.9192901249655269E-2</v>
      </c>
      <c r="AY402" s="230">
        <f t="shared" si="616"/>
        <v>9.5926570727426136E-2</v>
      </c>
      <c r="AZ402" s="230">
        <f t="shared" si="616"/>
        <v>9.2660240205197003E-2</v>
      </c>
      <c r="BA402" s="230">
        <f t="shared" ref="BA402:BJ411" si="617">IF(BA$6&lt;=$T402,0,IF(BA$6&lt;$AH402,$X402+($Y402-$X402)/($AG402-($T402+0.5))*(BA$6+0.5-($T402+0.5)),
IF(BA$6=$AH402,($X402+($Y402-$X402)/($AG402-($T402+0.5))*(0.5*($AG402+$AH402)-($T402+0.5)))*($AG402-$AH402)+$Y402*($AH402+1-$AG402),
$Y402)))</f>
        <v>8.9393909682967884E-2</v>
      </c>
      <c r="BB402" s="230">
        <f t="shared" si="617"/>
        <v>8.6127579160738765E-2</v>
      </c>
      <c r="BC402" s="230">
        <f t="shared" si="617"/>
        <v>8.2861248638509633E-2</v>
      </c>
      <c r="BD402" s="230">
        <f t="shared" si="617"/>
        <v>7.9594918116280514E-2</v>
      </c>
      <c r="BE402" s="230">
        <f t="shared" si="617"/>
        <v>7.6328587594051395E-2</v>
      </c>
      <c r="BF402" s="230">
        <f t="shared" si="617"/>
        <v>7.3062257071822262E-2</v>
      </c>
      <c r="BG402" s="230">
        <f t="shared" si="617"/>
        <v>6.9795926549593129E-2</v>
      </c>
      <c r="BH402" s="230">
        <f t="shared" si="617"/>
        <v>6.652959602736401E-2</v>
      </c>
      <c r="BI402" s="230">
        <f t="shared" si="617"/>
        <v>6.3263265505134891E-2</v>
      </c>
      <c r="BJ402" s="230">
        <f t="shared" si="617"/>
        <v>5.9996934982905759E-2</v>
      </c>
      <c r="BK402" s="230">
        <f t="shared" ref="BK402:BT411" si="618">IF(BK$6&lt;=$T402,0,IF(BK$6&lt;$AH402,$X402+($Y402-$X402)/($AG402-($T402+0.5))*(BK$6+0.5-($T402+0.5)),
IF(BK$6=$AH402,($X402+($Y402-$X402)/($AG402-($T402+0.5))*(0.5*($AG402+$AH402)-($T402+0.5)))*($AG402-$AH402)+$Y402*($AH402+1-$AG402),
$Y402)))</f>
        <v>5.6730604460676633E-2</v>
      </c>
      <c r="BL402" s="230">
        <f t="shared" si="618"/>
        <v>5.3464273938447507E-2</v>
      </c>
      <c r="BM402" s="230">
        <f t="shared" si="618"/>
        <v>5.0197943416218388E-2</v>
      </c>
      <c r="BN402" s="230">
        <f t="shared" si="618"/>
        <v>4.6931612893989255E-2</v>
      </c>
      <c r="BO402" s="230">
        <f t="shared" si="618"/>
        <v>4.3665282371760136E-2</v>
      </c>
      <c r="BP402" s="230">
        <f t="shared" si="618"/>
        <v>4.0398951849531017E-2</v>
      </c>
      <c r="BQ402" s="230">
        <f t="shared" si="618"/>
        <v>3.7132621327301885E-2</v>
      </c>
      <c r="BR402" s="230">
        <f t="shared" si="618"/>
        <v>3.3866290805072766E-2</v>
      </c>
      <c r="BS402" s="230">
        <f t="shared" si="618"/>
        <v>3.0599960282843633E-2</v>
      </c>
      <c r="BT402" s="230">
        <f t="shared" si="618"/>
        <v>2.7333629760614514E-2</v>
      </c>
      <c r="BU402" s="230">
        <f t="shared" ref="BU402:CD411" si="619">IF(BU$6&lt;=$T402,0,IF(BU$6&lt;$AH402,$X402+($Y402-$X402)/($AG402-($T402+0.5))*(BU$6+0.5-($T402+0.5)),
IF(BU$6=$AH402,($X402+($Y402-$X402)/($AG402-($T402+0.5))*(0.5*($AG402+$AH402)-($T402+0.5)))*($AG402-$AH402)+$Y402*($AH402+1-$AG402),
$Y402)))</f>
        <v>2.4067299238385381E-2</v>
      </c>
      <c r="BV402" s="230">
        <f t="shared" si="619"/>
        <v>2.0800968716156262E-2</v>
      </c>
      <c r="BW402" s="230">
        <f t="shared" si="619"/>
        <v>1.753463819392713E-2</v>
      </c>
      <c r="BX402" s="230">
        <f t="shared" si="619"/>
        <v>1.4268307671698011E-2</v>
      </c>
      <c r="BY402" s="230">
        <f t="shared" si="619"/>
        <v>1.1001977149468892E-2</v>
      </c>
      <c r="BZ402" s="230">
        <f t="shared" si="619"/>
        <v>7.7356466272397589E-3</v>
      </c>
      <c r="CA402" s="230">
        <f t="shared" si="619"/>
        <v>4.46931610501064E-3</v>
      </c>
      <c r="CB402" s="230">
        <f t="shared" si="619"/>
        <v>1.2029855827815072E-3</v>
      </c>
      <c r="CC402" s="230">
        <f t="shared" si="619"/>
        <v>-1.7963436819568314E-3</v>
      </c>
      <c r="CD402" s="230">
        <f t="shared" si="619"/>
        <v>-2.3758176876606005E-3</v>
      </c>
      <c r="CE402" s="230">
        <f t="shared" ref="CE402:CN411" si="620">IF(CE$6&lt;=$T402,0,IF(CE$6&lt;$AH402,$X402+($Y402-$X402)/($AG402-($T402+0.5))*(CE$6+0.5-($T402+0.5)),
IF(CE$6=$AH402,($X402+($Y402-$X402)/($AG402-($T402+0.5))*(0.5*($AG402+$AH402)-($T402+0.5)))*($AG402-$AH402)+$Y402*($AH402+1-$AG402),
$Y402)))</f>
        <v>-2.3758176876606005E-3</v>
      </c>
      <c r="CF402" s="230">
        <f t="shared" si="620"/>
        <v>-2.3758176876606005E-3</v>
      </c>
      <c r="CG402" s="230">
        <f t="shared" si="620"/>
        <v>-2.3758176876606005E-3</v>
      </c>
      <c r="CH402" s="230">
        <f t="shared" si="620"/>
        <v>-2.3758176876606005E-3</v>
      </c>
      <c r="CI402" s="230">
        <f t="shared" si="620"/>
        <v>-2.3758176876606005E-3</v>
      </c>
      <c r="CJ402" s="230">
        <f t="shared" si="620"/>
        <v>-2.3758176876606005E-3</v>
      </c>
      <c r="CK402" s="230">
        <f t="shared" si="620"/>
        <v>-2.3758176876606005E-3</v>
      </c>
      <c r="CL402" s="230">
        <f t="shared" si="620"/>
        <v>-2.3758176876606005E-3</v>
      </c>
      <c r="CM402" s="230">
        <f t="shared" si="620"/>
        <v>-2.3758176876606005E-3</v>
      </c>
      <c r="CN402" s="230">
        <f t="shared" si="620"/>
        <v>-2.3758176876606005E-3</v>
      </c>
      <c r="CO402" s="230">
        <f t="shared" ref="CO402:CX411" si="621">IF(CO$6&lt;=$T402,0,IF(CO$6&lt;$AH402,$X402+($Y402-$X402)/($AG402-($T402+0.5))*(CO$6+0.5-($T402+0.5)),
IF(CO$6=$AH402,($X402+($Y402-$X402)/($AG402-($T402+0.5))*(0.5*($AG402+$AH402)-($T402+0.5)))*($AG402-$AH402)+$Y402*($AH402+1-$AG402),
$Y402)))</f>
        <v>-2.3758176876606005E-3</v>
      </c>
      <c r="CP402" s="230">
        <f t="shared" si="621"/>
        <v>-2.3758176876606005E-3</v>
      </c>
      <c r="CQ402" s="230">
        <f t="shared" si="621"/>
        <v>-2.3758176876606005E-3</v>
      </c>
      <c r="CR402" s="230">
        <f t="shared" si="621"/>
        <v>-2.3758176876606005E-3</v>
      </c>
      <c r="CS402" s="230">
        <f t="shared" si="621"/>
        <v>-2.3758176876606005E-3</v>
      </c>
      <c r="CT402" s="230">
        <f t="shared" si="621"/>
        <v>-2.3758176876606005E-3</v>
      </c>
      <c r="CU402" s="230">
        <f t="shared" si="621"/>
        <v>-2.3758176876606005E-3</v>
      </c>
      <c r="CV402" s="230">
        <f t="shared" si="621"/>
        <v>-2.3758176876606005E-3</v>
      </c>
      <c r="CW402" s="230">
        <f t="shared" si="621"/>
        <v>-2.3758176876606005E-3</v>
      </c>
      <c r="CX402" s="230">
        <f t="shared" si="621"/>
        <v>-2.3758176876606005E-3</v>
      </c>
      <c r="CY402" s="230">
        <f t="shared" ref="CY402:DH411" si="622">IF(CY$6&lt;=$T402,0,IF(CY$6&lt;$AH402,$X402+($Y402-$X402)/($AG402-($T402+0.5))*(CY$6+0.5-($T402+0.5)),
IF(CY$6=$AH402,($X402+($Y402-$X402)/($AG402-($T402+0.5))*(0.5*($AG402+$AH402)-($T402+0.5)))*($AG402-$AH402)+$Y402*($AH402+1-$AG402),
$Y402)))</f>
        <v>-2.3758176876606005E-3</v>
      </c>
      <c r="CZ402" s="230">
        <f t="shared" si="622"/>
        <v>-2.3758176876606005E-3</v>
      </c>
      <c r="DA402" s="230">
        <f t="shared" si="622"/>
        <v>-2.3758176876606005E-3</v>
      </c>
      <c r="DB402" s="230">
        <f t="shared" si="622"/>
        <v>-2.3758176876606005E-3</v>
      </c>
      <c r="DC402" s="230">
        <f t="shared" si="622"/>
        <v>-2.3758176876606005E-3</v>
      </c>
      <c r="DD402" s="230">
        <f t="shared" si="622"/>
        <v>-2.3758176876606005E-3</v>
      </c>
      <c r="DE402" s="230">
        <f t="shared" si="622"/>
        <v>-2.3758176876606005E-3</v>
      </c>
      <c r="DF402" s="230">
        <f t="shared" si="622"/>
        <v>-2.3758176876606005E-3</v>
      </c>
      <c r="DG402" s="230">
        <f t="shared" si="622"/>
        <v>-2.3758176876606005E-3</v>
      </c>
      <c r="DH402" s="230">
        <f t="shared" si="622"/>
        <v>-2.3758176876606005E-3</v>
      </c>
      <c r="DI402" s="230">
        <f t="shared" ref="DI402:DP411" si="623">IF(DI$6&lt;=$T402,0,IF(DI$6&lt;$AH402,$X402+($Y402-$X402)/($AG402-($T402+0.5))*(DI$6+0.5-($T402+0.5)),
IF(DI$6=$AH402,($X402+($Y402-$X402)/($AG402-($T402+0.5))*(0.5*($AG402+$AH402)-($T402+0.5)))*($AG402-$AH402)+$Y402*($AH402+1-$AG402),
$Y402)))</f>
        <v>-2.3758176876606005E-3</v>
      </c>
      <c r="DJ402" s="230">
        <f t="shared" si="623"/>
        <v>-2.3758176876606005E-3</v>
      </c>
      <c r="DK402" s="230">
        <f t="shared" si="623"/>
        <v>-2.3758176876606005E-3</v>
      </c>
      <c r="DL402" s="230">
        <f t="shared" si="623"/>
        <v>-2.3758176876606005E-3</v>
      </c>
      <c r="DM402" s="230">
        <f t="shared" si="623"/>
        <v>-2.3758176876606005E-3</v>
      </c>
      <c r="DN402" s="230">
        <f t="shared" si="623"/>
        <v>-2.3758176876606005E-3</v>
      </c>
      <c r="DO402" s="230">
        <f t="shared" si="623"/>
        <v>-2.3758176876606005E-3</v>
      </c>
      <c r="DP402" s="230">
        <f t="shared" si="623"/>
        <v>-2.3758176876606005E-3</v>
      </c>
    </row>
    <row r="403" spans="2:120" x14ac:dyDescent="0.25">
      <c r="B403" s="194" t="str">
        <f t="shared" si="603"/>
        <v>New Caledonia</v>
      </c>
      <c r="C403" s="233">
        <f>'web app'!$C$29</f>
        <v>668.55</v>
      </c>
      <c r="D403" s="234">
        <f>'web app'!$C$17</f>
        <v>0.15</v>
      </c>
      <c r="E403" s="235">
        <f>VLOOKUP($S403,'data countries EDGAR'!$A$15:$AA$223,'data countries EDGAR'!$AA$12,FALSE)</f>
        <v>3.6745993571218329E-5</v>
      </c>
      <c r="F403" s="235">
        <f>VLOOKUP($S403,'data countries EDGAR'!$A$15:$AA$223,'data countries EDGAR'!$Z$12,FALSE)</f>
        <v>1.5763520180155948E-4</v>
      </c>
      <c r="G403" s="193">
        <f t="shared" si="604"/>
        <v>9.3263942140073386E-2</v>
      </c>
      <c r="H403" s="262">
        <f>VLOOKUP($S403,'data countries EDGAR'!$A$15:$AA$223,'data countries EDGAR'!M$12,FALSE)/1000</f>
        <v>5.7837218643301998E-3</v>
      </c>
      <c r="I403" s="236">
        <f>VLOOKUP($S403,'data countries EDGAR'!$A$15:$AA$223,'data countries EDGAR'!N$12,FALSE)/1000</f>
        <v>5.6478148182268007E-3</v>
      </c>
      <c r="J403" s="236">
        <f>VLOOKUP($S403,'data countries EDGAR'!$A$15:$AA$223,'data countries EDGAR'!O$12,FALSE)/1000</f>
        <v>4.6621302272038005E-3</v>
      </c>
      <c r="K403" s="236">
        <f>VLOOKUP($S403,'data countries EDGAR'!$A$15:$AA$223,'data countries EDGAR'!P$12,FALSE)/1000</f>
        <v>4.6157154341203996E-3</v>
      </c>
      <c r="L403" s="236">
        <f>VLOOKUP($S403,'data countries EDGAR'!$A$15:$AA$223,'data countries EDGAR'!Q$12,FALSE)/1000</f>
        <v>4.8645812744344003E-3</v>
      </c>
      <c r="M403" s="236">
        <f>VLOOKUP($S403,'data countries EDGAR'!$A$15:$AA$223,'data countries EDGAR'!R$12,FALSE)/1000</f>
        <v>4.9983092278652001E-3</v>
      </c>
      <c r="N403" s="236"/>
      <c r="O403" s="236"/>
      <c r="P403" s="262">
        <f t="shared" si="605"/>
        <v>2.47885509818506E-2</v>
      </c>
      <c r="Q403" s="194">
        <f t="shared" si="606"/>
        <v>-4.5891964063672725E-3</v>
      </c>
      <c r="R403" s="237">
        <f t="shared" si="607"/>
        <v>6.7019644995721703E-2</v>
      </c>
      <c r="S403" s="194" t="str">
        <f>'data countries EDGAR'!A146</f>
        <v>New Caledonia</v>
      </c>
      <c r="T403" s="210">
        <f>'web app'!$M$22-1</f>
        <v>2024</v>
      </c>
      <c r="U403" s="228">
        <f t="shared" si="608"/>
        <v>6.8475391158222793E-2</v>
      </c>
      <c r="V403" s="193">
        <f t="shared" si="590"/>
        <v>6.8475391158200977E-2</v>
      </c>
      <c r="W403" s="254">
        <f t="shared" si="609"/>
        <v>7.2994241336920895E-2</v>
      </c>
      <c r="X403" s="197">
        <f t="shared" si="591"/>
        <v>4.9983092278652001E-3</v>
      </c>
      <c r="Y403" s="229">
        <f t="shared" si="592"/>
        <v>-9.9966184557304008E-5</v>
      </c>
      <c r="Z403" s="199">
        <f t="shared" si="610"/>
        <v>5.0982754124225043E-3</v>
      </c>
      <c r="AA403" s="199">
        <f t="shared" si="593"/>
        <v>-20.800161062680296</v>
      </c>
      <c r="AB403" s="200">
        <f t="shared" si="594"/>
        <v>21214.134466041385</v>
      </c>
      <c r="AC403" s="199">
        <f t="shared" si="611"/>
        <v>2024.5081078111996</v>
      </c>
      <c r="AD403" s="199">
        <f t="shared" si="612"/>
        <v>2055.3344624819692</v>
      </c>
      <c r="AE403" s="201">
        <f t="shared" si="613"/>
        <v>2055.3344624819692</v>
      </c>
      <c r="AF403" s="202">
        <f t="shared" si="595"/>
        <v>2054.7298651784013</v>
      </c>
      <c r="AG403" s="202">
        <f t="shared" si="614"/>
        <v>2055.3344624819692</v>
      </c>
      <c r="AH403" s="202">
        <f t="shared" si="615"/>
        <v>2055</v>
      </c>
      <c r="AI403" s="177">
        <f t="shared" si="596"/>
        <v>2055</v>
      </c>
      <c r="AJ403" s="178" cm="1">
        <f t="array" ref="AJ403">IFERROR(INDEX($AN$6:$DP$6,MATCH(_xlfn.AGGREGATE(14,6,(AN403:DP403)/(AN403:DP403&lt;=0),1),AN403:DP403,0)),"-")</f>
        <v>2055</v>
      </c>
      <c r="AL403" s="176" t="s">
        <v>302</v>
      </c>
      <c r="AM403" s="154">
        <f t="shared" si="597"/>
        <v>5.7837218643301998E-3</v>
      </c>
      <c r="AN403" s="173">
        <f t="shared" si="598"/>
        <v>5.6478148182268007E-3</v>
      </c>
      <c r="AO403" s="173">
        <f t="shared" si="599"/>
        <v>4.6621302272038005E-3</v>
      </c>
      <c r="AP403" s="173">
        <f t="shared" si="600"/>
        <v>4.6157154341203996E-3</v>
      </c>
      <c r="AQ403" s="173">
        <f t="shared" si="601"/>
        <v>4.8645812744344003E-3</v>
      </c>
      <c r="AR403" s="173">
        <f t="shared" si="602"/>
        <v>4.9983092278652001E-3</v>
      </c>
      <c r="AS403" s="230">
        <f t="shared" si="616"/>
        <v>4.8329658100772699E-3</v>
      </c>
      <c r="AT403" s="230">
        <f t="shared" si="616"/>
        <v>4.6676223922893396E-3</v>
      </c>
      <c r="AU403" s="230">
        <f t="shared" si="616"/>
        <v>4.5022789745014086E-3</v>
      </c>
      <c r="AV403" s="230">
        <f t="shared" si="616"/>
        <v>4.3369355567134784E-3</v>
      </c>
      <c r="AW403" s="230">
        <f t="shared" si="616"/>
        <v>4.1715921389255482E-3</v>
      </c>
      <c r="AX403" s="230">
        <f t="shared" si="616"/>
        <v>4.006248721137618E-3</v>
      </c>
      <c r="AY403" s="230">
        <f t="shared" si="616"/>
        <v>3.8409053033496877E-3</v>
      </c>
      <c r="AZ403" s="230">
        <f t="shared" si="616"/>
        <v>3.6755618855617571E-3</v>
      </c>
      <c r="BA403" s="230">
        <f t="shared" si="617"/>
        <v>3.5102184677738265E-3</v>
      </c>
      <c r="BB403" s="230">
        <f t="shared" si="617"/>
        <v>3.3448750499858963E-3</v>
      </c>
      <c r="BC403" s="230">
        <f t="shared" si="617"/>
        <v>3.179531632197966E-3</v>
      </c>
      <c r="BD403" s="230">
        <f t="shared" si="617"/>
        <v>3.0141882144100358E-3</v>
      </c>
      <c r="BE403" s="230">
        <f t="shared" si="617"/>
        <v>2.8488447966221052E-3</v>
      </c>
      <c r="BF403" s="230">
        <f t="shared" si="617"/>
        <v>2.683501378834175E-3</v>
      </c>
      <c r="BG403" s="230">
        <f t="shared" si="617"/>
        <v>2.5181579610462444E-3</v>
      </c>
      <c r="BH403" s="230">
        <f t="shared" si="617"/>
        <v>2.3528145432583141E-3</v>
      </c>
      <c r="BI403" s="230">
        <f t="shared" si="617"/>
        <v>2.1874711254703839E-3</v>
      </c>
      <c r="BJ403" s="230">
        <f t="shared" si="617"/>
        <v>2.0221277076824533E-3</v>
      </c>
      <c r="BK403" s="230">
        <f t="shared" si="618"/>
        <v>1.8567842898945231E-3</v>
      </c>
      <c r="BL403" s="230">
        <f t="shared" si="618"/>
        <v>1.6914408721065925E-3</v>
      </c>
      <c r="BM403" s="230">
        <f t="shared" si="618"/>
        <v>1.5260974543186622E-3</v>
      </c>
      <c r="BN403" s="230">
        <f t="shared" si="618"/>
        <v>1.360754036530732E-3</v>
      </c>
      <c r="BO403" s="230">
        <f t="shared" si="618"/>
        <v>1.1954106187428014E-3</v>
      </c>
      <c r="BP403" s="230">
        <f t="shared" si="618"/>
        <v>1.0300672009548716E-3</v>
      </c>
      <c r="BQ403" s="230">
        <f t="shared" si="618"/>
        <v>8.6472378316694055E-4</v>
      </c>
      <c r="BR403" s="230">
        <f t="shared" si="618"/>
        <v>6.9938036537901035E-4</v>
      </c>
      <c r="BS403" s="230">
        <f t="shared" si="618"/>
        <v>5.3403694759108014E-4</v>
      </c>
      <c r="BT403" s="230">
        <f t="shared" si="618"/>
        <v>3.6869352980314993E-4</v>
      </c>
      <c r="BU403" s="230">
        <f t="shared" si="619"/>
        <v>2.0335011201521973E-4</v>
      </c>
      <c r="BV403" s="230">
        <f t="shared" si="619"/>
        <v>3.8006694227288654E-5</v>
      </c>
      <c r="BW403" s="230">
        <f t="shared" si="619"/>
        <v>-9.0718101288593027E-5</v>
      </c>
      <c r="BX403" s="230">
        <f t="shared" si="619"/>
        <v>-9.9966184557304008E-5</v>
      </c>
      <c r="BY403" s="230">
        <f t="shared" si="619"/>
        <v>-9.9966184557304008E-5</v>
      </c>
      <c r="BZ403" s="230">
        <f t="shared" si="619"/>
        <v>-9.9966184557304008E-5</v>
      </c>
      <c r="CA403" s="230">
        <f t="shared" si="619"/>
        <v>-9.9966184557304008E-5</v>
      </c>
      <c r="CB403" s="230">
        <f t="shared" si="619"/>
        <v>-9.9966184557304008E-5</v>
      </c>
      <c r="CC403" s="230">
        <f t="shared" si="619"/>
        <v>-9.9966184557304008E-5</v>
      </c>
      <c r="CD403" s="230">
        <f t="shared" si="619"/>
        <v>-9.9966184557304008E-5</v>
      </c>
      <c r="CE403" s="230">
        <f t="shared" si="620"/>
        <v>-9.9966184557304008E-5</v>
      </c>
      <c r="CF403" s="230">
        <f t="shared" si="620"/>
        <v>-9.9966184557304008E-5</v>
      </c>
      <c r="CG403" s="230">
        <f t="shared" si="620"/>
        <v>-9.9966184557304008E-5</v>
      </c>
      <c r="CH403" s="230">
        <f t="shared" si="620"/>
        <v>-9.9966184557304008E-5</v>
      </c>
      <c r="CI403" s="230">
        <f t="shared" si="620"/>
        <v>-9.9966184557304008E-5</v>
      </c>
      <c r="CJ403" s="230">
        <f t="shared" si="620"/>
        <v>-9.9966184557304008E-5</v>
      </c>
      <c r="CK403" s="230">
        <f t="shared" si="620"/>
        <v>-9.9966184557304008E-5</v>
      </c>
      <c r="CL403" s="230">
        <f t="shared" si="620"/>
        <v>-9.9966184557304008E-5</v>
      </c>
      <c r="CM403" s="230">
        <f t="shared" si="620"/>
        <v>-9.9966184557304008E-5</v>
      </c>
      <c r="CN403" s="230">
        <f t="shared" si="620"/>
        <v>-9.9966184557304008E-5</v>
      </c>
      <c r="CO403" s="230">
        <f t="shared" si="621"/>
        <v>-9.9966184557304008E-5</v>
      </c>
      <c r="CP403" s="230">
        <f t="shared" si="621"/>
        <v>-9.9966184557304008E-5</v>
      </c>
      <c r="CQ403" s="230">
        <f t="shared" si="621"/>
        <v>-9.9966184557304008E-5</v>
      </c>
      <c r="CR403" s="230">
        <f t="shared" si="621"/>
        <v>-9.9966184557304008E-5</v>
      </c>
      <c r="CS403" s="230">
        <f t="shared" si="621"/>
        <v>-9.9966184557304008E-5</v>
      </c>
      <c r="CT403" s="230">
        <f t="shared" si="621"/>
        <v>-9.9966184557304008E-5</v>
      </c>
      <c r="CU403" s="230">
        <f t="shared" si="621"/>
        <v>-9.9966184557304008E-5</v>
      </c>
      <c r="CV403" s="230">
        <f t="shared" si="621"/>
        <v>-9.9966184557304008E-5</v>
      </c>
      <c r="CW403" s="230">
        <f t="shared" si="621"/>
        <v>-9.9966184557304008E-5</v>
      </c>
      <c r="CX403" s="230">
        <f t="shared" si="621"/>
        <v>-9.9966184557304008E-5</v>
      </c>
      <c r="CY403" s="230">
        <f t="shared" si="622"/>
        <v>-9.9966184557304008E-5</v>
      </c>
      <c r="CZ403" s="230">
        <f t="shared" si="622"/>
        <v>-9.9966184557304008E-5</v>
      </c>
      <c r="DA403" s="230">
        <f t="shared" si="622"/>
        <v>-9.9966184557304008E-5</v>
      </c>
      <c r="DB403" s="230">
        <f t="shared" si="622"/>
        <v>-9.9966184557304008E-5</v>
      </c>
      <c r="DC403" s="230">
        <f t="shared" si="622"/>
        <v>-9.9966184557304008E-5</v>
      </c>
      <c r="DD403" s="230">
        <f t="shared" si="622"/>
        <v>-9.9966184557304008E-5</v>
      </c>
      <c r="DE403" s="230">
        <f t="shared" si="622"/>
        <v>-9.9966184557304008E-5</v>
      </c>
      <c r="DF403" s="230">
        <f t="shared" si="622"/>
        <v>-9.9966184557304008E-5</v>
      </c>
      <c r="DG403" s="230">
        <f t="shared" si="622"/>
        <v>-9.9966184557304008E-5</v>
      </c>
      <c r="DH403" s="230">
        <f t="shared" si="622"/>
        <v>-9.9966184557304008E-5</v>
      </c>
      <c r="DI403" s="230">
        <f t="shared" si="623"/>
        <v>-9.9966184557304008E-5</v>
      </c>
      <c r="DJ403" s="230">
        <f t="shared" si="623"/>
        <v>-9.9966184557304008E-5</v>
      </c>
      <c r="DK403" s="230">
        <f t="shared" si="623"/>
        <v>-9.9966184557304008E-5</v>
      </c>
      <c r="DL403" s="230">
        <f t="shared" si="623"/>
        <v>-9.9966184557304008E-5</v>
      </c>
      <c r="DM403" s="230">
        <f t="shared" si="623"/>
        <v>-9.9966184557304008E-5</v>
      </c>
      <c r="DN403" s="230">
        <f t="shared" si="623"/>
        <v>-9.9966184557304008E-5</v>
      </c>
      <c r="DO403" s="230">
        <f t="shared" si="623"/>
        <v>-9.9966184557304008E-5</v>
      </c>
      <c r="DP403" s="230">
        <f t="shared" si="623"/>
        <v>-9.9966184557304008E-5</v>
      </c>
    </row>
    <row r="404" spans="2:120" x14ac:dyDescent="0.25">
      <c r="B404" s="194" t="str">
        <f t="shared" si="603"/>
        <v>New Zealand</v>
      </c>
      <c r="C404" s="233">
        <f>'web app'!$C$29</f>
        <v>668.55</v>
      </c>
      <c r="D404" s="234">
        <f>'web app'!$C$17</f>
        <v>0.15</v>
      </c>
      <c r="E404" s="235">
        <f>VLOOKUP($S404,'data countries EDGAR'!$A$15:$AA$223,'data countries EDGAR'!$AA$12,FALSE)</f>
        <v>6.2144228965205152E-4</v>
      </c>
      <c r="F404" s="235">
        <f>VLOOKUP($S404,'data countries EDGAR'!$A$15:$AA$223,'data countries EDGAR'!$Z$12,FALSE)</f>
        <v>1.0151189593070023E-3</v>
      </c>
      <c r="G404" s="193">
        <f t="shared" si="604"/>
        <v>0.63917889962002372</v>
      </c>
      <c r="H404" s="262">
        <f>VLOOKUP($S404,'data countries EDGAR'!$A$15:$AA$223,'data countries EDGAR'!M$12,FALSE)/1000</f>
        <v>3.7245270426532001E-2</v>
      </c>
      <c r="I404" s="236">
        <f>VLOOKUP($S404,'data countries EDGAR'!$A$15:$AA$223,'data countries EDGAR'!N$12,FALSE)/1000</f>
        <v>3.4669902475436998E-2</v>
      </c>
      <c r="J404" s="236">
        <f>VLOOKUP($S404,'data countries EDGAR'!$A$15:$AA$223,'data countries EDGAR'!O$12,FALSE)/1000</f>
        <v>3.4709283291452002E-2</v>
      </c>
      <c r="K404" s="236">
        <f>VLOOKUP($S404,'data countries EDGAR'!$A$15:$AA$223,'data countries EDGAR'!P$12,FALSE)/1000</f>
        <v>3.2124553776680997E-2</v>
      </c>
      <c r="L404" s="236">
        <f>VLOOKUP($S404,'data countries EDGAR'!$A$15:$AA$223,'data countries EDGAR'!Q$12,FALSE)/1000</f>
        <v>3.1775975537202003E-2</v>
      </c>
      <c r="M404" s="236">
        <f>VLOOKUP($S404,'data countries EDGAR'!$A$15:$AA$223,'data countries EDGAR'!R$12,FALSE)/1000</f>
        <v>3.1814596898527003E-2</v>
      </c>
      <c r="N404" s="236"/>
      <c r="O404" s="236"/>
      <c r="P404" s="262">
        <f t="shared" si="605"/>
        <v>0.16509431197929902</v>
      </c>
      <c r="Q404" s="194">
        <f t="shared" si="606"/>
        <v>-2.7763128167058768E-2</v>
      </c>
      <c r="R404" s="237">
        <f t="shared" si="607"/>
        <v>5.8561549754700078E-2</v>
      </c>
      <c r="S404" s="194" t="str">
        <f>'data countries EDGAR'!A147</f>
        <v>New Zealand</v>
      </c>
      <c r="T404" s="210">
        <f>'web app'!$M$22-1</f>
        <v>2024</v>
      </c>
      <c r="U404" s="228">
        <f t="shared" si="608"/>
        <v>0.4740845876407247</v>
      </c>
      <c r="V404" s="193">
        <f t="shared" si="590"/>
        <v>0.47408458764000616</v>
      </c>
      <c r="W404" s="254">
        <f t="shared" si="609"/>
        <v>6.7107427086236182E-2</v>
      </c>
      <c r="X404" s="197">
        <f t="shared" si="591"/>
        <v>3.1814596898527003E-2</v>
      </c>
      <c r="Y404" s="229">
        <f t="shared" si="592"/>
        <v>-6.3629193797054009E-4</v>
      </c>
      <c r="Z404" s="199">
        <f t="shared" si="610"/>
        <v>3.2450888836497542E-2</v>
      </c>
      <c r="AA404" s="199">
        <f t="shared" si="593"/>
        <v>-132.470985337668</v>
      </c>
      <c r="AB404" s="200">
        <f t="shared" si="594"/>
        <v>135184.29683084009</v>
      </c>
      <c r="AC404" s="199">
        <f t="shared" si="611"/>
        <v>2024.507532060521</v>
      </c>
      <c r="AD404" s="199">
        <f t="shared" si="612"/>
        <v>2057.6914488400503</v>
      </c>
      <c r="AE404" s="201">
        <f t="shared" si="613"/>
        <v>2057.6914488400503</v>
      </c>
      <c r="AF404" s="202">
        <f t="shared" si="595"/>
        <v>2057.0406361176961</v>
      </c>
      <c r="AG404" s="202">
        <f t="shared" si="614"/>
        <v>2057.6914488400503</v>
      </c>
      <c r="AH404" s="202">
        <f t="shared" si="615"/>
        <v>2057</v>
      </c>
      <c r="AI404" s="177">
        <f t="shared" si="596"/>
        <v>2057</v>
      </c>
      <c r="AJ404" s="178" cm="1">
        <f t="array" ref="AJ404">IFERROR(INDEX($AN$6:$DP$6,MATCH(_xlfn.AGGREGATE(14,6,(AN404:DP404)/(AN404:DP404&lt;=0),1),AN404:DP404,0)),"-")</f>
        <v>2057</v>
      </c>
      <c r="AL404" s="176" t="s">
        <v>302</v>
      </c>
      <c r="AM404" s="154">
        <f t="shared" si="597"/>
        <v>3.7245270426532001E-2</v>
      </c>
      <c r="AN404" s="173">
        <f t="shared" si="598"/>
        <v>3.4669902475436998E-2</v>
      </c>
      <c r="AO404" s="173">
        <f t="shared" si="599"/>
        <v>3.4709283291452002E-2</v>
      </c>
      <c r="AP404" s="173">
        <f t="shared" si="600"/>
        <v>3.2124553776680997E-2</v>
      </c>
      <c r="AQ404" s="173">
        <f t="shared" si="601"/>
        <v>3.1775975537202003E-2</v>
      </c>
      <c r="AR404" s="173">
        <f t="shared" si="602"/>
        <v>3.1814596898527003E-2</v>
      </c>
      <c r="AS404" s="230">
        <f t="shared" si="616"/>
        <v>3.0836908669462992E-2</v>
      </c>
      <c r="AT404" s="230">
        <f t="shared" si="616"/>
        <v>2.9859220440398977E-2</v>
      </c>
      <c r="AU404" s="230">
        <f t="shared" si="616"/>
        <v>2.8881532211334965E-2</v>
      </c>
      <c r="AV404" s="230">
        <f t="shared" si="616"/>
        <v>2.790384398227095E-2</v>
      </c>
      <c r="AW404" s="230">
        <f t="shared" si="616"/>
        <v>2.6926155753206938E-2</v>
      </c>
      <c r="AX404" s="230">
        <f t="shared" si="616"/>
        <v>2.5948467524142926E-2</v>
      </c>
      <c r="AY404" s="230">
        <f t="shared" si="616"/>
        <v>2.4970779295078911E-2</v>
      </c>
      <c r="AZ404" s="230">
        <f t="shared" si="616"/>
        <v>2.3993091066014896E-2</v>
      </c>
      <c r="BA404" s="230">
        <f t="shared" si="617"/>
        <v>2.3015402836950884E-2</v>
      </c>
      <c r="BB404" s="230">
        <f t="shared" si="617"/>
        <v>2.2037714607886873E-2</v>
      </c>
      <c r="BC404" s="230">
        <f t="shared" si="617"/>
        <v>2.1060026378822858E-2</v>
      </c>
      <c r="BD404" s="230">
        <f t="shared" si="617"/>
        <v>2.0082338149758846E-2</v>
      </c>
      <c r="BE404" s="230">
        <f t="shared" si="617"/>
        <v>1.9104649920694834E-2</v>
      </c>
      <c r="BF404" s="230">
        <f t="shared" si="617"/>
        <v>1.8126961691630819E-2</v>
      </c>
      <c r="BG404" s="230">
        <f t="shared" si="617"/>
        <v>1.7149273462566804E-2</v>
      </c>
      <c r="BH404" s="230">
        <f t="shared" si="617"/>
        <v>1.6171585233502792E-2</v>
      </c>
      <c r="BI404" s="230">
        <f t="shared" si="617"/>
        <v>1.5193897004438781E-2</v>
      </c>
      <c r="BJ404" s="230">
        <f t="shared" si="617"/>
        <v>1.4216208775374765E-2</v>
      </c>
      <c r="BK404" s="230">
        <f t="shared" si="618"/>
        <v>1.3238520546310754E-2</v>
      </c>
      <c r="BL404" s="230">
        <f t="shared" si="618"/>
        <v>1.2260832317246739E-2</v>
      </c>
      <c r="BM404" s="230">
        <f t="shared" si="618"/>
        <v>1.1283144088182727E-2</v>
      </c>
      <c r="BN404" s="230">
        <f t="shared" si="618"/>
        <v>1.0305455859118712E-2</v>
      </c>
      <c r="BO404" s="230">
        <f t="shared" si="618"/>
        <v>9.3277676300547001E-3</v>
      </c>
      <c r="BP404" s="230">
        <f t="shared" si="618"/>
        <v>8.3500794009906884E-3</v>
      </c>
      <c r="BQ404" s="230">
        <f t="shared" si="618"/>
        <v>7.3723911719266733E-3</v>
      </c>
      <c r="BR404" s="230">
        <f t="shared" si="618"/>
        <v>6.3947029428626616E-3</v>
      </c>
      <c r="BS404" s="230">
        <f t="shared" si="618"/>
        <v>5.4170147137986464E-3</v>
      </c>
      <c r="BT404" s="230">
        <f t="shared" si="618"/>
        <v>4.4393264847346348E-3</v>
      </c>
      <c r="BU404" s="230">
        <f t="shared" si="619"/>
        <v>3.4616382556706196E-3</v>
      </c>
      <c r="BV404" s="230">
        <f t="shared" si="619"/>
        <v>2.4839500266066079E-3</v>
      </c>
      <c r="BW404" s="230">
        <f t="shared" si="619"/>
        <v>1.5062617975425928E-3</v>
      </c>
      <c r="BX404" s="230">
        <f t="shared" si="619"/>
        <v>5.2857356847858111E-4</v>
      </c>
      <c r="BY404" s="230">
        <f t="shared" si="619"/>
        <v>-4.0257483432556561E-4</v>
      </c>
      <c r="BZ404" s="230">
        <f t="shared" si="619"/>
        <v>-6.3629193797054009E-4</v>
      </c>
      <c r="CA404" s="230">
        <f t="shared" si="619"/>
        <v>-6.3629193797054009E-4</v>
      </c>
      <c r="CB404" s="230">
        <f t="shared" si="619"/>
        <v>-6.3629193797054009E-4</v>
      </c>
      <c r="CC404" s="230">
        <f t="shared" si="619"/>
        <v>-6.3629193797054009E-4</v>
      </c>
      <c r="CD404" s="230">
        <f t="shared" si="619"/>
        <v>-6.3629193797054009E-4</v>
      </c>
      <c r="CE404" s="230">
        <f t="shared" si="620"/>
        <v>-6.3629193797054009E-4</v>
      </c>
      <c r="CF404" s="230">
        <f t="shared" si="620"/>
        <v>-6.3629193797054009E-4</v>
      </c>
      <c r="CG404" s="230">
        <f t="shared" si="620"/>
        <v>-6.3629193797054009E-4</v>
      </c>
      <c r="CH404" s="230">
        <f t="shared" si="620"/>
        <v>-6.3629193797054009E-4</v>
      </c>
      <c r="CI404" s="230">
        <f t="shared" si="620"/>
        <v>-6.3629193797054009E-4</v>
      </c>
      <c r="CJ404" s="230">
        <f t="shared" si="620"/>
        <v>-6.3629193797054009E-4</v>
      </c>
      <c r="CK404" s="230">
        <f t="shared" si="620"/>
        <v>-6.3629193797054009E-4</v>
      </c>
      <c r="CL404" s="230">
        <f t="shared" si="620"/>
        <v>-6.3629193797054009E-4</v>
      </c>
      <c r="CM404" s="230">
        <f t="shared" si="620"/>
        <v>-6.3629193797054009E-4</v>
      </c>
      <c r="CN404" s="230">
        <f t="shared" si="620"/>
        <v>-6.3629193797054009E-4</v>
      </c>
      <c r="CO404" s="230">
        <f t="shared" si="621"/>
        <v>-6.3629193797054009E-4</v>
      </c>
      <c r="CP404" s="230">
        <f t="shared" si="621"/>
        <v>-6.3629193797054009E-4</v>
      </c>
      <c r="CQ404" s="230">
        <f t="shared" si="621"/>
        <v>-6.3629193797054009E-4</v>
      </c>
      <c r="CR404" s="230">
        <f t="shared" si="621"/>
        <v>-6.3629193797054009E-4</v>
      </c>
      <c r="CS404" s="230">
        <f t="shared" si="621"/>
        <v>-6.3629193797054009E-4</v>
      </c>
      <c r="CT404" s="230">
        <f t="shared" si="621"/>
        <v>-6.3629193797054009E-4</v>
      </c>
      <c r="CU404" s="230">
        <f t="shared" si="621"/>
        <v>-6.3629193797054009E-4</v>
      </c>
      <c r="CV404" s="230">
        <f t="shared" si="621"/>
        <v>-6.3629193797054009E-4</v>
      </c>
      <c r="CW404" s="230">
        <f t="shared" si="621"/>
        <v>-6.3629193797054009E-4</v>
      </c>
      <c r="CX404" s="230">
        <f t="shared" si="621"/>
        <v>-6.3629193797054009E-4</v>
      </c>
      <c r="CY404" s="230">
        <f t="shared" si="622"/>
        <v>-6.3629193797054009E-4</v>
      </c>
      <c r="CZ404" s="230">
        <f t="shared" si="622"/>
        <v>-6.3629193797054009E-4</v>
      </c>
      <c r="DA404" s="230">
        <f t="shared" si="622"/>
        <v>-6.3629193797054009E-4</v>
      </c>
      <c r="DB404" s="230">
        <f t="shared" si="622"/>
        <v>-6.3629193797054009E-4</v>
      </c>
      <c r="DC404" s="230">
        <f t="shared" si="622"/>
        <v>-6.3629193797054009E-4</v>
      </c>
      <c r="DD404" s="230">
        <f t="shared" si="622"/>
        <v>-6.3629193797054009E-4</v>
      </c>
      <c r="DE404" s="230">
        <f t="shared" si="622"/>
        <v>-6.3629193797054009E-4</v>
      </c>
      <c r="DF404" s="230">
        <f t="shared" si="622"/>
        <v>-6.3629193797054009E-4</v>
      </c>
      <c r="DG404" s="230">
        <f t="shared" si="622"/>
        <v>-6.3629193797054009E-4</v>
      </c>
      <c r="DH404" s="230">
        <f t="shared" si="622"/>
        <v>-6.3629193797054009E-4</v>
      </c>
      <c r="DI404" s="230">
        <f t="shared" si="623"/>
        <v>-6.3629193797054009E-4</v>
      </c>
      <c r="DJ404" s="230">
        <f t="shared" si="623"/>
        <v>-6.3629193797054009E-4</v>
      </c>
      <c r="DK404" s="230">
        <f t="shared" si="623"/>
        <v>-6.3629193797054009E-4</v>
      </c>
      <c r="DL404" s="230">
        <f t="shared" si="623"/>
        <v>-6.3629193797054009E-4</v>
      </c>
      <c r="DM404" s="230">
        <f t="shared" si="623"/>
        <v>-6.3629193797054009E-4</v>
      </c>
      <c r="DN404" s="230">
        <f t="shared" si="623"/>
        <v>-6.3629193797054009E-4</v>
      </c>
      <c r="DO404" s="230">
        <f t="shared" si="623"/>
        <v>-6.3629193797054009E-4</v>
      </c>
      <c r="DP404" s="230">
        <f t="shared" si="623"/>
        <v>-6.3629193797054009E-4</v>
      </c>
    </row>
    <row r="405" spans="2:120" x14ac:dyDescent="0.25">
      <c r="B405" s="194" t="str">
        <f t="shared" si="603"/>
        <v>Nicaragua</v>
      </c>
      <c r="C405" s="233">
        <f>'web app'!$C$29</f>
        <v>668.55</v>
      </c>
      <c r="D405" s="234">
        <f>'web app'!$C$17</f>
        <v>0.15</v>
      </c>
      <c r="E405" s="235">
        <f>VLOOKUP($S405,'data countries EDGAR'!$A$15:$AA$223,'data countries EDGAR'!$AA$12,FALSE)</f>
        <v>8.2356859528984606E-4</v>
      </c>
      <c r="F405" s="235">
        <f>VLOOKUP($S405,'data countries EDGAR'!$A$15:$AA$223,'data countries EDGAR'!$Z$12,FALSE)</f>
        <v>1.4510375056405323E-4</v>
      </c>
      <c r="G405" s="193">
        <f t="shared" si="604"/>
        <v>0.16504726323081209</v>
      </c>
      <c r="H405" s="262">
        <f>VLOOKUP($S405,'data countries EDGAR'!$A$15:$AA$223,'data countries EDGAR'!M$12,FALSE)/1000</f>
        <v>5.3239360570623995E-3</v>
      </c>
      <c r="I405" s="236">
        <f>VLOOKUP($S405,'data countries EDGAR'!$A$15:$AA$223,'data countries EDGAR'!N$12,FALSE)/1000</f>
        <v>4.7461558464177E-3</v>
      </c>
      <c r="J405" s="236">
        <f>VLOOKUP($S405,'data countries EDGAR'!$A$15:$AA$223,'data countries EDGAR'!O$12,FALSE)/1000</f>
        <v>5.1924594530580008E-3</v>
      </c>
      <c r="K405" s="236">
        <f>VLOOKUP($S405,'data countries EDGAR'!$A$15:$AA$223,'data countries EDGAR'!P$12,FALSE)/1000</f>
        <v>5.2612204076580996E-3</v>
      </c>
      <c r="L405" s="236">
        <f>VLOOKUP($S405,'data countries EDGAR'!$A$15:$AA$223,'data countries EDGAR'!Q$12,FALSE)/1000</f>
        <v>5.5369072863308E-3</v>
      </c>
      <c r="M405" s="236">
        <f>VLOOKUP($S405,'data countries EDGAR'!$A$15:$AA$223,'data countries EDGAR'!R$12,FALSE)/1000</f>
        <v>5.7393236015376003E-3</v>
      </c>
      <c r="N405" s="236"/>
      <c r="O405" s="236"/>
      <c r="P405" s="262">
        <f t="shared" si="605"/>
        <v>2.64760665950022E-2</v>
      </c>
      <c r="Q405" s="194">
        <f t="shared" si="606"/>
        <v>-2.9463730224280338E-3</v>
      </c>
      <c r="R405" s="237">
        <f t="shared" si="607"/>
        <v>2.1262521317266487E-2</v>
      </c>
      <c r="S405" s="194" t="str">
        <f>'data countries EDGAR'!A148</f>
        <v>Nicaragua</v>
      </c>
      <c r="T405" s="210">
        <f>'web app'!$M$22-1</f>
        <v>2024</v>
      </c>
      <c r="U405" s="228">
        <f t="shared" si="608"/>
        <v>0.13857119663580988</v>
      </c>
      <c r="V405" s="193">
        <f t="shared" si="590"/>
        <v>0.13857119663585074</v>
      </c>
      <c r="W405" s="254">
        <f t="shared" si="609"/>
        <v>4.141786851031104E-2</v>
      </c>
      <c r="X405" s="197">
        <f t="shared" si="591"/>
        <v>5.7393236015376003E-3</v>
      </c>
      <c r="Y405" s="229">
        <f t="shared" si="592"/>
        <v>-1.1478647203075201E-4</v>
      </c>
      <c r="Z405" s="199">
        <f t="shared" si="610"/>
        <v>5.854110073568352E-3</v>
      </c>
      <c r="AA405" s="199">
        <f t="shared" si="593"/>
        <v>-24.003735734972121</v>
      </c>
      <c r="AB405" s="200">
        <f t="shared" si="594"/>
        <v>24601.907447923808</v>
      </c>
      <c r="AC405" s="199">
        <f t="shared" si="611"/>
        <v>2024.5048716773238</v>
      </c>
      <c r="AD405" s="199">
        <f t="shared" si="612"/>
        <v>2075.8170275213924</v>
      </c>
      <c r="AE405" s="201">
        <f t="shared" si="613"/>
        <v>2075.8170275213924</v>
      </c>
      <c r="AF405" s="202">
        <f t="shared" si="595"/>
        <v>2074.8108112954828</v>
      </c>
      <c r="AG405" s="202">
        <f t="shared" si="614"/>
        <v>2075.8170275213924</v>
      </c>
      <c r="AH405" s="202">
        <f t="shared" si="615"/>
        <v>2075</v>
      </c>
      <c r="AI405" s="177">
        <f t="shared" si="596"/>
        <v>2075</v>
      </c>
      <c r="AJ405" s="178" cm="1">
        <f t="array" ref="AJ405">IFERROR(INDEX($AN$6:$DP$6,MATCH(_xlfn.AGGREGATE(14,6,(AN405:DP405)/(AN405:DP405&lt;=0),1),AN405:DP405,0)),"-")</f>
        <v>2075</v>
      </c>
      <c r="AL405" s="176" t="s">
        <v>302</v>
      </c>
      <c r="AM405" s="154">
        <f t="shared" si="597"/>
        <v>5.3239360570623995E-3</v>
      </c>
      <c r="AN405" s="173">
        <f t="shared" si="598"/>
        <v>4.7461558464177E-3</v>
      </c>
      <c r="AO405" s="173">
        <f t="shared" si="599"/>
        <v>5.1924594530580008E-3</v>
      </c>
      <c r="AP405" s="173">
        <f t="shared" si="600"/>
        <v>5.2612204076580996E-3</v>
      </c>
      <c r="AQ405" s="173">
        <f t="shared" si="601"/>
        <v>5.5369072863308E-3</v>
      </c>
      <c r="AR405" s="173">
        <f t="shared" si="602"/>
        <v>5.7393236015376003E-3</v>
      </c>
      <c r="AS405" s="230">
        <f t="shared" si="616"/>
        <v>5.6252462600328151E-3</v>
      </c>
      <c r="AT405" s="230">
        <f t="shared" si="616"/>
        <v>5.51116891852803E-3</v>
      </c>
      <c r="AU405" s="230">
        <f t="shared" si="616"/>
        <v>5.3970915770232449E-3</v>
      </c>
      <c r="AV405" s="230">
        <f t="shared" si="616"/>
        <v>5.2830142355184588E-3</v>
      </c>
      <c r="AW405" s="230">
        <f t="shared" si="616"/>
        <v>5.1689368940136737E-3</v>
      </c>
      <c r="AX405" s="230">
        <f t="shared" si="616"/>
        <v>5.0548595525088886E-3</v>
      </c>
      <c r="AY405" s="230">
        <f t="shared" si="616"/>
        <v>4.9407822110041034E-3</v>
      </c>
      <c r="AZ405" s="230">
        <f t="shared" si="616"/>
        <v>4.8267048694993183E-3</v>
      </c>
      <c r="BA405" s="230">
        <f t="shared" si="617"/>
        <v>4.7126275279945323E-3</v>
      </c>
      <c r="BB405" s="230">
        <f t="shared" si="617"/>
        <v>4.5985501864897471E-3</v>
      </c>
      <c r="BC405" s="230">
        <f t="shared" si="617"/>
        <v>4.484472844984962E-3</v>
      </c>
      <c r="BD405" s="230">
        <f t="shared" si="617"/>
        <v>4.3703955034801768E-3</v>
      </c>
      <c r="BE405" s="230">
        <f t="shared" si="617"/>
        <v>4.2563181619753917E-3</v>
      </c>
      <c r="BF405" s="230">
        <f t="shared" si="617"/>
        <v>4.1422408204706065E-3</v>
      </c>
      <c r="BG405" s="230">
        <f t="shared" si="617"/>
        <v>4.0281634789658214E-3</v>
      </c>
      <c r="BH405" s="230">
        <f t="shared" si="617"/>
        <v>3.9140861374610354E-3</v>
      </c>
      <c r="BI405" s="230">
        <f t="shared" si="617"/>
        <v>3.8000087959562502E-3</v>
      </c>
      <c r="BJ405" s="230">
        <f t="shared" si="617"/>
        <v>3.6859314544514651E-3</v>
      </c>
      <c r="BK405" s="230">
        <f t="shared" si="618"/>
        <v>3.5718541129466795E-3</v>
      </c>
      <c r="BL405" s="230">
        <f t="shared" si="618"/>
        <v>3.4577767714418944E-3</v>
      </c>
      <c r="BM405" s="230">
        <f t="shared" si="618"/>
        <v>3.3436994299371092E-3</v>
      </c>
      <c r="BN405" s="230">
        <f t="shared" si="618"/>
        <v>3.2296220884323237E-3</v>
      </c>
      <c r="BO405" s="230">
        <f t="shared" si="618"/>
        <v>3.1155447469275385E-3</v>
      </c>
      <c r="BP405" s="230">
        <f t="shared" si="618"/>
        <v>3.0014674054227534E-3</v>
      </c>
      <c r="BQ405" s="230">
        <f t="shared" si="618"/>
        <v>2.8873900639179678E-3</v>
      </c>
      <c r="BR405" s="230">
        <f t="shared" si="618"/>
        <v>2.7733127224131827E-3</v>
      </c>
      <c r="BS405" s="230">
        <f t="shared" si="618"/>
        <v>2.6592353809083975E-3</v>
      </c>
      <c r="BT405" s="230">
        <f t="shared" si="618"/>
        <v>2.5451580394036119E-3</v>
      </c>
      <c r="BU405" s="230">
        <f t="shared" si="619"/>
        <v>2.4310806978988268E-3</v>
      </c>
      <c r="BV405" s="230">
        <f t="shared" si="619"/>
        <v>2.3170033563940417E-3</v>
      </c>
      <c r="BW405" s="230">
        <f t="shared" si="619"/>
        <v>2.2029260148892561E-3</v>
      </c>
      <c r="BX405" s="230">
        <f t="shared" si="619"/>
        <v>2.0888486733844709E-3</v>
      </c>
      <c r="BY405" s="230">
        <f t="shared" si="619"/>
        <v>1.9747713318796858E-3</v>
      </c>
      <c r="BZ405" s="230">
        <f t="shared" si="619"/>
        <v>1.8606939903749002E-3</v>
      </c>
      <c r="CA405" s="230">
        <f t="shared" si="619"/>
        <v>1.7466166488701151E-3</v>
      </c>
      <c r="CB405" s="230">
        <f t="shared" si="619"/>
        <v>1.6325393073653299E-3</v>
      </c>
      <c r="CC405" s="230">
        <f t="shared" si="619"/>
        <v>1.5184619658605448E-3</v>
      </c>
      <c r="CD405" s="230">
        <f t="shared" si="619"/>
        <v>1.4043846243557588E-3</v>
      </c>
      <c r="CE405" s="230">
        <f t="shared" si="620"/>
        <v>1.2903072828509736E-3</v>
      </c>
      <c r="CF405" s="230">
        <f t="shared" si="620"/>
        <v>1.1762299413461885E-3</v>
      </c>
      <c r="CG405" s="230">
        <f t="shared" si="620"/>
        <v>1.0621525998414033E-3</v>
      </c>
      <c r="CH405" s="230">
        <f t="shared" si="620"/>
        <v>9.480752583366182E-4</v>
      </c>
      <c r="CI405" s="230">
        <f t="shared" si="620"/>
        <v>8.3399791683183306E-4</v>
      </c>
      <c r="CJ405" s="230">
        <f t="shared" si="620"/>
        <v>7.1992057532704705E-4</v>
      </c>
      <c r="CK405" s="230">
        <f t="shared" si="620"/>
        <v>6.0584323382226191E-4</v>
      </c>
      <c r="CL405" s="230">
        <f t="shared" si="620"/>
        <v>4.9176589231747676E-4</v>
      </c>
      <c r="CM405" s="230">
        <f t="shared" si="620"/>
        <v>3.7768855081269162E-4</v>
      </c>
      <c r="CN405" s="230">
        <f t="shared" si="620"/>
        <v>2.6361120930790648E-4</v>
      </c>
      <c r="CO405" s="230">
        <f t="shared" si="621"/>
        <v>1.4953386780312133E-4</v>
      </c>
      <c r="CP405" s="230">
        <f t="shared" si="621"/>
        <v>3.5456526298335324E-5</v>
      </c>
      <c r="CQ405" s="230">
        <f t="shared" si="621"/>
        <v>-7.6711221659233575E-5</v>
      </c>
      <c r="CR405" s="230">
        <f t="shared" si="621"/>
        <v>-1.1478647203075201E-4</v>
      </c>
      <c r="CS405" s="230">
        <f t="shared" si="621"/>
        <v>-1.1478647203075201E-4</v>
      </c>
      <c r="CT405" s="230">
        <f t="shared" si="621"/>
        <v>-1.1478647203075201E-4</v>
      </c>
      <c r="CU405" s="230">
        <f t="shared" si="621"/>
        <v>-1.1478647203075201E-4</v>
      </c>
      <c r="CV405" s="230">
        <f t="shared" si="621"/>
        <v>-1.1478647203075201E-4</v>
      </c>
      <c r="CW405" s="230">
        <f t="shared" si="621"/>
        <v>-1.1478647203075201E-4</v>
      </c>
      <c r="CX405" s="230">
        <f t="shared" si="621"/>
        <v>-1.1478647203075201E-4</v>
      </c>
      <c r="CY405" s="230">
        <f t="shared" si="622"/>
        <v>-1.1478647203075201E-4</v>
      </c>
      <c r="CZ405" s="230">
        <f t="shared" si="622"/>
        <v>-1.1478647203075201E-4</v>
      </c>
      <c r="DA405" s="230">
        <f t="shared" si="622"/>
        <v>-1.1478647203075201E-4</v>
      </c>
      <c r="DB405" s="230">
        <f t="shared" si="622"/>
        <v>-1.1478647203075201E-4</v>
      </c>
      <c r="DC405" s="230">
        <f t="shared" si="622"/>
        <v>-1.1478647203075201E-4</v>
      </c>
      <c r="DD405" s="230">
        <f t="shared" si="622"/>
        <v>-1.1478647203075201E-4</v>
      </c>
      <c r="DE405" s="230">
        <f t="shared" si="622"/>
        <v>-1.1478647203075201E-4</v>
      </c>
      <c r="DF405" s="230">
        <f t="shared" si="622"/>
        <v>-1.1478647203075201E-4</v>
      </c>
      <c r="DG405" s="230">
        <f t="shared" si="622"/>
        <v>-1.1478647203075201E-4</v>
      </c>
      <c r="DH405" s="230">
        <f t="shared" si="622"/>
        <v>-1.1478647203075201E-4</v>
      </c>
      <c r="DI405" s="230">
        <f t="shared" si="623"/>
        <v>-1.1478647203075201E-4</v>
      </c>
      <c r="DJ405" s="230">
        <f t="shared" si="623"/>
        <v>-1.1478647203075201E-4</v>
      </c>
      <c r="DK405" s="230">
        <f t="shared" si="623"/>
        <v>-1.1478647203075201E-4</v>
      </c>
      <c r="DL405" s="230">
        <f t="shared" si="623"/>
        <v>-1.1478647203075201E-4</v>
      </c>
      <c r="DM405" s="230">
        <f t="shared" si="623"/>
        <v>-1.1478647203075201E-4</v>
      </c>
      <c r="DN405" s="230">
        <f t="shared" si="623"/>
        <v>-1.1478647203075201E-4</v>
      </c>
      <c r="DO405" s="230">
        <f t="shared" si="623"/>
        <v>-1.1478647203075201E-4</v>
      </c>
      <c r="DP405" s="230">
        <f t="shared" si="623"/>
        <v>-1.1478647203075201E-4</v>
      </c>
    </row>
    <row r="406" spans="2:120" x14ac:dyDescent="0.25">
      <c r="B406" s="194" t="str">
        <f t="shared" si="603"/>
        <v>Niger</v>
      </c>
      <c r="C406" s="233">
        <f>'web app'!$C$29</f>
        <v>668.55</v>
      </c>
      <c r="D406" s="234">
        <f>'web app'!$C$17</f>
        <v>0.15</v>
      </c>
      <c r="E406" s="235">
        <f>VLOOKUP($S406,'data countries EDGAR'!$A$15:$AA$223,'data countries EDGAR'!$AA$12,FALSE)</f>
        <v>3.0053728559983907E-3</v>
      </c>
      <c r="F406" s="235">
        <f>VLOOKUP($S406,'data countries EDGAR'!$A$15:$AA$223,'data countries EDGAR'!$Z$12,FALSE)</f>
        <v>6.4677877791385617E-5</v>
      </c>
      <c r="G406" s="193">
        <f t="shared" si="604"/>
        <v>0.3381406393494748</v>
      </c>
      <c r="H406" s="262">
        <f>VLOOKUP($S406,'data countries EDGAR'!$A$15:$AA$223,'data countries EDGAR'!M$12,FALSE)/1000</f>
        <v>2.3730667493382998E-3</v>
      </c>
      <c r="I406" s="236">
        <f>VLOOKUP($S406,'data countries EDGAR'!$A$15:$AA$223,'data countries EDGAR'!N$12,FALSE)/1000</f>
        <v>2.4096134134353998E-3</v>
      </c>
      <c r="J406" s="236">
        <f>VLOOKUP($S406,'data countries EDGAR'!$A$15:$AA$223,'data countries EDGAR'!O$12,FALSE)/1000</f>
        <v>2.8587947690004996E-3</v>
      </c>
      <c r="K406" s="236">
        <f>VLOOKUP($S406,'data countries EDGAR'!$A$15:$AA$223,'data countries EDGAR'!P$12,FALSE)/1000</f>
        <v>3.2177775331512001E-3</v>
      </c>
      <c r="L406" s="236">
        <f>VLOOKUP($S406,'data countries EDGAR'!$A$15:$AA$223,'data countries EDGAR'!Q$12,FALSE)/1000</f>
        <v>3.1628961028029E-3</v>
      </c>
      <c r="M406" s="236">
        <f>VLOOKUP($S406,'data countries EDGAR'!$A$15:$AA$223,'data countries EDGAR'!R$12,FALSE)/1000</f>
        <v>3.2142482045271E-3</v>
      </c>
      <c r="N406" s="236"/>
      <c r="O406" s="236"/>
      <c r="P406" s="262">
        <f t="shared" si="605"/>
        <v>1.48633300229171E-2</v>
      </c>
      <c r="Q406" s="194">
        <f t="shared" si="606"/>
        <v>0</v>
      </c>
      <c r="R406" s="237">
        <f t="shared" si="607"/>
        <v>0</v>
      </c>
      <c r="S406" s="194" t="str">
        <f>'data countries EDGAR'!A149</f>
        <v>Niger</v>
      </c>
      <c r="T406" s="210">
        <f>'web app'!$M$22-1</f>
        <v>2024</v>
      </c>
      <c r="U406" s="228">
        <f t="shared" si="608"/>
        <v>0.32327730932655768</v>
      </c>
      <c r="V406" s="193">
        <f t="shared" si="590"/>
        <v>0.1966010703318726</v>
      </c>
      <c r="W406" s="254">
        <f t="shared" si="609"/>
        <v>-0.38190738176876871</v>
      </c>
      <c r="X406" s="197">
        <f t="shared" si="591"/>
        <v>3.2142482045271E-3</v>
      </c>
      <c r="Y406" s="229">
        <f t="shared" si="592"/>
        <v>-6.4284964090542001E-5</v>
      </c>
      <c r="Z406" s="199">
        <f t="shared" si="610"/>
        <v>3.2785331686176421E-3</v>
      </c>
      <c r="AA406" s="199">
        <f t="shared" si="593"/>
        <v>-13.934385266096328</v>
      </c>
      <c r="AB406" s="200">
        <f t="shared" si="594"/>
        <v>14772.76692631575</v>
      </c>
      <c r="AC406" s="199">
        <f t="shared" si="611"/>
        <v>2024.5012426209942</v>
      </c>
      <c r="AD406" s="199">
        <f t="shared" si="612"/>
        <v>2225.6876526683009</v>
      </c>
      <c r="AE406" s="201">
        <f t="shared" si="613"/>
        <v>2225.6876526683009</v>
      </c>
      <c r="AF406" s="202">
        <f t="shared" si="595"/>
        <v>2221.742796733628</v>
      </c>
      <c r="AG406" s="202">
        <f t="shared" si="614"/>
        <v>2225.6876526683009</v>
      </c>
      <c r="AH406" s="202">
        <f t="shared" si="615"/>
        <v>2225</v>
      </c>
      <c r="AI406" s="177">
        <f t="shared" si="596"/>
        <v>2222</v>
      </c>
      <c r="AJ406" s="178" t="str" cm="1">
        <f t="array" ref="AJ406">IFERROR(INDEX($AN$6:$DP$6,MATCH(_xlfn.AGGREGATE(14,6,(AN406:DP406)/(AN406:DP406&lt;=0),1),AN406:DP406,0)),"-")</f>
        <v>-</v>
      </c>
      <c r="AL406" s="176" t="s">
        <v>302</v>
      </c>
      <c r="AM406" s="154">
        <f t="shared" si="597"/>
        <v>2.3730667493382998E-3</v>
      </c>
      <c r="AN406" s="173">
        <f t="shared" si="598"/>
        <v>2.4096134134353998E-3</v>
      </c>
      <c r="AO406" s="173">
        <f t="shared" si="599"/>
        <v>2.8587947690004996E-3</v>
      </c>
      <c r="AP406" s="173">
        <f t="shared" si="600"/>
        <v>3.2177775331512001E-3</v>
      </c>
      <c r="AQ406" s="173">
        <f t="shared" si="601"/>
        <v>3.1628961028029E-3</v>
      </c>
      <c r="AR406" s="173">
        <f t="shared" si="602"/>
        <v>3.2142482045271E-3</v>
      </c>
      <c r="AS406" s="230">
        <f t="shared" si="616"/>
        <v>3.1979523080089226E-3</v>
      </c>
      <c r="AT406" s="230">
        <f t="shared" si="616"/>
        <v>3.1816564114907453E-3</v>
      </c>
      <c r="AU406" s="230">
        <f t="shared" si="616"/>
        <v>3.1653605149725679E-3</v>
      </c>
      <c r="AV406" s="230">
        <f t="shared" si="616"/>
        <v>3.1490646184543906E-3</v>
      </c>
      <c r="AW406" s="230">
        <f t="shared" si="616"/>
        <v>3.1327687219362133E-3</v>
      </c>
      <c r="AX406" s="230">
        <f t="shared" si="616"/>
        <v>3.1164728254180359E-3</v>
      </c>
      <c r="AY406" s="230">
        <f t="shared" si="616"/>
        <v>3.1001769288998586E-3</v>
      </c>
      <c r="AZ406" s="230">
        <f t="shared" si="616"/>
        <v>3.0838810323816808E-3</v>
      </c>
      <c r="BA406" s="230">
        <f t="shared" si="617"/>
        <v>3.0675851358635035E-3</v>
      </c>
      <c r="BB406" s="230">
        <f t="shared" si="617"/>
        <v>3.0512892393453261E-3</v>
      </c>
      <c r="BC406" s="230">
        <f t="shared" si="617"/>
        <v>3.0349933428271488E-3</v>
      </c>
      <c r="BD406" s="230">
        <f t="shared" si="617"/>
        <v>3.0186974463089714E-3</v>
      </c>
      <c r="BE406" s="230">
        <f t="shared" si="617"/>
        <v>3.0024015497907941E-3</v>
      </c>
      <c r="BF406" s="230">
        <f t="shared" si="617"/>
        <v>2.9861056532726167E-3</v>
      </c>
      <c r="BG406" s="230">
        <f t="shared" si="617"/>
        <v>2.9698097567544394E-3</v>
      </c>
      <c r="BH406" s="230">
        <f t="shared" si="617"/>
        <v>2.9535138602362621E-3</v>
      </c>
      <c r="BI406" s="230">
        <f t="shared" si="617"/>
        <v>2.9372179637180847E-3</v>
      </c>
      <c r="BJ406" s="230">
        <f t="shared" si="617"/>
        <v>2.9209220671999074E-3</v>
      </c>
      <c r="BK406" s="230">
        <f t="shared" si="618"/>
        <v>2.90462617068173E-3</v>
      </c>
      <c r="BL406" s="230">
        <f t="shared" si="618"/>
        <v>2.8883302741635527E-3</v>
      </c>
      <c r="BM406" s="230">
        <f t="shared" si="618"/>
        <v>2.8720343776453753E-3</v>
      </c>
      <c r="BN406" s="230">
        <f t="shared" si="618"/>
        <v>2.855738481127198E-3</v>
      </c>
      <c r="BO406" s="230">
        <f t="shared" si="618"/>
        <v>2.8394425846090202E-3</v>
      </c>
      <c r="BP406" s="230">
        <f t="shared" si="618"/>
        <v>2.8231466880908433E-3</v>
      </c>
      <c r="BQ406" s="230">
        <f t="shared" si="618"/>
        <v>2.8068507915726655E-3</v>
      </c>
      <c r="BR406" s="230">
        <f t="shared" si="618"/>
        <v>2.7905548950544882E-3</v>
      </c>
      <c r="BS406" s="230">
        <f t="shared" si="618"/>
        <v>2.7742589985363109E-3</v>
      </c>
      <c r="BT406" s="230">
        <f t="shared" si="618"/>
        <v>2.7579631020181335E-3</v>
      </c>
      <c r="BU406" s="230">
        <f t="shared" si="619"/>
        <v>2.7416672054999562E-3</v>
      </c>
      <c r="BV406" s="230">
        <f t="shared" si="619"/>
        <v>2.7253713089817788E-3</v>
      </c>
      <c r="BW406" s="230">
        <f t="shared" si="619"/>
        <v>2.7090754124636015E-3</v>
      </c>
      <c r="BX406" s="230">
        <f t="shared" si="619"/>
        <v>2.6927795159454242E-3</v>
      </c>
      <c r="BY406" s="230">
        <f t="shared" si="619"/>
        <v>2.6764836194272468E-3</v>
      </c>
      <c r="BZ406" s="230">
        <f t="shared" si="619"/>
        <v>2.6601877229090695E-3</v>
      </c>
      <c r="CA406" s="230">
        <f t="shared" si="619"/>
        <v>2.6438918263908921E-3</v>
      </c>
      <c r="CB406" s="230">
        <f t="shared" si="619"/>
        <v>2.6275959298727148E-3</v>
      </c>
      <c r="CC406" s="230">
        <f t="shared" si="619"/>
        <v>2.6113000333545374E-3</v>
      </c>
      <c r="CD406" s="230">
        <f t="shared" si="619"/>
        <v>2.5950041368363597E-3</v>
      </c>
      <c r="CE406" s="230">
        <f t="shared" si="620"/>
        <v>2.5787082403181828E-3</v>
      </c>
      <c r="CF406" s="230">
        <f t="shared" si="620"/>
        <v>2.562412343800005E-3</v>
      </c>
      <c r="CG406" s="230">
        <f t="shared" si="620"/>
        <v>2.5461164472818281E-3</v>
      </c>
      <c r="CH406" s="230">
        <f t="shared" si="620"/>
        <v>2.5298205507636503E-3</v>
      </c>
      <c r="CI406" s="230">
        <f t="shared" si="620"/>
        <v>2.513524654245473E-3</v>
      </c>
      <c r="CJ406" s="230">
        <f t="shared" si="620"/>
        <v>2.4972287577272956E-3</v>
      </c>
      <c r="CK406" s="230">
        <f t="shared" si="620"/>
        <v>2.4809328612091183E-3</v>
      </c>
      <c r="CL406" s="230">
        <f t="shared" si="620"/>
        <v>2.4646369646909409E-3</v>
      </c>
      <c r="CM406" s="230">
        <f t="shared" si="620"/>
        <v>2.4483410681727636E-3</v>
      </c>
      <c r="CN406" s="230">
        <f t="shared" si="620"/>
        <v>2.4320451716545862E-3</v>
      </c>
      <c r="CO406" s="230">
        <f t="shared" si="621"/>
        <v>2.4157492751364089E-3</v>
      </c>
      <c r="CP406" s="230">
        <f t="shared" si="621"/>
        <v>2.3994533786182316E-3</v>
      </c>
      <c r="CQ406" s="230">
        <f t="shared" si="621"/>
        <v>2.3831574821000542E-3</v>
      </c>
      <c r="CR406" s="230">
        <f t="shared" si="621"/>
        <v>2.3668615855818769E-3</v>
      </c>
      <c r="CS406" s="230">
        <f t="shared" si="621"/>
        <v>2.3505656890636995E-3</v>
      </c>
      <c r="CT406" s="230">
        <f t="shared" si="621"/>
        <v>2.3342697925455222E-3</v>
      </c>
      <c r="CU406" s="230">
        <f t="shared" si="621"/>
        <v>2.3179738960273444E-3</v>
      </c>
      <c r="CV406" s="230">
        <f t="shared" si="621"/>
        <v>2.3016779995091675E-3</v>
      </c>
      <c r="CW406" s="230">
        <f t="shared" si="621"/>
        <v>2.2853821029909897E-3</v>
      </c>
      <c r="CX406" s="230">
        <f t="shared" si="621"/>
        <v>2.2690862064728128E-3</v>
      </c>
      <c r="CY406" s="230">
        <f t="shared" si="622"/>
        <v>2.252790309954635E-3</v>
      </c>
      <c r="CZ406" s="230">
        <f t="shared" si="622"/>
        <v>2.2364944134364577E-3</v>
      </c>
      <c r="DA406" s="230">
        <f t="shared" si="622"/>
        <v>2.2201985169182804E-3</v>
      </c>
      <c r="DB406" s="230">
        <f t="shared" si="622"/>
        <v>2.203902620400103E-3</v>
      </c>
      <c r="DC406" s="230">
        <f t="shared" si="622"/>
        <v>2.1876067238819257E-3</v>
      </c>
      <c r="DD406" s="230">
        <f t="shared" si="622"/>
        <v>2.1713108273637483E-3</v>
      </c>
      <c r="DE406" s="230">
        <f t="shared" si="622"/>
        <v>2.155014930845571E-3</v>
      </c>
      <c r="DF406" s="230">
        <f t="shared" si="622"/>
        <v>2.1387190343273937E-3</v>
      </c>
      <c r="DG406" s="230">
        <f t="shared" si="622"/>
        <v>2.1224231378092163E-3</v>
      </c>
      <c r="DH406" s="230">
        <f t="shared" si="622"/>
        <v>2.106127241291039E-3</v>
      </c>
      <c r="DI406" s="230">
        <f t="shared" si="623"/>
        <v>2.0898313447728616E-3</v>
      </c>
      <c r="DJ406" s="230">
        <f t="shared" si="623"/>
        <v>2.0735354482546839E-3</v>
      </c>
      <c r="DK406" s="230">
        <f t="shared" si="623"/>
        <v>2.0572395517365069E-3</v>
      </c>
      <c r="DL406" s="230">
        <f t="shared" si="623"/>
        <v>2.0409436552183292E-3</v>
      </c>
      <c r="DM406" s="230">
        <f t="shared" si="623"/>
        <v>2.0246477587001523E-3</v>
      </c>
      <c r="DN406" s="230">
        <f t="shared" si="623"/>
        <v>2.0083518621819745E-3</v>
      </c>
      <c r="DO406" s="230">
        <f t="shared" si="623"/>
        <v>1.9920559656637976E-3</v>
      </c>
      <c r="DP406" s="230">
        <f t="shared" si="623"/>
        <v>1.9757600691456198E-3</v>
      </c>
    </row>
    <row r="407" spans="2:120" x14ac:dyDescent="0.25">
      <c r="B407" s="194" t="str">
        <f t="shared" si="603"/>
        <v>Nigeria</v>
      </c>
      <c r="C407" s="233">
        <f>'web app'!$C$29</f>
        <v>668.55</v>
      </c>
      <c r="D407" s="234">
        <f>'web app'!$C$17</f>
        <v>0.15</v>
      </c>
      <c r="E407" s="235">
        <f>VLOOKUP($S407,'data countries EDGAR'!$A$15:$AA$223,'data countries EDGAR'!$AA$12,FALSE)</f>
        <v>2.605924172677206E-2</v>
      </c>
      <c r="F407" s="235">
        <f>VLOOKUP($S407,'data countries EDGAR'!$A$15:$AA$223,'data countries EDGAR'!$Z$12,FALSE)</f>
        <v>3.4370184657769886E-3</v>
      </c>
      <c r="G407" s="193">
        <f t="shared" si="604"/>
        <v>4.5664317994659438</v>
      </c>
      <c r="H407" s="262">
        <f>VLOOKUP($S407,'data countries EDGAR'!$A$15:$AA$223,'data countries EDGAR'!M$12,FALSE)/1000</f>
        <v>0.12610608938507001</v>
      </c>
      <c r="I407" s="236">
        <f>VLOOKUP($S407,'data countries EDGAR'!$A$15:$AA$223,'data countries EDGAR'!N$12,FALSE)/1000</f>
        <v>0.11891776675469999</v>
      </c>
      <c r="J407" s="236">
        <f>VLOOKUP($S407,'data countries EDGAR'!$A$15:$AA$223,'data countries EDGAR'!O$12,FALSE)/1000</f>
        <v>0.13090045634760999</v>
      </c>
      <c r="K407" s="236">
        <f>VLOOKUP($S407,'data countries EDGAR'!$A$15:$AA$223,'data countries EDGAR'!P$12,FALSE)/1000</f>
        <v>0.12904174539931001</v>
      </c>
      <c r="L407" s="236">
        <f>VLOOKUP($S407,'data countries EDGAR'!$A$15:$AA$223,'data countries EDGAR'!Q$12,FALSE)/1000</f>
        <v>0.12586869668806</v>
      </c>
      <c r="M407" s="236">
        <f>VLOOKUP($S407,'data countries EDGAR'!$A$15:$AA$223,'data countries EDGAR'!R$12,FALSE)/1000</f>
        <v>0.13191014099776002</v>
      </c>
      <c r="N407" s="236"/>
      <c r="O407" s="236"/>
      <c r="P407" s="262">
        <f t="shared" si="605"/>
        <v>0.63663880618744007</v>
      </c>
      <c r="Q407" s="194">
        <f t="shared" si="606"/>
        <v>-3.8717078793672241E-2</v>
      </c>
      <c r="R407" s="237">
        <f t="shared" si="607"/>
        <v>9.8521929424510955E-3</v>
      </c>
      <c r="S407" s="194" t="str">
        <f>'data countries EDGAR'!A150</f>
        <v>Nigeria</v>
      </c>
      <c r="T407" s="210">
        <f>'web app'!$M$22-1</f>
        <v>2024</v>
      </c>
      <c r="U407" s="228">
        <f t="shared" si="608"/>
        <v>3.9297929932785038</v>
      </c>
      <c r="V407" s="193">
        <f t="shared" si="590"/>
        <v>3.9297929932794444</v>
      </c>
      <c r="W407" s="254">
        <f t="shared" si="609"/>
        <v>3.3566689447590337E-2</v>
      </c>
      <c r="X407" s="197">
        <f t="shared" si="591"/>
        <v>0.13191014099776002</v>
      </c>
      <c r="Y407" s="229">
        <f t="shared" si="592"/>
        <v>-2.6382028199552006E-3</v>
      </c>
      <c r="Z407" s="199">
        <f t="shared" si="610"/>
        <v>0.13454834381771522</v>
      </c>
      <c r="AA407" s="199">
        <f t="shared" si="593"/>
        <v>-553.18138527693691</v>
      </c>
      <c r="AB407" s="200">
        <f t="shared" si="594"/>
        <v>568455.87252187112</v>
      </c>
      <c r="AC407" s="199">
        <f t="shared" si="611"/>
        <v>2024.5040069899371</v>
      </c>
      <c r="AD407" s="199">
        <f t="shared" si="612"/>
        <v>2086.8909725453118</v>
      </c>
      <c r="AE407" s="201">
        <f t="shared" si="613"/>
        <v>2086.8909725453118</v>
      </c>
      <c r="AF407" s="202">
        <f t="shared" si="595"/>
        <v>2085.667620142463</v>
      </c>
      <c r="AG407" s="202">
        <f t="shared" si="614"/>
        <v>2086.8909725453118</v>
      </c>
      <c r="AH407" s="202">
        <f t="shared" si="615"/>
        <v>2086</v>
      </c>
      <c r="AI407" s="177">
        <f t="shared" si="596"/>
        <v>2086</v>
      </c>
      <c r="AJ407" s="178" cm="1">
        <f t="array" ref="AJ407">IFERROR(INDEX($AN$6:$DP$6,MATCH(_xlfn.AGGREGATE(14,6,(AN407:DP407)/(AN407:DP407&lt;=0),1),AN407:DP407,0)),"-")</f>
        <v>2086</v>
      </c>
      <c r="AL407" s="176" t="s">
        <v>302</v>
      </c>
      <c r="AM407" s="154">
        <f t="shared" si="597"/>
        <v>0.12610608938507001</v>
      </c>
      <c r="AN407" s="173">
        <f t="shared" si="598"/>
        <v>0.11891776675469999</v>
      </c>
      <c r="AO407" s="173">
        <f t="shared" si="599"/>
        <v>0.13090045634760999</v>
      </c>
      <c r="AP407" s="173">
        <f t="shared" si="600"/>
        <v>0.12904174539931001</v>
      </c>
      <c r="AQ407" s="173">
        <f t="shared" si="601"/>
        <v>0.12586869668806</v>
      </c>
      <c r="AR407" s="173">
        <f t="shared" si="602"/>
        <v>0.13191014099776002</v>
      </c>
      <c r="AS407" s="230">
        <f t="shared" si="616"/>
        <v>0.12975360555154625</v>
      </c>
      <c r="AT407" s="230">
        <f t="shared" si="616"/>
        <v>0.12759707010533247</v>
      </c>
      <c r="AU407" s="230">
        <f t="shared" si="616"/>
        <v>0.1254405346591187</v>
      </c>
      <c r="AV407" s="230">
        <f t="shared" si="616"/>
        <v>0.12328399921290494</v>
      </c>
      <c r="AW407" s="230">
        <f t="shared" si="616"/>
        <v>0.12112746376669116</v>
      </c>
      <c r="AX407" s="230">
        <f t="shared" si="616"/>
        <v>0.11897092832047738</v>
      </c>
      <c r="AY407" s="230">
        <f t="shared" si="616"/>
        <v>0.11681439287426361</v>
      </c>
      <c r="AZ407" s="230">
        <f t="shared" si="616"/>
        <v>0.11465785742804985</v>
      </c>
      <c r="BA407" s="230">
        <f t="shared" si="617"/>
        <v>0.11250132198183607</v>
      </c>
      <c r="BB407" s="230">
        <f t="shared" si="617"/>
        <v>0.1103447865356223</v>
      </c>
      <c r="BC407" s="230">
        <f t="shared" si="617"/>
        <v>0.10818825108940852</v>
      </c>
      <c r="BD407" s="230">
        <f t="shared" si="617"/>
        <v>0.10603171564319475</v>
      </c>
      <c r="BE407" s="230">
        <f t="shared" si="617"/>
        <v>0.10387518019698097</v>
      </c>
      <c r="BF407" s="230">
        <f t="shared" si="617"/>
        <v>0.1017186447507672</v>
      </c>
      <c r="BG407" s="230">
        <f t="shared" si="617"/>
        <v>9.9562109304553434E-2</v>
      </c>
      <c r="BH407" s="230">
        <f t="shared" si="617"/>
        <v>9.7405573858339659E-2</v>
      </c>
      <c r="BI407" s="230">
        <f t="shared" si="617"/>
        <v>9.5249038412125883E-2</v>
      </c>
      <c r="BJ407" s="230">
        <f t="shared" si="617"/>
        <v>9.3092502965912122E-2</v>
      </c>
      <c r="BK407" s="230">
        <f t="shared" si="618"/>
        <v>9.0935967519698346E-2</v>
      </c>
      <c r="BL407" s="230">
        <f t="shared" si="618"/>
        <v>8.8779432073484571E-2</v>
      </c>
      <c r="BM407" s="230">
        <f t="shared" si="618"/>
        <v>8.6622896627270796E-2</v>
      </c>
      <c r="BN407" s="230">
        <f t="shared" si="618"/>
        <v>8.446636118105702E-2</v>
      </c>
      <c r="BO407" s="230">
        <f t="shared" si="618"/>
        <v>8.2309825734843245E-2</v>
      </c>
      <c r="BP407" s="230">
        <f t="shared" si="618"/>
        <v>8.015329028862947E-2</v>
      </c>
      <c r="BQ407" s="230">
        <f t="shared" si="618"/>
        <v>7.7996754842415694E-2</v>
      </c>
      <c r="BR407" s="230">
        <f t="shared" si="618"/>
        <v>7.5840219396201933E-2</v>
      </c>
      <c r="BS407" s="230">
        <f t="shared" si="618"/>
        <v>7.3683683949988157E-2</v>
      </c>
      <c r="BT407" s="230">
        <f t="shared" si="618"/>
        <v>7.1527148503774382E-2</v>
      </c>
      <c r="BU407" s="230">
        <f t="shared" si="619"/>
        <v>6.9370613057560607E-2</v>
      </c>
      <c r="BV407" s="230">
        <f t="shared" si="619"/>
        <v>6.7214077611346845E-2</v>
      </c>
      <c r="BW407" s="230">
        <f t="shared" si="619"/>
        <v>6.505754216513307E-2</v>
      </c>
      <c r="BX407" s="230">
        <f t="shared" si="619"/>
        <v>6.2901006718919295E-2</v>
      </c>
      <c r="BY407" s="230">
        <f t="shared" si="619"/>
        <v>6.0744471272705519E-2</v>
      </c>
      <c r="BZ407" s="230">
        <f t="shared" si="619"/>
        <v>5.8587935826491744E-2</v>
      </c>
      <c r="CA407" s="230">
        <f t="shared" si="619"/>
        <v>5.6431400380277982E-2</v>
      </c>
      <c r="CB407" s="230">
        <f t="shared" si="619"/>
        <v>5.4274864934064207E-2</v>
      </c>
      <c r="CC407" s="230">
        <f t="shared" si="619"/>
        <v>5.2118329487850432E-2</v>
      </c>
      <c r="CD407" s="230">
        <f t="shared" si="619"/>
        <v>4.9961794041636656E-2</v>
      </c>
      <c r="CE407" s="230">
        <f t="shared" si="620"/>
        <v>4.7805258595422881E-2</v>
      </c>
      <c r="CF407" s="230">
        <f t="shared" si="620"/>
        <v>4.5648723149209119E-2</v>
      </c>
      <c r="CG407" s="230">
        <f t="shared" si="620"/>
        <v>4.3492187702995344E-2</v>
      </c>
      <c r="CH407" s="230">
        <f t="shared" si="620"/>
        <v>4.1335652256781569E-2</v>
      </c>
      <c r="CI407" s="230">
        <f t="shared" si="620"/>
        <v>3.9179116810567793E-2</v>
      </c>
      <c r="CJ407" s="230">
        <f t="shared" si="620"/>
        <v>3.7022581364354018E-2</v>
      </c>
      <c r="CK407" s="230">
        <f t="shared" si="620"/>
        <v>3.4866045918140243E-2</v>
      </c>
      <c r="CL407" s="230">
        <f t="shared" si="620"/>
        <v>3.2709510471926481E-2</v>
      </c>
      <c r="CM407" s="230">
        <f t="shared" si="620"/>
        <v>3.0552975025712706E-2</v>
      </c>
      <c r="CN407" s="230">
        <f t="shared" si="620"/>
        <v>2.839643957949893E-2</v>
      </c>
      <c r="CO407" s="230">
        <f t="shared" si="621"/>
        <v>2.6239904133285155E-2</v>
      </c>
      <c r="CP407" s="230">
        <f t="shared" si="621"/>
        <v>2.408336868707138E-2</v>
      </c>
      <c r="CQ407" s="230">
        <f t="shared" si="621"/>
        <v>2.1926833240857618E-2</v>
      </c>
      <c r="CR407" s="230">
        <f t="shared" si="621"/>
        <v>1.9770297794643843E-2</v>
      </c>
      <c r="CS407" s="230">
        <f t="shared" si="621"/>
        <v>1.7613762348430068E-2</v>
      </c>
      <c r="CT407" s="230">
        <f t="shared" si="621"/>
        <v>1.5457226902216292E-2</v>
      </c>
      <c r="CU407" s="230">
        <f t="shared" si="621"/>
        <v>1.3300691456002517E-2</v>
      </c>
      <c r="CV407" s="230">
        <f t="shared" si="621"/>
        <v>1.1144156009788742E-2</v>
      </c>
      <c r="CW407" s="230">
        <f t="shared" si="621"/>
        <v>8.9876205635749801E-3</v>
      </c>
      <c r="CX407" s="230">
        <f t="shared" si="621"/>
        <v>6.8310851173611908E-3</v>
      </c>
      <c r="CY407" s="230">
        <f t="shared" si="622"/>
        <v>4.6745496711474432E-3</v>
      </c>
      <c r="CZ407" s="230">
        <f t="shared" si="622"/>
        <v>2.5180142249336679E-3</v>
      </c>
      <c r="DA407" s="230">
        <f t="shared" si="622"/>
        <v>3.6147877871989254E-4</v>
      </c>
      <c r="DB407" s="230">
        <f t="shared" si="622"/>
        <v>-1.7822393142994319E-3</v>
      </c>
      <c r="DC407" s="230">
        <f t="shared" si="622"/>
        <v>-2.6382028199552006E-3</v>
      </c>
      <c r="DD407" s="230">
        <f t="shared" si="622"/>
        <v>-2.6382028199552006E-3</v>
      </c>
      <c r="DE407" s="230">
        <f t="shared" si="622"/>
        <v>-2.6382028199552006E-3</v>
      </c>
      <c r="DF407" s="230">
        <f t="shared" si="622"/>
        <v>-2.6382028199552006E-3</v>
      </c>
      <c r="DG407" s="230">
        <f t="shared" si="622"/>
        <v>-2.6382028199552006E-3</v>
      </c>
      <c r="DH407" s="230">
        <f t="shared" si="622"/>
        <v>-2.6382028199552006E-3</v>
      </c>
      <c r="DI407" s="230">
        <f t="shared" si="623"/>
        <v>-2.6382028199552006E-3</v>
      </c>
      <c r="DJ407" s="230">
        <f t="shared" si="623"/>
        <v>-2.6382028199552006E-3</v>
      </c>
      <c r="DK407" s="230">
        <f t="shared" si="623"/>
        <v>-2.6382028199552006E-3</v>
      </c>
      <c r="DL407" s="230">
        <f t="shared" si="623"/>
        <v>-2.6382028199552006E-3</v>
      </c>
      <c r="DM407" s="230">
        <f t="shared" si="623"/>
        <v>-2.6382028199552006E-3</v>
      </c>
      <c r="DN407" s="230">
        <f t="shared" si="623"/>
        <v>-2.6382028199552006E-3</v>
      </c>
      <c r="DO407" s="230">
        <f t="shared" si="623"/>
        <v>-2.6382028199552006E-3</v>
      </c>
      <c r="DP407" s="230">
        <f t="shared" si="623"/>
        <v>-2.6382028199552006E-3</v>
      </c>
    </row>
    <row r="408" spans="2:120" x14ac:dyDescent="0.25">
      <c r="B408" s="194" t="str">
        <f t="shared" si="603"/>
        <v>North Korea</v>
      </c>
      <c r="C408" s="233">
        <f>'web app'!$C$29</f>
        <v>668.55</v>
      </c>
      <c r="D408" s="234">
        <f>'web app'!$C$17</f>
        <v>0.15</v>
      </c>
      <c r="E408" s="235">
        <f>VLOOKUP($S408,'data countries EDGAR'!$A$15:$AA$223,'data countries EDGAR'!$AA$12,FALSE)</f>
        <v>3.3361299790698492E-3</v>
      </c>
      <c r="F408" s="235">
        <f>VLOOKUP($S408,'data countries EDGAR'!$A$15:$AA$223,'data countries EDGAR'!$Z$12,FALSE)</f>
        <v>2.000818518835146E-3</v>
      </c>
      <c r="G408" s="193">
        <f t="shared" si="604"/>
        <v>1.4715555922782233</v>
      </c>
      <c r="H408" s="262">
        <f>VLOOKUP($S408,'data countries EDGAR'!$A$15:$AA$223,'data countries EDGAR'!M$12,FALSE)/1000</f>
        <v>7.3411126967130994E-2</v>
      </c>
      <c r="I408" s="236">
        <f>VLOOKUP($S408,'data countries EDGAR'!$A$15:$AA$223,'data countries EDGAR'!N$12,FALSE)/1000</f>
        <v>6.9045008429351004E-2</v>
      </c>
      <c r="J408" s="236">
        <f>VLOOKUP($S408,'data countries EDGAR'!$A$15:$AA$223,'data countries EDGAR'!O$12,FALSE)/1000</f>
        <v>5.7290629614737E-2</v>
      </c>
      <c r="K408" s="236">
        <f>VLOOKUP($S408,'data countries EDGAR'!$A$15:$AA$223,'data countries EDGAR'!P$12,FALSE)/1000</f>
        <v>5.9803620063201002E-2</v>
      </c>
      <c r="L408" s="236">
        <f>VLOOKUP($S408,'data countries EDGAR'!$A$15:$AA$223,'data countries EDGAR'!Q$12,FALSE)/1000</f>
        <v>6.5658792361013005E-2</v>
      </c>
      <c r="M408" s="236">
        <f>VLOOKUP($S408,'data countries EDGAR'!$A$15:$AA$223,'data countries EDGAR'!R$12,FALSE)/1000</f>
        <v>6.6239386070841996E-2</v>
      </c>
      <c r="N408" s="236"/>
      <c r="O408" s="236"/>
      <c r="P408" s="262">
        <f t="shared" si="605"/>
        <v>0.31803743653914401</v>
      </c>
      <c r="Q408" s="194">
        <f t="shared" si="606"/>
        <v>-5.1326406195505998E-2</v>
      </c>
      <c r="R408" s="237">
        <f t="shared" si="607"/>
        <v>4.4495533893543507E-2</v>
      </c>
      <c r="S408" s="194" t="str">
        <f>'data countries EDGAR'!A151</f>
        <v>North Korea</v>
      </c>
      <c r="T408" s="210">
        <f>'web app'!$M$22-1</f>
        <v>2024</v>
      </c>
      <c r="U408" s="228">
        <f t="shared" si="608"/>
        <v>1.1535181557390792</v>
      </c>
      <c r="V408" s="193">
        <f t="shared" si="590"/>
        <v>1.1535181557401248</v>
      </c>
      <c r="W408" s="254">
        <f t="shared" si="609"/>
        <v>5.7423791504562116E-2</v>
      </c>
      <c r="X408" s="197">
        <f t="shared" si="591"/>
        <v>6.6239386070841996E-2</v>
      </c>
      <c r="Y408" s="229">
        <f t="shared" si="592"/>
        <v>-1.3247877214168399E-3</v>
      </c>
      <c r="Z408" s="199">
        <f t="shared" si="610"/>
        <v>6.7564173792258833E-2</v>
      </c>
      <c r="AA408" s="199">
        <f t="shared" si="593"/>
        <v>-276.14330790378182</v>
      </c>
      <c r="AB408" s="200">
        <f t="shared" si="594"/>
        <v>282133.60414625419</v>
      </c>
      <c r="AC408" s="199">
        <f t="shared" si="611"/>
        <v>2024.506558291077</v>
      </c>
      <c r="AD408" s="199">
        <f t="shared" si="612"/>
        <v>2062.6196863492587</v>
      </c>
      <c r="AE408" s="201">
        <f t="shared" si="613"/>
        <v>2062.6196863492587</v>
      </c>
      <c r="AF408" s="202">
        <f t="shared" si="595"/>
        <v>2061.8722415188813</v>
      </c>
      <c r="AG408" s="202">
        <f t="shared" si="614"/>
        <v>2062.6196863492587</v>
      </c>
      <c r="AH408" s="202">
        <f t="shared" si="615"/>
        <v>2062</v>
      </c>
      <c r="AI408" s="177">
        <f t="shared" si="596"/>
        <v>2062</v>
      </c>
      <c r="AJ408" s="178" cm="1">
        <f t="array" ref="AJ408">IFERROR(INDEX($AN$6:$DP$6,MATCH(_xlfn.AGGREGATE(14,6,(AN408:DP408)/(AN408:DP408&lt;=0),1),AN408:DP408,0)),"-")</f>
        <v>2062</v>
      </c>
      <c r="AL408" s="176" t="s">
        <v>302</v>
      </c>
      <c r="AM408" s="154">
        <f t="shared" si="597"/>
        <v>7.3411126967130994E-2</v>
      </c>
      <c r="AN408" s="173">
        <f t="shared" si="598"/>
        <v>6.9045008429351004E-2</v>
      </c>
      <c r="AO408" s="173">
        <f t="shared" si="599"/>
        <v>5.7290629614737E-2</v>
      </c>
      <c r="AP408" s="173">
        <f t="shared" si="600"/>
        <v>5.9803620063201002E-2</v>
      </c>
      <c r="AQ408" s="173">
        <f t="shared" si="601"/>
        <v>6.5658792361013005E-2</v>
      </c>
      <c r="AR408" s="173">
        <f t="shared" si="602"/>
        <v>6.6239386070841996E-2</v>
      </c>
      <c r="AS408" s="230">
        <f t="shared" si="616"/>
        <v>6.4466963990208251E-2</v>
      </c>
      <c r="AT408" s="230">
        <f t="shared" si="616"/>
        <v>6.2694541909574505E-2</v>
      </c>
      <c r="AU408" s="230">
        <f t="shared" si="616"/>
        <v>6.0922119828940767E-2</v>
      </c>
      <c r="AV408" s="230">
        <f t="shared" si="616"/>
        <v>5.9149697748307022E-2</v>
      </c>
      <c r="AW408" s="230">
        <f t="shared" si="616"/>
        <v>5.7377275667673276E-2</v>
      </c>
      <c r="AX408" s="230">
        <f t="shared" si="616"/>
        <v>5.5604853587039531E-2</v>
      </c>
      <c r="AY408" s="230">
        <f t="shared" si="616"/>
        <v>5.3832431506405792E-2</v>
      </c>
      <c r="AZ408" s="230">
        <f t="shared" si="616"/>
        <v>5.2060009425772047E-2</v>
      </c>
      <c r="BA408" s="230">
        <f t="shared" si="617"/>
        <v>5.0287587345138302E-2</v>
      </c>
      <c r="BB408" s="230">
        <f t="shared" si="617"/>
        <v>4.8515165264504556E-2</v>
      </c>
      <c r="BC408" s="230">
        <f t="shared" si="617"/>
        <v>4.6742743183870811E-2</v>
      </c>
      <c r="BD408" s="230">
        <f t="shared" si="617"/>
        <v>4.4970321103237065E-2</v>
      </c>
      <c r="BE408" s="230">
        <f t="shared" si="617"/>
        <v>4.3197899022603327E-2</v>
      </c>
      <c r="BF408" s="230">
        <f t="shared" si="617"/>
        <v>4.1425476941969581E-2</v>
      </c>
      <c r="BG408" s="230">
        <f t="shared" si="617"/>
        <v>3.9653054861335843E-2</v>
      </c>
      <c r="BH408" s="230">
        <f t="shared" si="617"/>
        <v>3.7880632780702098E-2</v>
      </c>
      <c r="BI408" s="230">
        <f t="shared" si="617"/>
        <v>3.6108210700068352E-2</v>
      </c>
      <c r="BJ408" s="230">
        <f t="shared" si="617"/>
        <v>3.4335788619434607E-2</v>
      </c>
      <c r="BK408" s="230">
        <f t="shared" si="618"/>
        <v>3.2563366538800861E-2</v>
      </c>
      <c r="BL408" s="230">
        <f t="shared" si="618"/>
        <v>3.0790944458167116E-2</v>
      </c>
      <c r="BM408" s="230">
        <f t="shared" si="618"/>
        <v>2.9018522377533378E-2</v>
      </c>
      <c r="BN408" s="230">
        <f t="shared" si="618"/>
        <v>2.7246100296899632E-2</v>
      </c>
      <c r="BO408" s="230">
        <f t="shared" si="618"/>
        <v>2.5473678216265887E-2</v>
      </c>
      <c r="BP408" s="230">
        <f t="shared" si="618"/>
        <v>2.3701256135632141E-2</v>
      </c>
      <c r="BQ408" s="230">
        <f t="shared" si="618"/>
        <v>2.1928834054998396E-2</v>
      </c>
      <c r="BR408" s="230">
        <f t="shared" si="618"/>
        <v>2.0156411974364657E-2</v>
      </c>
      <c r="BS408" s="230">
        <f t="shared" si="618"/>
        <v>1.8383989893730912E-2</v>
      </c>
      <c r="BT408" s="230">
        <f t="shared" si="618"/>
        <v>1.6611567813097167E-2</v>
      </c>
      <c r="BU408" s="230">
        <f t="shared" si="619"/>
        <v>1.4839145732463421E-2</v>
      </c>
      <c r="BV408" s="230">
        <f t="shared" si="619"/>
        <v>1.3066723651829683E-2</v>
      </c>
      <c r="BW408" s="230">
        <f t="shared" si="619"/>
        <v>1.1294301571195937E-2</v>
      </c>
      <c r="BX408" s="230">
        <f t="shared" si="619"/>
        <v>9.521879490562192E-3</v>
      </c>
      <c r="BY408" s="230">
        <f t="shared" si="619"/>
        <v>7.7494574099284466E-3</v>
      </c>
      <c r="BZ408" s="230">
        <f t="shared" si="619"/>
        <v>5.9770353292947012E-3</v>
      </c>
      <c r="CA408" s="230">
        <f t="shared" si="619"/>
        <v>4.2046132486609628E-3</v>
      </c>
      <c r="CB408" s="230">
        <f t="shared" si="619"/>
        <v>2.4321911680272174E-3</v>
      </c>
      <c r="CC408" s="230">
        <f t="shared" si="619"/>
        <v>6.5976908739347195E-4</v>
      </c>
      <c r="CD408" s="230">
        <f t="shared" si="619"/>
        <v>-9.8447278166611868E-4</v>
      </c>
      <c r="CE408" s="230">
        <f t="shared" si="620"/>
        <v>-1.3247877214168399E-3</v>
      </c>
      <c r="CF408" s="230">
        <f t="shared" si="620"/>
        <v>-1.3247877214168399E-3</v>
      </c>
      <c r="CG408" s="230">
        <f t="shared" si="620"/>
        <v>-1.3247877214168399E-3</v>
      </c>
      <c r="CH408" s="230">
        <f t="shared" si="620"/>
        <v>-1.3247877214168399E-3</v>
      </c>
      <c r="CI408" s="230">
        <f t="shared" si="620"/>
        <v>-1.3247877214168399E-3</v>
      </c>
      <c r="CJ408" s="230">
        <f t="shared" si="620"/>
        <v>-1.3247877214168399E-3</v>
      </c>
      <c r="CK408" s="230">
        <f t="shared" si="620"/>
        <v>-1.3247877214168399E-3</v>
      </c>
      <c r="CL408" s="230">
        <f t="shared" si="620"/>
        <v>-1.3247877214168399E-3</v>
      </c>
      <c r="CM408" s="230">
        <f t="shared" si="620"/>
        <v>-1.3247877214168399E-3</v>
      </c>
      <c r="CN408" s="230">
        <f t="shared" si="620"/>
        <v>-1.3247877214168399E-3</v>
      </c>
      <c r="CO408" s="230">
        <f t="shared" si="621"/>
        <v>-1.3247877214168399E-3</v>
      </c>
      <c r="CP408" s="230">
        <f t="shared" si="621"/>
        <v>-1.3247877214168399E-3</v>
      </c>
      <c r="CQ408" s="230">
        <f t="shared" si="621"/>
        <v>-1.3247877214168399E-3</v>
      </c>
      <c r="CR408" s="230">
        <f t="shared" si="621"/>
        <v>-1.3247877214168399E-3</v>
      </c>
      <c r="CS408" s="230">
        <f t="shared" si="621"/>
        <v>-1.3247877214168399E-3</v>
      </c>
      <c r="CT408" s="230">
        <f t="shared" si="621"/>
        <v>-1.3247877214168399E-3</v>
      </c>
      <c r="CU408" s="230">
        <f t="shared" si="621"/>
        <v>-1.3247877214168399E-3</v>
      </c>
      <c r="CV408" s="230">
        <f t="shared" si="621"/>
        <v>-1.3247877214168399E-3</v>
      </c>
      <c r="CW408" s="230">
        <f t="shared" si="621"/>
        <v>-1.3247877214168399E-3</v>
      </c>
      <c r="CX408" s="230">
        <f t="shared" si="621"/>
        <v>-1.3247877214168399E-3</v>
      </c>
      <c r="CY408" s="230">
        <f t="shared" si="622"/>
        <v>-1.3247877214168399E-3</v>
      </c>
      <c r="CZ408" s="230">
        <f t="shared" si="622"/>
        <v>-1.3247877214168399E-3</v>
      </c>
      <c r="DA408" s="230">
        <f t="shared" si="622"/>
        <v>-1.3247877214168399E-3</v>
      </c>
      <c r="DB408" s="230">
        <f t="shared" si="622"/>
        <v>-1.3247877214168399E-3</v>
      </c>
      <c r="DC408" s="230">
        <f t="shared" si="622"/>
        <v>-1.3247877214168399E-3</v>
      </c>
      <c r="DD408" s="230">
        <f t="shared" si="622"/>
        <v>-1.3247877214168399E-3</v>
      </c>
      <c r="DE408" s="230">
        <f t="shared" si="622"/>
        <v>-1.3247877214168399E-3</v>
      </c>
      <c r="DF408" s="230">
        <f t="shared" si="622"/>
        <v>-1.3247877214168399E-3</v>
      </c>
      <c r="DG408" s="230">
        <f t="shared" si="622"/>
        <v>-1.3247877214168399E-3</v>
      </c>
      <c r="DH408" s="230">
        <f t="shared" si="622"/>
        <v>-1.3247877214168399E-3</v>
      </c>
      <c r="DI408" s="230">
        <f t="shared" si="623"/>
        <v>-1.3247877214168399E-3</v>
      </c>
      <c r="DJ408" s="230">
        <f t="shared" si="623"/>
        <v>-1.3247877214168399E-3</v>
      </c>
      <c r="DK408" s="230">
        <f t="shared" si="623"/>
        <v>-1.3247877214168399E-3</v>
      </c>
      <c r="DL408" s="230">
        <f t="shared" si="623"/>
        <v>-1.3247877214168399E-3</v>
      </c>
      <c r="DM408" s="230">
        <f t="shared" si="623"/>
        <v>-1.3247877214168399E-3</v>
      </c>
      <c r="DN408" s="230">
        <f t="shared" si="623"/>
        <v>-1.3247877214168399E-3</v>
      </c>
      <c r="DO408" s="230">
        <f t="shared" si="623"/>
        <v>-1.3247877214168399E-3</v>
      </c>
      <c r="DP408" s="230">
        <f t="shared" si="623"/>
        <v>-1.3247877214168399E-3</v>
      </c>
    </row>
    <row r="409" spans="2:120" x14ac:dyDescent="0.25">
      <c r="B409" s="194" t="str">
        <f t="shared" si="603"/>
        <v>North Macedonia</v>
      </c>
      <c r="C409" s="233">
        <f>'web app'!$C$29</f>
        <v>668.55</v>
      </c>
      <c r="D409" s="234">
        <f>'web app'!$C$17</f>
        <v>0.15</v>
      </c>
      <c r="E409" s="235">
        <f>VLOOKUP($S409,'data countries EDGAR'!$A$15:$AA$223,'data countries EDGAR'!$AA$12,FALSE)</f>
        <v>2.7058960427650157E-4</v>
      </c>
      <c r="F409" s="235">
        <f>VLOOKUP($S409,'data countries EDGAR'!$A$15:$AA$223,'data countries EDGAR'!$Z$12,FALSE)</f>
        <v>2.3651394300522178E-4</v>
      </c>
      <c r="G409" s="193">
        <f t="shared" si="604"/>
        <v>0.16153858909757812</v>
      </c>
      <c r="H409" s="262">
        <f>VLOOKUP($S409,'data countries EDGAR'!$A$15:$AA$223,'data countries EDGAR'!M$12,FALSE)/1000</f>
        <v>8.6778260676843005E-3</v>
      </c>
      <c r="I409" s="236">
        <f>VLOOKUP($S409,'data countries EDGAR'!$A$15:$AA$223,'data countries EDGAR'!N$12,FALSE)/1000</f>
        <v>7.5803511370100005E-3</v>
      </c>
      <c r="J409" s="236">
        <f>VLOOKUP($S409,'data countries EDGAR'!$A$15:$AA$223,'data countries EDGAR'!O$12,FALSE)/1000</f>
        <v>7.6339606444032005E-3</v>
      </c>
      <c r="K409" s="236">
        <f>VLOOKUP($S409,'data countries EDGAR'!$A$15:$AA$223,'data countries EDGAR'!P$12,FALSE)/1000</f>
        <v>8.2042101389020999E-3</v>
      </c>
      <c r="L409" s="236">
        <f>VLOOKUP($S409,'data countries EDGAR'!$A$15:$AA$223,'data countries EDGAR'!Q$12,FALSE)/1000</f>
        <v>8.0202585977858995E-3</v>
      </c>
      <c r="M409" s="236">
        <f>VLOOKUP($S409,'data countries EDGAR'!$A$15:$AA$223,'data countries EDGAR'!R$12,FALSE)/1000</f>
        <v>7.2973182938059003E-3</v>
      </c>
      <c r="N409" s="236"/>
      <c r="O409" s="236"/>
      <c r="P409" s="262">
        <f t="shared" si="605"/>
        <v>3.8736098811907101E-2</v>
      </c>
      <c r="Q409" s="194">
        <f t="shared" si="606"/>
        <v>-5.8155635326322206E-3</v>
      </c>
      <c r="R409" s="237">
        <f t="shared" si="607"/>
        <v>4.7357048860358478E-2</v>
      </c>
      <c r="S409" s="194" t="str">
        <f>'data countries EDGAR'!A152</f>
        <v>North Macedonia</v>
      </c>
      <c r="T409" s="210">
        <f>'web app'!$M$22-1</f>
        <v>2024</v>
      </c>
      <c r="U409" s="228">
        <f t="shared" si="608"/>
        <v>0.12280249028567103</v>
      </c>
      <c r="V409" s="193">
        <f t="shared" si="590"/>
        <v>0.12280249028576706</v>
      </c>
      <c r="W409" s="254">
        <f t="shared" si="609"/>
        <v>5.9423211018982292E-2</v>
      </c>
      <c r="X409" s="197">
        <f t="shared" si="591"/>
        <v>7.2973182938059003E-3</v>
      </c>
      <c r="Y409" s="229">
        <f t="shared" si="592"/>
        <v>-1.4594636587611802E-4</v>
      </c>
      <c r="Z409" s="199">
        <f t="shared" si="610"/>
        <v>7.443264659682018E-3</v>
      </c>
      <c r="AA409" s="199">
        <f t="shared" si="593"/>
        <v>-30.413010699896688</v>
      </c>
      <c r="AB409" s="200">
        <f t="shared" si="594"/>
        <v>31064.17562776812</v>
      </c>
      <c r="AC409" s="199">
        <f t="shared" si="611"/>
        <v>2024.5067621347966</v>
      </c>
      <c r="AD409" s="199">
        <f t="shared" si="612"/>
        <v>2061.4705731378626</v>
      </c>
      <c r="AE409" s="201">
        <f t="shared" si="613"/>
        <v>2061.4705731378626</v>
      </c>
      <c r="AF409" s="202">
        <f t="shared" si="595"/>
        <v>2060.7456599390812</v>
      </c>
      <c r="AG409" s="202">
        <f t="shared" si="614"/>
        <v>2061.4705731378626</v>
      </c>
      <c r="AH409" s="202">
        <f t="shared" si="615"/>
        <v>2061</v>
      </c>
      <c r="AI409" s="177">
        <f t="shared" si="596"/>
        <v>2061</v>
      </c>
      <c r="AJ409" s="178" cm="1">
        <f t="array" ref="AJ409">IFERROR(INDEX($AN$6:$DP$6,MATCH(_xlfn.AGGREGATE(14,6,(AN409:DP409)/(AN409:DP409&lt;=0),1),AN409:DP409,0)),"-")</f>
        <v>2061</v>
      </c>
      <c r="AL409" s="176" t="s">
        <v>302</v>
      </c>
      <c r="AM409" s="154">
        <f t="shared" si="597"/>
        <v>8.6778260676843005E-3</v>
      </c>
      <c r="AN409" s="173">
        <f t="shared" si="598"/>
        <v>7.5803511370100005E-3</v>
      </c>
      <c r="AO409" s="173">
        <f t="shared" si="599"/>
        <v>7.6339606444032005E-3</v>
      </c>
      <c r="AP409" s="173">
        <f t="shared" si="600"/>
        <v>8.2042101389020999E-3</v>
      </c>
      <c r="AQ409" s="173">
        <f t="shared" si="601"/>
        <v>8.0202585977858995E-3</v>
      </c>
      <c r="AR409" s="173">
        <f t="shared" si="602"/>
        <v>7.2973182938059003E-3</v>
      </c>
      <c r="AS409" s="230">
        <f t="shared" si="616"/>
        <v>7.0959888572314058E-3</v>
      </c>
      <c r="AT409" s="230">
        <f t="shared" si="616"/>
        <v>6.8946594206569112E-3</v>
      </c>
      <c r="AU409" s="230">
        <f t="shared" si="616"/>
        <v>6.6933299840824176E-3</v>
      </c>
      <c r="AV409" s="230">
        <f t="shared" si="616"/>
        <v>6.4920005475079231E-3</v>
      </c>
      <c r="AW409" s="230">
        <f t="shared" si="616"/>
        <v>6.2906711109334285E-3</v>
      </c>
      <c r="AX409" s="230">
        <f t="shared" si="616"/>
        <v>6.089341674358934E-3</v>
      </c>
      <c r="AY409" s="230">
        <f t="shared" si="616"/>
        <v>5.8880122377844395E-3</v>
      </c>
      <c r="AZ409" s="230">
        <f t="shared" si="616"/>
        <v>5.6866828012099458E-3</v>
      </c>
      <c r="BA409" s="230">
        <f t="shared" si="617"/>
        <v>5.4853533646354513E-3</v>
      </c>
      <c r="BB409" s="230">
        <f t="shared" si="617"/>
        <v>5.2840239280609567E-3</v>
      </c>
      <c r="BC409" s="230">
        <f t="shared" si="617"/>
        <v>5.0826944914864631E-3</v>
      </c>
      <c r="BD409" s="230">
        <f t="shared" si="617"/>
        <v>4.8813650549119677E-3</v>
      </c>
      <c r="BE409" s="230">
        <f t="shared" si="617"/>
        <v>4.680035618337474E-3</v>
      </c>
      <c r="BF409" s="230">
        <f t="shared" si="617"/>
        <v>4.4787061817629795E-3</v>
      </c>
      <c r="BG409" s="230">
        <f t="shared" si="617"/>
        <v>4.277376745188485E-3</v>
      </c>
      <c r="BH409" s="230">
        <f t="shared" si="617"/>
        <v>4.0760473086139913E-3</v>
      </c>
      <c r="BI409" s="230">
        <f t="shared" si="617"/>
        <v>3.8747178720394963E-3</v>
      </c>
      <c r="BJ409" s="230">
        <f t="shared" si="617"/>
        <v>3.6733884354650023E-3</v>
      </c>
      <c r="BK409" s="230">
        <f t="shared" si="618"/>
        <v>3.4720589988905077E-3</v>
      </c>
      <c r="BL409" s="230">
        <f t="shared" si="618"/>
        <v>3.2707295623160132E-3</v>
      </c>
      <c r="BM409" s="230">
        <f t="shared" si="618"/>
        <v>3.0694001257415195E-3</v>
      </c>
      <c r="BN409" s="230">
        <f t="shared" si="618"/>
        <v>2.868070689167025E-3</v>
      </c>
      <c r="BO409" s="230">
        <f t="shared" si="618"/>
        <v>2.6667412525925305E-3</v>
      </c>
      <c r="BP409" s="230">
        <f t="shared" si="618"/>
        <v>2.4654118160180359E-3</v>
      </c>
      <c r="BQ409" s="230">
        <f t="shared" si="618"/>
        <v>2.2640823794435414E-3</v>
      </c>
      <c r="BR409" s="230">
        <f t="shared" si="618"/>
        <v>2.0627529428690478E-3</v>
      </c>
      <c r="BS409" s="230">
        <f t="shared" si="618"/>
        <v>1.8614235062945532E-3</v>
      </c>
      <c r="BT409" s="230">
        <f t="shared" si="618"/>
        <v>1.6600940697200587E-3</v>
      </c>
      <c r="BU409" s="230">
        <f t="shared" si="619"/>
        <v>1.4587646331455642E-3</v>
      </c>
      <c r="BV409" s="230">
        <f t="shared" si="619"/>
        <v>1.2574351965710705E-3</v>
      </c>
      <c r="BW409" s="230">
        <f t="shared" si="619"/>
        <v>1.056105759996576E-3</v>
      </c>
      <c r="BX409" s="230">
        <f t="shared" si="619"/>
        <v>8.5477632342208145E-4</v>
      </c>
      <c r="BY409" s="230">
        <f t="shared" si="619"/>
        <v>6.5344688684758692E-4</v>
      </c>
      <c r="BZ409" s="230">
        <f t="shared" si="619"/>
        <v>4.5211745027309239E-4</v>
      </c>
      <c r="CA409" s="230">
        <f t="shared" si="619"/>
        <v>2.5078801369859873E-4</v>
      </c>
      <c r="CB409" s="230">
        <f t="shared" si="619"/>
        <v>4.9458577124104203E-5</v>
      </c>
      <c r="CC409" s="230">
        <f t="shared" si="619"/>
        <v>-1.236552634636206E-4</v>
      </c>
      <c r="CD409" s="230">
        <f t="shared" si="619"/>
        <v>-1.4594636587611802E-4</v>
      </c>
      <c r="CE409" s="230">
        <f t="shared" si="620"/>
        <v>-1.4594636587611802E-4</v>
      </c>
      <c r="CF409" s="230">
        <f t="shared" si="620"/>
        <v>-1.4594636587611802E-4</v>
      </c>
      <c r="CG409" s="230">
        <f t="shared" si="620"/>
        <v>-1.4594636587611802E-4</v>
      </c>
      <c r="CH409" s="230">
        <f t="shared" si="620"/>
        <v>-1.4594636587611802E-4</v>
      </c>
      <c r="CI409" s="230">
        <f t="shared" si="620"/>
        <v>-1.4594636587611802E-4</v>
      </c>
      <c r="CJ409" s="230">
        <f t="shared" si="620"/>
        <v>-1.4594636587611802E-4</v>
      </c>
      <c r="CK409" s="230">
        <f t="shared" si="620"/>
        <v>-1.4594636587611802E-4</v>
      </c>
      <c r="CL409" s="230">
        <f t="shared" si="620"/>
        <v>-1.4594636587611802E-4</v>
      </c>
      <c r="CM409" s="230">
        <f t="shared" si="620"/>
        <v>-1.4594636587611802E-4</v>
      </c>
      <c r="CN409" s="230">
        <f t="shared" si="620"/>
        <v>-1.4594636587611802E-4</v>
      </c>
      <c r="CO409" s="230">
        <f t="shared" si="621"/>
        <v>-1.4594636587611802E-4</v>
      </c>
      <c r="CP409" s="230">
        <f t="shared" si="621"/>
        <v>-1.4594636587611802E-4</v>
      </c>
      <c r="CQ409" s="230">
        <f t="shared" si="621"/>
        <v>-1.4594636587611802E-4</v>
      </c>
      <c r="CR409" s="230">
        <f t="shared" si="621"/>
        <v>-1.4594636587611802E-4</v>
      </c>
      <c r="CS409" s="230">
        <f t="shared" si="621"/>
        <v>-1.4594636587611802E-4</v>
      </c>
      <c r="CT409" s="230">
        <f t="shared" si="621"/>
        <v>-1.4594636587611802E-4</v>
      </c>
      <c r="CU409" s="230">
        <f t="shared" si="621"/>
        <v>-1.4594636587611802E-4</v>
      </c>
      <c r="CV409" s="230">
        <f t="shared" si="621"/>
        <v>-1.4594636587611802E-4</v>
      </c>
      <c r="CW409" s="230">
        <f t="shared" si="621"/>
        <v>-1.4594636587611802E-4</v>
      </c>
      <c r="CX409" s="230">
        <f t="shared" si="621"/>
        <v>-1.4594636587611802E-4</v>
      </c>
      <c r="CY409" s="230">
        <f t="shared" si="622"/>
        <v>-1.4594636587611802E-4</v>
      </c>
      <c r="CZ409" s="230">
        <f t="shared" si="622"/>
        <v>-1.4594636587611802E-4</v>
      </c>
      <c r="DA409" s="230">
        <f t="shared" si="622"/>
        <v>-1.4594636587611802E-4</v>
      </c>
      <c r="DB409" s="230">
        <f t="shared" si="622"/>
        <v>-1.4594636587611802E-4</v>
      </c>
      <c r="DC409" s="230">
        <f t="shared" si="622"/>
        <v>-1.4594636587611802E-4</v>
      </c>
      <c r="DD409" s="230">
        <f t="shared" si="622"/>
        <v>-1.4594636587611802E-4</v>
      </c>
      <c r="DE409" s="230">
        <f t="shared" si="622"/>
        <v>-1.4594636587611802E-4</v>
      </c>
      <c r="DF409" s="230">
        <f t="shared" si="622"/>
        <v>-1.4594636587611802E-4</v>
      </c>
      <c r="DG409" s="230">
        <f t="shared" si="622"/>
        <v>-1.4594636587611802E-4</v>
      </c>
      <c r="DH409" s="230">
        <f t="shared" si="622"/>
        <v>-1.4594636587611802E-4</v>
      </c>
      <c r="DI409" s="230">
        <f t="shared" si="623"/>
        <v>-1.4594636587611802E-4</v>
      </c>
      <c r="DJ409" s="230">
        <f t="shared" si="623"/>
        <v>-1.4594636587611802E-4</v>
      </c>
      <c r="DK409" s="230">
        <f t="shared" si="623"/>
        <v>-1.4594636587611802E-4</v>
      </c>
      <c r="DL409" s="230">
        <f t="shared" si="623"/>
        <v>-1.4594636587611802E-4</v>
      </c>
      <c r="DM409" s="230">
        <f t="shared" si="623"/>
        <v>-1.4594636587611802E-4</v>
      </c>
      <c r="DN409" s="230">
        <f t="shared" si="623"/>
        <v>-1.4594636587611802E-4</v>
      </c>
      <c r="DO409" s="230">
        <f t="shared" si="623"/>
        <v>-1.4594636587611802E-4</v>
      </c>
      <c r="DP409" s="230">
        <f t="shared" si="623"/>
        <v>-1.4594636587611802E-4</v>
      </c>
    </row>
    <row r="410" spans="2:120" x14ac:dyDescent="0.25">
      <c r="B410" s="194" t="str">
        <f t="shared" si="603"/>
        <v>Norway</v>
      </c>
      <c r="C410" s="233">
        <f>'web app'!$C$29</f>
        <v>668.55</v>
      </c>
      <c r="D410" s="234">
        <f>'web app'!$C$17</f>
        <v>0.15</v>
      </c>
      <c r="E410" s="235">
        <f>VLOOKUP($S410,'data countries EDGAR'!$A$15:$AA$223,'data countries EDGAR'!$AA$12,FALSE)</f>
        <v>7.0034874014269545E-4</v>
      </c>
      <c r="F410" s="235">
        <f>VLOOKUP($S410,'data countries EDGAR'!$A$15:$AA$223,'data countries EDGAR'!$Z$12,FALSE)</f>
        <v>1.2359202672957226E-3</v>
      </c>
      <c r="G410" s="193">
        <f t="shared" si="604"/>
        <v>0.77256604302883181</v>
      </c>
      <c r="H410" s="262">
        <f>VLOOKUP($S410,'data countries EDGAR'!$A$15:$AA$223,'data countries EDGAR'!M$12,FALSE)/1000</f>
        <v>4.5346591312298998E-2</v>
      </c>
      <c r="I410" s="236">
        <f>VLOOKUP($S410,'data countries EDGAR'!$A$15:$AA$223,'data countries EDGAR'!N$12,FALSE)/1000</f>
        <v>4.3707898682522998E-2</v>
      </c>
      <c r="J410" s="236">
        <f>VLOOKUP($S410,'data countries EDGAR'!$A$15:$AA$223,'data countries EDGAR'!O$12,FALSE)/1000</f>
        <v>4.4427836562194997E-2</v>
      </c>
      <c r="K410" s="236">
        <f>VLOOKUP($S410,'data countries EDGAR'!$A$15:$AA$223,'data countries EDGAR'!P$12,FALSE)/1000</f>
        <v>4.3547068907106995E-2</v>
      </c>
      <c r="L410" s="236">
        <f>VLOOKUP($S410,'data countries EDGAR'!$A$15:$AA$223,'data countries EDGAR'!Q$12,FALSE)/1000</f>
        <v>4.1604245053150003E-2</v>
      </c>
      <c r="M410" s="236">
        <f>VLOOKUP($S410,'data countries EDGAR'!$A$15:$AA$223,'data countries EDGAR'!R$12,FALSE)/1000</f>
        <v>3.9999523053890998E-2</v>
      </c>
      <c r="N410" s="236"/>
      <c r="O410" s="236"/>
      <c r="P410" s="262">
        <f t="shared" si="605"/>
        <v>0.21328657225886599</v>
      </c>
      <c r="Q410" s="194">
        <f t="shared" si="606"/>
        <v>-3.6286597022497265E-2</v>
      </c>
      <c r="R410" s="237">
        <f t="shared" si="607"/>
        <v>6.488097439468167E-2</v>
      </c>
      <c r="S410" s="194" t="str">
        <f>'data countries EDGAR'!A153</f>
        <v>Norway</v>
      </c>
      <c r="T410" s="210">
        <f>'web app'!$M$22-1</f>
        <v>2024</v>
      </c>
      <c r="U410" s="228">
        <f t="shared" si="608"/>
        <v>0.55927947076996576</v>
      </c>
      <c r="V410" s="193">
        <f t="shared" si="590"/>
        <v>0.55927947077029805</v>
      </c>
      <c r="W410" s="254">
        <f t="shared" si="609"/>
        <v>7.1519741282753291E-2</v>
      </c>
      <c r="X410" s="197">
        <f t="shared" si="591"/>
        <v>3.9999523053890998E-2</v>
      </c>
      <c r="Y410" s="229">
        <f t="shared" si="592"/>
        <v>-7.9999046107782001E-4</v>
      </c>
      <c r="Z410" s="199">
        <f t="shared" si="610"/>
        <v>4.079951351496882E-2</v>
      </c>
      <c r="AA410" s="199">
        <f t="shared" si="593"/>
        <v>-166.47818722724747</v>
      </c>
      <c r="AB410" s="200">
        <f t="shared" si="594"/>
        <v>169814.20394911128</v>
      </c>
      <c r="AC410" s="199">
        <f t="shared" si="611"/>
        <v>2024.5079647220844</v>
      </c>
      <c r="AD410" s="199">
        <f t="shared" si="612"/>
        <v>2055.88841466535</v>
      </c>
      <c r="AE410" s="201">
        <f t="shared" si="613"/>
        <v>2055.88841466535</v>
      </c>
      <c r="AF410" s="202">
        <f t="shared" si="595"/>
        <v>2055.2729555542646</v>
      </c>
      <c r="AG410" s="202">
        <f t="shared" si="614"/>
        <v>2055.88841466535</v>
      </c>
      <c r="AH410" s="202">
        <f t="shared" si="615"/>
        <v>2055</v>
      </c>
      <c r="AI410" s="177">
        <f t="shared" si="596"/>
        <v>2055</v>
      </c>
      <c r="AJ410" s="178" cm="1">
        <f t="array" ref="AJ410">IFERROR(INDEX($AN$6:$DP$6,MATCH(_xlfn.AGGREGATE(14,6,(AN410:DP410)/(AN410:DP410&lt;=0),1),AN410:DP410,0)),"-")</f>
        <v>2055</v>
      </c>
      <c r="AL410" s="176" t="s">
        <v>302</v>
      </c>
      <c r="AM410" s="154">
        <f t="shared" si="597"/>
        <v>4.5346591312298998E-2</v>
      </c>
      <c r="AN410" s="173">
        <f t="shared" si="598"/>
        <v>4.3707898682522998E-2</v>
      </c>
      <c r="AO410" s="173">
        <f t="shared" si="599"/>
        <v>4.4427836562194997E-2</v>
      </c>
      <c r="AP410" s="173">
        <f t="shared" si="600"/>
        <v>4.3547068907106995E-2</v>
      </c>
      <c r="AQ410" s="173">
        <f t="shared" si="601"/>
        <v>4.1604245053150003E-2</v>
      </c>
      <c r="AR410" s="173">
        <f t="shared" si="602"/>
        <v>3.9999523053890998E-2</v>
      </c>
      <c r="AS410" s="230">
        <f t="shared" si="616"/>
        <v>3.8699695905882535E-2</v>
      </c>
      <c r="AT410" s="230">
        <f t="shared" si="616"/>
        <v>3.7399868757874072E-2</v>
      </c>
      <c r="AU410" s="230">
        <f t="shared" si="616"/>
        <v>3.6100041609865609E-2</v>
      </c>
      <c r="AV410" s="230">
        <f t="shared" si="616"/>
        <v>3.4800214461857146E-2</v>
      </c>
      <c r="AW410" s="230">
        <f t="shared" si="616"/>
        <v>3.350038731384869E-2</v>
      </c>
      <c r="AX410" s="230">
        <f t="shared" si="616"/>
        <v>3.2200560165840227E-2</v>
      </c>
      <c r="AY410" s="230">
        <f t="shared" si="616"/>
        <v>3.0900733017831764E-2</v>
      </c>
      <c r="AZ410" s="230">
        <f t="shared" si="616"/>
        <v>2.96009058698233E-2</v>
      </c>
      <c r="BA410" s="230">
        <f t="shared" si="617"/>
        <v>2.8301078721814837E-2</v>
      </c>
      <c r="BB410" s="230">
        <f t="shared" si="617"/>
        <v>2.7001251573806374E-2</v>
      </c>
      <c r="BC410" s="230">
        <f t="shared" si="617"/>
        <v>2.5701424425797915E-2</v>
      </c>
      <c r="BD410" s="230">
        <f t="shared" si="617"/>
        <v>2.4401597277789452E-2</v>
      </c>
      <c r="BE410" s="230">
        <f t="shared" si="617"/>
        <v>2.3101770129780989E-2</v>
      </c>
      <c r="BF410" s="230">
        <f t="shared" si="617"/>
        <v>2.1801942981772529E-2</v>
      </c>
      <c r="BG410" s="230">
        <f t="shared" si="617"/>
        <v>2.0502115833764066E-2</v>
      </c>
      <c r="BH410" s="230">
        <f t="shared" si="617"/>
        <v>1.9202288685755603E-2</v>
      </c>
      <c r="BI410" s="230">
        <f t="shared" si="617"/>
        <v>1.790246153774714E-2</v>
      </c>
      <c r="BJ410" s="230">
        <f t="shared" si="617"/>
        <v>1.6602634389738677E-2</v>
      </c>
      <c r="BK410" s="230">
        <f t="shared" si="618"/>
        <v>1.5302807241730217E-2</v>
      </c>
      <c r="BL410" s="230">
        <f t="shared" si="618"/>
        <v>1.4002980093721754E-2</v>
      </c>
      <c r="BM410" s="230">
        <f t="shared" si="618"/>
        <v>1.2703152945713291E-2</v>
      </c>
      <c r="BN410" s="230">
        <f t="shared" si="618"/>
        <v>1.1403325797704832E-2</v>
      </c>
      <c r="BO410" s="230">
        <f t="shared" si="618"/>
        <v>1.0103498649696369E-2</v>
      </c>
      <c r="BP410" s="230">
        <f t="shared" si="618"/>
        <v>8.8036715016879055E-3</v>
      </c>
      <c r="BQ410" s="230">
        <f t="shared" si="618"/>
        <v>7.5038443536794425E-3</v>
      </c>
      <c r="BR410" s="230">
        <f t="shared" si="618"/>
        <v>6.2040172056709794E-3</v>
      </c>
      <c r="BS410" s="230">
        <f t="shared" si="618"/>
        <v>4.9041900576625164E-3</v>
      </c>
      <c r="BT410" s="230">
        <f t="shared" si="618"/>
        <v>3.6043629096540603E-3</v>
      </c>
      <c r="BU410" s="230">
        <f t="shared" si="619"/>
        <v>2.3045357616455972E-3</v>
      </c>
      <c r="BV410" s="230">
        <f t="shared" si="619"/>
        <v>1.0047086136371342E-3</v>
      </c>
      <c r="BW410" s="230">
        <f t="shared" si="619"/>
        <v>-2.8702627399537062E-4</v>
      </c>
      <c r="BX410" s="230">
        <f t="shared" si="619"/>
        <v>-7.9999046107782001E-4</v>
      </c>
      <c r="BY410" s="230">
        <f t="shared" si="619"/>
        <v>-7.9999046107782001E-4</v>
      </c>
      <c r="BZ410" s="230">
        <f t="shared" si="619"/>
        <v>-7.9999046107782001E-4</v>
      </c>
      <c r="CA410" s="230">
        <f t="shared" si="619"/>
        <v>-7.9999046107782001E-4</v>
      </c>
      <c r="CB410" s="230">
        <f t="shared" si="619"/>
        <v>-7.9999046107782001E-4</v>
      </c>
      <c r="CC410" s="230">
        <f t="shared" si="619"/>
        <v>-7.9999046107782001E-4</v>
      </c>
      <c r="CD410" s="230">
        <f t="shared" si="619"/>
        <v>-7.9999046107782001E-4</v>
      </c>
      <c r="CE410" s="230">
        <f t="shared" si="620"/>
        <v>-7.9999046107782001E-4</v>
      </c>
      <c r="CF410" s="230">
        <f t="shared" si="620"/>
        <v>-7.9999046107782001E-4</v>
      </c>
      <c r="CG410" s="230">
        <f t="shared" si="620"/>
        <v>-7.9999046107782001E-4</v>
      </c>
      <c r="CH410" s="230">
        <f t="shared" si="620"/>
        <v>-7.9999046107782001E-4</v>
      </c>
      <c r="CI410" s="230">
        <f t="shared" si="620"/>
        <v>-7.9999046107782001E-4</v>
      </c>
      <c r="CJ410" s="230">
        <f t="shared" si="620"/>
        <v>-7.9999046107782001E-4</v>
      </c>
      <c r="CK410" s="230">
        <f t="shared" si="620"/>
        <v>-7.9999046107782001E-4</v>
      </c>
      <c r="CL410" s="230">
        <f t="shared" si="620"/>
        <v>-7.9999046107782001E-4</v>
      </c>
      <c r="CM410" s="230">
        <f t="shared" si="620"/>
        <v>-7.9999046107782001E-4</v>
      </c>
      <c r="CN410" s="230">
        <f t="shared" si="620"/>
        <v>-7.9999046107782001E-4</v>
      </c>
      <c r="CO410" s="230">
        <f t="shared" si="621"/>
        <v>-7.9999046107782001E-4</v>
      </c>
      <c r="CP410" s="230">
        <f t="shared" si="621"/>
        <v>-7.9999046107782001E-4</v>
      </c>
      <c r="CQ410" s="230">
        <f t="shared" si="621"/>
        <v>-7.9999046107782001E-4</v>
      </c>
      <c r="CR410" s="230">
        <f t="shared" si="621"/>
        <v>-7.9999046107782001E-4</v>
      </c>
      <c r="CS410" s="230">
        <f t="shared" si="621"/>
        <v>-7.9999046107782001E-4</v>
      </c>
      <c r="CT410" s="230">
        <f t="shared" si="621"/>
        <v>-7.9999046107782001E-4</v>
      </c>
      <c r="CU410" s="230">
        <f t="shared" si="621"/>
        <v>-7.9999046107782001E-4</v>
      </c>
      <c r="CV410" s="230">
        <f t="shared" si="621"/>
        <v>-7.9999046107782001E-4</v>
      </c>
      <c r="CW410" s="230">
        <f t="shared" si="621"/>
        <v>-7.9999046107782001E-4</v>
      </c>
      <c r="CX410" s="230">
        <f t="shared" si="621"/>
        <v>-7.9999046107782001E-4</v>
      </c>
      <c r="CY410" s="230">
        <f t="shared" si="622"/>
        <v>-7.9999046107782001E-4</v>
      </c>
      <c r="CZ410" s="230">
        <f t="shared" si="622"/>
        <v>-7.9999046107782001E-4</v>
      </c>
      <c r="DA410" s="230">
        <f t="shared" si="622"/>
        <v>-7.9999046107782001E-4</v>
      </c>
      <c r="DB410" s="230">
        <f t="shared" si="622"/>
        <v>-7.9999046107782001E-4</v>
      </c>
      <c r="DC410" s="230">
        <f t="shared" si="622"/>
        <v>-7.9999046107782001E-4</v>
      </c>
      <c r="DD410" s="230">
        <f t="shared" si="622"/>
        <v>-7.9999046107782001E-4</v>
      </c>
      <c r="DE410" s="230">
        <f t="shared" si="622"/>
        <v>-7.9999046107782001E-4</v>
      </c>
      <c r="DF410" s="230">
        <f t="shared" si="622"/>
        <v>-7.9999046107782001E-4</v>
      </c>
      <c r="DG410" s="230">
        <f t="shared" si="622"/>
        <v>-7.9999046107782001E-4</v>
      </c>
      <c r="DH410" s="230">
        <f t="shared" si="622"/>
        <v>-7.9999046107782001E-4</v>
      </c>
      <c r="DI410" s="230">
        <f t="shared" si="623"/>
        <v>-7.9999046107782001E-4</v>
      </c>
      <c r="DJ410" s="230">
        <f t="shared" si="623"/>
        <v>-7.9999046107782001E-4</v>
      </c>
      <c r="DK410" s="230">
        <f t="shared" si="623"/>
        <v>-7.9999046107782001E-4</v>
      </c>
      <c r="DL410" s="230">
        <f t="shared" si="623"/>
        <v>-7.9999046107782001E-4</v>
      </c>
      <c r="DM410" s="230">
        <f t="shared" si="623"/>
        <v>-7.9999046107782001E-4</v>
      </c>
      <c r="DN410" s="230">
        <f t="shared" si="623"/>
        <v>-7.9999046107782001E-4</v>
      </c>
      <c r="DO410" s="230">
        <f t="shared" si="623"/>
        <v>-7.9999046107782001E-4</v>
      </c>
      <c r="DP410" s="230">
        <f t="shared" si="623"/>
        <v>-7.9999046107782001E-4</v>
      </c>
    </row>
    <row r="411" spans="2:120" x14ac:dyDescent="0.25">
      <c r="B411" s="194" t="str">
        <f t="shared" si="603"/>
        <v>Oman</v>
      </c>
      <c r="C411" s="233">
        <f>'web app'!$C$29</f>
        <v>668.55</v>
      </c>
      <c r="D411" s="234">
        <f>'web app'!$C$17</f>
        <v>0.15</v>
      </c>
      <c r="E411" s="235">
        <f>VLOOKUP($S411,'data countries EDGAR'!$A$15:$AA$223,'data countries EDGAR'!$AA$12,FALSE)</f>
        <v>6.4860420988055814E-4</v>
      </c>
      <c r="F411" s="235">
        <f>VLOOKUP($S411,'data countries EDGAR'!$A$15:$AA$223,'data countries EDGAR'!$Z$12,FALSE)</f>
        <v>2.3282813237759698E-3</v>
      </c>
      <c r="G411" s="193">
        <f t="shared" si="604"/>
        <v>1.3881302588362077</v>
      </c>
      <c r="H411" s="262">
        <f>VLOOKUP($S411,'data countries EDGAR'!$A$15:$AA$223,'data countries EDGAR'!M$12,FALSE)/1000</f>
        <v>8.5425916576594998E-2</v>
      </c>
      <c r="I411" s="236">
        <f>VLOOKUP($S411,'data countries EDGAR'!$A$15:$AA$223,'data countries EDGAR'!N$12,FALSE)/1000</f>
        <v>8.2165962949268007E-2</v>
      </c>
      <c r="J411" s="236">
        <f>VLOOKUP($S411,'data countries EDGAR'!$A$15:$AA$223,'data countries EDGAR'!O$12,FALSE)/1000</f>
        <v>8.7727334325509998E-2</v>
      </c>
      <c r="K411" s="236">
        <f>VLOOKUP($S411,'data countries EDGAR'!$A$15:$AA$223,'data countries EDGAR'!P$12,FALSE)/1000</f>
        <v>9.3105357180292003E-2</v>
      </c>
      <c r="L411" s="236">
        <f>VLOOKUP($S411,'data countries EDGAR'!$A$15:$AA$223,'data countries EDGAR'!Q$12,FALSE)/1000</f>
        <v>9.5734561428798007E-2</v>
      </c>
      <c r="M411" s="236">
        <f>VLOOKUP($S411,'data countries EDGAR'!$A$15:$AA$223,'data countries EDGAR'!R$12,FALSE)/1000</f>
        <v>9.8511205833630003E-2</v>
      </c>
      <c r="N411" s="236"/>
      <c r="O411" s="236"/>
      <c r="P411" s="262">
        <f t="shared" si="605"/>
        <v>0.45724442171749796</v>
      </c>
      <c r="Q411" s="194">
        <f t="shared" si="606"/>
        <v>-0.10639210230032033</v>
      </c>
      <c r="R411" s="237">
        <f t="shared" si="607"/>
        <v>0.11429124609912059</v>
      </c>
      <c r="S411" s="194" t="str">
        <f>'data countries EDGAR'!A154</f>
        <v>Oman</v>
      </c>
      <c r="T411" s="210">
        <f>'web app'!$M$22-1</f>
        <v>2024</v>
      </c>
      <c r="U411" s="228">
        <f t="shared" si="608"/>
        <v>0.93088583711870965</v>
      </c>
      <c r="V411" s="193">
        <f t="shared" si="590"/>
        <v>0.93088583712091655</v>
      </c>
      <c r="W411" s="254">
        <f t="shared" si="609"/>
        <v>0.10582522787192694</v>
      </c>
      <c r="X411" s="197">
        <f t="shared" si="591"/>
        <v>9.8511205833630003E-2</v>
      </c>
      <c r="Y411" s="229">
        <f t="shared" si="592"/>
        <v>-1.9702241166726E-3</v>
      </c>
      <c r="Z411" s="199">
        <f t="shared" si="610"/>
        <v>0.1004814299503026</v>
      </c>
      <c r="AA411" s="199">
        <f t="shared" si="593"/>
        <v>-409.11103703869725</v>
      </c>
      <c r="AB411" s="200">
        <f t="shared" si="594"/>
        <v>416412.10569053225</v>
      </c>
      <c r="AC411" s="199">
        <f t="shared" si="611"/>
        <v>2024.5111122001233</v>
      </c>
      <c r="AD411" s="199">
        <f t="shared" si="612"/>
        <v>2046.9977948789326</v>
      </c>
      <c r="AE411" s="201">
        <f t="shared" si="613"/>
        <v>2046.9977948789326</v>
      </c>
      <c r="AF411" s="202">
        <f t="shared" si="595"/>
        <v>2046.5566616460126</v>
      </c>
      <c r="AG411" s="202">
        <f t="shared" si="614"/>
        <v>2046.9977948789326</v>
      </c>
      <c r="AH411" s="202">
        <f t="shared" si="615"/>
        <v>2046</v>
      </c>
      <c r="AI411" s="177">
        <f t="shared" si="596"/>
        <v>2047</v>
      </c>
      <c r="AJ411" s="178" cm="1">
        <f t="array" ref="AJ411">IFERROR(INDEX($AN$6:$DP$6,MATCH(_xlfn.AGGREGATE(14,6,(AN411:DP411)/(AN411:DP411&lt;=0),1),AN411:DP411,0)),"-")</f>
        <v>2047</v>
      </c>
      <c r="AL411" s="176" t="s">
        <v>302</v>
      </c>
      <c r="AM411" s="154">
        <f t="shared" si="597"/>
        <v>8.5425916576594998E-2</v>
      </c>
      <c r="AN411" s="173">
        <f t="shared" si="598"/>
        <v>8.2165962949268007E-2</v>
      </c>
      <c r="AO411" s="173">
        <f t="shared" si="599"/>
        <v>8.7727334325509998E-2</v>
      </c>
      <c r="AP411" s="173">
        <f t="shared" si="600"/>
        <v>9.3105357180292003E-2</v>
      </c>
      <c r="AQ411" s="173">
        <f t="shared" si="601"/>
        <v>9.5734561428798007E-2</v>
      </c>
      <c r="AR411" s="173">
        <f t="shared" si="602"/>
        <v>9.8511205833630003E-2</v>
      </c>
      <c r="AS411" s="230">
        <f t="shared" si="616"/>
        <v>9.4044926783126453E-2</v>
      </c>
      <c r="AT411" s="230">
        <f t="shared" si="616"/>
        <v>8.9578647732622918E-2</v>
      </c>
      <c r="AU411" s="230">
        <f t="shared" si="616"/>
        <v>8.5112368682119383E-2</v>
      </c>
      <c r="AV411" s="230">
        <f t="shared" si="616"/>
        <v>8.0646089631615833E-2</v>
      </c>
      <c r="AW411" s="230">
        <f t="shared" si="616"/>
        <v>7.6179810581112284E-2</v>
      </c>
      <c r="AX411" s="230">
        <f t="shared" si="616"/>
        <v>7.1713531530608748E-2</v>
      </c>
      <c r="AY411" s="230">
        <f t="shared" si="616"/>
        <v>6.7247252480105213E-2</v>
      </c>
      <c r="AZ411" s="230">
        <f t="shared" si="616"/>
        <v>6.2780973429601664E-2</v>
      </c>
      <c r="BA411" s="230">
        <f t="shared" si="617"/>
        <v>5.8314694379098121E-2</v>
      </c>
      <c r="BB411" s="230">
        <f t="shared" si="617"/>
        <v>5.3848415328594579E-2</v>
      </c>
      <c r="BC411" s="230">
        <f t="shared" si="617"/>
        <v>4.9382136278091036E-2</v>
      </c>
      <c r="BD411" s="230">
        <f t="shared" si="617"/>
        <v>4.4915857227587494E-2</v>
      </c>
      <c r="BE411" s="230">
        <f t="shared" si="617"/>
        <v>4.0449578177083952E-2</v>
      </c>
      <c r="BF411" s="230">
        <f t="shared" si="617"/>
        <v>3.5983299126580409E-2</v>
      </c>
      <c r="BG411" s="230">
        <f t="shared" si="617"/>
        <v>3.151702007607686E-2</v>
      </c>
      <c r="BH411" s="230">
        <f t="shared" si="617"/>
        <v>2.7050741025573324E-2</v>
      </c>
      <c r="BI411" s="230">
        <f t="shared" si="617"/>
        <v>2.2584461975069789E-2</v>
      </c>
      <c r="BJ411" s="230">
        <f t="shared" si="617"/>
        <v>1.811818292456624E-2</v>
      </c>
      <c r="BK411" s="230">
        <f t="shared" si="618"/>
        <v>1.365190387406269E-2</v>
      </c>
      <c r="BL411" s="230">
        <f t="shared" si="618"/>
        <v>9.1856248235591548E-3</v>
      </c>
      <c r="BM411" s="230">
        <f t="shared" si="618"/>
        <v>4.7193457730556193E-3</v>
      </c>
      <c r="BN411" s="230">
        <f t="shared" si="618"/>
        <v>2.5307758132408944E-4</v>
      </c>
      <c r="BO411" s="230">
        <f t="shared" si="618"/>
        <v>-1.9702241166726E-3</v>
      </c>
      <c r="BP411" s="230">
        <f t="shared" si="618"/>
        <v>-1.9702241166726E-3</v>
      </c>
      <c r="BQ411" s="230">
        <f t="shared" si="618"/>
        <v>-1.9702241166726E-3</v>
      </c>
      <c r="BR411" s="230">
        <f t="shared" si="618"/>
        <v>-1.9702241166726E-3</v>
      </c>
      <c r="BS411" s="230">
        <f t="shared" si="618"/>
        <v>-1.9702241166726E-3</v>
      </c>
      <c r="BT411" s="230">
        <f t="shared" si="618"/>
        <v>-1.9702241166726E-3</v>
      </c>
      <c r="BU411" s="230">
        <f t="shared" si="619"/>
        <v>-1.9702241166726E-3</v>
      </c>
      <c r="BV411" s="230">
        <f t="shared" si="619"/>
        <v>-1.9702241166726E-3</v>
      </c>
      <c r="BW411" s="230">
        <f t="shared" si="619"/>
        <v>-1.9702241166726E-3</v>
      </c>
      <c r="BX411" s="230">
        <f t="shared" si="619"/>
        <v>-1.9702241166726E-3</v>
      </c>
      <c r="BY411" s="230">
        <f t="shared" si="619"/>
        <v>-1.9702241166726E-3</v>
      </c>
      <c r="BZ411" s="230">
        <f t="shared" si="619"/>
        <v>-1.9702241166726E-3</v>
      </c>
      <c r="CA411" s="230">
        <f t="shared" si="619"/>
        <v>-1.9702241166726E-3</v>
      </c>
      <c r="CB411" s="230">
        <f t="shared" si="619"/>
        <v>-1.9702241166726E-3</v>
      </c>
      <c r="CC411" s="230">
        <f t="shared" si="619"/>
        <v>-1.9702241166726E-3</v>
      </c>
      <c r="CD411" s="230">
        <f t="shared" si="619"/>
        <v>-1.9702241166726E-3</v>
      </c>
      <c r="CE411" s="230">
        <f t="shared" si="620"/>
        <v>-1.9702241166726E-3</v>
      </c>
      <c r="CF411" s="230">
        <f t="shared" si="620"/>
        <v>-1.9702241166726E-3</v>
      </c>
      <c r="CG411" s="230">
        <f t="shared" si="620"/>
        <v>-1.9702241166726E-3</v>
      </c>
      <c r="CH411" s="230">
        <f t="shared" si="620"/>
        <v>-1.9702241166726E-3</v>
      </c>
      <c r="CI411" s="230">
        <f t="shared" si="620"/>
        <v>-1.9702241166726E-3</v>
      </c>
      <c r="CJ411" s="230">
        <f t="shared" si="620"/>
        <v>-1.9702241166726E-3</v>
      </c>
      <c r="CK411" s="230">
        <f t="shared" si="620"/>
        <v>-1.9702241166726E-3</v>
      </c>
      <c r="CL411" s="230">
        <f t="shared" si="620"/>
        <v>-1.9702241166726E-3</v>
      </c>
      <c r="CM411" s="230">
        <f t="shared" si="620"/>
        <v>-1.9702241166726E-3</v>
      </c>
      <c r="CN411" s="230">
        <f t="shared" si="620"/>
        <v>-1.9702241166726E-3</v>
      </c>
      <c r="CO411" s="230">
        <f t="shared" si="621"/>
        <v>-1.9702241166726E-3</v>
      </c>
      <c r="CP411" s="230">
        <f t="shared" si="621"/>
        <v>-1.9702241166726E-3</v>
      </c>
      <c r="CQ411" s="230">
        <f t="shared" si="621"/>
        <v>-1.9702241166726E-3</v>
      </c>
      <c r="CR411" s="230">
        <f t="shared" si="621"/>
        <v>-1.9702241166726E-3</v>
      </c>
      <c r="CS411" s="230">
        <f t="shared" si="621"/>
        <v>-1.9702241166726E-3</v>
      </c>
      <c r="CT411" s="230">
        <f t="shared" si="621"/>
        <v>-1.9702241166726E-3</v>
      </c>
      <c r="CU411" s="230">
        <f t="shared" si="621"/>
        <v>-1.9702241166726E-3</v>
      </c>
      <c r="CV411" s="230">
        <f t="shared" si="621"/>
        <v>-1.9702241166726E-3</v>
      </c>
      <c r="CW411" s="230">
        <f t="shared" si="621"/>
        <v>-1.9702241166726E-3</v>
      </c>
      <c r="CX411" s="230">
        <f t="shared" si="621"/>
        <v>-1.9702241166726E-3</v>
      </c>
      <c r="CY411" s="230">
        <f t="shared" si="622"/>
        <v>-1.9702241166726E-3</v>
      </c>
      <c r="CZ411" s="230">
        <f t="shared" si="622"/>
        <v>-1.9702241166726E-3</v>
      </c>
      <c r="DA411" s="230">
        <f t="shared" si="622"/>
        <v>-1.9702241166726E-3</v>
      </c>
      <c r="DB411" s="230">
        <f t="shared" si="622"/>
        <v>-1.9702241166726E-3</v>
      </c>
      <c r="DC411" s="230">
        <f t="shared" si="622"/>
        <v>-1.9702241166726E-3</v>
      </c>
      <c r="DD411" s="230">
        <f t="shared" si="622"/>
        <v>-1.9702241166726E-3</v>
      </c>
      <c r="DE411" s="230">
        <f t="shared" si="622"/>
        <v>-1.9702241166726E-3</v>
      </c>
      <c r="DF411" s="230">
        <f t="shared" si="622"/>
        <v>-1.9702241166726E-3</v>
      </c>
      <c r="DG411" s="230">
        <f t="shared" si="622"/>
        <v>-1.9702241166726E-3</v>
      </c>
      <c r="DH411" s="230">
        <f t="shared" si="622"/>
        <v>-1.9702241166726E-3</v>
      </c>
      <c r="DI411" s="230">
        <f t="shared" si="623"/>
        <v>-1.9702241166726E-3</v>
      </c>
      <c r="DJ411" s="230">
        <f t="shared" si="623"/>
        <v>-1.9702241166726E-3</v>
      </c>
      <c r="DK411" s="230">
        <f t="shared" si="623"/>
        <v>-1.9702241166726E-3</v>
      </c>
      <c r="DL411" s="230">
        <f t="shared" si="623"/>
        <v>-1.9702241166726E-3</v>
      </c>
      <c r="DM411" s="230">
        <f t="shared" si="623"/>
        <v>-1.9702241166726E-3</v>
      </c>
      <c r="DN411" s="230">
        <f t="shared" si="623"/>
        <v>-1.9702241166726E-3</v>
      </c>
      <c r="DO411" s="230">
        <f t="shared" si="623"/>
        <v>-1.9702241166726E-3</v>
      </c>
      <c r="DP411" s="230">
        <f t="shared" si="623"/>
        <v>-1.9702241166726E-3</v>
      </c>
    </row>
    <row r="412" spans="2:120" x14ac:dyDescent="0.25">
      <c r="B412" s="194" t="str">
        <f t="shared" si="603"/>
        <v>Pakistan</v>
      </c>
      <c r="C412" s="233">
        <f>'web app'!$C$29</f>
        <v>668.55</v>
      </c>
      <c r="D412" s="234">
        <f>'web app'!$C$17</f>
        <v>0.15</v>
      </c>
      <c r="E412" s="235">
        <f>VLOOKUP($S412,'data countries EDGAR'!$A$15:$AA$223,'data countries EDGAR'!$AA$12,FALSE)</f>
        <v>2.653047379359014E-2</v>
      </c>
      <c r="F412" s="235">
        <f>VLOOKUP($S412,'data countries EDGAR'!$A$15:$AA$223,'data countries EDGAR'!$Z$12,FALSE)</f>
        <v>5.4193995117643636E-3</v>
      </c>
      <c r="G412" s="193">
        <f t="shared" si="604"/>
        <v>5.7402108502572577</v>
      </c>
      <c r="H412" s="262">
        <f>VLOOKUP($S412,'data countries EDGAR'!$A$15:$AA$223,'data countries EDGAR'!M$12,FALSE)/1000</f>
        <v>0.19884073537832</v>
      </c>
      <c r="I412" s="236">
        <f>VLOOKUP($S412,'data countries EDGAR'!$A$15:$AA$223,'data countries EDGAR'!N$12,FALSE)/1000</f>
        <v>0.22259968788845</v>
      </c>
      <c r="J412" s="236">
        <f>VLOOKUP($S412,'data countries EDGAR'!$A$15:$AA$223,'data countries EDGAR'!O$12,FALSE)/1000</f>
        <v>0.22913656741699001</v>
      </c>
      <c r="K412" s="236">
        <f>VLOOKUP($S412,'data countries EDGAR'!$A$15:$AA$223,'data countries EDGAR'!P$12,FALSE)/1000</f>
        <v>0.23537254835103</v>
      </c>
      <c r="L412" s="236">
        <f>VLOOKUP($S412,'data countries EDGAR'!$A$15:$AA$223,'data countries EDGAR'!Q$12,FALSE)/1000</f>
        <v>0.20888951315705001</v>
      </c>
      <c r="M412" s="236">
        <f>VLOOKUP($S412,'data countries EDGAR'!$A$15:$AA$223,'data countries EDGAR'!R$12,FALSE)/1000</f>
        <v>0.20398826110517002</v>
      </c>
      <c r="N412" s="236"/>
      <c r="O412" s="236"/>
      <c r="P412" s="262">
        <f t="shared" si="605"/>
        <v>1.0999865779186901</v>
      </c>
      <c r="Q412" s="194">
        <f t="shared" si="606"/>
        <v>-0.11582357638257093</v>
      </c>
      <c r="R412" s="237">
        <f t="shared" si="607"/>
        <v>2.4960771200870962E-2</v>
      </c>
      <c r="S412" s="194" t="str">
        <f>'data countries EDGAR'!A155</f>
        <v>Pakistan</v>
      </c>
      <c r="T412" s="210">
        <f>'web app'!$M$22-1</f>
        <v>2024</v>
      </c>
      <c r="U412" s="228">
        <f t="shared" si="608"/>
        <v>4.6402242723385676</v>
      </c>
      <c r="V412" s="193">
        <f t="shared" si="590"/>
        <v>4.6402242723383278</v>
      </c>
      <c r="W412" s="254">
        <f t="shared" si="609"/>
        <v>4.3960862478339857E-2</v>
      </c>
      <c r="X412" s="197">
        <f t="shared" si="591"/>
        <v>0.20398826110517002</v>
      </c>
      <c r="Y412" s="229">
        <f t="shared" si="592"/>
        <v>-4.0797652221034007E-3</v>
      </c>
      <c r="Z412" s="199">
        <f t="shared" si="610"/>
        <v>0.20806802632727342</v>
      </c>
      <c r="AA412" s="199">
        <f t="shared" si="593"/>
        <v>-852.5760794838942</v>
      </c>
      <c r="AB412" s="200">
        <f t="shared" si="594"/>
        <v>873252.66021018103</v>
      </c>
      <c r="AC412" s="199">
        <f t="shared" si="611"/>
        <v>2024.5051463414165</v>
      </c>
      <c r="AD412" s="199">
        <f t="shared" si="612"/>
        <v>2073.0781995152124</v>
      </c>
      <c r="AE412" s="201">
        <f t="shared" si="613"/>
        <v>2073.0781995152124</v>
      </c>
      <c r="AF412" s="202">
        <f t="shared" si="595"/>
        <v>2072.125685799228</v>
      </c>
      <c r="AG412" s="202">
        <f t="shared" si="614"/>
        <v>2073.0781995152124</v>
      </c>
      <c r="AH412" s="202">
        <f t="shared" si="615"/>
        <v>2073</v>
      </c>
      <c r="AI412" s="177">
        <f t="shared" si="596"/>
        <v>2072</v>
      </c>
      <c r="AJ412" s="178" cm="1">
        <f t="array" ref="AJ412">IFERROR(INDEX($AN$6:$DP$6,MATCH(_xlfn.AGGREGATE(14,6,(AN412:DP412)/(AN412:DP412&lt;=0),1),AN412:DP412,0)),"-")</f>
        <v>2072</v>
      </c>
      <c r="AL412" s="176" t="s">
        <v>302</v>
      </c>
      <c r="AM412" s="154">
        <f t="shared" si="597"/>
        <v>0.19884073537832</v>
      </c>
      <c r="AN412" s="173">
        <f t="shared" si="598"/>
        <v>0.22259968788845</v>
      </c>
      <c r="AO412" s="173">
        <f t="shared" si="599"/>
        <v>0.22913656741699001</v>
      </c>
      <c r="AP412" s="173">
        <f t="shared" si="600"/>
        <v>0.23537254835103</v>
      </c>
      <c r="AQ412" s="173">
        <f t="shared" si="601"/>
        <v>0.20888951315705001</v>
      </c>
      <c r="AR412" s="173">
        <f t="shared" si="602"/>
        <v>0.20398826110517002</v>
      </c>
      <c r="AS412" s="230">
        <f t="shared" ref="AS412:AZ421" si="624">IF(AS$6&lt;=$T412,0,IF(AS$6&lt;$AH412,$X412+($Y412-$X412)/($AG412-($T412+0.5))*(AS$6+0.5-($T412+0.5)),
IF(AS$6=$AH412,($X412+($Y412-$X412)/($AG412-($T412+0.5))*(0.5*($AG412+$AH412)-($T412+0.5)))*($AG412-$AH412)+$Y412*($AH412+1-$AG412),
$Y412)))</f>
        <v>0.19970510470160432</v>
      </c>
      <c r="AT412" s="230">
        <f t="shared" si="624"/>
        <v>0.19542194829803866</v>
      </c>
      <c r="AU412" s="230">
        <f t="shared" si="624"/>
        <v>0.19113879189447297</v>
      </c>
      <c r="AV412" s="230">
        <f t="shared" si="624"/>
        <v>0.18685563549090728</v>
      </c>
      <c r="AW412" s="230">
        <f t="shared" si="624"/>
        <v>0.18257247908734159</v>
      </c>
      <c r="AX412" s="230">
        <f t="shared" si="624"/>
        <v>0.17828932268377592</v>
      </c>
      <c r="AY412" s="230">
        <f t="shared" si="624"/>
        <v>0.17400616628021023</v>
      </c>
      <c r="AZ412" s="230">
        <f t="shared" si="624"/>
        <v>0.16972300987664454</v>
      </c>
      <c r="BA412" s="230">
        <f t="shared" ref="BA412:BJ421" si="625">IF(BA$6&lt;=$T412,0,IF(BA$6&lt;$AH412,$X412+($Y412-$X412)/($AG412-($T412+0.5))*(BA$6+0.5-($T412+0.5)),
IF(BA$6=$AH412,($X412+($Y412-$X412)/($AG412-($T412+0.5))*(0.5*($AG412+$AH412)-($T412+0.5)))*($AG412-$AH412)+$Y412*($AH412+1-$AG412),
$Y412)))</f>
        <v>0.16543985347307888</v>
      </c>
      <c r="BB412" s="230">
        <f t="shared" si="625"/>
        <v>0.16115669706951319</v>
      </c>
      <c r="BC412" s="230">
        <f t="shared" si="625"/>
        <v>0.1568735406659475</v>
      </c>
      <c r="BD412" s="230">
        <f t="shared" si="625"/>
        <v>0.15259038426238181</v>
      </c>
      <c r="BE412" s="230">
        <f t="shared" si="625"/>
        <v>0.14830722785881614</v>
      </c>
      <c r="BF412" s="230">
        <f t="shared" si="625"/>
        <v>0.14402407145525045</v>
      </c>
      <c r="BG412" s="230">
        <f t="shared" si="625"/>
        <v>0.13974091505168476</v>
      </c>
      <c r="BH412" s="230">
        <f t="shared" si="625"/>
        <v>0.1354577586481191</v>
      </c>
      <c r="BI412" s="230">
        <f t="shared" si="625"/>
        <v>0.13117460224455341</v>
      </c>
      <c r="BJ412" s="230">
        <f t="shared" si="625"/>
        <v>0.12689144584098772</v>
      </c>
      <c r="BK412" s="230">
        <f t="shared" ref="BK412:BT421" si="626">IF(BK$6&lt;=$T412,0,IF(BK$6&lt;$AH412,$X412+($Y412-$X412)/($AG412-($T412+0.5))*(BK$6+0.5-($T412+0.5)),
IF(BK$6=$AH412,($X412+($Y412-$X412)/($AG412-($T412+0.5))*(0.5*($AG412+$AH412)-($T412+0.5)))*($AG412-$AH412)+$Y412*($AH412+1-$AG412),
$Y412)))</f>
        <v>0.12260828943742204</v>
      </c>
      <c r="BL412" s="230">
        <f t="shared" si="626"/>
        <v>0.11832513303385635</v>
      </c>
      <c r="BM412" s="230">
        <f t="shared" si="626"/>
        <v>0.11404197663029067</v>
      </c>
      <c r="BN412" s="230">
        <f t="shared" si="626"/>
        <v>0.10975882022672498</v>
      </c>
      <c r="BO412" s="230">
        <f t="shared" si="626"/>
        <v>0.1054756638231593</v>
      </c>
      <c r="BP412" s="230">
        <f t="shared" si="626"/>
        <v>0.10119250741959362</v>
      </c>
      <c r="BQ412" s="230">
        <f t="shared" si="626"/>
        <v>9.6909351016027934E-2</v>
      </c>
      <c r="BR412" s="230">
        <f t="shared" si="626"/>
        <v>9.2626194612462256E-2</v>
      </c>
      <c r="BS412" s="230">
        <f t="shared" si="626"/>
        <v>8.8343038208896565E-2</v>
      </c>
      <c r="BT412" s="230">
        <f t="shared" si="626"/>
        <v>8.4059881805330888E-2</v>
      </c>
      <c r="BU412" s="230">
        <f t="shared" ref="BU412:CD421" si="627">IF(BU$6&lt;=$T412,0,IF(BU$6&lt;$AH412,$X412+($Y412-$X412)/($AG412-($T412+0.5))*(BU$6+0.5-($T412+0.5)),
IF(BU$6=$AH412,($X412+($Y412-$X412)/($AG412-($T412+0.5))*(0.5*($AG412+$AH412)-($T412+0.5)))*($AG412-$AH412)+$Y412*($AH412+1-$AG412),
$Y412)))</f>
        <v>7.9776725401765197E-2</v>
      </c>
      <c r="BV412" s="230">
        <f t="shared" si="627"/>
        <v>7.5493568998199506E-2</v>
      </c>
      <c r="BW412" s="230">
        <f t="shared" si="627"/>
        <v>7.1210412594633843E-2</v>
      </c>
      <c r="BX412" s="230">
        <f t="shared" si="627"/>
        <v>6.6927256191068152E-2</v>
      </c>
      <c r="BY412" s="230">
        <f t="shared" si="627"/>
        <v>6.2644099787502461E-2</v>
      </c>
      <c r="BZ412" s="230">
        <f t="shared" si="627"/>
        <v>5.8360943383936797E-2</v>
      </c>
      <c r="CA412" s="230">
        <f t="shared" si="627"/>
        <v>5.4077786980371106E-2</v>
      </c>
      <c r="CB412" s="230">
        <f t="shared" si="627"/>
        <v>4.9794630576805415E-2</v>
      </c>
      <c r="CC412" s="230">
        <f t="shared" si="627"/>
        <v>4.5511474173239724E-2</v>
      </c>
      <c r="CD412" s="230">
        <f t="shared" si="627"/>
        <v>4.1228317769674061E-2</v>
      </c>
      <c r="CE412" s="230">
        <f t="shared" ref="CE412:CN421" si="628">IF(CE$6&lt;=$T412,0,IF(CE$6&lt;$AH412,$X412+($Y412-$X412)/($AG412-($T412+0.5))*(CE$6+0.5-($T412+0.5)),
IF(CE$6=$AH412,($X412+($Y412-$X412)/($AG412-($T412+0.5))*(0.5*($AG412+$AH412)-($T412+0.5)))*($AG412-$AH412)+$Y412*($AH412+1-$AG412),
$Y412)))</f>
        <v>3.694516136610837E-2</v>
      </c>
      <c r="CF412" s="230">
        <f t="shared" si="628"/>
        <v>3.2662004962542679E-2</v>
      </c>
      <c r="CG412" s="230">
        <f t="shared" si="628"/>
        <v>2.8378848558977016E-2</v>
      </c>
      <c r="CH412" s="230">
        <f t="shared" si="628"/>
        <v>2.4095692155411325E-2</v>
      </c>
      <c r="CI412" s="230">
        <f t="shared" si="628"/>
        <v>1.9812535751845634E-2</v>
      </c>
      <c r="CJ412" s="230">
        <f t="shared" si="628"/>
        <v>1.5529379348279942E-2</v>
      </c>
      <c r="CK412" s="230">
        <f t="shared" si="628"/>
        <v>1.1246222944714279E-2</v>
      </c>
      <c r="CL412" s="230">
        <f t="shared" si="628"/>
        <v>6.9630665411485881E-3</v>
      </c>
      <c r="CM412" s="230">
        <f t="shared" si="628"/>
        <v>2.6799101375828971E-3</v>
      </c>
      <c r="CN412" s="230">
        <f t="shared" si="628"/>
        <v>-1.6032462659827662E-3</v>
      </c>
      <c r="CO412" s="230">
        <f t="shared" ref="CO412:CX421" si="629">IF(CO$6&lt;=$T412,0,IF(CO$6&lt;$AH412,$X412+($Y412-$X412)/($AG412-($T412+0.5))*(CO$6+0.5-($T412+0.5)),
IF(CO$6=$AH412,($X412+($Y412-$X412)/($AG412-($T412+0.5))*(0.5*($AG412+$AH412)-($T412+0.5)))*($AG412-$AH412)+$Y412*($AH412+1-$AG412),
$Y412)))</f>
        <v>-4.0666691197962773E-3</v>
      </c>
      <c r="CP412" s="230">
        <f t="shared" si="629"/>
        <v>-4.0797652221034007E-3</v>
      </c>
      <c r="CQ412" s="230">
        <f t="shared" si="629"/>
        <v>-4.0797652221034007E-3</v>
      </c>
      <c r="CR412" s="230">
        <f t="shared" si="629"/>
        <v>-4.0797652221034007E-3</v>
      </c>
      <c r="CS412" s="230">
        <f t="shared" si="629"/>
        <v>-4.0797652221034007E-3</v>
      </c>
      <c r="CT412" s="230">
        <f t="shared" si="629"/>
        <v>-4.0797652221034007E-3</v>
      </c>
      <c r="CU412" s="230">
        <f t="shared" si="629"/>
        <v>-4.0797652221034007E-3</v>
      </c>
      <c r="CV412" s="230">
        <f t="shared" si="629"/>
        <v>-4.0797652221034007E-3</v>
      </c>
      <c r="CW412" s="230">
        <f t="shared" si="629"/>
        <v>-4.0797652221034007E-3</v>
      </c>
      <c r="CX412" s="230">
        <f t="shared" si="629"/>
        <v>-4.0797652221034007E-3</v>
      </c>
      <c r="CY412" s="230">
        <f t="shared" ref="CY412:DH421" si="630">IF(CY$6&lt;=$T412,0,IF(CY$6&lt;$AH412,$X412+($Y412-$X412)/($AG412-($T412+0.5))*(CY$6+0.5-($T412+0.5)),
IF(CY$6=$AH412,($X412+($Y412-$X412)/($AG412-($T412+0.5))*(0.5*($AG412+$AH412)-($T412+0.5)))*($AG412-$AH412)+$Y412*($AH412+1-$AG412),
$Y412)))</f>
        <v>-4.0797652221034007E-3</v>
      </c>
      <c r="CZ412" s="230">
        <f t="shared" si="630"/>
        <v>-4.0797652221034007E-3</v>
      </c>
      <c r="DA412" s="230">
        <f t="shared" si="630"/>
        <v>-4.0797652221034007E-3</v>
      </c>
      <c r="DB412" s="230">
        <f t="shared" si="630"/>
        <v>-4.0797652221034007E-3</v>
      </c>
      <c r="DC412" s="230">
        <f t="shared" si="630"/>
        <v>-4.0797652221034007E-3</v>
      </c>
      <c r="DD412" s="230">
        <f t="shared" si="630"/>
        <v>-4.0797652221034007E-3</v>
      </c>
      <c r="DE412" s="230">
        <f t="shared" si="630"/>
        <v>-4.0797652221034007E-3</v>
      </c>
      <c r="DF412" s="230">
        <f t="shared" si="630"/>
        <v>-4.0797652221034007E-3</v>
      </c>
      <c r="DG412" s="230">
        <f t="shared" si="630"/>
        <v>-4.0797652221034007E-3</v>
      </c>
      <c r="DH412" s="230">
        <f t="shared" si="630"/>
        <v>-4.0797652221034007E-3</v>
      </c>
      <c r="DI412" s="230">
        <f t="shared" ref="DI412:DP421" si="631">IF(DI$6&lt;=$T412,0,IF(DI$6&lt;$AH412,$X412+($Y412-$X412)/($AG412-($T412+0.5))*(DI$6+0.5-($T412+0.5)),
IF(DI$6=$AH412,($X412+($Y412-$X412)/($AG412-($T412+0.5))*(0.5*($AG412+$AH412)-($T412+0.5)))*($AG412-$AH412)+$Y412*($AH412+1-$AG412),
$Y412)))</f>
        <v>-4.0797652221034007E-3</v>
      </c>
      <c r="DJ412" s="230">
        <f t="shared" si="631"/>
        <v>-4.0797652221034007E-3</v>
      </c>
      <c r="DK412" s="230">
        <f t="shared" si="631"/>
        <v>-4.0797652221034007E-3</v>
      </c>
      <c r="DL412" s="230">
        <f t="shared" si="631"/>
        <v>-4.0797652221034007E-3</v>
      </c>
      <c r="DM412" s="230">
        <f t="shared" si="631"/>
        <v>-4.0797652221034007E-3</v>
      </c>
      <c r="DN412" s="230">
        <f t="shared" si="631"/>
        <v>-4.0797652221034007E-3</v>
      </c>
      <c r="DO412" s="230">
        <f t="shared" si="631"/>
        <v>-4.0797652221034007E-3</v>
      </c>
      <c r="DP412" s="230">
        <f t="shared" si="631"/>
        <v>-4.0797652221034007E-3</v>
      </c>
    </row>
    <row r="413" spans="2:120" x14ac:dyDescent="0.25">
      <c r="B413" s="194" t="str">
        <f t="shared" si="603"/>
        <v>Palau</v>
      </c>
      <c r="C413" s="233">
        <f>'web app'!$C$29</f>
        <v>668.55</v>
      </c>
      <c r="D413" s="234">
        <f>'web app'!$C$17</f>
        <v>0.15</v>
      </c>
      <c r="E413" s="235">
        <f>VLOOKUP($S413,'data countries EDGAR'!$A$15:$AA$223,'data countries EDGAR'!$AA$12,FALSE)</f>
        <v>2.8795012034084507E-6</v>
      </c>
      <c r="F413" s="235">
        <f>VLOOKUP($S413,'data countries EDGAR'!$A$15:$AA$223,'data countries EDGAR'!$Z$12,FALSE)</f>
        <v>3.4567925187487538E-5</v>
      </c>
      <c r="G413" s="193">
        <f t="shared" si="604"/>
        <v>1.9932592005911381E-2</v>
      </c>
      <c r="H413" s="262">
        <f>VLOOKUP($S413,'data countries EDGAR'!$A$15:$AA$223,'data countries EDGAR'!M$12,FALSE)/1000</f>
        <v>1.2683161021552001E-3</v>
      </c>
      <c r="I413" s="236">
        <f>VLOOKUP($S413,'data countries EDGAR'!$A$15:$AA$223,'data countries EDGAR'!N$12,FALSE)/1000</f>
        <v>1.2763821890406E-3</v>
      </c>
      <c r="J413" s="236">
        <f>VLOOKUP($S413,'data countries EDGAR'!$A$15:$AA$223,'data countries EDGAR'!O$12,FALSE)/1000</f>
        <v>1.3289914626388E-3</v>
      </c>
      <c r="K413" s="236">
        <f>VLOOKUP($S413,'data countries EDGAR'!$A$15:$AA$223,'data countries EDGAR'!P$12,FALSE)/1000</f>
        <v>1.3981422037180999E-3</v>
      </c>
      <c r="L413" s="236">
        <f>VLOOKUP($S413,'data countries EDGAR'!$A$15:$AA$223,'data countries EDGAR'!Q$12,FALSE)/1000</f>
        <v>1.3979063820491E-3</v>
      </c>
      <c r="M413" s="236">
        <f>VLOOKUP($S413,'data countries EDGAR'!$A$15:$AA$223,'data countries EDGAR'!R$12,FALSE)/1000</f>
        <v>1.4658943731728998E-3</v>
      </c>
      <c r="N413" s="236"/>
      <c r="O413" s="236"/>
      <c r="P413" s="262">
        <f t="shared" si="605"/>
        <v>6.8673166106194995E-3</v>
      </c>
      <c r="Q413" s="194">
        <f t="shared" si="606"/>
        <v>-1.6124838104901911E-3</v>
      </c>
      <c r="R413" s="237">
        <f t="shared" si="607"/>
        <v>0.12341751411311662</v>
      </c>
      <c r="S413" s="194" t="str">
        <f>'data countries EDGAR'!A156</f>
        <v>Palau</v>
      </c>
      <c r="T413" s="210">
        <f>'web app'!$M$22-1</f>
        <v>2024</v>
      </c>
      <c r="U413" s="228">
        <f t="shared" si="608"/>
        <v>1.3065275395291882E-2</v>
      </c>
      <c r="V413" s="193">
        <f t="shared" si="590"/>
        <v>1.3065275395284088E-2</v>
      </c>
      <c r="W413" s="254">
        <f t="shared" si="609"/>
        <v>0.11219774010223671</v>
      </c>
      <c r="X413" s="197">
        <f t="shared" si="591"/>
        <v>1.4658943731728998E-3</v>
      </c>
      <c r="Y413" s="229">
        <f t="shared" si="592"/>
        <v>-2.9317887463457998E-5</v>
      </c>
      <c r="Z413" s="199">
        <f t="shared" si="610"/>
        <v>1.4952122606363579E-3</v>
      </c>
      <c r="AA413" s="199">
        <f t="shared" si="593"/>
        <v>-6.0861965252622783</v>
      </c>
      <c r="AB413" s="200">
        <f t="shared" si="594"/>
        <v>6193.2278939493062</v>
      </c>
      <c r="AC413" s="199">
        <f t="shared" si="611"/>
        <v>2024.5116577930214</v>
      </c>
      <c r="AD413" s="199">
        <f t="shared" si="612"/>
        <v>2045.9448823854354</v>
      </c>
      <c r="AE413" s="201">
        <f t="shared" si="613"/>
        <v>2045.9448823854354</v>
      </c>
      <c r="AF413" s="202">
        <f t="shared" si="595"/>
        <v>2045.524394495525</v>
      </c>
      <c r="AG413" s="202">
        <f t="shared" si="614"/>
        <v>2045.9448823854354</v>
      </c>
      <c r="AH413" s="202">
        <f t="shared" si="615"/>
        <v>2045</v>
      </c>
      <c r="AI413" s="177">
        <f t="shared" si="596"/>
        <v>2046</v>
      </c>
      <c r="AJ413" s="178" cm="1">
        <f t="array" ref="AJ413">IFERROR(INDEX($AN$6:$DP$6,MATCH(_xlfn.AGGREGATE(14,6,(AN413:DP413)/(AN413:DP413&lt;=0),1),AN413:DP413,0)),"-")</f>
        <v>2046</v>
      </c>
      <c r="AL413" s="176" t="s">
        <v>302</v>
      </c>
      <c r="AM413" s="154">
        <f t="shared" si="597"/>
        <v>1.2683161021552001E-3</v>
      </c>
      <c r="AN413" s="173">
        <f t="shared" si="598"/>
        <v>1.2763821890406E-3</v>
      </c>
      <c r="AO413" s="173">
        <f t="shared" si="599"/>
        <v>1.3289914626388E-3</v>
      </c>
      <c r="AP413" s="173">
        <f t="shared" si="600"/>
        <v>1.3981422037180999E-3</v>
      </c>
      <c r="AQ413" s="173">
        <f t="shared" si="601"/>
        <v>1.3979063820491E-3</v>
      </c>
      <c r="AR413" s="173">
        <f t="shared" si="602"/>
        <v>1.4658943731728998E-3</v>
      </c>
      <c r="AS413" s="230">
        <f t="shared" si="624"/>
        <v>1.3961708730033746E-3</v>
      </c>
      <c r="AT413" s="230">
        <f t="shared" si="624"/>
        <v>1.3264473728338494E-3</v>
      </c>
      <c r="AU413" s="230">
        <f t="shared" si="624"/>
        <v>1.256723872664324E-3</v>
      </c>
      <c r="AV413" s="230">
        <f t="shared" si="624"/>
        <v>1.1870003724947988E-3</v>
      </c>
      <c r="AW413" s="230">
        <f t="shared" si="624"/>
        <v>1.1172768723252736E-3</v>
      </c>
      <c r="AX413" s="230">
        <f t="shared" si="624"/>
        <v>1.0475533721557482E-3</v>
      </c>
      <c r="AY413" s="230">
        <f t="shared" si="624"/>
        <v>9.7782987198622297E-4</v>
      </c>
      <c r="AZ413" s="230">
        <f t="shared" si="624"/>
        <v>9.0810637181669776E-4</v>
      </c>
      <c r="BA413" s="230">
        <f t="shared" si="625"/>
        <v>8.3838287164717256E-4</v>
      </c>
      <c r="BB413" s="230">
        <f t="shared" si="625"/>
        <v>7.6865937147764724E-4</v>
      </c>
      <c r="BC413" s="230">
        <f t="shared" si="625"/>
        <v>6.9893587130812193E-4</v>
      </c>
      <c r="BD413" s="230">
        <f t="shared" si="625"/>
        <v>6.2921237113859672E-4</v>
      </c>
      <c r="BE413" s="230">
        <f t="shared" si="625"/>
        <v>5.5948887096907152E-4</v>
      </c>
      <c r="BF413" s="230">
        <f t="shared" si="625"/>
        <v>4.897653707995462E-4</v>
      </c>
      <c r="BG413" s="230">
        <f t="shared" si="625"/>
        <v>4.2004187063002089E-4</v>
      </c>
      <c r="BH413" s="230">
        <f t="shared" si="625"/>
        <v>3.5031837046049568E-4</v>
      </c>
      <c r="BI413" s="230">
        <f t="shared" si="625"/>
        <v>2.8059487029097048E-4</v>
      </c>
      <c r="BJ413" s="230">
        <f t="shared" si="625"/>
        <v>2.1087137012144527E-4</v>
      </c>
      <c r="BK413" s="230">
        <f t="shared" si="626"/>
        <v>1.4114786995191985E-4</v>
      </c>
      <c r="BL413" s="230">
        <f t="shared" si="626"/>
        <v>7.1424369782394645E-5</v>
      </c>
      <c r="BM413" s="230">
        <f t="shared" si="626"/>
        <v>1.8067779165758928E-6</v>
      </c>
      <c r="BN413" s="230">
        <f t="shared" si="626"/>
        <v>-2.9317887463457998E-5</v>
      </c>
      <c r="BO413" s="230">
        <f t="shared" si="626"/>
        <v>-2.9317887463457998E-5</v>
      </c>
      <c r="BP413" s="230">
        <f t="shared" si="626"/>
        <v>-2.9317887463457998E-5</v>
      </c>
      <c r="BQ413" s="230">
        <f t="shared" si="626"/>
        <v>-2.9317887463457998E-5</v>
      </c>
      <c r="BR413" s="230">
        <f t="shared" si="626"/>
        <v>-2.9317887463457998E-5</v>
      </c>
      <c r="BS413" s="230">
        <f t="shared" si="626"/>
        <v>-2.9317887463457998E-5</v>
      </c>
      <c r="BT413" s="230">
        <f t="shared" si="626"/>
        <v>-2.9317887463457998E-5</v>
      </c>
      <c r="BU413" s="230">
        <f t="shared" si="627"/>
        <v>-2.9317887463457998E-5</v>
      </c>
      <c r="BV413" s="230">
        <f t="shared" si="627"/>
        <v>-2.9317887463457998E-5</v>
      </c>
      <c r="BW413" s="230">
        <f t="shared" si="627"/>
        <v>-2.9317887463457998E-5</v>
      </c>
      <c r="BX413" s="230">
        <f t="shared" si="627"/>
        <v>-2.9317887463457998E-5</v>
      </c>
      <c r="BY413" s="230">
        <f t="shared" si="627"/>
        <v>-2.9317887463457998E-5</v>
      </c>
      <c r="BZ413" s="230">
        <f t="shared" si="627"/>
        <v>-2.9317887463457998E-5</v>
      </c>
      <c r="CA413" s="230">
        <f t="shared" si="627"/>
        <v>-2.9317887463457998E-5</v>
      </c>
      <c r="CB413" s="230">
        <f t="shared" si="627"/>
        <v>-2.9317887463457998E-5</v>
      </c>
      <c r="CC413" s="230">
        <f t="shared" si="627"/>
        <v>-2.9317887463457998E-5</v>
      </c>
      <c r="CD413" s="230">
        <f t="shared" si="627"/>
        <v>-2.9317887463457998E-5</v>
      </c>
      <c r="CE413" s="230">
        <f t="shared" si="628"/>
        <v>-2.9317887463457998E-5</v>
      </c>
      <c r="CF413" s="230">
        <f t="shared" si="628"/>
        <v>-2.9317887463457998E-5</v>
      </c>
      <c r="CG413" s="230">
        <f t="shared" si="628"/>
        <v>-2.9317887463457998E-5</v>
      </c>
      <c r="CH413" s="230">
        <f t="shared" si="628"/>
        <v>-2.9317887463457998E-5</v>
      </c>
      <c r="CI413" s="230">
        <f t="shared" si="628"/>
        <v>-2.9317887463457998E-5</v>
      </c>
      <c r="CJ413" s="230">
        <f t="shared" si="628"/>
        <v>-2.9317887463457998E-5</v>
      </c>
      <c r="CK413" s="230">
        <f t="shared" si="628"/>
        <v>-2.9317887463457998E-5</v>
      </c>
      <c r="CL413" s="230">
        <f t="shared" si="628"/>
        <v>-2.9317887463457998E-5</v>
      </c>
      <c r="CM413" s="230">
        <f t="shared" si="628"/>
        <v>-2.9317887463457998E-5</v>
      </c>
      <c r="CN413" s="230">
        <f t="shared" si="628"/>
        <v>-2.9317887463457998E-5</v>
      </c>
      <c r="CO413" s="230">
        <f t="shared" si="629"/>
        <v>-2.9317887463457998E-5</v>
      </c>
      <c r="CP413" s="230">
        <f t="shared" si="629"/>
        <v>-2.9317887463457998E-5</v>
      </c>
      <c r="CQ413" s="230">
        <f t="shared" si="629"/>
        <v>-2.9317887463457998E-5</v>
      </c>
      <c r="CR413" s="230">
        <f t="shared" si="629"/>
        <v>-2.9317887463457998E-5</v>
      </c>
      <c r="CS413" s="230">
        <f t="shared" si="629"/>
        <v>-2.9317887463457998E-5</v>
      </c>
      <c r="CT413" s="230">
        <f t="shared" si="629"/>
        <v>-2.9317887463457998E-5</v>
      </c>
      <c r="CU413" s="230">
        <f t="shared" si="629"/>
        <v>-2.9317887463457998E-5</v>
      </c>
      <c r="CV413" s="230">
        <f t="shared" si="629"/>
        <v>-2.9317887463457998E-5</v>
      </c>
      <c r="CW413" s="230">
        <f t="shared" si="629"/>
        <v>-2.9317887463457998E-5</v>
      </c>
      <c r="CX413" s="230">
        <f t="shared" si="629"/>
        <v>-2.9317887463457998E-5</v>
      </c>
      <c r="CY413" s="230">
        <f t="shared" si="630"/>
        <v>-2.9317887463457998E-5</v>
      </c>
      <c r="CZ413" s="230">
        <f t="shared" si="630"/>
        <v>-2.9317887463457998E-5</v>
      </c>
      <c r="DA413" s="230">
        <f t="shared" si="630"/>
        <v>-2.9317887463457998E-5</v>
      </c>
      <c r="DB413" s="230">
        <f t="shared" si="630"/>
        <v>-2.9317887463457998E-5</v>
      </c>
      <c r="DC413" s="230">
        <f t="shared" si="630"/>
        <v>-2.9317887463457998E-5</v>
      </c>
      <c r="DD413" s="230">
        <f t="shared" si="630"/>
        <v>-2.9317887463457998E-5</v>
      </c>
      <c r="DE413" s="230">
        <f t="shared" si="630"/>
        <v>-2.9317887463457998E-5</v>
      </c>
      <c r="DF413" s="230">
        <f t="shared" si="630"/>
        <v>-2.9317887463457998E-5</v>
      </c>
      <c r="DG413" s="230">
        <f t="shared" si="630"/>
        <v>-2.9317887463457998E-5</v>
      </c>
      <c r="DH413" s="230">
        <f t="shared" si="630"/>
        <v>-2.9317887463457998E-5</v>
      </c>
      <c r="DI413" s="230">
        <f t="shared" si="631"/>
        <v>-2.9317887463457998E-5</v>
      </c>
      <c r="DJ413" s="230">
        <f t="shared" si="631"/>
        <v>-2.9317887463457998E-5</v>
      </c>
      <c r="DK413" s="230">
        <f t="shared" si="631"/>
        <v>-2.9317887463457998E-5</v>
      </c>
      <c r="DL413" s="230">
        <f t="shared" si="631"/>
        <v>-2.9317887463457998E-5</v>
      </c>
      <c r="DM413" s="230">
        <f t="shared" si="631"/>
        <v>-2.9317887463457998E-5</v>
      </c>
      <c r="DN413" s="230">
        <f t="shared" si="631"/>
        <v>-2.9317887463457998E-5</v>
      </c>
      <c r="DO413" s="230">
        <f t="shared" si="631"/>
        <v>-2.9317887463457998E-5</v>
      </c>
      <c r="DP413" s="230">
        <f t="shared" si="631"/>
        <v>-2.9317887463457998E-5</v>
      </c>
    </row>
    <row r="414" spans="2:120" x14ac:dyDescent="0.25">
      <c r="B414" s="194" t="str">
        <f t="shared" si="603"/>
        <v>Panama</v>
      </c>
      <c r="C414" s="233">
        <f>'web app'!$C$29</f>
        <v>668.55</v>
      </c>
      <c r="D414" s="234">
        <f>'web app'!$C$17</f>
        <v>0.15</v>
      </c>
      <c r="E414" s="235">
        <f>VLOOKUP($S414,'data countries EDGAR'!$A$15:$AA$223,'data countries EDGAR'!$AA$12,FALSE)</f>
        <v>5.4802032554196348E-4</v>
      </c>
      <c r="F414" s="235">
        <f>VLOOKUP($S414,'data countries EDGAR'!$A$15:$AA$223,'data countries EDGAR'!$Z$12,FALSE)</f>
        <v>3.5878847506511758E-4</v>
      </c>
      <c r="G414" s="193">
        <f t="shared" si="604"/>
        <v>0.25884467805022865</v>
      </c>
      <c r="H414" s="262">
        <f>VLOOKUP($S414,'data countries EDGAR'!$A$15:$AA$223,'data countries EDGAR'!M$12,FALSE)/1000</f>
        <v>1.3164145598114001E-2</v>
      </c>
      <c r="I414" s="236">
        <f>VLOOKUP($S414,'data countries EDGAR'!$A$15:$AA$223,'data countries EDGAR'!N$12,FALSE)/1000</f>
        <v>9.7126864299801E-3</v>
      </c>
      <c r="J414" s="236">
        <f>VLOOKUP($S414,'data countries EDGAR'!$A$15:$AA$223,'data countries EDGAR'!O$12,FALSE)/1000</f>
        <v>1.0771134684455E-2</v>
      </c>
      <c r="K414" s="236">
        <f>VLOOKUP($S414,'data countries EDGAR'!$A$15:$AA$223,'data countries EDGAR'!P$12,FALSE)/1000</f>
        <v>1.1443139376933E-2</v>
      </c>
      <c r="L414" s="236">
        <f>VLOOKUP($S414,'data countries EDGAR'!$A$15:$AA$223,'data countries EDGAR'!Q$12,FALSE)/1000</f>
        <v>1.2738876827003E-2</v>
      </c>
      <c r="M414" s="236">
        <f>VLOOKUP($S414,'data countries EDGAR'!$A$15:$AA$223,'data countries EDGAR'!R$12,FALSE)/1000</f>
        <v>1.2365032017700001E-2</v>
      </c>
      <c r="N414" s="236"/>
      <c r="O414" s="236"/>
      <c r="P414" s="262">
        <f t="shared" si="605"/>
        <v>5.7030869336071106E-2</v>
      </c>
      <c r="Q414" s="194">
        <f t="shared" si="606"/>
        <v>-1.0099600654034702E-2</v>
      </c>
      <c r="R414" s="237">
        <f t="shared" si="607"/>
        <v>5.004415068712887E-2</v>
      </c>
      <c r="S414" s="194" t="str">
        <f>'data countries EDGAR'!A157</f>
        <v>Panama</v>
      </c>
      <c r="T414" s="210">
        <f>'web app'!$M$22-1</f>
        <v>2024</v>
      </c>
      <c r="U414" s="228">
        <f t="shared" si="608"/>
        <v>0.20181380871415755</v>
      </c>
      <c r="V414" s="193">
        <f t="shared" si="590"/>
        <v>0.20181380871403151</v>
      </c>
      <c r="W414" s="254">
        <f t="shared" si="609"/>
        <v>6.1269504283958165E-2</v>
      </c>
      <c r="X414" s="197">
        <f t="shared" si="591"/>
        <v>1.2365032017700001E-2</v>
      </c>
      <c r="Y414" s="229">
        <f t="shared" si="592"/>
        <v>-2.4730064035400002E-4</v>
      </c>
      <c r="Z414" s="199">
        <f t="shared" si="610"/>
        <v>1.2612332658054001E-2</v>
      </c>
      <c r="AA414" s="199">
        <f t="shared" si="593"/>
        <v>-51.521164579880825</v>
      </c>
      <c r="AB414" s="200">
        <f t="shared" si="594"/>
        <v>52611.691059668614</v>
      </c>
      <c r="AC414" s="199">
        <f t="shared" si="611"/>
        <v>2024.5069490660981</v>
      </c>
      <c r="AD414" s="199">
        <f t="shared" si="612"/>
        <v>2060.4760573867466</v>
      </c>
      <c r="AE414" s="201">
        <f t="shared" si="613"/>
        <v>2060.4760573867466</v>
      </c>
      <c r="AF414" s="202">
        <f t="shared" si="595"/>
        <v>2059.7706444968103</v>
      </c>
      <c r="AG414" s="202">
        <f t="shared" si="614"/>
        <v>2060.4760573867466</v>
      </c>
      <c r="AH414" s="202">
        <f t="shared" si="615"/>
        <v>2060</v>
      </c>
      <c r="AI414" s="177">
        <f t="shared" si="596"/>
        <v>2060</v>
      </c>
      <c r="AJ414" s="178" cm="1">
        <f t="array" ref="AJ414">IFERROR(INDEX($AN$6:$DP$6,MATCH(_xlfn.AGGREGATE(14,6,(AN414:DP414)/(AN414:DP414&lt;=0),1),AN414:DP414,0)),"-")</f>
        <v>2060</v>
      </c>
      <c r="AL414" s="176" t="s">
        <v>302</v>
      </c>
      <c r="AM414" s="154">
        <f t="shared" si="597"/>
        <v>1.3164145598114001E-2</v>
      </c>
      <c r="AN414" s="173">
        <f t="shared" si="598"/>
        <v>9.7126864299801E-3</v>
      </c>
      <c r="AO414" s="173">
        <f t="shared" si="599"/>
        <v>1.0771134684455E-2</v>
      </c>
      <c r="AP414" s="173">
        <f t="shared" si="600"/>
        <v>1.1443139376933E-2</v>
      </c>
      <c r="AQ414" s="173">
        <f t="shared" si="601"/>
        <v>1.2738876827003E-2</v>
      </c>
      <c r="AR414" s="173">
        <f t="shared" si="602"/>
        <v>1.2365032017700001E-2</v>
      </c>
      <c r="AS414" s="230">
        <f t="shared" si="624"/>
        <v>1.2014456285554868E-2</v>
      </c>
      <c r="AT414" s="230">
        <f t="shared" si="624"/>
        <v>1.1663880553409734E-2</v>
      </c>
      <c r="AU414" s="230">
        <f t="shared" si="624"/>
        <v>1.1313304821264601E-2</v>
      </c>
      <c r="AV414" s="230">
        <f t="shared" si="624"/>
        <v>1.0962729089119468E-2</v>
      </c>
      <c r="AW414" s="230">
        <f t="shared" si="624"/>
        <v>1.0612153356974335E-2</v>
      </c>
      <c r="AX414" s="230">
        <f t="shared" si="624"/>
        <v>1.0261577624829203E-2</v>
      </c>
      <c r="AY414" s="230">
        <f t="shared" si="624"/>
        <v>9.9110018926840682E-3</v>
      </c>
      <c r="AZ414" s="230">
        <f t="shared" si="624"/>
        <v>9.5604261605389367E-3</v>
      </c>
      <c r="BA414" s="230">
        <f t="shared" si="625"/>
        <v>9.2098504283938017E-3</v>
      </c>
      <c r="BB414" s="230">
        <f t="shared" si="625"/>
        <v>8.8592746962486701E-3</v>
      </c>
      <c r="BC414" s="230">
        <f t="shared" si="625"/>
        <v>8.5086989641035369E-3</v>
      </c>
      <c r="BD414" s="230">
        <f t="shared" si="625"/>
        <v>8.1581232319584036E-3</v>
      </c>
      <c r="BE414" s="230">
        <f t="shared" si="625"/>
        <v>7.8075474998132704E-3</v>
      </c>
      <c r="BF414" s="230">
        <f t="shared" si="625"/>
        <v>7.4569717676681371E-3</v>
      </c>
      <c r="BG414" s="230">
        <f t="shared" si="625"/>
        <v>7.1063960355230039E-3</v>
      </c>
      <c r="BH414" s="230">
        <f t="shared" si="625"/>
        <v>6.7558203033778706E-3</v>
      </c>
      <c r="BI414" s="230">
        <f t="shared" si="625"/>
        <v>6.4052445712327374E-3</v>
      </c>
      <c r="BJ414" s="230">
        <f t="shared" si="625"/>
        <v>6.0546688390876041E-3</v>
      </c>
      <c r="BK414" s="230">
        <f t="shared" si="626"/>
        <v>5.7040931069424709E-3</v>
      </c>
      <c r="BL414" s="230">
        <f t="shared" si="626"/>
        <v>5.3535173747973376E-3</v>
      </c>
      <c r="BM414" s="230">
        <f t="shared" si="626"/>
        <v>5.0029416426522052E-3</v>
      </c>
      <c r="BN414" s="230">
        <f t="shared" si="626"/>
        <v>4.652365910507072E-3</v>
      </c>
      <c r="BO414" s="230">
        <f t="shared" si="626"/>
        <v>4.3017901783619378E-3</v>
      </c>
      <c r="BP414" s="230">
        <f t="shared" si="626"/>
        <v>3.9512144462168063E-3</v>
      </c>
      <c r="BQ414" s="230">
        <f t="shared" si="626"/>
        <v>3.6006387140716731E-3</v>
      </c>
      <c r="BR414" s="230">
        <f t="shared" si="626"/>
        <v>3.2500629819265398E-3</v>
      </c>
      <c r="BS414" s="230">
        <f t="shared" si="626"/>
        <v>2.8994872497814066E-3</v>
      </c>
      <c r="BT414" s="230">
        <f t="shared" si="626"/>
        <v>2.5489115176362733E-3</v>
      </c>
      <c r="BU414" s="230">
        <f t="shared" si="627"/>
        <v>2.1983357854911401E-3</v>
      </c>
      <c r="BV414" s="230">
        <f t="shared" si="627"/>
        <v>1.8477600533460068E-3</v>
      </c>
      <c r="BW414" s="230">
        <f t="shared" si="627"/>
        <v>1.4971843212008736E-3</v>
      </c>
      <c r="BX414" s="230">
        <f t="shared" si="627"/>
        <v>1.1466085890557403E-3</v>
      </c>
      <c r="BY414" s="230">
        <f t="shared" si="627"/>
        <v>7.9603285691060705E-4</v>
      </c>
      <c r="BZ414" s="230">
        <f t="shared" si="627"/>
        <v>4.4545712476547379E-4</v>
      </c>
      <c r="CA414" s="230">
        <f t="shared" si="627"/>
        <v>9.4881392620340538E-5</v>
      </c>
      <c r="CB414" s="230">
        <f t="shared" si="627"/>
        <v>-2.0757503987471029E-4</v>
      </c>
      <c r="CC414" s="230">
        <f t="shared" si="627"/>
        <v>-2.4730064035400002E-4</v>
      </c>
      <c r="CD414" s="230">
        <f t="shared" si="627"/>
        <v>-2.4730064035400002E-4</v>
      </c>
      <c r="CE414" s="230">
        <f t="shared" si="628"/>
        <v>-2.4730064035400002E-4</v>
      </c>
      <c r="CF414" s="230">
        <f t="shared" si="628"/>
        <v>-2.4730064035400002E-4</v>
      </c>
      <c r="CG414" s="230">
        <f t="shared" si="628"/>
        <v>-2.4730064035400002E-4</v>
      </c>
      <c r="CH414" s="230">
        <f t="shared" si="628"/>
        <v>-2.4730064035400002E-4</v>
      </c>
      <c r="CI414" s="230">
        <f t="shared" si="628"/>
        <v>-2.4730064035400002E-4</v>
      </c>
      <c r="CJ414" s="230">
        <f t="shared" si="628"/>
        <v>-2.4730064035400002E-4</v>
      </c>
      <c r="CK414" s="230">
        <f t="shared" si="628"/>
        <v>-2.4730064035400002E-4</v>
      </c>
      <c r="CL414" s="230">
        <f t="shared" si="628"/>
        <v>-2.4730064035400002E-4</v>
      </c>
      <c r="CM414" s="230">
        <f t="shared" si="628"/>
        <v>-2.4730064035400002E-4</v>
      </c>
      <c r="CN414" s="230">
        <f t="shared" si="628"/>
        <v>-2.4730064035400002E-4</v>
      </c>
      <c r="CO414" s="230">
        <f t="shared" si="629"/>
        <v>-2.4730064035400002E-4</v>
      </c>
      <c r="CP414" s="230">
        <f t="shared" si="629"/>
        <v>-2.4730064035400002E-4</v>
      </c>
      <c r="CQ414" s="230">
        <f t="shared" si="629"/>
        <v>-2.4730064035400002E-4</v>
      </c>
      <c r="CR414" s="230">
        <f t="shared" si="629"/>
        <v>-2.4730064035400002E-4</v>
      </c>
      <c r="CS414" s="230">
        <f t="shared" si="629"/>
        <v>-2.4730064035400002E-4</v>
      </c>
      <c r="CT414" s="230">
        <f t="shared" si="629"/>
        <v>-2.4730064035400002E-4</v>
      </c>
      <c r="CU414" s="230">
        <f t="shared" si="629"/>
        <v>-2.4730064035400002E-4</v>
      </c>
      <c r="CV414" s="230">
        <f t="shared" si="629"/>
        <v>-2.4730064035400002E-4</v>
      </c>
      <c r="CW414" s="230">
        <f t="shared" si="629"/>
        <v>-2.4730064035400002E-4</v>
      </c>
      <c r="CX414" s="230">
        <f t="shared" si="629"/>
        <v>-2.4730064035400002E-4</v>
      </c>
      <c r="CY414" s="230">
        <f t="shared" si="630"/>
        <v>-2.4730064035400002E-4</v>
      </c>
      <c r="CZ414" s="230">
        <f t="shared" si="630"/>
        <v>-2.4730064035400002E-4</v>
      </c>
      <c r="DA414" s="230">
        <f t="shared" si="630"/>
        <v>-2.4730064035400002E-4</v>
      </c>
      <c r="DB414" s="230">
        <f t="shared" si="630"/>
        <v>-2.4730064035400002E-4</v>
      </c>
      <c r="DC414" s="230">
        <f t="shared" si="630"/>
        <v>-2.4730064035400002E-4</v>
      </c>
      <c r="DD414" s="230">
        <f t="shared" si="630"/>
        <v>-2.4730064035400002E-4</v>
      </c>
      <c r="DE414" s="230">
        <f t="shared" si="630"/>
        <v>-2.4730064035400002E-4</v>
      </c>
      <c r="DF414" s="230">
        <f t="shared" si="630"/>
        <v>-2.4730064035400002E-4</v>
      </c>
      <c r="DG414" s="230">
        <f t="shared" si="630"/>
        <v>-2.4730064035400002E-4</v>
      </c>
      <c r="DH414" s="230">
        <f t="shared" si="630"/>
        <v>-2.4730064035400002E-4</v>
      </c>
      <c r="DI414" s="230">
        <f t="shared" si="631"/>
        <v>-2.4730064035400002E-4</v>
      </c>
      <c r="DJ414" s="230">
        <f t="shared" si="631"/>
        <v>-2.4730064035400002E-4</v>
      </c>
      <c r="DK414" s="230">
        <f t="shared" si="631"/>
        <v>-2.4730064035400002E-4</v>
      </c>
      <c r="DL414" s="230">
        <f t="shared" si="631"/>
        <v>-2.4730064035400002E-4</v>
      </c>
      <c r="DM414" s="230">
        <f t="shared" si="631"/>
        <v>-2.4730064035400002E-4</v>
      </c>
      <c r="DN414" s="230">
        <f t="shared" si="631"/>
        <v>-2.4730064035400002E-4</v>
      </c>
      <c r="DO414" s="230">
        <f t="shared" si="631"/>
        <v>-2.4730064035400002E-4</v>
      </c>
      <c r="DP414" s="230">
        <f t="shared" si="631"/>
        <v>-2.4730064035400002E-4</v>
      </c>
    </row>
    <row r="415" spans="2:120" x14ac:dyDescent="0.25">
      <c r="B415" s="194" t="str">
        <f t="shared" si="603"/>
        <v>Papua New Guinea</v>
      </c>
      <c r="C415" s="233">
        <f>'web app'!$C$29</f>
        <v>668.55</v>
      </c>
      <c r="D415" s="234">
        <f>'web app'!$C$17</f>
        <v>0.15</v>
      </c>
      <c r="E415" s="235">
        <f>VLOOKUP($S415,'data countries EDGAR'!$A$15:$AA$223,'data countries EDGAR'!$AA$12,FALSE)</f>
        <v>1.1134337149390416E-3</v>
      </c>
      <c r="F415" s="235">
        <f>VLOOKUP($S415,'data countries EDGAR'!$A$15:$AA$223,'data countries EDGAR'!$Z$12,FALSE)</f>
        <v>1.3726635723802845E-4</v>
      </c>
      <c r="G415" s="193">
        <f t="shared" si="604"/>
        <v>0.18966192618013575</v>
      </c>
      <c r="H415" s="262">
        <f>VLOOKUP($S415,'data countries EDGAR'!$A$15:$AA$223,'data countries EDGAR'!M$12,FALSE)/1000</f>
        <v>5.0363778047111995E-3</v>
      </c>
      <c r="I415" s="236">
        <f>VLOOKUP($S415,'data countries EDGAR'!$A$15:$AA$223,'data countries EDGAR'!N$12,FALSE)/1000</f>
        <v>5.4744156190454007E-3</v>
      </c>
      <c r="J415" s="236">
        <f>VLOOKUP($S415,'data countries EDGAR'!$A$15:$AA$223,'data countries EDGAR'!O$12,FALSE)/1000</f>
        <v>5.3866940597135007E-3</v>
      </c>
      <c r="K415" s="236">
        <f>VLOOKUP($S415,'data countries EDGAR'!$A$15:$AA$223,'data countries EDGAR'!P$12,FALSE)/1000</f>
        <v>5.5294990554790998E-3</v>
      </c>
      <c r="L415" s="236">
        <f>VLOOKUP($S415,'data countries EDGAR'!$A$15:$AA$223,'data countries EDGAR'!Q$12,FALSE)/1000</f>
        <v>5.4979517007978001E-3</v>
      </c>
      <c r="M415" s="236">
        <f>VLOOKUP($S415,'data countries EDGAR'!$A$15:$AA$223,'data countries EDGAR'!R$12,FALSE)/1000</f>
        <v>5.4676910912185E-3</v>
      </c>
      <c r="N415" s="236"/>
      <c r="O415" s="236"/>
      <c r="P415" s="262">
        <f t="shared" si="605"/>
        <v>2.7356251526254302E-2</v>
      </c>
      <c r="Q415" s="194">
        <f t="shared" si="606"/>
        <v>-1.6228985762106571E-3</v>
      </c>
      <c r="R415" s="237">
        <f t="shared" si="607"/>
        <v>9.9990254787548569E-3</v>
      </c>
      <c r="S415" s="194" t="str">
        <f>'data countries EDGAR'!A158</f>
        <v>Papua New Guinea</v>
      </c>
      <c r="T415" s="210">
        <f>'web app'!$M$22-1</f>
        <v>2024</v>
      </c>
      <c r="U415" s="228">
        <f t="shared" si="608"/>
        <v>0.16230567465388146</v>
      </c>
      <c r="V415" s="193">
        <f t="shared" si="590"/>
        <v>0.1623056746539101</v>
      </c>
      <c r="W415" s="254">
        <f t="shared" si="609"/>
        <v>3.368761506895579E-2</v>
      </c>
      <c r="X415" s="197">
        <f t="shared" si="591"/>
        <v>5.4676910912185E-3</v>
      </c>
      <c r="Y415" s="229">
        <f t="shared" si="592"/>
        <v>-1.0935382182437E-4</v>
      </c>
      <c r="Z415" s="199">
        <f t="shared" si="610"/>
        <v>5.5770449130428702E-3</v>
      </c>
      <c r="AA415" s="199">
        <f t="shared" si="593"/>
        <v>-22.928265028048692</v>
      </c>
      <c r="AB415" s="200">
        <f t="shared" si="594"/>
        <v>23560.196268687068</v>
      </c>
      <c r="AC415" s="199">
        <f t="shared" si="611"/>
        <v>2024.5040205030721</v>
      </c>
      <c r="AD415" s="199">
        <f t="shared" si="612"/>
        <v>2086.6812730610941</v>
      </c>
      <c r="AE415" s="201">
        <f t="shared" si="613"/>
        <v>2086.6812730610941</v>
      </c>
      <c r="AF415" s="202">
        <f t="shared" si="595"/>
        <v>2085.4620324128373</v>
      </c>
      <c r="AG415" s="202">
        <f t="shared" si="614"/>
        <v>2086.6812730610941</v>
      </c>
      <c r="AH415" s="202">
        <f t="shared" si="615"/>
        <v>2086</v>
      </c>
      <c r="AI415" s="177">
        <f t="shared" si="596"/>
        <v>2085</v>
      </c>
      <c r="AJ415" s="178" cm="1">
        <f t="array" ref="AJ415">IFERROR(INDEX($AN$6:$DP$6,MATCH(_xlfn.AGGREGATE(14,6,(AN415:DP415)/(AN415:DP415&lt;=0),1),AN415:DP415,0)),"-")</f>
        <v>2085</v>
      </c>
      <c r="AL415" s="176" t="s">
        <v>302</v>
      </c>
      <c r="AM415" s="154">
        <f t="shared" si="597"/>
        <v>5.0363778047111995E-3</v>
      </c>
      <c r="AN415" s="173">
        <f t="shared" si="598"/>
        <v>5.4744156190454007E-3</v>
      </c>
      <c r="AO415" s="173">
        <f t="shared" si="599"/>
        <v>5.3866940597135007E-3</v>
      </c>
      <c r="AP415" s="173">
        <f t="shared" si="600"/>
        <v>5.5294990554790998E-3</v>
      </c>
      <c r="AQ415" s="173">
        <f t="shared" si="601"/>
        <v>5.4979517007978001E-3</v>
      </c>
      <c r="AR415" s="173">
        <f t="shared" si="602"/>
        <v>5.4676910912185E-3</v>
      </c>
      <c r="AS415" s="230">
        <f t="shared" si="624"/>
        <v>5.3780009861676865E-3</v>
      </c>
      <c r="AT415" s="230">
        <f t="shared" si="624"/>
        <v>5.2883108811168722E-3</v>
      </c>
      <c r="AU415" s="230">
        <f t="shared" si="624"/>
        <v>5.1986207760660588E-3</v>
      </c>
      <c r="AV415" s="230">
        <f t="shared" si="624"/>
        <v>5.1089306710152445E-3</v>
      </c>
      <c r="AW415" s="230">
        <f t="shared" si="624"/>
        <v>5.019240565964431E-3</v>
      </c>
      <c r="AX415" s="230">
        <f t="shared" si="624"/>
        <v>4.9295504609136167E-3</v>
      </c>
      <c r="AY415" s="230">
        <f t="shared" si="624"/>
        <v>4.8398603558628033E-3</v>
      </c>
      <c r="AZ415" s="230">
        <f t="shared" si="624"/>
        <v>4.750170250811989E-3</v>
      </c>
      <c r="BA415" s="230">
        <f t="shared" si="625"/>
        <v>4.6604801457611755E-3</v>
      </c>
      <c r="BB415" s="230">
        <f t="shared" si="625"/>
        <v>4.5707900407103612E-3</v>
      </c>
      <c r="BC415" s="230">
        <f t="shared" si="625"/>
        <v>4.4810999356595478E-3</v>
      </c>
      <c r="BD415" s="230">
        <f t="shared" si="625"/>
        <v>4.3914098306087335E-3</v>
      </c>
      <c r="BE415" s="230">
        <f t="shared" si="625"/>
        <v>4.30171972555792E-3</v>
      </c>
      <c r="BF415" s="230">
        <f t="shared" si="625"/>
        <v>4.2120296205071066E-3</v>
      </c>
      <c r="BG415" s="230">
        <f t="shared" si="625"/>
        <v>4.1223395154562923E-3</v>
      </c>
      <c r="BH415" s="230">
        <f t="shared" si="625"/>
        <v>4.032649410405478E-3</v>
      </c>
      <c r="BI415" s="230">
        <f t="shared" si="625"/>
        <v>3.9429593053546645E-3</v>
      </c>
      <c r="BJ415" s="230">
        <f t="shared" si="625"/>
        <v>3.8532692003038506E-3</v>
      </c>
      <c r="BK415" s="230">
        <f t="shared" si="626"/>
        <v>3.7635790952530368E-3</v>
      </c>
      <c r="BL415" s="230">
        <f t="shared" si="626"/>
        <v>3.6738889902022229E-3</v>
      </c>
      <c r="BM415" s="230">
        <f t="shared" si="626"/>
        <v>3.584198885151409E-3</v>
      </c>
      <c r="BN415" s="230">
        <f t="shared" si="626"/>
        <v>3.4945087801005951E-3</v>
      </c>
      <c r="BO415" s="230">
        <f t="shared" si="626"/>
        <v>3.4048186750497813E-3</v>
      </c>
      <c r="BP415" s="230">
        <f t="shared" si="626"/>
        <v>3.3151285699989678E-3</v>
      </c>
      <c r="BQ415" s="230">
        <f t="shared" si="626"/>
        <v>3.2254384649481539E-3</v>
      </c>
      <c r="BR415" s="230">
        <f t="shared" si="626"/>
        <v>3.1357483598973401E-3</v>
      </c>
      <c r="BS415" s="230">
        <f t="shared" si="626"/>
        <v>3.0460582548465262E-3</v>
      </c>
      <c r="BT415" s="230">
        <f t="shared" si="626"/>
        <v>2.9563681497957123E-3</v>
      </c>
      <c r="BU415" s="230">
        <f t="shared" si="627"/>
        <v>2.8666780447448984E-3</v>
      </c>
      <c r="BV415" s="230">
        <f t="shared" si="627"/>
        <v>2.7769879396940846E-3</v>
      </c>
      <c r="BW415" s="230">
        <f t="shared" si="627"/>
        <v>2.6872978346432707E-3</v>
      </c>
      <c r="BX415" s="230">
        <f t="shared" si="627"/>
        <v>2.5976077295924568E-3</v>
      </c>
      <c r="BY415" s="230">
        <f t="shared" si="627"/>
        <v>2.5079176245416429E-3</v>
      </c>
      <c r="BZ415" s="230">
        <f t="shared" si="627"/>
        <v>2.418227519490829E-3</v>
      </c>
      <c r="CA415" s="230">
        <f t="shared" si="627"/>
        <v>2.3285374144400152E-3</v>
      </c>
      <c r="CB415" s="230">
        <f t="shared" si="627"/>
        <v>2.2388473093892013E-3</v>
      </c>
      <c r="CC415" s="230">
        <f t="shared" si="627"/>
        <v>2.1491572043383874E-3</v>
      </c>
      <c r="CD415" s="230">
        <f t="shared" si="627"/>
        <v>2.0594670992875735E-3</v>
      </c>
      <c r="CE415" s="230">
        <f t="shared" si="628"/>
        <v>1.9697769942367597E-3</v>
      </c>
      <c r="CF415" s="230">
        <f t="shared" si="628"/>
        <v>1.8800868891859458E-3</v>
      </c>
      <c r="CG415" s="230">
        <f t="shared" si="628"/>
        <v>1.7903967841351323E-3</v>
      </c>
      <c r="CH415" s="230">
        <f t="shared" si="628"/>
        <v>1.7007066790843185E-3</v>
      </c>
      <c r="CI415" s="230">
        <f t="shared" si="628"/>
        <v>1.6110165740335046E-3</v>
      </c>
      <c r="CJ415" s="230">
        <f t="shared" si="628"/>
        <v>1.5213264689826903E-3</v>
      </c>
      <c r="CK415" s="230">
        <f t="shared" si="628"/>
        <v>1.4316363639318768E-3</v>
      </c>
      <c r="CL415" s="230">
        <f t="shared" si="628"/>
        <v>1.3419462588810625E-3</v>
      </c>
      <c r="CM415" s="230">
        <f t="shared" si="628"/>
        <v>1.2522561538302491E-3</v>
      </c>
      <c r="CN415" s="230">
        <f t="shared" si="628"/>
        <v>1.1625660487794356E-3</v>
      </c>
      <c r="CO415" s="230">
        <f t="shared" si="629"/>
        <v>1.0728759437286213E-3</v>
      </c>
      <c r="CP415" s="230">
        <f t="shared" si="629"/>
        <v>9.8318583867780789E-4</v>
      </c>
      <c r="CQ415" s="230">
        <f t="shared" si="629"/>
        <v>8.9349573362699358E-4</v>
      </c>
      <c r="CR415" s="230">
        <f t="shared" si="629"/>
        <v>8.0380562857618014E-4</v>
      </c>
      <c r="CS415" s="230">
        <f t="shared" si="629"/>
        <v>7.1411552352536583E-4</v>
      </c>
      <c r="CT415" s="230">
        <f t="shared" si="629"/>
        <v>6.2442541847455239E-4</v>
      </c>
      <c r="CU415" s="230">
        <f t="shared" si="629"/>
        <v>5.3473531342373808E-4</v>
      </c>
      <c r="CV415" s="230">
        <f t="shared" si="629"/>
        <v>4.4504520837292463E-4</v>
      </c>
      <c r="CW415" s="230">
        <f t="shared" si="629"/>
        <v>3.5535510332211032E-4</v>
      </c>
      <c r="CX415" s="230">
        <f t="shared" si="629"/>
        <v>2.6566499827129688E-4</v>
      </c>
      <c r="CY415" s="230">
        <f t="shared" si="630"/>
        <v>1.7597489322048257E-4</v>
      </c>
      <c r="CZ415" s="230">
        <f t="shared" si="630"/>
        <v>8.6284788169669127E-5</v>
      </c>
      <c r="DA415" s="230">
        <f t="shared" si="630"/>
        <v>-3.4053168811451831E-6</v>
      </c>
      <c r="DB415" s="230">
        <f t="shared" si="630"/>
        <v>-8.8539753788331694E-5</v>
      </c>
      <c r="DC415" s="230">
        <f t="shared" si="630"/>
        <v>-1.0935382182437E-4</v>
      </c>
      <c r="DD415" s="230">
        <f t="shared" si="630"/>
        <v>-1.0935382182437E-4</v>
      </c>
      <c r="DE415" s="230">
        <f t="shared" si="630"/>
        <v>-1.0935382182437E-4</v>
      </c>
      <c r="DF415" s="230">
        <f t="shared" si="630"/>
        <v>-1.0935382182437E-4</v>
      </c>
      <c r="DG415" s="230">
        <f t="shared" si="630"/>
        <v>-1.0935382182437E-4</v>
      </c>
      <c r="DH415" s="230">
        <f t="shared" si="630"/>
        <v>-1.0935382182437E-4</v>
      </c>
      <c r="DI415" s="230">
        <f t="shared" si="631"/>
        <v>-1.0935382182437E-4</v>
      </c>
      <c r="DJ415" s="230">
        <f t="shared" si="631"/>
        <v>-1.0935382182437E-4</v>
      </c>
      <c r="DK415" s="230">
        <f t="shared" si="631"/>
        <v>-1.0935382182437E-4</v>
      </c>
      <c r="DL415" s="230">
        <f t="shared" si="631"/>
        <v>-1.0935382182437E-4</v>
      </c>
      <c r="DM415" s="230">
        <f t="shared" si="631"/>
        <v>-1.0935382182437E-4</v>
      </c>
      <c r="DN415" s="230">
        <f t="shared" si="631"/>
        <v>-1.0935382182437E-4</v>
      </c>
      <c r="DO415" s="230">
        <f t="shared" si="631"/>
        <v>-1.0935382182437E-4</v>
      </c>
      <c r="DP415" s="230">
        <f t="shared" si="631"/>
        <v>-1.0935382182437E-4</v>
      </c>
    </row>
    <row r="416" spans="2:120" x14ac:dyDescent="0.25">
      <c r="B416" s="194" t="str">
        <f t="shared" si="603"/>
        <v>Paraguay</v>
      </c>
      <c r="C416" s="233">
        <f>'web app'!$C$29</f>
        <v>668.55</v>
      </c>
      <c r="D416" s="234">
        <f>'web app'!$C$17</f>
        <v>0.15</v>
      </c>
      <c r="E416" s="235">
        <f>VLOOKUP($S416,'data countries EDGAR'!$A$15:$AA$223,'data countries EDGAR'!$AA$12,FALSE)</f>
        <v>9.0536894057420742E-4</v>
      </c>
      <c r="F416" s="235">
        <f>VLOOKUP($S416,'data countries EDGAR'!$A$15:$AA$223,'data countries EDGAR'!$Z$12,FALSE)</f>
        <v>2.3226267744407998E-4</v>
      </c>
      <c r="G416" s="193">
        <f t="shared" si="604"/>
        <v>0.22277999183758665</v>
      </c>
      <c r="H416" s="262">
        <f>VLOOKUP($S416,'data countries EDGAR'!$A$15:$AA$223,'data countries EDGAR'!M$12,FALSE)/1000</f>
        <v>8.5218448065444014E-3</v>
      </c>
      <c r="I416" s="236">
        <f>VLOOKUP($S416,'data countries EDGAR'!$A$15:$AA$223,'data countries EDGAR'!N$12,FALSE)/1000</f>
        <v>7.8549102030736999E-3</v>
      </c>
      <c r="J416" s="236">
        <f>VLOOKUP($S416,'data countries EDGAR'!$A$15:$AA$223,'data countries EDGAR'!O$12,FALSE)/1000</f>
        <v>7.9771304038663993E-3</v>
      </c>
      <c r="K416" s="236">
        <f>VLOOKUP($S416,'data countries EDGAR'!$A$15:$AA$223,'data countries EDGAR'!P$12,FALSE)/1000</f>
        <v>8.0051393542706992E-3</v>
      </c>
      <c r="L416" s="236">
        <f>VLOOKUP($S416,'data countries EDGAR'!$A$15:$AA$223,'data countries EDGAR'!Q$12,FALSE)/1000</f>
        <v>7.7423834414641996E-3</v>
      </c>
      <c r="M416" s="236">
        <f>VLOOKUP($S416,'data countries EDGAR'!$A$15:$AA$223,'data countries EDGAR'!R$12,FALSE)/1000</f>
        <v>8.0253191429509006E-3</v>
      </c>
      <c r="N416" s="236"/>
      <c r="O416" s="236"/>
      <c r="P416" s="262">
        <f t="shared" si="605"/>
        <v>3.96048825456259E-2</v>
      </c>
      <c r="Q416" s="194">
        <f t="shared" si="606"/>
        <v>-4.5277202907248086E-3</v>
      </c>
      <c r="R416" s="237">
        <f t="shared" si="607"/>
        <v>2.4717988749814946E-2</v>
      </c>
      <c r="S416" s="194" t="str">
        <f>'data countries EDGAR'!A159</f>
        <v>Paraguay</v>
      </c>
      <c r="T416" s="210">
        <f>'web app'!$M$22-1</f>
        <v>2024</v>
      </c>
      <c r="U416" s="228">
        <f t="shared" si="608"/>
        <v>0.18317510929196074</v>
      </c>
      <c r="V416" s="193">
        <f t="shared" si="590"/>
        <v>0.18317510929204792</v>
      </c>
      <c r="W416" s="254">
        <f t="shared" si="609"/>
        <v>4.3812279812791788E-2</v>
      </c>
      <c r="X416" s="197">
        <f t="shared" si="591"/>
        <v>8.0253191429509006E-3</v>
      </c>
      <c r="Y416" s="229">
        <f t="shared" si="592"/>
        <v>-1.6050638285901802E-4</v>
      </c>
      <c r="Z416" s="199">
        <f t="shared" si="610"/>
        <v>8.1858255258099189E-3</v>
      </c>
      <c r="AA416" s="199">
        <f t="shared" si="593"/>
        <v>-33.543340568308665</v>
      </c>
      <c r="AB416" s="200">
        <f t="shared" si="594"/>
        <v>34358.06848045635</v>
      </c>
      <c r="AC416" s="199">
        <f t="shared" si="611"/>
        <v>2024.5051303646371</v>
      </c>
      <c r="AD416" s="199">
        <f t="shared" si="612"/>
        <v>2073.2294796079877</v>
      </c>
      <c r="AE416" s="201">
        <f t="shared" si="613"/>
        <v>2073.2294796079877</v>
      </c>
      <c r="AF416" s="202">
        <f t="shared" si="595"/>
        <v>2072.2739996156743</v>
      </c>
      <c r="AG416" s="202">
        <f t="shared" si="614"/>
        <v>2073.2294796079877</v>
      </c>
      <c r="AH416" s="202">
        <f t="shared" si="615"/>
        <v>2073</v>
      </c>
      <c r="AI416" s="177">
        <f t="shared" si="596"/>
        <v>2072</v>
      </c>
      <c r="AJ416" s="178" cm="1">
        <f t="array" ref="AJ416">IFERROR(INDEX($AN$6:$DP$6,MATCH(_xlfn.AGGREGATE(14,6,(AN416:DP416)/(AN416:DP416&lt;=0),1),AN416:DP416,0)),"-")</f>
        <v>2072</v>
      </c>
      <c r="AL416" s="176" t="s">
        <v>302</v>
      </c>
      <c r="AM416" s="154">
        <f t="shared" si="597"/>
        <v>8.5218448065444014E-3</v>
      </c>
      <c r="AN416" s="173">
        <f t="shared" si="598"/>
        <v>7.8549102030736999E-3</v>
      </c>
      <c r="AO416" s="173">
        <f t="shared" si="599"/>
        <v>7.9771304038663993E-3</v>
      </c>
      <c r="AP416" s="173">
        <f t="shared" si="600"/>
        <v>8.0051393542706992E-3</v>
      </c>
      <c r="AQ416" s="173">
        <f t="shared" si="601"/>
        <v>7.7423834414641996E-3</v>
      </c>
      <c r="AR416" s="173">
        <f t="shared" si="602"/>
        <v>8.0253191429509006E-3</v>
      </c>
      <c r="AS416" s="230">
        <f t="shared" si="624"/>
        <v>7.8573340630431702E-3</v>
      </c>
      <c r="AT416" s="230">
        <f t="shared" si="624"/>
        <v>7.6893489831354406E-3</v>
      </c>
      <c r="AU416" s="230">
        <f t="shared" si="624"/>
        <v>7.521363903227711E-3</v>
      </c>
      <c r="AV416" s="230">
        <f t="shared" si="624"/>
        <v>7.3533788233199806E-3</v>
      </c>
      <c r="AW416" s="230">
        <f t="shared" si="624"/>
        <v>7.185393743412251E-3</v>
      </c>
      <c r="AX416" s="230">
        <f t="shared" si="624"/>
        <v>7.0174086635045206E-3</v>
      </c>
      <c r="AY416" s="230">
        <f t="shared" si="624"/>
        <v>6.849423583596791E-3</v>
      </c>
      <c r="AZ416" s="230">
        <f t="shared" si="624"/>
        <v>6.6814385036890606E-3</v>
      </c>
      <c r="BA416" s="230">
        <f t="shared" si="625"/>
        <v>6.513453423781331E-3</v>
      </c>
      <c r="BB416" s="230">
        <f t="shared" si="625"/>
        <v>6.3454683438736005E-3</v>
      </c>
      <c r="BC416" s="230">
        <f t="shared" si="625"/>
        <v>6.177483263965871E-3</v>
      </c>
      <c r="BD416" s="230">
        <f t="shared" si="625"/>
        <v>6.0094981840581405E-3</v>
      </c>
      <c r="BE416" s="230">
        <f t="shared" si="625"/>
        <v>5.841513104150411E-3</v>
      </c>
      <c r="BF416" s="230">
        <f t="shared" si="625"/>
        <v>5.6735280242426814E-3</v>
      </c>
      <c r="BG416" s="230">
        <f t="shared" si="625"/>
        <v>5.5055429443349509E-3</v>
      </c>
      <c r="BH416" s="230">
        <f t="shared" si="625"/>
        <v>5.3375578644272205E-3</v>
      </c>
      <c r="BI416" s="230">
        <f t="shared" si="625"/>
        <v>5.1695727845194909E-3</v>
      </c>
      <c r="BJ416" s="230">
        <f t="shared" si="625"/>
        <v>5.0015877046117613E-3</v>
      </c>
      <c r="BK416" s="230">
        <f t="shared" si="626"/>
        <v>4.8336026247040309E-3</v>
      </c>
      <c r="BL416" s="230">
        <f t="shared" si="626"/>
        <v>4.6656175447963005E-3</v>
      </c>
      <c r="BM416" s="230">
        <f t="shared" si="626"/>
        <v>4.4976324648885709E-3</v>
      </c>
      <c r="BN416" s="230">
        <f t="shared" si="626"/>
        <v>4.3296473849808413E-3</v>
      </c>
      <c r="BO416" s="230">
        <f t="shared" si="626"/>
        <v>4.1616623050731109E-3</v>
      </c>
      <c r="BP416" s="230">
        <f t="shared" si="626"/>
        <v>3.9936772251653813E-3</v>
      </c>
      <c r="BQ416" s="230">
        <f t="shared" si="626"/>
        <v>3.8256921452576509E-3</v>
      </c>
      <c r="BR416" s="230">
        <f t="shared" si="626"/>
        <v>3.6577070653499213E-3</v>
      </c>
      <c r="BS416" s="230">
        <f t="shared" si="626"/>
        <v>3.4897219854421908E-3</v>
      </c>
      <c r="BT416" s="230">
        <f t="shared" si="626"/>
        <v>3.3217369055344613E-3</v>
      </c>
      <c r="BU416" s="230">
        <f t="shared" si="627"/>
        <v>3.1537518256267308E-3</v>
      </c>
      <c r="BV416" s="230">
        <f t="shared" si="627"/>
        <v>2.9857667457190012E-3</v>
      </c>
      <c r="BW416" s="230">
        <f t="shared" si="627"/>
        <v>2.8177816658112708E-3</v>
      </c>
      <c r="BX416" s="230">
        <f t="shared" si="627"/>
        <v>2.6497965859035412E-3</v>
      </c>
      <c r="BY416" s="230">
        <f t="shared" si="627"/>
        <v>2.4818115059958117E-3</v>
      </c>
      <c r="BZ416" s="230">
        <f t="shared" si="627"/>
        <v>2.3138264260880812E-3</v>
      </c>
      <c r="CA416" s="230">
        <f t="shared" si="627"/>
        <v>2.1458413461803516E-3</v>
      </c>
      <c r="CB416" s="230">
        <f t="shared" si="627"/>
        <v>1.9778562662726212E-3</v>
      </c>
      <c r="CC416" s="230">
        <f t="shared" si="627"/>
        <v>1.8098711863648916E-3</v>
      </c>
      <c r="CD416" s="230">
        <f t="shared" si="627"/>
        <v>1.6418861064571612E-3</v>
      </c>
      <c r="CE416" s="230">
        <f t="shared" si="628"/>
        <v>1.4739010265494316E-3</v>
      </c>
      <c r="CF416" s="230">
        <f t="shared" si="628"/>
        <v>1.3059159466417012E-3</v>
      </c>
      <c r="CG416" s="230">
        <f t="shared" si="628"/>
        <v>1.1379308667339716E-3</v>
      </c>
      <c r="CH416" s="230">
        <f t="shared" si="628"/>
        <v>9.6994578682624115E-4</v>
      </c>
      <c r="CI416" s="230">
        <f t="shared" si="628"/>
        <v>8.0196070691851157E-4</v>
      </c>
      <c r="CJ416" s="230">
        <f t="shared" si="628"/>
        <v>6.3397562701078113E-4</v>
      </c>
      <c r="CK416" s="230">
        <f t="shared" si="628"/>
        <v>4.6599054710305156E-4</v>
      </c>
      <c r="CL416" s="230">
        <f t="shared" si="628"/>
        <v>2.9800546719532112E-4</v>
      </c>
      <c r="CM416" s="230">
        <f t="shared" si="628"/>
        <v>1.3002038728759067E-4</v>
      </c>
      <c r="CN416" s="230">
        <f t="shared" si="628"/>
        <v>-3.7964692620138032E-5</v>
      </c>
      <c r="CO416" s="230">
        <f t="shared" si="629"/>
        <v>-1.560832609111851E-4</v>
      </c>
      <c r="CP416" s="230">
        <f t="shared" si="629"/>
        <v>-1.6050638285901802E-4</v>
      </c>
      <c r="CQ416" s="230">
        <f t="shared" si="629"/>
        <v>-1.6050638285901802E-4</v>
      </c>
      <c r="CR416" s="230">
        <f t="shared" si="629"/>
        <v>-1.6050638285901802E-4</v>
      </c>
      <c r="CS416" s="230">
        <f t="shared" si="629"/>
        <v>-1.6050638285901802E-4</v>
      </c>
      <c r="CT416" s="230">
        <f t="shared" si="629"/>
        <v>-1.6050638285901802E-4</v>
      </c>
      <c r="CU416" s="230">
        <f t="shared" si="629"/>
        <v>-1.6050638285901802E-4</v>
      </c>
      <c r="CV416" s="230">
        <f t="shared" si="629"/>
        <v>-1.6050638285901802E-4</v>
      </c>
      <c r="CW416" s="230">
        <f t="shared" si="629"/>
        <v>-1.6050638285901802E-4</v>
      </c>
      <c r="CX416" s="230">
        <f t="shared" si="629"/>
        <v>-1.6050638285901802E-4</v>
      </c>
      <c r="CY416" s="230">
        <f t="shared" si="630"/>
        <v>-1.6050638285901802E-4</v>
      </c>
      <c r="CZ416" s="230">
        <f t="shared" si="630"/>
        <v>-1.6050638285901802E-4</v>
      </c>
      <c r="DA416" s="230">
        <f t="shared" si="630"/>
        <v>-1.6050638285901802E-4</v>
      </c>
      <c r="DB416" s="230">
        <f t="shared" si="630"/>
        <v>-1.6050638285901802E-4</v>
      </c>
      <c r="DC416" s="230">
        <f t="shared" si="630"/>
        <v>-1.6050638285901802E-4</v>
      </c>
      <c r="DD416" s="230">
        <f t="shared" si="630"/>
        <v>-1.6050638285901802E-4</v>
      </c>
      <c r="DE416" s="230">
        <f t="shared" si="630"/>
        <v>-1.6050638285901802E-4</v>
      </c>
      <c r="DF416" s="230">
        <f t="shared" si="630"/>
        <v>-1.6050638285901802E-4</v>
      </c>
      <c r="DG416" s="230">
        <f t="shared" si="630"/>
        <v>-1.6050638285901802E-4</v>
      </c>
      <c r="DH416" s="230">
        <f t="shared" si="630"/>
        <v>-1.6050638285901802E-4</v>
      </c>
      <c r="DI416" s="230">
        <f t="shared" si="631"/>
        <v>-1.6050638285901802E-4</v>
      </c>
      <c r="DJ416" s="230">
        <f t="shared" si="631"/>
        <v>-1.6050638285901802E-4</v>
      </c>
      <c r="DK416" s="230">
        <f t="shared" si="631"/>
        <v>-1.6050638285901802E-4</v>
      </c>
      <c r="DL416" s="230">
        <f t="shared" si="631"/>
        <v>-1.6050638285901802E-4</v>
      </c>
      <c r="DM416" s="230">
        <f t="shared" si="631"/>
        <v>-1.6050638285901802E-4</v>
      </c>
      <c r="DN416" s="230">
        <f t="shared" si="631"/>
        <v>-1.6050638285901802E-4</v>
      </c>
      <c r="DO416" s="230">
        <f t="shared" si="631"/>
        <v>-1.6050638285901802E-4</v>
      </c>
      <c r="DP416" s="230">
        <f t="shared" si="631"/>
        <v>-1.6050638285901802E-4</v>
      </c>
    </row>
    <row r="417" spans="2:120" x14ac:dyDescent="0.25">
      <c r="B417" s="194" t="str">
        <f t="shared" si="603"/>
        <v>Peru</v>
      </c>
      <c r="C417" s="233">
        <f>'web app'!$C$29</f>
        <v>668.55</v>
      </c>
      <c r="D417" s="234">
        <f>'web app'!$C$17</f>
        <v>0.15</v>
      </c>
      <c r="E417" s="235">
        <f>VLOOKUP($S417,'data countries EDGAR'!$A$15:$AA$223,'data countries EDGAR'!$AA$12,FALSE)</f>
        <v>4.2706033290680918E-3</v>
      </c>
      <c r="F417" s="235">
        <f>VLOOKUP($S417,'data countries EDGAR'!$A$15:$AA$223,'data countries EDGAR'!$Z$12,FALSE)</f>
        <v>1.585474695357765E-3</v>
      </c>
      <c r="G417" s="193">
        <f t="shared" si="604"/>
        <v>1.3292405197914896</v>
      </c>
      <c r="H417" s="262">
        <f>VLOOKUP($S417,'data countries EDGAR'!$A$15:$AA$223,'data countries EDGAR'!M$12,FALSE)/1000</f>
        <v>5.8171934669939002E-2</v>
      </c>
      <c r="I417" s="236">
        <f>VLOOKUP($S417,'data countries EDGAR'!$A$15:$AA$223,'data countries EDGAR'!N$12,FALSE)/1000</f>
        <v>4.7532824024134002E-2</v>
      </c>
      <c r="J417" s="236">
        <f>VLOOKUP($S417,'data countries EDGAR'!$A$15:$AA$223,'data countries EDGAR'!O$12,FALSE)/1000</f>
        <v>5.9628778710292006E-2</v>
      </c>
      <c r="K417" s="236">
        <f>VLOOKUP($S417,'data countries EDGAR'!$A$15:$AA$223,'data countries EDGAR'!P$12,FALSE)/1000</f>
        <v>6.3739996192025999E-2</v>
      </c>
      <c r="L417" s="236">
        <f>VLOOKUP($S417,'data countries EDGAR'!$A$15:$AA$223,'data countries EDGAR'!Q$12,FALSE)/1000</f>
        <v>6.5078926716789998E-2</v>
      </c>
      <c r="M417" s="236">
        <f>VLOOKUP($S417,'data countries EDGAR'!$A$15:$AA$223,'data countries EDGAR'!R$12,FALSE)/1000</f>
        <v>6.9265213388658001E-2</v>
      </c>
      <c r="N417" s="236"/>
      <c r="O417" s="236"/>
      <c r="P417" s="262">
        <f t="shared" si="605"/>
        <v>0.3052457390319</v>
      </c>
      <c r="Q417" s="194">
        <f t="shared" si="606"/>
        <v>-6.0726195529070409E-2</v>
      </c>
      <c r="R417" s="237">
        <f t="shared" si="607"/>
        <v>5.9303227584836221E-2</v>
      </c>
      <c r="S417" s="194" t="str">
        <f>'data countries EDGAR'!A160</f>
        <v>Peru</v>
      </c>
      <c r="T417" s="210">
        <f>'web app'!$M$22-1</f>
        <v>2024</v>
      </c>
      <c r="U417" s="228">
        <f t="shared" si="608"/>
        <v>1.0239947807595895</v>
      </c>
      <c r="V417" s="193">
        <f t="shared" si="590"/>
        <v>1.0239947807596279</v>
      </c>
      <c r="W417" s="254">
        <f t="shared" si="609"/>
        <v>6.7642154716175629E-2</v>
      </c>
      <c r="X417" s="197">
        <f t="shared" si="591"/>
        <v>6.9265213388658001E-2</v>
      </c>
      <c r="Y417" s="229">
        <f t="shared" si="592"/>
        <v>-1.3853042677731599E-3</v>
      </c>
      <c r="Z417" s="199">
        <f t="shared" si="610"/>
        <v>7.0650517656431155E-2</v>
      </c>
      <c r="AA417" s="199">
        <f t="shared" si="593"/>
        <v>-288.39315231876691</v>
      </c>
      <c r="AB417" s="200">
        <f t="shared" si="594"/>
        <v>294283.72520269488</v>
      </c>
      <c r="AC417" s="199">
        <f t="shared" si="611"/>
        <v>2024.5075848557203</v>
      </c>
      <c r="AD417" s="199">
        <f t="shared" si="612"/>
        <v>2057.4604160187241</v>
      </c>
      <c r="AE417" s="201">
        <f t="shared" si="613"/>
        <v>2057.4604160187241</v>
      </c>
      <c r="AF417" s="202">
        <f t="shared" si="595"/>
        <v>2056.8141333516905</v>
      </c>
      <c r="AG417" s="202">
        <f t="shared" si="614"/>
        <v>2057.4604160187241</v>
      </c>
      <c r="AH417" s="202">
        <f t="shared" si="615"/>
        <v>2057</v>
      </c>
      <c r="AI417" s="177">
        <f t="shared" si="596"/>
        <v>2057</v>
      </c>
      <c r="AJ417" s="178" cm="1">
        <f t="array" ref="AJ417">IFERROR(INDEX($AN$6:$DP$6,MATCH(_xlfn.AGGREGATE(14,6,(AN417:DP417)/(AN417:DP417&lt;=0),1),AN417:DP417,0)),"-")</f>
        <v>2057</v>
      </c>
      <c r="AL417" s="176" t="s">
        <v>302</v>
      </c>
      <c r="AM417" s="154">
        <f t="shared" si="597"/>
        <v>5.8171934669939002E-2</v>
      </c>
      <c r="AN417" s="173">
        <f t="shared" si="598"/>
        <v>4.7532824024134002E-2</v>
      </c>
      <c r="AO417" s="173">
        <f t="shared" si="599"/>
        <v>5.9628778710292006E-2</v>
      </c>
      <c r="AP417" s="173">
        <f t="shared" si="600"/>
        <v>6.3739996192025999E-2</v>
      </c>
      <c r="AQ417" s="173">
        <f t="shared" si="601"/>
        <v>6.5078926716789998E-2</v>
      </c>
      <c r="AR417" s="173">
        <f t="shared" si="602"/>
        <v>6.9265213388658001E-2</v>
      </c>
      <c r="AS417" s="230">
        <f t="shared" si="624"/>
        <v>6.7121717456558844E-2</v>
      </c>
      <c r="AT417" s="230">
        <f t="shared" si="624"/>
        <v>6.4978221524459673E-2</v>
      </c>
      <c r="AU417" s="230">
        <f t="shared" si="624"/>
        <v>6.2834725592360516E-2</v>
      </c>
      <c r="AV417" s="230">
        <f t="shared" si="624"/>
        <v>6.0691229660261359E-2</v>
      </c>
      <c r="AW417" s="230">
        <f t="shared" si="624"/>
        <v>5.8547733728162202E-2</v>
      </c>
      <c r="AX417" s="230">
        <f t="shared" si="624"/>
        <v>5.6404237796063038E-2</v>
      </c>
      <c r="AY417" s="230">
        <f t="shared" si="624"/>
        <v>5.4260741863963874E-2</v>
      </c>
      <c r="AZ417" s="230">
        <f t="shared" si="624"/>
        <v>5.2117245931864717E-2</v>
      </c>
      <c r="BA417" s="230">
        <f t="shared" si="625"/>
        <v>4.997374999976556E-2</v>
      </c>
      <c r="BB417" s="230">
        <f t="shared" si="625"/>
        <v>4.7830254067666396E-2</v>
      </c>
      <c r="BC417" s="230">
        <f t="shared" si="625"/>
        <v>4.5686758135567232E-2</v>
      </c>
      <c r="BD417" s="230">
        <f t="shared" si="625"/>
        <v>4.3543262203468075E-2</v>
      </c>
      <c r="BE417" s="230">
        <f t="shared" si="625"/>
        <v>4.1399766271368918E-2</v>
      </c>
      <c r="BF417" s="230">
        <f t="shared" si="625"/>
        <v>3.9256270339269754E-2</v>
      </c>
      <c r="BG417" s="230">
        <f t="shared" si="625"/>
        <v>3.711277440717059E-2</v>
      </c>
      <c r="BH417" s="230">
        <f t="shared" si="625"/>
        <v>3.4969278475071433E-2</v>
      </c>
      <c r="BI417" s="230">
        <f t="shared" si="625"/>
        <v>3.2825782542972276E-2</v>
      </c>
      <c r="BJ417" s="230">
        <f t="shared" si="625"/>
        <v>3.0682286610873112E-2</v>
      </c>
      <c r="BK417" s="230">
        <f t="shared" si="626"/>
        <v>2.8538790678773948E-2</v>
      </c>
      <c r="BL417" s="230">
        <f t="shared" si="626"/>
        <v>2.6395294746674791E-2</v>
      </c>
      <c r="BM417" s="230">
        <f t="shared" si="626"/>
        <v>2.4251798814575634E-2</v>
      </c>
      <c r="BN417" s="230">
        <f t="shared" si="626"/>
        <v>2.210830288247647E-2</v>
      </c>
      <c r="BO417" s="230">
        <f t="shared" si="626"/>
        <v>1.9964806950377306E-2</v>
      </c>
      <c r="BP417" s="230">
        <f t="shared" si="626"/>
        <v>1.7821311018278149E-2</v>
      </c>
      <c r="BQ417" s="230">
        <f t="shared" si="626"/>
        <v>1.5677815086178992E-2</v>
      </c>
      <c r="BR417" s="230">
        <f t="shared" si="626"/>
        <v>1.3534319154079828E-2</v>
      </c>
      <c r="BS417" s="230">
        <f t="shared" si="626"/>
        <v>1.1390823221980664E-2</v>
      </c>
      <c r="BT417" s="230">
        <f t="shared" si="626"/>
        <v>9.2473272898815073E-3</v>
      </c>
      <c r="BU417" s="230">
        <f t="shared" si="627"/>
        <v>7.1038313577823503E-3</v>
      </c>
      <c r="BV417" s="230">
        <f t="shared" si="627"/>
        <v>4.9603354256831794E-3</v>
      </c>
      <c r="BW417" s="230">
        <f t="shared" si="627"/>
        <v>2.8168394935840224E-3</v>
      </c>
      <c r="BX417" s="230">
        <f t="shared" si="627"/>
        <v>6.733435614848654E-4</v>
      </c>
      <c r="BY417" s="230">
        <f t="shared" si="627"/>
        <v>-1.1581120148244791E-3</v>
      </c>
      <c r="BZ417" s="230">
        <f t="shared" si="627"/>
        <v>-1.3853042677731599E-3</v>
      </c>
      <c r="CA417" s="230">
        <f t="shared" si="627"/>
        <v>-1.3853042677731599E-3</v>
      </c>
      <c r="CB417" s="230">
        <f t="shared" si="627"/>
        <v>-1.3853042677731599E-3</v>
      </c>
      <c r="CC417" s="230">
        <f t="shared" si="627"/>
        <v>-1.3853042677731599E-3</v>
      </c>
      <c r="CD417" s="230">
        <f t="shared" si="627"/>
        <v>-1.3853042677731599E-3</v>
      </c>
      <c r="CE417" s="230">
        <f t="shared" si="628"/>
        <v>-1.3853042677731599E-3</v>
      </c>
      <c r="CF417" s="230">
        <f t="shared" si="628"/>
        <v>-1.3853042677731599E-3</v>
      </c>
      <c r="CG417" s="230">
        <f t="shared" si="628"/>
        <v>-1.3853042677731599E-3</v>
      </c>
      <c r="CH417" s="230">
        <f t="shared" si="628"/>
        <v>-1.3853042677731599E-3</v>
      </c>
      <c r="CI417" s="230">
        <f t="shared" si="628"/>
        <v>-1.3853042677731599E-3</v>
      </c>
      <c r="CJ417" s="230">
        <f t="shared" si="628"/>
        <v>-1.3853042677731599E-3</v>
      </c>
      <c r="CK417" s="230">
        <f t="shared" si="628"/>
        <v>-1.3853042677731599E-3</v>
      </c>
      <c r="CL417" s="230">
        <f t="shared" si="628"/>
        <v>-1.3853042677731599E-3</v>
      </c>
      <c r="CM417" s="230">
        <f t="shared" si="628"/>
        <v>-1.3853042677731599E-3</v>
      </c>
      <c r="CN417" s="230">
        <f t="shared" si="628"/>
        <v>-1.3853042677731599E-3</v>
      </c>
      <c r="CO417" s="230">
        <f t="shared" si="629"/>
        <v>-1.3853042677731599E-3</v>
      </c>
      <c r="CP417" s="230">
        <f t="shared" si="629"/>
        <v>-1.3853042677731599E-3</v>
      </c>
      <c r="CQ417" s="230">
        <f t="shared" si="629"/>
        <v>-1.3853042677731599E-3</v>
      </c>
      <c r="CR417" s="230">
        <f t="shared" si="629"/>
        <v>-1.3853042677731599E-3</v>
      </c>
      <c r="CS417" s="230">
        <f t="shared" si="629"/>
        <v>-1.3853042677731599E-3</v>
      </c>
      <c r="CT417" s="230">
        <f t="shared" si="629"/>
        <v>-1.3853042677731599E-3</v>
      </c>
      <c r="CU417" s="230">
        <f t="shared" si="629"/>
        <v>-1.3853042677731599E-3</v>
      </c>
      <c r="CV417" s="230">
        <f t="shared" si="629"/>
        <v>-1.3853042677731599E-3</v>
      </c>
      <c r="CW417" s="230">
        <f t="shared" si="629"/>
        <v>-1.3853042677731599E-3</v>
      </c>
      <c r="CX417" s="230">
        <f t="shared" si="629"/>
        <v>-1.3853042677731599E-3</v>
      </c>
      <c r="CY417" s="230">
        <f t="shared" si="630"/>
        <v>-1.3853042677731599E-3</v>
      </c>
      <c r="CZ417" s="230">
        <f t="shared" si="630"/>
        <v>-1.3853042677731599E-3</v>
      </c>
      <c r="DA417" s="230">
        <f t="shared" si="630"/>
        <v>-1.3853042677731599E-3</v>
      </c>
      <c r="DB417" s="230">
        <f t="shared" si="630"/>
        <v>-1.3853042677731599E-3</v>
      </c>
      <c r="DC417" s="230">
        <f t="shared" si="630"/>
        <v>-1.3853042677731599E-3</v>
      </c>
      <c r="DD417" s="230">
        <f t="shared" si="630"/>
        <v>-1.3853042677731599E-3</v>
      </c>
      <c r="DE417" s="230">
        <f t="shared" si="630"/>
        <v>-1.3853042677731599E-3</v>
      </c>
      <c r="DF417" s="230">
        <f t="shared" si="630"/>
        <v>-1.3853042677731599E-3</v>
      </c>
      <c r="DG417" s="230">
        <f t="shared" si="630"/>
        <v>-1.3853042677731599E-3</v>
      </c>
      <c r="DH417" s="230">
        <f t="shared" si="630"/>
        <v>-1.3853042677731599E-3</v>
      </c>
      <c r="DI417" s="230">
        <f t="shared" si="631"/>
        <v>-1.3853042677731599E-3</v>
      </c>
      <c r="DJ417" s="230">
        <f t="shared" si="631"/>
        <v>-1.3853042677731599E-3</v>
      </c>
      <c r="DK417" s="230">
        <f t="shared" si="631"/>
        <v>-1.3853042677731599E-3</v>
      </c>
      <c r="DL417" s="230">
        <f t="shared" si="631"/>
        <v>-1.3853042677731599E-3</v>
      </c>
      <c r="DM417" s="230">
        <f t="shared" si="631"/>
        <v>-1.3853042677731599E-3</v>
      </c>
      <c r="DN417" s="230">
        <f t="shared" si="631"/>
        <v>-1.3853042677731599E-3</v>
      </c>
      <c r="DO417" s="230">
        <f t="shared" si="631"/>
        <v>-1.3853042677731599E-3</v>
      </c>
      <c r="DP417" s="230">
        <f t="shared" si="631"/>
        <v>-1.3853042677731599E-3</v>
      </c>
    </row>
    <row r="418" spans="2:120" x14ac:dyDescent="0.25">
      <c r="B418" s="194" t="str">
        <f t="shared" si="603"/>
        <v>Philippines</v>
      </c>
      <c r="C418" s="233">
        <f>'web app'!$C$29</f>
        <v>668.55</v>
      </c>
      <c r="D418" s="234">
        <f>'web app'!$C$17</f>
        <v>0.15</v>
      </c>
      <c r="E418" s="235">
        <f>VLOOKUP($S418,'data countries EDGAR'!$A$15:$AA$223,'data countries EDGAR'!$AA$12,FALSE)</f>
        <v>1.4018384661042448E-2</v>
      </c>
      <c r="F418" s="235">
        <f>VLOOKUP($S418,'data countries EDGAR'!$A$15:$AA$223,'data countries EDGAR'!$Z$12,FALSE)</f>
        <v>4.0316768384910124E-3</v>
      </c>
      <c r="G418" s="193">
        <f t="shared" si="604"/>
        <v>3.6968695775881808</v>
      </c>
      <c r="H418" s="262">
        <f>VLOOKUP($S418,'data countries EDGAR'!$A$15:$AA$223,'data countries EDGAR'!M$12,FALSE)/1000</f>
        <v>0.14792443067410999</v>
      </c>
      <c r="I418" s="236">
        <f>VLOOKUP($S418,'data countries EDGAR'!$A$15:$AA$223,'data countries EDGAR'!N$12,FALSE)/1000</f>
        <v>0.13638448051627</v>
      </c>
      <c r="J418" s="236">
        <f>VLOOKUP($S418,'data countries EDGAR'!$A$15:$AA$223,'data countries EDGAR'!O$12,FALSE)/1000</f>
        <v>0.14561136265364999</v>
      </c>
      <c r="K418" s="236">
        <f>VLOOKUP($S418,'data countries EDGAR'!$A$15:$AA$223,'data countries EDGAR'!P$12,FALSE)/1000</f>
        <v>0.15170040676207</v>
      </c>
      <c r="L418" s="236">
        <f>VLOOKUP($S418,'data countries EDGAR'!$A$15:$AA$223,'data countries EDGAR'!Q$12,FALSE)/1000</f>
        <v>0.16245272407677999</v>
      </c>
      <c r="M418" s="236">
        <f>VLOOKUP($S418,'data countries EDGAR'!$A$15:$AA$223,'data countries EDGAR'!R$12,FALSE)/1000</f>
        <v>0.17411430886732002</v>
      </c>
      <c r="N418" s="236"/>
      <c r="O418" s="236"/>
      <c r="P418" s="262">
        <f t="shared" si="605"/>
        <v>0.77026328287609003</v>
      </c>
      <c r="Q418" s="194">
        <f t="shared" si="606"/>
        <v>-0.13884369770173854</v>
      </c>
      <c r="R418" s="237">
        <f t="shared" si="607"/>
        <v>4.7441877628913352E-2</v>
      </c>
      <c r="S418" s="194" t="str">
        <f>'data countries EDGAR'!A161</f>
        <v>Philippines</v>
      </c>
      <c r="T418" s="210">
        <f>'web app'!$M$22-1</f>
        <v>2024</v>
      </c>
      <c r="U418" s="228">
        <f t="shared" si="608"/>
        <v>2.9266062947120908</v>
      </c>
      <c r="V418" s="193">
        <f t="shared" si="590"/>
        <v>2.9266062947141083</v>
      </c>
      <c r="W418" s="254">
        <f t="shared" si="609"/>
        <v>5.9493587908949097E-2</v>
      </c>
      <c r="X418" s="197">
        <f t="shared" si="591"/>
        <v>0.17411430886732002</v>
      </c>
      <c r="Y418" s="229">
        <f t="shared" si="592"/>
        <v>-3.4822861773464004E-3</v>
      </c>
      <c r="Z418" s="199">
        <f t="shared" si="610"/>
        <v>0.17759659504466641</v>
      </c>
      <c r="AA418" s="199">
        <f t="shared" si="593"/>
        <v>-725.64873001927992</v>
      </c>
      <c r="AB418" s="200">
        <f t="shared" si="594"/>
        <v>741178.4494739623</v>
      </c>
      <c r="AC418" s="199">
        <f t="shared" si="611"/>
        <v>2024.5067692830482</v>
      </c>
      <c r="AD418" s="199">
        <f t="shared" si="612"/>
        <v>2061.4315328379789</v>
      </c>
      <c r="AE418" s="201">
        <f t="shared" si="613"/>
        <v>2061.4315328379789</v>
      </c>
      <c r="AF418" s="202">
        <f t="shared" si="595"/>
        <v>2060.7073851352739</v>
      </c>
      <c r="AG418" s="202">
        <f t="shared" si="614"/>
        <v>2061.4315328379789</v>
      </c>
      <c r="AH418" s="202">
        <f t="shared" si="615"/>
        <v>2061</v>
      </c>
      <c r="AI418" s="177">
        <f t="shared" si="596"/>
        <v>2061</v>
      </c>
      <c r="AJ418" s="178" cm="1">
        <f t="array" ref="AJ418">IFERROR(INDEX($AN$6:$DP$6,MATCH(_xlfn.AGGREGATE(14,6,(AN418:DP418)/(AN418:DP418&lt;=0),1),AN418:DP418,0)),"-")</f>
        <v>2061</v>
      </c>
      <c r="AL418" s="176" t="s">
        <v>302</v>
      </c>
      <c r="AM418" s="154">
        <f t="shared" si="597"/>
        <v>0.14792443067410999</v>
      </c>
      <c r="AN418" s="173">
        <f t="shared" si="598"/>
        <v>0.13638448051627</v>
      </c>
      <c r="AO418" s="173">
        <f t="shared" si="599"/>
        <v>0.14561136265364999</v>
      </c>
      <c r="AP418" s="173">
        <f t="shared" si="600"/>
        <v>0.15170040676207</v>
      </c>
      <c r="AQ418" s="173">
        <f t="shared" si="601"/>
        <v>0.16245272407677999</v>
      </c>
      <c r="AR418" s="173">
        <f t="shared" si="602"/>
        <v>0.17411430886732002</v>
      </c>
      <c r="AS418" s="230">
        <f t="shared" si="624"/>
        <v>0.16930550237061179</v>
      </c>
      <c r="AT418" s="230">
        <f t="shared" si="624"/>
        <v>0.16449669587390356</v>
      </c>
      <c r="AU418" s="230">
        <f t="shared" si="624"/>
        <v>0.15968788937719533</v>
      </c>
      <c r="AV418" s="230">
        <f t="shared" si="624"/>
        <v>0.1548790828804871</v>
      </c>
      <c r="AW418" s="230">
        <f t="shared" si="624"/>
        <v>0.15007027638377887</v>
      </c>
      <c r="AX418" s="230">
        <f t="shared" si="624"/>
        <v>0.14526146988707064</v>
      </c>
      <c r="AY418" s="230">
        <f t="shared" si="624"/>
        <v>0.14045266339036239</v>
      </c>
      <c r="AZ418" s="230">
        <f t="shared" si="624"/>
        <v>0.13564385689365416</v>
      </c>
      <c r="BA418" s="230">
        <f t="shared" si="625"/>
        <v>0.13083505039694593</v>
      </c>
      <c r="BB418" s="230">
        <f t="shared" si="625"/>
        <v>0.1260262439002377</v>
      </c>
      <c r="BC418" s="230">
        <f t="shared" si="625"/>
        <v>0.12121743740352947</v>
      </c>
      <c r="BD418" s="230">
        <f t="shared" si="625"/>
        <v>0.11640863090682124</v>
      </c>
      <c r="BE418" s="230">
        <f t="shared" si="625"/>
        <v>0.11159982441011301</v>
      </c>
      <c r="BF418" s="230">
        <f t="shared" si="625"/>
        <v>0.10679101791340478</v>
      </c>
      <c r="BG418" s="230">
        <f t="shared" si="625"/>
        <v>0.10198221141669656</v>
      </c>
      <c r="BH418" s="230">
        <f t="shared" si="625"/>
        <v>9.7173404919988327E-2</v>
      </c>
      <c r="BI418" s="230">
        <f t="shared" si="625"/>
        <v>9.2364598423280098E-2</v>
      </c>
      <c r="BJ418" s="230">
        <f t="shared" si="625"/>
        <v>8.7555791926571869E-2</v>
      </c>
      <c r="BK418" s="230">
        <f t="shared" si="626"/>
        <v>8.274698542986364E-2</v>
      </c>
      <c r="BL418" s="230">
        <f t="shared" si="626"/>
        <v>7.7938178933155411E-2</v>
      </c>
      <c r="BM418" s="230">
        <f t="shared" si="626"/>
        <v>7.3129372436447168E-2</v>
      </c>
      <c r="BN418" s="230">
        <f t="shared" si="626"/>
        <v>6.8320565939738939E-2</v>
      </c>
      <c r="BO418" s="230">
        <f t="shared" si="626"/>
        <v>6.351175944303071E-2</v>
      </c>
      <c r="BP418" s="230">
        <f t="shared" si="626"/>
        <v>5.8702952946322481E-2</v>
      </c>
      <c r="BQ418" s="230">
        <f t="shared" si="626"/>
        <v>5.3894146449614252E-2</v>
      </c>
      <c r="BR418" s="230">
        <f t="shared" si="626"/>
        <v>4.908533995290601E-2</v>
      </c>
      <c r="BS418" s="230">
        <f t="shared" si="626"/>
        <v>4.4276533456197781E-2</v>
      </c>
      <c r="BT418" s="230">
        <f t="shared" si="626"/>
        <v>3.9467726959489552E-2</v>
      </c>
      <c r="BU418" s="230">
        <f t="shared" si="627"/>
        <v>3.4658920462781323E-2</v>
      </c>
      <c r="BV418" s="230">
        <f t="shared" si="627"/>
        <v>2.9850113966073094E-2</v>
      </c>
      <c r="BW418" s="230">
        <f t="shared" si="627"/>
        <v>2.5041307469364865E-2</v>
      </c>
      <c r="BX418" s="230">
        <f t="shared" si="627"/>
        <v>2.0232500972656636E-2</v>
      </c>
      <c r="BY418" s="230">
        <f t="shared" si="627"/>
        <v>1.5423694475948407E-2</v>
      </c>
      <c r="BZ418" s="230">
        <f t="shared" si="627"/>
        <v>1.0614887979240178E-2</v>
      </c>
      <c r="CA418" s="230">
        <f t="shared" si="627"/>
        <v>5.8060814825319496E-3</v>
      </c>
      <c r="CB418" s="230">
        <f t="shared" si="627"/>
        <v>9.9727498582372065E-4</v>
      </c>
      <c r="CC418" s="230">
        <f t="shared" si="627"/>
        <v>-3.0345367852289123E-3</v>
      </c>
      <c r="CD418" s="230">
        <f t="shared" si="627"/>
        <v>-3.4822861773464004E-3</v>
      </c>
      <c r="CE418" s="230">
        <f t="shared" si="628"/>
        <v>-3.4822861773464004E-3</v>
      </c>
      <c r="CF418" s="230">
        <f t="shared" si="628"/>
        <v>-3.4822861773464004E-3</v>
      </c>
      <c r="CG418" s="230">
        <f t="shared" si="628"/>
        <v>-3.4822861773464004E-3</v>
      </c>
      <c r="CH418" s="230">
        <f t="shared" si="628"/>
        <v>-3.4822861773464004E-3</v>
      </c>
      <c r="CI418" s="230">
        <f t="shared" si="628"/>
        <v>-3.4822861773464004E-3</v>
      </c>
      <c r="CJ418" s="230">
        <f t="shared" si="628"/>
        <v>-3.4822861773464004E-3</v>
      </c>
      <c r="CK418" s="230">
        <f t="shared" si="628"/>
        <v>-3.4822861773464004E-3</v>
      </c>
      <c r="CL418" s="230">
        <f t="shared" si="628"/>
        <v>-3.4822861773464004E-3</v>
      </c>
      <c r="CM418" s="230">
        <f t="shared" si="628"/>
        <v>-3.4822861773464004E-3</v>
      </c>
      <c r="CN418" s="230">
        <f t="shared" si="628"/>
        <v>-3.4822861773464004E-3</v>
      </c>
      <c r="CO418" s="230">
        <f t="shared" si="629"/>
        <v>-3.4822861773464004E-3</v>
      </c>
      <c r="CP418" s="230">
        <f t="shared" si="629"/>
        <v>-3.4822861773464004E-3</v>
      </c>
      <c r="CQ418" s="230">
        <f t="shared" si="629"/>
        <v>-3.4822861773464004E-3</v>
      </c>
      <c r="CR418" s="230">
        <f t="shared" si="629"/>
        <v>-3.4822861773464004E-3</v>
      </c>
      <c r="CS418" s="230">
        <f t="shared" si="629"/>
        <v>-3.4822861773464004E-3</v>
      </c>
      <c r="CT418" s="230">
        <f t="shared" si="629"/>
        <v>-3.4822861773464004E-3</v>
      </c>
      <c r="CU418" s="230">
        <f t="shared" si="629"/>
        <v>-3.4822861773464004E-3</v>
      </c>
      <c r="CV418" s="230">
        <f t="shared" si="629"/>
        <v>-3.4822861773464004E-3</v>
      </c>
      <c r="CW418" s="230">
        <f t="shared" si="629"/>
        <v>-3.4822861773464004E-3</v>
      </c>
      <c r="CX418" s="230">
        <f t="shared" si="629"/>
        <v>-3.4822861773464004E-3</v>
      </c>
      <c r="CY418" s="230">
        <f t="shared" si="630"/>
        <v>-3.4822861773464004E-3</v>
      </c>
      <c r="CZ418" s="230">
        <f t="shared" si="630"/>
        <v>-3.4822861773464004E-3</v>
      </c>
      <c r="DA418" s="230">
        <f t="shared" si="630"/>
        <v>-3.4822861773464004E-3</v>
      </c>
      <c r="DB418" s="230">
        <f t="shared" si="630"/>
        <v>-3.4822861773464004E-3</v>
      </c>
      <c r="DC418" s="230">
        <f t="shared" si="630"/>
        <v>-3.4822861773464004E-3</v>
      </c>
      <c r="DD418" s="230">
        <f t="shared" si="630"/>
        <v>-3.4822861773464004E-3</v>
      </c>
      <c r="DE418" s="230">
        <f t="shared" si="630"/>
        <v>-3.4822861773464004E-3</v>
      </c>
      <c r="DF418" s="230">
        <f t="shared" si="630"/>
        <v>-3.4822861773464004E-3</v>
      </c>
      <c r="DG418" s="230">
        <f t="shared" si="630"/>
        <v>-3.4822861773464004E-3</v>
      </c>
      <c r="DH418" s="230">
        <f t="shared" si="630"/>
        <v>-3.4822861773464004E-3</v>
      </c>
      <c r="DI418" s="230">
        <f t="shared" si="631"/>
        <v>-3.4822861773464004E-3</v>
      </c>
      <c r="DJ418" s="230">
        <f t="shared" si="631"/>
        <v>-3.4822861773464004E-3</v>
      </c>
      <c r="DK418" s="230">
        <f t="shared" si="631"/>
        <v>-3.4822861773464004E-3</v>
      </c>
      <c r="DL418" s="230">
        <f t="shared" si="631"/>
        <v>-3.4822861773464004E-3</v>
      </c>
      <c r="DM418" s="230">
        <f t="shared" si="631"/>
        <v>-3.4822861773464004E-3</v>
      </c>
      <c r="DN418" s="230">
        <f t="shared" si="631"/>
        <v>-3.4822861773464004E-3</v>
      </c>
      <c r="DO418" s="230">
        <f t="shared" si="631"/>
        <v>-3.4822861773464004E-3</v>
      </c>
      <c r="DP418" s="230">
        <f t="shared" si="631"/>
        <v>-3.4822861773464004E-3</v>
      </c>
    </row>
    <row r="419" spans="2:120" x14ac:dyDescent="0.25">
      <c r="B419" s="194" t="str">
        <f t="shared" si="603"/>
        <v>Poland</v>
      </c>
      <c r="C419" s="233">
        <f>'web app'!$C$29</f>
        <v>668.55</v>
      </c>
      <c r="D419" s="234">
        <f>'web app'!$C$17</f>
        <v>0.15</v>
      </c>
      <c r="E419" s="235">
        <f>VLOOKUP($S419,'data countries EDGAR'!$A$15:$AA$223,'data countries EDGAR'!$AA$12,FALSE)</f>
        <v>4.9312110366271566E-3</v>
      </c>
      <c r="F419" s="235">
        <f>VLOOKUP($S419,'data countries EDGAR'!$A$15:$AA$223,'data countries EDGAR'!$Z$12,FALSE)</f>
        <v>8.5054783750425859E-3</v>
      </c>
      <c r="G419" s="193">
        <f t="shared" si="604"/>
        <v>5.3279011032700749</v>
      </c>
      <c r="H419" s="262">
        <f>VLOOKUP($S419,'data countries EDGAR'!$A$15:$AA$223,'data countries EDGAR'!M$12,FALSE)/1000</f>
        <v>0.31207065859724004</v>
      </c>
      <c r="I419" s="236">
        <f>VLOOKUP($S419,'data countries EDGAR'!$A$15:$AA$223,'data countries EDGAR'!N$12,FALSE)/1000</f>
        <v>0.29687990535036002</v>
      </c>
      <c r="J419" s="236">
        <f>VLOOKUP($S419,'data countries EDGAR'!$A$15:$AA$223,'data countries EDGAR'!O$12,FALSE)/1000</f>
        <v>0.32401233005880997</v>
      </c>
      <c r="K419" s="236">
        <f>VLOOKUP($S419,'data countries EDGAR'!$A$15:$AA$223,'data countries EDGAR'!P$12,FALSE)/1000</f>
        <v>0.30796160192597</v>
      </c>
      <c r="L419" s="236">
        <f>VLOOKUP($S419,'data countries EDGAR'!$A$15:$AA$223,'data countries EDGAR'!Q$12,FALSE)/1000</f>
        <v>0.28065010035873</v>
      </c>
      <c r="M419" s="236">
        <f>VLOOKUP($S419,'data countries EDGAR'!$A$15:$AA$223,'data countries EDGAR'!R$12,FALSE)/1000</f>
        <v>0.27606191463564</v>
      </c>
      <c r="N419" s="236"/>
      <c r="O419" s="236"/>
      <c r="P419" s="262">
        <f t="shared" si="605"/>
        <v>1.4855658523295099</v>
      </c>
      <c r="Q419" s="194">
        <f t="shared" si="606"/>
        <v>-0.25135287205252094</v>
      </c>
      <c r="R419" s="237">
        <f t="shared" si="607"/>
        <v>6.5416694701742203E-2</v>
      </c>
      <c r="S419" s="194" t="str">
        <f>'data countries EDGAR'!A162</f>
        <v>Poland</v>
      </c>
      <c r="T419" s="210">
        <f>'web app'!$M$22-1</f>
        <v>2024</v>
      </c>
      <c r="U419" s="228">
        <f t="shared" si="608"/>
        <v>3.8423352509405651</v>
      </c>
      <c r="V419" s="193">
        <f t="shared" si="590"/>
        <v>3.8423352509459723</v>
      </c>
      <c r="W419" s="254">
        <f t="shared" si="609"/>
        <v>7.1847430432699033E-2</v>
      </c>
      <c r="X419" s="197">
        <f t="shared" si="591"/>
        <v>0.27606191463564</v>
      </c>
      <c r="Y419" s="229">
        <f t="shared" si="592"/>
        <v>-5.5212382927128005E-3</v>
      </c>
      <c r="Z419" s="199">
        <f t="shared" si="610"/>
        <v>0.28158315292835279</v>
      </c>
      <c r="AA419" s="199">
        <f t="shared" si="593"/>
        <v>-1148.9356680822025</v>
      </c>
      <c r="AB419" s="200">
        <f t="shared" si="594"/>
        <v>1171923.5494402719</v>
      </c>
      <c r="AC419" s="199">
        <f t="shared" si="611"/>
        <v>2024.5079965860862</v>
      </c>
      <c r="AD419" s="199">
        <f t="shared" si="612"/>
        <v>2055.7633411474699</v>
      </c>
      <c r="AE419" s="201">
        <f t="shared" si="613"/>
        <v>2055.7633411474699</v>
      </c>
      <c r="AF419" s="202">
        <f t="shared" si="595"/>
        <v>2055.1503344583039</v>
      </c>
      <c r="AG419" s="202">
        <f t="shared" si="614"/>
        <v>2055.7633411474699</v>
      </c>
      <c r="AH419" s="202">
        <f t="shared" si="615"/>
        <v>2055</v>
      </c>
      <c r="AI419" s="177">
        <f t="shared" si="596"/>
        <v>2055</v>
      </c>
      <c r="AJ419" s="178" cm="1">
        <f t="array" ref="AJ419">IFERROR(INDEX($AN$6:$DP$6,MATCH(_xlfn.AGGREGATE(14,6,(AN419:DP419)/(AN419:DP419&lt;=0),1),AN419:DP419,0)),"-")</f>
        <v>2055</v>
      </c>
      <c r="AL419" s="176" t="s">
        <v>302</v>
      </c>
      <c r="AM419" s="154">
        <f t="shared" si="597"/>
        <v>0.31207065859724004</v>
      </c>
      <c r="AN419" s="173">
        <f t="shared" si="598"/>
        <v>0.29687990535036002</v>
      </c>
      <c r="AO419" s="173">
        <f t="shared" si="599"/>
        <v>0.32401233005880997</v>
      </c>
      <c r="AP419" s="173">
        <f t="shared" si="600"/>
        <v>0.30796160192597</v>
      </c>
      <c r="AQ419" s="173">
        <f t="shared" si="601"/>
        <v>0.28065010035873</v>
      </c>
      <c r="AR419" s="173">
        <f t="shared" si="602"/>
        <v>0.27606191463564</v>
      </c>
      <c r="AS419" s="230">
        <f t="shared" si="624"/>
        <v>0.26705509890215462</v>
      </c>
      <c r="AT419" s="230">
        <f t="shared" si="624"/>
        <v>0.25804828316866923</v>
      </c>
      <c r="AU419" s="230">
        <f t="shared" si="624"/>
        <v>0.24904146743518385</v>
      </c>
      <c r="AV419" s="230">
        <f t="shared" si="624"/>
        <v>0.24003465170169846</v>
      </c>
      <c r="AW419" s="230">
        <f t="shared" si="624"/>
        <v>0.23102783596821308</v>
      </c>
      <c r="AX419" s="230">
        <f t="shared" si="624"/>
        <v>0.22202102023472767</v>
      </c>
      <c r="AY419" s="230">
        <f t="shared" si="624"/>
        <v>0.21301420450124228</v>
      </c>
      <c r="AZ419" s="230">
        <f t="shared" si="624"/>
        <v>0.2040073887677569</v>
      </c>
      <c r="BA419" s="230">
        <f t="shared" si="625"/>
        <v>0.19500057303427151</v>
      </c>
      <c r="BB419" s="230">
        <f t="shared" si="625"/>
        <v>0.18599375730078613</v>
      </c>
      <c r="BC419" s="230">
        <f t="shared" si="625"/>
        <v>0.17698694156730072</v>
      </c>
      <c r="BD419" s="230">
        <f t="shared" si="625"/>
        <v>0.16798012583381533</v>
      </c>
      <c r="BE419" s="230">
        <f t="shared" si="625"/>
        <v>0.15897331010032995</v>
      </c>
      <c r="BF419" s="230">
        <f t="shared" si="625"/>
        <v>0.14996649436684456</v>
      </c>
      <c r="BG419" s="230">
        <f t="shared" si="625"/>
        <v>0.14095967863335918</v>
      </c>
      <c r="BH419" s="230">
        <f t="shared" si="625"/>
        <v>0.13195286289987379</v>
      </c>
      <c r="BI419" s="230">
        <f t="shared" si="625"/>
        <v>0.12294604716638841</v>
      </c>
      <c r="BJ419" s="230">
        <f t="shared" si="625"/>
        <v>0.11393923143290302</v>
      </c>
      <c r="BK419" s="230">
        <f t="shared" si="626"/>
        <v>0.10493241569941764</v>
      </c>
      <c r="BL419" s="230">
        <f t="shared" si="626"/>
        <v>9.5925599965932251E-2</v>
      </c>
      <c r="BM419" s="230">
        <f t="shared" si="626"/>
        <v>8.6918784232446838E-2</v>
      </c>
      <c r="BN419" s="230">
        <f t="shared" si="626"/>
        <v>7.7911968498961454E-2</v>
      </c>
      <c r="BO419" s="230">
        <f t="shared" si="626"/>
        <v>6.8905152765476069E-2</v>
      </c>
      <c r="BP419" s="230">
        <f t="shared" si="626"/>
        <v>5.9898337031990684E-2</v>
      </c>
      <c r="BQ419" s="230">
        <f t="shared" si="626"/>
        <v>5.0891521298505299E-2</v>
      </c>
      <c r="BR419" s="230">
        <f t="shared" si="626"/>
        <v>4.1884705565019914E-2</v>
      </c>
      <c r="BS419" s="230">
        <f t="shared" si="626"/>
        <v>3.2877889831534529E-2</v>
      </c>
      <c r="BT419" s="230">
        <f t="shared" si="626"/>
        <v>2.3871074098049117E-2</v>
      </c>
      <c r="BU419" s="230">
        <f t="shared" si="627"/>
        <v>1.4864258364563732E-2</v>
      </c>
      <c r="BV419" s="230">
        <f t="shared" si="627"/>
        <v>5.8574426310783467E-3</v>
      </c>
      <c r="BW419" s="230">
        <f t="shared" si="627"/>
        <v>-2.8971488804447371E-3</v>
      </c>
      <c r="BX419" s="230">
        <f t="shared" si="627"/>
        <v>-5.5212382927128005E-3</v>
      </c>
      <c r="BY419" s="230">
        <f t="shared" si="627"/>
        <v>-5.5212382927128005E-3</v>
      </c>
      <c r="BZ419" s="230">
        <f t="shared" si="627"/>
        <v>-5.5212382927128005E-3</v>
      </c>
      <c r="CA419" s="230">
        <f t="shared" si="627"/>
        <v>-5.5212382927128005E-3</v>
      </c>
      <c r="CB419" s="230">
        <f t="shared" si="627"/>
        <v>-5.5212382927128005E-3</v>
      </c>
      <c r="CC419" s="230">
        <f t="shared" si="627"/>
        <v>-5.5212382927128005E-3</v>
      </c>
      <c r="CD419" s="230">
        <f t="shared" si="627"/>
        <v>-5.5212382927128005E-3</v>
      </c>
      <c r="CE419" s="230">
        <f t="shared" si="628"/>
        <v>-5.5212382927128005E-3</v>
      </c>
      <c r="CF419" s="230">
        <f t="shared" si="628"/>
        <v>-5.5212382927128005E-3</v>
      </c>
      <c r="CG419" s="230">
        <f t="shared" si="628"/>
        <v>-5.5212382927128005E-3</v>
      </c>
      <c r="CH419" s="230">
        <f t="shared" si="628"/>
        <v>-5.5212382927128005E-3</v>
      </c>
      <c r="CI419" s="230">
        <f t="shared" si="628"/>
        <v>-5.5212382927128005E-3</v>
      </c>
      <c r="CJ419" s="230">
        <f t="shared" si="628"/>
        <v>-5.5212382927128005E-3</v>
      </c>
      <c r="CK419" s="230">
        <f t="shared" si="628"/>
        <v>-5.5212382927128005E-3</v>
      </c>
      <c r="CL419" s="230">
        <f t="shared" si="628"/>
        <v>-5.5212382927128005E-3</v>
      </c>
      <c r="CM419" s="230">
        <f t="shared" si="628"/>
        <v>-5.5212382927128005E-3</v>
      </c>
      <c r="CN419" s="230">
        <f t="shared" si="628"/>
        <v>-5.5212382927128005E-3</v>
      </c>
      <c r="CO419" s="230">
        <f t="shared" si="629"/>
        <v>-5.5212382927128005E-3</v>
      </c>
      <c r="CP419" s="230">
        <f t="shared" si="629"/>
        <v>-5.5212382927128005E-3</v>
      </c>
      <c r="CQ419" s="230">
        <f t="shared" si="629"/>
        <v>-5.5212382927128005E-3</v>
      </c>
      <c r="CR419" s="230">
        <f t="shared" si="629"/>
        <v>-5.5212382927128005E-3</v>
      </c>
      <c r="CS419" s="230">
        <f t="shared" si="629"/>
        <v>-5.5212382927128005E-3</v>
      </c>
      <c r="CT419" s="230">
        <f t="shared" si="629"/>
        <v>-5.5212382927128005E-3</v>
      </c>
      <c r="CU419" s="230">
        <f t="shared" si="629"/>
        <v>-5.5212382927128005E-3</v>
      </c>
      <c r="CV419" s="230">
        <f t="shared" si="629"/>
        <v>-5.5212382927128005E-3</v>
      </c>
      <c r="CW419" s="230">
        <f t="shared" si="629"/>
        <v>-5.5212382927128005E-3</v>
      </c>
      <c r="CX419" s="230">
        <f t="shared" si="629"/>
        <v>-5.5212382927128005E-3</v>
      </c>
      <c r="CY419" s="230">
        <f t="shared" si="630"/>
        <v>-5.5212382927128005E-3</v>
      </c>
      <c r="CZ419" s="230">
        <f t="shared" si="630"/>
        <v>-5.5212382927128005E-3</v>
      </c>
      <c r="DA419" s="230">
        <f t="shared" si="630"/>
        <v>-5.5212382927128005E-3</v>
      </c>
      <c r="DB419" s="230">
        <f t="shared" si="630"/>
        <v>-5.5212382927128005E-3</v>
      </c>
      <c r="DC419" s="230">
        <f t="shared" si="630"/>
        <v>-5.5212382927128005E-3</v>
      </c>
      <c r="DD419" s="230">
        <f t="shared" si="630"/>
        <v>-5.5212382927128005E-3</v>
      </c>
      <c r="DE419" s="230">
        <f t="shared" si="630"/>
        <v>-5.5212382927128005E-3</v>
      </c>
      <c r="DF419" s="230">
        <f t="shared" si="630"/>
        <v>-5.5212382927128005E-3</v>
      </c>
      <c r="DG419" s="230">
        <f t="shared" si="630"/>
        <v>-5.5212382927128005E-3</v>
      </c>
      <c r="DH419" s="230">
        <f t="shared" si="630"/>
        <v>-5.5212382927128005E-3</v>
      </c>
      <c r="DI419" s="230">
        <f t="shared" si="631"/>
        <v>-5.5212382927128005E-3</v>
      </c>
      <c r="DJ419" s="230">
        <f t="shared" si="631"/>
        <v>-5.5212382927128005E-3</v>
      </c>
      <c r="DK419" s="230">
        <f t="shared" si="631"/>
        <v>-5.5212382927128005E-3</v>
      </c>
      <c r="DL419" s="230">
        <f t="shared" si="631"/>
        <v>-5.5212382927128005E-3</v>
      </c>
      <c r="DM419" s="230">
        <f t="shared" si="631"/>
        <v>-5.5212382927128005E-3</v>
      </c>
      <c r="DN419" s="230">
        <f t="shared" si="631"/>
        <v>-5.5212382927128005E-3</v>
      </c>
      <c r="DO419" s="230">
        <f t="shared" si="631"/>
        <v>-5.5212382927128005E-3</v>
      </c>
      <c r="DP419" s="230">
        <f t="shared" si="631"/>
        <v>-5.5212382927128005E-3</v>
      </c>
    </row>
    <row r="420" spans="2:120" x14ac:dyDescent="0.25">
      <c r="B420" s="194" t="str">
        <f t="shared" si="603"/>
        <v>Portugal</v>
      </c>
      <c r="C420" s="233">
        <f>'web app'!$C$29</f>
        <v>668.55</v>
      </c>
      <c r="D420" s="234">
        <f>'web app'!$C$17</f>
        <v>0.15</v>
      </c>
      <c r="E420" s="235">
        <f>VLOOKUP($S420,'data countries EDGAR'!$A$15:$AA$223,'data countries EDGAR'!$AA$12,FALSE)</f>
        <v>1.3297452531541207E-3</v>
      </c>
      <c r="F420" s="235">
        <f>VLOOKUP($S420,'data countries EDGAR'!$A$15:$AA$223,'data countries EDGAR'!$Z$12,FALSE)</f>
        <v>1.2653919421943883E-3</v>
      </c>
      <c r="G420" s="193">
        <f t="shared" si="604"/>
        <v>0.85243129386037764</v>
      </c>
      <c r="H420" s="262">
        <f>VLOOKUP($S420,'data countries EDGAR'!$A$15:$AA$223,'data countries EDGAR'!M$12,FALSE)/1000</f>
        <v>4.6427923200999997E-2</v>
      </c>
      <c r="I420" s="236">
        <f>VLOOKUP($S420,'data countries EDGAR'!$A$15:$AA$223,'data countries EDGAR'!N$12,FALSE)/1000</f>
        <v>4.0644439831941999E-2</v>
      </c>
      <c r="J420" s="236">
        <f>VLOOKUP($S420,'data countries EDGAR'!$A$15:$AA$223,'data countries EDGAR'!O$12,FALSE)/1000</f>
        <v>3.8961996916865999E-2</v>
      </c>
      <c r="K420" s="236">
        <f>VLOOKUP($S420,'data countries EDGAR'!$A$15:$AA$223,'data countries EDGAR'!P$12,FALSE)/1000</f>
        <v>3.9668385385112997E-2</v>
      </c>
      <c r="L420" s="236">
        <f>VLOOKUP($S420,'data countries EDGAR'!$A$15:$AA$223,'data countries EDGAR'!Q$12,FALSE)/1000</f>
        <v>3.7411351398691998E-2</v>
      </c>
      <c r="M420" s="236">
        <f>VLOOKUP($S420,'data countries EDGAR'!$A$15:$AA$223,'data countries EDGAR'!R$12,FALSE)/1000</f>
        <v>3.5557289680514005E-2</v>
      </c>
      <c r="N420" s="236"/>
      <c r="O420" s="236"/>
      <c r="P420" s="262">
        <f t="shared" si="605"/>
        <v>0.19224346321312699</v>
      </c>
      <c r="Q420" s="194">
        <f t="shared" si="606"/>
        <v>-2.5964742891409213E-2</v>
      </c>
      <c r="R420" s="237">
        <f t="shared" si="607"/>
        <v>3.9329326725021999E-2</v>
      </c>
      <c r="S420" s="194" t="str">
        <f>'data countries EDGAR'!A163</f>
        <v>Portugal</v>
      </c>
      <c r="T420" s="210">
        <f>'web app'!$M$22-1</f>
        <v>2024</v>
      </c>
      <c r="U420" s="228">
        <f t="shared" si="608"/>
        <v>0.66018783064725062</v>
      </c>
      <c r="V420" s="193">
        <f t="shared" si="590"/>
        <v>0.66018783064685105</v>
      </c>
      <c r="W420" s="254">
        <f t="shared" si="609"/>
        <v>5.3859353398340915E-2</v>
      </c>
      <c r="X420" s="197">
        <f t="shared" si="591"/>
        <v>3.5557289680514005E-2</v>
      </c>
      <c r="Y420" s="229">
        <f t="shared" si="592"/>
        <v>-7.1114579361028008E-4</v>
      </c>
      <c r="Z420" s="199">
        <f t="shared" si="610"/>
        <v>3.6268435474124283E-2</v>
      </c>
      <c r="AA420" s="199">
        <f t="shared" si="593"/>
        <v>-148.31563349212661</v>
      </c>
      <c r="AB420" s="200">
        <f t="shared" si="594"/>
        <v>151615.19037056455</v>
      </c>
      <c r="AC420" s="199">
        <f t="shared" si="611"/>
        <v>2024.5061912079257</v>
      </c>
      <c r="AD420" s="199">
        <f t="shared" si="612"/>
        <v>2064.8798424946422</v>
      </c>
      <c r="AE420" s="201">
        <f t="shared" si="613"/>
        <v>2064.8798424946422</v>
      </c>
      <c r="AF420" s="202">
        <f t="shared" si="595"/>
        <v>2064.0880808771003</v>
      </c>
      <c r="AG420" s="202">
        <f t="shared" si="614"/>
        <v>2064.8798424946422</v>
      </c>
      <c r="AH420" s="202">
        <f t="shared" si="615"/>
        <v>2064</v>
      </c>
      <c r="AI420" s="177">
        <f t="shared" si="596"/>
        <v>2064</v>
      </c>
      <c r="AJ420" s="178" cm="1">
        <f t="array" ref="AJ420">IFERROR(INDEX($AN$6:$DP$6,MATCH(_xlfn.AGGREGATE(14,6,(AN420:DP420)/(AN420:DP420&lt;=0),1),AN420:DP420,0)),"-")</f>
        <v>2064</v>
      </c>
      <c r="AL420" s="176" t="s">
        <v>302</v>
      </c>
      <c r="AM420" s="154">
        <f t="shared" si="597"/>
        <v>4.6427923200999997E-2</v>
      </c>
      <c r="AN420" s="173">
        <f t="shared" si="598"/>
        <v>4.0644439831941999E-2</v>
      </c>
      <c r="AO420" s="173">
        <f t="shared" si="599"/>
        <v>3.8961996916865999E-2</v>
      </c>
      <c r="AP420" s="173">
        <f t="shared" si="600"/>
        <v>3.9668385385112997E-2</v>
      </c>
      <c r="AQ420" s="173">
        <f t="shared" si="601"/>
        <v>3.7411351398691998E-2</v>
      </c>
      <c r="AR420" s="173">
        <f t="shared" si="602"/>
        <v>3.5557289680514005E-2</v>
      </c>
      <c r="AS420" s="230">
        <f t="shared" si="624"/>
        <v>3.4659107983075817E-2</v>
      </c>
      <c r="AT420" s="230">
        <f t="shared" si="624"/>
        <v>3.3760926285637635E-2</v>
      </c>
      <c r="AU420" s="230">
        <f t="shared" si="624"/>
        <v>3.2862744588199447E-2</v>
      </c>
      <c r="AV420" s="230">
        <f t="shared" si="624"/>
        <v>3.1964562890761258E-2</v>
      </c>
      <c r="AW420" s="230">
        <f t="shared" si="624"/>
        <v>3.1066381193323077E-2</v>
      </c>
      <c r="AX420" s="230">
        <f t="shared" si="624"/>
        <v>3.0168199495884888E-2</v>
      </c>
      <c r="AY420" s="230">
        <f t="shared" si="624"/>
        <v>2.9270017798446703E-2</v>
      </c>
      <c r="AZ420" s="230">
        <f t="shared" si="624"/>
        <v>2.8371836101008518E-2</v>
      </c>
      <c r="BA420" s="230">
        <f t="shared" si="625"/>
        <v>2.7473654403570334E-2</v>
      </c>
      <c r="BB420" s="230">
        <f t="shared" si="625"/>
        <v>2.6575472706132149E-2</v>
      </c>
      <c r="BC420" s="230">
        <f t="shared" si="625"/>
        <v>2.567729100869396E-2</v>
      </c>
      <c r="BD420" s="230">
        <f t="shared" si="625"/>
        <v>2.4779109311255775E-2</v>
      </c>
      <c r="BE420" s="230">
        <f t="shared" si="625"/>
        <v>2.388092761381759E-2</v>
      </c>
      <c r="BF420" s="230">
        <f t="shared" si="625"/>
        <v>2.2982745916379402E-2</v>
      </c>
      <c r="BG420" s="230">
        <f t="shared" si="625"/>
        <v>2.2084564218941217E-2</v>
      </c>
      <c r="BH420" s="230">
        <f t="shared" si="625"/>
        <v>2.1186382521503032E-2</v>
      </c>
      <c r="BI420" s="230">
        <f t="shared" si="625"/>
        <v>2.0288200824064847E-2</v>
      </c>
      <c r="BJ420" s="230">
        <f t="shared" si="625"/>
        <v>1.9390019126626662E-2</v>
      </c>
      <c r="BK420" s="230">
        <f t="shared" si="626"/>
        <v>1.8491837429188474E-2</v>
      </c>
      <c r="BL420" s="230">
        <f t="shared" si="626"/>
        <v>1.7593655731750289E-2</v>
      </c>
      <c r="BM420" s="230">
        <f t="shared" si="626"/>
        <v>1.6695474034312104E-2</v>
      </c>
      <c r="BN420" s="230">
        <f t="shared" si="626"/>
        <v>1.5797292336873915E-2</v>
      </c>
      <c r="BO420" s="230">
        <f t="shared" si="626"/>
        <v>1.489911063943573E-2</v>
      </c>
      <c r="BP420" s="230">
        <f t="shared" si="626"/>
        <v>1.4000928941997545E-2</v>
      </c>
      <c r="BQ420" s="230">
        <f t="shared" si="626"/>
        <v>1.310274724455936E-2</v>
      </c>
      <c r="BR420" s="230">
        <f t="shared" si="626"/>
        <v>1.2204565547121175E-2</v>
      </c>
      <c r="BS420" s="230">
        <f t="shared" si="626"/>
        <v>1.1306383849682987E-2</v>
      </c>
      <c r="BT420" s="230">
        <f t="shared" si="626"/>
        <v>1.0408202152244802E-2</v>
      </c>
      <c r="BU420" s="230">
        <f t="shared" si="627"/>
        <v>9.510020454806617E-3</v>
      </c>
      <c r="BV420" s="230">
        <f t="shared" si="627"/>
        <v>8.6118387573684285E-3</v>
      </c>
      <c r="BW420" s="230">
        <f t="shared" si="627"/>
        <v>7.7136570599302436E-3</v>
      </c>
      <c r="BX420" s="230">
        <f t="shared" si="627"/>
        <v>6.8154753624920586E-3</v>
      </c>
      <c r="BY420" s="230">
        <f t="shared" si="627"/>
        <v>5.9172936650538736E-3</v>
      </c>
      <c r="BZ420" s="230">
        <f t="shared" si="627"/>
        <v>5.0191119676156887E-3</v>
      </c>
      <c r="CA420" s="230">
        <f t="shared" si="627"/>
        <v>4.1209302701775002E-3</v>
      </c>
      <c r="CB420" s="230">
        <f t="shared" si="627"/>
        <v>3.2227485727393188E-3</v>
      </c>
      <c r="CC420" s="230">
        <f t="shared" si="627"/>
        <v>2.3245668753011303E-3</v>
      </c>
      <c r="CD420" s="230">
        <f t="shared" si="627"/>
        <v>1.4263851778629419E-3</v>
      </c>
      <c r="CE420" s="230">
        <f t="shared" si="628"/>
        <v>5.282034804247604E-4</v>
      </c>
      <c r="CF420" s="230">
        <f t="shared" si="628"/>
        <v>-3.6349432143911471E-4</v>
      </c>
      <c r="CG420" s="230">
        <f t="shared" si="628"/>
        <v>-7.1114579361028008E-4</v>
      </c>
      <c r="CH420" s="230">
        <f t="shared" si="628"/>
        <v>-7.1114579361028008E-4</v>
      </c>
      <c r="CI420" s="230">
        <f t="shared" si="628"/>
        <v>-7.1114579361028008E-4</v>
      </c>
      <c r="CJ420" s="230">
        <f t="shared" si="628"/>
        <v>-7.1114579361028008E-4</v>
      </c>
      <c r="CK420" s="230">
        <f t="shared" si="628"/>
        <v>-7.1114579361028008E-4</v>
      </c>
      <c r="CL420" s="230">
        <f t="shared" si="628"/>
        <v>-7.1114579361028008E-4</v>
      </c>
      <c r="CM420" s="230">
        <f t="shared" si="628"/>
        <v>-7.1114579361028008E-4</v>
      </c>
      <c r="CN420" s="230">
        <f t="shared" si="628"/>
        <v>-7.1114579361028008E-4</v>
      </c>
      <c r="CO420" s="230">
        <f t="shared" si="629"/>
        <v>-7.1114579361028008E-4</v>
      </c>
      <c r="CP420" s="230">
        <f t="shared" si="629"/>
        <v>-7.1114579361028008E-4</v>
      </c>
      <c r="CQ420" s="230">
        <f t="shared" si="629"/>
        <v>-7.1114579361028008E-4</v>
      </c>
      <c r="CR420" s="230">
        <f t="shared" si="629"/>
        <v>-7.1114579361028008E-4</v>
      </c>
      <c r="CS420" s="230">
        <f t="shared" si="629"/>
        <v>-7.1114579361028008E-4</v>
      </c>
      <c r="CT420" s="230">
        <f t="shared" si="629"/>
        <v>-7.1114579361028008E-4</v>
      </c>
      <c r="CU420" s="230">
        <f t="shared" si="629"/>
        <v>-7.1114579361028008E-4</v>
      </c>
      <c r="CV420" s="230">
        <f t="shared" si="629"/>
        <v>-7.1114579361028008E-4</v>
      </c>
      <c r="CW420" s="230">
        <f t="shared" si="629"/>
        <v>-7.1114579361028008E-4</v>
      </c>
      <c r="CX420" s="230">
        <f t="shared" si="629"/>
        <v>-7.1114579361028008E-4</v>
      </c>
      <c r="CY420" s="230">
        <f t="shared" si="630"/>
        <v>-7.1114579361028008E-4</v>
      </c>
      <c r="CZ420" s="230">
        <f t="shared" si="630"/>
        <v>-7.1114579361028008E-4</v>
      </c>
      <c r="DA420" s="230">
        <f t="shared" si="630"/>
        <v>-7.1114579361028008E-4</v>
      </c>
      <c r="DB420" s="230">
        <f t="shared" si="630"/>
        <v>-7.1114579361028008E-4</v>
      </c>
      <c r="DC420" s="230">
        <f t="shared" si="630"/>
        <v>-7.1114579361028008E-4</v>
      </c>
      <c r="DD420" s="230">
        <f t="shared" si="630"/>
        <v>-7.1114579361028008E-4</v>
      </c>
      <c r="DE420" s="230">
        <f t="shared" si="630"/>
        <v>-7.1114579361028008E-4</v>
      </c>
      <c r="DF420" s="230">
        <f t="shared" si="630"/>
        <v>-7.1114579361028008E-4</v>
      </c>
      <c r="DG420" s="230">
        <f t="shared" si="630"/>
        <v>-7.1114579361028008E-4</v>
      </c>
      <c r="DH420" s="230">
        <f t="shared" si="630"/>
        <v>-7.1114579361028008E-4</v>
      </c>
      <c r="DI420" s="230">
        <f t="shared" si="631"/>
        <v>-7.1114579361028008E-4</v>
      </c>
      <c r="DJ420" s="230">
        <f t="shared" si="631"/>
        <v>-7.1114579361028008E-4</v>
      </c>
      <c r="DK420" s="230">
        <f t="shared" si="631"/>
        <v>-7.1114579361028008E-4</v>
      </c>
      <c r="DL420" s="230">
        <f t="shared" si="631"/>
        <v>-7.1114579361028008E-4</v>
      </c>
      <c r="DM420" s="230">
        <f t="shared" si="631"/>
        <v>-7.1114579361028008E-4</v>
      </c>
      <c r="DN420" s="230">
        <f t="shared" si="631"/>
        <v>-7.1114579361028008E-4</v>
      </c>
      <c r="DO420" s="230">
        <f t="shared" si="631"/>
        <v>-7.1114579361028008E-4</v>
      </c>
      <c r="DP420" s="230">
        <f t="shared" si="631"/>
        <v>-7.1114579361028008E-4</v>
      </c>
    </row>
    <row r="421" spans="2:120" x14ac:dyDescent="0.25">
      <c r="B421" s="194" t="str">
        <f t="shared" si="603"/>
        <v>Puerto Rico</v>
      </c>
      <c r="C421" s="233">
        <f>'web app'!$C$29</f>
        <v>668.55</v>
      </c>
      <c r="D421" s="234">
        <f>'web app'!$C$17</f>
        <v>0.15</v>
      </c>
      <c r="E421" s="235">
        <f>VLOOKUP($S421,'data countries EDGAR'!$A$15:$AA$223,'data countries EDGAR'!$AA$12,FALSE)</f>
        <v>4.7394909263897303E-4</v>
      </c>
      <c r="F421" s="235">
        <f>VLOOKUP($S421,'data countries EDGAR'!$A$15:$AA$223,'data countries EDGAR'!$Z$12,FALSE)</f>
        <v>3.4411449082815657E-4</v>
      </c>
      <c r="G421" s="193">
        <f t="shared" si="604"/>
        <v>0.24307788129925723</v>
      </c>
      <c r="H421" s="262">
        <f>VLOOKUP($S421,'data countries EDGAR'!$A$15:$AA$223,'data countries EDGAR'!M$12,FALSE)/1000</f>
        <v>1.2625749081992E-2</v>
      </c>
      <c r="I421" s="236">
        <f>VLOOKUP($S421,'data countries EDGAR'!$A$15:$AA$223,'data countries EDGAR'!N$12,FALSE)/1000</f>
        <v>1.2465788726825E-2</v>
      </c>
      <c r="J421" s="236">
        <f>VLOOKUP($S421,'data countries EDGAR'!$A$15:$AA$223,'data countries EDGAR'!O$12,FALSE)/1000</f>
        <v>1.2666918717009E-2</v>
      </c>
      <c r="K421" s="236">
        <f>VLOOKUP($S421,'data countries EDGAR'!$A$15:$AA$223,'data countries EDGAR'!P$12,FALSE)/1000</f>
        <v>1.3917757845362E-2</v>
      </c>
      <c r="L421" s="236">
        <f>VLOOKUP($S421,'data countries EDGAR'!$A$15:$AA$223,'data countries EDGAR'!Q$12,FALSE)/1000</f>
        <v>1.4629971941869E-2</v>
      </c>
      <c r="M421" s="236">
        <f>VLOOKUP($S421,'data countries EDGAR'!$A$15:$AA$223,'data countries EDGAR'!R$12,FALSE)/1000</f>
        <v>1.543008137933E-2</v>
      </c>
      <c r="N421" s="236"/>
      <c r="O421" s="236"/>
      <c r="P421" s="262">
        <f t="shared" si="605"/>
        <v>6.9110518610394994E-2</v>
      </c>
      <c r="Q421" s="194">
        <f t="shared" si="606"/>
        <v>-1.5637943801363702E-2</v>
      </c>
      <c r="R421" s="237">
        <f t="shared" si="607"/>
        <v>8.989010099171249E-2</v>
      </c>
      <c r="S421" s="194" t="str">
        <f>'data countries EDGAR'!A164</f>
        <v>Puerto Rico</v>
      </c>
      <c r="T421" s="210">
        <f>'web app'!$M$22-1</f>
        <v>2024</v>
      </c>
      <c r="U421" s="228">
        <f t="shared" si="608"/>
        <v>0.17396736268886223</v>
      </c>
      <c r="V421" s="193">
        <f t="shared" si="590"/>
        <v>0.17396736268888235</v>
      </c>
      <c r="W421" s="254">
        <f t="shared" si="609"/>
        <v>8.8695265254705058E-2</v>
      </c>
      <c r="X421" s="197">
        <f t="shared" si="591"/>
        <v>1.543008137933E-2</v>
      </c>
      <c r="Y421" s="229">
        <f t="shared" si="592"/>
        <v>-3.0860162758660002E-4</v>
      </c>
      <c r="Z421" s="199">
        <f t="shared" si="610"/>
        <v>1.5738683006916599E-2</v>
      </c>
      <c r="AA421" s="199">
        <f t="shared" si="593"/>
        <v>-64.136508350783117</v>
      </c>
      <c r="AB421" s="200">
        <f t="shared" si="594"/>
        <v>65337.794984012042</v>
      </c>
      <c r="AC421" s="199">
        <f t="shared" si="611"/>
        <v>2024.5095867041955</v>
      </c>
      <c r="AD421" s="199">
        <f t="shared" si="612"/>
        <v>2050.5777838589811</v>
      </c>
      <c r="AE421" s="201">
        <f t="shared" si="613"/>
        <v>2050.5777838589811</v>
      </c>
      <c r="AF421" s="202">
        <f t="shared" si="595"/>
        <v>2050.066454763707</v>
      </c>
      <c r="AG421" s="202">
        <f t="shared" si="614"/>
        <v>2050.5777838589811</v>
      </c>
      <c r="AH421" s="202">
        <f t="shared" si="615"/>
        <v>2050</v>
      </c>
      <c r="AI421" s="177">
        <f t="shared" si="596"/>
        <v>2050</v>
      </c>
      <c r="AJ421" s="178" cm="1">
        <f t="array" ref="AJ421">IFERROR(INDEX($AN$6:$DP$6,MATCH(_xlfn.AGGREGATE(14,6,(AN421:DP421)/(AN421:DP421&lt;=0),1),AN421:DP421,0)),"-")</f>
        <v>2050</v>
      </c>
      <c r="AL421" s="176" t="s">
        <v>302</v>
      </c>
      <c r="AM421" s="154">
        <f t="shared" si="597"/>
        <v>1.2625749081992E-2</v>
      </c>
      <c r="AN421" s="173">
        <f t="shared" si="598"/>
        <v>1.2465788726825E-2</v>
      </c>
      <c r="AO421" s="173">
        <f t="shared" si="599"/>
        <v>1.2666918717009E-2</v>
      </c>
      <c r="AP421" s="173">
        <f t="shared" si="600"/>
        <v>1.3917757845362E-2</v>
      </c>
      <c r="AQ421" s="173">
        <f t="shared" si="601"/>
        <v>1.4629971941869E-2</v>
      </c>
      <c r="AR421" s="173">
        <f t="shared" si="602"/>
        <v>1.543008137933E-2</v>
      </c>
      <c r="AS421" s="230">
        <f t="shared" si="624"/>
        <v>1.4826552985505375E-2</v>
      </c>
      <c r="AT421" s="230">
        <f t="shared" si="624"/>
        <v>1.4223024591680749E-2</v>
      </c>
      <c r="AU421" s="230">
        <f t="shared" si="624"/>
        <v>1.3619496197856124E-2</v>
      </c>
      <c r="AV421" s="230">
        <f t="shared" si="624"/>
        <v>1.3015967804031497E-2</v>
      </c>
      <c r="AW421" s="230">
        <f t="shared" si="624"/>
        <v>1.2412439410206873E-2</v>
      </c>
      <c r="AX421" s="230">
        <f t="shared" si="624"/>
        <v>1.1808911016382248E-2</v>
      </c>
      <c r="AY421" s="230">
        <f t="shared" si="624"/>
        <v>1.1205382622557623E-2</v>
      </c>
      <c r="AZ421" s="230">
        <f t="shared" si="624"/>
        <v>1.0601854228732997E-2</v>
      </c>
      <c r="BA421" s="230">
        <f t="shared" si="625"/>
        <v>9.9983258349083705E-3</v>
      </c>
      <c r="BB421" s="230">
        <f t="shared" si="625"/>
        <v>9.3947974410837458E-3</v>
      </c>
      <c r="BC421" s="230">
        <f t="shared" si="625"/>
        <v>8.7912690472591211E-3</v>
      </c>
      <c r="BD421" s="230">
        <f t="shared" si="625"/>
        <v>8.1877406534344964E-3</v>
      </c>
      <c r="BE421" s="230">
        <f t="shared" si="625"/>
        <v>7.58421225960987E-3</v>
      </c>
      <c r="BF421" s="230">
        <f t="shared" si="625"/>
        <v>6.9806838657852453E-3</v>
      </c>
      <c r="BG421" s="230">
        <f t="shared" si="625"/>
        <v>6.3771554719606188E-3</v>
      </c>
      <c r="BH421" s="230">
        <f t="shared" si="625"/>
        <v>5.7736270781359941E-3</v>
      </c>
      <c r="BI421" s="230">
        <f t="shared" si="625"/>
        <v>5.1700986843113694E-3</v>
      </c>
      <c r="BJ421" s="230">
        <f t="shared" si="625"/>
        <v>4.566570290486743E-3</v>
      </c>
      <c r="BK421" s="230">
        <f t="shared" si="626"/>
        <v>3.9630418966621183E-3</v>
      </c>
      <c r="BL421" s="230">
        <f t="shared" si="626"/>
        <v>3.3595135028374919E-3</v>
      </c>
      <c r="BM421" s="230">
        <f t="shared" si="626"/>
        <v>2.7559851090128672E-3</v>
      </c>
      <c r="BN421" s="230">
        <f t="shared" si="626"/>
        <v>2.1524567151882425E-3</v>
      </c>
      <c r="BO421" s="230">
        <f t="shared" si="626"/>
        <v>1.548928321363616E-3</v>
      </c>
      <c r="BP421" s="230">
        <f t="shared" si="626"/>
        <v>9.4539992753899134E-4</v>
      </c>
      <c r="BQ421" s="230">
        <f t="shared" si="626"/>
        <v>3.4187153371436664E-4</v>
      </c>
      <c r="BR421" s="230">
        <f t="shared" si="626"/>
        <v>-2.0786242203371178E-4</v>
      </c>
      <c r="BS421" s="230">
        <f t="shared" si="626"/>
        <v>-3.0860162758660002E-4</v>
      </c>
      <c r="BT421" s="230">
        <f t="shared" si="626"/>
        <v>-3.0860162758660002E-4</v>
      </c>
      <c r="BU421" s="230">
        <f t="shared" si="627"/>
        <v>-3.0860162758660002E-4</v>
      </c>
      <c r="BV421" s="230">
        <f t="shared" si="627"/>
        <v>-3.0860162758660002E-4</v>
      </c>
      <c r="BW421" s="230">
        <f t="shared" si="627"/>
        <v>-3.0860162758660002E-4</v>
      </c>
      <c r="BX421" s="230">
        <f t="shared" si="627"/>
        <v>-3.0860162758660002E-4</v>
      </c>
      <c r="BY421" s="230">
        <f t="shared" si="627"/>
        <v>-3.0860162758660002E-4</v>
      </c>
      <c r="BZ421" s="230">
        <f t="shared" si="627"/>
        <v>-3.0860162758660002E-4</v>
      </c>
      <c r="CA421" s="230">
        <f t="shared" si="627"/>
        <v>-3.0860162758660002E-4</v>
      </c>
      <c r="CB421" s="230">
        <f t="shared" si="627"/>
        <v>-3.0860162758660002E-4</v>
      </c>
      <c r="CC421" s="230">
        <f t="shared" si="627"/>
        <v>-3.0860162758660002E-4</v>
      </c>
      <c r="CD421" s="230">
        <f t="shared" si="627"/>
        <v>-3.0860162758660002E-4</v>
      </c>
      <c r="CE421" s="230">
        <f t="shared" si="628"/>
        <v>-3.0860162758660002E-4</v>
      </c>
      <c r="CF421" s="230">
        <f t="shared" si="628"/>
        <v>-3.0860162758660002E-4</v>
      </c>
      <c r="CG421" s="230">
        <f t="shared" si="628"/>
        <v>-3.0860162758660002E-4</v>
      </c>
      <c r="CH421" s="230">
        <f t="shared" si="628"/>
        <v>-3.0860162758660002E-4</v>
      </c>
      <c r="CI421" s="230">
        <f t="shared" si="628"/>
        <v>-3.0860162758660002E-4</v>
      </c>
      <c r="CJ421" s="230">
        <f t="shared" si="628"/>
        <v>-3.0860162758660002E-4</v>
      </c>
      <c r="CK421" s="230">
        <f t="shared" si="628"/>
        <v>-3.0860162758660002E-4</v>
      </c>
      <c r="CL421" s="230">
        <f t="shared" si="628"/>
        <v>-3.0860162758660002E-4</v>
      </c>
      <c r="CM421" s="230">
        <f t="shared" si="628"/>
        <v>-3.0860162758660002E-4</v>
      </c>
      <c r="CN421" s="230">
        <f t="shared" si="628"/>
        <v>-3.0860162758660002E-4</v>
      </c>
      <c r="CO421" s="230">
        <f t="shared" si="629"/>
        <v>-3.0860162758660002E-4</v>
      </c>
      <c r="CP421" s="230">
        <f t="shared" si="629"/>
        <v>-3.0860162758660002E-4</v>
      </c>
      <c r="CQ421" s="230">
        <f t="shared" si="629"/>
        <v>-3.0860162758660002E-4</v>
      </c>
      <c r="CR421" s="230">
        <f t="shared" si="629"/>
        <v>-3.0860162758660002E-4</v>
      </c>
      <c r="CS421" s="230">
        <f t="shared" si="629"/>
        <v>-3.0860162758660002E-4</v>
      </c>
      <c r="CT421" s="230">
        <f t="shared" si="629"/>
        <v>-3.0860162758660002E-4</v>
      </c>
      <c r="CU421" s="230">
        <f t="shared" si="629"/>
        <v>-3.0860162758660002E-4</v>
      </c>
      <c r="CV421" s="230">
        <f t="shared" si="629"/>
        <v>-3.0860162758660002E-4</v>
      </c>
      <c r="CW421" s="230">
        <f t="shared" si="629"/>
        <v>-3.0860162758660002E-4</v>
      </c>
      <c r="CX421" s="230">
        <f t="shared" si="629"/>
        <v>-3.0860162758660002E-4</v>
      </c>
      <c r="CY421" s="230">
        <f t="shared" si="630"/>
        <v>-3.0860162758660002E-4</v>
      </c>
      <c r="CZ421" s="230">
        <f t="shared" si="630"/>
        <v>-3.0860162758660002E-4</v>
      </c>
      <c r="DA421" s="230">
        <f t="shared" si="630"/>
        <v>-3.0860162758660002E-4</v>
      </c>
      <c r="DB421" s="230">
        <f t="shared" si="630"/>
        <v>-3.0860162758660002E-4</v>
      </c>
      <c r="DC421" s="230">
        <f t="shared" si="630"/>
        <v>-3.0860162758660002E-4</v>
      </c>
      <c r="DD421" s="230">
        <f t="shared" si="630"/>
        <v>-3.0860162758660002E-4</v>
      </c>
      <c r="DE421" s="230">
        <f t="shared" si="630"/>
        <v>-3.0860162758660002E-4</v>
      </c>
      <c r="DF421" s="230">
        <f t="shared" si="630"/>
        <v>-3.0860162758660002E-4</v>
      </c>
      <c r="DG421" s="230">
        <f t="shared" si="630"/>
        <v>-3.0860162758660002E-4</v>
      </c>
      <c r="DH421" s="230">
        <f t="shared" si="630"/>
        <v>-3.0860162758660002E-4</v>
      </c>
      <c r="DI421" s="230">
        <f t="shared" si="631"/>
        <v>-3.0860162758660002E-4</v>
      </c>
      <c r="DJ421" s="230">
        <f t="shared" si="631"/>
        <v>-3.0860162758660002E-4</v>
      </c>
      <c r="DK421" s="230">
        <f t="shared" si="631"/>
        <v>-3.0860162758660002E-4</v>
      </c>
      <c r="DL421" s="230">
        <f t="shared" si="631"/>
        <v>-3.0860162758660002E-4</v>
      </c>
      <c r="DM421" s="230">
        <f t="shared" si="631"/>
        <v>-3.0860162758660002E-4</v>
      </c>
      <c r="DN421" s="230">
        <f t="shared" si="631"/>
        <v>-3.0860162758660002E-4</v>
      </c>
      <c r="DO421" s="230">
        <f t="shared" si="631"/>
        <v>-3.0860162758660002E-4</v>
      </c>
      <c r="DP421" s="230">
        <f t="shared" si="631"/>
        <v>-3.0860162758660002E-4</v>
      </c>
    </row>
    <row r="422" spans="2:120" x14ac:dyDescent="0.25">
      <c r="B422" s="194" t="str">
        <f t="shared" si="603"/>
        <v>Qatar</v>
      </c>
      <c r="C422" s="233">
        <f>'web app'!$C$29</f>
        <v>668.55</v>
      </c>
      <c r="D422" s="234">
        <f>'web app'!$C$17</f>
        <v>0.15</v>
      </c>
      <c r="E422" s="235">
        <f>VLOOKUP($S422,'data countries EDGAR'!$A$15:$AA$223,'data countries EDGAR'!$AA$12,FALSE)</f>
        <v>3.5580772008586927E-4</v>
      </c>
      <c r="F422" s="235">
        <f>VLOOKUP($S422,'data countries EDGAR'!$A$15:$AA$223,'data countries EDGAR'!$Z$12,FALSE)</f>
        <v>3.2069157194387732E-3</v>
      </c>
      <c r="G422" s="193">
        <f t="shared" si="604"/>
        <v>1.8580672662856841</v>
      </c>
      <c r="H422" s="262">
        <f>VLOOKUP($S422,'data countries EDGAR'!$A$15:$AA$223,'data countries EDGAR'!M$12,FALSE)/1000</f>
        <v>0.11766349363343</v>
      </c>
      <c r="I422" s="236">
        <f>VLOOKUP($S422,'data countries EDGAR'!$A$15:$AA$223,'data countries EDGAR'!N$12,FALSE)/1000</f>
        <v>0.11533712922938</v>
      </c>
      <c r="J422" s="236">
        <f>VLOOKUP($S422,'data countries EDGAR'!$A$15:$AA$223,'data countries EDGAR'!O$12,FALSE)/1000</f>
        <v>0.11844212716363001</v>
      </c>
      <c r="K422" s="236">
        <f>VLOOKUP($S422,'data countries EDGAR'!$A$15:$AA$223,'data countries EDGAR'!P$12,FALSE)/1000</f>
        <v>0.12010070721022</v>
      </c>
      <c r="L422" s="236">
        <f>VLOOKUP($S422,'data countries EDGAR'!$A$15:$AA$223,'data countries EDGAR'!Q$12,FALSE)/1000</f>
        <v>0.12919644894043</v>
      </c>
      <c r="M422" s="236">
        <f>VLOOKUP($S422,'data countries EDGAR'!$A$15:$AA$223,'data countries EDGAR'!R$12,FALSE)/1000</f>
        <v>0.13526687469182</v>
      </c>
      <c r="N422" s="236"/>
      <c r="O422" s="236"/>
      <c r="P422" s="262">
        <f t="shared" si="605"/>
        <v>0.61834328723547993</v>
      </c>
      <c r="Q422" s="194">
        <f t="shared" si="606"/>
        <v>-0.1481858372717223</v>
      </c>
      <c r="R422" s="237">
        <f t="shared" si="607"/>
        <v>0.11953131485385371</v>
      </c>
      <c r="S422" s="194" t="str">
        <f>'data countries EDGAR'!A165</f>
        <v>Qatar</v>
      </c>
      <c r="T422" s="210">
        <f>'web app'!$M$22-1</f>
        <v>2024</v>
      </c>
      <c r="U422" s="228">
        <f t="shared" si="608"/>
        <v>1.2397239790502042</v>
      </c>
      <c r="V422" s="193">
        <f t="shared" si="590"/>
        <v>1.2397239790475945</v>
      </c>
      <c r="W422" s="254">
        <f t="shared" si="609"/>
        <v>0.10911047698927545</v>
      </c>
      <c r="X422" s="197">
        <f t="shared" si="591"/>
        <v>0.13526687469182</v>
      </c>
      <c r="Y422" s="229">
        <f t="shared" si="592"/>
        <v>-2.7053374938364001E-3</v>
      </c>
      <c r="Z422" s="199">
        <f t="shared" si="610"/>
        <v>0.13797221218565639</v>
      </c>
      <c r="AA422" s="199">
        <f t="shared" si="593"/>
        <v>-561.67811860907193</v>
      </c>
      <c r="AB422" s="200">
        <f t="shared" si="594"/>
        <v>571624.44225993496</v>
      </c>
      <c r="AC422" s="199">
        <f t="shared" si="611"/>
        <v>2024.5113949050437</v>
      </c>
      <c r="AD422" s="199">
        <f t="shared" si="612"/>
        <v>2046.4396300250621</v>
      </c>
      <c r="AE422" s="201">
        <f t="shared" si="613"/>
        <v>2046.4396300250621</v>
      </c>
      <c r="AF422" s="202">
        <f t="shared" si="595"/>
        <v>2046.0094412010417</v>
      </c>
      <c r="AG422" s="202">
        <f t="shared" si="614"/>
        <v>2046.4396300250621</v>
      </c>
      <c r="AH422" s="202">
        <f t="shared" si="615"/>
        <v>2046</v>
      </c>
      <c r="AI422" s="177">
        <f t="shared" si="596"/>
        <v>2046</v>
      </c>
      <c r="AJ422" s="178" cm="1">
        <f t="array" ref="AJ422">IFERROR(INDEX($AN$6:$DP$6,MATCH(_xlfn.AGGREGATE(14,6,(AN422:DP422)/(AN422:DP422&lt;=0),1),AN422:DP422,0)),"-")</f>
        <v>2046</v>
      </c>
      <c r="AL422" s="176" t="s">
        <v>302</v>
      </c>
      <c r="AM422" s="154">
        <f t="shared" si="597"/>
        <v>0.11766349363343</v>
      </c>
      <c r="AN422" s="173">
        <f t="shared" si="598"/>
        <v>0.11533712922938</v>
      </c>
      <c r="AO422" s="173">
        <f t="shared" si="599"/>
        <v>0.11844212716363001</v>
      </c>
      <c r="AP422" s="173">
        <f t="shared" si="600"/>
        <v>0.12010070721022</v>
      </c>
      <c r="AQ422" s="173">
        <f t="shared" si="601"/>
        <v>0.12919644894043</v>
      </c>
      <c r="AR422" s="173">
        <f t="shared" si="602"/>
        <v>0.13526687469182</v>
      </c>
      <c r="AS422" s="230">
        <f t="shared" ref="AS422:AZ431" si="632">IF(AS$6&lt;=$T422,0,IF(AS$6&lt;$AH422,$X422+($Y422-$X422)/($AG422-($T422+0.5))*(AS$6+0.5-($T422+0.5)),
IF(AS$6=$AH422,($X422+($Y422-$X422)/($AG422-($T422+0.5))*(0.5*($AG422+$AH422)-($T422+0.5)))*($AG422-$AH422)+$Y422*($AH422+1-$AG422),
$Y422)))</f>
        <v>0.12897815368658666</v>
      </c>
      <c r="AT422" s="230">
        <f t="shared" si="632"/>
        <v>0.12268943268135329</v>
      </c>
      <c r="AU422" s="230">
        <f t="shared" si="632"/>
        <v>0.11640071167611996</v>
      </c>
      <c r="AV422" s="230">
        <f t="shared" si="632"/>
        <v>0.1101119906708866</v>
      </c>
      <c r="AW422" s="230">
        <f t="shared" si="632"/>
        <v>0.10382326966565325</v>
      </c>
      <c r="AX422" s="230">
        <f t="shared" si="632"/>
        <v>9.7534548660419912E-2</v>
      </c>
      <c r="AY422" s="230">
        <f t="shared" si="632"/>
        <v>9.1245827655186559E-2</v>
      </c>
      <c r="AZ422" s="230">
        <f t="shared" si="632"/>
        <v>8.4957106649953207E-2</v>
      </c>
      <c r="BA422" s="230">
        <f t="shared" ref="BA422:BJ431" si="633">IF(BA$6&lt;=$T422,0,IF(BA$6&lt;$AH422,$X422+($Y422-$X422)/($AG422-($T422+0.5))*(BA$6+0.5-($T422+0.5)),
IF(BA$6=$AH422,($X422+($Y422-$X422)/($AG422-($T422+0.5))*(0.5*($AG422+$AH422)-($T422+0.5)))*($AG422-$AH422)+$Y422*($AH422+1-$AG422),
$Y422)))</f>
        <v>7.8668385644719854E-2</v>
      </c>
      <c r="BB422" s="230">
        <f t="shared" si="633"/>
        <v>7.2379664639486502E-2</v>
      </c>
      <c r="BC422" s="230">
        <f t="shared" si="633"/>
        <v>6.6090943634253163E-2</v>
      </c>
      <c r="BD422" s="230">
        <f t="shared" si="633"/>
        <v>5.9802222629019811E-2</v>
      </c>
      <c r="BE422" s="230">
        <f t="shared" si="633"/>
        <v>5.3513501623786458E-2</v>
      </c>
      <c r="BF422" s="230">
        <f t="shared" si="633"/>
        <v>4.7224780618553119E-2</v>
      </c>
      <c r="BG422" s="230">
        <f t="shared" si="633"/>
        <v>4.0936059613319767E-2</v>
      </c>
      <c r="BH422" s="230">
        <f t="shared" si="633"/>
        <v>3.4647338608086414E-2</v>
      </c>
      <c r="BI422" s="230">
        <f t="shared" si="633"/>
        <v>2.8358617602853062E-2</v>
      </c>
      <c r="BJ422" s="230">
        <f t="shared" si="633"/>
        <v>2.2069896597619709E-2</v>
      </c>
      <c r="BK422" s="230">
        <f t="shared" ref="BK422:BT431" si="634">IF(BK$6&lt;=$T422,0,IF(BK$6&lt;$AH422,$X422+($Y422-$X422)/($AG422-($T422+0.5))*(BK$6+0.5-($T422+0.5)),
IF(BK$6=$AH422,($X422+($Y422-$X422)/($AG422-($T422+0.5))*(0.5*($AG422+$AH422)-($T422+0.5)))*($AG422-$AH422)+$Y422*($AH422+1-$AG422),
$Y422)))</f>
        <v>1.5781175592386371E-2</v>
      </c>
      <c r="BL422" s="230">
        <f t="shared" si="634"/>
        <v>9.4924545871530042E-3</v>
      </c>
      <c r="BM422" s="230">
        <f t="shared" si="634"/>
        <v>3.2037335819196655E-3</v>
      </c>
      <c r="BN422" s="230">
        <f t="shared" si="634"/>
        <v>-2.0976126045566998E-3</v>
      </c>
      <c r="BO422" s="230">
        <f t="shared" si="634"/>
        <v>-2.7053374938364001E-3</v>
      </c>
      <c r="BP422" s="230">
        <f t="shared" si="634"/>
        <v>-2.7053374938364001E-3</v>
      </c>
      <c r="BQ422" s="230">
        <f t="shared" si="634"/>
        <v>-2.7053374938364001E-3</v>
      </c>
      <c r="BR422" s="230">
        <f t="shared" si="634"/>
        <v>-2.7053374938364001E-3</v>
      </c>
      <c r="BS422" s="230">
        <f t="shared" si="634"/>
        <v>-2.7053374938364001E-3</v>
      </c>
      <c r="BT422" s="230">
        <f t="shared" si="634"/>
        <v>-2.7053374938364001E-3</v>
      </c>
      <c r="BU422" s="230">
        <f t="shared" ref="BU422:CD431" si="635">IF(BU$6&lt;=$T422,0,IF(BU$6&lt;$AH422,$X422+($Y422-$X422)/($AG422-($T422+0.5))*(BU$6+0.5-($T422+0.5)),
IF(BU$6=$AH422,($X422+($Y422-$X422)/($AG422-($T422+0.5))*(0.5*($AG422+$AH422)-($T422+0.5)))*($AG422-$AH422)+$Y422*($AH422+1-$AG422),
$Y422)))</f>
        <v>-2.7053374938364001E-3</v>
      </c>
      <c r="BV422" s="230">
        <f t="shared" si="635"/>
        <v>-2.7053374938364001E-3</v>
      </c>
      <c r="BW422" s="230">
        <f t="shared" si="635"/>
        <v>-2.7053374938364001E-3</v>
      </c>
      <c r="BX422" s="230">
        <f t="shared" si="635"/>
        <v>-2.7053374938364001E-3</v>
      </c>
      <c r="BY422" s="230">
        <f t="shared" si="635"/>
        <v>-2.7053374938364001E-3</v>
      </c>
      <c r="BZ422" s="230">
        <f t="shared" si="635"/>
        <v>-2.7053374938364001E-3</v>
      </c>
      <c r="CA422" s="230">
        <f t="shared" si="635"/>
        <v>-2.7053374938364001E-3</v>
      </c>
      <c r="CB422" s="230">
        <f t="shared" si="635"/>
        <v>-2.7053374938364001E-3</v>
      </c>
      <c r="CC422" s="230">
        <f t="shared" si="635"/>
        <v>-2.7053374938364001E-3</v>
      </c>
      <c r="CD422" s="230">
        <f t="shared" si="635"/>
        <v>-2.7053374938364001E-3</v>
      </c>
      <c r="CE422" s="230">
        <f t="shared" ref="CE422:CN431" si="636">IF(CE$6&lt;=$T422,0,IF(CE$6&lt;$AH422,$X422+($Y422-$X422)/($AG422-($T422+0.5))*(CE$6+0.5-($T422+0.5)),
IF(CE$6=$AH422,($X422+($Y422-$X422)/($AG422-($T422+0.5))*(0.5*($AG422+$AH422)-($T422+0.5)))*($AG422-$AH422)+$Y422*($AH422+1-$AG422),
$Y422)))</f>
        <v>-2.7053374938364001E-3</v>
      </c>
      <c r="CF422" s="230">
        <f t="shared" si="636"/>
        <v>-2.7053374938364001E-3</v>
      </c>
      <c r="CG422" s="230">
        <f t="shared" si="636"/>
        <v>-2.7053374938364001E-3</v>
      </c>
      <c r="CH422" s="230">
        <f t="shared" si="636"/>
        <v>-2.7053374938364001E-3</v>
      </c>
      <c r="CI422" s="230">
        <f t="shared" si="636"/>
        <v>-2.7053374938364001E-3</v>
      </c>
      <c r="CJ422" s="230">
        <f t="shared" si="636"/>
        <v>-2.7053374938364001E-3</v>
      </c>
      <c r="CK422" s="230">
        <f t="shared" si="636"/>
        <v>-2.7053374938364001E-3</v>
      </c>
      <c r="CL422" s="230">
        <f t="shared" si="636"/>
        <v>-2.7053374938364001E-3</v>
      </c>
      <c r="CM422" s="230">
        <f t="shared" si="636"/>
        <v>-2.7053374938364001E-3</v>
      </c>
      <c r="CN422" s="230">
        <f t="shared" si="636"/>
        <v>-2.7053374938364001E-3</v>
      </c>
      <c r="CO422" s="230">
        <f t="shared" ref="CO422:CX431" si="637">IF(CO$6&lt;=$T422,0,IF(CO$6&lt;$AH422,$X422+($Y422-$X422)/($AG422-($T422+0.5))*(CO$6+0.5-($T422+0.5)),
IF(CO$6=$AH422,($X422+($Y422-$X422)/($AG422-($T422+0.5))*(0.5*($AG422+$AH422)-($T422+0.5)))*($AG422-$AH422)+$Y422*($AH422+1-$AG422),
$Y422)))</f>
        <v>-2.7053374938364001E-3</v>
      </c>
      <c r="CP422" s="230">
        <f t="shared" si="637"/>
        <v>-2.7053374938364001E-3</v>
      </c>
      <c r="CQ422" s="230">
        <f t="shared" si="637"/>
        <v>-2.7053374938364001E-3</v>
      </c>
      <c r="CR422" s="230">
        <f t="shared" si="637"/>
        <v>-2.7053374938364001E-3</v>
      </c>
      <c r="CS422" s="230">
        <f t="shared" si="637"/>
        <v>-2.7053374938364001E-3</v>
      </c>
      <c r="CT422" s="230">
        <f t="shared" si="637"/>
        <v>-2.7053374938364001E-3</v>
      </c>
      <c r="CU422" s="230">
        <f t="shared" si="637"/>
        <v>-2.7053374938364001E-3</v>
      </c>
      <c r="CV422" s="230">
        <f t="shared" si="637"/>
        <v>-2.7053374938364001E-3</v>
      </c>
      <c r="CW422" s="230">
        <f t="shared" si="637"/>
        <v>-2.7053374938364001E-3</v>
      </c>
      <c r="CX422" s="230">
        <f t="shared" si="637"/>
        <v>-2.7053374938364001E-3</v>
      </c>
      <c r="CY422" s="230">
        <f t="shared" ref="CY422:DH431" si="638">IF(CY$6&lt;=$T422,0,IF(CY$6&lt;$AH422,$X422+($Y422-$X422)/($AG422-($T422+0.5))*(CY$6+0.5-($T422+0.5)),
IF(CY$6=$AH422,($X422+($Y422-$X422)/($AG422-($T422+0.5))*(0.5*($AG422+$AH422)-($T422+0.5)))*($AG422-$AH422)+$Y422*($AH422+1-$AG422),
$Y422)))</f>
        <v>-2.7053374938364001E-3</v>
      </c>
      <c r="CZ422" s="230">
        <f t="shared" si="638"/>
        <v>-2.7053374938364001E-3</v>
      </c>
      <c r="DA422" s="230">
        <f t="shared" si="638"/>
        <v>-2.7053374938364001E-3</v>
      </c>
      <c r="DB422" s="230">
        <f t="shared" si="638"/>
        <v>-2.7053374938364001E-3</v>
      </c>
      <c r="DC422" s="230">
        <f t="shared" si="638"/>
        <v>-2.7053374938364001E-3</v>
      </c>
      <c r="DD422" s="230">
        <f t="shared" si="638"/>
        <v>-2.7053374938364001E-3</v>
      </c>
      <c r="DE422" s="230">
        <f t="shared" si="638"/>
        <v>-2.7053374938364001E-3</v>
      </c>
      <c r="DF422" s="230">
        <f t="shared" si="638"/>
        <v>-2.7053374938364001E-3</v>
      </c>
      <c r="DG422" s="230">
        <f t="shared" si="638"/>
        <v>-2.7053374938364001E-3</v>
      </c>
      <c r="DH422" s="230">
        <f t="shared" si="638"/>
        <v>-2.7053374938364001E-3</v>
      </c>
      <c r="DI422" s="230">
        <f t="shared" ref="DI422:DP431" si="639">IF(DI$6&lt;=$T422,0,IF(DI$6&lt;$AH422,$X422+($Y422-$X422)/($AG422-($T422+0.5))*(DI$6+0.5-($T422+0.5)),
IF(DI$6=$AH422,($X422+($Y422-$X422)/($AG422-($T422+0.5))*(0.5*($AG422+$AH422)-($T422+0.5)))*($AG422-$AH422)+$Y422*($AH422+1-$AG422),
$Y422)))</f>
        <v>-2.7053374938364001E-3</v>
      </c>
      <c r="DJ422" s="230">
        <f t="shared" si="639"/>
        <v>-2.7053374938364001E-3</v>
      </c>
      <c r="DK422" s="230">
        <f t="shared" si="639"/>
        <v>-2.7053374938364001E-3</v>
      </c>
      <c r="DL422" s="230">
        <f t="shared" si="639"/>
        <v>-2.7053374938364001E-3</v>
      </c>
      <c r="DM422" s="230">
        <f t="shared" si="639"/>
        <v>-2.7053374938364001E-3</v>
      </c>
      <c r="DN422" s="230">
        <f t="shared" si="639"/>
        <v>-2.7053374938364001E-3</v>
      </c>
      <c r="DO422" s="230">
        <f t="shared" si="639"/>
        <v>-2.7053374938364001E-3</v>
      </c>
      <c r="DP422" s="230">
        <f t="shared" si="639"/>
        <v>-2.7053374938364001E-3</v>
      </c>
    </row>
    <row r="423" spans="2:120" x14ac:dyDescent="0.25">
      <c r="B423" s="194" t="str">
        <f t="shared" si="603"/>
        <v>Réunion</v>
      </c>
      <c r="C423" s="233">
        <f>'web app'!$C$29</f>
        <v>668.55</v>
      </c>
      <c r="D423" s="234">
        <f>'web app'!$C$17</f>
        <v>0.15</v>
      </c>
      <c r="E423" s="235">
        <f>VLOOKUP($S423,'data countries EDGAR'!$A$15:$AA$223,'data countries EDGAR'!$AA$12,FALSE)</f>
        <v>1.1539763813106988E-4</v>
      </c>
      <c r="F423" s="235">
        <f>VLOOKUP($S423,'data countries EDGAR'!$A$15:$AA$223,'data countries EDGAR'!$Z$12,FALSE)</f>
        <v>6.9646400663507611E-5</v>
      </c>
      <c r="G423" s="193">
        <f t="shared" si="604"/>
        <v>5.1150149634928824E-2</v>
      </c>
      <c r="H423" s="262">
        <f>VLOOKUP($S423,'data countries EDGAR'!$A$15:$AA$223,'data countries EDGAR'!M$12,FALSE)/1000</f>
        <v>2.5553645739389997E-3</v>
      </c>
      <c r="I423" s="236">
        <f>VLOOKUP($S423,'data countries EDGAR'!$A$15:$AA$223,'data countries EDGAR'!N$12,FALSE)/1000</f>
        <v>2.5411176556499001E-3</v>
      </c>
      <c r="J423" s="236">
        <f>VLOOKUP($S423,'data countries EDGAR'!$A$15:$AA$223,'data countries EDGAR'!O$12,FALSE)/1000</f>
        <v>2.5505071606159004E-3</v>
      </c>
      <c r="K423" s="236">
        <f>VLOOKUP($S423,'data countries EDGAR'!$A$15:$AA$223,'data countries EDGAR'!P$12,FALSE)/1000</f>
        <v>2.5653601154999998E-3</v>
      </c>
      <c r="L423" s="236">
        <f>VLOOKUP($S423,'data countries EDGAR'!$A$15:$AA$223,'data countries EDGAR'!Q$12,FALSE)/1000</f>
        <v>2.6211816571661004E-3</v>
      </c>
      <c r="M423" s="236">
        <f>VLOOKUP($S423,'data countries EDGAR'!$A$15:$AA$223,'data countries EDGAR'!R$12,FALSE)/1000</f>
        <v>2.6728290091289002E-3</v>
      </c>
      <c r="N423" s="236"/>
      <c r="O423" s="236"/>
      <c r="P423" s="262">
        <f t="shared" si="605"/>
        <v>1.2950995598060802E-2</v>
      </c>
      <c r="Q423" s="194">
        <f t="shared" si="606"/>
        <v>-2.3950886619235673E-3</v>
      </c>
      <c r="R423" s="237">
        <f t="shared" si="607"/>
        <v>6.2700044603394636E-2</v>
      </c>
      <c r="S423" s="194" t="str">
        <f>'data countries EDGAR'!A166</f>
        <v>Réunion</v>
      </c>
      <c r="T423" s="210">
        <f>'web app'!$M$22-1</f>
        <v>2024</v>
      </c>
      <c r="U423" s="228">
        <f t="shared" si="608"/>
        <v>3.8199154036868022E-2</v>
      </c>
      <c r="V423" s="193">
        <f t="shared" si="590"/>
        <v>3.8199154036855698E-2</v>
      </c>
      <c r="W423" s="254">
        <f t="shared" si="609"/>
        <v>6.9970895338071992E-2</v>
      </c>
      <c r="X423" s="197">
        <f t="shared" si="591"/>
        <v>2.6728290091289002E-3</v>
      </c>
      <c r="Y423" s="229">
        <f t="shared" si="592"/>
        <v>-5.3456580182578004E-5</v>
      </c>
      <c r="Z423" s="199">
        <f t="shared" si="610"/>
        <v>2.7262855893114783E-3</v>
      </c>
      <c r="AA423" s="199">
        <f t="shared" si="593"/>
        <v>-11.125980344972975</v>
      </c>
      <c r="AB423" s="200">
        <f t="shared" si="594"/>
        <v>11350.593092045763</v>
      </c>
      <c r="AC423" s="199">
        <f t="shared" si="611"/>
        <v>2024.5078136148188</v>
      </c>
      <c r="AD423" s="199">
        <f t="shared" si="612"/>
        <v>2056.4954343915042</v>
      </c>
      <c r="AE423" s="201">
        <f t="shared" si="613"/>
        <v>2056.4954343915042</v>
      </c>
      <c r="AF423" s="202">
        <f t="shared" si="595"/>
        <v>2055.8680729328471</v>
      </c>
      <c r="AG423" s="202">
        <f t="shared" si="614"/>
        <v>2056.4954343915042</v>
      </c>
      <c r="AH423" s="202">
        <f t="shared" si="615"/>
        <v>2056</v>
      </c>
      <c r="AI423" s="177">
        <f t="shared" si="596"/>
        <v>2056</v>
      </c>
      <c r="AJ423" s="178" cm="1">
        <f t="array" ref="AJ423">IFERROR(INDEX($AN$6:$DP$6,MATCH(_xlfn.AGGREGATE(14,6,(AN423:DP423)/(AN423:DP423&lt;=0),1),AN423:DP423,0)),"-")</f>
        <v>2056</v>
      </c>
      <c r="AL423" s="176" t="s">
        <v>302</v>
      </c>
      <c r="AM423" s="154">
        <f t="shared" si="597"/>
        <v>2.5553645739389997E-3</v>
      </c>
      <c r="AN423" s="173">
        <f t="shared" si="598"/>
        <v>2.5411176556499001E-3</v>
      </c>
      <c r="AO423" s="173">
        <f t="shared" si="599"/>
        <v>2.5505071606159004E-3</v>
      </c>
      <c r="AP423" s="173">
        <f t="shared" si="600"/>
        <v>2.5653601154999998E-3</v>
      </c>
      <c r="AQ423" s="173">
        <f t="shared" si="601"/>
        <v>2.6211816571661004E-3</v>
      </c>
      <c r="AR423" s="173">
        <f t="shared" si="602"/>
        <v>2.6728290091289002E-3</v>
      </c>
      <c r="AS423" s="230">
        <f t="shared" si="632"/>
        <v>2.5876204273058826E-3</v>
      </c>
      <c r="AT423" s="230">
        <f t="shared" si="632"/>
        <v>2.5024118454828651E-3</v>
      </c>
      <c r="AU423" s="230">
        <f t="shared" si="632"/>
        <v>2.4172032636598471E-3</v>
      </c>
      <c r="AV423" s="230">
        <f t="shared" si="632"/>
        <v>2.3319946818368296E-3</v>
      </c>
      <c r="AW423" s="230">
        <f t="shared" si="632"/>
        <v>2.2467861000138121E-3</v>
      </c>
      <c r="AX423" s="230">
        <f t="shared" si="632"/>
        <v>2.1615775181907946E-3</v>
      </c>
      <c r="AY423" s="230">
        <f t="shared" si="632"/>
        <v>2.076368936367777E-3</v>
      </c>
      <c r="AZ423" s="230">
        <f t="shared" si="632"/>
        <v>1.9911603545447591E-3</v>
      </c>
      <c r="BA423" s="230">
        <f t="shared" si="633"/>
        <v>1.9059517727217415E-3</v>
      </c>
      <c r="BB423" s="230">
        <f t="shared" si="633"/>
        <v>1.820743190898724E-3</v>
      </c>
      <c r="BC423" s="230">
        <f t="shared" si="633"/>
        <v>1.7355346090757063E-3</v>
      </c>
      <c r="BD423" s="230">
        <f t="shared" si="633"/>
        <v>1.6503260272526887E-3</v>
      </c>
      <c r="BE423" s="230">
        <f t="shared" si="633"/>
        <v>1.565117445429671E-3</v>
      </c>
      <c r="BF423" s="230">
        <f t="shared" si="633"/>
        <v>1.4799088636066535E-3</v>
      </c>
      <c r="BG423" s="230">
        <f t="shared" si="633"/>
        <v>1.3947002817836357E-3</v>
      </c>
      <c r="BH423" s="230">
        <f t="shared" si="633"/>
        <v>1.3094916999606182E-3</v>
      </c>
      <c r="BI423" s="230">
        <f t="shared" si="633"/>
        <v>1.2242831181376007E-3</v>
      </c>
      <c r="BJ423" s="230">
        <f t="shared" si="633"/>
        <v>1.1390745363145829E-3</v>
      </c>
      <c r="BK423" s="230">
        <f t="shared" si="634"/>
        <v>1.0538659544915654E-3</v>
      </c>
      <c r="BL423" s="230">
        <f t="shared" si="634"/>
        <v>9.6865737266854765E-4</v>
      </c>
      <c r="BM423" s="230">
        <f t="shared" si="634"/>
        <v>8.8344879084553012E-4</v>
      </c>
      <c r="BN423" s="230">
        <f t="shared" si="634"/>
        <v>7.9824020902251238E-4</v>
      </c>
      <c r="BO423" s="230">
        <f t="shared" si="634"/>
        <v>7.1303162719949485E-4</v>
      </c>
      <c r="BP423" s="230">
        <f t="shared" si="634"/>
        <v>6.2782304537647732E-4</v>
      </c>
      <c r="BQ423" s="230">
        <f t="shared" si="634"/>
        <v>5.426144635534598E-4</v>
      </c>
      <c r="BR423" s="230">
        <f t="shared" si="634"/>
        <v>4.5740588173044184E-4</v>
      </c>
      <c r="BS423" s="230">
        <f t="shared" si="634"/>
        <v>3.7219729990742431E-4</v>
      </c>
      <c r="BT423" s="230">
        <f t="shared" si="634"/>
        <v>2.8698871808440678E-4</v>
      </c>
      <c r="BU423" s="230">
        <f t="shared" si="635"/>
        <v>2.0178013626138925E-4</v>
      </c>
      <c r="BV423" s="230">
        <f t="shared" si="635"/>
        <v>1.1657155443837129E-4</v>
      </c>
      <c r="BW423" s="230">
        <f t="shared" si="635"/>
        <v>3.1362972615353764E-5</v>
      </c>
      <c r="BX423" s="230">
        <f t="shared" si="635"/>
        <v>-4.2999133890132718E-5</v>
      </c>
      <c r="BY423" s="230">
        <f t="shared" si="635"/>
        <v>-5.3456580182578004E-5</v>
      </c>
      <c r="BZ423" s="230">
        <f t="shared" si="635"/>
        <v>-5.3456580182578004E-5</v>
      </c>
      <c r="CA423" s="230">
        <f t="shared" si="635"/>
        <v>-5.3456580182578004E-5</v>
      </c>
      <c r="CB423" s="230">
        <f t="shared" si="635"/>
        <v>-5.3456580182578004E-5</v>
      </c>
      <c r="CC423" s="230">
        <f t="shared" si="635"/>
        <v>-5.3456580182578004E-5</v>
      </c>
      <c r="CD423" s="230">
        <f t="shared" si="635"/>
        <v>-5.3456580182578004E-5</v>
      </c>
      <c r="CE423" s="230">
        <f t="shared" si="636"/>
        <v>-5.3456580182578004E-5</v>
      </c>
      <c r="CF423" s="230">
        <f t="shared" si="636"/>
        <v>-5.3456580182578004E-5</v>
      </c>
      <c r="CG423" s="230">
        <f t="shared" si="636"/>
        <v>-5.3456580182578004E-5</v>
      </c>
      <c r="CH423" s="230">
        <f t="shared" si="636"/>
        <v>-5.3456580182578004E-5</v>
      </c>
      <c r="CI423" s="230">
        <f t="shared" si="636"/>
        <v>-5.3456580182578004E-5</v>
      </c>
      <c r="CJ423" s="230">
        <f t="shared" si="636"/>
        <v>-5.3456580182578004E-5</v>
      </c>
      <c r="CK423" s="230">
        <f t="shared" si="636"/>
        <v>-5.3456580182578004E-5</v>
      </c>
      <c r="CL423" s="230">
        <f t="shared" si="636"/>
        <v>-5.3456580182578004E-5</v>
      </c>
      <c r="CM423" s="230">
        <f t="shared" si="636"/>
        <v>-5.3456580182578004E-5</v>
      </c>
      <c r="CN423" s="230">
        <f t="shared" si="636"/>
        <v>-5.3456580182578004E-5</v>
      </c>
      <c r="CO423" s="230">
        <f t="shared" si="637"/>
        <v>-5.3456580182578004E-5</v>
      </c>
      <c r="CP423" s="230">
        <f t="shared" si="637"/>
        <v>-5.3456580182578004E-5</v>
      </c>
      <c r="CQ423" s="230">
        <f t="shared" si="637"/>
        <v>-5.3456580182578004E-5</v>
      </c>
      <c r="CR423" s="230">
        <f t="shared" si="637"/>
        <v>-5.3456580182578004E-5</v>
      </c>
      <c r="CS423" s="230">
        <f t="shared" si="637"/>
        <v>-5.3456580182578004E-5</v>
      </c>
      <c r="CT423" s="230">
        <f t="shared" si="637"/>
        <v>-5.3456580182578004E-5</v>
      </c>
      <c r="CU423" s="230">
        <f t="shared" si="637"/>
        <v>-5.3456580182578004E-5</v>
      </c>
      <c r="CV423" s="230">
        <f t="shared" si="637"/>
        <v>-5.3456580182578004E-5</v>
      </c>
      <c r="CW423" s="230">
        <f t="shared" si="637"/>
        <v>-5.3456580182578004E-5</v>
      </c>
      <c r="CX423" s="230">
        <f t="shared" si="637"/>
        <v>-5.3456580182578004E-5</v>
      </c>
      <c r="CY423" s="230">
        <f t="shared" si="638"/>
        <v>-5.3456580182578004E-5</v>
      </c>
      <c r="CZ423" s="230">
        <f t="shared" si="638"/>
        <v>-5.3456580182578004E-5</v>
      </c>
      <c r="DA423" s="230">
        <f t="shared" si="638"/>
        <v>-5.3456580182578004E-5</v>
      </c>
      <c r="DB423" s="230">
        <f t="shared" si="638"/>
        <v>-5.3456580182578004E-5</v>
      </c>
      <c r="DC423" s="230">
        <f t="shared" si="638"/>
        <v>-5.3456580182578004E-5</v>
      </c>
      <c r="DD423" s="230">
        <f t="shared" si="638"/>
        <v>-5.3456580182578004E-5</v>
      </c>
      <c r="DE423" s="230">
        <f t="shared" si="638"/>
        <v>-5.3456580182578004E-5</v>
      </c>
      <c r="DF423" s="230">
        <f t="shared" si="638"/>
        <v>-5.3456580182578004E-5</v>
      </c>
      <c r="DG423" s="230">
        <f t="shared" si="638"/>
        <v>-5.3456580182578004E-5</v>
      </c>
      <c r="DH423" s="230">
        <f t="shared" si="638"/>
        <v>-5.3456580182578004E-5</v>
      </c>
      <c r="DI423" s="230">
        <f t="shared" si="639"/>
        <v>-5.3456580182578004E-5</v>
      </c>
      <c r="DJ423" s="230">
        <f t="shared" si="639"/>
        <v>-5.3456580182578004E-5</v>
      </c>
      <c r="DK423" s="230">
        <f t="shared" si="639"/>
        <v>-5.3456580182578004E-5</v>
      </c>
      <c r="DL423" s="230">
        <f t="shared" si="639"/>
        <v>-5.3456580182578004E-5</v>
      </c>
      <c r="DM423" s="230">
        <f t="shared" si="639"/>
        <v>-5.3456580182578004E-5</v>
      </c>
      <c r="DN423" s="230">
        <f t="shared" si="639"/>
        <v>-5.3456580182578004E-5</v>
      </c>
      <c r="DO423" s="230">
        <f t="shared" si="639"/>
        <v>-5.3456580182578004E-5</v>
      </c>
      <c r="DP423" s="230">
        <f t="shared" si="639"/>
        <v>-5.3456580182578004E-5</v>
      </c>
    </row>
    <row r="424" spans="2:120" x14ac:dyDescent="0.25">
      <c r="B424" s="194" t="str">
        <f t="shared" si="603"/>
        <v>Romania</v>
      </c>
      <c r="C424" s="233">
        <f>'web app'!$C$29</f>
        <v>668.55</v>
      </c>
      <c r="D424" s="234">
        <f>'web app'!$C$17</f>
        <v>0.15</v>
      </c>
      <c r="E424" s="235">
        <f>VLOOKUP($S424,'data countries EDGAR'!$A$15:$AA$223,'data countries EDGAR'!$AA$12,FALSE)</f>
        <v>2.5264504440070516E-3</v>
      </c>
      <c r="F424" s="235">
        <f>VLOOKUP($S424,'data countries EDGAR'!$A$15:$AA$223,'data countries EDGAR'!$Z$12,FALSE)</f>
        <v>2.2118022049731922E-3</v>
      </c>
      <c r="G424" s="193">
        <f t="shared" si="604"/>
        <v>1.5102540761657404</v>
      </c>
      <c r="H424" s="262">
        <f>VLOOKUP($S424,'data countries EDGAR'!$A$15:$AA$223,'data countries EDGAR'!M$12,FALSE)/1000</f>
        <v>8.1152233931739995E-2</v>
      </c>
      <c r="I424" s="236">
        <f>VLOOKUP($S424,'data countries EDGAR'!$A$15:$AA$223,'data countries EDGAR'!N$12,FALSE)/1000</f>
        <v>7.5701070276663993E-2</v>
      </c>
      <c r="J424" s="236">
        <f>VLOOKUP($S424,'data countries EDGAR'!$A$15:$AA$223,'data countries EDGAR'!O$12,FALSE)/1000</f>
        <v>8.0746495665942997E-2</v>
      </c>
      <c r="K424" s="236">
        <f>VLOOKUP($S424,'data countries EDGAR'!$A$15:$AA$223,'data countries EDGAR'!P$12,FALSE)/1000</f>
        <v>7.5675454829925007E-2</v>
      </c>
      <c r="L424" s="236">
        <f>VLOOKUP($S424,'data countries EDGAR'!$A$15:$AA$223,'data countries EDGAR'!Q$12,FALSE)/1000</f>
        <v>7.025320447386299E-2</v>
      </c>
      <c r="M424" s="236">
        <f>VLOOKUP($S424,'data countries EDGAR'!$A$15:$AA$223,'data countries EDGAR'!R$12,FALSE)/1000</f>
        <v>7.0883167573079997E-2</v>
      </c>
      <c r="N424" s="236"/>
      <c r="O424" s="236"/>
      <c r="P424" s="262">
        <f t="shared" si="605"/>
        <v>0.37325939281947496</v>
      </c>
      <c r="Q424" s="194">
        <f t="shared" si="606"/>
        <v>-5.8668512277044185E-2</v>
      </c>
      <c r="R424" s="237">
        <f t="shared" si="607"/>
        <v>5.1599636424313006E-2</v>
      </c>
      <c r="S424" s="194" t="str">
        <f>'data countries EDGAR'!A167</f>
        <v>Romania</v>
      </c>
      <c r="T424" s="210">
        <f>'web app'!$M$22-1</f>
        <v>2024</v>
      </c>
      <c r="U424" s="228">
        <f t="shared" si="608"/>
        <v>1.1369946833462654</v>
      </c>
      <c r="V424" s="193">
        <f t="shared" si="590"/>
        <v>1.1369946833471651</v>
      </c>
      <c r="W424" s="254">
        <f t="shared" si="609"/>
        <v>6.2342567306792329E-2</v>
      </c>
      <c r="X424" s="197">
        <f t="shared" si="591"/>
        <v>7.0883167573079997E-2</v>
      </c>
      <c r="Y424" s="229">
        <f t="shared" si="592"/>
        <v>-1.4176633514616001E-3</v>
      </c>
      <c r="Z424" s="199">
        <f t="shared" si="610"/>
        <v>7.2300830924541593E-2</v>
      </c>
      <c r="AA424" s="199">
        <f t="shared" si="593"/>
        <v>-295.30783944050819</v>
      </c>
      <c r="AB424" s="200">
        <f t="shared" si="594"/>
        <v>301518.53531998256</v>
      </c>
      <c r="AC424" s="199">
        <f t="shared" si="611"/>
        <v>2024.5070571413548</v>
      </c>
      <c r="AD424" s="199">
        <f t="shared" si="612"/>
        <v>2059.9251086343461</v>
      </c>
      <c r="AE424" s="201">
        <f t="shared" si="613"/>
        <v>2059.9251086343461</v>
      </c>
      <c r="AF424" s="202">
        <f t="shared" si="595"/>
        <v>2059.2304986611234</v>
      </c>
      <c r="AG424" s="202">
        <f t="shared" si="614"/>
        <v>2059.9251086343461</v>
      </c>
      <c r="AH424" s="202">
        <f t="shared" si="615"/>
        <v>2059</v>
      </c>
      <c r="AI424" s="177">
        <f t="shared" si="596"/>
        <v>2059</v>
      </c>
      <c r="AJ424" s="178" cm="1">
        <f t="array" ref="AJ424">IFERROR(INDEX($AN$6:$DP$6,MATCH(_xlfn.AGGREGATE(14,6,(AN424:DP424)/(AN424:DP424&lt;=0),1),AN424:DP424,0)),"-")</f>
        <v>2059</v>
      </c>
      <c r="AL424" s="176" t="s">
        <v>302</v>
      </c>
      <c r="AM424" s="154">
        <f t="shared" si="597"/>
        <v>8.1152233931739995E-2</v>
      </c>
      <c r="AN424" s="173">
        <f t="shared" si="598"/>
        <v>7.5701070276663993E-2</v>
      </c>
      <c r="AO424" s="173">
        <f t="shared" si="599"/>
        <v>8.0746495665942997E-2</v>
      </c>
      <c r="AP424" s="173">
        <f t="shared" si="600"/>
        <v>7.5675454829925007E-2</v>
      </c>
      <c r="AQ424" s="173">
        <f t="shared" si="601"/>
        <v>7.025320447386299E-2</v>
      </c>
      <c r="AR424" s="173">
        <f t="shared" si="602"/>
        <v>7.0883167573079997E-2</v>
      </c>
      <c r="AS424" s="230">
        <f t="shared" si="632"/>
        <v>6.8842218830457283E-2</v>
      </c>
      <c r="AT424" s="230">
        <f t="shared" si="632"/>
        <v>6.6801270087834569E-2</v>
      </c>
      <c r="AU424" s="230">
        <f t="shared" si="632"/>
        <v>6.4760321345211869E-2</v>
      </c>
      <c r="AV424" s="230">
        <f t="shared" si="632"/>
        <v>6.2719372602589155E-2</v>
      </c>
      <c r="AW424" s="230">
        <f t="shared" si="632"/>
        <v>6.0678423859966441E-2</v>
      </c>
      <c r="AX424" s="230">
        <f t="shared" si="632"/>
        <v>5.8637475117343726E-2</v>
      </c>
      <c r="AY424" s="230">
        <f t="shared" si="632"/>
        <v>5.6596526374721019E-2</v>
      </c>
      <c r="AZ424" s="230">
        <f t="shared" si="632"/>
        <v>5.4555577632098312E-2</v>
      </c>
      <c r="BA424" s="230">
        <f t="shared" si="633"/>
        <v>5.2514628889475598E-2</v>
      </c>
      <c r="BB424" s="230">
        <f t="shared" si="633"/>
        <v>5.0473680146852884E-2</v>
      </c>
      <c r="BC424" s="230">
        <f t="shared" si="633"/>
        <v>4.8432731404230177E-2</v>
      </c>
      <c r="BD424" s="230">
        <f t="shared" si="633"/>
        <v>4.6391782661607463E-2</v>
      </c>
      <c r="BE424" s="230">
        <f t="shared" si="633"/>
        <v>4.4350833918984756E-2</v>
      </c>
      <c r="BF424" s="230">
        <f t="shared" si="633"/>
        <v>4.2309885176362041E-2</v>
      </c>
      <c r="BG424" s="230">
        <f t="shared" si="633"/>
        <v>4.0268936433739327E-2</v>
      </c>
      <c r="BH424" s="230">
        <f t="shared" si="633"/>
        <v>3.822798769111662E-2</v>
      </c>
      <c r="BI424" s="230">
        <f t="shared" si="633"/>
        <v>3.6187038948493906E-2</v>
      </c>
      <c r="BJ424" s="230">
        <f t="shared" si="633"/>
        <v>3.4146090205871199E-2</v>
      </c>
      <c r="BK424" s="230">
        <f t="shared" si="634"/>
        <v>3.2105141463248485E-2</v>
      </c>
      <c r="BL424" s="230">
        <f t="shared" si="634"/>
        <v>3.0064192720625778E-2</v>
      </c>
      <c r="BM424" s="230">
        <f t="shared" si="634"/>
        <v>2.8023243978003064E-2</v>
      </c>
      <c r="BN424" s="230">
        <f t="shared" si="634"/>
        <v>2.5982295235380357E-2</v>
      </c>
      <c r="BO424" s="230">
        <f t="shared" si="634"/>
        <v>2.3941346492757642E-2</v>
      </c>
      <c r="BP424" s="230">
        <f t="shared" si="634"/>
        <v>2.1900397750134928E-2</v>
      </c>
      <c r="BQ424" s="230">
        <f t="shared" si="634"/>
        <v>1.9859449007512221E-2</v>
      </c>
      <c r="BR424" s="230">
        <f t="shared" si="634"/>
        <v>1.7818500264889507E-2</v>
      </c>
      <c r="BS424" s="230">
        <f t="shared" si="634"/>
        <v>1.57775515222668E-2</v>
      </c>
      <c r="BT424" s="230">
        <f t="shared" si="634"/>
        <v>1.3736602779644086E-2</v>
      </c>
      <c r="BU424" s="230">
        <f t="shared" si="635"/>
        <v>1.1695654037021379E-2</v>
      </c>
      <c r="BV424" s="230">
        <f t="shared" si="635"/>
        <v>9.6547052943986647E-3</v>
      </c>
      <c r="BW424" s="230">
        <f t="shared" si="635"/>
        <v>7.6137565517759576E-3</v>
      </c>
      <c r="BX424" s="230">
        <f t="shared" si="635"/>
        <v>5.5728078091532435E-3</v>
      </c>
      <c r="BY424" s="230">
        <f t="shared" si="635"/>
        <v>3.5318590665305294E-3</v>
      </c>
      <c r="BZ424" s="230">
        <f t="shared" si="635"/>
        <v>1.4909103239078153E-3</v>
      </c>
      <c r="CA424" s="230">
        <f t="shared" si="635"/>
        <v>-5.4431486711854326E-4</v>
      </c>
      <c r="CB424" s="230">
        <f t="shared" si="635"/>
        <v>-1.4176633514616001E-3</v>
      </c>
      <c r="CC424" s="230">
        <f t="shared" si="635"/>
        <v>-1.4176633514616001E-3</v>
      </c>
      <c r="CD424" s="230">
        <f t="shared" si="635"/>
        <v>-1.4176633514616001E-3</v>
      </c>
      <c r="CE424" s="230">
        <f t="shared" si="636"/>
        <v>-1.4176633514616001E-3</v>
      </c>
      <c r="CF424" s="230">
        <f t="shared" si="636"/>
        <v>-1.4176633514616001E-3</v>
      </c>
      <c r="CG424" s="230">
        <f t="shared" si="636"/>
        <v>-1.4176633514616001E-3</v>
      </c>
      <c r="CH424" s="230">
        <f t="shared" si="636"/>
        <v>-1.4176633514616001E-3</v>
      </c>
      <c r="CI424" s="230">
        <f t="shared" si="636"/>
        <v>-1.4176633514616001E-3</v>
      </c>
      <c r="CJ424" s="230">
        <f t="shared" si="636"/>
        <v>-1.4176633514616001E-3</v>
      </c>
      <c r="CK424" s="230">
        <f t="shared" si="636"/>
        <v>-1.4176633514616001E-3</v>
      </c>
      <c r="CL424" s="230">
        <f t="shared" si="636"/>
        <v>-1.4176633514616001E-3</v>
      </c>
      <c r="CM424" s="230">
        <f t="shared" si="636"/>
        <v>-1.4176633514616001E-3</v>
      </c>
      <c r="CN424" s="230">
        <f t="shared" si="636"/>
        <v>-1.4176633514616001E-3</v>
      </c>
      <c r="CO424" s="230">
        <f t="shared" si="637"/>
        <v>-1.4176633514616001E-3</v>
      </c>
      <c r="CP424" s="230">
        <f t="shared" si="637"/>
        <v>-1.4176633514616001E-3</v>
      </c>
      <c r="CQ424" s="230">
        <f t="shared" si="637"/>
        <v>-1.4176633514616001E-3</v>
      </c>
      <c r="CR424" s="230">
        <f t="shared" si="637"/>
        <v>-1.4176633514616001E-3</v>
      </c>
      <c r="CS424" s="230">
        <f t="shared" si="637"/>
        <v>-1.4176633514616001E-3</v>
      </c>
      <c r="CT424" s="230">
        <f t="shared" si="637"/>
        <v>-1.4176633514616001E-3</v>
      </c>
      <c r="CU424" s="230">
        <f t="shared" si="637"/>
        <v>-1.4176633514616001E-3</v>
      </c>
      <c r="CV424" s="230">
        <f t="shared" si="637"/>
        <v>-1.4176633514616001E-3</v>
      </c>
      <c r="CW424" s="230">
        <f t="shared" si="637"/>
        <v>-1.4176633514616001E-3</v>
      </c>
      <c r="CX424" s="230">
        <f t="shared" si="637"/>
        <v>-1.4176633514616001E-3</v>
      </c>
      <c r="CY424" s="230">
        <f t="shared" si="638"/>
        <v>-1.4176633514616001E-3</v>
      </c>
      <c r="CZ424" s="230">
        <f t="shared" si="638"/>
        <v>-1.4176633514616001E-3</v>
      </c>
      <c r="DA424" s="230">
        <f t="shared" si="638"/>
        <v>-1.4176633514616001E-3</v>
      </c>
      <c r="DB424" s="230">
        <f t="shared" si="638"/>
        <v>-1.4176633514616001E-3</v>
      </c>
      <c r="DC424" s="230">
        <f t="shared" si="638"/>
        <v>-1.4176633514616001E-3</v>
      </c>
      <c r="DD424" s="230">
        <f t="shared" si="638"/>
        <v>-1.4176633514616001E-3</v>
      </c>
      <c r="DE424" s="230">
        <f t="shared" si="638"/>
        <v>-1.4176633514616001E-3</v>
      </c>
      <c r="DF424" s="230">
        <f t="shared" si="638"/>
        <v>-1.4176633514616001E-3</v>
      </c>
      <c r="DG424" s="230">
        <f t="shared" si="638"/>
        <v>-1.4176633514616001E-3</v>
      </c>
      <c r="DH424" s="230">
        <f t="shared" si="638"/>
        <v>-1.4176633514616001E-3</v>
      </c>
      <c r="DI424" s="230">
        <f t="shared" si="639"/>
        <v>-1.4176633514616001E-3</v>
      </c>
      <c r="DJ424" s="230">
        <f t="shared" si="639"/>
        <v>-1.4176633514616001E-3</v>
      </c>
      <c r="DK424" s="230">
        <f t="shared" si="639"/>
        <v>-1.4176633514616001E-3</v>
      </c>
      <c r="DL424" s="230">
        <f t="shared" si="639"/>
        <v>-1.4176633514616001E-3</v>
      </c>
      <c r="DM424" s="230">
        <f t="shared" si="639"/>
        <v>-1.4176633514616001E-3</v>
      </c>
      <c r="DN424" s="230">
        <f t="shared" si="639"/>
        <v>-1.4176633514616001E-3</v>
      </c>
      <c r="DO424" s="230">
        <f t="shared" si="639"/>
        <v>-1.4176633514616001E-3</v>
      </c>
      <c r="DP424" s="230">
        <f t="shared" si="639"/>
        <v>-1.4176633514616001E-3</v>
      </c>
    </row>
    <row r="425" spans="2:120" x14ac:dyDescent="0.25">
      <c r="B425" s="194" t="str">
        <f t="shared" si="603"/>
        <v>Russia</v>
      </c>
      <c r="C425" s="233">
        <f>'web app'!$C$29</f>
        <v>668.55</v>
      </c>
      <c r="D425" s="234">
        <f>'web app'!$C$17</f>
        <v>0.15</v>
      </c>
      <c r="E425" s="235">
        <f>VLOOKUP($S425,'data countries EDGAR'!$A$15:$AA$223,'data countries EDGAR'!$AA$12,FALSE)</f>
        <v>1.865925481195959E-2</v>
      </c>
      <c r="F425" s="235">
        <f>VLOOKUP($S425,'data countries EDGAR'!$A$15:$AA$223,'data countries EDGAR'!$Z$12,FALSE)</f>
        <v>5.0639801151129177E-2</v>
      </c>
      <c r="G425" s="193">
        <f t="shared" si="604"/>
        <v>30.648149921329633</v>
      </c>
      <c r="H425" s="262">
        <f>VLOOKUP($S425,'data countries EDGAR'!$A$15:$AA$223,'data countries EDGAR'!M$12,FALSE)/1000</f>
        <v>1.8580020311187999</v>
      </c>
      <c r="I425" s="236">
        <f>VLOOKUP($S425,'data countries EDGAR'!$A$15:$AA$223,'data countries EDGAR'!N$12,FALSE)/1000</f>
        <v>1.7841991488506002</v>
      </c>
      <c r="J425" s="236">
        <f>VLOOKUP($S425,'data countries EDGAR'!$A$15:$AA$223,'data countries EDGAR'!O$12,FALSE)/1000</f>
        <v>1.9384595531352</v>
      </c>
      <c r="K425" s="236">
        <f>VLOOKUP($S425,'data countries EDGAR'!$A$15:$AA$223,'data countries EDGAR'!P$12,FALSE)/1000</f>
        <v>1.8954728805240999</v>
      </c>
      <c r="L425" s="236">
        <f>VLOOKUP($S425,'data countries EDGAR'!$A$15:$AA$223,'data countries EDGAR'!Q$12,FALSE)/1000</f>
        <v>1.9483023700441999</v>
      </c>
      <c r="M425" s="236">
        <f>VLOOKUP($S425,'data countries EDGAR'!$A$15:$AA$223,'data countries EDGAR'!R$12,FALSE)/1000</f>
        <v>2.0091540965652999</v>
      </c>
      <c r="N425" s="236"/>
      <c r="O425" s="236"/>
      <c r="P425" s="262">
        <f t="shared" si="605"/>
        <v>9.5755880491193999</v>
      </c>
      <c r="Q425" s="194">
        <f t="shared" si="606"/>
        <v>-2.0894677797676331</v>
      </c>
      <c r="R425" s="237">
        <f t="shared" si="607"/>
        <v>9.9155849793619591E-2</v>
      </c>
      <c r="S425" s="194" t="str">
        <f>'data countries EDGAR'!A168</f>
        <v>Russia</v>
      </c>
      <c r="T425" s="210">
        <f>'web app'!$M$22-1</f>
        <v>2024</v>
      </c>
      <c r="U425" s="228">
        <f t="shared" si="608"/>
        <v>21.072561872210233</v>
      </c>
      <c r="V425" s="193">
        <f t="shared" si="590"/>
        <v>21.072561872176898</v>
      </c>
      <c r="W425" s="254">
        <f t="shared" si="609"/>
        <v>9.5344557947724562E-2</v>
      </c>
      <c r="X425" s="197">
        <f t="shared" si="591"/>
        <v>2.0091540965652999</v>
      </c>
      <c r="Y425" s="229">
        <f t="shared" si="592"/>
        <v>-4.0183081931306E-2</v>
      </c>
      <c r="Z425" s="199">
        <f t="shared" si="610"/>
        <v>2.0493371784966059</v>
      </c>
      <c r="AA425" s="199">
        <f t="shared" si="593"/>
        <v>-8348.0685251092327</v>
      </c>
      <c r="AB425" s="200">
        <f t="shared" si="594"/>
        <v>8501251.3692974541</v>
      </c>
      <c r="AC425" s="199">
        <f t="shared" si="611"/>
        <v>2024.5101893386993</v>
      </c>
      <c r="AD425" s="199">
        <f t="shared" si="612"/>
        <v>2049.035449077609</v>
      </c>
      <c r="AE425" s="201">
        <f t="shared" si="613"/>
        <v>2049.035449077609</v>
      </c>
      <c r="AF425" s="202">
        <f t="shared" si="595"/>
        <v>2048.5543618407928</v>
      </c>
      <c r="AG425" s="202">
        <f t="shared" si="614"/>
        <v>2049.035449077609</v>
      </c>
      <c r="AH425" s="202">
        <f t="shared" si="615"/>
        <v>2049</v>
      </c>
      <c r="AI425" s="177">
        <f t="shared" si="596"/>
        <v>2049</v>
      </c>
      <c r="AJ425" s="178" cm="1">
        <f t="array" ref="AJ425">IFERROR(INDEX($AN$6:$DP$6,MATCH(_xlfn.AGGREGATE(14,6,(AN425:DP425)/(AN425:DP425&lt;=0),1),AN425:DP425,0)),"-")</f>
        <v>2049</v>
      </c>
      <c r="AL425" s="176" t="s">
        <v>302</v>
      </c>
      <c r="AM425" s="154">
        <f t="shared" si="597"/>
        <v>1.8580020311187999</v>
      </c>
      <c r="AN425" s="173">
        <f t="shared" si="598"/>
        <v>1.7841991488506002</v>
      </c>
      <c r="AO425" s="173">
        <f t="shared" si="599"/>
        <v>1.9384595531352</v>
      </c>
      <c r="AP425" s="173">
        <f t="shared" si="600"/>
        <v>1.8954728805240999</v>
      </c>
      <c r="AQ425" s="173">
        <f t="shared" si="601"/>
        <v>1.9483023700441999</v>
      </c>
      <c r="AR425" s="173">
        <f t="shared" si="602"/>
        <v>2.0091540965652999</v>
      </c>
      <c r="AS425" s="230">
        <f t="shared" si="632"/>
        <v>1.9256285343465578</v>
      </c>
      <c r="AT425" s="230">
        <f t="shared" si="632"/>
        <v>1.8421029721278157</v>
      </c>
      <c r="AU425" s="230">
        <f t="shared" si="632"/>
        <v>1.7585774099090736</v>
      </c>
      <c r="AV425" s="230">
        <f t="shared" si="632"/>
        <v>1.6750518476903316</v>
      </c>
      <c r="AW425" s="230">
        <f t="shared" si="632"/>
        <v>1.5915262854715895</v>
      </c>
      <c r="AX425" s="230">
        <f t="shared" si="632"/>
        <v>1.5080007232528474</v>
      </c>
      <c r="AY425" s="230">
        <f t="shared" si="632"/>
        <v>1.4244751610341053</v>
      </c>
      <c r="AZ425" s="230">
        <f t="shared" si="632"/>
        <v>1.3409495988153632</v>
      </c>
      <c r="BA425" s="230">
        <f t="shared" si="633"/>
        <v>1.2574240365966212</v>
      </c>
      <c r="BB425" s="230">
        <f t="shared" si="633"/>
        <v>1.1738984743778791</v>
      </c>
      <c r="BC425" s="230">
        <f t="shared" si="633"/>
        <v>1.090372912159137</v>
      </c>
      <c r="BD425" s="230">
        <f t="shared" si="633"/>
        <v>1.0068473499403952</v>
      </c>
      <c r="BE425" s="230">
        <f t="shared" si="633"/>
        <v>0.92332178772165308</v>
      </c>
      <c r="BF425" s="230">
        <f t="shared" si="633"/>
        <v>0.839796225502911</v>
      </c>
      <c r="BG425" s="230">
        <f t="shared" si="633"/>
        <v>0.75627066328416892</v>
      </c>
      <c r="BH425" s="230">
        <f t="shared" si="633"/>
        <v>0.67274510106542684</v>
      </c>
      <c r="BI425" s="230">
        <f t="shared" si="633"/>
        <v>0.58921953884668476</v>
      </c>
      <c r="BJ425" s="230">
        <f t="shared" si="633"/>
        <v>0.50569397662794269</v>
      </c>
      <c r="BK425" s="230">
        <f t="shared" si="634"/>
        <v>0.42216841440920061</v>
      </c>
      <c r="BL425" s="230">
        <f t="shared" si="634"/>
        <v>0.33864285219045853</v>
      </c>
      <c r="BM425" s="230">
        <f t="shared" si="634"/>
        <v>0.25511728997171645</v>
      </c>
      <c r="BN425" s="230">
        <f t="shared" si="634"/>
        <v>0.17159172775297438</v>
      </c>
      <c r="BO425" s="230">
        <f t="shared" si="634"/>
        <v>8.8066165534232299E-2</v>
      </c>
      <c r="BP425" s="230">
        <f t="shared" si="634"/>
        <v>4.5406033154904435E-3</v>
      </c>
      <c r="BQ425" s="230">
        <f t="shared" si="634"/>
        <v>-4.0130601271025843E-2</v>
      </c>
      <c r="BR425" s="230">
        <f t="shared" si="634"/>
        <v>-4.0183081931306E-2</v>
      </c>
      <c r="BS425" s="230">
        <f t="shared" si="634"/>
        <v>-4.0183081931306E-2</v>
      </c>
      <c r="BT425" s="230">
        <f t="shared" si="634"/>
        <v>-4.0183081931306E-2</v>
      </c>
      <c r="BU425" s="230">
        <f t="shared" si="635"/>
        <v>-4.0183081931306E-2</v>
      </c>
      <c r="BV425" s="230">
        <f t="shared" si="635"/>
        <v>-4.0183081931306E-2</v>
      </c>
      <c r="BW425" s="230">
        <f t="shared" si="635"/>
        <v>-4.0183081931306E-2</v>
      </c>
      <c r="BX425" s="230">
        <f t="shared" si="635"/>
        <v>-4.0183081931306E-2</v>
      </c>
      <c r="BY425" s="230">
        <f t="shared" si="635"/>
        <v>-4.0183081931306E-2</v>
      </c>
      <c r="BZ425" s="230">
        <f t="shared" si="635"/>
        <v>-4.0183081931306E-2</v>
      </c>
      <c r="CA425" s="230">
        <f t="shared" si="635"/>
        <v>-4.0183081931306E-2</v>
      </c>
      <c r="CB425" s="230">
        <f t="shared" si="635"/>
        <v>-4.0183081931306E-2</v>
      </c>
      <c r="CC425" s="230">
        <f t="shared" si="635"/>
        <v>-4.0183081931306E-2</v>
      </c>
      <c r="CD425" s="230">
        <f t="shared" si="635"/>
        <v>-4.0183081931306E-2</v>
      </c>
      <c r="CE425" s="230">
        <f t="shared" si="636"/>
        <v>-4.0183081931306E-2</v>
      </c>
      <c r="CF425" s="230">
        <f t="shared" si="636"/>
        <v>-4.0183081931306E-2</v>
      </c>
      <c r="CG425" s="230">
        <f t="shared" si="636"/>
        <v>-4.0183081931306E-2</v>
      </c>
      <c r="CH425" s="230">
        <f t="shared" si="636"/>
        <v>-4.0183081931306E-2</v>
      </c>
      <c r="CI425" s="230">
        <f t="shared" si="636"/>
        <v>-4.0183081931306E-2</v>
      </c>
      <c r="CJ425" s="230">
        <f t="shared" si="636"/>
        <v>-4.0183081931306E-2</v>
      </c>
      <c r="CK425" s="230">
        <f t="shared" si="636"/>
        <v>-4.0183081931306E-2</v>
      </c>
      <c r="CL425" s="230">
        <f t="shared" si="636"/>
        <v>-4.0183081931306E-2</v>
      </c>
      <c r="CM425" s="230">
        <f t="shared" si="636"/>
        <v>-4.0183081931306E-2</v>
      </c>
      <c r="CN425" s="230">
        <f t="shared" si="636"/>
        <v>-4.0183081931306E-2</v>
      </c>
      <c r="CO425" s="230">
        <f t="shared" si="637"/>
        <v>-4.0183081931306E-2</v>
      </c>
      <c r="CP425" s="230">
        <f t="shared" si="637"/>
        <v>-4.0183081931306E-2</v>
      </c>
      <c r="CQ425" s="230">
        <f t="shared" si="637"/>
        <v>-4.0183081931306E-2</v>
      </c>
      <c r="CR425" s="230">
        <f t="shared" si="637"/>
        <v>-4.0183081931306E-2</v>
      </c>
      <c r="CS425" s="230">
        <f t="shared" si="637"/>
        <v>-4.0183081931306E-2</v>
      </c>
      <c r="CT425" s="230">
        <f t="shared" si="637"/>
        <v>-4.0183081931306E-2</v>
      </c>
      <c r="CU425" s="230">
        <f t="shared" si="637"/>
        <v>-4.0183081931306E-2</v>
      </c>
      <c r="CV425" s="230">
        <f t="shared" si="637"/>
        <v>-4.0183081931306E-2</v>
      </c>
      <c r="CW425" s="230">
        <f t="shared" si="637"/>
        <v>-4.0183081931306E-2</v>
      </c>
      <c r="CX425" s="230">
        <f t="shared" si="637"/>
        <v>-4.0183081931306E-2</v>
      </c>
      <c r="CY425" s="230">
        <f t="shared" si="638"/>
        <v>-4.0183081931306E-2</v>
      </c>
      <c r="CZ425" s="230">
        <f t="shared" si="638"/>
        <v>-4.0183081931306E-2</v>
      </c>
      <c r="DA425" s="230">
        <f t="shared" si="638"/>
        <v>-4.0183081931306E-2</v>
      </c>
      <c r="DB425" s="230">
        <f t="shared" si="638"/>
        <v>-4.0183081931306E-2</v>
      </c>
      <c r="DC425" s="230">
        <f t="shared" si="638"/>
        <v>-4.0183081931306E-2</v>
      </c>
      <c r="DD425" s="230">
        <f t="shared" si="638"/>
        <v>-4.0183081931306E-2</v>
      </c>
      <c r="DE425" s="230">
        <f t="shared" si="638"/>
        <v>-4.0183081931306E-2</v>
      </c>
      <c r="DF425" s="230">
        <f t="shared" si="638"/>
        <v>-4.0183081931306E-2</v>
      </c>
      <c r="DG425" s="230">
        <f t="shared" si="638"/>
        <v>-4.0183081931306E-2</v>
      </c>
      <c r="DH425" s="230">
        <f t="shared" si="638"/>
        <v>-4.0183081931306E-2</v>
      </c>
      <c r="DI425" s="230">
        <f t="shared" si="639"/>
        <v>-4.0183081931306E-2</v>
      </c>
      <c r="DJ425" s="230">
        <f t="shared" si="639"/>
        <v>-4.0183081931306E-2</v>
      </c>
      <c r="DK425" s="230">
        <f t="shared" si="639"/>
        <v>-4.0183081931306E-2</v>
      </c>
      <c r="DL425" s="230">
        <f t="shared" si="639"/>
        <v>-4.0183081931306E-2</v>
      </c>
      <c r="DM425" s="230">
        <f t="shared" si="639"/>
        <v>-4.0183081931306E-2</v>
      </c>
      <c r="DN425" s="230">
        <f t="shared" si="639"/>
        <v>-4.0183081931306E-2</v>
      </c>
      <c r="DO425" s="230">
        <f t="shared" si="639"/>
        <v>-4.0183081931306E-2</v>
      </c>
      <c r="DP425" s="230">
        <f t="shared" si="639"/>
        <v>-4.0183081931306E-2</v>
      </c>
    </row>
    <row r="426" spans="2:120" x14ac:dyDescent="0.25">
      <c r="B426" s="194" t="str">
        <f t="shared" si="603"/>
        <v>Rwanda</v>
      </c>
      <c r="C426" s="233">
        <f>'web app'!$C$29</f>
        <v>668.55</v>
      </c>
      <c r="D426" s="234">
        <f>'web app'!$C$17</f>
        <v>0.15</v>
      </c>
      <c r="E426" s="235">
        <f>VLOOKUP($S426,'data countries EDGAR'!$A$15:$AA$223,'data countries EDGAR'!$AA$12,FALSE)</f>
        <v>1.6590797419671057E-3</v>
      </c>
      <c r="F426" s="235">
        <f>VLOOKUP($S426,'data countries EDGAR'!$A$15:$AA$223,'data countries EDGAR'!$Z$12,FALSE)</f>
        <v>4.1295353151940962E-5</v>
      </c>
      <c r="G426" s="193">
        <f t="shared" si="604"/>
        <v>0.18984347132108689</v>
      </c>
      <c r="H426" s="262">
        <f>VLOOKUP($S426,'data countries EDGAR'!$A$15:$AA$223,'data countries EDGAR'!M$12,FALSE)/1000</f>
        <v>1.5151491176494001E-3</v>
      </c>
      <c r="I426" s="236">
        <f>VLOOKUP($S426,'data countries EDGAR'!$A$15:$AA$223,'data countries EDGAR'!N$12,FALSE)/1000</f>
        <v>1.4553677711058E-3</v>
      </c>
      <c r="J426" s="236">
        <f>VLOOKUP($S426,'data countries EDGAR'!$A$15:$AA$223,'data countries EDGAR'!O$12,FALSE)/1000</f>
        <v>1.7065965325279999E-3</v>
      </c>
      <c r="K426" s="236">
        <f>VLOOKUP($S426,'data countries EDGAR'!$A$15:$AA$223,'data countries EDGAR'!P$12,FALSE)/1000</f>
        <v>2.2012471511687003E-3</v>
      </c>
      <c r="L426" s="236">
        <f>VLOOKUP($S426,'data countries EDGAR'!$A$15:$AA$223,'data countries EDGAR'!Q$12,FALSE)/1000</f>
        <v>2.2883067238930999E-3</v>
      </c>
      <c r="M426" s="236">
        <f>VLOOKUP($S426,'data countries EDGAR'!$A$15:$AA$223,'data countries EDGAR'!R$12,FALSE)/1000</f>
        <v>2.3113819996754001E-3</v>
      </c>
      <c r="N426" s="236"/>
      <c r="O426" s="236"/>
      <c r="P426" s="262">
        <f t="shared" si="605"/>
        <v>9.9629001783710022E-3</v>
      </c>
      <c r="Q426" s="194">
        <f t="shared" si="606"/>
        <v>0</v>
      </c>
      <c r="R426" s="237">
        <f t="shared" si="607"/>
        <v>0</v>
      </c>
      <c r="S426" s="194" t="str">
        <f>'data countries EDGAR'!A169</f>
        <v>Rwanda</v>
      </c>
      <c r="T426" s="210">
        <f>'web app'!$M$22-1</f>
        <v>2024</v>
      </c>
      <c r="U426" s="228">
        <f t="shared" si="608"/>
        <v>0.17988057114271588</v>
      </c>
      <c r="V426" s="193">
        <f t="shared" si="590"/>
        <v>0.13160699513310928</v>
      </c>
      <c r="W426" s="254">
        <f t="shared" si="609"/>
        <v>-0.25551505489420046</v>
      </c>
      <c r="X426" s="197">
        <f t="shared" si="591"/>
        <v>2.3113819996754001E-3</v>
      </c>
      <c r="Y426" s="229">
        <f t="shared" si="592"/>
        <v>-4.6227639993508001E-5</v>
      </c>
      <c r="Z426" s="199">
        <f t="shared" si="610"/>
        <v>2.3576096396689082E-3</v>
      </c>
      <c r="AA426" s="199">
        <f t="shared" si="593"/>
        <v>-9.9151067842235232</v>
      </c>
      <c r="AB426" s="200">
        <f t="shared" si="594"/>
        <v>10410.234815513535</v>
      </c>
      <c r="AC426" s="199">
        <f t="shared" si="611"/>
        <v>2024.5015966838394</v>
      </c>
      <c r="AD426" s="199">
        <f t="shared" si="612"/>
        <v>2181.0745162539897</v>
      </c>
      <c r="AE426" s="201">
        <f t="shared" si="613"/>
        <v>2181.0745162539897</v>
      </c>
      <c r="AF426" s="202">
        <f t="shared" si="595"/>
        <v>2178.0044276999897</v>
      </c>
      <c r="AG426" s="202">
        <f t="shared" si="614"/>
        <v>2181.0745162539897</v>
      </c>
      <c r="AH426" s="202">
        <f t="shared" si="615"/>
        <v>2181</v>
      </c>
      <c r="AI426" s="177">
        <f t="shared" si="596"/>
        <v>2178</v>
      </c>
      <c r="AJ426" s="178" t="str" cm="1">
        <f t="array" ref="AJ426">IFERROR(INDEX($AN$6:$DP$6,MATCH(_xlfn.AGGREGATE(14,6,(AN426:DP426)/(AN426:DP426&lt;=0),1),AN426:DP426,0)),"-")</f>
        <v>-</v>
      </c>
      <c r="AL426" s="176" t="s">
        <v>302</v>
      </c>
      <c r="AM426" s="154">
        <f t="shared" si="597"/>
        <v>1.5151491176494001E-3</v>
      </c>
      <c r="AN426" s="173">
        <f t="shared" si="598"/>
        <v>1.4553677711058E-3</v>
      </c>
      <c r="AO426" s="173">
        <f t="shared" si="599"/>
        <v>1.7065965325279999E-3</v>
      </c>
      <c r="AP426" s="173">
        <f t="shared" si="600"/>
        <v>2.2012471511687003E-3</v>
      </c>
      <c r="AQ426" s="173">
        <f t="shared" si="601"/>
        <v>2.2883067238930999E-3</v>
      </c>
      <c r="AR426" s="173">
        <f t="shared" si="602"/>
        <v>2.3113819996754001E-3</v>
      </c>
      <c r="AS426" s="230">
        <f t="shared" si="632"/>
        <v>2.2963245708161311E-3</v>
      </c>
      <c r="AT426" s="230">
        <f t="shared" si="632"/>
        <v>2.2812671419568621E-3</v>
      </c>
      <c r="AU426" s="230">
        <f t="shared" si="632"/>
        <v>2.2662097130975931E-3</v>
      </c>
      <c r="AV426" s="230">
        <f t="shared" si="632"/>
        <v>2.251152284238324E-3</v>
      </c>
      <c r="AW426" s="230">
        <f t="shared" si="632"/>
        <v>2.236094855379055E-3</v>
      </c>
      <c r="AX426" s="230">
        <f t="shared" si="632"/>
        <v>2.221037426519786E-3</v>
      </c>
      <c r="AY426" s="230">
        <f t="shared" si="632"/>
        <v>2.205979997660517E-3</v>
      </c>
      <c r="AZ426" s="230">
        <f t="shared" si="632"/>
        <v>2.190922568801248E-3</v>
      </c>
      <c r="BA426" s="230">
        <f t="shared" si="633"/>
        <v>2.1758651399419789E-3</v>
      </c>
      <c r="BB426" s="230">
        <f t="shared" si="633"/>
        <v>2.1608077110827099E-3</v>
      </c>
      <c r="BC426" s="230">
        <f t="shared" si="633"/>
        <v>2.1457502822234409E-3</v>
      </c>
      <c r="BD426" s="230">
        <f t="shared" si="633"/>
        <v>2.1306928533641719E-3</v>
      </c>
      <c r="BE426" s="230">
        <f t="shared" si="633"/>
        <v>2.1156354245049033E-3</v>
      </c>
      <c r="BF426" s="230">
        <f t="shared" si="633"/>
        <v>2.1005779956456343E-3</v>
      </c>
      <c r="BG426" s="230">
        <f t="shared" si="633"/>
        <v>2.0855205667863652E-3</v>
      </c>
      <c r="BH426" s="230">
        <f t="shared" si="633"/>
        <v>2.0704631379270962E-3</v>
      </c>
      <c r="BI426" s="230">
        <f t="shared" si="633"/>
        <v>2.0554057090678272E-3</v>
      </c>
      <c r="BJ426" s="230">
        <f t="shared" si="633"/>
        <v>2.0403482802085582E-3</v>
      </c>
      <c r="BK426" s="230">
        <f t="shared" si="634"/>
        <v>2.0252908513492891E-3</v>
      </c>
      <c r="BL426" s="230">
        <f t="shared" si="634"/>
        <v>2.0102334224900201E-3</v>
      </c>
      <c r="BM426" s="230">
        <f t="shared" si="634"/>
        <v>1.9951759936307511E-3</v>
      </c>
      <c r="BN426" s="230">
        <f t="shared" si="634"/>
        <v>1.9801185647714821E-3</v>
      </c>
      <c r="BO426" s="230">
        <f t="shared" si="634"/>
        <v>1.9650611359122131E-3</v>
      </c>
      <c r="BP426" s="230">
        <f t="shared" si="634"/>
        <v>1.950003707052944E-3</v>
      </c>
      <c r="BQ426" s="230">
        <f t="shared" si="634"/>
        <v>1.934946278193675E-3</v>
      </c>
      <c r="BR426" s="230">
        <f t="shared" si="634"/>
        <v>1.919888849334406E-3</v>
      </c>
      <c r="BS426" s="230">
        <f t="shared" si="634"/>
        <v>1.904831420475137E-3</v>
      </c>
      <c r="BT426" s="230">
        <f t="shared" si="634"/>
        <v>1.889773991615868E-3</v>
      </c>
      <c r="BU426" s="230">
        <f t="shared" si="635"/>
        <v>1.8747165627565989E-3</v>
      </c>
      <c r="BV426" s="230">
        <f t="shared" si="635"/>
        <v>1.8596591338973299E-3</v>
      </c>
      <c r="BW426" s="230">
        <f t="shared" si="635"/>
        <v>1.8446017050380611E-3</v>
      </c>
      <c r="BX426" s="230">
        <f t="shared" si="635"/>
        <v>1.8295442761787921E-3</v>
      </c>
      <c r="BY426" s="230">
        <f t="shared" si="635"/>
        <v>1.8144868473195231E-3</v>
      </c>
      <c r="BZ426" s="230">
        <f t="shared" si="635"/>
        <v>1.799429418460254E-3</v>
      </c>
      <c r="CA426" s="230">
        <f t="shared" si="635"/>
        <v>1.784371989600985E-3</v>
      </c>
      <c r="CB426" s="230">
        <f t="shared" si="635"/>
        <v>1.769314560741716E-3</v>
      </c>
      <c r="CC426" s="230">
        <f t="shared" si="635"/>
        <v>1.754257131882447E-3</v>
      </c>
      <c r="CD426" s="230">
        <f t="shared" si="635"/>
        <v>1.7391997030231782E-3</v>
      </c>
      <c r="CE426" s="230">
        <f t="shared" si="636"/>
        <v>1.7241422741639091E-3</v>
      </c>
      <c r="CF426" s="230">
        <f t="shared" si="636"/>
        <v>1.7090848453046401E-3</v>
      </c>
      <c r="CG426" s="230">
        <f t="shared" si="636"/>
        <v>1.6940274164453711E-3</v>
      </c>
      <c r="CH426" s="230">
        <f t="shared" si="636"/>
        <v>1.6789699875861021E-3</v>
      </c>
      <c r="CI426" s="230">
        <f t="shared" si="636"/>
        <v>1.6639125587268331E-3</v>
      </c>
      <c r="CJ426" s="230">
        <f t="shared" si="636"/>
        <v>1.648855129867564E-3</v>
      </c>
      <c r="CK426" s="230">
        <f t="shared" si="636"/>
        <v>1.633797701008295E-3</v>
      </c>
      <c r="CL426" s="230">
        <f t="shared" si="636"/>
        <v>1.618740272149026E-3</v>
      </c>
      <c r="CM426" s="230">
        <f t="shared" si="636"/>
        <v>1.603682843289757E-3</v>
      </c>
      <c r="CN426" s="230">
        <f t="shared" si="636"/>
        <v>1.588625414430488E-3</v>
      </c>
      <c r="CO426" s="230">
        <f t="shared" si="637"/>
        <v>1.5735679855712189E-3</v>
      </c>
      <c r="CP426" s="230">
        <f t="shared" si="637"/>
        <v>1.5585105567119499E-3</v>
      </c>
      <c r="CQ426" s="230">
        <f t="shared" si="637"/>
        <v>1.5434531278526809E-3</v>
      </c>
      <c r="CR426" s="230">
        <f t="shared" si="637"/>
        <v>1.5283956989934119E-3</v>
      </c>
      <c r="CS426" s="230">
        <f t="shared" si="637"/>
        <v>1.5133382701341428E-3</v>
      </c>
      <c r="CT426" s="230">
        <f t="shared" si="637"/>
        <v>1.4982808412748738E-3</v>
      </c>
      <c r="CU426" s="230">
        <f t="shared" si="637"/>
        <v>1.4832234124156048E-3</v>
      </c>
      <c r="CV426" s="230">
        <f t="shared" si="637"/>
        <v>1.468165983556336E-3</v>
      </c>
      <c r="CW426" s="230">
        <f t="shared" si="637"/>
        <v>1.453108554697067E-3</v>
      </c>
      <c r="CX426" s="230">
        <f t="shared" si="637"/>
        <v>1.438051125837798E-3</v>
      </c>
      <c r="CY426" s="230">
        <f t="shared" si="638"/>
        <v>1.4229936969785289E-3</v>
      </c>
      <c r="CZ426" s="230">
        <f t="shared" si="638"/>
        <v>1.4079362681192599E-3</v>
      </c>
      <c r="DA426" s="230">
        <f t="shared" si="638"/>
        <v>1.3928788392599909E-3</v>
      </c>
      <c r="DB426" s="230">
        <f t="shared" si="638"/>
        <v>1.3778214104007221E-3</v>
      </c>
      <c r="DC426" s="230">
        <f t="shared" si="638"/>
        <v>1.3627639815414531E-3</v>
      </c>
      <c r="DD426" s="230">
        <f t="shared" si="638"/>
        <v>1.347706552682184E-3</v>
      </c>
      <c r="DE426" s="230">
        <f t="shared" si="638"/>
        <v>1.332649123822915E-3</v>
      </c>
      <c r="DF426" s="230">
        <f t="shared" si="638"/>
        <v>1.317591694963646E-3</v>
      </c>
      <c r="DG426" s="230">
        <f t="shared" si="638"/>
        <v>1.302534266104377E-3</v>
      </c>
      <c r="DH426" s="230">
        <f t="shared" si="638"/>
        <v>1.287476837245108E-3</v>
      </c>
      <c r="DI426" s="230">
        <f t="shared" si="639"/>
        <v>1.2724194083858389E-3</v>
      </c>
      <c r="DJ426" s="230">
        <f t="shared" si="639"/>
        <v>1.2573619795265699E-3</v>
      </c>
      <c r="DK426" s="230">
        <f t="shared" si="639"/>
        <v>1.2423045506673009E-3</v>
      </c>
      <c r="DL426" s="230">
        <f t="shared" si="639"/>
        <v>1.2272471218080319E-3</v>
      </c>
      <c r="DM426" s="230">
        <f t="shared" si="639"/>
        <v>1.2121896929487628E-3</v>
      </c>
      <c r="DN426" s="230">
        <f t="shared" si="639"/>
        <v>1.1971322640894938E-3</v>
      </c>
      <c r="DO426" s="230">
        <f t="shared" si="639"/>
        <v>1.1820748352302248E-3</v>
      </c>
      <c r="DP426" s="230">
        <f t="shared" si="639"/>
        <v>1.167017406370956E-3</v>
      </c>
    </row>
    <row r="427" spans="2:120" x14ac:dyDescent="0.25">
      <c r="B427" s="194" t="str">
        <f t="shared" si="603"/>
        <v>Saint Helena, Ascension and Tristan da Cunha</v>
      </c>
      <c r="C427" s="233">
        <f>'web app'!$C$29</f>
        <v>668.55</v>
      </c>
      <c r="D427" s="234">
        <f>'web app'!$C$17</f>
        <v>0.15</v>
      </c>
      <c r="E427" s="235">
        <f>VLOOKUP($S427,'data countries EDGAR'!$A$15:$AA$223,'data countries EDGAR'!$AA$12,FALSE)</f>
        <v>5.3113739218023367E-7</v>
      </c>
      <c r="F427" s="235">
        <f>VLOOKUP($S427,'data countries EDGAR'!$A$15:$AA$223,'data countries EDGAR'!$Z$12,FALSE)</f>
        <v>4.6128895449378023E-7</v>
      </c>
      <c r="G427" s="193">
        <f t="shared" si="604"/>
        <v>3.1539930647910854E-4</v>
      </c>
      <c r="H427" s="262">
        <f>VLOOKUP($S427,'data countries EDGAR'!$A$15:$AA$223,'data countries EDGAR'!M$12,FALSE)/1000</f>
        <v>1.6924944310588E-5</v>
      </c>
      <c r="I427" s="236">
        <f>VLOOKUP($S427,'data countries EDGAR'!$A$15:$AA$223,'data countries EDGAR'!N$12,FALSE)/1000</f>
        <v>1.5589204172399998E-5</v>
      </c>
      <c r="J427" s="236">
        <f>VLOOKUP($S427,'data countries EDGAR'!$A$15:$AA$223,'data countries EDGAR'!O$12,FALSE)/1000</f>
        <v>1.5944080239454002E-5</v>
      </c>
      <c r="K427" s="236">
        <f>VLOOKUP($S427,'data countries EDGAR'!$A$15:$AA$223,'data countries EDGAR'!P$12,FALSE)/1000</f>
        <v>1.7287472785442E-5</v>
      </c>
      <c r="L427" s="236">
        <f>VLOOKUP($S427,'data countries EDGAR'!$A$15:$AA$223,'data countries EDGAR'!Q$12,FALSE)/1000</f>
        <v>1.7340819504412E-5</v>
      </c>
      <c r="M427" s="236">
        <f>VLOOKUP($S427,'data countries EDGAR'!$A$15:$AA$223,'data countries EDGAR'!R$12,FALSE)/1000</f>
        <v>1.7572642798089002E-5</v>
      </c>
      <c r="N427" s="236"/>
      <c r="O427" s="236"/>
      <c r="P427" s="262">
        <f t="shared" si="605"/>
        <v>8.3734219499796995E-5</v>
      </c>
      <c r="Q427" s="194">
        <f t="shared" si="606"/>
        <v>-1.6487206221104375E-5</v>
      </c>
      <c r="R427" s="237">
        <f t="shared" si="607"/>
        <v>7.1168281919738452E-2</v>
      </c>
      <c r="S427" s="194" t="str">
        <f>'data countries EDGAR'!A170</f>
        <v>Saint Helena, Ascension and Tristan da Cunha</v>
      </c>
      <c r="T427" s="210">
        <f>'web app'!$M$22-1</f>
        <v>2024</v>
      </c>
      <c r="U427" s="228">
        <f t="shared" si="608"/>
        <v>2.3166508697931154E-4</v>
      </c>
      <c r="V427" s="193">
        <f t="shared" si="590"/>
        <v>2.3166508697954405E-4</v>
      </c>
      <c r="W427" s="254">
        <f t="shared" si="609"/>
        <v>7.5853651611698325E-2</v>
      </c>
      <c r="X427" s="197">
        <f t="shared" si="591"/>
        <v>1.7572642798089002E-5</v>
      </c>
      <c r="Y427" s="229">
        <f t="shared" si="592"/>
        <v>-3.5145285596178004E-7</v>
      </c>
      <c r="Z427" s="199">
        <f t="shared" si="610"/>
        <v>1.7924095654050781E-5</v>
      </c>
      <c r="AA427" s="199">
        <f t="shared" si="593"/>
        <v>-7.3109338406970481E-2</v>
      </c>
      <c r="AB427" s="200">
        <f t="shared" si="594"/>
        <v>74.546157157219199</v>
      </c>
      <c r="AC427" s="199">
        <f t="shared" si="611"/>
        <v>2024.5083831910936</v>
      </c>
      <c r="AD427" s="199">
        <f t="shared" si="612"/>
        <v>2054.3215794490598</v>
      </c>
      <c r="AE427" s="201">
        <f t="shared" si="613"/>
        <v>2054.3215794490598</v>
      </c>
      <c r="AF427" s="202">
        <f t="shared" si="595"/>
        <v>2053.7368425971176</v>
      </c>
      <c r="AG427" s="202">
        <f t="shared" si="614"/>
        <v>2054.3215794490598</v>
      </c>
      <c r="AH427" s="202">
        <f t="shared" si="615"/>
        <v>2054</v>
      </c>
      <c r="AI427" s="177">
        <f t="shared" si="596"/>
        <v>2054</v>
      </c>
      <c r="AJ427" s="178" cm="1">
        <f t="array" ref="AJ427">IFERROR(INDEX($AN$6:$DP$6,MATCH(_xlfn.AGGREGATE(14,6,(AN427:DP427)/(AN427:DP427&lt;=0),1),AN427:DP427,0)),"-")</f>
        <v>2054</v>
      </c>
      <c r="AL427" s="176" t="s">
        <v>302</v>
      </c>
      <c r="AM427" s="154">
        <f t="shared" si="597"/>
        <v>1.6924944310588E-5</v>
      </c>
      <c r="AN427" s="173">
        <f t="shared" si="598"/>
        <v>1.5589204172399998E-5</v>
      </c>
      <c r="AO427" s="173">
        <f t="shared" si="599"/>
        <v>1.5944080239454002E-5</v>
      </c>
      <c r="AP427" s="173">
        <f t="shared" si="600"/>
        <v>1.7287472785442E-5</v>
      </c>
      <c r="AQ427" s="173">
        <f t="shared" si="601"/>
        <v>1.7340819504412E-5</v>
      </c>
      <c r="AR427" s="173">
        <f t="shared" si="602"/>
        <v>1.7572642798089002E-5</v>
      </c>
      <c r="AS427" s="230">
        <f t="shared" si="632"/>
        <v>1.6971598320056972E-5</v>
      </c>
      <c r="AT427" s="230">
        <f t="shared" si="632"/>
        <v>1.6370553842024946E-5</v>
      </c>
      <c r="AU427" s="230">
        <f t="shared" si="632"/>
        <v>1.5769509363992917E-5</v>
      </c>
      <c r="AV427" s="230">
        <f t="shared" si="632"/>
        <v>1.5168464885960888E-5</v>
      </c>
      <c r="AW427" s="230">
        <f t="shared" si="632"/>
        <v>1.456742040792886E-5</v>
      </c>
      <c r="AX427" s="230">
        <f t="shared" si="632"/>
        <v>1.3966375929896833E-5</v>
      </c>
      <c r="AY427" s="230">
        <f t="shared" si="632"/>
        <v>1.3365331451864803E-5</v>
      </c>
      <c r="AZ427" s="230">
        <f t="shared" si="632"/>
        <v>1.2764286973832776E-5</v>
      </c>
      <c r="BA427" s="230">
        <f t="shared" si="633"/>
        <v>1.2163242495800748E-5</v>
      </c>
      <c r="BB427" s="230">
        <f t="shared" si="633"/>
        <v>1.1562198017768719E-5</v>
      </c>
      <c r="BC427" s="230">
        <f t="shared" si="633"/>
        <v>1.0961153539736691E-5</v>
      </c>
      <c r="BD427" s="230">
        <f t="shared" si="633"/>
        <v>1.0360109061704664E-5</v>
      </c>
      <c r="BE427" s="230">
        <f t="shared" si="633"/>
        <v>9.7590645836726342E-6</v>
      </c>
      <c r="BF427" s="230">
        <f t="shared" si="633"/>
        <v>9.1580201056406066E-6</v>
      </c>
      <c r="BG427" s="230">
        <f t="shared" si="633"/>
        <v>8.5569756276085773E-6</v>
      </c>
      <c r="BH427" s="230">
        <f t="shared" si="633"/>
        <v>7.9559311495765496E-6</v>
      </c>
      <c r="BI427" s="230">
        <f t="shared" si="633"/>
        <v>7.354886671544522E-6</v>
      </c>
      <c r="BJ427" s="230">
        <f t="shared" si="633"/>
        <v>6.7538421935124927E-6</v>
      </c>
      <c r="BK427" s="230">
        <f t="shared" si="634"/>
        <v>6.1527977154804651E-6</v>
      </c>
      <c r="BL427" s="230">
        <f t="shared" si="634"/>
        <v>5.5517532374484358E-6</v>
      </c>
      <c r="BM427" s="230">
        <f t="shared" si="634"/>
        <v>4.9507087594164082E-6</v>
      </c>
      <c r="BN427" s="230">
        <f t="shared" si="634"/>
        <v>4.3496642813843806E-6</v>
      </c>
      <c r="BO427" s="230">
        <f t="shared" si="634"/>
        <v>3.7486198033523512E-6</v>
      </c>
      <c r="BP427" s="230">
        <f t="shared" si="634"/>
        <v>3.1475753253203236E-6</v>
      </c>
      <c r="BQ427" s="230">
        <f t="shared" si="634"/>
        <v>2.546530847288296E-6</v>
      </c>
      <c r="BR427" s="230">
        <f t="shared" si="634"/>
        <v>1.9454863692562667E-6</v>
      </c>
      <c r="BS427" s="230">
        <f t="shared" si="634"/>
        <v>1.3444418912242374E-6</v>
      </c>
      <c r="BT427" s="230">
        <f t="shared" si="634"/>
        <v>7.4339741319221145E-7</v>
      </c>
      <c r="BU427" s="230">
        <f t="shared" si="635"/>
        <v>1.4235293516018214E-7</v>
      </c>
      <c r="BV427" s="230">
        <f t="shared" si="635"/>
        <v>-3.2037484686250872E-7</v>
      </c>
      <c r="BW427" s="230">
        <f t="shared" si="635"/>
        <v>-3.5145285596178004E-7</v>
      </c>
      <c r="BX427" s="230">
        <f t="shared" si="635"/>
        <v>-3.5145285596178004E-7</v>
      </c>
      <c r="BY427" s="230">
        <f t="shared" si="635"/>
        <v>-3.5145285596178004E-7</v>
      </c>
      <c r="BZ427" s="230">
        <f t="shared" si="635"/>
        <v>-3.5145285596178004E-7</v>
      </c>
      <c r="CA427" s="230">
        <f t="shared" si="635"/>
        <v>-3.5145285596178004E-7</v>
      </c>
      <c r="CB427" s="230">
        <f t="shared" si="635"/>
        <v>-3.5145285596178004E-7</v>
      </c>
      <c r="CC427" s="230">
        <f t="shared" si="635"/>
        <v>-3.5145285596178004E-7</v>
      </c>
      <c r="CD427" s="230">
        <f t="shared" si="635"/>
        <v>-3.5145285596178004E-7</v>
      </c>
      <c r="CE427" s="230">
        <f t="shared" si="636"/>
        <v>-3.5145285596178004E-7</v>
      </c>
      <c r="CF427" s="230">
        <f t="shared" si="636"/>
        <v>-3.5145285596178004E-7</v>
      </c>
      <c r="CG427" s="230">
        <f t="shared" si="636"/>
        <v>-3.5145285596178004E-7</v>
      </c>
      <c r="CH427" s="230">
        <f t="shared" si="636"/>
        <v>-3.5145285596178004E-7</v>
      </c>
      <c r="CI427" s="230">
        <f t="shared" si="636"/>
        <v>-3.5145285596178004E-7</v>
      </c>
      <c r="CJ427" s="230">
        <f t="shared" si="636"/>
        <v>-3.5145285596178004E-7</v>
      </c>
      <c r="CK427" s="230">
        <f t="shared" si="636"/>
        <v>-3.5145285596178004E-7</v>
      </c>
      <c r="CL427" s="230">
        <f t="shared" si="636"/>
        <v>-3.5145285596178004E-7</v>
      </c>
      <c r="CM427" s="230">
        <f t="shared" si="636"/>
        <v>-3.5145285596178004E-7</v>
      </c>
      <c r="CN427" s="230">
        <f t="shared" si="636"/>
        <v>-3.5145285596178004E-7</v>
      </c>
      <c r="CO427" s="230">
        <f t="shared" si="637"/>
        <v>-3.5145285596178004E-7</v>
      </c>
      <c r="CP427" s="230">
        <f t="shared" si="637"/>
        <v>-3.5145285596178004E-7</v>
      </c>
      <c r="CQ427" s="230">
        <f t="shared" si="637"/>
        <v>-3.5145285596178004E-7</v>
      </c>
      <c r="CR427" s="230">
        <f t="shared" si="637"/>
        <v>-3.5145285596178004E-7</v>
      </c>
      <c r="CS427" s="230">
        <f t="shared" si="637"/>
        <v>-3.5145285596178004E-7</v>
      </c>
      <c r="CT427" s="230">
        <f t="shared" si="637"/>
        <v>-3.5145285596178004E-7</v>
      </c>
      <c r="CU427" s="230">
        <f t="shared" si="637"/>
        <v>-3.5145285596178004E-7</v>
      </c>
      <c r="CV427" s="230">
        <f t="shared" si="637"/>
        <v>-3.5145285596178004E-7</v>
      </c>
      <c r="CW427" s="230">
        <f t="shared" si="637"/>
        <v>-3.5145285596178004E-7</v>
      </c>
      <c r="CX427" s="230">
        <f t="shared" si="637"/>
        <v>-3.5145285596178004E-7</v>
      </c>
      <c r="CY427" s="230">
        <f t="shared" si="638"/>
        <v>-3.5145285596178004E-7</v>
      </c>
      <c r="CZ427" s="230">
        <f t="shared" si="638"/>
        <v>-3.5145285596178004E-7</v>
      </c>
      <c r="DA427" s="230">
        <f t="shared" si="638"/>
        <v>-3.5145285596178004E-7</v>
      </c>
      <c r="DB427" s="230">
        <f t="shared" si="638"/>
        <v>-3.5145285596178004E-7</v>
      </c>
      <c r="DC427" s="230">
        <f t="shared" si="638"/>
        <v>-3.5145285596178004E-7</v>
      </c>
      <c r="DD427" s="230">
        <f t="shared" si="638"/>
        <v>-3.5145285596178004E-7</v>
      </c>
      <c r="DE427" s="230">
        <f t="shared" si="638"/>
        <v>-3.5145285596178004E-7</v>
      </c>
      <c r="DF427" s="230">
        <f t="shared" si="638"/>
        <v>-3.5145285596178004E-7</v>
      </c>
      <c r="DG427" s="230">
        <f t="shared" si="638"/>
        <v>-3.5145285596178004E-7</v>
      </c>
      <c r="DH427" s="230">
        <f t="shared" si="638"/>
        <v>-3.5145285596178004E-7</v>
      </c>
      <c r="DI427" s="230">
        <f t="shared" si="639"/>
        <v>-3.5145285596178004E-7</v>
      </c>
      <c r="DJ427" s="230">
        <f t="shared" si="639"/>
        <v>-3.5145285596178004E-7</v>
      </c>
      <c r="DK427" s="230">
        <f t="shared" si="639"/>
        <v>-3.5145285596178004E-7</v>
      </c>
      <c r="DL427" s="230">
        <f t="shared" si="639"/>
        <v>-3.5145285596178004E-7</v>
      </c>
      <c r="DM427" s="230">
        <f t="shared" si="639"/>
        <v>-3.5145285596178004E-7</v>
      </c>
      <c r="DN427" s="230">
        <f t="shared" si="639"/>
        <v>-3.5145285596178004E-7</v>
      </c>
      <c r="DO427" s="230">
        <f t="shared" si="639"/>
        <v>-3.5145285596178004E-7</v>
      </c>
      <c r="DP427" s="230">
        <f t="shared" si="639"/>
        <v>-3.5145285596178004E-7</v>
      </c>
    </row>
    <row r="428" spans="2:120" x14ac:dyDescent="0.25">
      <c r="B428" s="194" t="str">
        <f t="shared" si="603"/>
        <v>Saint Kitts and Nevis</v>
      </c>
      <c r="C428" s="233">
        <f>'web app'!$C$29</f>
        <v>668.55</v>
      </c>
      <c r="D428" s="234">
        <f>'web app'!$C$17</f>
        <v>0.15</v>
      </c>
      <c r="E428" s="235">
        <f>VLOOKUP($S428,'data countries EDGAR'!$A$15:$AA$223,'data countries EDGAR'!$AA$12,FALSE)</f>
        <v>7.306380947850292E-6</v>
      </c>
      <c r="F428" s="235">
        <f>VLOOKUP($S428,'data countries EDGAR'!$A$15:$AA$223,'data countries EDGAR'!$Z$12,FALSE)</f>
        <v>3.5479313215887344E-6</v>
      </c>
      <c r="G428" s="193">
        <f t="shared" si="604"/>
        <v>2.7488762096937228E-3</v>
      </c>
      <c r="H428" s="262">
        <f>VLOOKUP($S428,'data countries EDGAR'!$A$15:$AA$223,'data countries EDGAR'!M$12,FALSE)/1000</f>
        <v>1.3017554279307999E-4</v>
      </c>
      <c r="I428" s="236">
        <f>VLOOKUP($S428,'data countries EDGAR'!$A$15:$AA$223,'data countries EDGAR'!N$12,FALSE)/1000</f>
        <v>1.1961375879928001E-4</v>
      </c>
      <c r="J428" s="236">
        <f>VLOOKUP($S428,'data countries EDGAR'!$A$15:$AA$223,'data countries EDGAR'!O$12,FALSE)/1000</f>
        <v>1.1621631118009E-4</v>
      </c>
      <c r="K428" s="236">
        <f>VLOOKUP($S428,'data countries EDGAR'!$A$15:$AA$223,'data countries EDGAR'!P$12,FALSE)/1000</f>
        <v>1.3014172468842999E-4</v>
      </c>
      <c r="L428" s="236">
        <f>VLOOKUP($S428,'data countries EDGAR'!$A$15:$AA$223,'data countries EDGAR'!Q$12,FALSE)/1000</f>
        <v>1.3054355838775999E-4</v>
      </c>
      <c r="M428" s="236">
        <f>VLOOKUP($S428,'data countries EDGAR'!$A$15:$AA$223,'data countries EDGAR'!R$12,FALSE)/1000</f>
        <v>1.3512034144912998E-4</v>
      </c>
      <c r="N428" s="236"/>
      <c r="O428" s="236"/>
      <c r="P428" s="262">
        <f t="shared" si="605"/>
        <v>6.3163569450468994E-4</v>
      </c>
      <c r="Q428" s="194">
        <f t="shared" si="606"/>
        <v>-1.134237781379422E-4</v>
      </c>
      <c r="R428" s="237">
        <f t="shared" si="607"/>
        <v>5.3571513167371743E-2</v>
      </c>
      <c r="S428" s="194" t="str">
        <f>'data countries EDGAR'!A171</f>
        <v>Saint Kitts and Nevis</v>
      </c>
      <c r="T428" s="210">
        <f>'web app'!$M$22-1</f>
        <v>2024</v>
      </c>
      <c r="U428" s="228">
        <f t="shared" si="608"/>
        <v>2.1172405151890328E-3</v>
      </c>
      <c r="V428" s="193">
        <f t="shared" si="590"/>
        <v>2.1172405151855291E-3</v>
      </c>
      <c r="W428" s="254">
        <f t="shared" si="609"/>
        <v>6.3819079824080527E-2</v>
      </c>
      <c r="X428" s="197">
        <f t="shared" si="591"/>
        <v>1.3512034144912998E-4</v>
      </c>
      <c r="Y428" s="229">
        <f t="shared" si="592"/>
        <v>-2.7024068289825997E-6</v>
      </c>
      <c r="Z428" s="199">
        <f t="shared" si="610"/>
        <v>1.3782274827811258E-4</v>
      </c>
      <c r="AA428" s="199">
        <f t="shared" si="593"/>
        <v>-0.56282737739473931</v>
      </c>
      <c r="AB428" s="200">
        <f t="shared" si="594"/>
        <v>574.56370944297771</v>
      </c>
      <c r="AC428" s="199">
        <f t="shared" si="611"/>
        <v>2024.5072051726345</v>
      </c>
      <c r="AD428" s="199">
        <f t="shared" si="612"/>
        <v>2059.1972951832117</v>
      </c>
      <c r="AE428" s="201">
        <f t="shared" si="613"/>
        <v>2059.1972951832117</v>
      </c>
      <c r="AF428" s="202">
        <f t="shared" si="595"/>
        <v>2058.516956061972</v>
      </c>
      <c r="AG428" s="202">
        <f t="shared" si="614"/>
        <v>2059.1972951832117</v>
      </c>
      <c r="AH428" s="202">
        <f t="shared" si="615"/>
        <v>2059</v>
      </c>
      <c r="AI428" s="177">
        <f t="shared" si="596"/>
        <v>2059</v>
      </c>
      <c r="AJ428" s="178" cm="1">
        <f t="array" ref="AJ428">IFERROR(INDEX($AN$6:$DP$6,MATCH(_xlfn.AGGREGATE(14,6,(AN428:DP428)/(AN428:DP428&lt;=0),1),AN428:DP428,0)),"-")</f>
        <v>2059</v>
      </c>
      <c r="AL428" s="176" t="s">
        <v>302</v>
      </c>
      <c r="AM428" s="154">
        <f t="shared" si="597"/>
        <v>1.3017554279307999E-4</v>
      </c>
      <c r="AN428" s="173">
        <f t="shared" si="598"/>
        <v>1.1961375879928001E-4</v>
      </c>
      <c r="AO428" s="173">
        <f t="shared" si="599"/>
        <v>1.1621631118009E-4</v>
      </c>
      <c r="AP428" s="173">
        <f t="shared" si="600"/>
        <v>1.3014172468842999E-4</v>
      </c>
      <c r="AQ428" s="173">
        <f t="shared" si="601"/>
        <v>1.3054355838775999E-4</v>
      </c>
      <c r="AR428" s="173">
        <f t="shared" si="602"/>
        <v>1.3512034144912998E-4</v>
      </c>
      <c r="AS428" s="230">
        <f t="shared" si="632"/>
        <v>1.3114819469963932E-4</v>
      </c>
      <c r="AT428" s="230">
        <f t="shared" si="632"/>
        <v>1.2717604795014866E-4</v>
      </c>
      <c r="AU428" s="230">
        <f t="shared" si="632"/>
        <v>1.23203901200658E-4</v>
      </c>
      <c r="AV428" s="230">
        <f t="shared" si="632"/>
        <v>1.1923175445116732E-4</v>
      </c>
      <c r="AW428" s="230">
        <f t="shared" si="632"/>
        <v>1.1525960770167666E-4</v>
      </c>
      <c r="AX428" s="230">
        <f t="shared" si="632"/>
        <v>1.1128746095218599E-4</v>
      </c>
      <c r="AY428" s="230">
        <f t="shared" si="632"/>
        <v>1.0731531420269533E-4</v>
      </c>
      <c r="AZ428" s="230">
        <f t="shared" si="632"/>
        <v>1.0334316745320467E-4</v>
      </c>
      <c r="BA428" s="230">
        <f t="shared" si="633"/>
        <v>9.9371020703714006E-5</v>
      </c>
      <c r="BB428" s="230">
        <f t="shared" si="633"/>
        <v>9.5398873954223346E-5</v>
      </c>
      <c r="BC428" s="230">
        <f t="shared" si="633"/>
        <v>9.1426727204732672E-5</v>
      </c>
      <c r="BD428" s="230">
        <f t="shared" si="633"/>
        <v>8.7454580455242011E-5</v>
      </c>
      <c r="BE428" s="230">
        <f t="shared" si="633"/>
        <v>8.3482433705751351E-5</v>
      </c>
      <c r="BF428" s="230">
        <f t="shared" si="633"/>
        <v>7.9510286956260677E-5</v>
      </c>
      <c r="BG428" s="230">
        <f t="shared" si="633"/>
        <v>7.5538140206770016E-5</v>
      </c>
      <c r="BH428" s="230">
        <f t="shared" si="633"/>
        <v>7.1565993457279356E-5</v>
      </c>
      <c r="BI428" s="230">
        <f t="shared" si="633"/>
        <v>6.7593846707788695E-5</v>
      </c>
      <c r="BJ428" s="230">
        <f t="shared" si="633"/>
        <v>6.3621699958298035E-5</v>
      </c>
      <c r="BK428" s="230">
        <f t="shared" si="634"/>
        <v>5.9649553208807361E-5</v>
      </c>
      <c r="BL428" s="230">
        <f t="shared" si="634"/>
        <v>5.56774064593167E-5</v>
      </c>
      <c r="BM428" s="230">
        <f t="shared" si="634"/>
        <v>5.170525970982604E-5</v>
      </c>
      <c r="BN428" s="230">
        <f t="shared" si="634"/>
        <v>4.7733112960335366E-5</v>
      </c>
      <c r="BO428" s="230">
        <f t="shared" si="634"/>
        <v>4.3760966210844705E-5</v>
      </c>
      <c r="BP428" s="230">
        <f t="shared" si="634"/>
        <v>3.9788819461354045E-5</v>
      </c>
      <c r="BQ428" s="230">
        <f t="shared" si="634"/>
        <v>3.5816672711863384E-5</v>
      </c>
      <c r="BR428" s="230">
        <f t="shared" si="634"/>
        <v>3.1844525962372724E-5</v>
      </c>
      <c r="BS428" s="230">
        <f t="shared" si="634"/>
        <v>2.787237921288205E-5</v>
      </c>
      <c r="BT428" s="230">
        <f t="shared" si="634"/>
        <v>2.3900232463391389E-5</v>
      </c>
      <c r="BU428" s="230">
        <f t="shared" si="635"/>
        <v>1.9928085713900729E-5</v>
      </c>
      <c r="BV428" s="230">
        <f t="shared" si="635"/>
        <v>1.5955938964410055E-5</v>
      </c>
      <c r="BW428" s="230">
        <f t="shared" si="635"/>
        <v>1.1983792214919394E-5</v>
      </c>
      <c r="BX428" s="230">
        <f t="shared" si="635"/>
        <v>8.0116454654287339E-6</v>
      </c>
      <c r="BY428" s="230">
        <f t="shared" si="635"/>
        <v>4.0394987159380735E-6</v>
      </c>
      <c r="BZ428" s="230">
        <f t="shared" si="635"/>
        <v>6.7351966447412983E-8</v>
      </c>
      <c r="CA428" s="230">
        <f t="shared" si="635"/>
        <v>-2.6250981496556048E-6</v>
      </c>
      <c r="CB428" s="230">
        <f t="shared" si="635"/>
        <v>-2.7024068289825997E-6</v>
      </c>
      <c r="CC428" s="230">
        <f t="shared" si="635"/>
        <v>-2.7024068289825997E-6</v>
      </c>
      <c r="CD428" s="230">
        <f t="shared" si="635"/>
        <v>-2.7024068289825997E-6</v>
      </c>
      <c r="CE428" s="230">
        <f t="shared" si="636"/>
        <v>-2.7024068289825997E-6</v>
      </c>
      <c r="CF428" s="230">
        <f t="shared" si="636"/>
        <v>-2.7024068289825997E-6</v>
      </c>
      <c r="CG428" s="230">
        <f t="shared" si="636"/>
        <v>-2.7024068289825997E-6</v>
      </c>
      <c r="CH428" s="230">
        <f t="shared" si="636"/>
        <v>-2.7024068289825997E-6</v>
      </c>
      <c r="CI428" s="230">
        <f t="shared" si="636"/>
        <v>-2.7024068289825997E-6</v>
      </c>
      <c r="CJ428" s="230">
        <f t="shared" si="636"/>
        <v>-2.7024068289825997E-6</v>
      </c>
      <c r="CK428" s="230">
        <f t="shared" si="636"/>
        <v>-2.7024068289825997E-6</v>
      </c>
      <c r="CL428" s="230">
        <f t="shared" si="636"/>
        <v>-2.7024068289825997E-6</v>
      </c>
      <c r="CM428" s="230">
        <f t="shared" si="636"/>
        <v>-2.7024068289825997E-6</v>
      </c>
      <c r="CN428" s="230">
        <f t="shared" si="636"/>
        <v>-2.7024068289825997E-6</v>
      </c>
      <c r="CO428" s="230">
        <f t="shared" si="637"/>
        <v>-2.7024068289825997E-6</v>
      </c>
      <c r="CP428" s="230">
        <f t="shared" si="637"/>
        <v>-2.7024068289825997E-6</v>
      </c>
      <c r="CQ428" s="230">
        <f t="shared" si="637"/>
        <v>-2.7024068289825997E-6</v>
      </c>
      <c r="CR428" s="230">
        <f t="shared" si="637"/>
        <v>-2.7024068289825997E-6</v>
      </c>
      <c r="CS428" s="230">
        <f t="shared" si="637"/>
        <v>-2.7024068289825997E-6</v>
      </c>
      <c r="CT428" s="230">
        <f t="shared" si="637"/>
        <v>-2.7024068289825997E-6</v>
      </c>
      <c r="CU428" s="230">
        <f t="shared" si="637"/>
        <v>-2.7024068289825997E-6</v>
      </c>
      <c r="CV428" s="230">
        <f t="shared" si="637"/>
        <v>-2.7024068289825997E-6</v>
      </c>
      <c r="CW428" s="230">
        <f t="shared" si="637"/>
        <v>-2.7024068289825997E-6</v>
      </c>
      <c r="CX428" s="230">
        <f t="shared" si="637"/>
        <v>-2.7024068289825997E-6</v>
      </c>
      <c r="CY428" s="230">
        <f t="shared" si="638"/>
        <v>-2.7024068289825997E-6</v>
      </c>
      <c r="CZ428" s="230">
        <f t="shared" si="638"/>
        <v>-2.7024068289825997E-6</v>
      </c>
      <c r="DA428" s="230">
        <f t="shared" si="638"/>
        <v>-2.7024068289825997E-6</v>
      </c>
      <c r="DB428" s="230">
        <f t="shared" si="638"/>
        <v>-2.7024068289825997E-6</v>
      </c>
      <c r="DC428" s="230">
        <f t="shared" si="638"/>
        <v>-2.7024068289825997E-6</v>
      </c>
      <c r="DD428" s="230">
        <f t="shared" si="638"/>
        <v>-2.7024068289825997E-6</v>
      </c>
      <c r="DE428" s="230">
        <f t="shared" si="638"/>
        <v>-2.7024068289825997E-6</v>
      </c>
      <c r="DF428" s="230">
        <f t="shared" si="638"/>
        <v>-2.7024068289825997E-6</v>
      </c>
      <c r="DG428" s="230">
        <f t="shared" si="638"/>
        <v>-2.7024068289825997E-6</v>
      </c>
      <c r="DH428" s="230">
        <f t="shared" si="638"/>
        <v>-2.7024068289825997E-6</v>
      </c>
      <c r="DI428" s="230">
        <f t="shared" si="639"/>
        <v>-2.7024068289825997E-6</v>
      </c>
      <c r="DJ428" s="230">
        <f t="shared" si="639"/>
        <v>-2.7024068289825997E-6</v>
      </c>
      <c r="DK428" s="230">
        <f t="shared" si="639"/>
        <v>-2.7024068289825997E-6</v>
      </c>
      <c r="DL428" s="230">
        <f t="shared" si="639"/>
        <v>-2.7024068289825997E-6</v>
      </c>
      <c r="DM428" s="230">
        <f t="shared" si="639"/>
        <v>-2.7024068289825997E-6</v>
      </c>
      <c r="DN428" s="230">
        <f t="shared" si="639"/>
        <v>-2.7024068289825997E-6</v>
      </c>
      <c r="DO428" s="230">
        <f t="shared" si="639"/>
        <v>-2.7024068289825997E-6</v>
      </c>
      <c r="DP428" s="230">
        <f t="shared" si="639"/>
        <v>-2.7024068289825997E-6</v>
      </c>
    </row>
    <row r="429" spans="2:120" x14ac:dyDescent="0.25">
      <c r="B429" s="194" t="str">
        <f t="shared" si="603"/>
        <v>Saint Lucia</v>
      </c>
      <c r="C429" s="233">
        <f>'web app'!$C$29</f>
        <v>668.55</v>
      </c>
      <c r="D429" s="234">
        <f>'web app'!$C$17</f>
        <v>0.15</v>
      </c>
      <c r="E429" s="235">
        <f>VLOOKUP($S429,'data countries EDGAR'!$A$15:$AA$223,'data countries EDGAR'!$AA$12,FALSE)</f>
        <v>2.3399869870540522E-5</v>
      </c>
      <c r="F429" s="235">
        <f>VLOOKUP($S429,'data countries EDGAR'!$A$15:$AA$223,'data countries EDGAR'!$Z$12,FALSE)</f>
        <v>8.0323702289076817E-6</v>
      </c>
      <c r="G429" s="193">
        <f t="shared" si="604"/>
        <v>6.9111323993482753E-3</v>
      </c>
      <c r="H429" s="262">
        <f>VLOOKUP($S429,'data countries EDGAR'!$A$15:$AA$223,'data countries EDGAR'!M$12,FALSE)/1000</f>
        <v>2.9471206167396003E-4</v>
      </c>
      <c r="I429" s="236">
        <f>VLOOKUP($S429,'data countries EDGAR'!$A$15:$AA$223,'data countries EDGAR'!N$12,FALSE)/1000</f>
        <v>2.7764495373970002E-4</v>
      </c>
      <c r="J429" s="236">
        <f>VLOOKUP($S429,'data countries EDGAR'!$A$15:$AA$223,'data countries EDGAR'!O$12,FALSE)/1000</f>
        <v>2.8222621490772996E-4</v>
      </c>
      <c r="K429" s="236">
        <f>VLOOKUP($S429,'data countries EDGAR'!$A$15:$AA$223,'data countries EDGAR'!P$12,FALSE)/1000</f>
        <v>2.9606497550626996E-4</v>
      </c>
      <c r="L429" s="236">
        <f>VLOOKUP($S429,'data countries EDGAR'!$A$15:$AA$223,'data countries EDGAR'!Q$12,FALSE)/1000</f>
        <v>2.9701522264022004E-4</v>
      </c>
      <c r="M429" s="236">
        <f>VLOOKUP($S429,'data countries EDGAR'!$A$15:$AA$223,'data countries EDGAR'!R$12,FALSE)/1000</f>
        <v>3.0746017256776998E-4</v>
      </c>
      <c r="N429" s="236"/>
      <c r="O429" s="236"/>
      <c r="P429" s="262">
        <f t="shared" si="605"/>
        <v>1.4604115393616901E-3</v>
      </c>
      <c r="Q429" s="194">
        <f t="shared" si="606"/>
        <v>-2.3364314309692202E-4</v>
      </c>
      <c r="R429" s="237">
        <f t="shared" si="607"/>
        <v>4.2864631871369949E-2</v>
      </c>
      <c r="S429" s="194" t="str">
        <f>'data countries EDGAR'!A172</f>
        <v>Saint Lucia</v>
      </c>
      <c r="T429" s="210">
        <f>'web app'!$M$22-1</f>
        <v>2024</v>
      </c>
      <c r="U429" s="228">
        <f t="shared" si="608"/>
        <v>5.4507208599865855E-3</v>
      </c>
      <c r="V429" s="193">
        <f t="shared" si="590"/>
        <v>5.4507208599815322E-3</v>
      </c>
      <c r="W429" s="254">
        <f t="shared" si="609"/>
        <v>5.6407249694212513E-2</v>
      </c>
      <c r="X429" s="197">
        <f t="shared" si="591"/>
        <v>3.0746017256776998E-4</v>
      </c>
      <c r="Y429" s="229">
        <f t="shared" si="592"/>
        <v>-6.1492034513554E-6</v>
      </c>
      <c r="Z429" s="199">
        <f t="shared" si="610"/>
        <v>3.1360937601912541E-4</v>
      </c>
      <c r="AA429" s="199">
        <f t="shared" si="593"/>
        <v>-1.2819540935220368</v>
      </c>
      <c r="AB429" s="200">
        <f t="shared" si="594"/>
        <v>1309.9566737833766</v>
      </c>
      <c r="AC429" s="199">
        <f t="shared" si="611"/>
        <v>2024.5064540864469</v>
      </c>
      <c r="AD429" s="199">
        <f t="shared" si="612"/>
        <v>2063.2351491615923</v>
      </c>
      <c r="AE429" s="201">
        <f t="shared" si="613"/>
        <v>2063.2351491615923</v>
      </c>
      <c r="AF429" s="202">
        <f t="shared" si="595"/>
        <v>2062.4756364329337</v>
      </c>
      <c r="AG429" s="202">
        <f t="shared" si="614"/>
        <v>2063.2351491615923</v>
      </c>
      <c r="AH429" s="202">
        <f t="shared" si="615"/>
        <v>2063</v>
      </c>
      <c r="AI429" s="177">
        <f t="shared" si="596"/>
        <v>2062</v>
      </c>
      <c r="AJ429" s="178" cm="1">
        <f t="array" ref="AJ429">IFERROR(INDEX($AN$6:$DP$6,MATCH(_xlfn.AGGREGATE(14,6,(AN429:DP429)/(AN429:DP429&lt;=0),1),AN429:DP429,0)),"-")</f>
        <v>2062</v>
      </c>
      <c r="AL429" s="176" t="s">
        <v>302</v>
      </c>
      <c r="AM429" s="154">
        <f t="shared" si="597"/>
        <v>2.9471206167396003E-4</v>
      </c>
      <c r="AN429" s="173">
        <f t="shared" si="598"/>
        <v>2.7764495373970002E-4</v>
      </c>
      <c r="AO429" s="173">
        <f t="shared" si="599"/>
        <v>2.8222621490772996E-4</v>
      </c>
      <c r="AP429" s="173">
        <f t="shared" si="600"/>
        <v>2.9606497550626996E-4</v>
      </c>
      <c r="AQ429" s="173">
        <f t="shared" si="601"/>
        <v>2.9701522264022004E-4</v>
      </c>
      <c r="AR429" s="173">
        <f t="shared" si="602"/>
        <v>3.0746017256776998E-4</v>
      </c>
      <c r="AS429" s="230">
        <f t="shared" si="632"/>
        <v>2.9936392451381687E-4</v>
      </c>
      <c r="AT429" s="230">
        <f t="shared" si="632"/>
        <v>2.9126767645986377E-4</v>
      </c>
      <c r="AU429" s="230">
        <f t="shared" si="632"/>
        <v>2.831714284059106E-4</v>
      </c>
      <c r="AV429" s="230">
        <f t="shared" si="632"/>
        <v>2.7507518035195749E-4</v>
      </c>
      <c r="AW429" s="230">
        <f t="shared" si="632"/>
        <v>2.6697893229800439E-4</v>
      </c>
      <c r="AX429" s="230">
        <f t="shared" si="632"/>
        <v>2.5888268424405128E-4</v>
      </c>
      <c r="AY429" s="230">
        <f t="shared" si="632"/>
        <v>2.5078643619009817E-4</v>
      </c>
      <c r="AZ429" s="230">
        <f t="shared" si="632"/>
        <v>2.42690188136145E-4</v>
      </c>
      <c r="BA429" s="230">
        <f t="shared" si="633"/>
        <v>2.345939400821919E-4</v>
      </c>
      <c r="BB429" s="230">
        <f t="shared" si="633"/>
        <v>2.2649769202823879E-4</v>
      </c>
      <c r="BC429" s="230">
        <f t="shared" si="633"/>
        <v>2.1840144397428565E-4</v>
      </c>
      <c r="BD429" s="230">
        <f t="shared" si="633"/>
        <v>2.1030519592033254E-4</v>
      </c>
      <c r="BE429" s="230">
        <f t="shared" si="633"/>
        <v>2.0220894786637941E-4</v>
      </c>
      <c r="BF429" s="230">
        <f t="shared" si="633"/>
        <v>1.941126998124263E-4</v>
      </c>
      <c r="BG429" s="230">
        <f t="shared" si="633"/>
        <v>1.8601645175847319E-4</v>
      </c>
      <c r="BH429" s="230">
        <f t="shared" si="633"/>
        <v>1.7792020370452005E-4</v>
      </c>
      <c r="BI429" s="230">
        <f t="shared" si="633"/>
        <v>1.6982395565056694E-4</v>
      </c>
      <c r="BJ429" s="230">
        <f t="shared" si="633"/>
        <v>1.6172770759661381E-4</v>
      </c>
      <c r="BK429" s="230">
        <f t="shared" si="634"/>
        <v>1.536314595426607E-4</v>
      </c>
      <c r="BL429" s="230">
        <f t="shared" si="634"/>
        <v>1.4553521148870756E-4</v>
      </c>
      <c r="BM429" s="230">
        <f t="shared" si="634"/>
        <v>1.3743896343475445E-4</v>
      </c>
      <c r="BN429" s="230">
        <f t="shared" si="634"/>
        <v>1.2934271538080132E-4</v>
      </c>
      <c r="BO429" s="230">
        <f t="shared" si="634"/>
        <v>1.2124646732684821E-4</v>
      </c>
      <c r="BP429" s="230">
        <f t="shared" si="634"/>
        <v>1.131502192728951E-4</v>
      </c>
      <c r="BQ429" s="230">
        <f t="shared" si="634"/>
        <v>1.0505397121894197E-4</v>
      </c>
      <c r="BR429" s="230">
        <f t="shared" si="634"/>
        <v>9.6957723164988857E-5</v>
      </c>
      <c r="BS429" s="230">
        <f t="shared" si="634"/>
        <v>8.8861475111035721E-5</v>
      </c>
      <c r="BT429" s="230">
        <f t="shared" si="634"/>
        <v>8.0765227057082612E-5</v>
      </c>
      <c r="BU429" s="230">
        <f t="shared" si="635"/>
        <v>7.2668979003129476E-5</v>
      </c>
      <c r="BV429" s="230">
        <f t="shared" si="635"/>
        <v>6.4572730949176367E-5</v>
      </c>
      <c r="BW429" s="230">
        <f t="shared" si="635"/>
        <v>5.6476482895223231E-5</v>
      </c>
      <c r="BX429" s="230">
        <f t="shared" si="635"/>
        <v>4.8380234841270122E-5</v>
      </c>
      <c r="BY429" s="230">
        <f t="shared" si="635"/>
        <v>4.0283986787317014E-5</v>
      </c>
      <c r="BZ429" s="230">
        <f t="shared" si="635"/>
        <v>3.2187738733363905E-5</v>
      </c>
      <c r="CA429" s="230">
        <f t="shared" si="635"/>
        <v>2.4091490679410742E-5</v>
      </c>
      <c r="CB429" s="230">
        <f t="shared" si="635"/>
        <v>1.5995242625457633E-5</v>
      </c>
      <c r="CC429" s="230">
        <f t="shared" si="635"/>
        <v>7.8989945715045242E-6</v>
      </c>
      <c r="CD429" s="230">
        <f t="shared" si="635"/>
        <v>-1.9725348244858465E-7</v>
      </c>
      <c r="CE429" s="230">
        <f t="shared" si="636"/>
        <v>-5.9253619143237002E-6</v>
      </c>
      <c r="CF429" s="230">
        <f t="shared" si="636"/>
        <v>-6.1492034513554E-6</v>
      </c>
      <c r="CG429" s="230">
        <f t="shared" si="636"/>
        <v>-6.1492034513554E-6</v>
      </c>
      <c r="CH429" s="230">
        <f t="shared" si="636"/>
        <v>-6.1492034513554E-6</v>
      </c>
      <c r="CI429" s="230">
        <f t="shared" si="636"/>
        <v>-6.1492034513554E-6</v>
      </c>
      <c r="CJ429" s="230">
        <f t="shared" si="636"/>
        <v>-6.1492034513554E-6</v>
      </c>
      <c r="CK429" s="230">
        <f t="shared" si="636"/>
        <v>-6.1492034513554E-6</v>
      </c>
      <c r="CL429" s="230">
        <f t="shared" si="636"/>
        <v>-6.1492034513554E-6</v>
      </c>
      <c r="CM429" s="230">
        <f t="shared" si="636"/>
        <v>-6.1492034513554E-6</v>
      </c>
      <c r="CN429" s="230">
        <f t="shared" si="636"/>
        <v>-6.1492034513554E-6</v>
      </c>
      <c r="CO429" s="230">
        <f t="shared" si="637"/>
        <v>-6.1492034513554E-6</v>
      </c>
      <c r="CP429" s="230">
        <f t="shared" si="637"/>
        <v>-6.1492034513554E-6</v>
      </c>
      <c r="CQ429" s="230">
        <f t="shared" si="637"/>
        <v>-6.1492034513554E-6</v>
      </c>
      <c r="CR429" s="230">
        <f t="shared" si="637"/>
        <v>-6.1492034513554E-6</v>
      </c>
      <c r="CS429" s="230">
        <f t="shared" si="637"/>
        <v>-6.1492034513554E-6</v>
      </c>
      <c r="CT429" s="230">
        <f t="shared" si="637"/>
        <v>-6.1492034513554E-6</v>
      </c>
      <c r="CU429" s="230">
        <f t="shared" si="637"/>
        <v>-6.1492034513554E-6</v>
      </c>
      <c r="CV429" s="230">
        <f t="shared" si="637"/>
        <v>-6.1492034513554E-6</v>
      </c>
      <c r="CW429" s="230">
        <f t="shared" si="637"/>
        <v>-6.1492034513554E-6</v>
      </c>
      <c r="CX429" s="230">
        <f t="shared" si="637"/>
        <v>-6.1492034513554E-6</v>
      </c>
      <c r="CY429" s="230">
        <f t="shared" si="638"/>
        <v>-6.1492034513554E-6</v>
      </c>
      <c r="CZ429" s="230">
        <f t="shared" si="638"/>
        <v>-6.1492034513554E-6</v>
      </c>
      <c r="DA429" s="230">
        <f t="shared" si="638"/>
        <v>-6.1492034513554E-6</v>
      </c>
      <c r="DB429" s="230">
        <f t="shared" si="638"/>
        <v>-6.1492034513554E-6</v>
      </c>
      <c r="DC429" s="230">
        <f t="shared" si="638"/>
        <v>-6.1492034513554E-6</v>
      </c>
      <c r="DD429" s="230">
        <f t="shared" si="638"/>
        <v>-6.1492034513554E-6</v>
      </c>
      <c r="DE429" s="230">
        <f t="shared" si="638"/>
        <v>-6.1492034513554E-6</v>
      </c>
      <c r="DF429" s="230">
        <f t="shared" si="638"/>
        <v>-6.1492034513554E-6</v>
      </c>
      <c r="DG429" s="230">
        <f t="shared" si="638"/>
        <v>-6.1492034513554E-6</v>
      </c>
      <c r="DH429" s="230">
        <f t="shared" si="638"/>
        <v>-6.1492034513554E-6</v>
      </c>
      <c r="DI429" s="230">
        <f t="shared" si="639"/>
        <v>-6.1492034513554E-6</v>
      </c>
      <c r="DJ429" s="230">
        <f t="shared" si="639"/>
        <v>-6.1492034513554E-6</v>
      </c>
      <c r="DK429" s="230">
        <f t="shared" si="639"/>
        <v>-6.1492034513554E-6</v>
      </c>
      <c r="DL429" s="230">
        <f t="shared" si="639"/>
        <v>-6.1492034513554E-6</v>
      </c>
      <c r="DM429" s="230">
        <f t="shared" si="639"/>
        <v>-6.1492034513554E-6</v>
      </c>
      <c r="DN429" s="230">
        <f t="shared" si="639"/>
        <v>-6.1492034513554E-6</v>
      </c>
      <c r="DO429" s="230">
        <f t="shared" si="639"/>
        <v>-6.1492034513554E-6</v>
      </c>
      <c r="DP429" s="230">
        <f t="shared" si="639"/>
        <v>-6.1492034513554E-6</v>
      </c>
    </row>
    <row r="430" spans="2:120" x14ac:dyDescent="0.25">
      <c r="B430" s="194" t="str">
        <f t="shared" si="603"/>
        <v>Saint Pierre and Miquelon</v>
      </c>
      <c r="C430" s="233">
        <f>'web app'!$C$29</f>
        <v>668.55</v>
      </c>
      <c r="D430" s="234">
        <f>'web app'!$C$17</f>
        <v>0.15</v>
      </c>
      <c r="E430" s="235">
        <f>VLOOKUP($S430,'data countries EDGAR'!$A$15:$AA$223,'data countries EDGAR'!$AA$12,FALSE)</f>
        <v>8.2666036990942008E-7</v>
      </c>
      <c r="F430" s="235">
        <f>VLOOKUP($S430,'data countries EDGAR'!$A$15:$AA$223,'data countries EDGAR'!$Z$12,FALSE)</f>
        <v>9.541776687990246E-7</v>
      </c>
      <c r="G430" s="193">
        <f t="shared" si="604"/>
        <v>6.2512772694969104E-4</v>
      </c>
      <c r="H430" s="262">
        <f>VLOOKUP($S430,'data countries EDGAR'!$A$15:$AA$223,'data countries EDGAR'!M$12,FALSE)/1000</f>
        <v>3.5009301110521001E-5</v>
      </c>
      <c r="I430" s="236">
        <f>VLOOKUP($S430,'data countries EDGAR'!$A$15:$AA$223,'data countries EDGAR'!N$12,FALSE)/1000</f>
        <v>3.2488598726474999E-5</v>
      </c>
      <c r="J430" s="236">
        <f>VLOOKUP($S430,'data countries EDGAR'!$A$15:$AA$223,'data countries EDGAR'!O$12,FALSE)/1000</f>
        <v>2.8839554496256002E-5</v>
      </c>
      <c r="K430" s="236">
        <f>VLOOKUP($S430,'data countries EDGAR'!$A$15:$AA$223,'data countries EDGAR'!P$12,FALSE)/1000</f>
        <v>2.8732073625324003E-5</v>
      </c>
      <c r="L430" s="236">
        <f>VLOOKUP($S430,'data countries EDGAR'!$A$15:$AA$223,'data countries EDGAR'!Q$12,FALSE)/1000</f>
        <v>2.8763849567220002E-5</v>
      </c>
      <c r="M430" s="236">
        <f>VLOOKUP($S430,'data countries EDGAR'!$A$15:$AA$223,'data countries EDGAR'!R$12,FALSE)/1000</f>
        <v>2.8653081338532001E-5</v>
      </c>
      <c r="N430" s="236"/>
      <c r="O430" s="236"/>
      <c r="P430" s="262">
        <f t="shared" si="605"/>
        <v>1.47477157753807E-4</v>
      </c>
      <c r="Q430" s="194">
        <f t="shared" si="606"/>
        <v>-2.2959064378484472E-5</v>
      </c>
      <c r="R430" s="237">
        <f t="shared" si="607"/>
        <v>4.8066653447384422E-2</v>
      </c>
      <c r="S430" s="194" t="str">
        <f>'data countries EDGAR'!A173</f>
        <v>Saint Pierre and Miquelon</v>
      </c>
      <c r="T430" s="210">
        <f>'web app'!$M$22-1</f>
        <v>2024</v>
      </c>
      <c r="U430" s="228">
        <f t="shared" si="608"/>
        <v>4.7765056919588404E-4</v>
      </c>
      <c r="V430" s="193">
        <f t="shared" si="590"/>
        <v>4.776505691953105E-4</v>
      </c>
      <c r="W430" s="254">
        <f t="shared" si="609"/>
        <v>5.9987537304091232E-2</v>
      </c>
      <c r="X430" s="197">
        <f t="shared" si="591"/>
        <v>2.8653081338532001E-5</v>
      </c>
      <c r="Y430" s="229">
        <f t="shared" si="592"/>
        <v>-5.7306162677063999E-7</v>
      </c>
      <c r="Z430" s="199">
        <f t="shared" si="610"/>
        <v>2.9226142965302643E-5</v>
      </c>
      <c r="AA430" s="199">
        <f t="shared" si="593"/>
        <v>-0.11940828551513659</v>
      </c>
      <c r="AB430" s="200">
        <f t="shared" si="594"/>
        <v>121.95580446780465</v>
      </c>
      <c r="AC430" s="199">
        <f t="shared" si="611"/>
        <v>2024.5068194030223</v>
      </c>
      <c r="AD430" s="199">
        <f t="shared" si="612"/>
        <v>2061.1601006862429</v>
      </c>
      <c r="AE430" s="201">
        <f t="shared" si="613"/>
        <v>2061.1601006862429</v>
      </c>
      <c r="AF430" s="202">
        <f t="shared" si="595"/>
        <v>2060.4412751825912</v>
      </c>
      <c r="AG430" s="202">
        <f t="shared" si="614"/>
        <v>2061.1601006862429</v>
      </c>
      <c r="AH430" s="202">
        <f t="shared" si="615"/>
        <v>2061</v>
      </c>
      <c r="AI430" s="177">
        <f t="shared" si="596"/>
        <v>2060</v>
      </c>
      <c r="AJ430" s="178" cm="1">
        <f t="array" ref="AJ430">IFERROR(INDEX($AN$6:$DP$6,MATCH(_xlfn.AGGREGATE(14,6,(AN430:DP430)/(AN430:DP430&lt;=0),1),AN430:DP430,0)),"-")</f>
        <v>2060</v>
      </c>
      <c r="AL430" s="176" t="s">
        <v>302</v>
      </c>
      <c r="AM430" s="154">
        <f t="shared" si="597"/>
        <v>3.5009301110521001E-5</v>
      </c>
      <c r="AN430" s="173">
        <f t="shared" si="598"/>
        <v>3.2488598726474999E-5</v>
      </c>
      <c r="AO430" s="173">
        <f t="shared" si="599"/>
        <v>2.8839554496256002E-5</v>
      </c>
      <c r="AP430" s="173">
        <f t="shared" si="600"/>
        <v>2.8732073625324003E-5</v>
      </c>
      <c r="AQ430" s="173">
        <f t="shared" si="601"/>
        <v>2.8763849567220002E-5</v>
      </c>
      <c r="AR430" s="173">
        <f t="shared" si="602"/>
        <v>2.8653081338532001E-5</v>
      </c>
      <c r="AS430" s="230">
        <f t="shared" si="632"/>
        <v>2.7855861952381486E-5</v>
      </c>
      <c r="AT430" s="230">
        <f t="shared" si="632"/>
        <v>2.7058642566230972E-5</v>
      </c>
      <c r="AU430" s="230">
        <f t="shared" si="632"/>
        <v>2.6261423180080457E-5</v>
      </c>
      <c r="AV430" s="230">
        <f t="shared" si="632"/>
        <v>2.5464203793929942E-5</v>
      </c>
      <c r="AW430" s="230">
        <f t="shared" si="632"/>
        <v>2.4666984407779427E-5</v>
      </c>
      <c r="AX430" s="230">
        <f t="shared" si="632"/>
        <v>2.3869765021628912E-5</v>
      </c>
      <c r="AY430" s="230">
        <f t="shared" si="632"/>
        <v>2.3072545635478398E-5</v>
      </c>
      <c r="AZ430" s="230">
        <f t="shared" si="632"/>
        <v>2.2275326249327883E-5</v>
      </c>
      <c r="BA430" s="230">
        <f t="shared" si="633"/>
        <v>2.1478106863177368E-5</v>
      </c>
      <c r="BB430" s="230">
        <f t="shared" si="633"/>
        <v>2.068088747702685E-5</v>
      </c>
      <c r="BC430" s="230">
        <f t="shared" si="633"/>
        <v>1.9883668090876335E-5</v>
      </c>
      <c r="BD430" s="230">
        <f t="shared" si="633"/>
        <v>1.908644870472582E-5</v>
      </c>
      <c r="BE430" s="230">
        <f t="shared" si="633"/>
        <v>1.8289229318575306E-5</v>
      </c>
      <c r="BF430" s="230">
        <f t="shared" si="633"/>
        <v>1.7492009932424791E-5</v>
      </c>
      <c r="BG430" s="230">
        <f t="shared" si="633"/>
        <v>1.6694790546274276E-5</v>
      </c>
      <c r="BH430" s="230">
        <f t="shared" si="633"/>
        <v>1.5897571160123761E-5</v>
      </c>
      <c r="BI430" s="230">
        <f t="shared" si="633"/>
        <v>1.5100351773973248E-5</v>
      </c>
      <c r="BJ430" s="230">
        <f t="shared" si="633"/>
        <v>1.4303132387822733E-5</v>
      </c>
      <c r="BK430" s="230">
        <f t="shared" si="634"/>
        <v>1.3505913001672219E-5</v>
      </c>
      <c r="BL430" s="230">
        <f t="shared" si="634"/>
        <v>1.2708693615521702E-5</v>
      </c>
      <c r="BM430" s="230">
        <f t="shared" si="634"/>
        <v>1.1911474229371187E-5</v>
      </c>
      <c r="BN430" s="230">
        <f t="shared" si="634"/>
        <v>1.1114254843220673E-5</v>
      </c>
      <c r="BO430" s="230">
        <f t="shared" si="634"/>
        <v>1.0317035457070158E-5</v>
      </c>
      <c r="BP430" s="230">
        <f t="shared" si="634"/>
        <v>9.5198160709196431E-6</v>
      </c>
      <c r="BQ430" s="230">
        <f t="shared" si="634"/>
        <v>8.7225966847691283E-6</v>
      </c>
      <c r="BR430" s="230">
        <f t="shared" si="634"/>
        <v>7.9253772986186136E-6</v>
      </c>
      <c r="BS430" s="230">
        <f t="shared" si="634"/>
        <v>7.1281579124680988E-6</v>
      </c>
      <c r="BT430" s="230">
        <f t="shared" si="634"/>
        <v>6.330938526317584E-6</v>
      </c>
      <c r="BU430" s="230">
        <f t="shared" si="635"/>
        <v>5.5337191401670692E-6</v>
      </c>
      <c r="BV430" s="230">
        <f t="shared" si="635"/>
        <v>4.7364997540165545E-6</v>
      </c>
      <c r="BW430" s="230">
        <f t="shared" si="635"/>
        <v>3.9392803678660397E-6</v>
      </c>
      <c r="BX430" s="230">
        <f t="shared" si="635"/>
        <v>3.1420609817155249E-6</v>
      </c>
      <c r="BY430" s="230">
        <f t="shared" si="635"/>
        <v>2.3448415955650101E-6</v>
      </c>
      <c r="BZ430" s="230">
        <f t="shared" si="635"/>
        <v>1.5476222094144954E-6</v>
      </c>
      <c r="CA430" s="230">
        <f t="shared" si="635"/>
        <v>7.5040282326398059E-7</v>
      </c>
      <c r="CB430" s="230">
        <f t="shared" si="635"/>
        <v>-4.6816562886534184E-8</v>
      </c>
      <c r="CC430" s="230">
        <f t="shared" si="635"/>
        <v>-5.6284437154295749E-7</v>
      </c>
      <c r="CD430" s="230">
        <f t="shared" si="635"/>
        <v>-5.7306162677063999E-7</v>
      </c>
      <c r="CE430" s="230">
        <f t="shared" si="636"/>
        <v>-5.7306162677063999E-7</v>
      </c>
      <c r="CF430" s="230">
        <f t="shared" si="636"/>
        <v>-5.7306162677063999E-7</v>
      </c>
      <c r="CG430" s="230">
        <f t="shared" si="636"/>
        <v>-5.7306162677063999E-7</v>
      </c>
      <c r="CH430" s="230">
        <f t="shared" si="636"/>
        <v>-5.7306162677063999E-7</v>
      </c>
      <c r="CI430" s="230">
        <f t="shared" si="636"/>
        <v>-5.7306162677063999E-7</v>
      </c>
      <c r="CJ430" s="230">
        <f t="shared" si="636"/>
        <v>-5.7306162677063999E-7</v>
      </c>
      <c r="CK430" s="230">
        <f t="shared" si="636"/>
        <v>-5.7306162677063999E-7</v>
      </c>
      <c r="CL430" s="230">
        <f t="shared" si="636"/>
        <v>-5.7306162677063999E-7</v>
      </c>
      <c r="CM430" s="230">
        <f t="shared" si="636"/>
        <v>-5.7306162677063999E-7</v>
      </c>
      <c r="CN430" s="230">
        <f t="shared" si="636"/>
        <v>-5.7306162677063999E-7</v>
      </c>
      <c r="CO430" s="230">
        <f t="shared" si="637"/>
        <v>-5.7306162677063999E-7</v>
      </c>
      <c r="CP430" s="230">
        <f t="shared" si="637"/>
        <v>-5.7306162677063999E-7</v>
      </c>
      <c r="CQ430" s="230">
        <f t="shared" si="637"/>
        <v>-5.7306162677063999E-7</v>
      </c>
      <c r="CR430" s="230">
        <f t="shared" si="637"/>
        <v>-5.7306162677063999E-7</v>
      </c>
      <c r="CS430" s="230">
        <f t="shared" si="637"/>
        <v>-5.7306162677063999E-7</v>
      </c>
      <c r="CT430" s="230">
        <f t="shared" si="637"/>
        <v>-5.7306162677063999E-7</v>
      </c>
      <c r="CU430" s="230">
        <f t="shared" si="637"/>
        <v>-5.7306162677063999E-7</v>
      </c>
      <c r="CV430" s="230">
        <f t="shared" si="637"/>
        <v>-5.7306162677063999E-7</v>
      </c>
      <c r="CW430" s="230">
        <f t="shared" si="637"/>
        <v>-5.7306162677063999E-7</v>
      </c>
      <c r="CX430" s="230">
        <f t="shared" si="637"/>
        <v>-5.7306162677063999E-7</v>
      </c>
      <c r="CY430" s="230">
        <f t="shared" si="638"/>
        <v>-5.7306162677063999E-7</v>
      </c>
      <c r="CZ430" s="230">
        <f t="shared" si="638"/>
        <v>-5.7306162677063999E-7</v>
      </c>
      <c r="DA430" s="230">
        <f t="shared" si="638"/>
        <v>-5.7306162677063999E-7</v>
      </c>
      <c r="DB430" s="230">
        <f t="shared" si="638"/>
        <v>-5.7306162677063999E-7</v>
      </c>
      <c r="DC430" s="230">
        <f t="shared" si="638"/>
        <v>-5.7306162677063999E-7</v>
      </c>
      <c r="DD430" s="230">
        <f t="shared" si="638"/>
        <v>-5.7306162677063999E-7</v>
      </c>
      <c r="DE430" s="230">
        <f t="shared" si="638"/>
        <v>-5.7306162677063999E-7</v>
      </c>
      <c r="DF430" s="230">
        <f t="shared" si="638"/>
        <v>-5.7306162677063999E-7</v>
      </c>
      <c r="DG430" s="230">
        <f t="shared" si="638"/>
        <v>-5.7306162677063999E-7</v>
      </c>
      <c r="DH430" s="230">
        <f t="shared" si="638"/>
        <v>-5.7306162677063999E-7</v>
      </c>
      <c r="DI430" s="230">
        <f t="shared" si="639"/>
        <v>-5.7306162677063999E-7</v>
      </c>
      <c r="DJ430" s="230">
        <f t="shared" si="639"/>
        <v>-5.7306162677063999E-7</v>
      </c>
      <c r="DK430" s="230">
        <f t="shared" si="639"/>
        <v>-5.7306162677063999E-7</v>
      </c>
      <c r="DL430" s="230">
        <f t="shared" si="639"/>
        <v>-5.7306162677063999E-7</v>
      </c>
      <c r="DM430" s="230">
        <f t="shared" si="639"/>
        <v>-5.7306162677063999E-7</v>
      </c>
      <c r="DN430" s="230">
        <f t="shared" si="639"/>
        <v>-5.7306162677063999E-7</v>
      </c>
      <c r="DO430" s="230">
        <f t="shared" si="639"/>
        <v>-5.7306162677063999E-7</v>
      </c>
      <c r="DP430" s="230">
        <f t="shared" si="639"/>
        <v>-5.7306162677063999E-7</v>
      </c>
    </row>
    <row r="431" spans="2:120" x14ac:dyDescent="0.25">
      <c r="B431" s="194" t="str">
        <f t="shared" si="603"/>
        <v>Saint Vincent and the Grenadines</v>
      </c>
      <c r="C431" s="233">
        <f>'web app'!$C$29</f>
        <v>668.55</v>
      </c>
      <c r="D431" s="234">
        <f>'web app'!$C$17</f>
        <v>0.15</v>
      </c>
      <c r="E431" s="235">
        <f>VLOOKUP($S431,'data countries EDGAR'!$A$15:$AA$223,'data countries EDGAR'!$AA$12,FALSE)</f>
        <v>1.4327223678517599E-5</v>
      </c>
      <c r="F431" s="235">
        <f>VLOOKUP($S431,'data countries EDGAR'!$A$15:$AA$223,'data countries EDGAR'!$Z$12,FALSE)</f>
        <v>3.1755825379994805E-6</v>
      </c>
      <c r="G431" s="193">
        <f t="shared" si="604"/>
        <v>3.2413501584535606E-3</v>
      </c>
      <c r="H431" s="262">
        <f>VLOOKUP($S431,'data countries EDGAR'!$A$15:$AA$223,'data countries EDGAR'!M$12,FALSE)/1000</f>
        <v>1.1651386205052E-4</v>
      </c>
      <c r="I431" s="236">
        <f>VLOOKUP($S431,'data countries EDGAR'!$A$15:$AA$223,'data countries EDGAR'!N$12,FALSE)/1000</f>
        <v>1.2382358371210999E-4</v>
      </c>
      <c r="J431" s="236">
        <f>VLOOKUP($S431,'data countries EDGAR'!$A$15:$AA$223,'data countries EDGAR'!O$12,FALSE)/1000</f>
        <v>1.1738888556951E-4</v>
      </c>
      <c r="K431" s="236">
        <f>VLOOKUP($S431,'data countries EDGAR'!$A$15:$AA$223,'data countries EDGAR'!P$12,FALSE)/1000</f>
        <v>1.2712738617141E-4</v>
      </c>
      <c r="L431" s="236">
        <f>VLOOKUP($S431,'data countries EDGAR'!$A$15:$AA$223,'data countries EDGAR'!Q$12,FALSE)/1000</f>
        <v>1.2751891323285001E-4</v>
      </c>
      <c r="M431" s="236">
        <f>VLOOKUP($S431,'data countries EDGAR'!$A$15:$AA$223,'data countries EDGAR'!R$12,FALSE)/1000</f>
        <v>1.3198389123998E-4</v>
      </c>
      <c r="N431" s="236"/>
      <c r="O431" s="236"/>
      <c r="P431" s="262">
        <f t="shared" si="605"/>
        <v>6.2784265992586004E-4</v>
      </c>
      <c r="Q431" s="194">
        <f t="shared" si="606"/>
        <v>-8.972503052308803E-5</v>
      </c>
      <c r="R431" s="237">
        <f t="shared" si="607"/>
        <v>3.433126959598698E-2</v>
      </c>
      <c r="S431" s="194" t="str">
        <f>'data countries EDGAR'!A174</f>
        <v>Saint Vincent and the Grenadines</v>
      </c>
      <c r="T431" s="210">
        <f>'web app'!$M$22-1</f>
        <v>2024</v>
      </c>
      <c r="U431" s="228">
        <f t="shared" si="608"/>
        <v>2.6135074985277006E-3</v>
      </c>
      <c r="V431" s="193">
        <f t="shared" si="590"/>
        <v>2.6135074985260305E-3</v>
      </c>
      <c r="W431" s="254">
        <f t="shared" si="609"/>
        <v>5.0500674405052237E-2</v>
      </c>
      <c r="X431" s="197">
        <f t="shared" si="591"/>
        <v>1.3198389123998E-4</v>
      </c>
      <c r="Y431" s="229">
        <f t="shared" si="592"/>
        <v>-2.6396778247995999E-6</v>
      </c>
      <c r="Z431" s="199">
        <f t="shared" si="610"/>
        <v>1.3462356906477959E-4</v>
      </c>
      <c r="AA431" s="199">
        <f t="shared" si="593"/>
        <v>-0.55085370073878226</v>
      </c>
      <c r="AB431" s="200">
        <f t="shared" si="594"/>
        <v>563.43515697675912</v>
      </c>
      <c r="AC431" s="199">
        <f t="shared" si="611"/>
        <v>2024.5058409243381</v>
      </c>
      <c r="AD431" s="199">
        <f t="shared" si="612"/>
        <v>2067.3014448691074</v>
      </c>
      <c r="AE431" s="201">
        <f t="shared" si="613"/>
        <v>2067.3014448691074</v>
      </c>
      <c r="AF431" s="202">
        <f t="shared" si="595"/>
        <v>2066.462200852066</v>
      </c>
      <c r="AG431" s="202">
        <f t="shared" si="614"/>
        <v>2067.3014448691074</v>
      </c>
      <c r="AH431" s="202">
        <f t="shared" si="615"/>
        <v>2067</v>
      </c>
      <c r="AI431" s="177">
        <f t="shared" si="596"/>
        <v>2066</v>
      </c>
      <c r="AJ431" s="178" cm="1">
        <f t="array" ref="AJ431">IFERROR(INDEX($AN$6:$DP$6,MATCH(_xlfn.AGGREGATE(14,6,(AN431:DP431)/(AN431:DP431&lt;=0),1),AN431:DP431,0)),"-")</f>
        <v>2066</v>
      </c>
      <c r="AL431" s="176" t="s">
        <v>302</v>
      </c>
      <c r="AM431" s="154">
        <f t="shared" si="597"/>
        <v>1.1651386205052E-4</v>
      </c>
      <c r="AN431" s="173">
        <f t="shared" si="598"/>
        <v>1.2382358371210999E-4</v>
      </c>
      <c r="AO431" s="173">
        <f t="shared" si="599"/>
        <v>1.1738888556951E-4</v>
      </c>
      <c r="AP431" s="173">
        <f t="shared" si="600"/>
        <v>1.2712738617141E-4</v>
      </c>
      <c r="AQ431" s="173">
        <f t="shared" si="601"/>
        <v>1.2751891323285001E-4</v>
      </c>
      <c r="AR431" s="173">
        <f t="shared" si="602"/>
        <v>1.3198389123998E-4</v>
      </c>
      <c r="AS431" s="230">
        <f t="shared" si="632"/>
        <v>1.2883858692895787E-4</v>
      </c>
      <c r="AT431" s="230">
        <f t="shared" si="632"/>
        <v>1.2569328261793575E-4</v>
      </c>
      <c r="AU431" s="230">
        <f t="shared" si="632"/>
        <v>1.2254797830691359E-4</v>
      </c>
      <c r="AV431" s="230">
        <f t="shared" si="632"/>
        <v>1.1940267399589147E-4</v>
      </c>
      <c r="AW431" s="230">
        <f t="shared" si="632"/>
        <v>1.1625736968486934E-4</v>
      </c>
      <c r="AX431" s="230">
        <f t="shared" si="632"/>
        <v>1.1311206537384722E-4</v>
      </c>
      <c r="AY431" s="230">
        <f t="shared" si="632"/>
        <v>1.0996676106282508E-4</v>
      </c>
      <c r="AZ431" s="230">
        <f t="shared" si="632"/>
        <v>1.0682145675180294E-4</v>
      </c>
      <c r="BA431" s="230">
        <f t="shared" si="633"/>
        <v>1.0367615244078081E-4</v>
      </c>
      <c r="BB431" s="230">
        <f t="shared" si="633"/>
        <v>1.0053084812975869E-4</v>
      </c>
      <c r="BC431" s="230">
        <f t="shared" si="633"/>
        <v>9.7385543818736547E-5</v>
      </c>
      <c r="BD431" s="230">
        <f t="shared" si="633"/>
        <v>9.4240239507714421E-5</v>
      </c>
      <c r="BE431" s="230">
        <f t="shared" si="633"/>
        <v>9.1094935196692282E-5</v>
      </c>
      <c r="BF431" s="230">
        <f t="shared" si="633"/>
        <v>8.7949630885670156E-5</v>
      </c>
      <c r="BG431" s="230">
        <f t="shared" si="633"/>
        <v>8.4804326574648031E-5</v>
      </c>
      <c r="BH431" s="230">
        <f t="shared" si="633"/>
        <v>8.1659022263625892E-5</v>
      </c>
      <c r="BI431" s="230">
        <f t="shared" si="633"/>
        <v>7.8513717952603752E-5</v>
      </c>
      <c r="BJ431" s="230">
        <f t="shared" si="633"/>
        <v>7.5368413641581627E-5</v>
      </c>
      <c r="BK431" s="230">
        <f t="shared" si="634"/>
        <v>7.2223109330559501E-5</v>
      </c>
      <c r="BL431" s="230">
        <f t="shared" si="634"/>
        <v>6.9077805019537362E-5</v>
      </c>
      <c r="BM431" s="230">
        <f t="shared" si="634"/>
        <v>6.5932500708515236E-5</v>
      </c>
      <c r="BN431" s="230">
        <f t="shared" si="634"/>
        <v>6.2787196397493097E-5</v>
      </c>
      <c r="BO431" s="230">
        <f t="shared" si="634"/>
        <v>5.9641892086470972E-5</v>
      </c>
      <c r="BP431" s="230">
        <f t="shared" si="634"/>
        <v>5.6496587775448846E-5</v>
      </c>
      <c r="BQ431" s="230">
        <f t="shared" si="634"/>
        <v>5.3351283464426707E-5</v>
      </c>
      <c r="BR431" s="230">
        <f t="shared" si="634"/>
        <v>5.0205979153404581E-5</v>
      </c>
      <c r="BS431" s="230">
        <f t="shared" si="634"/>
        <v>4.7060674842382442E-5</v>
      </c>
      <c r="BT431" s="230">
        <f t="shared" si="634"/>
        <v>4.3915370531360316E-5</v>
      </c>
      <c r="BU431" s="230">
        <f t="shared" si="635"/>
        <v>4.0770066220338177E-5</v>
      </c>
      <c r="BV431" s="230">
        <f t="shared" si="635"/>
        <v>3.7624761909316052E-5</v>
      </c>
      <c r="BW431" s="230">
        <f t="shared" si="635"/>
        <v>3.4479457598293912E-5</v>
      </c>
      <c r="BX431" s="230">
        <f t="shared" si="635"/>
        <v>3.1334153287271787E-5</v>
      </c>
      <c r="BY431" s="230">
        <f t="shared" si="635"/>
        <v>2.8188848976249661E-5</v>
      </c>
      <c r="BZ431" s="230">
        <f t="shared" si="635"/>
        <v>2.5043544665227522E-5</v>
      </c>
      <c r="CA431" s="230">
        <f t="shared" si="635"/>
        <v>2.1898240354205396E-5</v>
      </c>
      <c r="CB431" s="230">
        <f t="shared" si="635"/>
        <v>1.8752936043183257E-5</v>
      </c>
      <c r="CC431" s="230">
        <f t="shared" si="635"/>
        <v>1.5607631732161132E-5</v>
      </c>
      <c r="CD431" s="230">
        <f t="shared" si="635"/>
        <v>1.2462327421138993E-5</v>
      </c>
      <c r="CE431" s="230">
        <f t="shared" si="636"/>
        <v>9.3170231101168534E-6</v>
      </c>
      <c r="CF431" s="230">
        <f t="shared" si="636"/>
        <v>6.1717187990947278E-6</v>
      </c>
      <c r="CG431" s="230">
        <f t="shared" si="636"/>
        <v>3.0264144880726021E-6</v>
      </c>
      <c r="CH431" s="230">
        <f t="shared" si="636"/>
        <v>-1.1888982294952347E-7</v>
      </c>
      <c r="CI431" s="230">
        <f t="shared" si="636"/>
        <v>-2.4967724817517489E-6</v>
      </c>
      <c r="CJ431" s="230">
        <f t="shared" si="636"/>
        <v>-2.6396778247995999E-6</v>
      </c>
      <c r="CK431" s="230">
        <f t="shared" si="636"/>
        <v>-2.6396778247995999E-6</v>
      </c>
      <c r="CL431" s="230">
        <f t="shared" si="636"/>
        <v>-2.6396778247995999E-6</v>
      </c>
      <c r="CM431" s="230">
        <f t="shared" si="636"/>
        <v>-2.6396778247995999E-6</v>
      </c>
      <c r="CN431" s="230">
        <f t="shared" si="636"/>
        <v>-2.6396778247995999E-6</v>
      </c>
      <c r="CO431" s="230">
        <f t="shared" si="637"/>
        <v>-2.6396778247995999E-6</v>
      </c>
      <c r="CP431" s="230">
        <f t="shared" si="637"/>
        <v>-2.6396778247995999E-6</v>
      </c>
      <c r="CQ431" s="230">
        <f t="shared" si="637"/>
        <v>-2.6396778247995999E-6</v>
      </c>
      <c r="CR431" s="230">
        <f t="shared" si="637"/>
        <v>-2.6396778247995999E-6</v>
      </c>
      <c r="CS431" s="230">
        <f t="shared" si="637"/>
        <v>-2.6396778247995999E-6</v>
      </c>
      <c r="CT431" s="230">
        <f t="shared" si="637"/>
        <v>-2.6396778247995999E-6</v>
      </c>
      <c r="CU431" s="230">
        <f t="shared" si="637"/>
        <v>-2.6396778247995999E-6</v>
      </c>
      <c r="CV431" s="230">
        <f t="shared" si="637"/>
        <v>-2.6396778247995999E-6</v>
      </c>
      <c r="CW431" s="230">
        <f t="shared" si="637"/>
        <v>-2.6396778247995999E-6</v>
      </c>
      <c r="CX431" s="230">
        <f t="shared" si="637"/>
        <v>-2.6396778247995999E-6</v>
      </c>
      <c r="CY431" s="230">
        <f t="shared" si="638"/>
        <v>-2.6396778247995999E-6</v>
      </c>
      <c r="CZ431" s="230">
        <f t="shared" si="638"/>
        <v>-2.6396778247995999E-6</v>
      </c>
      <c r="DA431" s="230">
        <f t="shared" si="638"/>
        <v>-2.6396778247995999E-6</v>
      </c>
      <c r="DB431" s="230">
        <f t="shared" si="638"/>
        <v>-2.6396778247995999E-6</v>
      </c>
      <c r="DC431" s="230">
        <f t="shared" si="638"/>
        <v>-2.6396778247995999E-6</v>
      </c>
      <c r="DD431" s="230">
        <f t="shared" si="638"/>
        <v>-2.6396778247995999E-6</v>
      </c>
      <c r="DE431" s="230">
        <f t="shared" si="638"/>
        <v>-2.6396778247995999E-6</v>
      </c>
      <c r="DF431" s="230">
        <f t="shared" si="638"/>
        <v>-2.6396778247995999E-6</v>
      </c>
      <c r="DG431" s="230">
        <f t="shared" si="638"/>
        <v>-2.6396778247995999E-6</v>
      </c>
      <c r="DH431" s="230">
        <f t="shared" si="638"/>
        <v>-2.6396778247995999E-6</v>
      </c>
      <c r="DI431" s="230">
        <f t="shared" si="639"/>
        <v>-2.6396778247995999E-6</v>
      </c>
      <c r="DJ431" s="230">
        <f t="shared" si="639"/>
        <v>-2.6396778247995999E-6</v>
      </c>
      <c r="DK431" s="230">
        <f t="shared" si="639"/>
        <v>-2.6396778247995999E-6</v>
      </c>
      <c r="DL431" s="230">
        <f t="shared" si="639"/>
        <v>-2.6396778247995999E-6</v>
      </c>
      <c r="DM431" s="230">
        <f t="shared" si="639"/>
        <v>-2.6396778247995999E-6</v>
      </c>
      <c r="DN431" s="230">
        <f t="shared" si="639"/>
        <v>-2.6396778247995999E-6</v>
      </c>
      <c r="DO431" s="230">
        <f t="shared" si="639"/>
        <v>-2.6396778247995999E-6</v>
      </c>
      <c r="DP431" s="230">
        <f t="shared" si="639"/>
        <v>-2.6396778247995999E-6</v>
      </c>
    </row>
    <row r="432" spans="2:120" x14ac:dyDescent="0.25">
      <c r="B432" s="194" t="str">
        <f t="shared" si="603"/>
        <v>Samoa</v>
      </c>
      <c r="C432" s="233">
        <f>'web app'!$C$29</f>
        <v>668.55</v>
      </c>
      <c r="D432" s="234">
        <f>'web app'!$C$17</f>
        <v>0.15</v>
      </c>
      <c r="E432" s="235">
        <f>VLOOKUP($S432,'data countries EDGAR'!$A$15:$AA$223,'data countries EDGAR'!$AA$12,FALSE)</f>
        <v>2.5792970592404401E-5</v>
      </c>
      <c r="F432" s="235">
        <f>VLOOKUP($S432,'data countries EDGAR'!$A$15:$AA$223,'data countries EDGAR'!$Z$12,FALSE)</f>
        <v>1.017854768529826E-5</v>
      </c>
      <c r="G432" s="193">
        <f t="shared" si="604"/>
        <v>8.3707214201880226E-3</v>
      </c>
      <c r="H432" s="262">
        <f>VLOOKUP($S432,'data countries EDGAR'!$A$15:$AA$223,'data countries EDGAR'!M$12,FALSE)/1000</f>
        <v>3.7345648764859E-4</v>
      </c>
      <c r="I432" s="236">
        <f>VLOOKUP($S432,'data countries EDGAR'!$A$15:$AA$223,'data countries EDGAR'!N$12,FALSE)/1000</f>
        <v>3.1317730025459E-4</v>
      </c>
      <c r="J432" s="236">
        <f>VLOOKUP($S432,'data countries EDGAR'!$A$15:$AA$223,'data countries EDGAR'!O$12,FALSE)/1000</f>
        <v>3.4345568088071997E-4</v>
      </c>
      <c r="K432" s="236">
        <f>VLOOKUP($S432,'data countries EDGAR'!$A$15:$AA$223,'data countries EDGAR'!P$12,FALSE)/1000</f>
        <v>3.324363122437E-4</v>
      </c>
      <c r="L432" s="236">
        <f>VLOOKUP($S432,'data countries EDGAR'!$A$15:$AA$223,'data countries EDGAR'!Q$12,FALSE)/1000</f>
        <v>3.3333695484943996E-4</v>
      </c>
      <c r="M432" s="236">
        <f>VLOOKUP($S432,'data countries EDGAR'!$A$15:$AA$223,'data countries EDGAR'!R$12,FALSE)/1000</f>
        <v>3.4975752102376002E-4</v>
      </c>
      <c r="N432" s="236"/>
      <c r="O432" s="236"/>
      <c r="P432" s="262">
        <f t="shared" si="605"/>
        <v>1.6721637692522101E-3</v>
      </c>
      <c r="Q432" s="194">
        <f t="shared" si="606"/>
        <v>-2.4729209206156408E-4</v>
      </c>
      <c r="R432" s="237">
        <f t="shared" si="607"/>
        <v>3.6917214861473417E-2</v>
      </c>
      <c r="S432" s="194" t="str">
        <f>'data countries EDGAR'!A175</f>
        <v>Samoa</v>
      </c>
      <c r="T432" s="210">
        <f>'web app'!$M$22-1</f>
        <v>2024</v>
      </c>
      <c r="U432" s="228">
        <f t="shared" si="608"/>
        <v>6.698557650935813E-3</v>
      </c>
      <c r="V432" s="193">
        <f t="shared" si="590"/>
        <v>6.6985576509349422E-3</v>
      </c>
      <c r="W432" s="254">
        <f t="shared" si="609"/>
        <v>5.2213855466934467E-2</v>
      </c>
      <c r="X432" s="197">
        <f t="shared" si="591"/>
        <v>3.4975752102376002E-4</v>
      </c>
      <c r="Y432" s="229">
        <f t="shared" si="592"/>
        <v>-6.9951504204752004E-6</v>
      </c>
      <c r="Z432" s="199">
        <f t="shared" si="610"/>
        <v>3.5675267144423523E-4</v>
      </c>
      <c r="AA432" s="199">
        <f t="shared" si="593"/>
        <v>-1.4593086975149365</v>
      </c>
      <c r="AB432" s="200">
        <f t="shared" si="594"/>
        <v>1492.1839589376464</v>
      </c>
      <c r="AC432" s="199">
        <f t="shared" si="611"/>
        <v>2024.5060201329359</v>
      </c>
      <c r="AD432" s="199">
        <f t="shared" si="612"/>
        <v>2066.0273222166652</v>
      </c>
      <c r="AE432" s="201">
        <f t="shared" si="613"/>
        <v>2066.0273222166652</v>
      </c>
      <c r="AF432" s="202">
        <f t="shared" si="595"/>
        <v>2065.2130609967303</v>
      </c>
      <c r="AG432" s="202">
        <f t="shared" si="614"/>
        <v>2066.0273222166652</v>
      </c>
      <c r="AH432" s="202">
        <f t="shared" si="615"/>
        <v>2066</v>
      </c>
      <c r="AI432" s="177">
        <f t="shared" si="596"/>
        <v>2065</v>
      </c>
      <c r="AJ432" s="178" cm="1">
        <f t="array" ref="AJ432">IFERROR(INDEX($AN$6:$DP$6,MATCH(_xlfn.AGGREGATE(14,6,(AN432:DP432)/(AN432:DP432&lt;=0),1),AN432:DP432,0)),"-")</f>
        <v>2065</v>
      </c>
      <c r="AL432" s="176" t="s">
        <v>302</v>
      </c>
      <c r="AM432" s="154">
        <f t="shared" si="597"/>
        <v>3.7345648764859E-4</v>
      </c>
      <c r="AN432" s="173">
        <f t="shared" si="598"/>
        <v>3.1317730025459E-4</v>
      </c>
      <c r="AO432" s="173">
        <f t="shared" si="599"/>
        <v>3.4345568088071997E-4</v>
      </c>
      <c r="AP432" s="173">
        <f t="shared" si="600"/>
        <v>3.324363122437E-4</v>
      </c>
      <c r="AQ432" s="173">
        <f t="shared" si="601"/>
        <v>3.3333695484943996E-4</v>
      </c>
      <c r="AR432" s="173">
        <f t="shared" si="602"/>
        <v>3.4975752102376002E-4</v>
      </c>
      <c r="AS432" s="230">
        <f t="shared" ref="AS432:AZ441" si="640">IF(AS$6&lt;=$T432,0,IF(AS$6&lt;$AH432,$X432+($Y432-$X432)/($AG432-($T432+0.5))*(AS$6+0.5-($T432+0.5)),
IF(AS$6=$AH432,($X432+($Y432-$X432)/($AG432-($T432+0.5))*(0.5*($AG432+$AH432)-($T432+0.5)))*($AG432-$AH432)+$Y432*($AH432+1-$AG432),
$Y432)))</f>
        <v>3.4116672700186502E-4</v>
      </c>
      <c r="AT432" s="230">
        <f t="shared" si="640"/>
        <v>3.3257593297997002E-4</v>
      </c>
      <c r="AU432" s="230">
        <f t="shared" si="640"/>
        <v>3.2398513895807497E-4</v>
      </c>
      <c r="AV432" s="230">
        <f t="shared" si="640"/>
        <v>3.1539434493617997E-4</v>
      </c>
      <c r="AW432" s="230">
        <f t="shared" si="640"/>
        <v>3.0680355091428497E-4</v>
      </c>
      <c r="AX432" s="230">
        <f t="shared" si="640"/>
        <v>2.9821275689238997E-4</v>
      </c>
      <c r="AY432" s="230">
        <f t="shared" si="640"/>
        <v>2.8962196287049492E-4</v>
      </c>
      <c r="AZ432" s="230">
        <f t="shared" si="640"/>
        <v>2.8103116884859992E-4</v>
      </c>
      <c r="BA432" s="230">
        <f t="shared" ref="BA432:BJ441" si="641">IF(BA$6&lt;=$T432,0,IF(BA$6&lt;$AH432,$X432+($Y432-$X432)/($AG432-($T432+0.5))*(BA$6+0.5-($T432+0.5)),
IF(BA$6=$AH432,($X432+($Y432-$X432)/($AG432-($T432+0.5))*(0.5*($AG432+$AH432)-($T432+0.5)))*($AG432-$AH432)+$Y432*($AH432+1-$AG432),
$Y432)))</f>
        <v>2.7244037482670493E-4</v>
      </c>
      <c r="BB432" s="230">
        <f t="shared" si="641"/>
        <v>2.6384958080480993E-4</v>
      </c>
      <c r="BC432" s="230">
        <f t="shared" si="641"/>
        <v>2.5525878678291493E-4</v>
      </c>
      <c r="BD432" s="230">
        <f t="shared" si="641"/>
        <v>2.4666799276101988E-4</v>
      </c>
      <c r="BE432" s="230">
        <f t="shared" si="641"/>
        <v>2.3807719873912488E-4</v>
      </c>
      <c r="BF432" s="230">
        <f t="shared" si="641"/>
        <v>2.2948640471722988E-4</v>
      </c>
      <c r="BG432" s="230">
        <f t="shared" si="641"/>
        <v>2.2089561069533486E-4</v>
      </c>
      <c r="BH432" s="230">
        <f t="shared" si="641"/>
        <v>2.1230481667343986E-4</v>
      </c>
      <c r="BI432" s="230">
        <f t="shared" si="641"/>
        <v>2.0371402265154486E-4</v>
      </c>
      <c r="BJ432" s="230">
        <f t="shared" si="641"/>
        <v>1.9512322862964983E-4</v>
      </c>
      <c r="BK432" s="230">
        <f t="shared" ref="BK432:BT441" si="642">IF(BK$6&lt;=$T432,0,IF(BK$6&lt;$AH432,$X432+($Y432-$X432)/($AG432-($T432+0.5))*(BK$6+0.5-($T432+0.5)),
IF(BK$6=$AH432,($X432+($Y432-$X432)/($AG432-($T432+0.5))*(0.5*($AG432+$AH432)-($T432+0.5)))*($AG432-$AH432)+$Y432*($AH432+1-$AG432),
$Y432)))</f>
        <v>1.8653243460775484E-4</v>
      </c>
      <c r="BL432" s="230">
        <f t="shared" si="642"/>
        <v>1.7794164058585981E-4</v>
      </c>
      <c r="BM432" s="230">
        <f t="shared" si="642"/>
        <v>1.6935084656396481E-4</v>
      </c>
      <c r="BN432" s="230">
        <f t="shared" si="642"/>
        <v>1.6076005254206979E-4</v>
      </c>
      <c r="BO432" s="230">
        <f t="shared" si="642"/>
        <v>1.5216925852017479E-4</v>
      </c>
      <c r="BP432" s="230">
        <f t="shared" si="642"/>
        <v>1.4357846449827979E-4</v>
      </c>
      <c r="BQ432" s="230">
        <f t="shared" si="642"/>
        <v>1.3498767047638477E-4</v>
      </c>
      <c r="BR432" s="230">
        <f t="shared" si="642"/>
        <v>1.2639687645448977E-4</v>
      </c>
      <c r="BS432" s="230">
        <f t="shared" si="642"/>
        <v>1.1780608243259474E-4</v>
      </c>
      <c r="BT432" s="230">
        <f t="shared" si="642"/>
        <v>1.0921528841069975E-4</v>
      </c>
      <c r="BU432" s="230">
        <f t="shared" ref="BU432:CD441" si="643">IF(BU$6&lt;=$T432,0,IF(BU$6&lt;$AH432,$X432+($Y432-$X432)/($AG432-($T432+0.5))*(BU$6+0.5-($T432+0.5)),
IF(BU$6=$AH432,($X432+($Y432-$X432)/($AG432-($T432+0.5))*(0.5*($AG432+$AH432)-($T432+0.5)))*($AG432-$AH432)+$Y432*($AH432+1-$AG432),
$Y432)))</f>
        <v>1.0062449438880475E-4</v>
      </c>
      <c r="BV432" s="230">
        <f t="shared" si="643"/>
        <v>9.2033700366909695E-5</v>
      </c>
      <c r="BW432" s="230">
        <f t="shared" si="643"/>
        <v>8.3442906345014697E-5</v>
      </c>
      <c r="BX432" s="230">
        <f t="shared" si="643"/>
        <v>7.4852112323119699E-5</v>
      </c>
      <c r="BY432" s="230">
        <f t="shared" si="643"/>
        <v>6.6261318301224701E-5</v>
      </c>
      <c r="BZ432" s="230">
        <f t="shared" si="643"/>
        <v>5.7670524279329703E-5</v>
      </c>
      <c r="CA432" s="230">
        <f t="shared" si="643"/>
        <v>4.907973025743465E-5</v>
      </c>
      <c r="CB432" s="230">
        <f t="shared" si="643"/>
        <v>4.0488936235539652E-5</v>
      </c>
      <c r="CC432" s="230">
        <f t="shared" si="643"/>
        <v>3.1898142213644654E-5</v>
      </c>
      <c r="CD432" s="230">
        <f t="shared" si="643"/>
        <v>2.3307348191749656E-5</v>
      </c>
      <c r="CE432" s="230">
        <f t="shared" ref="CE432:CN441" si="644">IF(CE$6&lt;=$T432,0,IF(CE$6&lt;$AH432,$X432+($Y432-$X432)/($AG432-($T432+0.5))*(CE$6+0.5-($T432+0.5)),
IF(CE$6=$AH432,($X432+($Y432-$X432)/($AG432-($T432+0.5))*(0.5*($AG432+$AH432)-($T432+0.5)))*($AG432-$AH432)+$Y432*($AH432+1-$AG432),
$Y432)))</f>
        <v>1.4716554169854604E-5</v>
      </c>
      <c r="CF432" s="230">
        <f t="shared" si="644"/>
        <v>6.1257601479596056E-6</v>
      </c>
      <c r="CG432" s="230">
        <f t="shared" si="644"/>
        <v>-2.4650338739353925E-6</v>
      </c>
      <c r="CH432" s="230">
        <f t="shared" si="644"/>
        <v>-6.9919438914716966E-6</v>
      </c>
      <c r="CI432" s="230">
        <f t="shared" si="644"/>
        <v>-6.9951504204752004E-6</v>
      </c>
      <c r="CJ432" s="230">
        <f t="shared" si="644"/>
        <v>-6.9951504204752004E-6</v>
      </c>
      <c r="CK432" s="230">
        <f t="shared" si="644"/>
        <v>-6.9951504204752004E-6</v>
      </c>
      <c r="CL432" s="230">
        <f t="shared" si="644"/>
        <v>-6.9951504204752004E-6</v>
      </c>
      <c r="CM432" s="230">
        <f t="shared" si="644"/>
        <v>-6.9951504204752004E-6</v>
      </c>
      <c r="CN432" s="230">
        <f t="shared" si="644"/>
        <v>-6.9951504204752004E-6</v>
      </c>
      <c r="CO432" s="230">
        <f t="shared" ref="CO432:CX441" si="645">IF(CO$6&lt;=$T432,0,IF(CO$6&lt;$AH432,$X432+($Y432-$X432)/($AG432-($T432+0.5))*(CO$6+0.5-($T432+0.5)),
IF(CO$6=$AH432,($X432+($Y432-$X432)/($AG432-($T432+0.5))*(0.5*($AG432+$AH432)-($T432+0.5)))*($AG432-$AH432)+$Y432*($AH432+1-$AG432),
$Y432)))</f>
        <v>-6.9951504204752004E-6</v>
      </c>
      <c r="CP432" s="230">
        <f t="shared" si="645"/>
        <v>-6.9951504204752004E-6</v>
      </c>
      <c r="CQ432" s="230">
        <f t="shared" si="645"/>
        <v>-6.9951504204752004E-6</v>
      </c>
      <c r="CR432" s="230">
        <f t="shared" si="645"/>
        <v>-6.9951504204752004E-6</v>
      </c>
      <c r="CS432" s="230">
        <f t="shared" si="645"/>
        <v>-6.9951504204752004E-6</v>
      </c>
      <c r="CT432" s="230">
        <f t="shared" si="645"/>
        <v>-6.9951504204752004E-6</v>
      </c>
      <c r="CU432" s="230">
        <f t="shared" si="645"/>
        <v>-6.9951504204752004E-6</v>
      </c>
      <c r="CV432" s="230">
        <f t="shared" si="645"/>
        <v>-6.9951504204752004E-6</v>
      </c>
      <c r="CW432" s="230">
        <f t="shared" si="645"/>
        <v>-6.9951504204752004E-6</v>
      </c>
      <c r="CX432" s="230">
        <f t="shared" si="645"/>
        <v>-6.9951504204752004E-6</v>
      </c>
      <c r="CY432" s="230">
        <f t="shared" ref="CY432:DH441" si="646">IF(CY$6&lt;=$T432,0,IF(CY$6&lt;$AH432,$X432+($Y432-$X432)/($AG432-($T432+0.5))*(CY$6+0.5-($T432+0.5)),
IF(CY$6=$AH432,($X432+($Y432-$X432)/($AG432-($T432+0.5))*(0.5*($AG432+$AH432)-($T432+0.5)))*($AG432-$AH432)+$Y432*($AH432+1-$AG432),
$Y432)))</f>
        <v>-6.9951504204752004E-6</v>
      </c>
      <c r="CZ432" s="230">
        <f t="shared" si="646"/>
        <v>-6.9951504204752004E-6</v>
      </c>
      <c r="DA432" s="230">
        <f t="shared" si="646"/>
        <v>-6.9951504204752004E-6</v>
      </c>
      <c r="DB432" s="230">
        <f t="shared" si="646"/>
        <v>-6.9951504204752004E-6</v>
      </c>
      <c r="DC432" s="230">
        <f t="shared" si="646"/>
        <v>-6.9951504204752004E-6</v>
      </c>
      <c r="DD432" s="230">
        <f t="shared" si="646"/>
        <v>-6.9951504204752004E-6</v>
      </c>
      <c r="DE432" s="230">
        <f t="shared" si="646"/>
        <v>-6.9951504204752004E-6</v>
      </c>
      <c r="DF432" s="230">
        <f t="shared" si="646"/>
        <v>-6.9951504204752004E-6</v>
      </c>
      <c r="DG432" s="230">
        <f t="shared" si="646"/>
        <v>-6.9951504204752004E-6</v>
      </c>
      <c r="DH432" s="230">
        <f t="shared" si="646"/>
        <v>-6.9951504204752004E-6</v>
      </c>
      <c r="DI432" s="230">
        <f t="shared" ref="DI432:DP441" si="647">IF(DI$6&lt;=$T432,0,IF(DI$6&lt;$AH432,$X432+($Y432-$X432)/($AG432-($T432+0.5))*(DI$6+0.5-($T432+0.5)),
IF(DI$6=$AH432,($X432+($Y432-$X432)/($AG432-($T432+0.5))*(0.5*($AG432+$AH432)-($T432+0.5)))*($AG432-$AH432)+$Y432*($AH432+1-$AG432),
$Y432)))</f>
        <v>-6.9951504204752004E-6</v>
      </c>
      <c r="DJ432" s="230">
        <f t="shared" si="647"/>
        <v>-6.9951504204752004E-6</v>
      </c>
      <c r="DK432" s="230">
        <f t="shared" si="647"/>
        <v>-6.9951504204752004E-6</v>
      </c>
      <c r="DL432" s="230">
        <f t="shared" si="647"/>
        <v>-6.9951504204752004E-6</v>
      </c>
      <c r="DM432" s="230">
        <f t="shared" si="647"/>
        <v>-6.9951504204752004E-6</v>
      </c>
      <c r="DN432" s="230">
        <f t="shared" si="647"/>
        <v>-6.9951504204752004E-6</v>
      </c>
      <c r="DO432" s="230">
        <f t="shared" si="647"/>
        <v>-6.9951504204752004E-6</v>
      </c>
      <c r="DP432" s="230">
        <f t="shared" si="647"/>
        <v>-6.9951504204752004E-6</v>
      </c>
    </row>
    <row r="433" spans="2:120" x14ac:dyDescent="0.25">
      <c r="B433" s="194" t="str">
        <f t="shared" si="603"/>
        <v>São Tomé and Príncipe</v>
      </c>
      <c r="C433" s="233">
        <f>'web app'!$C$29</f>
        <v>668.55</v>
      </c>
      <c r="D433" s="234">
        <f>'web app'!$C$17</f>
        <v>0.15</v>
      </c>
      <c r="E433" s="235">
        <f>VLOOKUP($S433,'data countries EDGAR'!$A$15:$AA$223,'data countries EDGAR'!$AA$12,FALSE)</f>
        <v>2.766932753534568E-5</v>
      </c>
      <c r="F433" s="235">
        <f>VLOOKUP($S433,'data countries EDGAR'!$A$15:$AA$223,'data countries EDGAR'!$Z$12,FALSE)</f>
        <v>4.3362953536368831E-6</v>
      </c>
      <c r="G433" s="193">
        <f t="shared" si="604"/>
        <v>5.2389250584361502E-3</v>
      </c>
      <c r="H433" s="262">
        <f>VLOOKUP($S433,'data countries EDGAR'!$A$15:$AA$223,'data countries EDGAR'!M$12,FALSE)/1000</f>
        <v>1.5910105078303E-4</v>
      </c>
      <c r="I433" s="236">
        <f>VLOOKUP($S433,'data countries EDGAR'!$A$15:$AA$223,'data countries EDGAR'!N$12,FALSE)/1000</f>
        <v>1.5406379054687998E-4</v>
      </c>
      <c r="J433" s="236">
        <f>VLOOKUP($S433,'data countries EDGAR'!$A$15:$AA$223,'data countries EDGAR'!O$12,FALSE)/1000</f>
        <v>1.5833310063059999E-4</v>
      </c>
      <c r="K433" s="236">
        <f>VLOOKUP($S433,'data countries EDGAR'!$A$15:$AA$223,'data countries EDGAR'!P$12,FALSE)/1000</f>
        <v>1.4121121239272E-4</v>
      </c>
      <c r="L433" s="236">
        <f>VLOOKUP($S433,'data countries EDGAR'!$A$15:$AA$223,'data countries EDGAR'!Q$12,FALSE)/1000</f>
        <v>1.4563546479766002E-4</v>
      </c>
      <c r="M433" s="236">
        <f>VLOOKUP($S433,'data countries EDGAR'!$A$15:$AA$223,'data countries EDGAR'!R$12,FALSE)/1000</f>
        <v>1.4772185881893E-4</v>
      </c>
      <c r="N433" s="236"/>
      <c r="O433" s="236"/>
      <c r="P433" s="262">
        <f t="shared" si="605"/>
        <v>7.4696542718678989E-4</v>
      </c>
      <c r="Q433" s="194">
        <f t="shared" si="606"/>
        <v>-3.9927680387463925E-5</v>
      </c>
      <c r="R433" s="237">
        <f t="shared" si="607"/>
        <v>8.8886997357896409E-3</v>
      </c>
      <c r="S433" s="194" t="str">
        <f>'data countries EDGAR'!A176</f>
        <v>São Tomé and Príncipe</v>
      </c>
      <c r="T433" s="210">
        <f>'web app'!$M$22-1</f>
        <v>2024</v>
      </c>
      <c r="U433" s="228">
        <f t="shared" si="608"/>
        <v>4.4919596312493603E-3</v>
      </c>
      <c r="V433" s="193">
        <f t="shared" si="590"/>
        <v>4.4919596312482544E-3</v>
      </c>
      <c r="W433" s="254">
        <f t="shared" si="609"/>
        <v>3.2885838463498684E-2</v>
      </c>
      <c r="X433" s="197">
        <f t="shared" si="591"/>
        <v>1.4772185881893E-4</v>
      </c>
      <c r="Y433" s="229">
        <f t="shared" si="592"/>
        <v>-2.9544371763786002E-6</v>
      </c>
      <c r="Z433" s="199">
        <f t="shared" si="610"/>
        <v>1.5067629599530859E-4</v>
      </c>
      <c r="AA433" s="199">
        <f t="shared" si="593"/>
        <v>-0.61967199249430804</v>
      </c>
      <c r="AB433" s="200">
        <f t="shared" si="594"/>
        <v>636.96408203835495</v>
      </c>
      <c r="AC433" s="199">
        <f t="shared" si="611"/>
        <v>2024.5039307908369</v>
      </c>
      <c r="AD433" s="199">
        <f t="shared" si="612"/>
        <v>2088.1004334258278</v>
      </c>
      <c r="AE433" s="201">
        <f t="shared" si="613"/>
        <v>2088.1004334258278</v>
      </c>
      <c r="AF433" s="202">
        <f t="shared" si="595"/>
        <v>2086.8533661037527</v>
      </c>
      <c r="AG433" s="202">
        <f t="shared" si="614"/>
        <v>2088.1004334258278</v>
      </c>
      <c r="AH433" s="202">
        <f t="shared" si="615"/>
        <v>2088</v>
      </c>
      <c r="AI433" s="177">
        <f t="shared" si="596"/>
        <v>2087</v>
      </c>
      <c r="AJ433" s="178" cm="1">
        <f t="array" ref="AJ433">IFERROR(INDEX($AN$6:$DP$6,MATCH(_xlfn.AGGREGATE(14,6,(AN433:DP433)/(AN433:DP433&lt;=0),1),AN433:DP433,0)),"-")</f>
        <v>2087</v>
      </c>
      <c r="AL433" s="176" t="s">
        <v>302</v>
      </c>
      <c r="AM433" s="154">
        <f t="shared" si="597"/>
        <v>1.5910105078303E-4</v>
      </c>
      <c r="AN433" s="173">
        <f t="shared" si="598"/>
        <v>1.5406379054687998E-4</v>
      </c>
      <c r="AO433" s="173">
        <f t="shared" si="599"/>
        <v>1.5833310063059999E-4</v>
      </c>
      <c r="AP433" s="173">
        <f t="shared" si="600"/>
        <v>1.4121121239272E-4</v>
      </c>
      <c r="AQ433" s="173">
        <f t="shared" si="601"/>
        <v>1.4563546479766002E-4</v>
      </c>
      <c r="AR433" s="173">
        <f t="shared" si="602"/>
        <v>1.4772185881893E-4</v>
      </c>
      <c r="AS433" s="230">
        <f t="shared" si="640"/>
        <v>1.4535275081322701E-4</v>
      </c>
      <c r="AT433" s="230">
        <f t="shared" si="640"/>
        <v>1.4298364280752402E-4</v>
      </c>
      <c r="AU433" s="230">
        <f t="shared" si="640"/>
        <v>1.4061453480182103E-4</v>
      </c>
      <c r="AV433" s="230">
        <f t="shared" si="640"/>
        <v>1.3824542679611803E-4</v>
      </c>
      <c r="AW433" s="230">
        <f t="shared" si="640"/>
        <v>1.3587631879041504E-4</v>
      </c>
      <c r="AX433" s="230">
        <f t="shared" si="640"/>
        <v>1.3350721078471205E-4</v>
      </c>
      <c r="AY433" s="230">
        <f t="shared" si="640"/>
        <v>1.3113810277900906E-4</v>
      </c>
      <c r="AZ433" s="230">
        <f t="shared" si="640"/>
        <v>1.2876899477330607E-4</v>
      </c>
      <c r="BA433" s="230">
        <f t="shared" si="641"/>
        <v>1.2639988676760308E-4</v>
      </c>
      <c r="BB433" s="230">
        <f t="shared" si="641"/>
        <v>1.2403077876190009E-4</v>
      </c>
      <c r="BC433" s="230">
        <f t="shared" si="641"/>
        <v>1.2166167075619711E-4</v>
      </c>
      <c r="BD433" s="230">
        <f t="shared" si="641"/>
        <v>1.1929256275049412E-4</v>
      </c>
      <c r="BE433" s="230">
        <f t="shared" si="641"/>
        <v>1.1692345474479113E-4</v>
      </c>
      <c r="BF433" s="230">
        <f t="shared" si="641"/>
        <v>1.1455434673908814E-4</v>
      </c>
      <c r="BG433" s="230">
        <f t="shared" si="641"/>
        <v>1.1218523873338515E-4</v>
      </c>
      <c r="BH433" s="230">
        <f t="shared" si="641"/>
        <v>1.0981613072768216E-4</v>
      </c>
      <c r="BI433" s="230">
        <f t="shared" si="641"/>
        <v>1.0744702272197917E-4</v>
      </c>
      <c r="BJ433" s="230">
        <f t="shared" si="641"/>
        <v>1.0507791471627618E-4</v>
      </c>
      <c r="BK433" s="230">
        <f t="shared" si="642"/>
        <v>1.0270880671057319E-4</v>
      </c>
      <c r="BL433" s="230">
        <f t="shared" si="642"/>
        <v>1.003396987048702E-4</v>
      </c>
      <c r="BM433" s="230">
        <f t="shared" si="642"/>
        <v>9.7970590699167218E-5</v>
      </c>
      <c r="BN433" s="230">
        <f t="shared" si="642"/>
        <v>9.5601482693464227E-5</v>
      </c>
      <c r="BO433" s="230">
        <f t="shared" si="642"/>
        <v>9.3232374687761237E-5</v>
      </c>
      <c r="BP433" s="230">
        <f t="shared" si="642"/>
        <v>9.0863266682058246E-5</v>
      </c>
      <c r="BQ433" s="230">
        <f t="shared" si="642"/>
        <v>8.8494158676355255E-5</v>
      </c>
      <c r="BR433" s="230">
        <f t="shared" si="642"/>
        <v>8.6125050670652264E-5</v>
      </c>
      <c r="BS433" s="230">
        <f t="shared" si="642"/>
        <v>8.3755942664949273E-5</v>
      </c>
      <c r="BT433" s="230">
        <f t="shared" si="642"/>
        <v>8.1386834659246283E-5</v>
      </c>
      <c r="BU433" s="230">
        <f t="shared" si="643"/>
        <v>7.9017726653543292E-5</v>
      </c>
      <c r="BV433" s="230">
        <f t="shared" si="643"/>
        <v>7.6648618647840301E-5</v>
      </c>
      <c r="BW433" s="230">
        <f t="shared" si="643"/>
        <v>7.427951064213731E-5</v>
      </c>
      <c r="BX433" s="230">
        <f t="shared" si="643"/>
        <v>7.191040263643432E-5</v>
      </c>
      <c r="BY433" s="230">
        <f t="shared" si="643"/>
        <v>6.9541294630731329E-5</v>
      </c>
      <c r="BZ433" s="230">
        <f t="shared" si="643"/>
        <v>6.7172186625028338E-5</v>
      </c>
      <c r="CA433" s="230">
        <f t="shared" si="643"/>
        <v>6.4803078619325347E-5</v>
      </c>
      <c r="CB433" s="230">
        <f t="shared" si="643"/>
        <v>6.2433970613622356E-5</v>
      </c>
      <c r="CC433" s="230">
        <f t="shared" si="643"/>
        <v>6.0064862607919366E-5</v>
      </c>
      <c r="CD433" s="230">
        <f t="shared" si="643"/>
        <v>5.7695754602216375E-5</v>
      </c>
      <c r="CE433" s="230">
        <f t="shared" si="644"/>
        <v>5.5326646596513384E-5</v>
      </c>
      <c r="CF433" s="230">
        <f t="shared" si="644"/>
        <v>5.2957538590810393E-5</v>
      </c>
      <c r="CG433" s="230">
        <f t="shared" si="644"/>
        <v>5.0588430585107416E-5</v>
      </c>
      <c r="CH433" s="230">
        <f t="shared" si="644"/>
        <v>4.8219322579404425E-5</v>
      </c>
      <c r="CI433" s="230">
        <f t="shared" si="644"/>
        <v>4.5850214573701434E-5</v>
      </c>
      <c r="CJ433" s="230">
        <f t="shared" si="644"/>
        <v>4.3481106567998444E-5</v>
      </c>
      <c r="CK433" s="230">
        <f t="shared" si="644"/>
        <v>4.1111998562295453E-5</v>
      </c>
      <c r="CL433" s="230">
        <f t="shared" si="644"/>
        <v>3.8742890556592462E-5</v>
      </c>
      <c r="CM433" s="230">
        <f t="shared" si="644"/>
        <v>3.6373782550889471E-5</v>
      </c>
      <c r="CN433" s="230">
        <f t="shared" si="644"/>
        <v>3.400467454518648E-5</v>
      </c>
      <c r="CO433" s="230">
        <f t="shared" si="645"/>
        <v>3.163556653948349E-5</v>
      </c>
      <c r="CP433" s="230">
        <f t="shared" si="645"/>
        <v>2.9266458533780499E-5</v>
      </c>
      <c r="CQ433" s="230">
        <f t="shared" si="645"/>
        <v>2.6897350528077508E-5</v>
      </c>
      <c r="CR433" s="230">
        <f t="shared" si="645"/>
        <v>2.4528242522374531E-5</v>
      </c>
      <c r="CS433" s="230">
        <f t="shared" si="645"/>
        <v>2.215913451667154E-5</v>
      </c>
      <c r="CT433" s="230">
        <f t="shared" si="645"/>
        <v>1.9790026510968549E-5</v>
      </c>
      <c r="CU433" s="230">
        <f t="shared" si="645"/>
        <v>1.7420918505265558E-5</v>
      </c>
      <c r="CV433" s="230">
        <f t="shared" si="645"/>
        <v>1.5051810499562568E-5</v>
      </c>
      <c r="CW433" s="230">
        <f t="shared" si="645"/>
        <v>1.2682702493859577E-5</v>
      </c>
      <c r="CX433" s="230">
        <f t="shared" si="645"/>
        <v>1.0313594488156586E-5</v>
      </c>
      <c r="CY433" s="230">
        <f t="shared" si="646"/>
        <v>7.9444864824535953E-6</v>
      </c>
      <c r="CZ433" s="230">
        <f t="shared" si="646"/>
        <v>5.5753784767506045E-6</v>
      </c>
      <c r="DA433" s="230">
        <f t="shared" si="646"/>
        <v>3.2062704710476137E-6</v>
      </c>
      <c r="DB433" s="230">
        <f t="shared" si="646"/>
        <v>8.3716246534462288E-7</v>
      </c>
      <c r="DC433" s="230">
        <f t="shared" si="646"/>
        <v>-1.5319455403583679E-6</v>
      </c>
      <c r="DD433" s="230">
        <f t="shared" si="646"/>
        <v>-2.9424887305623564E-6</v>
      </c>
      <c r="DE433" s="230">
        <f t="shared" si="646"/>
        <v>-2.9544371763786002E-6</v>
      </c>
      <c r="DF433" s="230">
        <f t="shared" si="646"/>
        <v>-2.9544371763786002E-6</v>
      </c>
      <c r="DG433" s="230">
        <f t="shared" si="646"/>
        <v>-2.9544371763786002E-6</v>
      </c>
      <c r="DH433" s="230">
        <f t="shared" si="646"/>
        <v>-2.9544371763786002E-6</v>
      </c>
      <c r="DI433" s="230">
        <f t="shared" si="647"/>
        <v>-2.9544371763786002E-6</v>
      </c>
      <c r="DJ433" s="230">
        <f t="shared" si="647"/>
        <v>-2.9544371763786002E-6</v>
      </c>
      <c r="DK433" s="230">
        <f t="shared" si="647"/>
        <v>-2.9544371763786002E-6</v>
      </c>
      <c r="DL433" s="230">
        <f t="shared" si="647"/>
        <v>-2.9544371763786002E-6</v>
      </c>
      <c r="DM433" s="230">
        <f t="shared" si="647"/>
        <v>-2.9544371763786002E-6</v>
      </c>
      <c r="DN433" s="230">
        <f t="shared" si="647"/>
        <v>-2.9544371763786002E-6</v>
      </c>
      <c r="DO433" s="230">
        <f t="shared" si="647"/>
        <v>-2.9544371763786002E-6</v>
      </c>
      <c r="DP433" s="230">
        <f t="shared" si="647"/>
        <v>-2.9544371763786002E-6</v>
      </c>
    </row>
    <row r="434" spans="2:120" x14ac:dyDescent="0.25">
      <c r="B434" s="194" t="str">
        <f t="shared" si="603"/>
        <v>Saudi Arabia</v>
      </c>
      <c r="C434" s="233">
        <f>'web app'!$C$29</f>
        <v>668.55</v>
      </c>
      <c r="D434" s="234">
        <f>'web app'!$C$17</f>
        <v>0.15</v>
      </c>
      <c r="E434" s="235">
        <f>VLOOKUP($S434,'data countries EDGAR'!$A$15:$AA$223,'data countries EDGAR'!$AA$12,FALSE)</f>
        <v>4.4270952590146724E-3</v>
      </c>
      <c r="F434" s="235">
        <f>VLOOKUP($S434,'data countries EDGAR'!$A$15:$AA$223,'data countries EDGAR'!$Z$12,FALSE)</f>
        <v>1.5802674319417797E-2</v>
      </c>
      <c r="G434" s="193">
        <f t="shared" si="604"/>
        <v>9.424106409121892</v>
      </c>
      <c r="H434" s="262">
        <f>VLOOKUP($S434,'data countries EDGAR'!$A$15:$AA$223,'data countries EDGAR'!M$12,FALSE)/1000</f>
        <v>0.57980877324066005</v>
      </c>
      <c r="I434" s="236">
        <f>VLOOKUP($S434,'data countries EDGAR'!$A$15:$AA$223,'data countries EDGAR'!N$12,FALSE)/1000</f>
        <v>0.57710449997169</v>
      </c>
      <c r="J434" s="236">
        <f>VLOOKUP($S434,'data countries EDGAR'!$A$15:$AA$223,'data countries EDGAR'!O$12,FALSE)/1000</f>
        <v>0.59032098227637009</v>
      </c>
      <c r="K434" s="236">
        <f>VLOOKUP($S434,'data countries EDGAR'!$A$15:$AA$223,'data countries EDGAR'!P$12,FALSE)/1000</f>
        <v>0.62043077084699993</v>
      </c>
      <c r="L434" s="236">
        <f>VLOOKUP($S434,'data countries EDGAR'!$A$15:$AA$223,'data countries EDGAR'!Q$12,FALSE)/1000</f>
        <v>0.63543382995473996</v>
      </c>
      <c r="M434" s="236">
        <f>VLOOKUP($S434,'data countries EDGAR'!$A$15:$AA$223,'data countries EDGAR'!R$12,FALSE)/1000</f>
        <v>0.65251103489421991</v>
      </c>
      <c r="N434" s="236"/>
      <c r="O434" s="236"/>
      <c r="P434" s="262">
        <f t="shared" si="605"/>
        <v>3.0758011179440201</v>
      </c>
      <c r="Q434" s="194">
        <f t="shared" si="606"/>
        <v>-0.70040574598774918</v>
      </c>
      <c r="R434" s="237">
        <f t="shared" si="607"/>
        <v>0.11032956259382969</v>
      </c>
      <c r="S434" s="194" t="str">
        <f>'data countries EDGAR'!A177</f>
        <v>Saudi Arabia</v>
      </c>
      <c r="T434" s="210">
        <f>'web app'!$M$22-1</f>
        <v>2024</v>
      </c>
      <c r="U434" s="228">
        <f t="shared" si="608"/>
        <v>6.3483052911778719</v>
      </c>
      <c r="V434" s="193">
        <f t="shared" si="590"/>
        <v>6.3483052911858477</v>
      </c>
      <c r="W434" s="254">
        <f t="shared" si="609"/>
        <v>0.10278507490951627</v>
      </c>
      <c r="X434" s="197">
        <f t="shared" si="591"/>
        <v>0.65251103489421991</v>
      </c>
      <c r="Y434" s="229">
        <f t="shared" si="592"/>
        <v>-1.3050220697884399E-2</v>
      </c>
      <c r="Z434" s="199">
        <f t="shared" si="610"/>
        <v>0.66556125559210433</v>
      </c>
      <c r="AA434" s="199">
        <f t="shared" si="593"/>
        <v>-2710.2033292764568</v>
      </c>
      <c r="AB434" s="200">
        <f t="shared" si="594"/>
        <v>2758937.2779503874</v>
      </c>
      <c r="AC434" s="199">
        <f t="shared" si="611"/>
        <v>2024.5108478264588</v>
      </c>
      <c r="AD434" s="199">
        <f t="shared" si="612"/>
        <v>2047.5460913434365</v>
      </c>
      <c r="AE434" s="201">
        <f t="shared" si="613"/>
        <v>2047.5460913434365</v>
      </c>
      <c r="AF434" s="202">
        <f t="shared" si="595"/>
        <v>2047.0942071994473</v>
      </c>
      <c r="AG434" s="202">
        <f t="shared" si="614"/>
        <v>2047.5460913434365</v>
      </c>
      <c r="AH434" s="202">
        <f t="shared" si="615"/>
        <v>2047</v>
      </c>
      <c r="AI434" s="177">
        <f t="shared" si="596"/>
        <v>2047</v>
      </c>
      <c r="AJ434" s="178" cm="1">
        <f t="array" ref="AJ434">IFERROR(INDEX($AN$6:$DP$6,MATCH(_xlfn.AGGREGATE(14,6,(AN434:DP434)/(AN434:DP434&lt;=0),1),AN434:DP434,0)),"-")</f>
        <v>2047</v>
      </c>
      <c r="AL434" s="176" t="s">
        <v>302</v>
      </c>
      <c r="AM434" s="154">
        <f t="shared" si="597"/>
        <v>0.57980877324066005</v>
      </c>
      <c r="AN434" s="173">
        <f t="shared" si="598"/>
        <v>0.57710449997169</v>
      </c>
      <c r="AO434" s="173">
        <f t="shared" si="599"/>
        <v>0.59032098227637009</v>
      </c>
      <c r="AP434" s="173">
        <f t="shared" si="600"/>
        <v>0.62043077084699993</v>
      </c>
      <c r="AQ434" s="173">
        <f t="shared" si="601"/>
        <v>0.63543382995473996</v>
      </c>
      <c r="AR434" s="173">
        <f t="shared" si="602"/>
        <v>0.65251103489421991</v>
      </c>
      <c r="AS434" s="230">
        <f t="shared" si="640"/>
        <v>0.62363146283691073</v>
      </c>
      <c r="AT434" s="230">
        <f t="shared" si="640"/>
        <v>0.59475189077960144</v>
      </c>
      <c r="AU434" s="230">
        <f t="shared" si="640"/>
        <v>0.56587231872229227</v>
      </c>
      <c r="AV434" s="230">
        <f t="shared" si="640"/>
        <v>0.53699274666498309</v>
      </c>
      <c r="AW434" s="230">
        <f t="shared" si="640"/>
        <v>0.50811317460767391</v>
      </c>
      <c r="AX434" s="230">
        <f t="shared" si="640"/>
        <v>0.47923360255036468</v>
      </c>
      <c r="AY434" s="230">
        <f t="shared" si="640"/>
        <v>0.45035403049305545</v>
      </c>
      <c r="AZ434" s="230">
        <f t="shared" si="640"/>
        <v>0.42147445843574627</v>
      </c>
      <c r="BA434" s="230">
        <f t="shared" si="641"/>
        <v>0.39259488637843709</v>
      </c>
      <c r="BB434" s="230">
        <f t="shared" si="641"/>
        <v>0.36371531432112786</v>
      </c>
      <c r="BC434" s="230">
        <f t="shared" si="641"/>
        <v>0.33483574226381863</v>
      </c>
      <c r="BD434" s="230">
        <f t="shared" si="641"/>
        <v>0.30595617020650945</v>
      </c>
      <c r="BE434" s="230">
        <f t="shared" si="641"/>
        <v>0.27707659814920027</v>
      </c>
      <c r="BF434" s="230">
        <f t="shared" si="641"/>
        <v>0.24819702609189104</v>
      </c>
      <c r="BG434" s="230">
        <f t="shared" si="641"/>
        <v>0.2193174540345818</v>
      </c>
      <c r="BH434" s="230">
        <f t="shared" si="641"/>
        <v>0.19043788197727263</v>
      </c>
      <c r="BI434" s="230">
        <f t="shared" si="641"/>
        <v>0.16155830991996345</v>
      </c>
      <c r="BJ434" s="230">
        <f t="shared" si="641"/>
        <v>0.13267873786265427</v>
      </c>
      <c r="BK434" s="230">
        <f t="shared" si="642"/>
        <v>0.10379916580534498</v>
      </c>
      <c r="BL434" s="230">
        <f t="shared" si="642"/>
        <v>7.4919593748035807E-2</v>
      </c>
      <c r="BM434" s="230">
        <f t="shared" si="642"/>
        <v>4.6040021690726629E-2</v>
      </c>
      <c r="BN434" s="230">
        <f t="shared" si="642"/>
        <v>1.7160449633417341E-2</v>
      </c>
      <c r="BO434" s="230">
        <f t="shared" si="642"/>
        <v>-8.7440489998754801E-3</v>
      </c>
      <c r="BP434" s="230">
        <f t="shared" si="642"/>
        <v>-1.3050220697884399E-2</v>
      </c>
      <c r="BQ434" s="230">
        <f t="shared" si="642"/>
        <v>-1.3050220697884399E-2</v>
      </c>
      <c r="BR434" s="230">
        <f t="shared" si="642"/>
        <v>-1.3050220697884399E-2</v>
      </c>
      <c r="BS434" s="230">
        <f t="shared" si="642"/>
        <v>-1.3050220697884399E-2</v>
      </c>
      <c r="BT434" s="230">
        <f t="shared" si="642"/>
        <v>-1.3050220697884399E-2</v>
      </c>
      <c r="BU434" s="230">
        <f t="shared" si="643"/>
        <v>-1.3050220697884399E-2</v>
      </c>
      <c r="BV434" s="230">
        <f t="shared" si="643"/>
        <v>-1.3050220697884399E-2</v>
      </c>
      <c r="BW434" s="230">
        <f t="shared" si="643"/>
        <v>-1.3050220697884399E-2</v>
      </c>
      <c r="BX434" s="230">
        <f t="shared" si="643"/>
        <v>-1.3050220697884399E-2</v>
      </c>
      <c r="BY434" s="230">
        <f t="shared" si="643"/>
        <v>-1.3050220697884399E-2</v>
      </c>
      <c r="BZ434" s="230">
        <f t="shared" si="643"/>
        <v>-1.3050220697884399E-2</v>
      </c>
      <c r="CA434" s="230">
        <f t="shared" si="643"/>
        <v>-1.3050220697884399E-2</v>
      </c>
      <c r="CB434" s="230">
        <f t="shared" si="643"/>
        <v>-1.3050220697884399E-2</v>
      </c>
      <c r="CC434" s="230">
        <f t="shared" si="643"/>
        <v>-1.3050220697884399E-2</v>
      </c>
      <c r="CD434" s="230">
        <f t="shared" si="643"/>
        <v>-1.3050220697884399E-2</v>
      </c>
      <c r="CE434" s="230">
        <f t="shared" si="644"/>
        <v>-1.3050220697884399E-2</v>
      </c>
      <c r="CF434" s="230">
        <f t="shared" si="644"/>
        <v>-1.3050220697884399E-2</v>
      </c>
      <c r="CG434" s="230">
        <f t="shared" si="644"/>
        <v>-1.3050220697884399E-2</v>
      </c>
      <c r="CH434" s="230">
        <f t="shared" si="644"/>
        <v>-1.3050220697884399E-2</v>
      </c>
      <c r="CI434" s="230">
        <f t="shared" si="644"/>
        <v>-1.3050220697884399E-2</v>
      </c>
      <c r="CJ434" s="230">
        <f t="shared" si="644"/>
        <v>-1.3050220697884399E-2</v>
      </c>
      <c r="CK434" s="230">
        <f t="shared" si="644"/>
        <v>-1.3050220697884399E-2</v>
      </c>
      <c r="CL434" s="230">
        <f t="shared" si="644"/>
        <v>-1.3050220697884399E-2</v>
      </c>
      <c r="CM434" s="230">
        <f t="shared" si="644"/>
        <v>-1.3050220697884399E-2</v>
      </c>
      <c r="CN434" s="230">
        <f t="shared" si="644"/>
        <v>-1.3050220697884399E-2</v>
      </c>
      <c r="CO434" s="230">
        <f t="shared" si="645"/>
        <v>-1.3050220697884399E-2</v>
      </c>
      <c r="CP434" s="230">
        <f t="shared" si="645"/>
        <v>-1.3050220697884399E-2</v>
      </c>
      <c r="CQ434" s="230">
        <f t="shared" si="645"/>
        <v>-1.3050220697884399E-2</v>
      </c>
      <c r="CR434" s="230">
        <f t="shared" si="645"/>
        <v>-1.3050220697884399E-2</v>
      </c>
      <c r="CS434" s="230">
        <f t="shared" si="645"/>
        <v>-1.3050220697884399E-2</v>
      </c>
      <c r="CT434" s="230">
        <f t="shared" si="645"/>
        <v>-1.3050220697884399E-2</v>
      </c>
      <c r="CU434" s="230">
        <f t="shared" si="645"/>
        <v>-1.3050220697884399E-2</v>
      </c>
      <c r="CV434" s="230">
        <f t="shared" si="645"/>
        <v>-1.3050220697884399E-2</v>
      </c>
      <c r="CW434" s="230">
        <f t="shared" si="645"/>
        <v>-1.3050220697884399E-2</v>
      </c>
      <c r="CX434" s="230">
        <f t="shared" si="645"/>
        <v>-1.3050220697884399E-2</v>
      </c>
      <c r="CY434" s="230">
        <f t="shared" si="646"/>
        <v>-1.3050220697884399E-2</v>
      </c>
      <c r="CZ434" s="230">
        <f t="shared" si="646"/>
        <v>-1.3050220697884399E-2</v>
      </c>
      <c r="DA434" s="230">
        <f t="shared" si="646"/>
        <v>-1.3050220697884399E-2</v>
      </c>
      <c r="DB434" s="230">
        <f t="shared" si="646"/>
        <v>-1.3050220697884399E-2</v>
      </c>
      <c r="DC434" s="230">
        <f t="shared" si="646"/>
        <v>-1.3050220697884399E-2</v>
      </c>
      <c r="DD434" s="230">
        <f t="shared" si="646"/>
        <v>-1.3050220697884399E-2</v>
      </c>
      <c r="DE434" s="230">
        <f t="shared" si="646"/>
        <v>-1.3050220697884399E-2</v>
      </c>
      <c r="DF434" s="230">
        <f t="shared" si="646"/>
        <v>-1.3050220697884399E-2</v>
      </c>
      <c r="DG434" s="230">
        <f t="shared" si="646"/>
        <v>-1.3050220697884399E-2</v>
      </c>
      <c r="DH434" s="230">
        <f t="shared" si="646"/>
        <v>-1.3050220697884399E-2</v>
      </c>
      <c r="DI434" s="230">
        <f t="shared" si="647"/>
        <v>-1.3050220697884399E-2</v>
      </c>
      <c r="DJ434" s="230">
        <f t="shared" si="647"/>
        <v>-1.3050220697884399E-2</v>
      </c>
      <c r="DK434" s="230">
        <f t="shared" si="647"/>
        <v>-1.3050220697884399E-2</v>
      </c>
      <c r="DL434" s="230">
        <f t="shared" si="647"/>
        <v>-1.3050220697884399E-2</v>
      </c>
      <c r="DM434" s="230">
        <f t="shared" si="647"/>
        <v>-1.3050220697884399E-2</v>
      </c>
      <c r="DN434" s="230">
        <f t="shared" si="647"/>
        <v>-1.3050220697884399E-2</v>
      </c>
      <c r="DO434" s="230">
        <f t="shared" si="647"/>
        <v>-1.3050220697884399E-2</v>
      </c>
      <c r="DP434" s="230">
        <f t="shared" si="647"/>
        <v>-1.3050220697884399E-2</v>
      </c>
    </row>
    <row r="435" spans="2:120" x14ac:dyDescent="0.25">
      <c r="B435" s="194" t="str">
        <f t="shared" si="603"/>
        <v>Senegal</v>
      </c>
      <c r="C435" s="233">
        <f>'web app'!$C$29</f>
        <v>668.55</v>
      </c>
      <c r="D435" s="234">
        <f>'web app'!$C$17</f>
        <v>0.15</v>
      </c>
      <c r="E435" s="235">
        <f>VLOOKUP($S435,'data countries EDGAR'!$A$15:$AA$223,'data countries EDGAR'!$AA$12,FALSE)</f>
        <v>2.1712132822982225E-3</v>
      </c>
      <c r="F435" s="235">
        <f>VLOOKUP($S435,'data countries EDGAR'!$A$15:$AA$223,'data countries EDGAR'!$Z$12,FALSE)</f>
        <v>3.0059075846763304E-4</v>
      </c>
      <c r="G435" s="193">
        <f t="shared" si="604"/>
        <v>0.38855065481957718</v>
      </c>
      <c r="H435" s="262">
        <f>VLOOKUP($S435,'data countries EDGAR'!$A$15:$AA$223,'data countries EDGAR'!M$12,FALSE)/1000</f>
        <v>1.1028839511072001E-2</v>
      </c>
      <c r="I435" s="236">
        <f>VLOOKUP($S435,'data countries EDGAR'!$A$15:$AA$223,'data countries EDGAR'!N$12,FALSE)/1000</f>
        <v>1.0814944961145E-2</v>
      </c>
      <c r="J435" s="236">
        <f>VLOOKUP($S435,'data countries EDGAR'!$A$15:$AA$223,'data countries EDGAR'!O$12,FALSE)/1000</f>
        <v>1.3124116565684E-2</v>
      </c>
      <c r="K435" s="236">
        <f>VLOOKUP($S435,'data countries EDGAR'!$A$15:$AA$223,'data countries EDGAR'!P$12,FALSE)/1000</f>
        <v>1.4543786145525001E-2</v>
      </c>
      <c r="L435" s="236">
        <f>VLOOKUP($S435,'data countries EDGAR'!$A$15:$AA$223,'data countries EDGAR'!Q$12,FALSE)/1000</f>
        <v>1.3717002602205999E-2</v>
      </c>
      <c r="M435" s="236">
        <f>VLOOKUP($S435,'data countries EDGAR'!$A$15:$AA$223,'data countries EDGAR'!R$12,FALSE)/1000</f>
        <v>1.4202340090675E-2</v>
      </c>
      <c r="N435" s="236"/>
      <c r="O435" s="236"/>
      <c r="P435" s="262">
        <f t="shared" si="605"/>
        <v>6.6402190365235009E-2</v>
      </c>
      <c r="Q435" s="194">
        <f t="shared" si="606"/>
        <v>-8.1020807014311799E-3</v>
      </c>
      <c r="R435" s="237">
        <f t="shared" si="607"/>
        <v>2.5150145337971896E-2</v>
      </c>
      <c r="S435" s="194" t="str">
        <f>'data countries EDGAR'!A178</f>
        <v>Senegal</v>
      </c>
      <c r="T435" s="210">
        <f>'web app'!$M$22-1</f>
        <v>2024</v>
      </c>
      <c r="U435" s="228">
        <f t="shared" si="608"/>
        <v>0.3221484644543422</v>
      </c>
      <c r="V435" s="193">
        <f t="shared" si="590"/>
        <v>0.3221484644544218</v>
      </c>
      <c r="W435" s="254">
        <f t="shared" si="609"/>
        <v>4.4086319377032002E-2</v>
      </c>
      <c r="X435" s="197">
        <f t="shared" si="591"/>
        <v>1.4202340090675E-2</v>
      </c>
      <c r="Y435" s="229">
        <f t="shared" si="592"/>
        <v>-2.8404680181350002E-4</v>
      </c>
      <c r="Z435" s="199">
        <f t="shared" si="610"/>
        <v>1.44863868924885E-2</v>
      </c>
      <c r="AA435" s="199">
        <f t="shared" si="593"/>
        <v>-59.357338957362764</v>
      </c>
      <c r="AB435" s="200">
        <f t="shared" si="594"/>
        <v>60795.027401627543</v>
      </c>
      <c r="AC435" s="199">
        <f t="shared" si="611"/>
        <v>2024.5051598246348</v>
      </c>
      <c r="AD435" s="199">
        <f t="shared" si="612"/>
        <v>2072.9512589419251</v>
      </c>
      <c r="AE435" s="201">
        <f t="shared" si="613"/>
        <v>2072.9512589419251</v>
      </c>
      <c r="AF435" s="202">
        <f t="shared" si="595"/>
        <v>2072.0012342567893</v>
      </c>
      <c r="AG435" s="202">
        <f t="shared" si="614"/>
        <v>2072.9512589419251</v>
      </c>
      <c r="AH435" s="202">
        <f t="shared" si="615"/>
        <v>2072</v>
      </c>
      <c r="AI435" s="177">
        <f t="shared" si="596"/>
        <v>2072</v>
      </c>
      <c r="AJ435" s="178" cm="1">
        <f t="array" ref="AJ435">IFERROR(INDEX($AN$6:$DP$6,MATCH(_xlfn.AGGREGATE(14,6,(AN435:DP435)/(AN435:DP435&lt;=0),1),AN435:DP435,0)),"-")</f>
        <v>2072</v>
      </c>
      <c r="AL435" s="176" t="s">
        <v>302</v>
      </c>
      <c r="AM435" s="154">
        <f t="shared" si="597"/>
        <v>1.1028839511072001E-2</v>
      </c>
      <c r="AN435" s="173">
        <f t="shared" si="598"/>
        <v>1.0814944961145E-2</v>
      </c>
      <c r="AO435" s="173">
        <f t="shared" si="599"/>
        <v>1.3124116565684E-2</v>
      </c>
      <c r="AP435" s="173">
        <f t="shared" si="600"/>
        <v>1.4543786145525001E-2</v>
      </c>
      <c r="AQ435" s="173">
        <f t="shared" si="601"/>
        <v>1.3717002602205999E-2</v>
      </c>
      <c r="AR435" s="173">
        <f t="shared" si="602"/>
        <v>1.4202340090675E-2</v>
      </c>
      <c r="AS435" s="230">
        <f t="shared" si="640"/>
        <v>1.3903351226219439E-2</v>
      </c>
      <c r="AT435" s="230">
        <f t="shared" si="640"/>
        <v>1.3604362361763878E-2</v>
      </c>
      <c r="AU435" s="230">
        <f t="shared" si="640"/>
        <v>1.3305373497308318E-2</v>
      </c>
      <c r="AV435" s="230">
        <f t="shared" si="640"/>
        <v>1.3006384632852757E-2</v>
      </c>
      <c r="AW435" s="230">
        <f t="shared" si="640"/>
        <v>1.2707395768397196E-2</v>
      </c>
      <c r="AX435" s="230">
        <f t="shared" si="640"/>
        <v>1.2408406903941635E-2</v>
      </c>
      <c r="AY435" s="230">
        <f t="shared" si="640"/>
        <v>1.2109418039486074E-2</v>
      </c>
      <c r="AZ435" s="230">
        <f t="shared" si="640"/>
        <v>1.1810429175030515E-2</v>
      </c>
      <c r="BA435" s="230">
        <f t="shared" si="641"/>
        <v>1.1511440310574954E-2</v>
      </c>
      <c r="BB435" s="230">
        <f t="shared" si="641"/>
        <v>1.1212451446119393E-2</v>
      </c>
      <c r="BC435" s="230">
        <f t="shared" si="641"/>
        <v>1.0913462581663834E-2</v>
      </c>
      <c r="BD435" s="230">
        <f t="shared" si="641"/>
        <v>1.0614473717208271E-2</v>
      </c>
      <c r="BE435" s="230">
        <f t="shared" si="641"/>
        <v>1.0315484852752712E-2</v>
      </c>
      <c r="BF435" s="230">
        <f t="shared" si="641"/>
        <v>1.0016495988297151E-2</v>
      </c>
      <c r="BG435" s="230">
        <f t="shared" si="641"/>
        <v>9.71750712384159E-3</v>
      </c>
      <c r="BH435" s="230">
        <f t="shared" si="641"/>
        <v>9.4185182593860307E-3</v>
      </c>
      <c r="BI435" s="230">
        <f t="shared" si="641"/>
        <v>9.119529394930468E-3</v>
      </c>
      <c r="BJ435" s="230">
        <f t="shared" si="641"/>
        <v>8.8205405304749088E-3</v>
      </c>
      <c r="BK435" s="230">
        <f t="shared" si="642"/>
        <v>8.5215516660193478E-3</v>
      </c>
      <c r="BL435" s="230">
        <f t="shared" si="642"/>
        <v>8.2225628015637868E-3</v>
      </c>
      <c r="BM435" s="230">
        <f t="shared" si="642"/>
        <v>7.9235739371082275E-3</v>
      </c>
      <c r="BN435" s="230">
        <f t="shared" si="642"/>
        <v>7.6245850726526666E-3</v>
      </c>
      <c r="BO435" s="230">
        <f t="shared" si="642"/>
        <v>7.3255962081971056E-3</v>
      </c>
      <c r="BP435" s="230">
        <f t="shared" si="642"/>
        <v>7.0266073437415446E-3</v>
      </c>
      <c r="BQ435" s="230">
        <f t="shared" si="642"/>
        <v>6.7276184792859845E-3</v>
      </c>
      <c r="BR435" s="230">
        <f t="shared" si="642"/>
        <v>6.4286296148304235E-3</v>
      </c>
      <c r="BS435" s="230">
        <f t="shared" si="642"/>
        <v>6.1296407503748634E-3</v>
      </c>
      <c r="BT435" s="230">
        <f t="shared" si="642"/>
        <v>5.8306518859193024E-3</v>
      </c>
      <c r="BU435" s="230">
        <f t="shared" si="643"/>
        <v>5.5316630214637414E-3</v>
      </c>
      <c r="BV435" s="230">
        <f t="shared" si="643"/>
        <v>5.2326741570081822E-3</v>
      </c>
      <c r="BW435" s="230">
        <f t="shared" si="643"/>
        <v>4.9336852925526212E-3</v>
      </c>
      <c r="BX435" s="230">
        <f t="shared" si="643"/>
        <v>4.6346964280970602E-3</v>
      </c>
      <c r="BY435" s="230">
        <f t="shared" si="643"/>
        <v>4.3357075636414992E-3</v>
      </c>
      <c r="BZ435" s="230">
        <f t="shared" si="643"/>
        <v>4.0367186991859382E-3</v>
      </c>
      <c r="CA435" s="230">
        <f t="shared" si="643"/>
        <v>3.737729834730379E-3</v>
      </c>
      <c r="CB435" s="230">
        <f t="shared" si="643"/>
        <v>3.438740970274818E-3</v>
      </c>
      <c r="CC435" s="230">
        <f t="shared" si="643"/>
        <v>3.139752105819257E-3</v>
      </c>
      <c r="CD435" s="230">
        <f t="shared" si="643"/>
        <v>2.840763241363696E-3</v>
      </c>
      <c r="CE435" s="230">
        <f t="shared" si="644"/>
        <v>2.5417743769081368E-3</v>
      </c>
      <c r="CF435" s="230">
        <f t="shared" si="644"/>
        <v>2.2427855124525758E-3</v>
      </c>
      <c r="CG435" s="230">
        <f t="shared" si="644"/>
        <v>1.9437966479970148E-3</v>
      </c>
      <c r="CH435" s="230">
        <f t="shared" si="644"/>
        <v>1.6448077835414538E-3</v>
      </c>
      <c r="CI435" s="230">
        <f t="shared" si="644"/>
        <v>1.3458189190858928E-3</v>
      </c>
      <c r="CJ435" s="230">
        <f t="shared" si="644"/>
        <v>1.0468300546303336E-3</v>
      </c>
      <c r="CK435" s="230">
        <f t="shared" si="644"/>
        <v>7.4784119017477259E-4</v>
      </c>
      <c r="CL435" s="230">
        <f t="shared" si="644"/>
        <v>4.488523257192116E-4</v>
      </c>
      <c r="CM435" s="230">
        <f t="shared" si="644"/>
        <v>1.4986346126365062E-4</v>
      </c>
      <c r="CN435" s="230">
        <f t="shared" si="644"/>
        <v>-1.4877025065318096E-4</v>
      </c>
      <c r="CO435" s="230">
        <f t="shared" si="645"/>
        <v>-2.8404680181350002E-4</v>
      </c>
      <c r="CP435" s="230">
        <f t="shared" si="645"/>
        <v>-2.8404680181350002E-4</v>
      </c>
      <c r="CQ435" s="230">
        <f t="shared" si="645"/>
        <v>-2.8404680181350002E-4</v>
      </c>
      <c r="CR435" s="230">
        <f t="shared" si="645"/>
        <v>-2.8404680181350002E-4</v>
      </c>
      <c r="CS435" s="230">
        <f t="shared" si="645"/>
        <v>-2.8404680181350002E-4</v>
      </c>
      <c r="CT435" s="230">
        <f t="shared" si="645"/>
        <v>-2.8404680181350002E-4</v>
      </c>
      <c r="CU435" s="230">
        <f t="shared" si="645"/>
        <v>-2.8404680181350002E-4</v>
      </c>
      <c r="CV435" s="230">
        <f t="shared" si="645"/>
        <v>-2.8404680181350002E-4</v>
      </c>
      <c r="CW435" s="230">
        <f t="shared" si="645"/>
        <v>-2.8404680181350002E-4</v>
      </c>
      <c r="CX435" s="230">
        <f t="shared" si="645"/>
        <v>-2.8404680181350002E-4</v>
      </c>
      <c r="CY435" s="230">
        <f t="shared" si="646"/>
        <v>-2.8404680181350002E-4</v>
      </c>
      <c r="CZ435" s="230">
        <f t="shared" si="646"/>
        <v>-2.8404680181350002E-4</v>
      </c>
      <c r="DA435" s="230">
        <f t="shared" si="646"/>
        <v>-2.8404680181350002E-4</v>
      </c>
      <c r="DB435" s="230">
        <f t="shared" si="646"/>
        <v>-2.8404680181350002E-4</v>
      </c>
      <c r="DC435" s="230">
        <f t="shared" si="646"/>
        <v>-2.8404680181350002E-4</v>
      </c>
      <c r="DD435" s="230">
        <f t="shared" si="646"/>
        <v>-2.8404680181350002E-4</v>
      </c>
      <c r="DE435" s="230">
        <f t="shared" si="646"/>
        <v>-2.8404680181350002E-4</v>
      </c>
      <c r="DF435" s="230">
        <f t="shared" si="646"/>
        <v>-2.8404680181350002E-4</v>
      </c>
      <c r="DG435" s="230">
        <f t="shared" si="646"/>
        <v>-2.8404680181350002E-4</v>
      </c>
      <c r="DH435" s="230">
        <f t="shared" si="646"/>
        <v>-2.8404680181350002E-4</v>
      </c>
      <c r="DI435" s="230">
        <f t="shared" si="647"/>
        <v>-2.8404680181350002E-4</v>
      </c>
      <c r="DJ435" s="230">
        <f t="shared" si="647"/>
        <v>-2.8404680181350002E-4</v>
      </c>
      <c r="DK435" s="230">
        <f t="shared" si="647"/>
        <v>-2.8404680181350002E-4</v>
      </c>
      <c r="DL435" s="230">
        <f t="shared" si="647"/>
        <v>-2.8404680181350002E-4</v>
      </c>
      <c r="DM435" s="230">
        <f t="shared" si="647"/>
        <v>-2.8404680181350002E-4</v>
      </c>
      <c r="DN435" s="230">
        <f t="shared" si="647"/>
        <v>-2.8404680181350002E-4</v>
      </c>
      <c r="DO435" s="230">
        <f t="shared" si="647"/>
        <v>-2.8404680181350002E-4</v>
      </c>
      <c r="DP435" s="230">
        <f t="shared" si="647"/>
        <v>-2.8404680181350002E-4</v>
      </c>
    </row>
    <row r="436" spans="2:120" x14ac:dyDescent="0.25">
      <c r="B436" s="194" t="str">
        <f t="shared" si="603"/>
        <v>Serbia and Montenegro</v>
      </c>
      <c r="C436" s="233">
        <f>'web app'!$C$29</f>
        <v>668.55</v>
      </c>
      <c r="D436" s="234">
        <f>'web app'!$C$17</f>
        <v>0.15</v>
      </c>
      <c r="E436" s="235">
        <f>VLOOKUP($S436,'data countries EDGAR'!$A$15:$AA$223,'data countries EDGAR'!$AA$12,FALSE)</f>
        <v>1.2141209479940005E-3</v>
      </c>
      <c r="F436" s="235">
        <f>VLOOKUP($S436,'data countries EDGAR'!$A$15:$AA$223,'data countries EDGAR'!$Z$12,FALSE)</f>
        <v>1.611801535995097E-3</v>
      </c>
      <c r="G436" s="193">
        <f t="shared" si="604"/>
        <v>1.0376895133233019</v>
      </c>
      <c r="H436" s="262">
        <f>VLOOKUP($S436,'data countries EDGAR'!$A$15:$AA$223,'data countries EDGAR'!M$12,FALSE)/1000</f>
        <v>5.9137880867695995E-2</v>
      </c>
      <c r="I436" s="236">
        <f>VLOOKUP($S436,'data countries EDGAR'!$A$15:$AA$223,'data countries EDGAR'!N$12,FALSE)/1000</f>
        <v>5.904283752963E-2</v>
      </c>
      <c r="J436" s="236">
        <f>VLOOKUP($S436,'data countries EDGAR'!$A$15:$AA$223,'data countries EDGAR'!O$12,FALSE)/1000</f>
        <v>5.8042142053730997E-2</v>
      </c>
      <c r="K436" s="236">
        <f>VLOOKUP($S436,'data countries EDGAR'!$A$15:$AA$223,'data countries EDGAR'!P$12,FALSE)/1000</f>
        <v>5.8563004761450002E-2</v>
      </c>
      <c r="L436" s="236">
        <f>VLOOKUP($S436,'data countries EDGAR'!$A$15:$AA$223,'data countries EDGAR'!Q$12,FALSE)/1000</f>
        <v>5.6767929332568995E-2</v>
      </c>
      <c r="M436" s="236">
        <f>VLOOKUP($S436,'data countries EDGAR'!$A$15:$AA$223,'data countries EDGAR'!R$12,FALSE)/1000</f>
        <v>5.5584486863999999E-2</v>
      </c>
      <c r="N436" s="236"/>
      <c r="O436" s="236"/>
      <c r="P436" s="262">
        <f t="shared" si="605"/>
        <v>0.28800040054137999</v>
      </c>
      <c r="Q436" s="194">
        <f t="shared" si="606"/>
        <v>-5.1464011354400901E-2</v>
      </c>
      <c r="R436" s="237">
        <f t="shared" si="607"/>
        <v>6.8647137162536509E-2</v>
      </c>
      <c r="S436" s="194" t="str">
        <f>'data countries EDGAR'!A179</f>
        <v>Serbia and Montenegro</v>
      </c>
      <c r="T436" s="210">
        <f>'web app'!$M$22-1</f>
        <v>2024</v>
      </c>
      <c r="U436" s="228">
        <f t="shared" si="608"/>
        <v>0.74968911278192196</v>
      </c>
      <c r="V436" s="193">
        <f t="shared" si="590"/>
        <v>0.74968911278232231</v>
      </c>
      <c r="W436" s="254">
        <f t="shared" si="609"/>
        <v>7.4143382792553947E-2</v>
      </c>
      <c r="X436" s="197">
        <f t="shared" si="591"/>
        <v>5.5584486863999999E-2</v>
      </c>
      <c r="Y436" s="229">
        <f t="shared" si="592"/>
        <v>-1.11168973728E-3</v>
      </c>
      <c r="Z436" s="199">
        <f t="shared" si="610"/>
        <v>5.6696176601279999E-2</v>
      </c>
      <c r="AA436" s="199">
        <f t="shared" si="593"/>
        <v>-231.2878703008144</v>
      </c>
      <c r="AB436" s="200">
        <f t="shared" si="594"/>
        <v>235867.34400599255</v>
      </c>
      <c r="AC436" s="199">
        <f t="shared" si="611"/>
        <v>2024.5082188131823</v>
      </c>
      <c r="AD436" s="199">
        <f t="shared" si="612"/>
        <v>2054.9180170574168</v>
      </c>
      <c r="AE436" s="201">
        <f t="shared" si="613"/>
        <v>2054.9180170574168</v>
      </c>
      <c r="AF436" s="202">
        <f t="shared" si="595"/>
        <v>2054.3215853504089</v>
      </c>
      <c r="AG436" s="202">
        <f t="shared" si="614"/>
        <v>2054.9180170574168</v>
      </c>
      <c r="AH436" s="202">
        <f t="shared" si="615"/>
        <v>2054</v>
      </c>
      <c r="AI436" s="177">
        <f t="shared" si="596"/>
        <v>2054</v>
      </c>
      <c r="AJ436" s="178" cm="1">
        <f t="array" ref="AJ436">IFERROR(INDEX($AN$6:$DP$6,MATCH(_xlfn.AGGREGATE(14,6,(AN436:DP436)/(AN436:DP436&lt;=0),1),AN436:DP436,0)),"-")</f>
        <v>2054</v>
      </c>
      <c r="AL436" s="176" t="s">
        <v>302</v>
      </c>
      <c r="AM436" s="154">
        <f t="shared" si="597"/>
        <v>5.9137880867695995E-2</v>
      </c>
      <c r="AN436" s="173">
        <f t="shared" si="598"/>
        <v>5.904283752963E-2</v>
      </c>
      <c r="AO436" s="173">
        <f t="shared" si="599"/>
        <v>5.8042142053730997E-2</v>
      </c>
      <c r="AP436" s="173">
        <f t="shared" si="600"/>
        <v>5.8563004761450002E-2</v>
      </c>
      <c r="AQ436" s="173">
        <f t="shared" si="601"/>
        <v>5.6767929332568995E-2</v>
      </c>
      <c r="AR436" s="173">
        <f t="shared" si="602"/>
        <v>5.5584486863999999E-2</v>
      </c>
      <c r="AS436" s="230">
        <f t="shared" si="640"/>
        <v>5.3720585726254537E-2</v>
      </c>
      <c r="AT436" s="230">
        <f t="shared" si="640"/>
        <v>5.1856684588509082E-2</v>
      </c>
      <c r="AU436" s="230">
        <f t="shared" si="640"/>
        <v>4.999278345076362E-2</v>
      </c>
      <c r="AV436" s="230">
        <f t="shared" si="640"/>
        <v>4.8128882313018165E-2</v>
      </c>
      <c r="AW436" s="230">
        <f t="shared" si="640"/>
        <v>4.6264981175272703E-2</v>
      </c>
      <c r="AX436" s="230">
        <f t="shared" si="640"/>
        <v>4.4401080037527241E-2</v>
      </c>
      <c r="AY436" s="230">
        <f t="shared" si="640"/>
        <v>4.2537178899781786E-2</v>
      </c>
      <c r="AZ436" s="230">
        <f t="shared" si="640"/>
        <v>4.0673277762036324E-2</v>
      </c>
      <c r="BA436" s="230">
        <f t="shared" si="641"/>
        <v>3.8809376624290862E-2</v>
      </c>
      <c r="BB436" s="230">
        <f t="shared" si="641"/>
        <v>3.6945475486545407E-2</v>
      </c>
      <c r="BC436" s="230">
        <f t="shared" si="641"/>
        <v>3.5081574348799945E-2</v>
      </c>
      <c r="BD436" s="230">
        <f t="shared" si="641"/>
        <v>3.3217673211054483E-2</v>
      </c>
      <c r="BE436" s="230">
        <f t="shared" si="641"/>
        <v>3.1353772073309027E-2</v>
      </c>
      <c r="BF436" s="230">
        <f t="shared" si="641"/>
        <v>2.9489870935563565E-2</v>
      </c>
      <c r="BG436" s="230">
        <f t="shared" si="641"/>
        <v>2.7625969797818107E-2</v>
      </c>
      <c r="BH436" s="230">
        <f t="shared" si="641"/>
        <v>2.5762068660072648E-2</v>
      </c>
      <c r="BI436" s="230">
        <f t="shared" si="641"/>
        <v>2.3898167522327186E-2</v>
      </c>
      <c r="BJ436" s="230">
        <f t="shared" si="641"/>
        <v>2.2034266384581731E-2</v>
      </c>
      <c r="BK436" s="230">
        <f t="shared" si="642"/>
        <v>2.0170365246836269E-2</v>
      </c>
      <c r="BL436" s="230">
        <f t="shared" si="642"/>
        <v>1.8306464109090814E-2</v>
      </c>
      <c r="BM436" s="230">
        <f t="shared" si="642"/>
        <v>1.6442562971345352E-2</v>
      </c>
      <c r="BN436" s="230">
        <f t="shared" si="642"/>
        <v>1.457866183359989E-2</v>
      </c>
      <c r="BO436" s="230">
        <f t="shared" si="642"/>
        <v>1.2714760695854435E-2</v>
      </c>
      <c r="BP436" s="230">
        <f t="shared" si="642"/>
        <v>1.0850859558108973E-2</v>
      </c>
      <c r="BQ436" s="230">
        <f t="shared" si="642"/>
        <v>8.9869584203635111E-3</v>
      </c>
      <c r="BR436" s="230">
        <f t="shared" si="642"/>
        <v>7.123057282618056E-3</v>
      </c>
      <c r="BS436" s="230">
        <f t="shared" si="642"/>
        <v>5.259156144872594E-3</v>
      </c>
      <c r="BT436" s="230">
        <f t="shared" si="642"/>
        <v>3.395255007127132E-3</v>
      </c>
      <c r="BU436" s="230">
        <f t="shared" si="643"/>
        <v>1.5313538693816769E-3</v>
      </c>
      <c r="BV436" s="230">
        <f t="shared" si="643"/>
        <v>-3.2628343952090304E-4</v>
      </c>
      <c r="BW436" s="230">
        <f t="shared" si="643"/>
        <v>-1.11168973728E-3</v>
      </c>
      <c r="BX436" s="230">
        <f t="shared" si="643"/>
        <v>-1.11168973728E-3</v>
      </c>
      <c r="BY436" s="230">
        <f t="shared" si="643"/>
        <v>-1.11168973728E-3</v>
      </c>
      <c r="BZ436" s="230">
        <f t="shared" si="643"/>
        <v>-1.11168973728E-3</v>
      </c>
      <c r="CA436" s="230">
        <f t="shared" si="643"/>
        <v>-1.11168973728E-3</v>
      </c>
      <c r="CB436" s="230">
        <f t="shared" si="643"/>
        <v>-1.11168973728E-3</v>
      </c>
      <c r="CC436" s="230">
        <f t="shared" si="643"/>
        <v>-1.11168973728E-3</v>
      </c>
      <c r="CD436" s="230">
        <f t="shared" si="643"/>
        <v>-1.11168973728E-3</v>
      </c>
      <c r="CE436" s="230">
        <f t="shared" si="644"/>
        <v>-1.11168973728E-3</v>
      </c>
      <c r="CF436" s="230">
        <f t="shared" si="644"/>
        <v>-1.11168973728E-3</v>
      </c>
      <c r="CG436" s="230">
        <f t="shared" si="644"/>
        <v>-1.11168973728E-3</v>
      </c>
      <c r="CH436" s="230">
        <f t="shared" si="644"/>
        <v>-1.11168973728E-3</v>
      </c>
      <c r="CI436" s="230">
        <f t="shared" si="644"/>
        <v>-1.11168973728E-3</v>
      </c>
      <c r="CJ436" s="230">
        <f t="shared" si="644"/>
        <v>-1.11168973728E-3</v>
      </c>
      <c r="CK436" s="230">
        <f t="shared" si="644"/>
        <v>-1.11168973728E-3</v>
      </c>
      <c r="CL436" s="230">
        <f t="shared" si="644"/>
        <v>-1.11168973728E-3</v>
      </c>
      <c r="CM436" s="230">
        <f t="shared" si="644"/>
        <v>-1.11168973728E-3</v>
      </c>
      <c r="CN436" s="230">
        <f t="shared" si="644"/>
        <v>-1.11168973728E-3</v>
      </c>
      <c r="CO436" s="230">
        <f t="shared" si="645"/>
        <v>-1.11168973728E-3</v>
      </c>
      <c r="CP436" s="230">
        <f t="shared" si="645"/>
        <v>-1.11168973728E-3</v>
      </c>
      <c r="CQ436" s="230">
        <f t="shared" si="645"/>
        <v>-1.11168973728E-3</v>
      </c>
      <c r="CR436" s="230">
        <f t="shared" si="645"/>
        <v>-1.11168973728E-3</v>
      </c>
      <c r="CS436" s="230">
        <f t="shared" si="645"/>
        <v>-1.11168973728E-3</v>
      </c>
      <c r="CT436" s="230">
        <f t="shared" si="645"/>
        <v>-1.11168973728E-3</v>
      </c>
      <c r="CU436" s="230">
        <f t="shared" si="645"/>
        <v>-1.11168973728E-3</v>
      </c>
      <c r="CV436" s="230">
        <f t="shared" si="645"/>
        <v>-1.11168973728E-3</v>
      </c>
      <c r="CW436" s="230">
        <f t="shared" si="645"/>
        <v>-1.11168973728E-3</v>
      </c>
      <c r="CX436" s="230">
        <f t="shared" si="645"/>
        <v>-1.11168973728E-3</v>
      </c>
      <c r="CY436" s="230">
        <f t="shared" si="646"/>
        <v>-1.11168973728E-3</v>
      </c>
      <c r="CZ436" s="230">
        <f t="shared" si="646"/>
        <v>-1.11168973728E-3</v>
      </c>
      <c r="DA436" s="230">
        <f t="shared" si="646"/>
        <v>-1.11168973728E-3</v>
      </c>
      <c r="DB436" s="230">
        <f t="shared" si="646"/>
        <v>-1.11168973728E-3</v>
      </c>
      <c r="DC436" s="230">
        <f t="shared" si="646"/>
        <v>-1.11168973728E-3</v>
      </c>
      <c r="DD436" s="230">
        <f t="shared" si="646"/>
        <v>-1.11168973728E-3</v>
      </c>
      <c r="DE436" s="230">
        <f t="shared" si="646"/>
        <v>-1.11168973728E-3</v>
      </c>
      <c r="DF436" s="230">
        <f t="shared" si="646"/>
        <v>-1.11168973728E-3</v>
      </c>
      <c r="DG436" s="230">
        <f t="shared" si="646"/>
        <v>-1.11168973728E-3</v>
      </c>
      <c r="DH436" s="230">
        <f t="shared" si="646"/>
        <v>-1.11168973728E-3</v>
      </c>
      <c r="DI436" s="230">
        <f t="shared" si="647"/>
        <v>-1.11168973728E-3</v>
      </c>
      <c r="DJ436" s="230">
        <f t="shared" si="647"/>
        <v>-1.11168973728E-3</v>
      </c>
      <c r="DK436" s="230">
        <f t="shared" si="647"/>
        <v>-1.11168973728E-3</v>
      </c>
      <c r="DL436" s="230">
        <f t="shared" si="647"/>
        <v>-1.11168973728E-3</v>
      </c>
      <c r="DM436" s="230">
        <f t="shared" si="647"/>
        <v>-1.11168973728E-3</v>
      </c>
      <c r="DN436" s="230">
        <f t="shared" si="647"/>
        <v>-1.11168973728E-3</v>
      </c>
      <c r="DO436" s="230">
        <f t="shared" si="647"/>
        <v>-1.11168973728E-3</v>
      </c>
      <c r="DP436" s="230">
        <f t="shared" si="647"/>
        <v>-1.11168973728E-3</v>
      </c>
    </row>
    <row r="437" spans="2:120" x14ac:dyDescent="0.25">
      <c r="B437" s="194" t="str">
        <f t="shared" si="603"/>
        <v>Seychelles</v>
      </c>
      <c r="C437" s="233">
        <f>'web app'!$C$29</f>
        <v>668.55</v>
      </c>
      <c r="D437" s="234">
        <f>'web app'!$C$17</f>
        <v>0.15</v>
      </c>
      <c r="E437" s="235">
        <f>VLOOKUP($S437,'data countries EDGAR'!$A$15:$AA$223,'data countries EDGAR'!$AA$12,FALSE)</f>
        <v>1.2409890309187633E-5</v>
      </c>
      <c r="F437" s="235">
        <f>VLOOKUP($S437,'data countries EDGAR'!$A$15:$AA$223,'data countries EDGAR'!$Z$12,FALSE)</f>
        <v>2.4388979187555855E-5</v>
      </c>
      <c r="G437" s="193">
        <f t="shared" si="604"/>
        <v>1.5103959055395504E-2</v>
      </c>
      <c r="H437" s="262">
        <f>VLOOKUP($S437,'data countries EDGAR'!$A$15:$AA$223,'data countries EDGAR'!M$12,FALSE)/1000</f>
        <v>8.9484500012461995E-4</v>
      </c>
      <c r="I437" s="236">
        <f>VLOOKUP($S437,'data countries EDGAR'!$A$15:$AA$223,'data countries EDGAR'!N$12,FALSE)/1000</f>
        <v>8.3882426621939999E-4</v>
      </c>
      <c r="J437" s="236">
        <f>VLOOKUP($S437,'data countries EDGAR'!$A$15:$AA$223,'data countries EDGAR'!O$12,FALSE)/1000</f>
        <v>7.8820838995424997E-4</v>
      </c>
      <c r="K437" s="236">
        <f>VLOOKUP($S437,'data countries EDGAR'!$A$15:$AA$223,'data countries EDGAR'!P$12,FALSE)/1000</f>
        <v>8.4240664422639995E-4</v>
      </c>
      <c r="L437" s="236">
        <f>VLOOKUP($S437,'data countries EDGAR'!$A$15:$AA$223,'data countries EDGAR'!Q$12,FALSE)/1000</f>
        <v>8.3947004958274994E-4</v>
      </c>
      <c r="M437" s="236">
        <f>VLOOKUP($S437,'data countries EDGAR'!$A$15:$AA$223,'data countries EDGAR'!R$12,FALSE)/1000</f>
        <v>8.7821580554977002E-4</v>
      </c>
      <c r="N437" s="236"/>
      <c r="O437" s="236"/>
      <c r="P437" s="262">
        <f t="shared" si="605"/>
        <v>4.1871251555325693E-3</v>
      </c>
      <c r="Q437" s="194">
        <f t="shared" si="606"/>
        <v>-8.4935610685302502E-4</v>
      </c>
      <c r="R437" s="237">
        <f t="shared" si="607"/>
        <v>7.7802420980655304E-2</v>
      </c>
      <c r="S437" s="194" t="str">
        <f>'data countries EDGAR'!A180</f>
        <v>Seychelles</v>
      </c>
      <c r="T437" s="210">
        <f>'web app'!$M$22-1</f>
        <v>2024</v>
      </c>
      <c r="U437" s="228">
        <f t="shared" si="608"/>
        <v>1.0916833899862935E-2</v>
      </c>
      <c r="V437" s="193">
        <f t="shared" si="590"/>
        <v>1.0916833899855132E-2</v>
      </c>
      <c r="W437" s="254">
        <f t="shared" si="609"/>
        <v>8.0446017004343506E-2</v>
      </c>
      <c r="X437" s="197">
        <f t="shared" si="591"/>
        <v>8.7821580554977002E-4</v>
      </c>
      <c r="Y437" s="229">
        <f t="shared" si="592"/>
        <v>-1.7564316110995402E-5</v>
      </c>
      <c r="Z437" s="199">
        <f t="shared" si="610"/>
        <v>8.9578012166076544E-4</v>
      </c>
      <c r="AA437" s="199">
        <f t="shared" si="593"/>
        <v>-3.6524129365746969</v>
      </c>
      <c r="AB437" s="200">
        <f t="shared" si="594"/>
        <v>3722.8655834566612</v>
      </c>
      <c r="AC437" s="199">
        <f t="shared" si="611"/>
        <v>2024.5088197463033</v>
      </c>
      <c r="AD437" s="199">
        <f t="shared" si="612"/>
        <v>2052.8454865796371</v>
      </c>
      <c r="AE437" s="201">
        <f t="shared" si="613"/>
        <v>2052.8454865796371</v>
      </c>
      <c r="AF437" s="202">
        <f t="shared" si="595"/>
        <v>2052.2896927251345</v>
      </c>
      <c r="AG437" s="202">
        <f t="shared" si="614"/>
        <v>2052.8454865796371</v>
      </c>
      <c r="AH437" s="202">
        <f t="shared" si="615"/>
        <v>2052</v>
      </c>
      <c r="AI437" s="177">
        <f t="shared" si="596"/>
        <v>2052</v>
      </c>
      <c r="AJ437" s="178" cm="1">
        <f t="array" ref="AJ437">IFERROR(INDEX($AN$6:$DP$6,MATCH(_xlfn.AGGREGATE(14,6,(AN437:DP437)/(AN437:DP437&lt;=0),1),AN437:DP437,0)),"-")</f>
        <v>2052</v>
      </c>
      <c r="AL437" s="176" t="s">
        <v>302</v>
      </c>
      <c r="AM437" s="154">
        <f t="shared" si="597"/>
        <v>8.9484500012461995E-4</v>
      </c>
      <c r="AN437" s="173">
        <f t="shared" si="598"/>
        <v>8.3882426621939999E-4</v>
      </c>
      <c r="AO437" s="173">
        <f t="shared" si="599"/>
        <v>7.8820838995424997E-4</v>
      </c>
      <c r="AP437" s="173">
        <f t="shared" si="600"/>
        <v>8.4240664422639995E-4</v>
      </c>
      <c r="AQ437" s="173">
        <f t="shared" si="601"/>
        <v>8.3947004958274994E-4</v>
      </c>
      <c r="AR437" s="173">
        <f t="shared" si="602"/>
        <v>8.7821580554977002E-4</v>
      </c>
      <c r="AS437" s="230">
        <f t="shared" si="640"/>
        <v>8.4661359194359122E-4</v>
      </c>
      <c r="AT437" s="230">
        <f t="shared" si="640"/>
        <v>8.1501137833741232E-4</v>
      </c>
      <c r="AU437" s="230">
        <f t="shared" si="640"/>
        <v>7.8340916473123353E-4</v>
      </c>
      <c r="AV437" s="230">
        <f t="shared" si="640"/>
        <v>7.5180695112505474E-4</v>
      </c>
      <c r="AW437" s="230">
        <f t="shared" si="640"/>
        <v>7.2020473751887595E-4</v>
      </c>
      <c r="AX437" s="230">
        <f t="shared" si="640"/>
        <v>6.8860252391269704E-4</v>
      </c>
      <c r="AY437" s="230">
        <f t="shared" si="640"/>
        <v>6.5700031030651825E-4</v>
      </c>
      <c r="AZ437" s="230">
        <f t="shared" si="640"/>
        <v>6.2539809670033946E-4</v>
      </c>
      <c r="BA437" s="230">
        <f t="shared" si="641"/>
        <v>5.9379588309416056E-4</v>
      </c>
      <c r="BB437" s="230">
        <f t="shared" si="641"/>
        <v>5.6219366948798177E-4</v>
      </c>
      <c r="BC437" s="230">
        <f t="shared" si="641"/>
        <v>5.3059145588180297E-4</v>
      </c>
      <c r="BD437" s="230">
        <f t="shared" si="641"/>
        <v>4.9898924227562407E-4</v>
      </c>
      <c r="BE437" s="230">
        <f t="shared" si="641"/>
        <v>4.6738702866944528E-4</v>
      </c>
      <c r="BF437" s="230">
        <f t="shared" si="641"/>
        <v>4.3578481506326643E-4</v>
      </c>
      <c r="BG437" s="230">
        <f t="shared" si="641"/>
        <v>4.0418260145708764E-4</v>
      </c>
      <c r="BH437" s="230">
        <f t="shared" si="641"/>
        <v>3.7258038785090879E-4</v>
      </c>
      <c r="BI437" s="230">
        <f t="shared" si="641"/>
        <v>3.4097817424473E-4</v>
      </c>
      <c r="BJ437" s="230">
        <f t="shared" si="641"/>
        <v>3.093759606385511E-4</v>
      </c>
      <c r="BK437" s="230">
        <f t="shared" si="642"/>
        <v>2.7777374703237231E-4</v>
      </c>
      <c r="BL437" s="230">
        <f t="shared" si="642"/>
        <v>2.4617153342619351E-4</v>
      </c>
      <c r="BM437" s="230">
        <f t="shared" si="642"/>
        <v>2.1456931982001461E-4</v>
      </c>
      <c r="BN437" s="230">
        <f t="shared" si="642"/>
        <v>1.8296710621383582E-4</v>
      </c>
      <c r="BO437" s="230">
        <f t="shared" si="642"/>
        <v>1.5136489260765703E-4</v>
      </c>
      <c r="BP437" s="230">
        <f t="shared" si="642"/>
        <v>1.1976267900147813E-4</v>
      </c>
      <c r="BQ437" s="230">
        <f t="shared" si="642"/>
        <v>8.8160465395299334E-5</v>
      </c>
      <c r="BR437" s="230">
        <f t="shared" si="642"/>
        <v>5.6558251789120542E-5</v>
      </c>
      <c r="BS437" s="230">
        <f t="shared" si="642"/>
        <v>2.4956038182941749E-5</v>
      </c>
      <c r="BT437" s="230">
        <f t="shared" si="642"/>
        <v>-6.2689335252451252E-6</v>
      </c>
      <c r="BU437" s="230">
        <f t="shared" si="643"/>
        <v>-1.7564316110995402E-5</v>
      </c>
      <c r="BV437" s="230">
        <f t="shared" si="643"/>
        <v>-1.7564316110995402E-5</v>
      </c>
      <c r="BW437" s="230">
        <f t="shared" si="643"/>
        <v>-1.7564316110995402E-5</v>
      </c>
      <c r="BX437" s="230">
        <f t="shared" si="643"/>
        <v>-1.7564316110995402E-5</v>
      </c>
      <c r="BY437" s="230">
        <f t="shared" si="643"/>
        <v>-1.7564316110995402E-5</v>
      </c>
      <c r="BZ437" s="230">
        <f t="shared" si="643"/>
        <v>-1.7564316110995402E-5</v>
      </c>
      <c r="CA437" s="230">
        <f t="shared" si="643"/>
        <v>-1.7564316110995402E-5</v>
      </c>
      <c r="CB437" s="230">
        <f t="shared" si="643"/>
        <v>-1.7564316110995402E-5</v>
      </c>
      <c r="CC437" s="230">
        <f t="shared" si="643"/>
        <v>-1.7564316110995402E-5</v>
      </c>
      <c r="CD437" s="230">
        <f t="shared" si="643"/>
        <v>-1.7564316110995402E-5</v>
      </c>
      <c r="CE437" s="230">
        <f t="shared" si="644"/>
        <v>-1.7564316110995402E-5</v>
      </c>
      <c r="CF437" s="230">
        <f t="shared" si="644"/>
        <v>-1.7564316110995402E-5</v>
      </c>
      <c r="CG437" s="230">
        <f t="shared" si="644"/>
        <v>-1.7564316110995402E-5</v>
      </c>
      <c r="CH437" s="230">
        <f t="shared" si="644"/>
        <v>-1.7564316110995402E-5</v>
      </c>
      <c r="CI437" s="230">
        <f t="shared" si="644"/>
        <v>-1.7564316110995402E-5</v>
      </c>
      <c r="CJ437" s="230">
        <f t="shared" si="644"/>
        <v>-1.7564316110995402E-5</v>
      </c>
      <c r="CK437" s="230">
        <f t="shared" si="644"/>
        <v>-1.7564316110995402E-5</v>
      </c>
      <c r="CL437" s="230">
        <f t="shared" si="644"/>
        <v>-1.7564316110995402E-5</v>
      </c>
      <c r="CM437" s="230">
        <f t="shared" si="644"/>
        <v>-1.7564316110995402E-5</v>
      </c>
      <c r="CN437" s="230">
        <f t="shared" si="644"/>
        <v>-1.7564316110995402E-5</v>
      </c>
      <c r="CO437" s="230">
        <f t="shared" si="645"/>
        <v>-1.7564316110995402E-5</v>
      </c>
      <c r="CP437" s="230">
        <f t="shared" si="645"/>
        <v>-1.7564316110995402E-5</v>
      </c>
      <c r="CQ437" s="230">
        <f t="shared" si="645"/>
        <v>-1.7564316110995402E-5</v>
      </c>
      <c r="CR437" s="230">
        <f t="shared" si="645"/>
        <v>-1.7564316110995402E-5</v>
      </c>
      <c r="CS437" s="230">
        <f t="shared" si="645"/>
        <v>-1.7564316110995402E-5</v>
      </c>
      <c r="CT437" s="230">
        <f t="shared" si="645"/>
        <v>-1.7564316110995402E-5</v>
      </c>
      <c r="CU437" s="230">
        <f t="shared" si="645"/>
        <v>-1.7564316110995402E-5</v>
      </c>
      <c r="CV437" s="230">
        <f t="shared" si="645"/>
        <v>-1.7564316110995402E-5</v>
      </c>
      <c r="CW437" s="230">
        <f t="shared" si="645"/>
        <v>-1.7564316110995402E-5</v>
      </c>
      <c r="CX437" s="230">
        <f t="shared" si="645"/>
        <v>-1.7564316110995402E-5</v>
      </c>
      <c r="CY437" s="230">
        <f t="shared" si="646"/>
        <v>-1.7564316110995402E-5</v>
      </c>
      <c r="CZ437" s="230">
        <f t="shared" si="646"/>
        <v>-1.7564316110995402E-5</v>
      </c>
      <c r="DA437" s="230">
        <f t="shared" si="646"/>
        <v>-1.7564316110995402E-5</v>
      </c>
      <c r="DB437" s="230">
        <f t="shared" si="646"/>
        <v>-1.7564316110995402E-5</v>
      </c>
      <c r="DC437" s="230">
        <f t="shared" si="646"/>
        <v>-1.7564316110995402E-5</v>
      </c>
      <c r="DD437" s="230">
        <f t="shared" si="646"/>
        <v>-1.7564316110995402E-5</v>
      </c>
      <c r="DE437" s="230">
        <f t="shared" si="646"/>
        <v>-1.7564316110995402E-5</v>
      </c>
      <c r="DF437" s="230">
        <f t="shared" si="646"/>
        <v>-1.7564316110995402E-5</v>
      </c>
      <c r="DG437" s="230">
        <f t="shared" si="646"/>
        <v>-1.7564316110995402E-5</v>
      </c>
      <c r="DH437" s="230">
        <f t="shared" si="646"/>
        <v>-1.7564316110995402E-5</v>
      </c>
      <c r="DI437" s="230">
        <f t="shared" si="647"/>
        <v>-1.7564316110995402E-5</v>
      </c>
      <c r="DJ437" s="230">
        <f t="shared" si="647"/>
        <v>-1.7564316110995402E-5</v>
      </c>
      <c r="DK437" s="230">
        <f t="shared" si="647"/>
        <v>-1.7564316110995402E-5</v>
      </c>
      <c r="DL437" s="230">
        <f t="shared" si="647"/>
        <v>-1.7564316110995402E-5</v>
      </c>
      <c r="DM437" s="230">
        <f t="shared" si="647"/>
        <v>-1.7564316110995402E-5</v>
      </c>
      <c r="DN437" s="230">
        <f t="shared" si="647"/>
        <v>-1.7564316110995402E-5</v>
      </c>
      <c r="DO437" s="230">
        <f t="shared" si="647"/>
        <v>-1.7564316110995402E-5</v>
      </c>
      <c r="DP437" s="230">
        <f t="shared" si="647"/>
        <v>-1.7564316110995402E-5</v>
      </c>
    </row>
    <row r="438" spans="2:120" x14ac:dyDescent="0.25">
      <c r="B438" s="194" t="str">
        <f t="shared" si="603"/>
        <v>Sierra Leone</v>
      </c>
      <c r="C438" s="233">
        <f>'web app'!$C$29</f>
        <v>668.55</v>
      </c>
      <c r="D438" s="234">
        <f>'web app'!$C$17</f>
        <v>0.15</v>
      </c>
      <c r="E438" s="235">
        <f>VLOOKUP($S438,'data countries EDGAR'!$A$15:$AA$223,'data countries EDGAR'!$AA$12,FALSE)</f>
        <v>1.0222220196425273E-3</v>
      </c>
      <c r="F438" s="235">
        <f>VLOOKUP($S438,'data countries EDGAR'!$A$15:$AA$223,'data countries EDGAR'!$Z$12,FALSE)</f>
        <v>3.290507626612163E-5</v>
      </c>
      <c r="G438" s="193">
        <f t="shared" si="604"/>
        <v>0.12120986511186001</v>
      </c>
      <c r="H438" s="262">
        <f>VLOOKUP($S438,'data countries EDGAR'!$A$15:$AA$223,'data countries EDGAR'!M$12,FALSE)/1000</f>
        <v>1.2073052647682001E-3</v>
      </c>
      <c r="I438" s="236">
        <f>VLOOKUP($S438,'data countries EDGAR'!$A$15:$AA$223,'data countries EDGAR'!N$12,FALSE)/1000</f>
        <v>1.2307371868728002E-3</v>
      </c>
      <c r="J438" s="236">
        <f>VLOOKUP($S438,'data countries EDGAR'!$A$15:$AA$223,'data countries EDGAR'!O$12,FALSE)/1000</f>
        <v>1.4723702537061002E-3</v>
      </c>
      <c r="K438" s="236">
        <f>VLOOKUP($S438,'data countries EDGAR'!$A$15:$AA$223,'data countries EDGAR'!P$12,FALSE)/1000</f>
        <v>1.4668426011563E-3</v>
      </c>
      <c r="L438" s="236">
        <f>VLOOKUP($S438,'data countries EDGAR'!$A$15:$AA$223,'data countries EDGAR'!Q$12,FALSE)/1000</f>
        <v>1.4104253426916E-3</v>
      </c>
      <c r="M438" s="236">
        <f>VLOOKUP($S438,'data countries EDGAR'!$A$15:$AA$223,'data countries EDGAR'!R$12,FALSE)/1000</f>
        <v>1.4617844659098999E-3</v>
      </c>
      <c r="N438" s="236"/>
      <c r="O438" s="236"/>
      <c r="P438" s="262">
        <f t="shared" si="605"/>
        <v>7.0421598503367005E-3</v>
      </c>
      <c r="Q438" s="194">
        <f t="shared" si="606"/>
        <v>0</v>
      </c>
      <c r="R438" s="237">
        <f t="shared" si="607"/>
        <v>0</v>
      </c>
      <c r="S438" s="194" t="str">
        <f>'data countries EDGAR'!A181</f>
        <v>Sierra Leone</v>
      </c>
      <c r="T438" s="210">
        <f>'web app'!$M$22-1</f>
        <v>2024</v>
      </c>
      <c r="U438" s="228">
        <f t="shared" si="608"/>
        <v>0.11416770526152331</v>
      </c>
      <c r="V438" s="193">
        <f t="shared" si="590"/>
        <v>8.3328642628583235E-2</v>
      </c>
      <c r="W438" s="254">
        <f t="shared" si="609"/>
        <v>-0.2573168839623764</v>
      </c>
      <c r="X438" s="197">
        <f t="shared" si="591"/>
        <v>1.4617844659098999E-3</v>
      </c>
      <c r="Y438" s="229">
        <f t="shared" si="592"/>
        <v>-2.9235689318197998E-5</v>
      </c>
      <c r="Z438" s="199">
        <f t="shared" si="610"/>
        <v>1.491020155228098E-3</v>
      </c>
      <c r="AA438" s="199">
        <f t="shared" si="593"/>
        <v>-6.2714108639732089</v>
      </c>
      <c r="AB438" s="200">
        <f t="shared" si="594"/>
        <v>6585.3760858958794</v>
      </c>
      <c r="AC438" s="199">
        <f t="shared" si="611"/>
        <v>2024.5015911487044</v>
      </c>
      <c r="AD438" s="199">
        <f t="shared" si="612"/>
        <v>2181.6191926537126</v>
      </c>
      <c r="AE438" s="201">
        <f t="shared" si="613"/>
        <v>2181.6191926537126</v>
      </c>
      <c r="AF438" s="202">
        <f t="shared" si="595"/>
        <v>2178.5384241703064</v>
      </c>
      <c r="AG438" s="202">
        <f t="shared" si="614"/>
        <v>2181.6191926537126</v>
      </c>
      <c r="AH438" s="202">
        <f t="shared" si="615"/>
        <v>2181</v>
      </c>
      <c r="AI438" s="177">
        <f t="shared" si="596"/>
        <v>2179</v>
      </c>
      <c r="AJ438" s="178" t="str" cm="1">
        <f t="array" ref="AJ438">IFERROR(INDEX($AN$6:$DP$6,MATCH(_xlfn.AGGREGATE(14,6,(AN438:DP438)/(AN438:DP438&lt;=0),1),AN438:DP438,0)),"-")</f>
        <v>-</v>
      </c>
      <c r="AL438" s="176" t="s">
        <v>302</v>
      </c>
      <c r="AM438" s="154">
        <f t="shared" si="597"/>
        <v>1.2073052647682001E-3</v>
      </c>
      <c r="AN438" s="173">
        <f t="shared" si="598"/>
        <v>1.2307371868728002E-3</v>
      </c>
      <c r="AO438" s="173">
        <f t="shared" si="599"/>
        <v>1.4723702537061002E-3</v>
      </c>
      <c r="AP438" s="173">
        <f t="shared" si="600"/>
        <v>1.4668426011563E-3</v>
      </c>
      <c r="AQ438" s="173">
        <f t="shared" si="601"/>
        <v>1.4104253426916E-3</v>
      </c>
      <c r="AR438" s="173">
        <f t="shared" si="602"/>
        <v>1.4617844659098999E-3</v>
      </c>
      <c r="AS438" s="230">
        <f t="shared" si="640"/>
        <v>1.4522947267504435E-3</v>
      </c>
      <c r="AT438" s="230">
        <f t="shared" si="640"/>
        <v>1.4428049875909873E-3</v>
      </c>
      <c r="AU438" s="230">
        <f t="shared" si="640"/>
        <v>1.4333152484315309E-3</v>
      </c>
      <c r="AV438" s="230">
        <f t="shared" si="640"/>
        <v>1.4238255092720747E-3</v>
      </c>
      <c r="AW438" s="230">
        <f t="shared" si="640"/>
        <v>1.4143357701126183E-3</v>
      </c>
      <c r="AX438" s="230">
        <f t="shared" si="640"/>
        <v>1.4048460309531621E-3</v>
      </c>
      <c r="AY438" s="230">
        <f t="shared" si="640"/>
        <v>1.3953562917937057E-3</v>
      </c>
      <c r="AZ438" s="230">
        <f t="shared" si="640"/>
        <v>1.3858665526342493E-3</v>
      </c>
      <c r="BA438" s="230">
        <f t="shared" si="641"/>
        <v>1.3763768134747931E-3</v>
      </c>
      <c r="BB438" s="230">
        <f t="shared" si="641"/>
        <v>1.3668870743153367E-3</v>
      </c>
      <c r="BC438" s="230">
        <f t="shared" si="641"/>
        <v>1.3573973351558805E-3</v>
      </c>
      <c r="BD438" s="230">
        <f t="shared" si="641"/>
        <v>1.3479075959964241E-3</v>
      </c>
      <c r="BE438" s="230">
        <f t="shared" si="641"/>
        <v>1.3384178568369679E-3</v>
      </c>
      <c r="BF438" s="230">
        <f t="shared" si="641"/>
        <v>1.3289281176775115E-3</v>
      </c>
      <c r="BG438" s="230">
        <f t="shared" si="641"/>
        <v>1.319438378518055E-3</v>
      </c>
      <c r="BH438" s="230">
        <f t="shared" si="641"/>
        <v>1.3099486393585988E-3</v>
      </c>
      <c r="BI438" s="230">
        <f t="shared" si="641"/>
        <v>1.3004589001991424E-3</v>
      </c>
      <c r="BJ438" s="230">
        <f t="shared" si="641"/>
        <v>1.2909691610396862E-3</v>
      </c>
      <c r="BK438" s="230">
        <f t="shared" si="642"/>
        <v>1.2814794218802298E-3</v>
      </c>
      <c r="BL438" s="230">
        <f t="shared" si="642"/>
        <v>1.2719896827207736E-3</v>
      </c>
      <c r="BM438" s="230">
        <f t="shared" si="642"/>
        <v>1.2624999435613172E-3</v>
      </c>
      <c r="BN438" s="230">
        <f t="shared" si="642"/>
        <v>1.253010204401861E-3</v>
      </c>
      <c r="BO438" s="230">
        <f t="shared" si="642"/>
        <v>1.2435204652424046E-3</v>
      </c>
      <c r="BP438" s="230">
        <f t="shared" si="642"/>
        <v>1.2340307260829482E-3</v>
      </c>
      <c r="BQ438" s="230">
        <f t="shared" si="642"/>
        <v>1.224540986923492E-3</v>
      </c>
      <c r="BR438" s="230">
        <f t="shared" si="642"/>
        <v>1.2150512477640356E-3</v>
      </c>
      <c r="BS438" s="230">
        <f t="shared" si="642"/>
        <v>1.2055615086045794E-3</v>
      </c>
      <c r="BT438" s="230">
        <f t="shared" si="642"/>
        <v>1.196071769445123E-3</v>
      </c>
      <c r="BU438" s="230">
        <f t="shared" si="643"/>
        <v>1.1865820302856666E-3</v>
      </c>
      <c r="BV438" s="230">
        <f t="shared" si="643"/>
        <v>1.1770922911262104E-3</v>
      </c>
      <c r="BW438" s="230">
        <f t="shared" si="643"/>
        <v>1.167602551966754E-3</v>
      </c>
      <c r="BX438" s="230">
        <f t="shared" si="643"/>
        <v>1.1581128128072978E-3</v>
      </c>
      <c r="BY438" s="230">
        <f t="shared" si="643"/>
        <v>1.1486230736478414E-3</v>
      </c>
      <c r="BZ438" s="230">
        <f t="shared" si="643"/>
        <v>1.139133334488385E-3</v>
      </c>
      <c r="CA438" s="230">
        <f t="shared" si="643"/>
        <v>1.1296435953289288E-3</v>
      </c>
      <c r="CB438" s="230">
        <f t="shared" si="643"/>
        <v>1.1201538561694726E-3</v>
      </c>
      <c r="CC438" s="230">
        <f t="shared" si="643"/>
        <v>1.1106641170100162E-3</v>
      </c>
      <c r="CD438" s="230">
        <f t="shared" si="643"/>
        <v>1.1011743778505598E-3</v>
      </c>
      <c r="CE438" s="230">
        <f t="shared" si="644"/>
        <v>1.0916846386911036E-3</v>
      </c>
      <c r="CF438" s="230">
        <f t="shared" si="644"/>
        <v>1.0821948995316472E-3</v>
      </c>
      <c r="CG438" s="230">
        <f t="shared" si="644"/>
        <v>1.072705160372191E-3</v>
      </c>
      <c r="CH438" s="230">
        <f t="shared" si="644"/>
        <v>1.0632154212127346E-3</v>
      </c>
      <c r="CI438" s="230">
        <f t="shared" si="644"/>
        <v>1.0537256820532782E-3</v>
      </c>
      <c r="CJ438" s="230">
        <f t="shared" si="644"/>
        <v>1.044235942893822E-3</v>
      </c>
      <c r="CK438" s="230">
        <f t="shared" si="644"/>
        <v>1.0347462037343655E-3</v>
      </c>
      <c r="CL438" s="230">
        <f t="shared" si="644"/>
        <v>1.0252564645749094E-3</v>
      </c>
      <c r="CM438" s="230">
        <f t="shared" si="644"/>
        <v>1.0157667254154529E-3</v>
      </c>
      <c r="CN438" s="230">
        <f t="shared" si="644"/>
        <v>1.0062769862559965E-3</v>
      </c>
      <c r="CO438" s="230">
        <f t="shared" si="645"/>
        <v>9.9678724709654034E-4</v>
      </c>
      <c r="CP438" s="230">
        <f t="shared" si="645"/>
        <v>9.8729750793708415E-4</v>
      </c>
      <c r="CQ438" s="230">
        <f t="shared" si="645"/>
        <v>9.7780776877762774E-4</v>
      </c>
      <c r="CR438" s="230">
        <f t="shared" si="645"/>
        <v>9.6831802961817144E-4</v>
      </c>
      <c r="CS438" s="230">
        <f t="shared" si="645"/>
        <v>9.5882829045871513E-4</v>
      </c>
      <c r="CT438" s="230">
        <f t="shared" si="645"/>
        <v>9.4933855129925872E-4</v>
      </c>
      <c r="CU438" s="230">
        <f t="shared" si="645"/>
        <v>9.3984881213980242E-4</v>
      </c>
      <c r="CV438" s="230">
        <f t="shared" si="645"/>
        <v>9.3035907298034612E-4</v>
      </c>
      <c r="CW438" s="230">
        <f t="shared" si="645"/>
        <v>9.2086933382088982E-4</v>
      </c>
      <c r="CX438" s="230">
        <f t="shared" si="645"/>
        <v>9.1137959466143352E-4</v>
      </c>
      <c r="CY438" s="230">
        <f t="shared" si="646"/>
        <v>9.0188985550197721E-4</v>
      </c>
      <c r="CZ438" s="230">
        <f t="shared" si="646"/>
        <v>8.9240011634252091E-4</v>
      </c>
      <c r="DA438" s="230">
        <f t="shared" si="646"/>
        <v>8.829103771830645E-4</v>
      </c>
      <c r="DB438" s="230">
        <f t="shared" si="646"/>
        <v>8.734206380236082E-4</v>
      </c>
      <c r="DC438" s="230">
        <f t="shared" si="646"/>
        <v>8.639308988641519E-4</v>
      </c>
      <c r="DD438" s="230">
        <f t="shared" si="646"/>
        <v>8.5444115970469559E-4</v>
      </c>
      <c r="DE438" s="230">
        <f t="shared" si="646"/>
        <v>8.4495142054523929E-4</v>
      </c>
      <c r="DF438" s="230">
        <f t="shared" si="646"/>
        <v>8.3546168138578299E-4</v>
      </c>
      <c r="DG438" s="230">
        <f t="shared" si="646"/>
        <v>8.2597194222632669E-4</v>
      </c>
      <c r="DH438" s="230">
        <f t="shared" si="646"/>
        <v>8.1648220306687028E-4</v>
      </c>
      <c r="DI438" s="230">
        <f t="shared" si="647"/>
        <v>8.0699246390741398E-4</v>
      </c>
      <c r="DJ438" s="230">
        <f t="shared" si="647"/>
        <v>7.9750272474795767E-4</v>
      </c>
      <c r="DK438" s="230">
        <f t="shared" si="647"/>
        <v>7.8801298558850137E-4</v>
      </c>
      <c r="DL438" s="230">
        <f t="shared" si="647"/>
        <v>7.7852324642904507E-4</v>
      </c>
      <c r="DM438" s="230">
        <f t="shared" si="647"/>
        <v>7.6903350726958877E-4</v>
      </c>
      <c r="DN438" s="230">
        <f t="shared" si="647"/>
        <v>7.5954376811013247E-4</v>
      </c>
      <c r="DO438" s="230">
        <f t="shared" si="647"/>
        <v>7.5005402895067606E-4</v>
      </c>
      <c r="DP438" s="230">
        <f t="shared" si="647"/>
        <v>7.4056428979121975E-4</v>
      </c>
    </row>
    <row r="439" spans="2:120" x14ac:dyDescent="0.25">
      <c r="B439" s="194" t="str">
        <f t="shared" si="603"/>
        <v>Singapore</v>
      </c>
      <c r="C439" s="233">
        <f>'web app'!$C$29</f>
        <v>668.55</v>
      </c>
      <c r="D439" s="234">
        <f>'web app'!$C$17</f>
        <v>0.15</v>
      </c>
      <c r="E439" s="235">
        <f>VLOOKUP($S439,'data countries EDGAR'!$A$15:$AA$223,'data countries EDGAR'!$AA$12,FALSE)</f>
        <v>7.6093004287166059E-4</v>
      </c>
      <c r="F439" s="235">
        <f>VLOOKUP($S439,'data countries EDGAR'!$A$15:$AA$223,'data countries EDGAR'!$Z$12,FALSE)</f>
        <v>1.5232165697457165E-3</v>
      </c>
      <c r="G439" s="193">
        <f t="shared" si="604"/>
        <v>0.94190243907225113</v>
      </c>
      <c r="H439" s="262">
        <f>VLOOKUP($S439,'data countries EDGAR'!$A$15:$AA$223,'data countries EDGAR'!M$12,FALSE)/1000</f>
        <v>5.5887649952951E-2</v>
      </c>
      <c r="I439" s="236">
        <f>VLOOKUP($S439,'data countries EDGAR'!$A$15:$AA$223,'data countries EDGAR'!N$12,FALSE)/1000</f>
        <v>5.3876825046057002E-2</v>
      </c>
      <c r="J439" s="236">
        <f>VLOOKUP($S439,'data countries EDGAR'!$A$15:$AA$223,'data countries EDGAR'!O$12,FALSE)/1000</f>
        <v>5.5717929153132999E-2</v>
      </c>
      <c r="K439" s="236">
        <f>VLOOKUP($S439,'data countries EDGAR'!$A$15:$AA$223,'data countries EDGAR'!P$12,FALSE)/1000</f>
        <v>5.6346650117849999E-2</v>
      </c>
      <c r="L439" s="236">
        <f>VLOOKUP($S439,'data countries EDGAR'!$A$15:$AA$223,'data countries EDGAR'!Q$12,FALSE)/1000</f>
        <v>5.6101337083688002E-2</v>
      </c>
      <c r="M439" s="236">
        <f>VLOOKUP($S439,'data countries EDGAR'!$A$15:$AA$223,'data countries EDGAR'!R$12,FALSE)/1000</f>
        <v>5.8868050145778998E-2</v>
      </c>
      <c r="N439" s="236"/>
      <c r="O439" s="236"/>
      <c r="P439" s="262">
        <f t="shared" si="605"/>
        <v>0.280910791546507</v>
      </c>
      <c r="Q439" s="194">
        <f t="shared" si="606"/>
        <v>-5.9771227894707818E-2</v>
      </c>
      <c r="R439" s="237">
        <f t="shared" si="607"/>
        <v>9.0426600878311197E-2</v>
      </c>
      <c r="S439" s="194" t="str">
        <f>'data countries EDGAR'!A182</f>
        <v>Singapore</v>
      </c>
      <c r="T439" s="210">
        <f>'web app'!$M$22-1</f>
        <v>2024</v>
      </c>
      <c r="U439" s="228">
        <f t="shared" si="608"/>
        <v>0.66099164752574413</v>
      </c>
      <c r="V439" s="193">
        <f t="shared" si="590"/>
        <v>0.66099164752591233</v>
      </c>
      <c r="W439" s="254">
        <f t="shared" si="609"/>
        <v>8.9060202751887863E-2</v>
      </c>
      <c r="X439" s="197">
        <f t="shared" si="591"/>
        <v>5.8868050145778998E-2</v>
      </c>
      <c r="Y439" s="229">
        <f t="shared" si="592"/>
        <v>-1.1773610029155799E-3</v>
      </c>
      <c r="Z439" s="199">
        <f t="shared" si="610"/>
        <v>6.0045411148694577E-2</v>
      </c>
      <c r="AA439" s="199">
        <f t="shared" si="593"/>
        <v>-244.6848573197077</v>
      </c>
      <c r="AB439" s="200">
        <f t="shared" si="594"/>
        <v>249262.37150970864</v>
      </c>
      <c r="AC439" s="199">
        <f t="shared" si="611"/>
        <v>2024.5096201340777</v>
      </c>
      <c r="AD439" s="199">
        <f t="shared" si="612"/>
        <v>2050.4871637796468</v>
      </c>
      <c r="AE439" s="201">
        <f t="shared" si="613"/>
        <v>2050.4871637796468</v>
      </c>
      <c r="AF439" s="202">
        <f t="shared" si="595"/>
        <v>2049.9776115486734</v>
      </c>
      <c r="AG439" s="202">
        <f t="shared" si="614"/>
        <v>2050.4871637796468</v>
      </c>
      <c r="AH439" s="202">
        <f t="shared" si="615"/>
        <v>2050</v>
      </c>
      <c r="AI439" s="177">
        <f t="shared" si="596"/>
        <v>2050</v>
      </c>
      <c r="AJ439" s="178" cm="1">
        <f t="array" ref="AJ439">IFERROR(INDEX($AN$6:$DP$6,MATCH(_xlfn.AGGREGATE(14,6,(AN439:DP439)/(AN439:DP439&lt;=0),1),AN439:DP439,0)),"-")</f>
        <v>2050</v>
      </c>
      <c r="AL439" s="176" t="s">
        <v>302</v>
      </c>
      <c r="AM439" s="154">
        <f t="shared" si="597"/>
        <v>5.5887649952951E-2</v>
      </c>
      <c r="AN439" s="173">
        <f t="shared" si="598"/>
        <v>5.3876825046057002E-2</v>
      </c>
      <c r="AO439" s="173">
        <f t="shared" si="599"/>
        <v>5.5717929153132999E-2</v>
      </c>
      <c r="AP439" s="173">
        <f t="shared" si="600"/>
        <v>5.6346650117849999E-2</v>
      </c>
      <c r="AQ439" s="173">
        <f t="shared" si="601"/>
        <v>5.6101337083688002E-2</v>
      </c>
      <c r="AR439" s="173">
        <f t="shared" si="602"/>
        <v>5.8868050145778998E-2</v>
      </c>
      <c r="AS439" s="230">
        <f t="shared" si="640"/>
        <v>5.6557470520474822E-2</v>
      </c>
      <c r="AT439" s="230">
        <f t="shared" si="640"/>
        <v>5.4246890895170652E-2</v>
      </c>
      <c r="AU439" s="230">
        <f t="shared" si="640"/>
        <v>5.1936311269866475E-2</v>
      </c>
      <c r="AV439" s="230">
        <f t="shared" si="640"/>
        <v>4.9625731644562306E-2</v>
      </c>
      <c r="AW439" s="230">
        <f t="shared" si="640"/>
        <v>4.7315152019258129E-2</v>
      </c>
      <c r="AX439" s="230">
        <f t="shared" si="640"/>
        <v>4.5004572393953959E-2</v>
      </c>
      <c r="AY439" s="230">
        <f t="shared" si="640"/>
        <v>4.2693992768649783E-2</v>
      </c>
      <c r="AZ439" s="230">
        <f t="shared" si="640"/>
        <v>4.0383413143345606E-2</v>
      </c>
      <c r="BA439" s="230">
        <f t="shared" si="641"/>
        <v>3.8072833518041437E-2</v>
      </c>
      <c r="BB439" s="230">
        <f t="shared" si="641"/>
        <v>3.5762253892737267E-2</v>
      </c>
      <c r="BC439" s="230">
        <f t="shared" si="641"/>
        <v>3.345167426743309E-2</v>
      </c>
      <c r="BD439" s="230">
        <f t="shared" si="641"/>
        <v>3.1141094642128914E-2</v>
      </c>
      <c r="BE439" s="230">
        <f t="shared" si="641"/>
        <v>2.8830515016824741E-2</v>
      </c>
      <c r="BF439" s="230">
        <f t="shared" si="641"/>
        <v>2.6519935391520567E-2</v>
      </c>
      <c r="BG439" s="230">
        <f t="shared" si="641"/>
        <v>2.4209355766216398E-2</v>
      </c>
      <c r="BH439" s="230">
        <f t="shared" si="641"/>
        <v>2.1898776140912221E-2</v>
      </c>
      <c r="BI439" s="230">
        <f t="shared" si="641"/>
        <v>1.9588196515608045E-2</v>
      </c>
      <c r="BJ439" s="230">
        <f t="shared" si="641"/>
        <v>1.7277616890303875E-2</v>
      </c>
      <c r="BK439" s="230">
        <f t="shared" si="642"/>
        <v>1.4967037264999698E-2</v>
      </c>
      <c r="BL439" s="230">
        <f t="shared" si="642"/>
        <v>1.2656457639695529E-2</v>
      </c>
      <c r="BM439" s="230">
        <f t="shared" si="642"/>
        <v>1.0345878014391352E-2</v>
      </c>
      <c r="BN439" s="230">
        <f t="shared" si="642"/>
        <v>8.0352983890871824E-3</v>
      </c>
      <c r="BO439" s="230">
        <f t="shared" si="642"/>
        <v>5.7247187637830058E-3</v>
      </c>
      <c r="BP439" s="230">
        <f t="shared" si="642"/>
        <v>3.4141391384788292E-3</v>
      </c>
      <c r="BQ439" s="230">
        <f t="shared" si="642"/>
        <v>1.1035595131746595E-3</v>
      </c>
      <c r="BR439" s="230">
        <f t="shared" si="642"/>
        <v>-9.0317774892885038E-4</v>
      </c>
      <c r="BS439" s="230">
        <f t="shared" si="642"/>
        <v>-1.1773610029155799E-3</v>
      </c>
      <c r="BT439" s="230">
        <f t="shared" si="642"/>
        <v>-1.1773610029155799E-3</v>
      </c>
      <c r="BU439" s="230">
        <f t="shared" si="643"/>
        <v>-1.1773610029155799E-3</v>
      </c>
      <c r="BV439" s="230">
        <f t="shared" si="643"/>
        <v>-1.1773610029155799E-3</v>
      </c>
      <c r="BW439" s="230">
        <f t="shared" si="643"/>
        <v>-1.1773610029155799E-3</v>
      </c>
      <c r="BX439" s="230">
        <f t="shared" si="643"/>
        <v>-1.1773610029155799E-3</v>
      </c>
      <c r="BY439" s="230">
        <f t="shared" si="643"/>
        <v>-1.1773610029155799E-3</v>
      </c>
      <c r="BZ439" s="230">
        <f t="shared" si="643"/>
        <v>-1.1773610029155799E-3</v>
      </c>
      <c r="CA439" s="230">
        <f t="shared" si="643"/>
        <v>-1.1773610029155799E-3</v>
      </c>
      <c r="CB439" s="230">
        <f t="shared" si="643"/>
        <v>-1.1773610029155799E-3</v>
      </c>
      <c r="CC439" s="230">
        <f t="shared" si="643"/>
        <v>-1.1773610029155799E-3</v>
      </c>
      <c r="CD439" s="230">
        <f t="shared" si="643"/>
        <v>-1.1773610029155799E-3</v>
      </c>
      <c r="CE439" s="230">
        <f t="shared" si="644"/>
        <v>-1.1773610029155799E-3</v>
      </c>
      <c r="CF439" s="230">
        <f t="shared" si="644"/>
        <v>-1.1773610029155799E-3</v>
      </c>
      <c r="CG439" s="230">
        <f t="shared" si="644"/>
        <v>-1.1773610029155799E-3</v>
      </c>
      <c r="CH439" s="230">
        <f t="shared" si="644"/>
        <v>-1.1773610029155799E-3</v>
      </c>
      <c r="CI439" s="230">
        <f t="shared" si="644"/>
        <v>-1.1773610029155799E-3</v>
      </c>
      <c r="CJ439" s="230">
        <f t="shared" si="644"/>
        <v>-1.1773610029155799E-3</v>
      </c>
      <c r="CK439" s="230">
        <f t="shared" si="644"/>
        <v>-1.1773610029155799E-3</v>
      </c>
      <c r="CL439" s="230">
        <f t="shared" si="644"/>
        <v>-1.1773610029155799E-3</v>
      </c>
      <c r="CM439" s="230">
        <f t="shared" si="644"/>
        <v>-1.1773610029155799E-3</v>
      </c>
      <c r="CN439" s="230">
        <f t="shared" si="644"/>
        <v>-1.1773610029155799E-3</v>
      </c>
      <c r="CO439" s="230">
        <f t="shared" si="645"/>
        <v>-1.1773610029155799E-3</v>
      </c>
      <c r="CP439" s="230">
        <f t="shared" si="645"/>
        <v>-1.1773610029155799E-3</v>
      </c>
      <c r="CQ439" s="230">
        <f t="shared" si="645"/>
        <v>-1.1773610029155799E-3</v>
      </c>
      <c r="CR439" s="230">
        <f t="shared" si="645"/>
        <v>-1.1773610029155799E-3</v>
      </c>
      <c r="CS439" s="230">
        <f t="shared" si="645"/>
        <v>-1.1773610029155799E-3</v>
      </c>
      <c r="CT439" s="230">
        <f t="shared" si="645"/>
        <v>-1.1773610029155799E-3</v>
      </c>
      <c r="CU439" s="230">
        <f t="shared" si="645"/>
        <v>-1.1773610029155799E-3</v>
      </c>
      <c r="CV439" s="230">
        <f t="shared" si="645"/>
        <v>-1.1773610029155799E-3</v>
      </c>
      <c r="CW439" s="230">
        <f t="shared" si="645"/>
        <v>-1.1773610029155799E-3</v>
      </c>
      <c r="CX439" s="230">
        <f t="shared" si="645"/>
        <v>-1.1773610029155799E-3</v>
      </c>
      <c r="CY439" s="230">
        <f t="shared" si="646"/>
        <v>-1.1773610029155799E-3</v>
      </c>
      <c r="CZ439" s="230">
        <f t="shared" si="646"/>
        <v>-1.1773610029155799E-3</v>
      </c>
      <c r="DA439" s="230">
        <f t="shared" si="646"/>
        <v>-1.1773610029155799E-3</v>
      </c>
      <c r="DB439" s="230">
        <f t="shared" si="646"/>
        <v>-1.1773610029155799E-3</v>
      </c>
      <c r="DC439" s="230">
        <f t="shared" si="646"/>
        <v>-1.1773610029155799E-3</v>
      </c>
      <c r="DD439" s="230">
        <f t="shared" si="646"/>
        <v>-1.1773610029155799E-3</v>
      </c>
      <c r="DE439" s="230">
        <f t="shared" si="646"/>
        <v>-1.1773610029155799E-3</v>
      </c>
      <c r="DF439" s="230">
        <f t="shared" si="646"/>
        <v>-1.1773610029155799E-3</v>
      </c>
      <c r="DG439" s="230">
        <f t="shared" si="646"/>
        <v>-1.1773610029155799E-3</v>
      </c>
      <c r="DH439" s="230">
        <f t="shared" si="646"/>
        <v>-1.1773610029155799E-3</v>
      </c>
      <c r="DI439" s="230">
        <f t="shared" si="647"/>
        <v>-1.1773610029155799E-3</v>
      </c>
      <c r="DJ439" s="230">
        <f t="shared" si="647"/>
        <v>-1.1773610029155799E-3</v>
      </c>
      <c r="DK439" s="230">
        <f t="shared" si="647"/>
        <v>-1.1773610029155799E-3</v>
      </c>
      <c r="DL439" s="230">
        <f t="shared" si="647"/>
        <v>-1.1773610029155799E-3</v>
      </c>
      <c r="DM439" s="230">
        <f t="shared" si="647"/>
        <v>-1.1773610029155799E-3</v>
      </c>
      <c r="DN439" s="230">
        <f t="shared" si="647"/>
        <v>-1.1773610029155799E-3</v>
      </c>
      <c r="DO439" s="230">
        <f t="shared" si="647"/>
        <v>-1.1773610029155799E-3</v>
      </c>
      <c r="DP439" s="230">
        <f t="shared" si="647"/>
        <v>-1.1773610029155799E-3</v>
      </c>
    </row>
    <row r="440" spans="2:120" x14ac:dyDescent="0.25">
      <c r="B440" s="194" t="str">
        <f t="shared" si="603"/>
        <v>Slovakia</v>
      </c>
      <c r="C440" s="233">
        <f>'web app'!$C$29</f>
        <v>668.55</v>
      </c>
      <c r="D440" s="234">
        <f>'web app'!$C$17</f>
        <v>0.15</v>
      </c>
      <c r="E440" s="235">
        <f>VLOOKUP($S440,'data countries EDGAR'!$A$15:$AA$223,'data countries EDGAR'!$AA$12,FALSE)</f>
        <v>7.0684155761434081E-4</v>
      </c>
      <c r="F440" s="235">
        <f>VLOOKUP($S440,'data countries EDGAR'!$A$15:$AA$223,'data countries EDGAR'!$Z$12,FALSE)</f>
        <v>9.4867383447118044E-4</v>
      </c>
      <c r="G440" s="193">
        <f t="shared" si="604"/>
        <v>0.60998434673181168</v>
      </c>
      <c r="H440" s="262">
        <f>VLOOKUP($S440,'data countries EDGAR'!$A$15:$AA$223,'data countries EDGAR'!M$12,FALSE)/1000</f>
        <v>3.4807362415509996E-2</v>
      </c>
      <c r="I440" s="236">
        <f>VLOOKUP($S440,'data countries EDGAR'!$A$15:$AA$223,'data countries EDGAR'!N$12,FALSE)/1000</f>
        <v>3.264385126568E-2</v>
      </c>
      <c r="J440" s="236">
        <f>VLOOKUP($S440,'data countries EDGAR'!$A$15:$AA$223,'data countries EDGAR'!O$12,FALSE)/1000</f>
        <v>3.6648277308938999E-2</v>
      </c>
      <c r="K440" s="236">
        <f>VLOOKUP($S440,'data countries EDGAR'!$A$15:$AA$223,'data countries EDGAR'!P$12,FALSE)/1000</f>
        <v>3.3188678505212996E-2</v>
      </c>
      <c r="L440" s="236">
        <f>VLOOKUP($S440,'data countries EDGAR'!$A$15:$AA$223,'data countries EDGAR'!Q$12,FALSE)/1000</f>
        <v>3.1148284794677E-2</v>
      </c>
      <c r="M440" s="236">
        <f>VLOOKUP($S440,'data countries EDGAR'!$A$15:$AA$223,'data countries EDGAR'!R$12,FALSE)/1000</f>
        <v>2.9892541267475998E-2</v>
      </c>
      <c r="N440" s="236"/>
      <c r="O440" s="236"/>
      <c r="P440" s="262">
        <f t="shared" si="605"/>
        <v>0.16352163314198501</v>
      </c>
      <c r="Q440" s="194">
        <f t="shared" si="606"/>
        <v>-2.604182443058117E-2</v>
      </c>
      <c r="R440" s="237">
        <f t="shared" si="607"/>
        <v>5.8329225796235833E-2</v>
      </c>
      <c r="S440" s="194" t="str">
        <f>'data countries EDGAR'!A183</f>
        <v>Slovakia</v>
      </c>
      <c r="T440" s="210">
        <f>'web app'!$M$22-1</f>
        <v>2024</v>
      </c>
      <c r="U440" s="228">
        <f t="shared" si="608"/>
        <v>0.4464627135898267</v>
      </c>
      <c r="V440" s="193">
        <f t="shared" si="590"/>
        <v>0.44646271359008816</v>
      </c>
      <c r="W440" s="254">
        <f t="shared" si="609"/>
        <v>6.6954171889033631E-2</v>
      </c>
      <c r="X440" s="197">
        <f t="shared" si="591"/>
        <v>2.9892541267475998E-2</v>
      </c>
      <c r="Y440" s="229">
        <f t="shared" si="592"/>
        <v>-5.9785082534951999E-4</v>
      </c>
      <c r="Z440" s="199">
        <f t="shared" si="610"/>
        <v>3.0490392092825516E-2</v>
      </c>
      <c r="AA440" s="199">
        <f t="shared" si="593"/>
        <v>-124.46988672857613</v>
      </c>
      <c r="AB440" s="200">
        <f t="shared" si="594"/>
        <v>127021.36465034769</v>
      </c>
      <c r="AC440" s="199">
        <f t="shared" si="611"/>
        <v>2024.5075169106099</v>
      </c>
      <c r="AD440" s="199">
        <f t="shared" si="612"/>
        <v>2057.7583440739813</v>
      </c>
      <c r="AE440" s="201">
        <f t="shared" si="613"/>
        <v>2057.7583440739813</v>
      </c>
      <c r="AF440" s="202">
        <f t="shared" si="595"/>
        <v>2057.1062196803737</v>
      </c>
      <c r="AG440" s="202">
        <f t="shared" si="614"/>
        <v>2057.7583440739813</v>
      </c>
      <c r="AH440" s="202">
        <f t="shared" si="615"/>
        <v>2057</v>
      </c>
      <c r="AI440" s="177">
        <f t="shared" si="596"/>
        <v>2057</v>
      </c>
      <c r="AJ440" s="178" cm="1">
        <f t="array" ref="AJ440">IFERROR(INDEX($AN$6:$DP$6,MATCH(_xlfn.AGGREGATE(14,6,(AN440:DP440)/(AN440:DP440&lt;=0),1),AN440:DP440,0)),"-")</f>
        <v>2057</v>
      </c>
      <c r="AL440" s="176" t="s">
        <v>302</v>
      </c>
      <c r="AM440" s="154">
        <f t="shared" si="597"/>
        <v>3.4807362415509996E-2</v>
      </c>
      <c r="AN440" s="173">
        <f t="shared" si="598"/>
        <v>3.264385126568E-2</v>
      </c>
      <c r="AO440" s="173">
        <f t="shared" si="599"/>
        <v>3.6648277308938999E-2</v>
      </c>
      <c r="AP440" s="173">
        <f t="shared" si="600"/>
        <v>3.3188678505212996E-2</v>
      </c>
      <c r="AQ440" s="173">
        <f t="shared" si="601"/>
        <v>3.1148284794677E-2</v>
      </c>
      <c r="AR440" s="173">
        <f t="shared" si="602"/>
        <v>2.9892541267475998E-2</v>
      </c>
      <c r="AS440" s="230">
        <f t="shared" si="640"/>
        <v>2.8975767058122659E-2</v>
      </c>
      <c r="AT440" s="230">
        <f t="shared" si="640"/>
        <v>2.805899284876932E-2</v>
      </c>
      <c r="AU440" s="230">
        <f t="shared" si="640"/>
        <v>2.7142218639415985E-2</v>
      </c>
      <c r="AV440" s="230">
        <f t="shared" si="640"/>
        <v>2.6225444430062646E-2</v>
      </c>
      <c r="AW440" s="230">
        <f t="shared" si="640"/>
        <v>2.5308670220709307E-2</v>
      </c>
      <c r="AX440" s="230">
        <f t="shared" si="640"/>
        <v>2.4391896011355968E-2</v>
      </c>
      <c r="AY440" s="230">
        <f t="shared" si="640"/>
        <v>2.3475121802002633E-2</v>
      </c>
      <c r="AZ440" s="230">
        <f t="shared" si="640"/>
        <v>2.2558347592649294E-2</v>
      </c>
      <c r="BA440" s="230">
        <f t="shared" si="641"/>
        <v>2.1641573383295955E-2</v>
      </c>
      <c r="BB440" s="230">
        <f t="shared" si="641"/>
        <v>2.0724799173942616E-2</v>
      </c>
      <c r="BC440" s="230">
        <f t="shared" si="641"/>
        <v>1.9808024964589277E-2</v>
      </c>
      <c r="BD440" s="230">
        <f t="shared" si="641"/>
        <v>1.8891250755235942E-2</v>
      </c>
      <c r="BE440" s="230">
        <f t="shared" si="641"/>
        <v>1.7974476545882603E-2</v>
      </c>
      <c r="BF440" s="230">
        <f t="shared" si="641"/>
        <v>1.7057702336529264E-2</v>
      </c>
      <c r="BG440" s="230">
        <f t="shared" si="641"/>
        <v>1.6140928127175928E-2</v>
      </c>
      <c r="BH440" s="230">
        <f t="shared" si="641"/>
        <v>1.5224153917822588E-2</v>
      </c>
      <c r="BI440" s="230">
        <f t="shared" si="641"/>
        <v>1.4307379708469249E-2</v>
      </c>
      <c r="BJ440" s="230">
        <f t="shared" si="641"/>
        <v>1.3390605499115912E-2</v>
      </c>
      <c r="BK440" s="230">
        <f t="shared" si="642"/>
        <v>1.2473831289762573E-2</v>
      </c>
      <c r="BL440" s="230">
        <f t="shared" si="642"/>
        <v>1.1557057080409234E-2</v>
      </c>
      <c r="BM440" s="230">
        <f t="shared" si="642"/>
        <v>1.0640282871055898E-2</v>
      </c>
      <c r="BN440" s="230">
        <f t="shared" si="642"/>
        <v>9.7235086617025596E-3</v>
      </c>
      <c r="BO440" s="230">
        <f t="shared" si="642"/>
        <v>8.8067344523492207E-3</v>
      </c>
      <c r="BP440" s="230">
        <f t="shared" si="642"/>
        <v>7.8899602429958818E-3</v>
      </c>
      <c r="BQ440" s="230">
        <f t="shared" si="642"/>
        <v>6.9731860336425429E-3</v>
      </c>
      <c r="BR440" s="230">
        <f t="shared" si="642"/>
        <v>6.0564118242892075E-3</v>
      </c>
      <c r="BS440" s="230">
        <f t="shared" si="642"/>
        <v>5.1396376149358686E-3</v>
      </c>
      <c r="BT440" s="230">
        <f t="shared" si="642"/>
        <v>4.2228634055825297E-3</v>
      </c>
      <c r="BU440" s="230">
        <f t="shared" si="643"/>
        <v>3.3060891962291908E-3</v>
      </c>
      <c r="BV440" s="230">
        <f t="shared" si="643"/>
        <v>2.3893149868758554E-3</v>
      </c>
      <c r="BW440" s="230">
        <f t="shared" si="643"/>
        <v>1.4725407775225165E-3</v>
      </c>
      <c r="BX440" s="230">
        <f t="shared" si="643"/>
        <v>5.5576656816917758E-4</v>
      </c>
      <c r="BY440" s="230">
        <f t="shared" si="643"/>
        <v>-3.3423894055183628E-4</v>
      </c>
      <c r="BZ440" s="230">
        <f t="shared" si="643"/>
        <v>-5.9785082534951999E-4</v>
      </c>
      <c r="CA440" s="230">
        <f t="shared" si="643"/>
        <v>-5.9785082534951999E-4</v>
      </c>
      <c r="CB440" s="230">
        <f t="shared" si="643"/>
        <v>-5.9785082534951999E-4</v>
      </c>
      <c r="CC440" s="230">
        <f t="shared" si="643"/>
        <v>-5.9785082534951999E-4</v>
      </c>
      <c r="CD440" s="230">
        <f t="shared" si="643"/>
        <v>-5.9785082534951999E-4</v>
      </c>
      <c r="CE440" s="230">
        <f t="shared" si="644"/>
        <v>-5.9785082534951999E-4</v>
      </c>
      <c r="CF440" s="230">
        <f t="shared" si="644"/>
        <v>-5.9785082534951999E-4</v>
      </c>
      <c r="CG440" s="230">
        <f t="shared" si="644"/>
        <v>-5.9785082534951999E-4</v>
      </c>
      <c r="CH440" s="230">
        <f t="shared" si="644"/>
        <v>-5.9785082534951999E-4</v>
      </c>
      <c r="CI440" s="230">
        <f t="shared" si="644"/>
        <v>-5.9785082534951999E-4</v>
      </c>
      <c r="CJ440" s="230">
        <f t="shared" si="644"/>
        <v>-5.9785082534951999E-4</v>
      </c>
      <c r="CK440" s="230">
        <f t="shared" si="644"/>
        <v>-5.9785082534951999E-4</v>
      </c>
      <c r="CL440" s="230">
        <f t="shared" si="644"/>
        <v>-5.9785082534951999E-4</v>
      </c>
      <c r="CM440" s="230">
        <f t="shared" si="644"/>
        <v>-5.9785082534951999E-4</v>
      </c>
      <c r="CN440" s="230">
        <f t="shared" si="644"/>
        <v>-5.9785082534951999E-4</v>
      </c>
      <c r="CO440" s="230">
        <f t="shared" si="645"/>
        <v>-5.9785082534951999E-4</v>
      </c>
      <c r="CP440" s="230">
        <f t="shared" si="645"/>
        <v>-5.9785082534951999E-4</v>
      </c>
      <c r="CQ440" s="230">
        <f t="shared" si="645"/>
        <v>-5.9785082534951999E-4</v>
      </c>
      <c r="CR440" s="230">
        <f t="shared" si="645"/>
        <v>-5.9785082534951999E-4</v>
      </c>
      <c r="CS440" s="230">
        <f t="shared" si="645"/>
        <v>-5.9785082534951999E-4</v>
      </c>
      <c r="CT440" s="230">
        <f t="shared" si="645"/>
        <v>-5.9785082534951999E-4</v>
      </c>
      <c r="CU440" s="230">
        <f t="shared" si="645"/>
        <v>-5.9785082534951999E-4</v>
      </c>
      <c r="CV440" s="230">
        <f t="shared" si="645"/>
        <v>-5.9785082534951999E-4</v>
      </c>
      <c r="CW440" s="230">
        <f t="shared" si="645"/>
        <v>-5.9785082534951999E-4</v>
      </c>
      <c r="CX440" s="230">
        <f t="shared" si="645"/>
        <v>-5.9785082534951999E-4</v>
      </c>
      <c r="CY440" s="230">
        <f t="shared" si="646"/>
        <v>-5.9785082534951999E-4</v>
      </c>
      <c r="CZ440" s="230">
        <f t="shared" si="646"/>
        <v>-5.9785082534951999E-4</v>
      </c>
      <c r="DA440" s="230">
        <f t="shared" si="646"/>
        <v>-5.9785082534951999E-4</v>
      </c>
      <c r="DB440" s="230">
        <f t="shared" si="646"/>
        <v>-5.9785082534951999E-4</v>
      </c>
      <c r="DC440" s="230">
        <f t="shared" si="646"/>
        <v>-5.9785082534951999E-4</v>
      </c>
      <c r="DD440" s="230">
        <f t="shared" si="646"/>
        <v>-5.9785082534951999E-4</v>
      </c>
      <c r="DE440" s="230">
        <f t="shared" si="646"/>
        <v>-5.9785082534951999E-4</v>
      </c>
      <c r="DF440" s="230">
        <f t="shared" si="646"/>
        <v>-5.9785082534951999E-4</v>
      </c>
      <c r="DG440" s="230">
        <f t="shared" si="646"/>
        <v>-5.9785082534951999E-4</v>
      </c>
      <c r="DH440" s="230">
        <f t="shared" si="646"/>
        <v>-5.9785082534951999E-4</v>
      </c>
      <c r="DI440" s="230">
        <f t="shared" si="647"/>
        <v>-5.9785082534951999E-4</v>
      </c>
      <c r="DJ440" s="230">
        <f t="shared" si="647"/>
        <v>-5.9785082534951999E-4</v>
      </c>
      <c r="DK440" s="230">
        <f t="shared" si="647"/>
        <v>-5.9785082534951999E-4</v>
      </c>
      <c r="DL440" s="230">
        <f t="shared" si="647"/>
        <v>-5.9785082534951999E-4</v>
      </c>
      <c r="DM440" s="230">
        <f t="shared" si="647"/>
        <v>-5.9785082534951999E-4</v>
      </c>
      <c r="DN440" s="230">
        <f t="shared" si="647"/>
        <v>-5.9785082534951999E-4</v>
      </c>
      <c r="DO440" s="230">
        <f t="shared" si="647"/>
        <v>-5.9785082534951999E-4</v>
      </c>
      <c r="DP440" s="230">
        <f t="shared" si="647"/>
        <v>-5.9785082534951999E-4</v>
      </c>
    </row>
    <row r="441" spans="2:120" x14ac:dyDescent="0.25">
      <c r="B441" s="194" t="str">
        <f t="shared" si="603"/>
        <v>Slovenia</v>
      </c>
      <c r="C441" s="233">
        <f>'web app'!$C$29</f>
        <v>668.55</v>
      </c>
      <c r="D441" s="234">
        <f>'web app'!$C$17</f>
        <v>0.15</v>
      </c>
      <c r="E441" s="235">
        <f>VLOOKUP($S441,'data countries EDGAR'!$A$15:$AA$223,'data countries EDGAR'!$AA$12,FALSE)</f>
        <v>2.6996458420074082E-4</v>
      </c>
      <c r="F441" s="235">
        <f>VLOOKUP($S441,'data countries EDGAR'!$A$15:$AA$223,'data countries EDGAR'!$Z$12,FALSE)</f>
        <v>4.0408578813105894E-4</v>
      </c>
      <c r="G441" s="193">
        <f t="shared" si="604"/>
        <v>0.25670154402187728</v>
      </c>
      <c r="H441" s="262">
        <f>VLOOKUP($S441,'data countries EDGAR'!$A$15:$AA$223,'data countries EDGAR'!M$12,FALSE)/1000</f>
        <v>1.4826128816206999E-2</v>
      </c>
      <c r="I441" s="236">
        <f>VLOOKUP($S441,'data countries EDGAR'!$A$15:$AA$223,'data countries EDGAR'!N$12,FALSE)/1000</f>
        <v>1.3540579178014999E-2</v>
      </c>
      <c r="J441" s="236">
        <f>VLOOKUP($S441,'data countries EDGAR'!$A$15:$AA$223,'data countries EDGAR'!O$12,FALSE)/1000</f>
        <v>1.3860130321694E-2</v>
      </c>
      <c r="K441" s="236">
        <f>VLOOKUP($S441,'data countries EDGAR'!$A$15:$AA$223,'data countries EDGAR'!P$12,FALSE)/1000</f>
        <v>1.3389272157495E-2</v>
      </c>
      <c r="L441" s="236">
        <f>VLOOKUP($S441,'data countries EDGAR'!$A$15:$AA$223,'data countries EDGAR'!Q$12,FALSE)/1000</f>
        <v>1.2618598273872E-2</v>
      </c>
      <c r="M441" s="236">
        <f>VLOOKUP($S441,'data countries EDGAR'!$A$15:$AA$223,'data countries EDGAR'!R$12,FALSE)/1000</f>
        <v>1.3331364822064E-2</v>
      </c>
      <c r="N441" s="236"/>
      <c r="O441" s="236"/>
      <c r="P441" s="262">
        <f t="shared" si="605"/>
        <v>6.6739944753140004E-2</v>
      </c>
      <c r="Q441" s="194">
        <f t="shared" si="606"/>
        <v>-1.196202654938624E-2</v>
      </c>
      <c r="R441" s="237">
        <f t="shared" si="607"/>
        <v>6.2970761435123784E-2</v>
      </c>
      <c r="S441" s="194" t="str">
        <f>'data countries EDGAR'!A184</f>
        <v>Slovenia</v>
      </c>
      <c r="T441" s="210">
        <f>'web app'!$M$22-1</f>
        <v>2024</v>
      </c>
      <c r="U441" s="228">
        <f t="shared" si="608"/>
        <v>0.18996159926873729</v>
      </c>
      <c r="V441" s="193">
        <f t="shared" si="590"/>
        <v>0.18996159926871711</v>
      </c>
      <c r="W441" s="254">
        <f t="shared" si="609"/>
        <v>7.017926187904977E-2</v>
      </c>
      <c r="X441" s="197">
        <f t="shared" si="591"/>
        <v>1.3331364822064E-2</v>
      </c>
      <c r="Y441" s="229">
        <f t="shared" si="592"/>
        <v>-2.6662729644128002E-4</v>
      </c>
      <c r="Z441" s="199">
        <f t="shared" si="610"/>
        <v>1.359799211850528E-2</v>
      </c>
      <c r="AA441" s="199">
        <f t="shared" si="593"/>
        <v>-55.492318627542936</v>
      </c>
      <c r="AB441" s="200">
        <f t="shared" si="594"/>
        <v>56611.468564554933</v>
      </c>
      <c r="AC441" s="199">
        <f t="shared" si="611"/>
        <v>2024.5078339914735</v>
      </c>
      <c r="AD441" s="199">
        <f t="shared" si="612"/>
        <v>2056.4122124339374</v>
      </c>
      <c r="AE441" s="201">
        <f t="shared" si="613"/>
        <v>2056.4122124339374</v>
      </c>
      <c r="AF441" s="202">
        <f t="shared" si="595"/>
        <v>2055.7864827783701</v>
      </c>
      <c r="AG441" s="202">
        <f t="shared" si="614"/>
        <v>2056.4122124339374</v>
      </c>
      <c r="AH441" s="202">
        <f t="shared" si="615"/>
        <v>2056</v>
      </c>
      <c r="AI441" s="177">
        <f t="shared" si="596"/>
        <v>2056</v>
      </c>
      <c r="AJ441" s="178" cm="1">
        <f t="array" ref="AJ441">IFERROR(INDEX($AN$6:$DP$6,MATCH(_xlfn.AGGREGATE(14,6,(AN441:DP441)/(AN441:DP441&lt;=0),1),AN441:DP441,0)),"-")</f>
        <v>2056</v>
      </c>
      <c r="AL441" s="176" t="s">
        <v>302</v>
      </c>
      <c r="AM441" s="154">
        <f t="shared" si="597"/>
        <v>1.4826128816206999E-2</v>
      </c>
      <c r="AN441" s="173">
        <f t="shared" si="598"/>
        <v>1.3540579178014999E-2</v>
      </c>
      <c r="AO441" s="173">
        <f t="shared" si="599"/>
        <v>1.3860130321694E-2</v>
      </c>
      <c r="AP441" s="173">
        <f t="shared" si="600"/>
        <v>1.3389272157495E-2</v>
      </c>
      <c r="AQ441" s="173">
        <f t="shared" si="601"/>
        <v>1.2618598273872E-2</v>
      </c>
      <c r="AR441" s="173">
        <f t="shared" si="602"/>
        <v>1.3331364822064E-2</v>
      </c>
      <c r="AS441" s="230">
        <f t="shared" si="640"/>
        <v>1.2905258604995692E-2</v>
      </c>
      <c r="AT441" s="230">
        <f t="shared" si="640"/>
        <v>1.2479152387927385E-2</v>
      </c>
      <c r="AU441" s="230">
        <f t="shared" si="640"/>
        <v>1.2053046170859076E-2</v>
      </c>
      <c r="AV441" s="230">
        <f t="shared" si="640"/>
        <v>1.1626939953790768E-2</v>
      </c>
      <c r="AW441" s="230">
        <f t="shared" si="640"/>
        <v>1.1200833736722461E-2</v>
      </c>
      <c r="AX441" s="230">
        <f t="shared" si="640"/>
        <v>1.0774727519654153E-2</v>
      </c>
      <c r="AY441" s="230">
        <f t="shared" si="640"/>
        <v>1.0348621302585844E-2</v>
      </c>
      <c r="AZ441" s="230">
        <f t="shared" si="640"/>
        <v>9.9225150855175373E-3</v>
      </c>
      <c r="BA441" s="230">
        <f t="shared" si="641"/>
        <v>9.4964088684492288E-3</v>
      </c>
      <c r="BB441" s="230">
        <f t="shared" si="641"/>
        <v>9.0703026513809203E-3</v>
      </c>
      <c r="BC441" s="230">
        <f t="shared" si="641"/>
        <v>8.6441964343126135E-3</v>
      </c>
      <c r="BD441" s="230">
        <f t="shared" si="641"/>
        <v>8.218090217244305E-3</v>
      </c>
      <c r="BE441" s="230">
        <f t="shared" si="641"/>
        <v>7.7919840001759964E-3</v>
      </c>
      <c r="BF441" s="230">
        <f t="shared" si="641"/>
        <v>7.3658777831076888E-3</v>
      </c>
      <c r="BG441" s="230">
        <f t="shared" si="641"/>
        <v>6.9397715660393803E-3</v>
      </c>
      <c r="BH441" s="230">
        <f t="shared" si="641"/>
        <v>6.5136653489710726E-3</v>
      </c>
      <c r="BI441" s="230">
        <f t="shared" si="641"/>
        <v>6.087559131902765E-3</v>
      </c>
      <c r="BJ441" s="230">
        <f t="shared" si="641"/>
        <v>5.6614529148344564E-3</v>
      </c>
      <c r="BK441" s="230">
        <f t="shared" si="642"/>
        <v>5.2353466977661488E-3</v>
      </c>
      <c r="BL441" s="230">
        <f t="shared" si="642"/>
        <v>4.8092404806978403E-3</v>
      </c>
      <c r="BM441" s="230">
        <f t="shared" si="642"/>
        <v>4.3831342636295335E-3</v>
      </c>
      <c r="BN441" s="230">
        <f t="shared" si="642"/>
        <v>3.9570280465612249E-3</v>
      </c>
      <c r="BO441" s="230">
        <f t="shared" si="642"/>
        <v>3.5309218294929164E-3</v>
      </c>
      <c r="BP441" s="230">
        <f t="shared" si="642"/>
        <v>3.1048156124246096E-3</v>
      </c>
      <c r="BQ441" s="230">
        <f t="shared" si="642"/>
        <v>2.6787093953563011E-3</v>
      </c>
      <c r="BR441" s="230">
        <f t="shared" si="642"/>
        <v>2.2526031782879926E-3</v>
      </c>
      <c r="BS441" s="230">
        <f t="shared" si="642"/>
        <v>1.8264969612196841E-3</v>
      </c>
      <c r="BT441" s="230">
        <f t="shared" si="642"/>
        <v>1.4003907441513773E-3</v>
      </c>
      <c r="BU441" s="230">
        <f t="shared" si="643"/>
        <v>9.7428452708306877E-4</v>
      </c>
      <c r="BV441" s="230">
        <f t="shared" si="643"/>
        <v>5.4817831001476025E-4</v>
      </c>
      <c r="BW441" s="230">
        <f t="shared" si="643"/>
        <v>1.2207209294645346E-4</v>
      </c>
      <c r="BX441" s="230">
        <f t="shared" si="643"/>
        <v>-2.3042550596992853E-4</v>
      </c>
      <c r="BY441" s="230">
        <f t="shared" si="643"/>
        <v>-2.6662729644128002E-4</v>
      </c>
      <c r="BZ441" s="230">
        <f t="shared" si="643"/>
        <v>-2.6662729644128002E-4</v>
      </c>
      <c r="CA441" s="230">
        <f t="shared" si="643"/>
        <v>-2.6662729644128002E-4</v>
      </c>
      <c r="CB441" s="230">
        <f t="shared" si="643"/>
        <v>-2.6662729644128002E-4</v>
      </c>
      <c r="CC441" s="230">
        <f t="shared" si="643"/>
        <v>-2.6662729644128002E-4</v>
      </c>
      <c r="CD441" s="230">
        <f t="shared" si="643"/>
        <v>-2.6662729644128002E-4</v>
      </c>
      <c r="CE441" s="230">
        <f t="shared" si="644"/>
        <v>-2.6662729644128002E-4</v>
      </c>
      <c r="CF441" s="230">
        <f t="shared" si="644"/>
        <v>-2.6662729644128002E-4</v>
      </c>
      <c r="CG441" s="230">
        <f t="shared" si="644"/>
        <v>-2.6662729644128002E-4</v>
      </c>
      <c r="CH441" s="230">
        <f t="shared" si="644"/>
        <v>-2.6662729644128002E-4</v>
      </c>
      <c r="CI441" s="230">
        <f t="shared" si="644"/>
        <v>-2.6662729644128002E-4</v>
      </c>
      <c r="CJ441" s="230">
        <f t="shared" si="644"/>
        <v>-2.6662729644128002E-4</v>
      </c>
      <c r="CK441" s="230">
        <f t="shared" si="644"/>
        <v>-2.6662729644128002E-4</v>
      </c>
      <c r="CL441" s="230">
        <f t="shared" si="644"/>
        <v>-2.6662729644128002E-4</v>
      </c>
      <c r="CM441" s="230">
        <f t="shared" si="644"/>
        <v>-2.6662729644128002E-4</v>
      </c>
      <c r="CN441" s="230">
        <f t="shared" si="644"/>
        <v>-2.6662729644128002E-4</v>
      </c>
      <c r="CO441" s="230">
        <f t="shared" si="645"/>
        <v>-2.6662729644128002E-4</v>
      </c>
      <c r="CP441" s="230">
        <f t="shared" si="645"/>
        <v>-2.6662729644128002E-4</v>
      </c>
      <c r="CQ441" s="230">
        <f t="shared" si="645"/>
        <v>-2.6662729644128002E-4</v>
      </c>
      <c r="CR441" s="230">
        <f t="shared" si="645"/>
        <v>-2.6662729644128002E-4</v>
      </c>
      <c r="CS441" s="230">
        <f t="shared" si="645"/>
        <v>-2.6662729644128002E-4</v>
      </c>
      <c r="CT441" s="230">
        <f t="shared" si="645"/>
        <v>-2.6662729644128002E-4</v>
      </c>
      <c r="CU441" s="230">
        <f t="shared" si="645"/>
        <v>-2.6662729644128002E-4</v>
      </c>
      <c r="CV441" s="230">
        <f t="shared" si="645"/>
        <v>-2.6662729644128002E-4</v>
      </c>
      <c r="CW441" s="230">
        <f t="shared" si="645"/>
        <v>-2.6662729644128002E-4</v>
      </c>
      <c r="CX441" s="230">
        <f t="shared" si="645"/>
        <v>-2.6662729644128002E-4</v>
      </c>
      <c r="CY441" s="230">
        <f t="shared" si="646"/>
        <v>-2.6662729644128002E-4</v>
      </c>
      <c r="CZ441" s="230">
        <f t="shared" si="646"/>
        <v>-2.6662729644128002E-4</v>
      </c>
      <c r="DA441" s="230">
        <f t="shared" si="646"/>
        <v>-2.6662729644128002E-4</v>
      </c>
      <c r="DB441" s="230">
        <f t="shared" si="646"/>
        <v>-2.6662729644128002E-4</v>
      </c>
      <c r="DC441" s="230">
        <f t="shared" si="646"/>
        <v>-2.6662729644128002E-4</v>
      </c>
      <c r="DD441" s="230">
        <f t="shared" si="646"/>
        <v>-2.6662729644128002E-4</v>
      </c>
      <c r="DE441" s="230">
        <f t="shared" si="646"/>
        <v>-2.6662729644128002E-4</v>
      </c>
      <c r="DF441" s="230">
        <f t="shared" si="646"/>
        <v>-2.6662729644128002E-4</v>
      </c>
      <c r="DG441" s="230">
        <f t="shared" si="646"/>
        <v>-2.6662729644128002E-4</v>
      </c>
      <c r="DH441" s="230">
        <f t="shared" si="646"/>
        <v>-2.6662729644128002E-4</v>
      </c>
      <c r="DI441" s="230">
        <f t="shared" si="647"/>
        <v>-2.6662729644128002E-4</v>
      </c>
      <c r="DJ441" s="230">
        <f t="shared" si="647"/>
        <v>-2.6662729644128002E-4</v>
      </c>
      <c r="DK441" s="230">
        <f t="shared" si="647"/>
        <v>-2.6662729644128002E-4</v>
      </c>
      <c r="DL441" s="230">
        <f t="shared" si="647"/>
        <v>-2.6662729644128002E-4</v>
      </c>
      <c r="DM441" s="230">
        <f t="shared" si="647"/>
        <v>-2.6662729644128002E-4</v>
      </c>
      <c r="DN441" s="230">
        <f t="shared" si="647"/>
        <v>-2.6662729644128002E-4</v>
      </c>
      <c r="DO441" s="230">
        <f t="shared" si="647"/>
        <v>-2.6662729644128002E-4</v>
      </c>
      <c r="DP441" s="230">
        <f t="shared" si="647"/>
        <v>-2.6662729644128002E-4</v>
      </c>
    </row>
    <row r="442" spans="2:120" x14ac:dyDescent="0.25">
      <c r="B442" s="194" t="str">
        <f t="shared" si="603"/>
        <v>Solomon Islands</v>
      </c>
      <c r="C442" s="233">
        <f>'web app'!$C$29</f>
        <v>668.55</v>
      </c>
      <c r="D442" s="234">
        <f>'web app'!$C$17</f>
        <v>0.15</v>
      </c>
      <c r="E442" s="235">
        <f>VLOOKUP($S442,'data countries EDGAR'!$A$15:$AA$223,'data countries EDGAR'!$AA$12,FALSE)</f>
        <v>8.2374793196304748E-5</v>
      </c>
      <c r="F442" s="235">
        <f>VLOOKUP($S442,'data countries EDGAR'!$A$15:$AA$223,'data countries EDGAR'!$Z$12,FALSE)</f>
        <v>8.7037382100549738E-6</v>
      </c>
      <c r="G442" s="193">
        <f t="shared" si="604"/>
        <v>1.3206801751990845E-2</v>
      </c>
      <c r="H442" s="262">
        <f>VLOOKUP($S442,'data countries EDGAR'!$A$15:$AA$223,'data countries EDGAR'!M$12,FALSE)/1000</f>
        <v>3.1934492049733997E-4</v>
      </c>
      <c r="I442" s="236">
        <f>VLOOKUP($S442,'data countries EDGAR'!$A$15:$AA$223,'data countries EDGAR'!N$12,FALSE)/1000</f>
        <v>3.0770813517088004E-4</v>
      </c>
      <c r="J442" s="236">
        <f>VLOOKUP($S442,'data countries EDGAR'!$A$15:$AA$223,'data countries EDGAR'!O$12,FALSE)/1000</f>
        <v>3.3264157652465999E-4</v>
      </c>
      <c r="K442" s="236">
        <f>VLOOKUP($S442,'data countries EDGAR'!$A$15:$AA$223,'data countries EDGAR'!P$12,FALSE)/1000</f>
        <v>2.9904639756056002E-4</v>
      </c>
      <c r="L442" s="236">
        <f>VLOOKUP($S442,'data countries EDGAR'!$A$15:$AA$223,'data countries EDGAR'!Q$12,FALSE)/1000</f>
        <v>2.9983044816096001E-4</v>
      </c>
      <c r="M442" s="236">
        <f>VLOOKUP($S442,'data countries EDGAR'!$A$15:$AA$223,'data countries EDGAR'!R$12,FALSE)/1000</f>
        <v>3.1454544924377998E-4</v>
      </c>
      <c r="N442" s="236"/>
      <c r="O442" s="236"/>
      <c r="P442" s="262">
        <f t="shared" si="605"/>
        <v>1.5537720066608402E-3</v>
      </c>
      <c r="Q442" s="194">
        <f t="shared" si="606"/>
        <v>-3.7001066239154617E-6</v>
      </c>
      <c r="R442" s="237">
        <f t="shared" si="607"/>
        <v>3.1752314245986487E-4</v>
      </c>
      <c r="S442" s="194" t="str">
        <f>'data countries EDGAR'!A185</f>
        <v>Solomon Islands</v>
      </c>
      <c r="T442" s="210">
        <f>'web app'!$M$22-1</f>
        <v>2024</v>
      </c>
      <c r="U442" s="228">
        <f t="shared" si="608"/>
        <v>1.1653029745330005E-2</v>
      </c>
      <c r="V442" s="193">
        <f t="shared" si="590"/>
        <v>1.1653000241621005E-2</v>
      </c>
      <c r="W442" s="254">
        <f t="shared" si="609"/>
        <v>2.6990057728190742E-2</v>
      </c>
      <c r="X442" s="197">
        <f t="shared" si="591"/>
        <v>3.1454544924377998E-4</v>
      </c>
      <c r="Y442" s="229">
        <f t="shared" si="592"/>
        <v>-6.2909089848755997E-6</v>
      </c>
      <c r="Z442" s="199">
        <f t="shared" si="610"/>
        <v>3.2083635822865558E-4</v>
      </c>
      <c r="AA442" s="199">
        <f t="shared" si="593"/>
        <v>-1.3236495284824163</v>
      </c>
      <c r="AB442" s="200">
        <f t="shared" si="594"/>
        <v>1364.748572576684</v>
      </c>
      <c r="AC442" s="199">
        <f t="shared" si="611"/>
        <v>2024.503262910682</v>
      </c>
      <c r="AD442" s="199">
        <f t="shared" si="612"/>
        <v>2101.1187077110822</v>
      </c>
      <c r="AE442" s="201">
        <f t="shared" si="613"/>
        <v>2101.1187077110822</v>
      </c>
      <c r="AF442" s="202">
        <f t="shared" si="595"/>
        <v>2099.6163801089042</v>
      </c>
      <c r="AG442" s="202">
        <f t="shared" si="614"/>
        <v>2101.1187077110822</v>
      </c>
      <c r="AH442" s="202">
        <f t="shared" si="615"/>
        <v>2101</v>
      </c>
      <c r="AI442" s="177">
        <f t="shared" si="596"/>
        <v>2100</v>
      </c>
      <c r="AJ442" s="178" cm="1">
        <f t="array" ref="AJ442">IFERROR(INDEX($AN$6:$DP$6,MATCH(_xlfn.AGGREGATE(14,6,(AN442:DP442)/(AN442:DP442&lt;=0),1),AN442:DP442,0)),"-")</f>
        <v>2100</v>
      </c>
      <c r="AL442" s="176" t="s">
        <v>302</v>
      </c>
      <c r="AM442" s="154">
        <f t="shared" si="597"/>
        <v>3.1934492049733997E-4</v>
      </c>
      <c r="AN442" s="173">
        <f t="shared" si="598"/>
        <v>3.0770813517088004E-4</v>
      </c>
      <c r="AO442" s="173">
        <f t="shared" si="599"/>
        <v>3.3264157652465999E-4</v>
      </c>
      <c r="AP442" s="173">
        <f t="shared" si="600"/>
        <v>2.9904639756056002E-4</v>
      </c>
      <c r="AQ442" s="173">
        <f t="shared" si="601"/>
        <v>2.9983044816096001E-4</v>
      </c>
      <c r="AR442" s="173">
        <f t="shared" si="602"/>
        <v>3.1454544924377998E-4</v>
      </c>
      <c r="AS442" s="230">
        <f t="shared" ref="AS442:AZ451" si="648">IF(AS$6&lt;=$T442,0,IF(AS$6&lt;$AH442,$X442+($Y442-$X442)/($AG442-($T442+0.5))*(AS$6+0.5-($T442+0.5)),
IF(AS$6=$AH442,($X442+($Y442-$X442)/($AG442-($T442+0.5))*(0.5*($AG442+$AH442)-($T442+0.5)))*($AG442-$AH442)+$Y442*($AH442+1-$AG442),
$Y442)))</f>
        <v>3.1035800771920505E-4</v>
      </c>
      <c r="AT442" s="230">
        <f t="shared" si="648"/>
        <v>3.0617056619463011E-4</v>
      </c>
      <c r="AU442" s="230">
        <f t="shared" si="648"/>
        <v>3.0198312467005518E-4</v>
      </c>
      <c r="AV442" s="230">
        <f t="shared" si="648"/>
        <v>2.9779568314548024E-4</v>
      </c>
      <c r="AW442" s="230">
        <f t="shared" si="648"/>
        <v>2.936082416209053E-4</v>
      </c>
      <c r="AX442" s="230">
        <f t="shared" si="648"/>
        <v>2.8942080009633037E-4</v>
      </c>
      <c r="AY442" s="230">
        <f t="shared" si="648"/>
        <v>2.8523335857175543E-4</v>
      </c>
      <c r="AZ442" s="230">
        <f t="shared" si="648"/>
        <v>2.8104591704718044E-4</v>
      </c>
      <c r="BA442" s="230">
        <f t="shared" ref="BA442:BJ451" si="649">IF(BA$6&lt;=$T442,0,IF(BA$6&lt;$AH442,$X442+($Y442-$X442)/($AG442-($T442+0.5))*(BA$6+0.5-($T442+0.5)),
IF(BA$6=$AH442,($X442+($Y442-$X442)/($AG442-($T442+0.5))*(0.5*($AG442+$AH442)-($T442+0.5)))*($AG442-$AH442)+$Y442*($AH442+1-$AG442),
$Y442)))</f>
        <v>2.768584755226055E-4</v>
      </c>
      <c r="BB442" s="230">
        <f t="shared" si="649"/>
        <v>2.7267103399803057E-4</v>
      </c>
      <c r="BC442" s="230">
        <f t="shared" si="649"/>
        <v>2.6848359247345563E-4</v>
      </c>
      <c r="BD442" s="230">
        <f t="shared" si="649"/>
        <v>2.6429615094888069E-4</v>
      </c>
      <c r="BE442" s="230">
        <f t="shared" si="649"/>
        <v>2.6010870942430576E-4</v>
      </c>
      <c r="BF442" s="230">
        <f t="shared" si="649"/>
        <v>2.5592126789973082E-4</v>
      </c>
      <c r="BG442" s="230">
        <f t="shared" si="649"/>
        <v>2.5173382637515588E-4</v>
      </c>
      <c r="BH442" s="230">
        <f t="shared" si="649"/>
        <v>2.4754638485058095E-4</v>
      </c>
      <c r="BI442" s="230">
        <f t="shared" si="649"/>
        <v>2.4335894332600601E-4</v>
      </c>
      <c r="BJ442" s="230">
        <f t="shared" si="649"/>
        <v>2.3917150180143107E-4</v>
      </c>
      <c r="BK442" s="230">
        <f t="shared" ref="BK442:BT451" si="650">IF(BK$6&lt;=$T442,0,IF(BK$6&lt;$AH442,$X442+($Y442-$X442)/($AG442-($T442+0.5))*(BK$6+0.5-($T442+0.5)),
IF(BK$6=$AH442,($X442+($Y442-$X442)/($AG442-($T442+0.5))*(0.5*($AG442+$AH442)-($T442+0.5)))*($AG442-$AH442)+$Y442*($AH442+1-$AG442),
$Y442)))</f>
        <v>2.3498406027685614E-4</v>
      </c>
      <c r="BL442" s="230">
        <f t="shared" si="650"/>
        <v>2.307966187522812E-4</v>
      </c>
      <c r="BM442" s="230">
        <f t="shared" si="650"/>
        <v>2.2660917722770626E-4</v>
      </c>
      <c r="BN442" s="230">
        <f t="shared" si="650"/>
        <v>2.224217357031313E-4</v>
      </c>
      <c r="BO442" s="230">
        <f t="shared" si="650"/>
        <v>2.1823429417855636E-4</v>
      </c>
      <c r="BP442" s="230">
        <f t="shared" si="650"/>
        <v>2.1404685265398143E-4</v>
      </c>
      <c r="BQ442" s="230">
        <f t="shared" si="650"/>
        <v>2.0985941112940649E-4</v>
      </c>
      <c r="BR442" s="230">
        <f t="shared" si="650"/>
        <v>2.0567196960483155E-4</v>
      </c>
      <c r="BS442" s="230">
        <f t="shared" si="650"/>
        <v>2.0148452808025659E-4</v>
      </c>
      <c r="BT442" s="230">
        <f t="shared" si="650"/>
        <v>1.9729708655568165E-4</v>
      </c>
      <c r="BU442" s="230">
        <f t="shared" ref="BU442:CD451" si="651">IF(BU$6&lt;=$T442,0,IF(BU$6&lt;$AH442,$X442+($Y442-$X442)/($AG442-($T442+0.5))*(BU$6+0.5-($T442+0.5)),
IF(BU$6=$AH442,($X442+($Y442-$X442)/($AG442-($T442+0.5))*(0.5*($AG442+$AH442)-($T442+0.5)))*($AG442-$AH442)+$Y442*($AH442+1-$AG442),
$Y442)))</f>
        <v>1.9310964503110672E-4</v>
      </c>
      <c r="BV442" s="230">
        <f t="shared" si="651"/>
        <v>1.8892220350653178E-4</v>
      </c>
      <c r="BW442" s="230">
        <f t="shared" si="651"/>
        <v>1.8473476198195684E-4</v>
      </c>
      <c r="BX442" s="230">
        <f t="shared" si="651"/>
        <v>1.8054732045738191E-4</v>
      </c>
      <c r="BY442" s="230">
        <f t="shared" si="651"/>
        <v>1.7635987893280697E-4</v>
      </c>
      <c r="BZ442" s="230">
        <f t="shared" si="651"/>
        <v>1.7217243740823203E-4</v>
      </c>
      <c r="CA442" s="230">
        <f t="shared" si="651"/>
        <v>1.679849958836571E-4</v>
      </c>
      <c r="CB442" s="230">
        <f t="shared" si="651"/>
        <v>1.6379755435908216E-4</v>
      </c>
      <c r="CC442" s="230">
        <f t="shared" si="651"/>
        <v>1.596101128345072E-4</v>
      </c>
      <c r="CD442" s="230">
        <f t="shared" si="651"/>
        <v>1.5542267130993226E-4</v>
      </c>
      <c r="CE442" s="230">
        <f t="shared" ref="CE442:CN451" si="652">IF(CE$6&lt;=$T442,0,IF(CE$6&lt;$AH442,$X442+($Y442-$X442)/($AG442-($T442+0.5))*(CE$6+0.5-($T442+0.5)),
IF(CE$6=$AH442,($X442+($Y442-$X442)/($AG442-($T442+0.5))*(0.5*($AG442+$AH442)-($T442+0.5)))*($AG442-$AH442)+$Y442*($AH442+1-$AG442),
$Y442)))</f>
        <v>1.5123522978535733E-4</v>
      </c>
      <c r="CF442" s="230">
        <f t="shared" si="652"/>
        <v>1.4704778826078239E-4</v>
      </c>
      <c r="CG442" s="230">
        <f t="shared" si="652"/>
        <v>1.4286034673620745E-4</v>
      </c>
      <c r="CH442" s="230">
        <f t="shared" si="652"/>
        <v>1.3867290521163252E-4</v>
      </c>
      <c r="CI442" s="230">
        <f t="shared" si="652"/>
        <v>1.3448546368705758E-4</v>
      </c>
      <c r="CJ442" s="230">
        <f t="shared" si="652"/>
        <v>1.3029802216248262E-4</v>
      </c>
      <c r="CK442" s="230">
        <f t="shared" si="652"/>
        <v>1.2611058063790768E-4</v>
      </c>
      <c r="CL442" s="230">
        <f t="shared" si="652"/>
        <v>1.2192313911333274E-4</v>
      </c>
      <c r="CM442" s="230">
        <f t="shared" si="652"/>
        <v>1.1773569758875781E-4</v>
      </c>
      <c r="CN442" s="230">
        <f t="shared" si="652"/>
        <v>1.1354825606418287E-4</v>
      </c>
      <c r="CO442" s="230">
        <f t="shared" ref="CO442:CX451" si="653">IF(CO$6&lt;=$T442,0,IF(CO$6&lt;$AH442,$X442+($Y442-$X442)/($AG442-($T442+0.5))*(CO$6+0.5-($T442+0.5)),
IF(CO$6=$AH442,($X442+($Y442-$X442)/($AG442-($T442+0.5))*(0.5*($AG442+$AH442)-($T442+0.5)))*($AG442-$AH442)+$Y442*($AH442+1-$AG442),
$Y442)))</f>
        <v>1.0936081453960793E-4</v>
      </c>
      <c r="CP442" s="230">
        <f t="shared" si="653"/>
        <v>1.05173373015033E-4</v>
      </c>
      <c r="CQ442" s="230">
        <f t="shared" si="653"/>
        <v>1.0098593149045806E-4</v>
      </c>
      <c r="CR442" s="230">
        <f t="shared" si="653"/>
        <v>9.6798489965883123E-5</v>
      </c>
      <c r="CS442" s="230">
        <f t="shared" si="653"/>
        <v>9.261104844130816E-5</v>
      </c>
      <c r="CT442" s="230">
        <f t="shared" si="653"/>
        <v>8.8423606916733223E-5</v>
      </c>
      <c r="CU442" s="230">
        <f t="shared" si="653"/>
        <v>8.4236165392158287E-5</v>
      </c>
      <c r="CV442" s="230">
        <f t="shared" si="653"/>
        <v>8.004872386758335E-5</v>
      </c>
      <c r="CW442" s="230">
        <f t="shared" si="653"/>
        <v>7.5861282343008413E-5</v>
      </c>
      <c r="CX442" s="230">
        <f t="shared" si="653"/>
        <v>7.1673840818433477E-5</v>
      </c>
      <c r="CY442" s="230">
        <f t="shared" ref="CY442:DH451" si="654">IF(CY$6&lt;=$T442,0,IF(CY$6&lt;$AH442,$X442+($Y442-$X442)/($AG442-($T442+0.5))*(CY$6+0.5-($T442+0.5)),
IF(CY$6=$AH442,($X442+($Y442-$X442)/($AG442-($T442+0.5))*(0.5*($AG442+$AH442)-($T442+0.5)))*($AG442-$AH442)+$Y442*($AH442+1-$AG442),
$Y442)))</f>
        <v>6.7486399293858513E-5</v>
      </c>
      <c r="CZ442" s="230">
        <f t="shared" si="654"/>
        <v>6.3298957769283577E-5</v>
      </c>
      <c r="DA442" s="230">
        <f t="shared" si="654"/>
        <v>5.911151624470864E-5</v>
      </c>
      <c r="DB442" s="230">
        <f t="shared" si="654"/>
        <v>5.4924074720133704E-5</v>
      </c>
      <c r="DC442" s="230">
        <f t="shared" si="654"/>
        <v>5.0736633195558767E-5</v>
      </c>
      <c r="DD442" s="230">
        <f t="shared" si="654"/>
        <v>4.6549191670983831E-5</v>
      </c>
      <c r="DE442" s="230">
        <f t="shared" si="654"/>
        <v>4.2361750146408894E-5</v>
      </c>
      <c r="DF442" s="230">
        <f t="shared" si="654"/>
        <v>3.8174308621833958E-5</v>
      </c>
      <c r="DG442" s="230">
        <f t="shared" si="654"/>
        <v>3.3986867097259021E-5</v>
      </c>
      <c r="DH442" s="230">
        <f t="shared" si="654"/>
        <v>2.9799425572684085E-5</v>
      </c>
      <c r="DI442" s="230">
        <f t="shared" ref="DI442:DP451" si="655">IF(DI$6&lt;=$T442,0,IF(DI$6&lt;$AH442,$X442+($Y442-$X442)/($AG442-($T442+0.5))*(DI$6+0.5-($T442+0.5)),
IF(DI$6=$AH442,($X442+($Y442-$X442)/($AG442-($T442+0.5))*(0.5*($AG442+$AH442)-($T442+0.5)))*($AG442-$AH442)+$Y442*($AH442+1-$AG442),
$Y442)))</f>
        <v>2.5611984048109148E-5</v>
      </c>
      <c r="DJ442" s="230">
        <f t="shared" si="655"/>
        <v>2.1424542523534212E-5</v>
      </c>
      <c r="DK442" s="230">
        <f t="shared" si="655"/>
        <v>1.7237100998959275E-5</v>
      </c>
      <c r="DL442" s="230">
        <f t="shared" si="655"/>
        <v>1.3049659474384339E-5</v>
      </c>
      <c r="DM442" s="230">
        <f t="shared" si="655"/>
        <v>8.8622179498093479E-6</v>
      </c>
      <c r="DN442" s="230">
        <f t="shared" si="655"/>
        <v>4.6747764252344113E-6</v>
      </c>
      <c r="DO442" s="230">
        <f t="shared" si="655"/>
        <v>4.8733490065947481E-7</v>
      </c>
      <c r="DP442" s="230">
        <f t="shared" si="655"/>
        <v>-3.7001066239154617E-6</v>
      </c>
    </row>
    <row r="443" spans="2:120" x14ac:dyDescent="0.25">
      <c r="B443" s="194" t="str">
        <f t="shared" si="603"/>
        <v>Somalia</v>
      </c>
      <c r="C443" s="233">
        <f>'web app'!$C$29</f>
        <v>668.55</v>
      </c>
      <c r="D443" s="234">
        <f>'web app'!$C$17</f>
        <v>0.15</v>
      </c>
      <c r="E443" s="235">
        <f>VLOOKUP($S443,'data countries EDGAR'!$A$15:$AA$223,'data countries EDGAR'!$AA$12,FALSE)</f>
        <v>2.027576925933619E-3</v>
      </c>
      <c r="F443" s="235">
        <f>VLOOKUP($S443,'data countries EDGAR'!$A$15:$AA$223,'data countries EDGAR'!$Z$12,FALSE)</f>
        <v>2.3072551688779355E-5</v>
      </c>
      <c r="G443" s="193">
        <f t="shared" si="604"/>
        <v>0.21644186434174154</v>
      </c>
      <c r="H443" s="262">
        <f>VLOOKUP($S443,'data countries EDGAR'!$A$15:$AA$223,'data countries EDGAR'!M$12,FALSE)/1000</f>
        <v>8.4654455440904999E-4</v>
      </c>
      <c r="I443" s="236">
        <f>VLOOKUP($S443,'data countries EDGAR'!$A$15:$AA$223,'data countries EDGAR'!N$12,FALSE)/1000</f>
        <v>7.8959065887691002E-4</v>
      </c>
      <c r="J443" s="236">
        <f>VLOOKUP($S443,'data countries EDGAR'!$A$15:$AA$223,'data countries EDGAR'!O$12,FALSE)/1000</f>
        <v>8.1719634828922002E-4</v>
      </c>
      <c r="K443" s="236">
        <f>VLOOKUP($S443,'data countries EDGAR'!$A$15:$AA$223,'data countries EDGAR'!P$12,FALSE)/1000</f>
        <v>8.3290798320459004E-4</v>
      </c>
      <c r="L443" s="236">
        <f>VLOOKUP($S443,'data countries EDGAR'!$A$15:$AA$223,'data countries EDGAR'!Q$12,FALSE)/1000</f>
        <v>8.4957747722075002E-4</v>
      </c>
      <c r="M443" s="236">
        <f>VLOOKUP($S443,'data countries EDGAR'!$A$15:$AA$223,'data countries EDGAR'!R$12,FALSE)/1000</f>
        <v>8.6521620234770004E-4</v>
      </c>
      <c r="N443" s="236"/>
      <c r="O443" s="236"/>
      <c r="P443" s="262">
        <f t="shared" si="605"/>
        <v>4.1544886699391697E-3</v>
      </c>
      <c r="Q443" s="194">
        <f t="shared" si="606"/>
        <v>0</v>
      </c>
      <c r="R443" s="237">
        <f t="shared" si="607"/>
        <v>0</v>
      </c>
      <c r="S443" s="194" t="str">
        <f>'data countries EDGAR'!A186</f>
        <v>Somalia</v>
      </c>
      <c r="T443" s="210">
        <f>'web app'!$M$22-1</f>
        <v>2024</v>
      </c>
      <c r="U443" s="228">
        <f t="shared" si="608"/>
        <v>0.21228737567180236</v>
      </c>
      <c r="V443" s="193">
        <f t="shared" si="590"/>
        <v>6.0432997825007745E-2</v>
      </c>
      <c r="W443" s="254">
        <f t="shared" si="609"/>
        <v>-0.71124889629742816</v>
      </c>
      <c r="X443" s="197">
        <f t="shared" si="591"/>
        <v>8.6521620234770004E-4</v>
      </c>
      <c r="Y443" s="229">
        <f t="shared" si="592"/>
        <v>-1.7304324046954003E-5</v>
      </c>
      <c r="Z443" s="199">
        <f t="shared" si="610"/>
        <v>8.8252052639465402E-4</v>
      </c>
      <c r="AA443" s="199">
        <f t="shared" si="593"/>
        <v>-4.0014131404970907</v>
      </c>
      <c r="AB443" s="200">
        <f t="shared" si="594"/>
        <v>4483.7622734552306</v>
      </c>
      <c r="AC443" s="199">
        <f t="shared" si="611"/>
        <v>2024.5005153861066</v>
      </c>
      <c r="AD443" s="199">
        <f t="shared" si="612"/>
        <v>2509.5732209427192</v>
      </c>
      <c r="AE443" s="201">
        <f t="shared" si="613"/>
        <v>2509.5732209427192</v>
      </c>
      <c r="AF443" s="202">
        <f t="shared" si="595"/>
        <v>2500.0619813163917</v>
      </c>
      <c r="AG443" s="202">
        <f t="shared" si="614"/>
        <v>2509.5732209427192</v>
      </c>
      <c r="AH443" s="202">
        <f t="shared" si="615"/>
        <v>2509</v>
      </c>
      <c r="AI443" s="177">
        <f t="shared" si="596"/>
        <v>2500</v>
      </c>
      <c r="AJ443" s="178" t="str" cm="1">
        <f t="array" ref="AJ443">IFERROR(INDEX($AN$6:$DP$6,MATCH(_xlfn.AGGREGATE(14,6,(AN443:DP443)/(AN443:DP443&lt;=0),1),AN443:DP443,0)),"-")</f>
        <v>-</v>
      </c>
      <c r="AL443" s="176" t="s">
        <v>302</v>
      </c>
      <c r="AM443" s="154">
        <f t="shared" si="597"/>
        <v>8.4654455440904999E-4</v>
      </c>
      <c r="AN443" s="173">
        <f t="shared" si="598"/>
        <v>7.8959065887691002E-4</v>
      </c>
      <c r="AO443" s="173">
        <f t="shared" si="599"/>
        <v>8.1719634828922002E-4</v>
      </c>
      <c r="AP443" s="173">
        <f t="shared" si="600"/>
        <v>8.3290798320459004E-4</v>
      </c>
      <c r="AQ443" s="173">
        <f t="shared" si="601"/>
        <v>8.4957747722075002E-4</v>
      </c>
      <c r="AR443" s="173">
        <f t="shared" si="602"/>
        <v>8.6521620234770004E-4</v>
      </c>
      <c r="AS443" s="230">
        <f t="shared" si="648"/>
        <v>8.6339684706628604E-4</v>
      </c>
      <c r="AT443" s="230">
        <f t="shared" si="648"/>
        <v>8.6157749178487192E-4</v>
      </c>
      <c r="AU443" s="230">
        <f t="shared" si="648"/>
        <v>8.5975813650345791E-4</v>
      </c>
      <c r="AV443" s="230">
        <f t="shared" si="648"/>
        <v>8.5793878122204391E-4</v>
      </c>
      <c r="AW443" s="230">
        <f t="shared" si="648"/>
        <v>8.561194259406299E-4</v>
      </c>
      <c r="AX443" s="230">
        <f t="shared" si="648"/>
        <v>8.5430007065921579E-4</v>
      </c>
      <c r="AY443" s="230">
        <f t="shared" si="648"/>
        <v>8.5248071537780178E-4</v>
      </c>
      <c r="AZ443" s="230">
        <f t="shared" si="648"/>
        <v>8.5066136009638777E-4</v>
      </c>
      <c r="BA443" s="230">
        <f t="shared" si="649"/>
        <v>8.4884200481497377E-4</v>
      </c>
      <c r="BB443" s="230">
        <f t="shared" si="649"/>
        <v>8.4702264953355965E-4</v>
      </c>
      <c r="BC443" s="230">
        <f t="shared" si="649"/>
        <v>8.4520329425214564E-4</v>
      </c>
      <c r="BD443" s="230">
        <f t="shared" si="649"/>
        <v>8.4338393897073164E-4</v>
      </c>
      <c r="BE443" s="230">
        <f t="shared" si="649"/>
        <v>8.4156458368931752E-4</v>
      </c>
      <c r="BF443" s="230">
        <f t="shared" si="649"/>
        <v>8.3974522840790352E-4</v>
      </c>
      <c r="BG443" s="230">
        <f t="shared" si="649"/>
        <v>8.3792587312648951E-4</v>
      </c>
      <c r="BH443" s="230">
        <f t="shared" si="649"/>
        <v>8.361065178450755E-4</v>
      </c>
      <c r="BI443" s="230">
        <f t="shared" si="649"/>
        <v>8.3428716256366139E-4</v>
      </c>
      <c r="BJ443" s="230">
        <f t="shared" si="649"/>
        <v>8.3246780728224738E-4</v>
      </c>
      <c r="BK443" s="230">
        <f t="shared" si="650"/>
        <v>8.3064845200083337E-4</v>
      </c>
      <c r="BL443" s="230">
        <f t="shared" si="650"/>
        <v>8.2882909671941926E-4</v>
      </c>
      <c r="BM443" s="230">
        <f t="shared" si="650"/>
        <v>8.2700974143800525E-4</v>
      </c>
      <c r="BN443" s="230">
        <f t="shared" si="650"/>
        <v>8.2519038615659125E-4</v>
      </c>
      <c r="BO443" s="230">
        <f t="shared" si="650"/>
        <v>8.2337103087517724E-4</v>
      </c>
      <c r="BP443" s="230">
        <f t="shared" si="650"/>
        <v>8.2155167559376312E-4</v>
      </c>
      <c r="BQ443" s="230">
        <f t="shared" si="650"/>
        <v>8.1973232031234912E-4</v>
      </c>
      <c r="BR443" s="230">
        <f t="shared" si="650"/>
        <v>8.1791296503093511E-4</v>
      </c>
      <c r="BS443" s="230">
        <f t="shared" si="650"/>
        <v>8.1609360974952111E-4</v>
      </c>
      <c r="BT443" s="230">
        <f t="shared" si="650"/>
        <v>8.1427425446810699E-4</v>
      </c>
      <c r="BU443" s="230">
        <f t="shared" si="651"/>
        <v>8.1245489918669298E-4</v>
      </c>
      <c r="BV443" s="230">
        <f t="shared" si="651"/>
        <v>8.1063554390527898E-4</v>
      </c>
      <c r="BW443" s="230">
        <f t="shared" si="651"/>
        <v>8.0881618862386486E-4</v>
      </c>
      <c r="BX443" s="230">
        <f t="shared" si="651"/>
        <v>8.0699683334245086E-4</v>
      </c>
      <c r="BY443" s="230">
        <f t="shared" si="651"/>
        <v>8.0517747806103685E-4</v>
      </c>
      <c r="BZ443" s="230">
        <f t="shared" si="651"/>
        <v>8.0335812277962284E-4</v>
      </c>
      <c r="CA443" s="230">
        <f t="shared" si="651"/>
        <v>8.0153876749820873E-4</v>
      </c>
      <c r="CB443" s="230">
        <f t="shared" si="651"/>
        <v>7.9971941221679472E-4</v>
      </c>
      <c r="CC443" s="230">
        <f t="shared" si="651"/>
        <v>7.9790005693538071E-4</v>
      </c>
      <c r="CD443" s="230">
        <f t="shared" si="651"/>
        <v>7.9608070165396671E-4</v>
      </c>
      <c r="CE443" s="230">
        <f t="shared" si="652"/>
        <v>7.9426134637255259E-4</v>
      </c>
      <c r="CF443" s="230">
        <f t="shared" si="652"/>
        <v>7.9244199109113859E-4</v>
      </c>
      <c r="CG443" s="230">
        <f t="shared" si="652"/>
        <v>7.9062263580972458E-4</v>
      </c>
      <c r="CH443" s="230">
        <f t="shared" si="652"/>
        <v>7.8880328052831046E-4</v>
      </c>
      <c r="CI443" s="230">
        <f t="shared" si="652"/>
        <v>7.8698392524689646E-4</v>
      </c>
      <c r="CJ443" s="230">
        <f t="shared" si="652"/>
        <v>7.8516456996548245E-4</v>
      </c>
      <c r="CK443" s="230">
        <f t="shared" si="652"/>
        <v>7.8334521468406844E-4</v>
      </c>
      <c r="CL443" s="230">
        <f t="shared" si="652"/>
        <v>7.8152585940265433E-4</v>
      </c>
      <c r="CM443" s="230">
        <f t="shared" si="652"/>
        <v>7.7970650412124032E-4</v>
      </c>
      <c r="CN443" s="230">
        <f t="shared" si="652"/>
        <v>7.7788714883982632E-4</v>
      </c>
      <c r="CO443" s="230">
        <f t="shared" si="653"/>
        <v>7.760677935584122E-4</v>
      </c>
      <c r="CP443" s="230">
        <f t="shared" si="653"/>
        <v>7.7424843827699819E-4</v>
      </c>
      <c r="CQ443" s="230">
        <f t="shared" si="653"/>
        <v>7.7242908299558419E-4</v>
      </c>
      <c r="CR443" s="230">
        <f t="shared" si="653"/>
        <v>7.7060972771417018E-4</v>
      </c>
      <c r="CS443" s="230">
        <f t="shared" si="653"/>
        <v>7.6879037243275607E-4</v>
      </c>
      <c r="CT443" s="230">
        <f t="shared" si="653"/>
        <v>7.6697101715134206E-4</v>
      </c>
      <c r="CU443" s="230">
        <f t="shared" si="653"/>
        <v>7.6515166186992805E-4</v>
      </c>
      <c r="CV443" s="230">
        <f t="shared" si="653"/>
        <v>7.6333230658851405E-4</v>
      </c>
      <c r="CW443" s="230">
        <f t="shared" si="653"/>
        <v>7.6151295130709993E-4</v>
      </c>
      <c r="CX443" s="230">
        <f t="shared" si="653"/>
        <v>7.5969359602568592E-4</v>
      </c>
      <c r="CY443" s="230">
        <f t="shared" si="654"/>
        <v>7.5787424074427192E-4</v>
      </c>
      <c r="CZ443" s="230">
        <f t="shared" si="654"/>
        <v>7.5605488546285791E-4</v>
      </c>
      <c r="DA443" s="230">
        <f t="shared" si="654"/>
        <v>7.542355301814438E-4</v>
      </c>
      <c r="DB443" s="230">
        <f t="shared" si="654"/>
        <v>7.5241617490002979E-4</v>
      </c>
      <c r="DC443" s="230">
        <f t="shared" si="654"/>
        <v>7.5059681961861578E-4</v>
      </c>
      <c r="DD443" s="230">
        <f t="shared" si="654"/>
        <v>7.4877746433720167E-4</v>
      </c>
      <c r="DE443" s="230">
        <f t="shared" si="654"/>
        <v>7.4695810905578766E-4</v>
      </c>
      <c r="DF443" s="230">
        <f t="shared" si="654"/>
        <v>7.4513875377437365E-4</v>
      </c>
      <c r="DG443" s="230">
        <f t="shared" si="654"/>
        <v>7.4331939849295965E-4</v>
      </c>
      <c r="DH443" s="230">
        <f t="shared" si="654"/>
        <v>7.4150004321154553E-4</v>
      </c>
      <c r="DI443" s="230">
        <f t="shared" si="655"/>
        <v>7.3968068793013153E-4</v>
      </c>
      <c r="DJ443" s="230">
        <f t="shared" si="655"/>
        <v>7.3786133264871752E-4</v>
      </c>
      <c r="DK443" s="230">
        <f t="shared" si="655"/>
        <v>7.360419773673034E-4</v>
      </c>
      <c r="DL443" s="230">
        <f t="shared" si="655"/>
        <v>7.342226220858894E-4</v>
      </c>
      <c r="DM443" s="230">
        <f t="shared" si="655"/>
        <v>7.3240326680447539E-4</v>
      </c>
      <c r="DN443" s="230">
        <f t="shared" si="655"/>
        <v>7.3058391152306138E-4</v>
      </c>
      <c r="DO443" s="230">
        <f t="shared" si="655"/>
        <v>7.2876455624164727E-4</v>
      </c>
      <c r="DP443" s="230">
        <f t="shared" si="655"/>
        <v>7.2694520096023326E-4</v>
      </c>
    </row>
    <row r="444" spans="2:120" x14ac:dyDescent="0.25">
      <c r="B444" s="194" t="str">
        <f t="shared" si="603"/>
        <v>South Africa</v>
      </c>
      <c r="C444" s="233">
        <f>'web app'!$C$29</f>
        <v>668.55</v>
      </c>
      <c r="D444" s="234">
        <f>'web app'!$C$17</f>
        <v>0.15</v>
      </c>
      <c r="E444" s="235">
        <f>VLOOKUP($S444,'data countries EDGAR'!$A$15:$AA$223,'data countries EDGAR'!$AA$12,FALSE)</f>
        <v>7.5294297356620476E-3</v>
      </c>
      <c r="F444" s="235">
        <f>VLOOKUP($S444,'data countries EDGAR'!$A$15:$AA$223,'data countries EDGAR'!$Z$12,FALSE)</f>
        <v>1.3015467826506625E-2</v>
      </c>
      <c r="G444" s="193">
        <f t="shared" si="604"/>
        <v>8.1513374005658825</v>
      </c>
      <c r="H444" s="262">
        <f>VLOOKUP($S444,'data countries EDGAR'!$A$15:$AA$223,'data countries EDGAR'!M$12,FALSE)/1000</f>
        <v>0.47754464093253002</v>
      </c>
      <c r="I444" s="236">
        <f>VLOOKUP($S444,'data countries EDGAR'!$A$15:$AA$223,'data countries EDGAR'!N$12,FALSE)/1000</f>
        <v>0.45086165523191002</v>
      </c>
      <c r="J444" s="236">
        <f>VLOOKUP($S444,'data countries EDGAR'!$A$15:$AA$223,'data countries EDGAR'!O$12,FALSE)/1000</f>
        <v>0.44856348500622001</v>
      </c>
      <c r="K444" s="236">
        <f>VLOOKUP($S444,'data countries EDGAR'!$A$15:$AA$223,'data countries EDGAR'!P$12,FALSE)/1000</f>
        <v>0.42932811880154997</v>
      </c>
      <c r="L444" s="236">
        <f>VLOOKUP($S444,'data countries EDGAR'!$A$15:$AA$223,'data countries EDGAR'!Q$12,FALSE)/1000</f>
        <v>0.42726692645559</v>
      </c>
      <c r="M444" s="236">
        <f>VLOOKUP($S444,'data countries EDGAR'!$A$15:$AA$223,'data countries EDGAR'!R$12,FALSE)/1000</f>
        <v>0.44016775174881001</v>
      </c>
      <c r="N444" s="236"/>
      <c r="O444" s="236"/>
      <c r="P444" s="262">
        <f t="shared" si="605"/>
        <v>2.1961879372440798</v>
      </c>
      <c r="Q444" s="194">
        <f t="shared" si="606"/>
        <v>-0.40639488657279887</v>
      </c>
      <c r="R444" s="237">
        <f t="shared" si="607"/>
        <v>6.8242600639297879E-2</v>
      </c>
      <c r="S444" s="194" t="str">
        <f>'data countries EDGAR'!A187</f>
        <v>South Africa</v>
      </c>
      <c r="T444" s="210">
        <f>'web app'!$M$22-1</f>
        <v>2024</v>
      </c>
      <c r="U444" s="228">
        <f t="shared" si="608"/>
        <v>5.9551494633218027</v>
      </c>
      <c r="V444" s="193">
        <f t="shared" si="590"/>
        <v>5.9551494633200184</v>
      </c>
      <c r="W444" s="254">
        <f t="shared" si="609"/>
        <v>7.391380425597216E-2</v>
      </c>
      <c r="X444" s="197">
        <f t="shared" si="591"/>
        <v>0.44016775174881001</v>
      </c>
      <c r="Y444" s="229">
        <f t="shared" si="592"/>
        <v>-8.8033550349761996E-3</v>
      </c>
      <c r="Z444" s="199">
        <f t="shared" si="610"/>
        <v>0.44897110678378621</v>
      </c>
      <c r="AA444" s="199">
        <f t="shared" si="593"/>
        <v>-1831.5813913662942</v>
      </c>
      <c r="AB444" s="200">
        <f t="shared" si="594"/>
        <v>1867883.5485570366</v>
      </c>
      <c r="AC444" s="199">
        <f t="shared" si="611"/>
        <v>2024.5081966727314</v>
      </c>
      <c r="AD444" s="199">
        <f t="shared" si="612"/>
        <v>2055.0001807969575</v>
      </c>
      <c r="AE444" s="201">
        <f t="shared" si="613"/>
        <v>2055.0001807969575</v>
      </c>
      <c r="AF444" s="202">
        <f t="shared" si="595"/>
        <v>2054.4021380362328</v>
      </c>
      <c r="AG444" s="202">
        <f t="shared" si="614"/>
        <v>2055.0001807969575</v>
      </c>
      <c r="AH444" s="202">
        <f t="shared" si="615"/>
        <v>2055</v>
      </c>
      <c r="AI444" s="177">
        <f t="shared" si="596"/>
        <v>2054</v>
      </c>
      <c r="AJ444" s="178" cm="1">
        <f t="array" ref="AJ444">IFERROR(INDEX($AN$6:$DP$6,MATCH(_xlfn.AGGREGATE(14,6,(AN444:DP444)/(AN444:DP444&lt;=0),1),AN444:DP444,0)),"-")</f>
        <v>2054</v>
      </c>
      <c r="AL444" s="176" t="s">
        <v>302</v>
      </c>
      <c r="AM444" s="154">
        <f t="shared" si="597"/>
        <v>0.47754464093253002</v>
      </c>
      <c r="AN444" s="173">
        <f t="shared" si="598"/>
        <v>0.45086165523191002</v>
      </c>
      <c r="AO444" s="173">
        <f t="shared" si="599"/>
        <v>0.44856348500622001</v>
      </c>
      <c r="AP444" s="173">
        <f t="shared" si="600"/>
        <v>0.42932811880154997</v>
      </c>
      <c r="AQ444" s="173">
        <f t="shared" si="601"/>
        <v>0.42726692645559</v>
      </c>
      <c r="AR444" s="173">
        <f t="shared" si="602"/>
        <v>0.44016775174881001</v>
      </c>
      <c r="AS444" s="230">
        <f t="shared" si="648"/>
        <v>0.42544747485036705</v>
      </c>
      <c r="AT444" s="230">
        <f t="shared" si="648"/>
        <v>0.41072719795192414</v>
      </c>
      <c r="AU444" s="230">
        <f t="shared" si="648"/>
        <v>0.39600692105348118</v>
      </c>
      <c r="AV444" s="230">
        <f t="shared" si="648"/>
        <v>0.38128664415503821</v>
      </c>
      <c r="AW444" s="230">
        <f t="shared" si="648"/>
        <v>0.3665663672565953</v>
      </c>
      <c r="AX444" s="230">
        <f t="shared" si="648"/>
        <v>0.35184609035815234</v>
      </c>
      <c r="AY444" s="230">
        <f t="shared" si="648"/>
        <v>0.33712581345970938</v>
      </c>
      <c r="AZ444" s="230">
        <f t="shared" si="648"/>
        <v>0.32240553656126641</v>
      </c>
      <c r="BA444" s="230">
        <f t="shared" si="649"/>
        <v>0.30768525966282345</v>
      </c>
      <c r="BB444" s="230">
        <f t="shared" si="649"/>
        <v>0.29296498276438054</v>
      </c>
      <c r="BC444" s="230">
        <f t="shared" si="649"/>
        <v>0.27824470586593758</v>
      </c>
      <c r="BD444" s="230">
        <f t="shared" si="649"/>
        <v>0.26352442896749462</v>
      </c>
      <c r="BE444" s="230">
        <f t="shared" si="649"/>
        <v>0.24880415206905168</v>
      </c>
      <c r="BF444" s="230">
        <f t="shared" si="649"/>
        <v>0.23408387517060875</v>
      </c>
      <c r="BG444" s="230">
        <f t="shared" si="649"/>
        <v>0.21936359827216578</v>
      </c>
      <c r="BH444" s="230">
        <f t="shared" si="649"/>
        <v>0.20464332137372285</v>
      </c>
      <c r="BI444" s="230">
        <f t="shared" si="649"/>
        <v>0.18992304447527991</v>
      </c>
      <c r="BJ444" s="230">
        <f t="shared" si="649"/>
        <v>0.17520276757683695</v>
      </c>
      <c r="BK444" s="230">
        <f t="shared" si="650"/>
        <v>0.16048249067839399</v>
      </c>
      <c r="BL444" s="230">
        <f t="shared" si="650"/>
        <v>0.14576221377995108</v>
      </c>
      <c r="BM444" s="230">
        <f t="shared" si="650"/>
        <v>0.13104193688150811</v>
      </c>
      <c r="BN444" s="230">
        <f t="shared" si="650"/>
        <v>0.11632165998306515</v>
      </c>
      <c r="BO444" s="230">
        <f t="shared" si="650"/>
        <v>0.10160138308462219</v>
      </c>
      <c r="BP444" s="230">
        <f t="shared" si="650"/>
        <v>8.688110618617928E-2</v>
      </c>
      <c r="BQ444" s="230">
        <f t="shared" si="650"/>
        <v>7.2160829287736317E-2</v>
      </c>
      <c r="BR444" s="230">
        <f t="shared" si="650"/>
        <v>5.7440552389293353E-2</v>
      </c>
      <c r="BS444" s="230">
        <f t="shared" si="650"/>
        <v>4.2720275490850446E-2</v>
      </c>
      <c r="BT444" s="230">
        <f t="shared" si="650"/>
        <v>2.7999998592407482E-2</v>
      </c>
      <c r="BU444" s="230">
        <f t="shared" si="651"/>
        <v>1.3279721693964519E-2</v>
      </c>
      <c r="BV444" s="230">
        <f t="shared" si="651"/>
        <v>-1.4405552044784442E-3</v>
      </c>
      <c r="BW444" s="230">
        <f t="shared" si="651"/>
        <v>-8.8033547943913819E-3</v>
      </c>
      <c r="BX444" s="230">
        <f t="shared" si="651"/>
        <v>-8.8033550349761996E-3</v>
      </c>
      <c r="BY444" s="230">
        <f t="shared" si="651"/>
        <v>-8.8033550349761996E-3</v>
      </c>
      <c r="BZ444" s="230">
        <f t="shared" si="651"/>
        <v>-8.8033550349761996E-3</v>
      </c>
      <c r="CA444" s="230">
        <f t="shared" si="651"/>
        <v>-8.8033550349761996E-3</v>
      </c>
      <c r="CB444" s="230">
        <f t="shared" si="651"/>
        <v>-8.8033550349761996E-3</v>
      </c>
      <c r="CC444" s="230">
        <f t="shared" si="651"/>
        <v>-8.8033550349761996E-3</v>
      </c>
      <c r="CD444" s="230">
        <f t="shared" si="651"/>
        <v>-8.8033550349761996E-3</v>
      </c>
      <c r="CE444" s="230">
        <f t="shared" si="652"/>
        <v>-8.8033550349761996E-3</v>
      </c>
      <c r="CF444" s="230">
        <f t="shared" si="652"/>
        <v>-8.8033550349761996E-3</v>
      </c>
      <c r="CG444" s="230">
        <f t="shared" si="652"/>
        <v>-8.8033550349761996E-3</v>
      </c>
      <c r="CH444" s="230">
        <f t="shared" si="652"/>
        <v>-8.8033550349761996E-3</v>
      </c>
      <c r="CI444" s="230">
        <f t="shared" si="652"/>
        <v>-8.8033550349761996E-3</v>
      </c>
      <c r="CJ444" s="230">
        <f t="shared" si="652"/>
        <v>-8.8033550349761996E-3</v>
      </c>
      <c r="CK444" s="230">
        <f t="shared" si="652"/>
        <v>-8.8033550349761996E-3</v>
      </c>
      <c r="CL444" s="230">
        <f t="shared" si="652"/>
        <v>-8.8033550349761996E-3</v>
      </c>
      <c r="CM444" s="230">
        <f t="shared" si="652"/>
        <v>-8.8033550349761996E-3</v>
      </c>
      <c r="CN444" s="230">
        <f t="shared" si="652"/>
        <v>-8.8033550349761996E-3</v>
      </c>
      <c r="CO444" s="230">
        <f t="shared" si="653"/>
        <v>-8.8033550349761996E-3</v>
      </c>
      <c r="CP444" s="230">
        <f t="shared" si="653"/>
        <v>-8.8033550349761996E-3</v>
      </c>
      <c r="CQ444" s="230">
        <f t="shared" si="653"/>
        <v>-8.8033550349761996E-3</v>
      </c>
      <c r="CR444" s="230">
        <f t="shared" si="653"/>
        <v>-8.8033550349761996E-3</v>
      </c>
      <c r="CS444" s="230">
        <f t="shared" si="653"/>
        <v>-8.8033550349761996E-3</v>
      </c>
      <c r="CT444" s="230">
        <f t="shared" si="653"/>
        <v>-8.8033550349761996E-3</v>
      </c>
      <c r="CU444" s="230">
        <f t="shared" si="653"/>
        <v>-8.8033550349761996E-3</v>
      </c>
      <c r="CV444" s="230">
        <f t="shared" si="653"/>
        <v>-8.8033550349761996E-3</v>
      </c>
      <c r="CW444" s="230">
        <f t="shared" si="653"/>
        <v>-8.8033550349761996E-3</v>
      </c>
      <c r="CX444" s="230">
        <f t="shared" si="653"/>
        <v>-8.8033550349761996E-3</v>
      </c>
      <c r="CY444" s="230">
        <f t="shared" si="654"/>
        <v>-8.8033550349761996E-3</v>
      </c>
      <c r="CZ444" s="230">
        <f t="shared" si="654"/>
        <v>-8.8033550349761996E-3</v>
      </c>
      <c r="DA444" s="230">
        <f t="shared" si="654"/>
        <v>-8.8033550349761996E-3</v>
      </c>
      <c r="DB444" s="230">
        <f t="shared" si="654"/>
        <v>-8.8033550349761996E-3</v>
      </c>
      <c r="DC444" s="230">
        <f t="shared" si="654"/>
        <v>-8.8033550349761996E-3</v>
      </c>
      <c r="DD444" s="230">
        <f t="shared" si="654"/>
        <v>-8.8033550349761996E-3</v>
      </c>
      <c r="DE444" s="230">
        <f t="shared" si="654"/>
        <v>-8.8033550349761996E-3</v>
      </c>
      <c r="DF444" s="230">
        <f t="shared" si="654"/>
        <v>-8.8033550349761996E-3</v>
      </c>
      <c r="DG444" s="230">
        <f t="shared" si="654"/>
        <v>-8.8033550349761996E-3</v>
      </c>
      <c r="DH444" s="230">
        <f t="shared" si="654"/>
        <v>-8.8033550349761996E-3</v>
      </c>
      <c r="DI444" s="230">
        <f t="shared" si="655"/>
        <v>-8.8033550349761996E-3</v>
      </c>
      <c r="DJ444" s="230">
        <f t="shared" si="655"/>
        <v>-8.8033550349761996E-3</v>
      </c>
      <c r="DK444" s="230">
        <f t="shared" si="655"/>
        <v>-8.8033550349761996E-3</v>
      </c>
      <c r="DL444" s="230">
        <f t="shared" si="655"/>
        <v>-8.8033550349761996E-3</v>
      </c>
      <c r="DM444" s="230">
        <f t="shared" si="655"/>
        <v>-8.8033550349761996E-3</v>
      </c>
      <c r="DN444" s="230">
        <f t="shared" si="655"/>
        <v>-8.8033550349761996E-3</v>
      </c>
      <c r="DO444" s="230">
        <f t="shared" si="655"/>
        <v>-8.8033550349761996E-3</v>
      </c>
      <c r="DP444" s="230">
        <f t="shared" si="655"/>
        <v>-8.8033550349761996E-3</v>
      </c>
    </row>
    <row r="445" spans="2:120" x14ac:dyDescent="0.25">
      <c r="B445" s="194" t="str">
        <f t="shared" si="603"/>
        <v>South Korea</v>
      </c>
      <c r="C445" s="233">
        <f>'web app'!$C$29</f>
        <v>668.55</v>
      </c>
      <c r="D445" s="234">
        <f>'web app'!$C$17</f>
        <v>0.15</v>
      </c>
      <c r="E445" s="235">
        <f>VLOOKUP($S445,'data countries EDGAR'!$A$15:$AA$223,'data countries EDGAR'!$AA$12,FALSE)</f>
        <v>6.6572727026282382E-3</v>
      </c>
      <c r="F445" s="235">
        <f>VLOOKUP($S445,'data countries EDGAR'!$A$15:$AA$223,'data countries EDGAR'!$Z$12,FALSE)</f>
        <v>1.7851739222600346E-2</v>
      </c>
      <c r="G445" s="193">
        <f t="shared" si="604"/>
        <v>10.812171168480358</v>
      </c>
      <c r="H445" s="262">
        <f>VLOOKUP($S445,'data countries EDGAR'!$A$15:$AA$223,'data countries EDGAR'!M$12,FALSE)/1000</f>
        <v>0.65499008646591006</v>
      </c>
      <c r="I445" s="236">
        <f>VLOOKUP($S445,'data countries EDGAR'!$A$15:$AA$223,'data countries EDGAR'!N$12,FALSE)/1000</f>
        <v>0.61734076356195999</v>
      </c>
      <c r="J445" s="236">
        <f>VLOOKUP($S445,'data countries EDGAR'!$A$15:$AA$223,'data countries EDGAR'!O$12,FALSE)/1000</f>
        <v>0.63877019774459998</v>
      </c>
      <c r="K445" s="236">
        <f>VLOOKUP($S445,'data countries EDGAR'!$A$15:$AA$223,'data countries EDGAR'!P$12,FALSE)/1000</f>
        <v>0.61354670916587994</v>
      </c>
      <c r="L445" s="236">
        <f>VLOOKUP($S445,'data countries EDGAR'!$A$15:$AA$223,'data countries EDGAR'!Q$12,FALSE)/1000</f>
        <v>0.59036498777520996</v>
      </c>
      <c r="M445" s="236">
        <f>VLOOKUP($S445,'data countries EDGAR'!$A$15:$AA$223,'data countries EDGAR'!R$12,FALSE)/1000</f>
        <v>0.58800889808909995</v>
      </c>
      <c r="N445" s="236"/>
      <c r="O445" s="236"/>
      <c r="P445" s="262">
        <f t="shared" si="605"/>
        <v>3.0480315563367495</v>
      </c>
      <c r="Q445" s="194">
        <f t="shared" si="606"/>
        <v>-0.55140911854633901</v>
      </c>
      <c r="R445" s="237">
        <f t="shared" si="607"/>
        <v>7.1019990120205989E-2</v>
      </c>
      <c r="S445" s="194" t="str">
        <f>'data countries EDGAR'!A188</f>
        <v>South Korea</v>
      </c>
      <c r="T445" s="210">
        <f>'web app'!$M$22-1</f>
        <v>2024</v>
      </c>
      <c r="U445" s="228">
        <f t="shared" si="608"/>
        <v>7.7641396121436088</v>
      </c>
      <c r="V445" s="193">
        <f t="shared" si="590"/>
        <v>7.7641396121459367</v>
      </c>
      <c r="W445" s="254">
        <f t="shared" si="609"/>
        <v>7.5733941874477351E-2</v>
      </c>
      <c r="X445" s="197">
        <f t="shared" si="591"/>
        <v>0.58800889808909995</v>
      </c>
      <c r="Y445" s="229">
        <f t="shared" si="592"/>
        <v>-1.1760177961782E-2</v>
      </c>
      <c r="Z445" s="199">
        <f t="shared" si="610"/>
        <v>0.59976907605088192</v>
      </c>
      <c r="AA445" s="199">
        <f t="shared" si="593"/>
        <v>-2446.38058428055</v>
      </c>
      <c r="AB445" s="200">
        <f t="shared" si="594"/>
        <v>2494483.9577738289</v>
      </c>
      <c r="AC445" s="199">
        <f t="shared" si="611"/>
        <v>2024.5083717175542</v>
      </c>
      <c r="AD445" s="199">
        <f t="shared" si="612"/>
        <v>2054.3624503469855</v>
      </c>
      <c r="AE445" s="201">
        <f t="shared" si="613"/>
        <v>2054.3624503469855</v>
      </c>
      <c r="AF445" s="202">
        <f t="shared" si="595"/>
        <v>2053.7769121048877</v>
      </c>
      <c r="AG445" s="202">
        <f t="shared" si="614"/>
        <v>2054.3624503469855</v>
      </c>
      <c r="AH445" s="202">
        <f t="shared" si="615"/>
        <v>2054</v>
      </c>
      <c r="AI445" s="177">
        <f t="shared" si="596"/>
        <v>2054</v>
      </c>
      <c r="AJ445" s="178" cm="1">
        <f t="array" ref="AJ445">IFERROR(INDEX($AN$6:$DP$6,MATCH(_xlfn.AGGREGATE(14,6,(AN445:DP445)/(AN445:DP445&lt;=0),1),AN445:DP445,0)),"-")</f>
        <v>2054</v>
      </c>
      <c r="AL445" s="176" t="s">
        <v>302</v>
      </c>
      <c r="AM445" s="154">
        <f t="shared" si="597"/>
        <v>0.65499008646591006</v>
      </c>
      <c r="AN445" s="173">
        <f t="shared" si="598"/>
        <v>0.61734076356195999</v>
      </c>
      <c r="AO445" s="173">
        <f t="shared" si="599"/>
        <v>0.63877019774459998</v>
      </c>
      <c r="AP445" s="173">
        <f t="shared" si="600"/>
        <v>0.61354670916587994</v>
      </c>
      <c r="AQ445" s="173">
        <f t="shared" si="601"/>
        <v>0.59036498777520996</v>
      </c>
      <c r="AR445" s="173">
        <f t="shared" si="602"/>
        <v>0.58800889808909995</v>
      </c>
      <c r="AS445" s="230">
        <f t="shared" si="648"/>
        <v>0.56792450886176293</v>
      </c>
      <c r="AT445" s="230">
        <f t="shared" si="648"/>
        <v>0.54784011963442591</v>
      </c>
      <c r="AU445" s="230">
        <f t="shared" si="648"/>
        <v>0.5277557304070889</v>
      </c>
      <c r="AV445" s="230">
        <f t="shared" si="648"/>
        <v>0.50767134117975188</v>
      </c>
      <c r="AW445" s="230">
        <f t="shared" si="648"/>
        <v>0.48758695195241486</v>
      </c>
      <c r="AX445" s="230">
        <f t="shared" si="648"/>
        <v>0.4675025627250779</v>
      </c>
      <c r="AY445" s="230">
        <f t="shared" si="648"/>
        <v>0.44741817349774088</v>
      </c>
      <c r="AZ445" s="230">
        <f t="shared" si="648"/>
        <v>0.42733378427040386</v>
      </c>
      <c r="BA445" s="230">
        <f t="shared" si="649"/>
        <v>0.40724939504306684</v>
      </c>
      <c r="BB445" s="230">
        <f t="shared" si="649"/>
        <v>0.38716500581572982</v>
      </c>
      <c r="BC445" s="230">
        <f t="shared" si="649"/>
        <v>0.36708061658839286</v>
      </c>
      <c r="BD445" s="230">
        <f t="shared" si="649"/>
        <v>0.34699622736105584</v>
      </c>
      <c r="BE445" s="230">
        <f t="shared" si="649"/>
        <v>0.32691183813371882</v>
      </c>
      <c r="BF445" s="230">
        <f t="shared" si="649"/>
        <v>0.30682744890638181</v>
      </c>
      <c r="BG445" s="230">
        <f t="shared" si="649"/>
        <v>0.28674305967904479</v>
      </c>
      <c r="BH445" s="230">
        <f t="shared" si="649"/>
        <v>0.26665867045170777</v>
      </c>
      <c r="BI445" s="230">
        <f t="shared" si="649"/>
        <v>0.24657428122437075</v>
      </c>
      <c r="BJ445" s="230">
        <f t="shared" si="649"/>
        <v>0.22648989199703373</v>
      </c>
      <c r="BK445" s="230">
        <f t="shared" si="650"/>
        <v>0.20640550276969671</v>
      </c>
      <c r="BL445" s="230">
        <f t="shared" si="650"/>
        <v>0.1863211135423597</v>
      </c>
      <c r="BM445" s="230">
        <f t="shared" si="650"/>
        <v>0.16623672431502273</v>
      </c>
      <c r="BN445" s="230">
        <f t="shared" si="650"/>
        <v>0.14615233508768571</v>
      </c>
      <c r="BO445" s="230">
        <f t="shared" si="650"/>
        <v>0.1260679458603487</v>
      </c>
      <c r="BP445" s="230">
        <f t="shared" si="650"/>
        <v>0.10598355663301168</v>
      </c>
      <c r="BQ445" s="230">
        <f t="shared" si="650"/>
        <v>8.5899167405674715E-2</v>
      </c>
      <c r="BR445" s="230">
        <f t="shared" si="650"/>
        <v>6.5814778178337696E-2</v>
      </c>
      <c r="BS445" s="230">
        <f t="shared" si="650"/>
        <v>4.5730388951000678E-2</v>
      </c>
      <c r="BT445" s="230">
        <f t="shared" si="650"/>
        <v>2.5645999723663659E-2</v>
      </c>
      <c r="BU445" s="230">
        <f t="shared" si="651"/>
        <v>5.5616104963266411E-3</v>
      </c>
      <c r="BV445" s="230">
        <f t="shared" si="651"/>
        <v>-1.0440932304366587E-2</v>
      </c>
      <c r="BW445" s="230">
        <f t="shared" si="651"/>
        <v>-1.1760177961782E-2</v>
      </c>
      <c r="BX445" s="230">
        <f t="shared" si="651"/>
        <v>-1.1760177961782E-2</v>
      </c>
      <c r="BY445" s="230">
        <f t="shared" si="651"/>
        <v>-1.1760177961782E-2</v>
      </c>
      <c r="BZ445" s="230">
        <f t="shared" si="651"/>
        <v>-1.1760177961782E-2</v>
      </c>
      <c r="CA445" s="230">
        <f t="shared" si="651"/>
        <v>-1.1760177961782E-2</v>
      </c>
      <c r="CB445" s="230">
        <f t="shared" si="651"/>
        <v>-1.1760177961782E-2</v>
      </c>
      <c r="CC445" s="230">
        <f t="shared" si="651"/>
        <v>-1.1760177961782E-2</v>
      </c>
      <c r="CD445" s="230">
        <f t="shared" si="651"/>
        <v>-1.1760177961782E-2</v>
      </c>
      <c r="CE445" s="230">
        <f t="shared" si="652"/>
        <v>-1.1760177961782E-2</v>
      </c>
      <c r="CF445" s="230">
        <f t="shared" si="652"/>
        <v>-1.1760177961782E-2</v>
      </c>
      <c r="CG445" s="230">
        <f t="shared" si="652"/>
        <v>-1.1760177961782E-2</v>
      </c>
      <c r="CH445" s="230">
        <f t="shared" si="652"/>
        <v>-1.1760177961782E-2</v>
      </c>
      <c r="CI445" s="230">
        <f t="shared" si="652"/>
        <v>-1.1760177961782E-2</v>
      </c>
      <c r="CJ445" s="230">
        <f t="shared" si="652"/>
        <v>-1.1760177961782E-2</v>
      </c>
      <c r="CK445" s="230">
        <f t="shared" si="652"/>
        <v>-1.1760177961782E-2</v>
      </c>
      <c r="CL445" s="230">
        <f t="shared" si="652"/>
        <v>-1.1760177961782E-2</v>
      </c>
      <c r="CM445" s="230">
        <f t="shared" si="652"/>
        <v>-1.1760177961782E-2</v>
      </c>
      <c r="CN445" s="230">
        <f t="shared" si="652"/>
        <v>-1.1760177961782E-2</v>
      </c>
      <c r="CO445" s="230">
        <f t="shared" si="653"/>
        <v>-1.1760177961782E-2</v>
      </c>
      <c r="CP445" s="230">
        <f t="shared" si="653"/>
        <v>-1.1760177961782E-2</v>
      </c>
      <c r="CQ445" s="230">
        <f t="shared" si="653"/>
        <v>-1.1760177961782E-2</v>
      </c>
      <c r="CR445" s="230">
        <f t="shared" si="653"/>
        <v>-1.1760177961782E-2</v>
      </c>
      <c r="CS445" s="230">
        <f t="shared" si="653"/>
        <v>-1.1760177961782E-2</v>
      </c>
      <c r="CT445" s="230">
        <f t="shared" si="653"/>
        <v>-1.1760177961782E-2</v>
      </c>
      <c r="CU445" s="230">
        <f t="shared" si="653"/>
        <v>-1.1760177961782E-2</v>
      </c>
      <c r="CV445" s="230">
        <f t="shared" si="653"/>
        <v>-1.1760177961782E-2</v>
      </c>
      <c r="CW445" s="230">
        <f t="shared" si="653"/>
        <v>-1.1760177961782E-2</v>
      </c>
      <c r="CX445" s="230">
        <f t="shared" si="653"/>
        <v>-1.1760177961782E-2</v>
      </c>
      <c r="CY445" s="230">
        <f t="shared" si="654"/>
        <v>-1.1760177961782E-2</v>
      </c>
      <c r="CZ445" s="230">
        <f t="shared" si="654"/>
        <v>-1.1760177961782E-2</v>
      </c>
      <c r="DA445" s="230">
        <f t="shared" si="654"/>
        <v>-1.1760177961782E-2</v>
      </c>
      <c r="DB445" s="230">
        <f t="shared" si="654"/>
        <v>-1.1760177961782E-2</v>
      </c>
      <c r="DC445" s="230">
        <f t="shared" si="654"/>
        <v>-1.1760177961782E-2</v>
      </c>
      <c r="DD445" s="230">
        <f t="shared" si="654"/>
        <v>-1.1760177961782E-2</v>
      </c>
      <c r="DE445" s="230">
        <f t="shared" si="654"/>
        <v>-1.1760177961782E-2</v>
      </c>
      <c r="DF445" s="230">
        <f t="shared" si="654"/>
        <v>-1.1760177961782E-2</v>
      </c>
      <c r="DG445" s="230">
        <f t="shared" si="654"/>
        <v>-1.1760177961782E-2</v>
      </c>
      <c r="DH445" s="230">
        <f t="shared" si="654"/>
        <v>-1.1760177961782E-2</v>
      </c>
      <c r="DI445" s="230">
        <f t="shared" si="655"/>
        <v>-1.1760177961782E-2</v>
      </c>
      <c r="DJ445" s="230">
        <f t="shared" si="655"/>
        <v>-1.1760177961782E-2</v>
      </c>
      <c r="DK445" s="230">
        <f t="shared" si="655"/>
        <v>-1.1760177961782E-2</v>
      </c>
      <c r="DL445" s="230">
        <f t="shared" si="655"/>
        <v>-1.1760177961782E-2</v>
      </c>
      <c r="DM445" s="230">
        <f t="shared" si="655"/>
        <v>-1.1760177961782E-2</v>
      </c>
      <c r="DN445" s="230">
        <f t="shared" si="655"/>
        <v>-1.1760177961782E-2</v>
      </c>
      <c r="DO445" s="230">
        <f t="shared" si="655"/>
        <v>-1.1760177961782E-2</v>
      </c>
      <c r="DP445" s="230">
        <f t="shared" si="655"/>
        <v>-1.1760177961782E-2</v>
      </c>
    </row>
    <row r="446" spans="2:120" x14ac:dyDescent="0.25">
      <c r="B446" s="194" t="str">
        <f t="shared" si="603"/>
        <v>Spain and Andorra</v>
      </c>
      <c r="C446" s="233">
        <f>'web app'!$C$29</f>
        <v>668.55</v>
      </c>
      <c r="D446" s="234">
        <f>'web app'!$C$17</f>
        <v>0.15</v>
      </c>
      <c r="E446" s="235">
        <f>VLOOKUP($S446,'data countries EDGAR'!$A$15:$AA$223,'data countries EDGAR'!$AA$12,FALSE)</f>
        <v>6.0221136854109094E-3</v>
      </c>
      <c r="F446" s="235">
        <f>VLOOKUP($S446,'data countries EDGAR'!$A$15:$AA$223,'data countries EDGAR'!$Z$12,FALSE)</f>
        <v>6.9323418769960191E-3</v>
      </c>
      <c r="G446" s="193">
        <f t="shared" si="604"/>
        <v>4.5433372032430537</v>
      </c>
      <c r="H446" s="262">
        <f>VLOOKUP($S446,'data countries EDGAR'!$A$15:$AA$223,'data countries EDGAR'!M$12,FALSE)/1000</f>
        <v>0.2543514191422</v>
      </c>
      <c r="I446" s="236">
        <f>VLOOKUP($S446,'data countries EDGAR'!$A$15:$AA$223,'data countries EDGAR'!N$12,FALSE)/1000</f>
        <v>0.21445456737808999</v>
      </c>
      <c r="J446" s="236">
        <f>VLOOKUP($S446,'data countries EDGAR'!$A$15:$AA$223,'data countries EDGAR'!O$12,FALSE)/1000</f>
        <v>0.23319269616273</v>
      </c>
      <c r="K446" s="236">
        <f>VLOOKUP($S446,'data countries EDGAR'!$A$15:$AA$223,'data countries EDGAR'!P$12,FALSE)/1000</f>
        <v>0.23865441752229</v>
      </c>
      <c r="L446" s="236">
        <f>VLOOKUP($S446,'data countries EDGAR'!$A$15:$AA$223,'data countries EDGAR'!Q$12,FALSE)/1000</f>
        <v>0.22099344645400001</v>
      </c>
      <c r="M446" s="236">
        <f>VLOOKUP($S446,'data countries EDGAR'!$A$15:$AA$223,'data countries EDGAR'!R$12,FALSE)/1000</f>
        <v>0.22008394349620999</v>
      </c>
      <c r="N446" s="236"/>
      <c r="O446" s="236"/>
      <c r="P446" s="262">
        <f t="shared" si="605"/>
        <v>1.12737907101332</v>
      </c>
      <c r="Q446" s="194">
        <f t="shared" si="606"/>
        <v>-0.18658986136028566</v>
      </c>
      <c r="R446" s="237">
        <f t="shared" si="607"/>
        <v>5.4622994233975264E-2</v>
      </c>
      <c r="S446" s="194" t="str">
        <f>'data countries EDGAR'!A189</f>
        <v>Spain and Andorra</v>
      </c>
      <c r="T446" s="210">
        <f>'web app'!$M$22-1</f>
        <v>2024</v>
      </c>
      <c r="U446" s="228">
        <f t="shared" si="608"/>
        <v>3.4159581322297337</v>
      </c>
      <c r="V446" s="193">
        <f t="shared" si="590"/>
        <v>3.415958132226204</v>
      </c>
      <c r="W446" s="254">
        <f t="shared" si="609"/>
        <v>6.4428173582157688E-2</v>
      </c>
      <c r="X446" s="197">
        <f t="shared" si="591"/>
        <v>0.22008394349620999</v>
      </c>
      <c r="Y446" s="229">
        <f t="shared" si="592"/>
        <v>-4.4016788699242004E-3</v>
      </c>
      <c r="Z446" s="199">
        <f t="shared" si="610"/>
        <v>0.2244856223661342</v>
      </c>
      <c r="AA446" s="199">
        <f t="shared" si="593"/>
        <v>-916.66774203553143</v>
      </c>
      <c r="AB446" s="200">
        <f t="shared" si="594"/>
        <v>935717.07192109595</v>
      </c>
      <c r="AC446" s="199">
        <f t="shared" si="611"/>
        <v>2024.5072660111871</v>
      </c>
      <c r="AD446" s="199">
        <f t="shared" si="612"/>
        <v>2058.9067734877608</v>
      </c>
      <c r="AE446" s="201">
        <f t="shared" si="613"/>
        <v>2058.9067734877608</v>
      </c>
      <c r="AF446" s="202">
        <f t="shared" si="595"/>
        <v>2058.2321308703536</v>
      </c>
      <c r="AG446" s="202">
        <f t="shared" si="614"/>
        <v>2058.9067734877608</v>
      </c>
      <c r="AH446" s="202">
        <f t="shared" si="615"/>
        <v>2058</v>
      </c>
      <c r="AI446" s="177">
        <f t="shared" si="596"/>
        <v>2058</v>
      </c>
      <c r="AJ446" s="178" cm="1">
        <f t="array" ref="AJ446">IFERROR(INDEX($AN$6:$DP$6,MATCH(_xlfn.AGGREGATE(14,6,(AN446:DP446)/(AN446:DP446&lt;=0),1),AN446:DP446,0)),"-")</f>
        <v>2058</v>
      </c>
      <c r="AL446" s="176" t="s">
        <v>302</v>
      </c>
      <c r="AM446" s="154">
        <f t="shared" si="597"/>
        <v>0.2543514191422</v>
      </c>
      <c r="AN446" s="173">
        <f t="shared" si="598"/>
        <v>0.21445456737808999</v>
      </c>
      <c r="AO446" s="173">
        <f t="shared" si="599"/>
        <v>0.23319269616273</v>
      </c>
      <c r="AP446" s="173">
        <f t="shared" si="600"/>
        <v>0.23865441752229</v>
      </c>
      <c r="AQ446" s="173">
        <f t="shared" si="601"/>
        <v>0.22099344645400001</v>
      </c>
      <c r="AR446" s="173">
        <f t="shared" si="602"/>
        <v>0.22008394349620999</v>
      </c>
      <c r="AS446" s="230">
        <f t="shared" si="648"/>
        <v>0.21355948335041955</v>
      </c>
      <c r="AT446" s="230">
        <f t="shared" si="648"/>
        <v>0.20703502320462913</v>
      </c>
      <c r="AU446" s="230">
        <f t="shared" si="648"/>
        <v>0.20051056305883869</v>
      </c>
      <c r="AV446" s="230">
        <f t="shared" si="648"/>
        <v>0.19398610291304827</v>
      </c>
      <c r="AW446" s="230">
        <f t="shared" si="648"/>
        <v>0.18746164276725782</v>
      </c>
      <c r="AX446" s="230">
        <f t="shared" si="648"/>
        <v>0.18093718262146741</v>
      </c>
      <c r="AY446" s="230">
        <f t="shared" si="648"/>
        <v>0.17441272247567696</v>
      </c>
      <c r="AZ446" s="230">
        <f t="shared" si="648"/>
        <v>0.16788826232988655</v>
      </c>
      <c r="BA446" s="230">
        <f t="shared" si="649"/>
        <v>0.1613638021840961</v>
      </c>
      <c r="BB446" s="230">
        <f t="shared" si="649"/>
        <v>0.15483934203830568</v>
      </c>
      <c r="BC446" s="230">
        <f t="shared" si="649"/>
        <v>0.14831488189251524</v>
      </c>
      <c r="BD446" s="230">
        <f t="shared" si="649"/>
        <v>0.14179042174672479</v>
      </c>
      <c r="BE446" s="230">
        <f t="shared" si="649"/>
        <v>0.13526596160093438</v>
      </c>
      <c r="BF446" s="230">
        <f t="shared" si="649"/>
        <v>0.12874150145514396</v>
      </c>
      <c r="BG446" s="230">
        <f t="shared" si="649"/>
        <v>0.12221704130935351</v>
      </c>
      <c r="BH446" s="230">
        <f t="shared" si="649"/>
        <v>0.11569258116356308</v>
      </c>
      <c r="BI446" s="230">
        <f t="shared" si="649"/>
        <v>0.10916812101777265</v>
      </c>
      <c r="BJ446" s="230">
        <f t="shared" si="649"/>
        <v>0.10264366087198222</v>
      </c>
      <c r="BK446" s="230">
        <f t="shared" si="650"/>
        <v>9.6119200726191789E-2</v>
      </c>
      <c r="BL446" s="230">
        <f t="shared" si="650"/>
        <v>8.9594740580401344E-2</v>
      </c>
      <c r="BM446" s="230">
        <f t="shared" si="650"/>
        <v>8.3070280434610927E-2</v>
      </c>
      <c r="BN446" s="230">
        <f t="shared" si="650"/>
        <v>7.6545820288820482E-2</v>
      </c>
      <c r="BO446" s="230">
        <f t="shared" si="650"/>
        <v>7.0021360143030065E-2</v>
      </c>
      <c r="BP446" s="230">
        <f t="shared" si="650"/>
        <v>6.349689999723962E-2</v>
      </c>
      <c r="BQ446" s="230">
        <f t="shared" si="650"/>
        <v>5.6972439851449203E-2</v>
      </c>
      <c r="BR446" s="230">
        <f t="shared" si="650"/>
        <v>5.0447979705658758E-2</v>
      </c>
      <c r="BS446" s="230">
        <f t="shared" si="650"/>
        <v>4.392351955986834E-2</v>
      </c>
      <c r="BT446" s="230">
        <f t="shared" si="650"/>
        <v>3.7399059414077895E-2</v>
      </c>
      <c r="BU446" s="230">
        <f t="shared" si="651"/>
        <v>3.0874599268287478E-2</v>
      </c>
      <c r="BV446" s="230">
        <f t="shared" si="651"/>
        <v>2.4350139122497033E-2</v>
      </c>
      <c r="BW446" s="230">
        <f t="shared" si="651"/>
        <v>1.7825678976706616E-2</v>
      </c>
      <c r="BX446" s="230">
        <f t="shared" si="651"/>
        <v>1.1301218830916171E-2</v>
      </c>
      <c r="BY446" s="230">
        <f t="shared" si="651"/>
        <v>4.776758685125726E-3</v>
      </c>
      <c r="BZ446" s="230">
        <f t="shared" si="651"/>
        <v>-1.7193488234692178E-3</v>
      </c>
      <c r="CA446" s="230">
        <f t="shared" si="651"/>
        <v>-4.4016788699242004E-3</v>
      </c>
      <c r="CB446" s="230">
        <f t="shared" si="651"/>
        <v>-4.4016788699242004E-3</v>
      </c>
      <c r="CC446" s="230">
        <f t="shared" si="651"/>
        <v>-4.4016788699242004E-3</v>
      </c>
      <c r="CD446" s="230">
        <f t="shared" si="651"/>
        <v>-4.4016788699242004E-3</v>
      </c>
      <c r="CE446" s="230">
        <f t="shared" si="652"/>
        <v>-4.4016788699242004E-3</v>
      </c>
      <c r="CF446" s="230">
        <f t="shared" si="652"/>
        <v>-4.4016788699242004E-3</v>
      </c>
      <c r="CG446" s="230">
        <f t="shared" si="652"/>
        <v>-4.4016788699242004E-3</v>
      </c>
      <c r="CH446" s="230">
        <f t="shared" si="652"/>
        <v>-4.4016788699242004E-3</v>
      </c>
      <c r="CI446" s="230">
        <f t="shared" si="652"/>
        <v>-4.4016788699242004E-3</v>
      </c>
      <c r="CJ446" s="230">
        <f t="shared" si="652"/>
        <v>-4.4016788699242004E-3</v>
      </c>
      <c r="CK446" s="230">
        <f t="shared" si="652"/>
        <v>-4.4016788699242004E-3</v>
      </c>
      <c r="CL446" s="230">
        <f t="shared" si="652"/>
        <v>-4.4016788699242004E-3</v>
      </c>
      <c r="CM446" s="230">
        <f t="shared" si="652"/>
        <v>-4.4016788699242004E-3</v>
      </c>
      <c r="CN446" s="230">
        <f t="shared" si="652"/>
        <v>-4.4016788699242004E-3</v>
      </c>
      <c r="CO446" s="230">
        <f t="shared" si="653"/>
        <v>-4.4016788699242004E-3</v>
      </c>
      <c r="CP446" s="230">
        <f t="shared" si="653"/>
        <v>-4.4016788699242004E-3</v>
      </c>
      <c r="CQ446" s="230">
        <f t="shared" si="653"/>
        <v>-4.4016788699242004E-3</v>
      </c>
      <c r="CR446" s="230">
        <f t="shared" si="653"/>
        <v>-4.4016788699242004E-3</v>
      </c>
      <c r="CS446" s="230">
        <f t="shared" si="653"/>
        <v>-4.4016788699242004E-3</v>
      </c>
      <c r="CT446" s="230">
        <f t="shared" si="653"/>
        <v>-4.4016788699242004E-3</v>
      </c>
      <c r="CU446" s="230">
        <f t="shared" si="653"/>
        <v>-4.4016788699242004E-3</v>
      </c>
      <c r="CV446" s="230">
        <f t="shared" si="653"/>
        <v>-4.4016788699242004E-3</v>
      </c>
      <c r="CW446" s="230">
        <f t="shared" si="653"/>
        <v>-4.4016788699242004E-3</v>
      </c>
      <c r="CX446" s="230">
        <f t="shared" si="653"/>
        <v>-4.4016788699242004E-3</v>
      </c>
      <c r="CY446" s="230">
        <f t="shared" si="654"/>
        <v>-4.4016788699242004E-3</v>
      </c>
      <c r="CZ446" s="230">
        <f t="shared" si="654"/>
        <v>-4.4016788699242004E-3</v>
      </c>
      <c r="DA446" s="230">
        <f t="shared" si="654"/>
        <v>-4.4016788699242004E-3</v>
      </c>
      <c r="DB446" s="230">
        <f t="shared" si="654"/>
        <v>-4.4016788699242004E-3</v>
      </c>
      <c r="DC446" s="230">
        <f t="shared" si="654"/>
        <v>-4.4016788699242004E-3</v>
      </c>
      <c r="DD446" s="230">
        <f t="shared" si="654"/>
        <v>-4.4016788699242004E-3</v>
      </c>
      <c r="DE446" s="230">
        <f t="shared" si="654"/>
        <v>-4.4016788699242004E-3</v>
      </c>
      <c r="DF446" s="230">
        <f t="shared" si="654"/>
        <v>-4.4016788699242004E-3</v>
      </c>
      <c r="DG446" s="230">
        <f t="shared" si="654"/>
        <v>-4.4016788699242004E-3</v>
      </c>
      <c r="DH446" s="230">
        <f t="shared" si="654"/>
        <v>-4.4016788699242004E-3</v>
      </c>
      <c r="DI446" s="230">
        <f t="shared" si="655"/>
        <v>-4.4016788699242004E-3</v>
      </c>
      <c r="DJ446" s="230">
        <f t="shared" si="655"/>
        <v>-4.4016788699242004E-3</v>
      </c>
      <c r="DK446" s="230">
        <f t="shared" si="655"/>
        <v>-4.4016788699242004E-3</v>
      </c>
      <c r="DL446" s="230">
        <f t="shared" si="655"/>
        <v>-4.4016788699242004E-3</v>
      </c>
      <c r="DM446" s="230">
        <f t="shared" si="655"/>
        <v>-4.4016788699242004E-3</v>
      </c>
      <c r="DN446" s="230">
        <f t="shared" si="655"/>
        <v>-4.4016788699242004E-3</v>
      </c>
      <c r="DO446" s="230">
        <f t="shared" si="655"/>
        <v>-4.4016788699242004E-3</v>
      </c>
      <c r="DP446" s="230">
        <f t="shared" si="655"/>
        <v>-4.4016788699242004E-3</v>
      </c>
    </row>
    <row r="447" spans="2:120" x14ac:dyDescent="0.25">
      <c r="B447" s="194" t="str">
        <f t="shared" si="603"/>
        <v>Sri Lanka</v>
      </c>
      <c r="C447" s="233">
        <f>'web app'!$C$29</f>
        <v>668.55</v>
      </c>
      <c r="D447" s="234">
        <f>'web app'!$C$17</f>
        <v>0.15</v>
      </c>
      <c r="E447" s="235">
        <f>VLOOKUP($S447,'data countries EDGAR'!$A$15:$AA$223,'data countries EDGAR'!$AA$12,FALSE)</f>
        <v>2.7255620010730062E-3</v>
      </c>
      <c r="F447" s="235">
        <f>VLOOKUP($S447,'data countries EDGAR'!$A$15:$AA$223,'data countries EDGAR'!$Z$12,FALSE)</f>
        <v>6.5338255664542993E-4</v>
      </c>
      <c r="G447" s="193">
        <f t="shared" si="604"/>
        <v>0.64462224338111052</v>
      </c>
      <c r="H447" s="262">
        <f>VLOOKUP($S447,'data countries EDGAR'!$A$15:$AA$223,'data countries EDGAR'!M$12,FALSE)/1000</f>
        <v>2.3972963750820999E-2</v>
      </c>
      <c r="I447" s="236">
        <f>VLOOKUP($S447,'data countries EDGAR'!$A$15:$AA$223,'data countries EDGAR'!N$12,FALSE)/1000</f>
        <v>2.2614447472759997E-2</v>
      </c>
      <c r="J447" s="236">
        <f>VLOOKUP($S447,'data countries EDGAR'!$A$15:$AA$223,'data countries EDGAR'!O$12,FALSE)/1000</f>
        <v>2.2819639042057999E-2</v>
      </c>
      <c r="K447" s="236">
        <f>VLOOKUP($S447,'data countries EDGAR'!$A$15:$AA$223,'data countries EDGAR'!P$12,FALSE)/1000</f>
        <v>2.0797134702054999E-2</v>
      </c>
      <c r="L447" s="236">
        <f>VLOOKUP($S447,'data countries EDGAR'!$A$15:$AA$223,'data countries EDGAR'!Q$12,FALSE)/1000</f>
        <v>2.1580326111615002E-2</v>
      </c>
      <c r="M447" s="236">
        <f>VLOOKUP($S447,'data countries EDGAR'!$A$15:$AA$223,'data countries EDGAR'!R$12,FALSE)/1000</f>
        <v>2.3334668000665998E-2</v>
      </c>
      <c r="N447" s="236"/>
      <c r="O447" s="236"/>
      <c r="P447" s="262">
        <f t="shared" si="605"/>
        <v>0.111146215329154</v>
      </c>
      <c r="Q447" s="194">
        <f t="shared" si="606"/>
        <v>-1.3120330228707372E-2</v>
      </c>
      <c r="R447" s="237">
        <f t="shared" si="607"/>
        <v>2.4594038979816261E-2</v>
      </c>
      <c r="S447" s="194" t="str">
        <f>'data countries EDGAR'!A190</f>
        <v>Sri Lanka</v>
      </c>
      <c r="T447" s="210">
        <f>'web app'!$M$22-1</f>
        <v>2024</v>
      </c>
      <c r="U447" s="228">
        <f t="shared" si="608"/>
        <v>0.53347602805195649</v>
      </c>
      <c r="V447" s="193">
        <f t="shared" si="590"/>
        <v>0.53347602805197825</v>
      </c>
      <c r="W447" s="254">
        <f t="shared" si="609"/>
        <v>4.3740799536760244E-2</v>
      </c>
      <c r="X447" s="197">
        <f t="shared" si="591"/>
        <v>2.3334668000665998E-2</v>
      </c>
      <c r="Y447" s="229">
        <f t="shared" si="592"/>
        <v>-4.6669336001331995E-4</v>
      </c>
      <c r="Z447" s="199">
        <f t="shared" si="610"/>
        <v>2.3801361360679316E-2</v>
      </c>
      <c r="AA447" s="199">
        <f t="shared" si="593"/>
        <v>-97.533402957577181</v>
      </c>
      <c r="AB447" s="200">
        <f t="shared" si="594"/>
        <v>99904.114614734746</v>
      </c>
      <c r="AC447" s="199">
        <f t="shared" si="611"/>
        <v>2024.5051226754033</v>
      </c>
      <c r="AD447" s="199">
        <f t="shared" si="612"/>
        <v>2073.3026236792143</v>
      </c>
      <c r="AE447" s="201">
        <f t="shared" si="613"/>
        <v>2073.3026236792143</v>
      </c>
      <c r="AF447" s="202">
        <f t="shared" si="595"/>
        <v>2072.3457094894256</v>
      </c>
      <c r="AG447" s="202">
        <f t="shared" si="614"/>
        <v>2073.3026236792143</v>
      </c>
      <c r="AH447" s="202">
        <f t="shared" si="615"/>
        <v>2073</v>
      </c>
      <c r="AI447" s="177">
        <f t="shared" si="596"/>
        <v>2072</v>
      </c>
      <c r="AJ447" s="178" cm="1">
        <f t="array" ref="AJ447">IFERROR(INDEX($AN$6:$DP$6,MATCH(_xlfn.AGGREGATE(14,6,(AN447:DP447)/(AN447:DP447&lt;=0),1),AN447:DP447,0)),"-")</f>
        <v>2072</v>
      </c>
      <c r="AL447" s="176" t="s">
        <v>302</v>
      </c>
      <c r="AM447" s="154">
        <f t="shared" si="597"/>
        <v>2.3972963750820999E-2</v>
      </c>
      <c r="AN447" s="173">
        <f t="shared" si="598"/>
        <v>2.2614447472759997E-2</v>
      </c>
      <c r="AO447" s="173">
        <f t="shared" si="599"/>
        <v>2.2819639042057999E-2</v>
      </c>
      <c r="AP447" s="173">
        <f t="shared" si="600"/>
        <v>2.0797134702054999E-2</v>
      </c>
      <c r="AQ447" s="173">
        <f t="shared" si="601"/>
        <v>2.1580326111615002E-2</v>
      </c>
      <c r="AR447" s="173">
        <f t="shared" si="602"/>
        <v>2.3334668000665998E-2</v>
      </c>
      <c r="AS447" s="230">
        <f t="shared" si="648"/>
        <v>2.2846961406915452E-2</v>
      </c>
      <c r="AT447" s="230">
        <f t="shared" si="648"/>
        <v>2.2359254813164909E-2</v>
      </c>
      <c r="AU447" s="230">
        <f t="shared" si="648"/>
        <v>2.1871548219414363E-2</v>
      </c>
      <c r="AV447" s="230">
        <f t="shared" si="648"/>
        <v>2.1383841625663817E-2</v>
      </c>
      <c r="AW447" s="230">
        <f t="shared" si="648"/>
        <v>2.089613503191327E-2</v>
      </c>
      <c r="AX447" s="230">
        <f t="shared" si="648"/>
        <v>2.0408428438162728E-2</v>
      </c>
      <c r="AY447" s="230">
        <f t="shared" si="648"/>
        <v>1.9920721844412181E-2</v>
      </c>
      <c r="AZ447" s="230">
        <f t="shared" si="648"/>
        <v>1.9433015250661635E-2</v>
      </c>
      <c r="BA447" s="230">
        <f t="shared" si="649"/>
        <v>1.8945308656911089E-2</v>
      </c>
      <c r="BB447" s="230">
        <f t="shared" si="649"/>
        <v>1.8457602063160546E-2</v>
      </c>
      <c r="BC447" s="230">
        <f t="shared" si="649"/>
        <v>1.796989546941E-2</v>
      </c>
      <c r="BD447" s="230">
        <f t="shared" si="649"/>
        <v>1.7482188875659457E-2</v>
      </c>
      <c r="BE447" s="230">
        <f t="shared" si="649"/>
        <v>1.6994482281908911E-2</v>
      </c>
      <c r="BF447" s="230">
        <f t="shared" si="649"/>
        <v>1.6506775688158365E-2</v>
      </c>
      <c r="BG447" s="230">
        <f t="shared" si="649"/>
        <v>1.6019069094407819E-2</v>
      </c>
      <c r="BH447" s="230">
        <f t="shared" si="649"/>
        <v>1.5531362500657274E-2</v>
      </c>
      <c r="BI447" s="230">
        <f t="shared" si="649"/>
        <v>1.504365590690673E-2</v>
      </c>
      <c r="BJ447" s="230">
        <f t="shared" si="649"/>
        <v>1.4555949313156184E-2</v>
      </c>
      <c r="BK447" s="230">
        <f t="shared" si="650"/>
        <v>1.4068242719405639E-2</v>
      </c>
      <c r="BL447" s="230">
        <f t="shared" si="650"/>
        <v>1.3580536125655093E-2</v>
      </c>
      <c r="BM447" s="230">
        <f t="shared" si="650"/>
        <v>1.3092829531904548E-2</v>
      </c>
      <c r="BN447" s="230">
        <f t="shared" si="650"/>
        <v>1.2605122938154002E-2</v>
      </c>
      <c r="BO447" s="230">
        <f t="shared" si="650"/>
        <v>1.2117416344403458E-2</v>
      </c>
      <c r="BP447" s="230">
        <f t="shared" si="650"/>
        <v>1.1629709750652913E-2</v>
      </c>
      <c r="BQ447" s="230">
        <f t="shared" si="650"/>
        <v>1.1142003156902367E-2</v>
      </c>
      <c r="BR447" s="230">
        <f t="shared" si="650"/>
        <v>1.0654296563151823E-2</v>
      </c>
      <c r="BS447" s="230">
        <f t="shared" si="650"/>
        <v>1.0166589969401276E-2</v>
      </c>
      <c r="BT447" s="230">
        <f t="shared" si="650"/>
        <v>9.678883375650732E-3</v>
      </c>
      <c r="BU447" s="230">
        <f t="shared" si="651"/>
        <v>9.1911767819001858E-3</v>
      </c>
      <c r="BV447" s="230">
        <f t="shared" si="651"/>
        <v>8.7034701881496413E-3</v>
      </c>
      <c r="BW447" s="230">
        <f t="shared" si="651"/>
        <v>8.2157635943990951E-3</v>
      </c>
      <c r="BX447" s="230">
        <f t="shared" si="651"/>
        <v>7.7280570006485506E-3</v>
      </c>
      <c r="BY447" s="230">
        <f t="shared" si="651"/>
        <v>7.2403504068980044E-3</v>
      </c>
      <c r="BZ447" s="230">
        <f t="shared" si="651"/>
        <v>6.7526438131474617E-3</v>
      </c>
      <c r="CA447" s="230">
        <f t="shared" si="651"/>
        <v>6.2649372193969155E-3</v>
      </c>
      <c r="CB447" s="230">
        <f t="shared" si="651"/>
        <v>5.7772306256463693E-3</v>
      </c>
      <c r="CC447" s="230">
        <f t="shared" si="651"/>
        <v>5.2895240318958231E-3</v>
      </c>
      <c r="CD447" s="230">
        <f t="shared" si="651"/>
        <v>4.8018174381452804E-3</v>
      </c>
      <c r="CE447" s="230">
        <f t="shared" si="652"/>
        <v>4.3141108443947342E-3</v>
      </c>
      <c r="CF447" s="230">
        <f t="shared" si="652"/>
        <v>3.826404250644188E-3</v>
      </c>
      <c r="CG447" s="230">
        <f t="shared" si="652"/>
        <v>3.3386976568936452E-3</v>
      </c>
      <c r="CH447" s="230">
        <f t="shared" si="652"/>
        <v>2.850991063143099E-3</v>
      </c>
      <c r="CI447" s="230">
        <f t="shared" si="652"/>
        <v>2.3632844693925528E-3</v>
      </c>
      <c r="CJ447" s="230">
        <f t="shared" si="652"/>
        <v>1.8755778756420066E-3</v>
      </c>
      <c r="CK447" s="230">
        <f t="shared" si="652"/>
        <v>1.3878712818914639E-3</v>
      </c>
      <c r="CL447" s="230">
        <f t="shared" si="652"/>
        <v>9.0016468814091768E-4</v>
      </c>
      <c r="CM447" s="230">
        <f t="shared" si="652"/>
        <v>4.1245809439037148E-4</v>
      </c>
      <c r="CN447" s="230">
        <f t="shared" si="652"/>
        <v>-7.524849936017125E-5</v>
      </c>
      <c r="CO447" s="230">
        <f t="shared" si="653"/>
        <v>-4.443610089875582E-4</v>
      </c>
      <c r="CP447" s="230">
        <f t="shared" si="653"/>
        <v>-4.6669336001331995E-4</v>
      </c>
      <c r="CQ447" s="230">
        <f t="shared" si="653"/>
        <v>-4.6669336001331995E-4</v>
      </c>
      <c r="CR447" s="230">
        <f t="shared" si="653"/>
        <v>-4.6669336001331995E-4</v>
      </c>
      <c r="CS447" s="230">
        <f t="shared" si="653"/>
        <v>-4.6669336001331995E-4</v>
      </c>
      <c r="CT447" s="230">
        <f t="shared" si="653"/>
        <v>-4.6669336001331995E-4</v>
      </c>
      <c r="CU447" s="230">
        <f t="shared" si="653"/>
        <v>-4.6669336001331995E-4</v>
      </c>
      <c r="CV447" s="230">
        <f t="shared" si="653"/>
        <v>-4.6669336001331995E-4</v>
      </c>
      <c r="CW447" s="230">
        <f t="shared" si="653"/>
        <v>-4.6669336001331995E-4</v>
      </c>
      <c r="CX447" s="230">
        <f t="shared" si="653"/>
        <v>-4.6669336001331995E-4</v>
      </c>
      <c r="CY447" s="230">
        <f t="shared" si="654"/>
        <v>-4.6669336001331995E-4</v>
      </c>
      <c r="CZ447" s="230">
        <f t="shared" si="654"/>
        <v>-4.6669336001331995E-4</v>
      </c>
      <c r="DA447" s="230">
        <f t="shared" si="654"/>
        <v>-4.6669336001331995E-4</v>
      </c>
      <c r="DB447" s="230">
        <f t="shared" si="654"/>
        <v>-4.6669336001331995E-4</v>
      </c>
      <c r="DC447" s="230">
        <f t="shared" si="654"/>
        <v>-4.6669336001331995E-4</v>
      </c>
      <c r="DD447" s="230">
        <f t="shared" si="654"/>
        <v>-4.6669336001331995E-4</v>
      </c>
      <c r="DE447" s="230">
        <f t="shared" si="654"/>
        <v>-4.6669336001331995E-4</v>
      </c>
      <c r="DF447" s="230">
        <f t="shared" si="654"/>
        <v>-4.6669336001331995E-4</v>
      </c>
      <c r="DG447" s="230">
        <f t="shared" si="654"/>
        <v>-4.6669336001331995E-4</v>
      </c>
      <c r="DH447" s="230">
        <f t="shared" si="654"/>
        <v>-4.6669336001331995E-4</v>
      </c>
      <c r="DI447" s="230">
        <f t="shared" si="655"/>
        <v>-4.6669336001331995E-4</v>
      </c>
      <c r="DJ447" s="230">
        <f t="shared" si="655"/>
        <v>-4.6669336001331995E-4</v>
      </c>
      <c r="DK447" s="230">
        <f t="shared" si="655"/>
        <v>-4.6669336001331995E-4</v>
      </c>
      <c r="DL447" s="230">
        <f t="shared" si="655"/>
        <v>-4.6669336001331995E-4</v>
      </c>
      <c r="DM447" s="230">
        <f t="shared" si="655"/>
        <v>-4.6669336001331995E-4</v>
      </c>
      <c r="DN447" s="230">
        <f t="shared" si="655"/>
        <v>-4.6669336001331995E-4</v>
      </c>
      <c r="DO447" s="230">
        <f t="shared" si="655"/>
        <v>-4.6669336001331995E-4</v>
      </c>
      <c r="DP447" s="230">
        <f t="shared" si="655"/>
        <v>-4.6669336001331995E-4</v>
      </c>
    </row>
    <row r="448" spans="2:120" x14ac:dyDescent="0.25">
      <c r="B448" s="194" t="str">
        <f t="shared" si="603"/>
        <v>Sudan and South Sudan</v>
      </c>
      <c r="C448" s="233">
        <f>'web app'!$C$29</f>
        <v>668.55</v>
      </c>
      <c r="D448" s="234">
        <f>'web app'!$C$17</f>
        <v>0.15</v>
      </c>
      <c r="E448" s="235">
        <f>VLOOKUP($S448,'data countries EDGAR'!$A$15:$AA$223,'data countries EDGAR'!$AA$12,FALSE)</f>
        <v>7.0429001040919932E-3</v>
      </c>
      <c r="F448" s="235">
        <f>VLOOKUP($S448,'data countries EDGAR'!$A$15:$AA$223,'data countries EDGAR'!$Z$12,FALSE)</f>
        <v>6.3969636074438655E-4</v>
      </c>
      <c r="G448" s="193">
        <f t="shared" si="604"/>
        <v>1.0697982813679159</v>
      </c>
      <c r="H448" s="262">
        <f>VLOOKUP($S448,'data countries EDGAR'!$A$15:$AA$223,'data countries EDGAR'!M$12,FALSE)/1000</f>
        <v>2.3470809729588999E-2</v>
      </c>
      <c r="I448" s="236">
        <f>VLOOKUP($S448,'data countries EDGAR'!$A$15:$AA$223,'data countries EDGAR'!N$12,FALSE)/1000</f>
        <v>2.1668500643914998E-2</v>
      </c>
      <c r="J448" s="236">
        <f>VLOOKUP($S448,'data countries EDGAR'!$A$15:$AA$223,'data countries EDGAR'!O$12,FALSE)/1000</f>
        <v>2.3603220897994E-2</v>
      </c>
      <c r="K448" s="236">
        <f>VLOOKUP($S448,'data countries EDGAR'!$A$15:$AA$223,'data countries EDGAR'!P$12,FALSE)/1000</f>
        <v>2.1443426097578999E-2</v>
      </c>
      <c r="L448" s="236">
        <f>VLOOKUP($S448,'data countries EDGAR'!$A$15:$AA$223,'data countries EDGAR'!Q$12,FALSE)/1000</f>
        <v>2.1703553195872E-2</v>
      </c>
      <c r="M448" s="236">
        <f>VLOOKUP($S448,'data countries EDGAR'!$A$15:$AA$223,'data countries EDGAR'!R$12,FALSE)/1000</f>
        <v>2.1867829623024002E-2</v>
      </c>
      <c r="N448" s="236"/>
      <c r="O448" s="236"/>
      <c r="P448" s="262">
        <f t="shared" si="605"/>
        <v>0.11028653045838399</v>
      </c>
      <c r="Q448" s="194">
        <f t="shared" si="606"/>
        <v>0</v>
      </c>
      <c r="R448" s="237">
        <f t="shared" si="607"/>
        <v>0</v>
      </c>
      <c r="S448" s="194" t="str">
        <f>'data countries EDGAR'!A191</f>
        <v>Sudan and South Sudan</v>
      </c>
      <c r="T448" s="210">
        <f>'web app'!$M$22-1</f>
        <v>2024</v>
      </c>
      <c r="U448" s="228">
        <f t="shared" si="608"/>
        <v>0.95951175090953189</v>
      </c>
      <c r="V448" s="193">
        <f t="shared" si="590"/>
        <v>0.93688913840821197</v>
      </c>
      <c r="W448" s="254">
        <f t="shared" si="609"/>
        <v>-7.8663224038721946E-4</v>
      </c>
      <c r="X448" s="197">
        <f t="shared" si="591"/>
        <v>2.1867829623024002E-2</v>
      </c>
      <c r="Y448" s="229">
        <f t="shared" si="592"/>
        <v>-4.3735659246048005E-4</v>
      </c>
      <c r="Z448" s="199">
        <f t="shared" si="610"/>
        <v>2.2305186215484482E-2</v>
      </c>
      <c r="AA448" s="199">
        <f t="shared" si="593"/>
        <v>-92.321505876585206</v>
      </c>
      <c r="AB448" s="200">
        <f t="shared" si="594"/>
        <v>95484.852424362063</v>
      </c>
      <c r="AC448" s="199">
        <f t="shared" si="611"/>
        <v>2024.5027773929053</v>
      </c>
      <c r="AD448" s="199">
        <f t="shared" si="612"/>
        <v>2114.5124715582419</v>
      </c>
      <c r="AE448" s="201">
        <f t="shared" si="613"/>
        <v>2114.5124715582419</v>
      </c>
      <c r="AF448" s="202">
        <f t="shared" si="595"/>
        <v>2112.7475211355313</v>
      </c>
      <c r="AG448" s="202">
        <f t="shared" si="614"/>
        <v>2114.5124715582419</v>
      </c>
      <c r="AH448" s="202">
        <f t="shared" si="615"/>
        <v>2114</v>
      </c>
      <c r="AI448" s="177">
        <f t="shared" si="596"/>
        <v>2113</v>
      </c>
      <c r="AJ448" s="178" t="str" cm="1">
        <f t="array" ref="AJ448">IFERROR(INDEX($AN$6:$DP$6,MATCH(_xlfn.AGGREGATE(14,6,(AN448:DP448)/(AN448:DP448&lt;=0),1),AN448:DP448,0)),"-")</f>
        <v>-</v>
      </c>
      <c r="AL448" s="176" t="s">
        <v>302</v>
      </c>
      <c r="AM448" s="154">
        <f t="shared" si="597"/>
        <v>2.3470809729588999E-2</v>
      </c>
      <c r="AN448" s="173">
        <f t="shared" si="598"/>
        <v>2.1668500643914998E-2</v>
      </c>
      <c r="AO448" s="173">
        <f t="shared" si="599"/>
        <v>2.3603220897994E-2</v>
      </c>
      <c r="AP448" s="173">
        <f t="shared" si="600"/>
        <v>2.1443426097578999E-2</v>
      </c>
      <c r="AQ448" s="173">
        <f t="shared" si="601"/>
        <v>2.1703553195872E-2</v>
      </c>
      <c r="AR448" s="173">
        <f t="shared" si="602"/>
        <v>2.1867829623024002E-2</v>
      </c>
      <c r="AS448" s="230">
        <f t="shared" si="648"/>
        <v>2.1620028559134183E-2</v>
      </c>
      <c r="AT448" s="230">
        <f t="shared" si="648"/>
        <v>2.1372227495244363E-2</v>
      </c>
      <c r="AU448" s="230">
        <f t="shared" si="648"/>
        <v>2.1124426431354544E-2</v>
      </c>
      <c r="AV448" s="230">
        <f t="shared" si="648"/>
        <v>2.0876625367464725E-2</v>
      </c>
      <c r="AW448" s="230">
        <f t="shared" si="648"/>
        <v>2.0628824303574905E-2</v>
      </c>
      <c r="AX448" s="230">
        <f t="shared" si="648"/>
        <v>2.0381023239685086E-2</v>
      </c>
      <c r="AY448" s="230">
        <f t="shared" si="648"/>
        <v>2.0133222175795266E-2</v>
      </c>
      <c r="AZ448" s="230">
        <f t="shared" si="648"/>
        <v>1.9885421111905444E-2</v>
      </c>
      <c r="BA448" s="230">
        <f t="shared" si="649"/>
        <v>1.9637620048015628E-2</v>
      </c>
      <c r="BB448" s="230">
        <f t="shared" si="649"/>
        <v>1.9389818984125805E-2</v>
      </c>
      <c r="BC448" s="230">
        <f t="shared" si="649"/>
        <v>1.9142017920235985E-2</v>
      </c>
      <c r="BD448" s="230">
        <f t="shared" si="649"/>
        <v>1.8894216856346166E-2</v>
      </c>
      <c r="BE448" s="230">
        <f t="shared" si="649"/>
        <v>1.8646415792456347E-2</v>
      </c>
      <c r="BF448" s="230">
        <f t="shared" si="649"/>
        <v>1.8398614728566527E-2</v>
      </c>
      <c r="BG448" s="230">
        <f t="shared" si="649"/>
        <v>1.8150813664676708E-2</v>
      </c>
      <c r="BH448" s="230">
        <f t="shared" si="649"/>
        <v>1.7903012600786888E-2</v>
      </c>
      <c r="BI448" s="230">
        <f t="shared" si="649"/>
        <v>1.7655211536897069E-2</v>
      </c>
      <c r="BJ448" s="230">
        <f t="shared" si="649"/>
        <v>1.740741047300725E-2</v>
      </c>
      <c r="BK448" s="230">
        <f t="shared" si="650"/>
        <v>1.715960940911743E-2</v>
      </c>
      <c r="BL448" s="230">
        <f t="shared" si="650"/>
        <v>1.6911808345227611E-2</v>
      </c>
      <c r="BM448" s="230">
        <f t="shared" si="650"/>
        <v>1.6664007281337791E-2</v>
      </c>
      <c r="BN448" s="230">
        <f t="shared" si="650"/>
        <v>1.6416206217447972E-2</v>
      </c>
      <c r="BO448" s="230">
        <f t="shared" si="650"/>
        <v>1.6168405153558149E-2</v>
      </c>
      <c r="BP448" s="230">
        <f t="shared" si="650"/>
        <v>1.5920604089668333E-2</v>
      </c>
      <c r="BQ448" s="230">
        <f t="shared" si="650"/>
        <v>1.567280302577851E-2</v>
      </c>
      <c r="BR448" s="230">
        <f t="shared" si="650"/>
        <v>1.5425001961888693E-2</v>
      </c>
      <c r="BS448" s="230">
        <f t="shared" si="650"/>
        <v>1.5177200897998872E-2</v>
      </c>
      <c r="BT448" s="230">
        <f t="shared" si="650"/>
        <v>1.4929399834109052E-2</v>
      </c>
      <c r="BU448" s="230">
        <f t="shared" si="651"/>
        <v>1.4681598770219233E-2</v>
      </c>
      <c r="BV448" s="230">
        <f t="shared" si="651"/>
        <v>1.4433797706329413E-2</v>
      </c>
      <c r="BW448" s="230">
        <f t="shared" si="651"/>
        <v>1.4185996642439594E-2</v>
      </c>
      <c r="BX448" s="230">
        <f t="shared" si="651"/>
        <v>1.3938195578549775E-2</v>
      </c>
      <c r="BY448" s="230">
        <f t="shared" si="651"/>
        <v>1.3690394514659955E-2</v>
      </c>
      <c r="BZ448" s="230">
        <f t="shared" si="651"/>
        <v>1.3442593450770136E-2</v>
      </c>
      <c r="CA448" s="230">
        <f t="shared" si="651"/>
        <v>1.3194792386880316E-2</v>
      </c>
      <c r="CB448" s="230">
        <f t="shared" si="651"/>
        <v>1.2946991322990497E-2</v>
      </c>
      <c r="CC448" s="230">
        <f t="shared" si="651"/>
        <v>1.2699190259100676E-2</v>
      </c>
      <c r="CD448" s="230">
        <f t="shared" si="651"/>
        <v>1.2451389195210856E-2</v>
      </c>
      <c r="CE448" s="230">
        <f t="shared" si="652"/>
        <v>1.2203588131321037E-2</v>
      </c>
      <c r="CF448" s="230">
        <f t="shared" si="652"/>
        <v>1.1955787067431218E-2</v>
      </c>
      <c r="CG448" s="230">
        <f t="shared" si="652"/>
        <v>1.1707986003541398E-2</v>
      </c>
      <c r="CH448" s="230">
        <f t="shared" si="652"/>
        <v>1.1460184939651579E-2</v>
      </c>
      <c r="CI448" s="230">
        <f t="shared" si="652"/>
        <v>1.1212383875761759E-2</v>
      </c>
      <c r="CJ448" s="230">
        <f t="shared" si="652"/>
        <v>1.0964582811871938E-2</v>
      </c>
      <c r="CK448" s="230">
        <f t="shared" si="652"/>
        <v>1.0716781747982119E-2</v>
      </c>
      <c r="CL448" s="230">
        <f t="shared" si="652"/>
        <v>1.0468980684092299E-2</v>
      </c>
      <c r="CM448" s="230">
        <f t="shared" si="652"/>
        <v>1.022117962020248E-2</v>
      </c>
      <c r="CN448" s="230">
        <f t="shared" si="652"/>
        <v>9.9733785563126606E-3</v>
      </c>
      <c r="CO448" s="230">
        <f t="shared" si="653"/>
        <v>9.7255774924228412E-3</v>
      </c>
      <c r="CP448" s="230">
        <f t="shared" si="653"/>
        <v>9.4777764285330218E-3</v>
      </c>
      <c r="CQ448" s="230">
        <f t="shared" si="653"/>
        <v>9.2299753646432024E-3</v>
      </c>
      <c r="CR448" s="230">
        <f t="shared" si="653"/>
        <v>8.982174300753383E-3</v>
      </c>
      <c r="CS448" s="230">
        <f t="shared" si="653"/>
        <v>8.7343732368635619E-3</v>
      </c>
      <c r="CT448" s="230">
        <f t="shared" si="653"/>
        <v>8.4865721729737425E-3</v>
      </c>
      <c r="CU448" s="230">
        <f t="shared" si="653"/>
        <v>8.2387711090839231E-3</v>
      </c>
      <c r="CV448" s="230">
        <f t="shared" si="653"/>
        <v>7.9909700451941037E-3</v>
      </c>
      <c r="CW448" s="230">
        <f t="shared" si="653"/>
        <v>7.7431689813042843E-3</v>
      </c>
      <c r="CX448" s="230">
        <f t="shared" si="653"/>
        <v>7.4953679174144649E-3</v>
      </c>
      <c r="CY448" s="230">
        <f t="shared" si="654"/>
        <v>7.2475668535246455E-3</v>
      </c>
      <c r="CZ448" s="230">
        <f t="shared" si="654"/>
        <v>6.9997657896348243E-3</v>
      </c>
      <c r="DA448" s="230">
        <f t="shared" si="654"/>
        <v>6.7519647257450049E-3</v>
      </c>
      <c r="DB448" s="230">
        <f t="shared" si="654"/>
        <v>6.5041636618551855E-3</v>
      </c>
      <c r="DC448" s="230">
        <f t="shared" si="654"/>
        <v>6.2563625979653661E-3</v>
      </c>
      <c r="DD448" s="230">
        <f t="shared" si="654"/>
        <v>6.0085615340755467E-3</v>
      </c>
      <c r="DE448" s="230">
        <f t="shared" si="654"/>
        <v>5.7607604701857273E-3</v>
      </c>
      <c r="DF448" s="230">
        <f t="shared" si="654"/>
        <v>5.5129594062959079E-3</v>
      </c>
      <c r="DG448" s="230">
        <f t="shared" si="654"/>
        <v>5.2651583424060885E-3</v>
      </c>
      <c r="DH448" s="230">
        <f t="shared" si="654"/>
        <v>5.0173572785162691E-3</v>
      </c>
      <c r="DI448" s="230">
        <f t="shared" si="655"/>
        <v>4.7695562146264497E-3</v>
      </c>
      <c r="DJ448" s="230">
        <f t="shared" si="655"/>
        <v>4.5217551507366303E-3</v>
      </c>
      <c r="DK448" s="230">
        <f t="shared" si="655"/>
        <v>4.2739540868468109E-3</v>
      </c>
      <c r="DL448" s="230">
        <f t="shared" si="655"/>
        <v>4.0261530229569915E-3</v>
      </c>
      <c r="DM448" s="230">
        <f t="shared" si="655"/>
        <v>3.7783519590671687E-3</v>
      </c>
      <c r="DN448" s="230">
        <f t="shared" si="655"/>
        <v>3.5305508951773493E-3</v>
      </c>
      <c r="DO448" s="230">
        <f t="shared" si="655"/>
        <v>3.2827498312875299E-3</v>
      </c>
      <c r="DP448" s="230">
        <f t="shared" si="655"/>
        <v>3.0349487673977105E-3</v>
      </c>
    </row>
    <row r="449" spans="2:120" x14ac:dyDescent="0.25">
      <c r="B449" s="194" t="str">
        <f t="shared" si="603"/>
        <v>Suriname</v>
      </c>
      <c r="C449" s="233">
        <f>'web app'!$C$29</f>
        <v>668.55</v>
      </c>
      <c r="D449" s="234">
        <f>'web app'!$C$17</f>
        <v>0.15</v>
      </c>
      <c r="E449" s="235">
        <f>VLOOKUP($S449,'data countries EDGAR'!$A$15:$AA$223,'data countries EDGAR'!$AA$12,FALSE)</f>
        <v>7.4313201268944766E-5</v>
      </c>
      <c r="F449" s="235">
        <f>VLOOKUP($S449,'data countries EDGAR'!$A$15:$AA$223,'data countries EDGAR'!$Z$12,FALSE)</f>
        <v>7.253402467534546E-5</v>
      </c>
      <c r="G449" s="193">
        <f t="shared" si="604"/>
        <v>4.8671042473449826E-2</v>
      </c>
      <c r="H449" s="262">
        <f>VLOOKUP($S449,'data countries EDGAR'!$A$15:$AA$223,'data countries EDGAR'!M$12,FALSE)/1000</f>
        <v>2.6613130799982999E-3</v>
      </c>
      <c r="I449" s="236">
        <f>VLOOKUP($S449,'data countries EDGAR'!$A$15:$AA$223,'data countries EDGAR'!N$12,FALSE)/1000</f>
        <v>2.6043602349768999E-3</v>
      </c>
      <c r="J449" s="236">
        <f>VLOOKUP($S449,'data countries EDGAR'!$A$15:$AA$223,'data countries EDGAR'!O$12,FALSE)/1000</f>
        <v>2.7190994331276999E-3</v>
      </c>
      <c r="K449" s="236">
        <f>VLOOKUP($S449,'data countries EDGAR'!$A$15:$AA$223,'data countries EDGAR'!P$12,FALSE)/1000</f>
        <v>2.8628161337358E-3</v>
      </c>
      <c r="L449" s="236">
        <f>VLOOKUP($S449,'data countries EDGAR'!$A$15:$AA$223,'data countries EDGAR'!Q$12,FALSE)/1000</f>
        <v>2.4959644392907E-3</v>
      </c>
      <c r="M449" s="236">
        <f>VLOOKUP($S449,'data countries EDGAR'!$A$15:$AA$223,'data countries EDGAR'!R$12,FALSE)/1000</f>
        <v>2.5764521751383E-3</v>
      </c>
      <c r="N449" s="236"/>
      <c r="O449" s="236"/>
      <c r="P449" s="262">
        <f t="shared" si="605"/>
        <v>1.32586924162694E-2</v>
      </c>
      <c r="Q449" s="194">
        <f t="shared" si="606"/>
        <v>-2.3627493702324445E-3</v>
      </c>
      <c r="R449" s="237">
        <f t="shared" si="607"/>
        <v>6.6721055406300522E-2</v>
      </c>
      <c r="S449" s="194" t="str">
        <f>'data countries EDGAR'!A192</f>
        <v>Suriname</v>
      </c>
      <c r="T449" s="210">
        <f>'web app'!$M$22-1</f>
        <v>2024</v>
      </c>
      <c r="U449" s="228">
        <f t="shared" si="608"/>
        <v>3.5412350057180422E-2</v>
      </c>
      <c r="V449" s="193">
        <f t="shared" si="590"/>
        <v>3.5412350057187285E-2</v>
      </c>
      <c r="W449" s="254">
        <f t="shared" si="609"/>
        <v>7.2755752470111679E-2</v>
      </c>
      <c r="X449" s="197">
        <f t="shared" si="591"/>
        <v>2.5764521751383E-3</v>
      </c>
      <c r="Y449" s="229">
        <f t="shared" si="592"/>
        <v>-5.1529043502765999E-5</v>
      </c>
      <c r="Z449" s="199">
        <f t="shared" si="610"/>
        <v>2.6279812186410659E-3</v>
      </c>
      <c r="AA449" s="199">
        <f t="shared" si="593"/>
        <v>-10.721981050223098</v>
      </c>
      <c r="AB449" s="200">
        <f t="shared" si="594"/>
        <v>10935.606813454389</v>
      </c>
      <c r="AC449" s="199">
        <f t="shared" si="611"/>
        <v>2024.5080847179725</v>
      </c>
      <c r="AD449" s="199">
        <f t="shared" si="612"/>
        <v>2055.4225381376409</v>
      </c>
      <c r="AE449" s="201">
        <f t="shared" si="613"/>
        <v>2055.4225381376409</v>
      </c>
      <c r="AF449" s="202">
        <f t="shared" si="595"/>
        <v>2054.8162138604325</v>
      </c>
      <c r="AG449" s="202">
        <f t="shared" si="614"/>
        <v>2055.4225381376409</v>
      </c>
      <c r="AH449" s="202">
        <f t="shared" si="615"/>
        <v>2055</v>
      </c>
      <c r="AI449" s="177">
        <f t="shared" si="596"/>
        <v>2055</v>
      </c>
      <c r="AJ449" s="178" cm="1">
        <f t="array" ref="AJ449">IFERROR(INDEX($AN$6:$DP$6,MATCH(_xlfn.AGGREGATE(14,6,(AN449:DP449)/(AN449:DP449&lt;=0),1),AN449:DP449,0)),"-")</f>
        <v>2055</v>
      </c>
      <c r="AL449" s="176" t="s">
        <v>302</v>
      </c>
      <c r="AM449" s="154">
        <f t="shared" si="597"/>
        <v>2.6613130799982999E-3</v>
      </c>
      <c r="AN449" s="173">
        <f t="shared" si="598"/>
        <v>2.6043602349768999E-3</v>
      </c>
      <c r="AO449" s="173">
        <f t="shared" si="599"/>
        <v>2.7190994331276999E-3</v>
      </c>
      <c r="AP449" s="173">
        <f t="shared" si="600"/>
        <v>2.8628161337358E-3</v>
      </c>
      <c r="AQ449" s="173">
        <f t="shared" si="601"/>
        <v>2.4959644392907E-3</v>
      </c>
      <c r="AR449" s="173">
        <f t="shared" si="602"/>
        <v>2.5764521751383E-3</v>
      </c>
      <c r="AS449" s="230">
        <f t="shared" si="648"/>
        <v>2.4914662271238283E-3</v>
      </c>
      <c r="AT449" s="230">
        <f t="shared" si="648"/>
        <v>2.4064802791093571E-3</v>
      </c>
      <c r="AU449" s="230">
        <f t="shared" si="648"/>
        <v>2.3214943310948854E-3</v>
      </c>
      <c r="AV449" s="230">
        <f t="shared" si="648"/>
        <v>2.2365083830804136E-3</v>
      </c>
      <c r="AW449" s="230">
        <f t="shared" si="648"/>
        <v>2.1515224350659419E-3</v>
      </c>
      <c r="AX449" s="230">
        <f t="shared" si="648"/>
        <v>2.0665364870514702E-3</v>
      </c>
      <c r="AY449" s="230">
        <f t="shared" si="648"/>
        <v>1.981550539036999E-3</v>
      </c>
      <c r="AZ449" s="230">
        <f t="shared" si="648"/>
        <v>1.8965645910225272E-3</v>
      </c>
      <c r="BA449" s="230">
        <f t="shared" si="649"/>
        <v>1.8115786430080555E-3</v>
      </c>
      <c r="BB449" s="230">
        <f t="shared" si="649"/>
        <v>1.7265926949935841E-3</v>
      </c>
      <c r="BC449" s="230">
        <f t="shared" si="649"/>
        <v>1.6416067469791126E-3</v>
      </c>
      <c r="BD449" s="230">
        <f t="shared" si="649"/>
        <v>1.5566207989646409E-3</v>
      </c>
      <c r="BE449" s="230">
        <f t="shared" si="649"/>
        <v>1.4716348509501691E-3</v>
      </c>
      <c r="BF449" s="230">
        <f t="shared" si="649"/>
        <v>1.3866489029356977E-3</v>
      </c>
      <c r="BG449" s="230">
        <f t="shared" si="649"/>
        <v>1.3016629549212262E-3</v>
      </c>
      <c r="BH449" s="230">
        <f t="shared" si="649"/>
        <v>1.2166770069067545E-3</v>
      </c>
      <c r="BI449" s="230">
        <f t="shared" si="649"/>
        <v>1.1316910588922828E-3</v>
      </c>
      <c r="BJ449" s="230">
        <f t="shared" si="649"/>
        <v>1.0467051108778113E-3</v>
      </c>
      <c r="BK449" s="230">
        <f t="shared" si="650"/>
        <v>9.6171916286333977E-4</v>
      </c>
      <c r="BL449" s="230">
        <f t="shared" si="650"/>
        <v>8.7673321484886806E-4</v>
      </c>
      <c r="BM449" s="230">
        <f t="shared" si="650"/>
        <v>7.9174726683439636E-4</v>
      </c>
      <c r="BN449" s="230">
        <f t="shared" si="650"/>
        <v>7.0676131881992487E-4</v>
      </c>
      <c r="BO449" s="230">
        <f t="shared" si="650"/>
        <v>6.2177537080545337E-4</v>
      </c>
      <c r="BP449" s="230">
        <f t="shared" si="650"/>
        <v>5.3678942279098167E-4</v>
      </c>
      <c r="BQ449" s="230">
        <f t="shared" si="650"/>
        <v>4.5180347477650996E-4</v>
      </c>
      <c r="BR449" s="230">
        <f t="shared" si="650"/>
        <v>3.6681752676203825E-4</v>
      </c>
      <c r="BS449" s="230">
        <f t="shared" si="650"/>
        <v>2.8183157874756698E-4</v>
      </c>
      <c r="BT449" s="230">
        <f t="shared" si="650"/>
        <v>1.9684563073309527E-4</v>
      </c>
      <c r="BU449" s="230">
        <f t="shared" si="651"/>
        <v>1.1185968271862357E-4</v>
      </c>
      <c r="BV449" s="230">
        <f t="shared" si="651"/>
        <v>2.6873734704152292E-5</v>
      </c>
      <c r="BW449" s="230">
        <f t="shared" si="651"/>
        <v>-4.3942412607974141E-5</v>
      </c>
      <c r="BX449" s="230">
        <f t="shared" si="651"/>
        <v>-5.1529043502765999E-5</v>
      </c>
      <c r="BY449" s="230">
        <f t="shared" si="651"/>
        <v>-5.1529043502765999E-5</v>
      </c>
      <c r="BZ449" s="230">
        <f t="shared" si="651"/>
        <v>-5.1529043502765999E-5</v>
      </c>
      <c r="CA449" s="230">
        <f t="shared" si="651"/>
        <v>-5.1529043502765999E-5</v>
      </c>
      <c r="CB449" s="230">
        <f t="shared" si="651"/>
        <v>-5.1529043502765999E-5</v>
      </c>
      <c r="CC449" s="230">
        <f t="shared" si="651"/>
        <v>-5.1529043502765999E-5</v>
      </c>
      <c r="CD449" s="230">
        <f t="shared" si="651"/>
        <v>-5.1529043502765999E-5</v>
      </c>
      <c r="CE449" s="230">
        <f t="shared" si="652"/>
        <v>-5.1529043502765999E-5</v>
      </c>
      <c r="CF449" s="230">
        <f t="shared" si="652"/>
        <v>-5.1529043502765999E-5</v>
      </c>
      <c r="CG449" s="230">
        <f t="shared" si="652"/>
        <v>-5.1529043502765999E-5</v>
      </c>
      <c r="CH449" s="230">
        <f t="shared" si="652"/>
        <v>-5.1529043502765999E-5</v>
      </c>
      <c r="CI449" s="230">
        <f t="shared" si="652"/>
        <v>-5.1529043502765999E-5</v>
      </c>
      <c r="CJ449" s="230">
        <f t="shared" si="652"/>
        <v>-5.1529043502765999E-5</v>
      </c>
      <c r="CK449" s="230">
        <f t="shared" si="652"/>
        <v>-5.1529043502765999E-5</v>
      </c>
      <c r="CL449" s="230">
        <f t="shared" si="652"/>
        <v>-5.1529043502765999E-5</v>
      </c>
      <c r="CM449" s="230">
        <f t="shared" si="652"/>
        <v>-5.1529043502765999E-5</v>
      </c>
      <c r="CN449" s="230">
        <f t="shared" si="652"/>
        <v>-5.1529043502765999E-5</v>
      </c>
      <c r="CO449" s="230">
        <f t="shared" si="653"/>
        <v>-5.1529043502765999E-5</v>
      </c>
      <c r="CP449" s="230">
        <f t="shared" si="653"/>
        <v>-5.1529043502765999E-5</v>
      </c>
      <c r="CQ449" s="230">
        <f t="shared" si="653"/>
        <v>-5.1529043502765999E-5</v>
      </c>
      <c r="CR449" s="230">
        <f t="shared" si="653"/>
        <v>-5.1529043502765999E-5</v>
      </c>
      <c r="CS449" s="230">
        <f t="shared" si="653"/>
        <v>-5.1529043502765999E-5</v>
      </c>
      <c r="CT449" s="230">
        <f t="shared" si="653"/>
        <v>-5.1529043502765999E-5</v>
      </c>
      <c r="CU449" s="230">
        <f t="shared" si="653"/>
        <v>-5.1529043502765999E-5</v>
      </c>
      <c r="CV449" s="230">
        <f t="shared" si="653"/>
        <v>-5.1529043502765999E-5</v>
      </c>
      <c r="CW449" s="230">
        <f t="shared" si="653"/>
        <v>-5.1529043502765999E-5</v>
      </c>
      <c r="CX449" s="230">
        <f t="shared" si="653"/>
        <v>-5.1529043502765999E-5</v>
      </c>
      <c r="CY449" s="230">
        <f t="shared" si="654"/>
        <v>-5.1529043502765999E-5</v>
      </c>
      <c r="CZ449" s="230">
        <f t="shared" si="654"/>
        <v>-5.1529043502765999E-5</v>
      </c>
      <c r="DA449" s="230">
        <f t="shared" si="654"/>
        <v>-5.1529043502765999E-5</v>
      </c>
      <c r="DB449" s="230">
        <f t="shared" si="654"/>
        <v>-5.1529043502765999E-5</v>
      </c>
      <c r="DC449" s="230">
        <f t="shared" si="654"/>
        <v>-5.1529043502765999E-5</v>
      </c>
      <c r="DD449" s="230">
        <f t="shared" si="654"/>
        <v>-5.1529043502765999E-5</v>
      </c>
      <c r="DE449" s="230">
        <f t="shared" si="654"/>
        <v>-5.1529043502765999E-5</v>
      </c>
      <c r="DF449" s="230">
        <f t="shared" si="654"/>
        <v>-5.1529043502765999E-5</v>
      </c>
      <c r="DG449" s="230">
        <f t="shared" si="654"/>
        <v>-5.1529043502765999E-5</v>
      </c>
      <c r="DH449" s="230">
        <f t="shared" si="654"/>
        <v>-5.1529043502765999E-5</v>
      </c>
      <c r="DI449" s="230">
        <f t="shared" si="655"/>
        <v>-5.1529043502765999E-5</v>
      </c>
      <c r="DJ449" s="230">
        <f t="shared" si="655"/>
        <v>-5.1529043502765999E-5</v>
      </c>
      <c r="DK449" s="230">
        <f t="shared" si="655"/>
        <v>-5.1529043502765999E-5</v>
      </c>
      <c r="DL449" s="230">
        <f t="shared" si="655"/>
        <v>-5.1529043502765999E-5</v>
      </c>
      <c r="DM449" s="230">
        <f t="shared" si="655"/>
        <v>-5.1529043502765999E-5</v>
      </c>
      <c r="DN449" s="230">
        <f t="shared" si="655"/>
        <v>-5.1529043502765999E-5</v>
      </c>
      <c r="DO449" s="230">
        <f t="shared" si="655"/>
        <v>-5.1529043502765999E-5</v>
      </c>
      <c r="DP449" s="230">
        <f t="shared" si="655"/>
        <v>-5.1529043502765999E-5</v>
      </c>
    </row>
    <row r="450" spans="2:120" x14ac:dyDescent="0.25">
      <c r="B450" s="194" t="str">
        <f t="shared" si="603"/>
        <v>Sweden</v>
      </c>
      <c r="C450" s="233">
        <f>'web app'!$C$29</f>
        <v>668.55</v>
      </c>
      <c r="D450" s="234">
        <f>'web app'!$C$17</f>
        <v>0.15</v>
      </c>
      <c r="E450" s="235">
        <f>VLOOKUP($S450,'data countries EDGAR'!$A$15:$AA$223,'data countries EDGAR'!$AA$12,FALSE)</f>
        <v>1.3036122820155574E-3</v>
      </c>
      <c r="F450" s="235">
        <f>VLOOKUP($S450,'data countries EDGAR'!$A$15:$AA$223,'data countries EDGAR'!$Z$12,FALSE)</f>
        <v>1.0764382161862123E-3</v>
      </c>
      <c r="G450" s="193">
        <f t="shared" si="604"/>
        <v>0.74243435268782343</v>
      </c>
      <c r="H450" s="262">
        <f>VLOOKUP($S450,'data countries EDGAR'!$A$15:$AA$223,'data countries EDGAR'!M$12,FALSE)/1000</f>
        <v>3.9495107535651996E-2</v>
      </c>
      <c r="I450" s="236">
        <f>VLOOKUP($S450,'data countries EDGAR'!$A$15:$AA$223,'data countries EDGAR'!N$12,FALSE)/1000</f>
        <v>3.8038845494077995E-2</v>
      </c>
      <c r="J450" s="236">
        <f>VLOOKUP($S450,'data countries EDGAR'!$A$15:$AA$223,'data countries EDGAR'!O$12,FALSE)/1000</f>
        <v>4.0478490039325001E-2</v>
      </c>
      <c r="K450" s="236">
        <f>VLOOKUP($S450,'data countries EDGAR'!$A$15:$AA$223,'data countries EDGAR'!P$12,FALSE)/1000</f>
        <v>3.7752588233860004E-2</v>
      </c>
      <c r="L450" s="236">
        <f>VLOOKUP($S450,'data countries EDGAR'!$A$15:$AA$223,'data countries EDGAR'!Q$12,FALSE)/1000</f>
        <v>3.6668316489166006E-2</v>
      </c>
      <c r="M450" s="236">
        <f>VLOOKUP($S450,'data countries EDGAR'!$A$15:$AA$223,'data countries EDGAR'!R$12,FALSE)/1000</f>
        <v>3.7774192880592999E-2</v>
      </c>
      <c r="N450" s="236"/>
      <c r="O450" s="236"/>
      <c r="P450" s="262">
        <f t="shared" si="605"/>
        <v>0.19071243313702199</v>
      </c>
      <c r="Q450" s="194">
        <f t="shared" si="606"/>
        <v>-3.326691912578638E-2</v>
      </c>
      <c r="R450" s="237">
        <f t="shared" si="607"/>
        <v>6.0296533356643686E-2</v>
      </c>
      <c r="S450" s="194" t="str">
        <f>'data countries EDGAR'!A193</f>
        <v>Sweden</v>
      </c>
      <c r="T450" s="210">
        <f>'web app'!$M$22-1</f>
        <v>2024</v>
      </c>
      <c r="U450" s="228">
        <f t="shared" si="608"/>
        <v>0.55172191955080141</v>
      </c>
      <c r="V450" s="193">
        <f t="shared" si="590"/>
        <v>0.55172191955074001</v>
      </c>
      <c r="W450" s="254">
        <f t="shared" si="609"/>
        <v>6.8465999885025886E-2</v>
      </c>
      <c r="X450" s="197">
        <f t="shared" si="591"/>
        <v>3.7774192880592999E-2</v>
      </c>
      <c r="Y450" s="229">
        <f t="shared" si="592"/>
        <v>-7.5548385761186004E-4</v>
      </c>
      <c r="Z450" s="199">
        <f t="shared" si="610"/>
        <v>3.8529676738204857E-2</v>
      </c>
      <c r="AA450" s="199">
        <f t="shared" si="593"/>
        <v>-157.26346817518828</v>
      </c>
      <c r="AB450" s="200">
        <f t="shared" si="594"/>
        <v>160462.15824146225</v>
      </c>
      <c r="AC450" s="199">
        <f t="shared" si="611"/>
        <v>2024.5076660004338</v>
      </c>
      <c r="AD450" s="199">
        <f t="shared" si="612"/>
        <v>2057.1115296065359</v>
      </c>
      <c r="AE450" s="201">
        <f t="shared" si="613"/>
        <v>2057.1115296065359</v>
      </c>
      <c r="AF450" s="202">
        <f t="shared" si="595"/>
        <v>2056.472087849545</v>
      </c>
      <c r="AG450" s="202">
        <f t="shared" si="614"/>
        <v>2057.1115296065359</v>
      </c>
      <c r="AH450" s="202">
        <f t="shared" si="615"/>
        <v>2057</v>
      </c>
      <c r="AI450" s="177">
        <f t="shared" si="596"/>
        <v>2056</v>
      </c>
      <c r="AJ450" s="178" cm="1">
        <f t="array" ref="AJ450">IFERROR(INDEX($AN$6:$DP$6,MATCH(_xlfn.AGGREGATE(14,6,(AN450:DP450)/(AN450:DP450&lt;=0),1),AN450:DP450,0)),"-")</f>
        <v>2056</v>
      </c>
      <c r="AL450" s="176" t="s">
        <v>302</v>
      </c>
      <c r="AM450" s="154">
        <f t="shared" si="597"/>
        <v>3.9495107535651996E-2</v>
      </c>
      <c r="AN450" s="173">
        <f t="shared" si="598"/>
        <v>3.8038845494077995E-2</v>
      </c>
      <c r="AO450" s="173">
        <f t="shared" si="599"/>
        <v>4.0478490039325001E-2</v>
      </c>
      <c r="AP450" s="173">
        <f t="shared" si="600"/>
        <v>3.7752588233860004E-2</v>
      </c>
      <c r="AQ450" s="173">
        <f t="shared" si="601"/>
        <v>3.6668316489166006E-2</v>
      </c>
      <c r="AR450" s="173">
        <f t="shared" si="602"/>
        <v>3.7774192880592999E-2</v>
      </c>
      <c r="AS450" s="230">
        <f t="shared" si="648"/>
        <v>3.6592718806758608E-2</v>
      </c>
      <c r="AT450" s="230">
        <f t="shared" si="648"/>
        <v>3.5411244732924216E-2</v>
      </c>
      <c r="AU450" s="230">
        <f t="shared" si="648"/>
        <v>3.4229770659089824E-2</v>
      </c>
      <c r="AV450" s="230">
        <f t="shared" si="648"/>
        <v>3.3048296585255432E-2</v>
      </c>
      <c r="AW450" s="230">
        <f t="shared" si="648"/>
        <v>3.186682251142104E-2</v>
      </c>
      <c r="AX450" s="230">
        <f t="shared" si="648"/>
        <v>3.0685348437586645E-2</v>
      </c>
      <c r="AY450" s="230">
        <f t="shared" si="648"/>
        <v>2.9503874363752253E-2</v>
      </c>
      <c r="AZ450" s="230">
        <f t="shared" si="648"/>
        <v>2.8322400289917862E-2</v>
      </c>
      <c r="BA450" s="230">
        <f t="shared" si="649"/>
        <v>2.714092621608347E-2</v>
      </c>
      <c r="BB450" s="230">
        <f t="shared" si="649"/>
        <v>2.5959452142249078E-2</v>
      </c>
      <c r="BC450" s="230">
        <f t="shared" si="649"/>
        <v>2.4777978068414683E-2</v>
      </c>
      <c r="BD450" s="230">
        <f t="shared" si="649"/>
        <v>2.3596503994580291E-2</v>
      </c>
      <c r="BE450" s="230">
        <f t="shared" si="649"/>
        <v>2.2415029920745899E-2</v>
      </c>
      <c r="BF450" s="230">
        <f t="shared" si="649"/>
        <v>2.1233555846911507E-2</v>
      </c>
      <c r="BG450" s="230">
        <f t="shared" si="649"/>
        <v>2.0052081773077116E-2</v>
      </c>
      <c r="BH450" s="230">
        <f t="shared" si="649"/>
        <v>1.8870607699242724E-2</v>
      </c>
      <c r="BI450" s="230">
        <f t="shared" si="649"/>
        <v>1.7689133625408332E-2</v>
      </c>
      <c r="BJ450" s="230">
        <f t="shared" si="649"/>
        <v>1.650765955157394E-2</v>
      </c>
      <c r="BK450" s="230">
        <f t="shared" si="650"/>
        <v>1.5326185477739548E-2</v>
      </c>
      <c r="BL450" s="230">
        <f t="shared" si="650"/>
        <v>1.4144711403905157E-2</v>
      </c>
      <c r="BM450" s="230">
        <f t="shared" si="650"/>
        <v>1.2963237330070761E-2</v>
      </c>
      <c r="BN450" s="230">
        <f t="shared" si="650"/>
        <v>1.178176325623637E-2</v>
      </c>
      <c r="BO450" s="230">
        <f t="shared" si="650"/>
        <v>1.0600289182401978E-2</v>
      </c>
      <c r="BP450" s="230">
        <f t="shared" si="650"/>
        <v>9.418815108567586E-3</v>
      </c>
      <c r="BQ450" s="230">
        <f t="shared" si="650"/>
        <v>8.2373410347331942E-3</v>
      </c>
      <c r="BR450" s="230">
        <f t="shared" si="650"/>
        <v>7.0558669608988024E-3</v>
      </c>
      <c r="BS450" s="230">
        <f t="shared" si="650"/>
        <v>5.8743928870644072E-3</v>
      </c>
      <c r="BT450" s="230">
        <f t="shared" si="650"/>
        <v>4.6929188132300154E-3</v>
      </c>
      <c r="BU450" s="230">
        <f t="shared" si="651"/>
        <v>3.5114447393956236E-3</v>
      </c>
      <c r="BV450" s="230">
        <f t="shared" si="651"/>
        <v>2.3299706655612318E-3</v>
      </c>
      <c r="BW450" s="230">
        <f t="shared" si="651"/>
        <v>1.14849659172684E-3</v>
      </c>
      <c r="BX450" s="230">
        <f t="shared" si="651"/>
        <v>-3.2977482107551803E-5</v>
      </c>
      <c r="BY450" s="230">
        <f t="shared" si="651"/>
        <v>-7.4813576636883236E-4</v>
      </c>
      <c r="BZ450" s="230">
        <f t="shared" si="651"/>
        <v>-7.5548385761186004E-4</v>
      </c>
      <c r="CA450" s="230">
        <f t="shared" si="651"/>
        <v>-7.5548385761186004E-4</v>
      </c>
      <c r="CB450" s="230">
        <f t="shared" si="651"/>
        <v>-7.5548385761186004E-4</v>
      </c>
      <c r="CC450" s="230">
        <f t="shared" si="651"/>
        <v>-7.5548385761186004E-4</v>
      </c>
      <c r="CD450" s="230">
        <f t="shared" si="651"/>
        <v>-7.5548385761186004E-4</v>
      </c>
      <c r="CE450" s="230">
        <f t="shared" si="652"/>
        <v>-7.5548385761186004E-4</v>
      </c>
      <c r="CF450" s="230">
        <f t="shared" si="652"/>
        <v>-7.5548385761186004E-4</v>
      </c>
      <c r="CG450" s="230">
        <f t="shared" si="652"/>
        <v>-7.5548385761186004E-4</v>
      </c>
      <c r="CH450" s="230">
        <f t="shared" si="652"/>
        <v>-7.5548385761186004E-4</v>
      </c>
      <c r="CI450" s="230">
        <f t="shared" si="652"/>
        <v>-7.5548385761186004E-4</v>
      </c>
      <c r="CJ450" s="230">
        <f t="shared" si="652"/>
        <v>-7.5548385761186004E-4</v>
      </c>
      <c r="CK450" s="230">
        <f t="shared" si="652"/>
        <v>-7.5548385761186004E-4</v>
      </c>
      <c r="CL450" s="230">
        <f t="shared" si="652"/>
        <v>-7.5548385761186004E-4</v>
      </c>
      <c r="CM450" s="230">
        <f t="shared" si="652"/>
        <v>-7.5548385761186004E-4</v>
      </c>
      <c r="CN450" s="230">
        <f t="shared" si="652"/>
        <v>-7.5548385761186004E-4</v>
      </c>
      <c r="CO450" s="230">
        <f t="shared" si="653"/>
        <v>-7.5548385761186004E-4</v>
      </c>
      <c r="CP450" s="230">
        <f t="shared" si="653"/>
        <v>-7.5548385761186004E-4</v>
      </c>
      <c r="CQ450" s="230">
        <f t="shared" si="653"/>
        <v>-7.5548385761186004E-4</v>
      </c>
      <c r="CR450" s="230">
        <f t="shared" si="653"/>
        <v>-7.5548385761186004E-4</v>
      </c>
      <c r="CS450" s="230">
        <f t="shared" si="653"/>
        <v>-7.5548385761186004E-4</v>
      </c>
      <c r="CT450" s="230">
        <f t="shared" si="653"/>
        <v>-7.5548385761186004E-4</v>
      </c>
      <c r="CU450" s="230">
        <f t="shared" si="653"/>
        <v>-7.5548385761186004E-4</v>
      </c>
      <c r="CV450" s="230">
        <f t="shared" si="653"/>
        <v>-7.5548385761186004E-4</v>
      </c>
      <c r="CW450" s="230">
        <f t="shared" si="653"/>
        <v>-7.5548385761186004E-4</v>
      </c>
      <c r="CX450" s="230">
        <f t="shared" si="653"/>
        <v>-7.5548385761186004E-4</v>
      </c>
      <c r="CY450" s="230">
        <f t="shared" si="654"/>
        <v>-7.5548385761186004E-4</v>
      </c>
      <c r="CZ450" s="230">
        <f t="shared" si="654"/>
        <v>-7.5548385761186004E-4</v>
      </c>
      <c r="DA450" s="230">
        <f t="shared" si="654"/>
        <v>-7.5548385761186004E-4</v>
      </c>
      <c r="DB450" s="230">
        <f t="shared" si="654"/>
        <v>-7.5548385761186004E-4</v>
      </c>
      <c r="DC450" s="230">
        <f t="shared" si="654"/>
        <v>-7.5548385761186004E-4</v>
      </c>
      <c r="DD450" s="230">
        <f t="shared" si="654"/>
        <v>-7.5548385761186004E-4</v>
      </c>
      <c r="DE450" s="230">
        <f t="shared" si="654"/>
        <v>-7.5548385761186004E-4</v>
      </c>
      <c r="DF450" s="230">
        <f t="shared" si="654"/>
        <v>-7.5548385761186004E-4</v>
      </c>
      <c r="DG450" s="230">
        <f t="shared" si="654"/>
        <v>-7.5548385761186004E-4</v>
      </c>
      <c r="DH450" s="230">
        <f t="shared" si="654"/>
        <v>-7.5548385761186004E-4</v>
      </c>
      <c r="DI450" s="230">
        <f t="shared" si="655"/>
        <v>-7.5548385761186004E-4</v>
      </c>
      <c r="DJ450" s="230">
        <f t="shared" si="655"/>
        <v>-7.5548385761186004E-4</v>
      </c>
      <c r="DK450" s="230">
        <f t="shared" si="655"/>
        <v>-7.5548385761186004E-4</v>
      </c>
      <c r="DL450" s="230">
        <f t="shared" si="655"/>
        <v>-7.5548385761186004E-4</v>
      </c>
      <c r="DM450" s="230">
        <f t="shared" si="655"/>
        <v>-7.5548385761186004E-4</v>
      </c>
      <c r="DN450" s="230">
        <f t="shared" si="655"/>
        <v>-7.5548385761186004E-4</v>
      </c>
      <c r="DO450" s="230">
        <f t="shared" si="655"/>
        <v>-7.5548385761186004E-4</v>
      </c>
      <c r="DP450" s="230">
        <f t="shared" si="655"/>
        <v>-7.5548385761186004E-4</v>
      </c>
    </row>
    <row r="451" spans="2:120" x14ac:dyDescent="0.25">
      <c r="B451" s="194" t="str">
        <f t="shared" si="603"/>
        <v>Switzerland and Liechtenstein</v>
      </c>
      <c r="C451" s="233">
        <f>'web app'!$C$29</f>
        <v>668.55</v>
      </c>
      <c r="D451" s="234">
        <f>'web app'!$C$17</f>
        <v>0.15</v>
      </c>
      <c r="E451" s="235">
        <f>VLOOKUP($S451,'data countries EDGAR'!$A$15:$AA$223,'data countries EDGAR'!$AA$12,FALSE)</f>
        <v>1.1162520108574025E-3</v>
      </c>
      <c r="F451" s="235">
        <f>VLOOKUP($S451,'data countries EDGAR'!$A$15:$AA$223,'data countries EDGAR'!$Z$12,FALSE)</f>
        <v>1.0464653590692592E-3</v>
      </c>
      <c r="G451" s="193">
        <f t="shared" si="604"/>
        <v>0.70661279571369773</v>
      </c>
      <c r="H451" s="262">
        <f>VLOOKUP($S451,'data countries EDGAR'!$A$15:$AA$223,'data countries EDGAR'!M$12,FALSE)/1000</f>
        <v>3.8395386996948999E-2</v>
      </c>
      <c r="I451" s="236">
        <f>VLOOKUP($S451,'data countries EDGAR'!$A$15:$AA$223,'data countries EDGAR'!N$12,FALSE)/1000</f>
        <v>3.5940116151449999E-2</v>
      </c>
      <c r="J451" s="236">
        <f>VLOOKUP($S451,'data countries EDGAR'!$A$15:$AA$223,'data countries EDGAR'!O$12,FALSE)/1000</f>
        <v>3.7630101833195997E-2</v>
      </c>
      <c r="K451" s="236">
        <f>VLOOKUP($S451,'data countries EDGAR'!$A$15:$AA$223,'data countries EDGAR'!P$12,FALSE)/1000</f>
        <v>3.4480540812592997E-2</v>
      </c>
      <c r="L451" s="236">
        <f>VLOOKUP($S451,'data countries EDGAR'!$A$15:$AA$223,'data countries EDGAR'!Q$12,FALSE)/1000</f>
        <v>3.3666093880709999E-2</v>
      </c>
      <c r="M451" s="236">
        <f>VLOOKUP($S451,'data countries EDGAR'!$A$15:$AA$223,'data countries EDGAR'!R$12,FALSE)/1000</f>
        <v>3.3732136475895999E-2</v>
      </c>
      <c r="N451" s="236"/>
      <c r="O451" s="236"/>
      <c r="P451" s="262">
        <f t="shared" si="605"/>
        <v>0.17544898915384499</v>
      </c>
      <c r="Q451" s="194">
        <f t="shared" si="606"/>
        <v>-2.8274952515932535E-2</v>
      </c>
      <c r="R451" s="237">
        <f t="shared" si="607"/>
        <v>5.323207674683017E-2</v>
      </c>
      <c r="S451" s="194" t="str">
        <f>'data countries EDGAR'!A194</f>
        <v>Switzerland and Liechtenstein</v>
      </c>
      <c r="T451" s="210">
        <f>'web app'!$M$22-1</f>
        <v>2024</v>
      </c>
      <c r="U451" s="228">
        <f t="shared" si="608"/>
        <v>0.53116380655985274</v>
      </c>
      <c r="V451" s="193">
        <f t="shared" si="590"/>
        <v>0.53116380655893591</v>
      </c>
      <c r="W451" s="254">
        <f t="shared" si="609"/>
        <v>6.3506089945114086E-2</v>
      </c>
      <c r="X451" s="197">
        <f t="shared" si="591"/>
        <v>3.3732136475895999E-2</v>
      </c>
      <c r="Y451" s="229">
        <f t="shared" si="592"/>
        <v>-6.7464272951791996E-4</v>
      </c>
      <c r="Z451" s="199">
        <f t="shared" si="610"/>
        <v>3.440677920541392E-2</v>
      </c>
      <c r="AA451" s="199">
        <f t="shared" si="593"/>
        <v>-140.51232908993276</v>
      </c>
      <c r="AB451" s="200">
        <f t="shared" si="594"/>
        <v>143447.58499125944</v>
      </c>
      <c r="AC451" s="199">
        <f t="shared" si="611"/>
        <v>2024.5071738584461</v>
      </c>
      <c r="AD451" s="199">
        <f t="shared" si="612"/>
        <v>2059.3487503200977</v>
      </c>
      <c r="AE451" s="201">
        <f t="shared" si="613"/>
        <v>2059.3487503200977</v>
      </c>
      <c r="AF451" s="202">
        <f t="shared" si="595"/>
        <v>2058.6654414902919</v>
      </c>
      <c r="AG451" s="202">
        <f t="shared" si="614"/>
        <v>2059.3487503200977</v>
      </c>
      <c r="AH451" s="202">
        <f t="shared" si="615"/>
        <v>2059</v>
      </c>
      <c r="AI451" s="177">
        <f t="shared" si="596"/>
        <v>2059</v>
      </c>
      <c r="AJ451" s="178" cm="1">
        <f t="array" ref="AJ451">IFERROR(INDEX($AN$6:$DP$6,MATCH(_xlfn.AGGREGATE(14,6,(AN451:DP451)/(AN451:DP451&lt;=0),1),AN451:DP451,0)),"-")</f>
        <v>2059</v>
      </c>
      <c r="AL451" s="176" t="s">
        <v>302</v>
      </c>
      <c r="AM451" s="154">
        <f t="shared" si="597"/>
        <v>3.8395386996948999E-2</v>
      </c>
      <c r="AN451" s="173">
        <f t="shared" si="598"/>
        <v>3.5940116151449999E-2</v>
      </c>
      <c r="AO451" s="173">
        <f t="shared" si="599"/>
        <v>3.7630101833195997E-2</v>
      </c>
      <c r="AP451" s="173">
        <f t="shared" si="600"/>
        <v>3.4480540812592997E-2</v>
      </c>
      <c r="AQ451" s="173">
        <f t="shared" si="601"/>
        <v>3.3666093880709999E-2</v>
      </c>
      <c r="AR451" s="173">
        <f t="shared" si="602"/>
        <v>3.3732136475895999E-2</v>
      </c>
      <c r="AS451" s="230">
        <f t="shared" si="648"/>
        <v>3.2744819028659701E-2</v>
      </c>
      <c r="AT451" s="230">
        <f t="shared" si="648"/>
        <v>3.1757501581423403E-2</v>
      </c>
      <c r="AU451" s="230">
        <f t="shared" si="648"/>
        <v>3.0770184134187108E-2</v>
      </c>
      <c r="AV451" s="230">
        <f t="shared" si="648"/>
        <v>2.9782866686950814E-2</v>
      </c>
      <c r="AW451" s="230">
        <f t="shared" si="648"/>
        <v>2.8795549239714516E-2</v>
      </c>
      <c r="AX451" s="230">
        <f t="shared" si="648"/>
        <v>2.7808231792478218E-2</v>
      </c>
      <c r="AY451" s="230">
        <f t="shared" si="648"/>
        <v>2.682091434524192E-2</v>
      </c>
      <c r="AZ451" s="230">
        <f t="shared" si="648"/>
        <v>2.5833596898005625E-2</v>
      </c>
      <c r="BA451" s="230">
        <f t="shared" si="649"/>
        <v>2.484627945076933E-2</v>
      </c>
      <c r="BB451" s="230">
        <f t="shared" si="649"/>
        <v>2.3858962003533032E-2</v>
      </c>
      <c r="BC451" s="230">
        <f t="shared" si="649"/>
        <v>2.2871644556296734E-2</v>
      </c>
      <c r="BD451" s="230">
        <f t="shared" si="649"/>
        <v>2.1884327109060436E-2</v>
      </c>
      <c r="BE451" s="230">
        <f t="shared" si="649"/>
        <v>2.0897009661824142E-2</v>
      </c>
      <c r="BF451" s="230">
        <f t="shared" si="649"/>
        <v>1.9909692214587844E-2</v>
      </c>
      <c r="BG451" s="230">
        <f t="shared" si="649"/>
        <v>1.8922374767351549E-2</v>
      </c>
      <c r="BH451" s="230">
        <f t="shared" si="649"/>
        <v>1.7935057320115251E-2</v>
      </c>
      <c r="BI451" s="230">
        <f t="shared" si="649"/>
        <v>1.6947739872878953E-2</v>
      </c>
      <c r="BJ451" s="230">
        <f t="shared" si="649"/>
        <v>1.5960422425642658E-2</v>
      </c>
      <c r="BK451" s="230">
        <f t="shared" si="650"/>
        <v>1.497310497840636E-2</v>
      </c>
      <c r="BL451" s="230">
        <f t="shared" si="650"/>
        <v>1.3985787531170066E-2</v>
      </c>
      <c r="BM451" s="230">
        <f t="shared" si="650"/>
        <v>1.2998470083933768E-2</v>
      </c>
      <c r="BN451" s="230">
        <f t="shared" si="650"/>
        <v>1.201115263669747E-2</v>
      </c>
      <c r="BO451" s="230">
        <f t="shared" si="650"/>
        <v>1.1023835189461175E-2</v>
      </c>
      <c r="BP451" s="230">
        <f t="shared" si="650"/>
        <v>1.0036517742224877E-2</v>
      </c>
      <c r="BQ451" s="230">
        <f t="shared" si="650"/>
        <v>9.049200294988579E-3</v>
      </c>
      <c r="BR451" s="230">
        <f t="shared" si="650"/>
        <v>8.0618828477522844E-3</v>
      </c>
      <c r="BS451" s="230">
        <f t="shared" si="650"/>
        <v>7.0745654005159864E-3</v>
      </c>
      <c r="BT451" s="230">
        <f t="shared" si="650"/>
        <v>6.0872479532796883E-3</v>
      </c>
      <c r="BU451" s="230">
        <f t="shared" si="651"/>
        <v>5.0999305060433937E-3</v>
      </c>
      <c r="BV451" s="230">
        <f t="shared" si="651"/>
        <v>4.1126130588070957E-3</v>
      </c>
      <c r="BW451" s="230">
        <f t="shared" si="651"/>
        <v>3.1252956115708011E-3</v>
      </c>
      <c r="BX451" s="230">
        <f t="shared" si="651"/>
        <v>2.1379781643345031E-3</v>
      </c>
      <c r="BY451" s="230">
        <f t="shared" si="651"/>
        <v>1.150660717098205E-3</v>
      </c>
      <c r="BZ451" s="230">
        <f t="shared" si="651"/>
        <v>1.6334326986190695E-4</v>
      </c>
      <c r="CA451" s="230">
        <f t="shared" si="651"/>
        <v>-6.1460060569779615E-4</v>
      </c>
      <c r="CB451" s="230">
        <f t="shared" si="651"/>
        <v>-6.7464272951791996E-4</v>
      </c>
      <c r="CC451" s="230">
        <f t="shared" si="651"/>
        <v>-6.7464272951791996E-4</v>
      </c>
      <c r="CD451" s="230">
        <f t="shared" si="651"/>
        <v>-6.7464272951791996E-4</v>
      </c>
      <c r="CE451" s="230">
        <f t="shared" si="652"/>
        <v>-6.7464272951791996E-4</v>
      </c>
      <c r="CF451" s="230">
        <f t="shared" si="652"/>
        <v>-6.7464272951791996E-4</v>
      </c>
      <c r="CG451" s="230">
        <f t="shared" si="652"/>
        <v>-6.7464272951791996E-4</v>
      </c>
      <c r="CH451" s="230">
        <f t="shared" si="652"/>
        <v>-6.7464272951791996E-4</v>
      </c>
      <c r="CI451" s="230">
        <f t="shared" si="652"/>
        <v>-6.7464272951791996E-4</v>
      </c>
      <c r="CJ451" s="230">
        <f t="shared" si="652"/>
        <v>-6.7464272951791996E-4</v>
      </c>
      <c r="CK451" s="230">
        <f t="shared" si="652"/>
        <v>-6.7464272951791996E-4</v>
      </c>
      <c r="CL451" s="230">
        <f t="shared" si="652"/>
        <v>-6.7464272951791996E-4</v>
      </c>
      <c r="CM451" s="230">
        <f t="shared" si="652"/>
        <v>-6.7464272951791996E-4</v>
      </c>
      <c r="CN451" s="230">
        <f t="shared" si="652"/>
        <v>-6.7464272951791996E-4</v>
      </c>
      <c r="CO451" s="230">
        <f t="shared" si="653"/>
        <v>-6.7464272951791996E-4</v>
      </c>
      <c r="CP451" s="230">
        <f t="shared" si="653"/>
        <v>-6.7464272951791996E-4</v>
      </c>
      <c r="CQ451" s="230">
        <f t="shared" si="653"/>
        <v>-6.7464272951791996E-4</v>
      </c>
      <c r="CR451" s="230">
        <f t="shared" si="653"/>
        <v>-6.7464272951791996E-4</v>
      </c>
      <c r="CS451" s="230">
        <f t="shared" si="653"/>
        <v>-6.7464272951791996E-4</v>
      </c>
      <c r="CT451" s="230">
        <f t="shared" si="653"/>
        <v>-6.7464272951791996E-4</v>
      </c>
      <c r="CU451" s="230">
        <f t="shared" si="653"/>
        <v>-6.7464272951791996E-4</v>
      </c>
      <c r="CV451" s="230">
        <f t="shared" si="653"/>
        <v>-6.7464272951791996E-4</v>
      </c>
      <c r="CW451" s="230">
        <f t="shared" si="653"/>
        <v>-6.7464272951791996E-4</v>
      </c>
      <c r="CX451" s="230">
        <f t="shared" si="653"/>
        <v>-6.7464272951791996E-4</v>
      </c>
      <c r="CY451" s="230">
        <f t="shared" si="654"/>
        <v>-6.7464272951791996E-4</v>
      </c>
      <c r="CZ451" s="230">
        <f t="shared" si="654"/>
        <v>-6.7464272951791996E-4</v>
      </c>
      <c r="DA451" s="230">
        <f t="shared" si="654"/>
        <v>-6.7464272951791996E-4</v>
      </c>
      <c r="DB451" s="230">
        <f t="shared" si="654"/>
        <v>-6.7464272951791996E-4</v>
      </c>
      <c r="DC451" s="230">
        <f t="shared" si="654"/>
        <v>-6.7464272951791996E-4</v>
      </c>
      <c r="DD451" s="230">
        <f t="shared" si="654"/>
        <v>-6.7464272951791996E-4</v>
      </c>
      <c r="DE451" s="230">
        <f t="shared" si="654"/>
        <v>-6.7464272951791996E-4</v>
      </c>
      <c r="DF451" s="230">
        <f t="shared" si="654"/>
        <v>-6.7464272951791996E-4</v>
      </c>
      <c r="DG451" s="230">
        <f t="shared" si="654"/>
        <v>-6.7464272951791996E-4</v>
      </c>
      <c r="DH451" s="230">
        <f t="shared" si="654"/>
        <v>-6.7464272951791996E-4</v>
      </c>
      <c r="DI451" s="230">
        <f t="shared" si="655"/>
        <v>-6.7464272951791996E-4</v>
      </c>
      <c r="DJ451" s="230">
        <f t="shared" si="655"/>
        <v>-6.7464272951791996E-4</v>
      </c>
      <c r="DK451" s="230">
        <f t="shared" si="655"/>
        <v>-6.7464272951791996E-4</v>
      </c>
      <c r="DL451" s="230">
        <f t="shared" si="655"/>
        <v>-6.7464272951791996E-4</v>
      </c>
      <c r="DM451" s="230">
        <f t="shared" si="655"/>
        <v>-6.7464272951791996E-4</v>
      </c>
      <c r="DN451" s="230">
        <f t="shared" si="655"/>
        <v>-6.7464272951791996E-4</v>
      </c>
      <c r="DO451" s="230">
        <f t="shared" si="655"/>
        <v>-6.7464272951791996E-4</v>
      </c>
      <c r="DP451" s="230">
        <f t="shared" si="655"/>
        <v>-6.7464272951791996E-4</v>
      </c>
    </row>
    <row r="452" spans="2:120" x14ac:dyDescent="0.25">
      <c r="B452" s="194" t="str">
        <f t="shared" si="603"/>
        <v>Syria</v>
      </c>
      <c r="C452" s="233">
        <f>'web app'!$C$29</f>
        <v>668.55</v>
      </c>
      <c r="D452" s="234">
        <f>'web app'!$C$17</f>
        <v>0.15</v>
      </c>
      <c r="E452" s="235">
        <f>VLOOKUP($S452,'data countries EDGAR'!$A$15:$AA$223,'data countries EDGAR'!$AA$12,FALSE)</f>
        <v>2.3988297738793598E-3</v>
      </c>
      <c r="F452" s="235">
        <f>VLOOKUP($S452,'data countries EDGAR'!$A$15:$AA$223,'data countries EDGAR'!$Z$12,FALSE)</f>
        <v>9.0805707955798366E-4</v>
      </c>
      <c r="G452" s="193">
        <f t="shared" si="604"/>
        <v>0.75657997325677329</v>
      </c>
      <c r="H452" s="262">
        <f>VLOOKUP($S452,'data countries EDGAR'!$A$15:$AA$223,'data countries EDGAR'!M$12,FALSE)/1000</f>
        <v>3.3317111438793998E-2</v>
      </c>
      <c r="I452" s="236">
        <f>VLOOKUP($S452,'data countries EDGAR'!$A$15:$AA$223,'data countries EDGAR'!N$12,FALSE)/1000</f>
        <v>3.1749202119644E-2</v>
      </c>
      <c r="J452" s="236">
        <f>VLOOKUP($S452,'data countries EDGAR'!$A$15:$AA$223,'data countries EDGAR'!O$12,FALSE)/1000</f>
        <v>3.2036263456086997E-2</v>
      </c>
      <c r="K452" s="236">
        <f>VLOOKUP($S452,'data countries EDGAR'!$A$15:$AA$223,'data countries EDGAR'!P$12,FALSE)/1000</f>
        <v>3.1165574561363003E-2</v>
      </c>
      <c r="L452" s="236">
        <f>VLOOKUP($S452,'data countries EDGAR'!$A$15:$AA$223,'data countries EDGAR'!Q$12,FALSE)/1000</f>
        <v>3.1357112542525004E-2</v>
      </c>
      <c r="M452" s="236">
        <f>VLOOKUP($S452,'data countries EDGAR'!$A$15:$AA$223,'data countries EDGAR'!R$12,FALSE)/1000</f>
        <v>3.1449838479995003E-2</v>
      </c>
      <c r="N452" s="236"/>
      <c r="O452" s="236"/>
      <c r="P452" s="262">
        <f t="shared" si="605"/>
        <v>0.157757991159614</v>
      </c>
      <c r="Q452" s="194">
        <f t="shared" si="606"/>
        <v>-2.23899260706906E-2</v>
      </c>
      <c r="R452" s="237">
        <f t="shared" si="607"/>
        <v>3.738995350885068E-2</v>
      </c>
      <c r="S452" s="194" t="str">
        <f>'data countries EDGAR'!A195</f>
        <v>Syria</v>
      </c>
      <c r="T452" s="210">
        <f>'web app'!$M$22-1</f>
        <v>2024</v>
      </c>
      <c r="U452" s="228">
        <f t="shared" si="608"/>
        <v>0.59882198209715931</v>
      </c>
      <c r="V452" s="193">
        <f t="shared" si="590"/>
        <v>0.59882198209700432</v>
      </c>
      <c r="W452" s="254">
        <f t="shared" si="609"/>
        <v>5.251951234271357E-2</v>
      </c>
      <c r="X452" s="197">
        <f t="shared" si="591"/>
        <v>3.1449838479995003E-2</v>
      </c>
      <c r="Y452" s="229">
        <f t="shared" si="592"/>
        <v>-6.2899676959990002E-4</v>
      </c>
      <c r="Z452" s="199">
        <f t="shared" si="610"/>
        <v>3.20788352495949E-2</v>
      </c>
      <c r="AA452" s="199">
        <f t="shared" si="593"/>
        <v>-131.21253423403286</v>
      </c>
      <c r="AB452" s="200">
        <f t="shared" si="594"/>
        <v>134161.46140280986</v>
      </c>
      <c r="AC452" s="199">
        <f t="shared" si="611"/>
        <v>2024.5060519884833</v>
      </c>
      <c r="AD452" s="199">
        <f t="shared" si="612"/>
        <v>2065.8087369716254</v>
      </c>
      <c r="AE452" s="201">
        <f t="shared" si="613"/>
        <v>2065.8087369716254</v>
      </c>
      <c r="AF452" s="202">
        <f t="shared" si="595"/>
        <v>2064.9987617368874</v>
      </c>
      <c r="AG452" s="202">
        <f t="shared" si="614"/>
        <v>2065.8087369716254</v>
      </c>
      <c r="AH452" s="202">
        <f t="shared" si="615"/>
        <v>2065</v>
      </c>
      <c r="AI452" s="177">
        <f t="shared" si="596"/>
        <v>2065</v>
      </c>
      <c r="AJ452" s="178" cm="1">
        <f t="array" ref="AJ452">IFERROR(INDEX($AN$6:$DP$6,MATCH(_xlfn.AGGREGATE(14,6,(AN452:DP452)/(AN452:DP452&lt;=0),1),AN452:DP452,0)),"-")</f>
        <v>2065</v>
      </c>
      <c r="AL452" s="176" t="s">
        <v>302</v>
      </c>
      <c r="AM452" s="154">
        <f t="shared" si="597"/>
        <v>3.3317111438793998E-2</v>
      </c>
      <c r="AN452" s="173">
        <f t="shared" si="598"/>
        <v>3.1749202119644E-2</v>
      </c>
      <c r="AO452" s="173">
        <f t="shared" si="599"/>
        <v>3.2036263456086997E-2</v>
      </c>
      <c r="AP452" s="173">
        <f t="shared" si="600"/>
        <v>3.1165574561363003E-2</v>
      </c>
      <c r="AQ452" s="173">
        <f t="shared" si="601"/>
        <v>3.1357112542525004E-2</v>
      </c>
      <c r="AR452" s="173">
        <f t="shared" si="602"/>
        <v>3.1449838479995003E-2</v>
      </c>
      <c r="AS452" s="230">
        <f t="shared" ref="AS452:AZ461" si="656">IF(AS$6&lt;=$T452,0,IF(AS$6&lt;$AH452,$X452+($Y452-$X452)/($AG452-($T452+0.5))*(AS$6+0.5-($T452+0.5)),
IF(AS$6=$AH452,($X452+($Y452-$X452)/($AG452-($T452+0.5))*(0.5*($AG452+$AH452)-($T452+0.5)))*($AG452-$AH452)+$Y452*($AH452+1-$AG452),
$Y452)))</f>
        <v>3.0673275515321705E-2</v>
      </c>
      <c r="AT452" s="230">
        <f t="shared" si="656"/>
        <v>2.9896712550648408E-2</v>
      </c>
      <c r="AU452" s="230">
        <f t="shared" si="656"/>
        <v>2.912014958597511E-2</v>
      </c>
      <c r="AV452" s="230">
        <f t="shared" si="656"/>
        <v>2.8343586621301813E-2</v>
      </c>
      <c r="AW452" s="230">
        <f t="shared" si="656"/>
        <v>2.7567023656628515E-2</v>
      </c>
      <c r="AX452" s="230">
        <f t="shared" si="656"/>
        <v>2.6790460691955217E-2</v>
      </c>
      <c r="AY452" s="230">
        <f t="shared" si="656"/>
        <v>2.601389772728192E-2</v>
      </c>
      <c r="AZ452" s="230">
        <f t="shared" si="656"/>
        <v>2.5237334762608622E-2</v>
      </c>
      <c r="BA452" s="230">
        <f t="shared" ref="BA452:BJ461" si="657">IF(BA$6&lt;=$T452,0,IF(BA$6&lt;$AH452,$X452+($Y452-$X452)/($AG452-($T452+0.5))*(BA$6+0.5-($T452+0.5)),
IF(BA$6=$AH452,($X452+($Y452-$X452)/($AG452-($T452+0.5))*(0.5*($AG452+$AH452)-($T452+0.5)))*($AG452-$AH452)+$Y452*($AH452+1-$AG452),
$Y452)))</f>
        <v>2.4460771797935325E-2</v>
      </c>
      <c r="BB452" s="230">
        <f t="shared" si="657"/>
        <v>2.3684208833262027E-2</v>
      </c>
      <c r="BC452" s="230">
        <f t="shared" si="657"/>
        <v>2.2907645868588726E-2</v>
      </c>
      <c r="BD452" s="230">
        <f t="shared" si="657"/>
        <v>2.2131082903915432E-2</v>
      </c>
      <c r="BE452" s="230">
        <f t="shared" si="657"/>
        <v>2.1354519939242131E-2</v>
      </c>
      <c r="BF452" s="230">
        <f t="shared" si="657"/>
        <v>2.0577956974568837E-2</v>
      </c>
      <c r="BG452" s="230">
        <f t="shared" si="657"/>
        <v>1.9801394009895536E-2</v>
      </c>
      <c r="BH452" s="230">
        <f t="shared" si="657"/>
        <v>1.9024831045222242E-2</v>
      </c>
      <c r="BI452" s="230">
        <f t="shared" si="657"/>
        <v>1.8248268080548941E-2</v>
      </c>
      <c r="BJ452" s="230">
        <f t="shared" si="657"/>
        <v>1.7471705115875646E-2</v>
      </c>
      <c r="BK452" s="230">
        <f t="shared" ref="BK452:BT461" si="658">IF(BK$6&lt;=$T452,0,IF(BK$6&lt;$AH452,$X452+($Y452-$X452)/($AG452-($T452+0.5))*(BK$6+0.5-($T452+0.5)),
IF(BK$6=$AH452,($X452+($Y452-$X452)/($AG452-($T452+0.5))*(0.5*($AG452+$AH452)-($T452+0.5)))*($AG452-$AH452)+$Y452*($AH452+1-$AG452),
$Y452)))</f>
        <v>1.6695142151202345E-2</v>
      </c>
      <c r="BL452" s="230">
        <f t="shared" si="658"/>
        <v>1.5918579186529051E-2</v>
      </c>
      <c r="BM452" s="230">
        <f t="shared" si="658"/>
        <v>1.514201622185575E-2</v>
      </c>
      <c r="BN452" s="230">
        <f t="shared" si="658"/>
        <v>1.4365453257182453E-2</v>
      </c>
      <c r="BO452" s="230">
        <f t="shared" si="658"/>
        <v>1.3588890292509155E-2</v>
      </c>
      <c r="BP452" s="230">
        <f t="shared" si="658"/>
        <v>1.2812327327835858E-2</v>
      </c>
      <c r="BQ452" s="230">
        <f t="shared" si="658"/>
        <v>1.203576436316256E-2</v>
      </c>
      <c r="BR452" s="230">
        <f t="shared" si="658"/>
        <v>1.1259201398489262E-2</v>
      </c>
      <c r="BS452" s="230">
        <f t="shared" si="658"/>
        <v>1.0482638433815965E-2</v>
      </c>
      <c r="BT452" s="230">
        <f t="shared" si="658"/>
        <v>9.7060754691426672E-3</v>
      </c>
      <c r="BU452" s="230">
        <f t="shared" ref="BU452:CD461" si="659">IF(BU$6&lt;=$T452,0,IF(BU$6&lt;$AH452,$X452+($Y452-$X452)/($AG452-($T452+0.5))*(BU$6+0.5-($T452+0.5)),
IF(BU$6=$AH452,($X452+($Y452-$X452)/($AG452-($T452+0.5))*(0.5*($AG452+$AH452)-($T452+0.5)))*($AG452-$AH452)+$Y452*($AH452+1-$AG452),
$Y452)))</f>
        <v>8.9295125044693696E-3</v>
      </c>
      <c r="BV452" s="230">
        <f t="shared" si="659"/>
        <v>8.152949539796072E-3</v>
      </c>
      <c r="BW452" s="230">
        <f t="shared" si="659"/>
        <v>7.3763865751227745E-3</v>
      </c>
      <c r="BX452" s="230">
        <f t="shared" si="659"/>
        <v>6.5998236104494769E-3</v>
      </c>
      <c r="BY452" s="230">
        <f t="shared" si="659"/>
        <v>5.8232606457761793E-3</v>
      </c>
      <c r="BZ452" s="230">
        <f t="shared" si="659"/>
        <v>5.0466976811028817E-3</v>
      </c>
      <c r="CA452" s="230">
        <f t="shared" si="659"/>
        <v>4.2701347164295841E-3</v>
      </c>
      <c r="CB452" s="230">
        <f t="shared" si="659"/>
        <v>3.4935717517562866E-3</v>
      </c>
      <c r="CC452" s="230">
        <f t="shared" si="659"/>
        <v>2.717008787082989E-3</v>
      </c>
      <c r="CD452" s="230">
        <f t="shared" si="659"/>
        <v>1.9404458224096914E-3</v>
      </c>
      <c r="CE452" s="230">
        <f t="shared" ref="CE452:CN461" si="660">IF(CE$6&lt;=$T452,0,IF(CE$6&lt;$AH452,$X452+($Y452-$X452)/($AG452-($T452+0.5))*(CE$6+0.5-($T452+0.5)),
IF(CE$6=$AH452,($X452+($Y452-$X452)/($AG452-($T452+0.5))*(0.5*($AG452+$AH452)-($T452+0.5)))*($AG452-$AH452)+$Y452*($AH452+1-$AG452),
$Y452)))</f>
        <v>1.1638828577363938E-3</v>
      </c>
      <c r="CF452" s="230">
        <f t="shared" si="660"/>
        <v>3.8731989306309625E-4</v>
      </c>
      <c r="CG452" s="230">
        <f t="shared" si="660"/>
        <v>-3.7503913469407867E-4</v>
      </c>
      <c r="CH452" s="230">
        <f t="shared" si="660"/>
        <v>-6.2899676959990002E-4</v>
      </c>
      <c r="CI452" s="230">
        <f t="shared" si="660"/>
        <v>-6.2899676959990002E-4</v>
      </c>
      <c r="CJ452" s="230">
        <f t="shared" si="660"/>
        <v>-6.2899676959990002E-4</v>
      </c>
      <c r="CK452" s="230">
        <f t="shared" si="660"/>
        <v>-6.2899676959990002E-4</v>
      </c>
      <c r="CL452" s="230">
        <f t="shared" si="660"/>
        <v>-6.2899676959990002E-4</v>
      </c>
      <c r="CM452" s="230">
        <f t="shared" si="660"/>
        <v>-6.2899676959990002E-4</v>
      </c>
      <c r="CN452" s="230">
        <f t="shared" si="660"/>
        <v>-6.2899676959990002E-4</v>
      </c>
      <c r="CO452" s="230">
        <f t="shared" ref="CO452:CX461" si="661">IF(CO$6&lt;=$T452,0,IF(CO$6&lt;$AH452,$X452+($Y452-$X452)/($AG452-($T452+0.5))*(CO$6+0.5-($T452+0.5)),
IF(CO$6=$AH452,($X452+($Y452-$X452)/($AG452-($T452+0.5))*(0.5*($AG452+$AH452)-($T452+0.5)))*($AG452-$AH452)+$Y452*($AH452+1-$AG452),
$Y452)))</f>
        <v>-6.2899676959990002E-4</v>
      </c>
      <c r="CP452" s="230">
        <f t="shared" si="661"/>
        <v>-6.2899676959990002E-4</v>
      </c>
      <c r="CQ452" s="230">
        <f t="shared" si="661"/>
        <v>-6.2899676959990002E-4</v>
      </c>
      <c r="CR452" s="230">
        <f t="shared" si="661"/>
        <v>-6.2899676959990002E-4</v>
      </c>
      <c r="CS452" s="230">
        <f t="shared" si="661"/>
        <v>-6.2899676959990002E-4</v>
      </c>
      <c r="CT452" s="230">
        <f t="shared" si="661"/>
        <v>-6.2899676959990002E-4</v>
      </c>
      <c r="CU452" s="230">
        <f t="shared" si="661"/>
        <v>-6.2899676959990002E-4</v>
      </c>
      <c r="CV452" s="230">
        <f t="shared" si="661"/>
        <v>-6.2899676959990002E-4</v>
      </c>
      <c r="CW452" s="230">
        <f t="shared" si="661"/>
        <v>-6.2899676959990002E-4</v>
      </c>
      <c r="CX452" s="230">
        <f t="shared" si="661"/>
        <v>-6.2899676959990002E-4</v>
      </c>
      <c r="CY452" s="230">
        <f t="shared" ref="CY452:DH461" si="662">IF(CY$6&lt;=$T452,0,IF(CY$6&lt;$AH452,$X452+($Y452-$X452)/($AG452-($T452+0.5))*(CY$6+0.5-($T452+0.5)),
IF(CY$6=$AH452,($X452+($Y452-$X452)/($AG452-($T452+0.5))*(0.5*($AG452+$AH452)-($T452+0.5)))*($AG452-$AH452)+$Y452*($AH452+1-$AG452),
$Y452)))</f>
        <v>-6.2899676959990002E-4</v>
      </c>
      <c r="CZ452" s="230">
        <f t="shared" si="662"/>
        <v>-6.2899676959990002E-4</v>
      </c>
      <c r="DA452" s="230">
        <f t="shared" si="662"/>
        <v>-6.2899676959990002E-4</v>
      </c>
      <c r="DB452" s="230">
        <f t="shared" si="662"/>
        <v>-6.2899676959990002E-4</v>
      </c>
      <c r="DC452" s="230">
        <f t="shared" si="662"/>
        <v>-6.2899676959990002E-4</v>
      </c>
      <c r="DD452" s="230">
        <f t="shared" si="662"/>
        <v>-6.2899676959990002E-4</v>
      </c>
      <c r="DE452" s="230">
        <f t="shared" si="662"/>
        <v>-6.2899676959990002E-4</v>
      </c>
      <c r="DF452" s="230">
        <f t="shared" si="662"/>
        <v>-6.2899676959990002E-4</v>
      </c>
      <c r="DG452" s="230">
        <f t="shared" si="662"/>
        <v>-6.2899676959990002E-4</v>
      </c>
      <c r="DH452" s="230">
        <f t="shared" si="662"/>
        <v>-6.2899676959990002E-4</v>
      </c>
      <c r="DI452" s="230">
        <f t="shared" ref="DI452:DP461" si="663">IF(DI$6&lt;=$T452,0,IF(DI$6&lt;$AH452,$X452+($Y452-$X452)/($AG452-($T452+0.5))*(DI$6+0.5-($T452+0.5)),
IF(DI$6=$AH452,($X452+($Y452-$X452)/($AG452-($T452+0.5))*(0.5*($AG452+$AH452)-($T452+0.5)))*($AG452-$AH452)+$Y452*($AH452+1-$AG452),
$Y452)))</f>
        <v>-6.2899676959990002E-4</v>
      </c>
      <c r="DJ452" s="230">
        <f t="shared" si="663"/>
        <v>-6.2899676959990002E-4</v>
      </c>
      <c r="DK452" s="230">
        <f t="shared" si="663"/>
        <v>-6.2899676959990002E-4</v>
      </c>
      <c r="DL452" s="230">
        <f t="shared" si="663"/>
        <v>-6.2899676959990002E-4</v>
      </c>
      <c r="DM452" s="230">
        <f t="shared" si="663"/>
        <v>-6.2899676959990002E-4</v>
      </c>
      <c r="DN452" s="230">
        <f t="shared" si="663"/>
        <v>-6.2899676959990002E-4</v>
      </c>
      <c r="DO452" s="230">
        <f t="shared" si="663"/>
        <v>-6.2899676959990002E-4</v>
      </c>
      <c r="DP452" s="230">
        <f t="shared" si="663"/>
        <v>-6.2899676959990002E-4</v>
      </c>
    </row>
    <row r="453" spans="2:120" x14ac:dyDescent="0.25">
      <c r="B453" s="194" t="str">
        <f t="shared" si="603"/>
        <v>Taiwan</v>
      </c>
      <c r="C453" s="233">
        <f>'web app'!$C$29</f>
        <v>668.55</v>
      </c>
      <c r="D453" s="234">
        <f>'web app'!$C$17</f>
        <v>0.15</v>
      </c>
      <c r="E453" s="235">
        <f>VLOOKUP($S453,'data countries EDGAR'!$A$15:$AA$223,'data countries EDGAR'!$AA$12,FALSE)</f>
        <v>3.0807845100810144E-3</v>
      </c>
      <c r="F453" s="235">
        <f>VLOOKUP($S453,'data countries EDGAR'!$A$15:$AA$223,'data countries EDGAR'!$Z$12,FALSE)</f>
        <v>7.9153506495522764E-3</v>
      </c>
      <c r="G453" s="193">
        <f t="shared" si="604"/>
        <v>4.8069852978766479</v>
      </c>
      <c r="H453" s="262">
        <f>VLOOKUP($S453,'data countries EDGAR'!$A$15:$AA$223,'data countries EDGAR'!M$12,FALSE)/1000</f>
        <v>0.29041854923551003</v>
      </c>
      <c r="I453" s="236">
        <f>VLOOKUP($S453,'data countries EDGAR'!$A$15:$AA$223,'data countries EDGAR'!N$12,FALSE)/1000</f>
        <v>0.28924357299549003</v>
      </c>
      <c r="J453" s="236">
        <f>VLOOKUP($S453,'data countries EDGAR'!$A$15:$AA$223,'data countries EDGAR'!O$12,FALSE)/1000</f>
        <v>0.29964071807908998</v>
      </c>
      <c r="K453" s="236">
        <f>VLOOKUP($S453,'data countries EDGAR'!$A$15:$AA$223,'data countries EDGAR'!P$12,FALSE)/1000</f>
        <v>0.28979831955132002</v>
      </c>
      <c r="L453" s="236">
        <f>VLOOKUP($S453,'data countries EDGAR'!$A$15:$AA$223,'data countries EDGAR'!Q$12,FALSE)/1000</f>
        <v>0.28184027784211002</v>
      </c>
      <c r="M453" s="236">
        <f>VLOOKUP($S453,'data countries EDGAR'!$A$15:$AA$223,'data countries EDGAR'!R$12,FALSE)/1000</f>
        <v>0.28049185558118001</v>
      </c>
      <c r="N453" s="236"/>
      <c r="O453" s="236"/>
      <c r="P453" s="262">
        <f t="shared" si="605"/>
        <v>1.4410147440491901</v>
      </c>
      <c r="Q453" s="194">
        <f t="shared" si="606"/>
        <v>-0.27527783663921573</v>
      </c>
      <c r="R453" s="237">
        <f t="shared" si="607"/>
        <v>8.1782603928663697E-2</v>
      </c>
      <c r="S453" s="194" t="str">
        <f>'data countries EDGAR'!A196</f>
        <v>Taiwan</v>
      </c>
      <c r="T453" s="210">
        <f>'web app'!$M$22-1</f>
        <v>2024</v>
      </c>
      <c r="U453" s="228">
        <f t="shared" si="608"/>
        <v>3.3659705538274576</v>
      </c>
      <c r="V453" s="193">
        <f t="shared" si="590"/>
        <v>3.3659705538288449</v>
      </c>
      <c r="W453" s="254">
        <f t="shared" si="609"/>
        <v>8.3331642715536836E-2</v>
      </c>
      <c r="X453" s="197">
        <f t="shared" si="591"/>
        <v>0.28049185558118001</v>
      </c>
      <c r="Y453" s="229">
        <f t="shared" si="592"/>
        <v>-5.6098371116236005E-3</v>
      </c>
      <c r="Z453" s="199">
        <f t="shared" si="610"/>
        <v>0.28610169269280361</v>
      </c>
      <c r="AA453" s="199">
        <f t="shared" si="593"/>
        <v>-1166.2964917544764</v>
      </c>
      <c r="AB453" s="200">
        <f t="shared" si="594"/>
        <v>1188550.8498862125</v>
      </c>
      <c r="AC453" s="199">
        <f t="shared" si="611"/>
        <v>2024.5090905154566</v>
      </c>
      <c r="AD453" s="199">
        <f t="shared" si="612"/>
        <v>2052.0011907668204</v>
      </c>
      <c r="AE453" s="201">
        <f t="shared" si="613"/>
        <v>2052.0011907668204</v>
      </c>
      <c r="AF453" s="202">
        <f t="shared" si="595"/>
        <v>2051.4619517321767</v>
      </c>
      <c r="AG453" s="202">
        <f t="shared" si="614"/>
        <v>2052.0011907668204</v>
      </c>
      <c r="AH453" s="202">
        <f t="shared" si="615"/>
        <v>2052</v>
      </c>
      <c r="AI453" s="177">
        <f t="shared" si="596"/>
        <v>2051</v>
      </c>
      <c r="AJ453" s="178" cm="1">
        <f t="array" ref="AJ453">IFERROR(INDEX($AN$6:$DP$6,MATCH(_xlfn.AGGREGATE(14,6,(AN453:DP453)/(AN453:DP453&lt;=0),1),AN453:DP453,0)),"-")</f>
        <v>2051</v>
      </c>
      <c r="AL453" s="176" t="s">
        <v>302</v>
      </c>
      <c r="AM453" s="154">
        <f t="shared" si="597"/>
        <v>0.29041854923551003</v>
      </c>
      <c r="AN453" s="173">
        <f t="shared" si="598"/>
        <v>0.28924357299549003</v>
      </c>
      <c r="AO453" s="173">
        <f t="shared" si="599"/>
        <v>0.29964071807908998</v>
      </c>
      <c r="AP453" s="173">
        <f t="shared" si="600"/>
        <v>0.28979831955132002</v>
      </c>
      <c r="AQ453" s="173">
        <f t="shared" si="601"/>
        <v>0.28184027784211002</v>
      </c>
      <c r="AR453" s="173">
        <f t="shared" si="602"/>
        <v>0.28049185558118001</v>
      </c>
      <c r="AS453" s="230">
        <f t="shared" si="656"/>
        <v>0.27008860813205576</v>
      </c>
      <c r="AT453" s="230">
        <f t="shared" si="656"/>
        <v>0.25968536068293152</v>
      </c>
      <c r="AU453" s="230">
        <f t="shared" si="656"/>
        <v>0.24928211323380728</v>
      </c>
      <c r="AV453" s="230">
        <f t="shared" si="656"/>
        <v>0.23887886578468301</v>
      </c>
      <c r="AW453" s="230">
        <f t="shared" si="656"/>
        <v>0.22847561833555877</v>
      </c>
      <c r="AX453" s="230">
        <f t="shared" si="656"/>
        <v>0.21807237088643452</v>
      </c>
      <c r="AY453" s="230">
        <f t="shared" si="656"/>
        <v>0.20766912343731025</v>
      </c>
      <c r="AZ453" s="230">
        <f t="shared" si="656"/>
        <v>0.19726587598818601</v>
      </c>
      <c r="BA453" s="230">
        <f t="shared" si="657"/>
        <v>0.18686262853906177</v>
      </c>
      <c r="BB453" s="230">
        <f t="shared" si="657"/>
        <v>0.17645938108993753</v>
      </c>
      <c r="BC453" s="230">
        <f t="shared" si="657"/>
        <v>0.16605613364081329</v>
      </c>
      <c r="BD453" s="230">
        <f t="shared" si="657"/>
        <v>0.15565288619168904</v>
      </c>
      <c r="BE453" s="230">
        <f t="shared" si="657"/>
        <v>0.1452496387425648</v>
      </c>
      <c r="BF453" s="230">
        <f t="shared" si="657"/>
        <v>0.13484639129344053</v>
      </c>
      <c r="BG453" s="230">
        <f t="shared" si="657"/>
        <v>0.12444314384431629</v>
      </c>
      <c r="BH453" s="230">
        <f t="shared" si="657"/>
        <v>0.11403989639519205</v>
      </c>
      <c r="BI453" s="230">
        <f t="shared" si="657"/>
        <v>0.10363664894606781</v>
      </c>
      <c r="BJ453" s="230">
        <f t="shared" si="657"/>
        <v>9.3233401496943563E-2</v>
      </c>
      <c r="BK453" s="230">
        <f t="shared" si="658"/>
        <v>8.2830154047819293E-2</v>
      </c>
      <c r="BL453" s="230">
        <f t="shared" si="658"/>
        <v>7.2426906598695051E-2</v>
      </c>
      <c r="BM453" s="230">
        <f t="shared" si="658"/>
        <v>6.2023659149570809E-2</v>
      </c>
      <c r="BN453" s="230">
        <f t="shared" si="658"/>
        <v>5.1620411700446567E-2</v>
      </c>
      <c r="BO453" s="230">
        <f t="shared" si="658"/>
        <v>4.1217164251322325E-2</v>
      </c>
      <c r="BP453" s="230">
        <f t="shared" si="658"/>
        <v>3.0813916802198082E-2</v>
      </c>
      <c r="BQ453" s="230">
        <f t="shared" si="658"/>
        <v>2.041066935307384E-2</v>
      </c>
      <c r="BR453" s="230">
        <f t="shared" si="658"/>
        <v>1.0007421903949598E-2</v>
      </c>
      <c r="BS453" s="230">
        <f t="shared" si="658"/>
        <v>-3.9582554517469948E-4</v>
      </c>
      <c r="BT453" s="230">
        <f t="shared" si="658"/>
        <v>-5.6098297361080532E-3</v>
      </c>
      <c r="BU453" s="230">
        <f t="shared" si="659"/>
        <v>-5.6098371116236005E-3</v>
      </c>
      <c r="BV453" s="230">
        <f t="shared" si="659"/>
        <v>-5.6098371116236005E-3</v>
      </c>
      <c r="BW453" s="230">
        <f t="shared" si="659"/>
        <v>-5.6098371116236005E-3</v>
      </c>
      <c r="BX453" s="230">
        <f t="shared" si="659"/>
        <v>-5.6098371116236005E-3</v>
      </c>
      <c r="BY453" s="230">
        <f t="shared" si="659"/>
        <v>-5.6098371116236005E-3</v>
      </c>
      <c r="BZ453" s="230">
        <f t="shared" si="659"/>
        <v>-5.6098371116236005E-3</v>
      </c>
      <c r="CA453" s="230">
        <f t="shared" si="659"/>
        <v>-5.6098371116236005E-3</v>
      </c>
      <c r="CB453" s="230">
        <f t="shared" si="659"/>
        <v>-5.6098371116236005E-3</v>
      </c>
      <c r="CC453" s="230">
        <f t="shared" si="659"/>
        <v>-5.6098371116236005E-3</v>
      </c>
      <c r="CD453" s="230">
        <f t="shared" si="659"/>
        <v>-5.6098371116236005E-3</v>
      </c>
      <c r="CE453" s="230">
        <f t="shared" si="660"/>
        <v>-5.6098371116236005E-3</v>
      </c>
      <c r="CF453" s="230">
        <f t="shared" si="660"/>
        <v>-5.6098371116236005E-3</v>
      </c>
      <c r="CG453" s="230">
        <f t="shared" si="660"/>
        <v>-5.6098371116236005E-3</v>
      </c>
      <c r="CH453" s="230">
        <f t="shared" si="660"/>
        <v>-5.6098371116236005E-3</v>
      </c>
      <c r="CI453" s="230">
        <f t="shared" si="660"/>
        <v>-5.6098371116236005E-3</v>
      </c>
      <c r="CJ453" s="230">
        <f t="shared" si="660"/>
        <v>-5.6098371116236005E-3</v>
      </c>
      <c r="CK453" s="230">
        <f t="shared" si="660"/>
        <v>-5.6098371116236005E-3</v>
      </c>
      <c r="CL453" s="230">
        <f t="shared" si="660"/>
        <v>-5.6098371116236005E-3</v>
      </c>
      <c r="CM453" s="230">
        <f t="shared" si="660"/>
        <v>-5.6098371116236005E-3</v>
      </c>
      <c r="CN453" s="230">
        <f t="shared" si="660"/>
        <v>-5.6098371116236005E-3</v>
      </c>
      <c r="CO453" s="230">
        <f t="shared" si="661"/>
        <v>-5.6098371116236005E-3</v>
      </c>
      <c r="CP453" s="230">
        <f t="shared" si="661"/>
        <v>-5.6098371116236005E-3</v>
      </c>
      <c r="CQ453" s="230">
        <f t="shared" si="661"/>
        <v>-5.6098371116236005E-3</v>
      </c>
      <c r="CR453" s="230">
        <f t="shared" si="661"/>
        <v>-5.6098371116236005E-3</v>
      </c>
      <c r="CS453" s="230">
        <f t="shared" si="661"/>
        <v>-5.6098371116236005E-3</v>
      </c>
      <c r="CT453" s="230">
        <f t="shared" si="661"/>
        <v>-5.6098371116236005E-3</v>
      </c>
      <c r="CU453" s="230">
        <f t="shared" si="661"/>
        <v>-5.6098371116236005E-3</v>
      </c>
      <c r="CV453" s="230">
        <f t="shared" si="661"/>
        <v>-5.6098371116236005E-3</v>
      </c>
      <c r="CW453" s="230">
        <f t="shared" si="661"/>
        <v>-5.6098371116236005E-3</v>
      </c>
      <c r="CX453" s="230">
        <f t="shared" si="661"/>
        <v>-5.6098371116236005E-3</v>
      </c>
      <c r="CY453" s="230">
        <f t="shared" si="662"/>
        <v>-5.6098371116236005E-3</v>
      </c>
      <c r="CZ453" s="230">
        <f t="shared" si="662"/>
        <v>-5.6098371116236005E-3</v>
      </c>
      <c r="DA453" s="230">
        <f t="shared" si="662"/>
        <v>-5.6098371116236005E-3</v>
      </c>
      <c r="DB453" s="230">
        <f t="shared" si="662"/>
        <v>-5.6098371116236005E-3</v>
      </c>
      <c r="DC453" s="230">
        <f t="shared" si="662"/>
        <v>-5.6098371116236005E-3</v>
      </c>
      <c r="DD453" s="230">
        <f t="shared" si="662"/>
        <v>-5.6098371116236005E-3</v>
      </c>
      <c r="DE453" s="230">
        <f t="shared" si="662"/>
        <v>-5.6098371116236005E-3</v>
      </c>
      <c r="DF453" s="230">
        <f t="shared" si="662"/>
        <v>-5.6098371116236005E-3</v>
      </c>
      <c r="DG453" s="230">
        <f t="shared" si="662"/>
        <v>-5.6098371116236005E-3</v>
      </c>
      <c r="DH453" s="230">
        <f t="shared" si="662"/>
        <v>-5.6098371116236005E-3</v>
      </c>
      <c r="DI453" s="230">
        <f t="shared" si="663"/>
        <v>-5.6098371116236005E-3</v>
      </c>
      <c r="DJ453" s="230">
        <f t="shared" si="663"/>
        <v>-5.6098371116236005E-3</v>
      </c>
      <c r="DK453" s="230">
        <f t="shared" si="663"/>
        <v>-5.6098371116236005E-3</v>
      </c>
      <c r="DL453" s="230">
        <f t="shared" si="663"/>
        <v>-5.6098371116236005E-3</v>
      </c>
      <c r="DM453" s="230">
        <f t="shared" si="663"/>
        <v>-5.6098371116236005E-3</v>
      </c>
      <c r="DN453" s="230">
        <f t="shared" si="663"/>
        <v>-5.6098371116236005E-3</v>
      </c>
      <c r="DO453" s="230">
        <f t="shared" si="663"/>
        <v>-5.6098371116236005E-3</v>
      </c>
      <c r="DP453" s="230">
        <f t="shared" si="663"/>
        <v>-5.6098371116236005E-3</v>
      </c>
    </row>
    <row r="454" spans="2:120" x14ac:dyDescent="0.25">
      <c r="B454" s="194" t="str">
        <f t="shared" si="603"/>
        <v>Tajikistan</v>
      </c>
      <c r="C454" s="233">
        <f>'web app'!$C$29</f>
        <v>668.55</v>
      </c>
      <c r="D454" s="234">
        <f>'web app'!$C$17</f>
        <v>0.15</v>
      </c>
      <c r="E454" s="235">
        <f>VLOOKUP($S454,'data countries EDGAR'!$A$15:$AA$223,'data countries EDGAR'!$AA$12,FALSE)</f>
        <v>1.2049142207369852E-3</v>
      </c>
      <c r="F454" s="235">
        <f>VLOOKUP($S454,'data countries EDGAR'!$A$15:$AA$223,'data countries EDGAR'!$Z$12,FALSE)</f>
        <v>2.4639874263660368E-4</v>
      </c>
      <c r="G454" s="193">
        <f t="shared" si="604"/>
        <v>0.2608522078223029</v>
      </c>
      <c r="H454" s="262">
        <f>VLOOKUP($S454,'data countries EDGAR'!$A$15:$AA$223,'data countries EDGAR'!M$12,FALSE)/1000</f>
        <v>9.0405047783984008E-3</v>
      </c>
      <c r="I454" s="236">
        <f>VLOOKUP($S454,'data countries EDGAR'!$A$15:$AA$223,'data countries EDGAR'!N$12,FALSE)/1000</f>
        <v>9.3880990632186009E-3</v>
      </c>
      <c r="J454" s="236">
        <f>VLOOKUP($S454,'data countries EDGAR'!$A$15:$AA$223,'data countries EDGAR'!O$12,FALSE)/1000</f>
        <v>9.4267837273231004E-3</v>
      </c>
      <c r="K454" s="236">
        <f>VLOOKUP($S454,'data countries EDGAR'!$A$15:$AA$223,'data countries EDGAR'!P$12,FALSE)/1000</f>
        <v>9.5606090102343007E-3</v>
      </c>
      <c r="L454" s="236">
        <f>VLOOKUP($S454,'data countries EDGAR'!$A$15:$AA$223,'data countries EDGAR'!Q$12,FALSE)/1000</f>
        <v>9.3203972978622013E-3</v>
      </c>
      <c r="M454" s="236">
        <f>VLOOKUP($S454,'data countries EDGAR'!$A$15:$AA$223,'data countries EDGAR'!R$12,FALSE)/1000</f>
        <v>9.7698519419371996E-3</v>
      </c>
      <c r="N454" s="236"/>
      <c r="O454" s="236"/>
      <c r="P454" s="262">
        <f t="shared" si="605"/>
        <v>4.7465741040575403E-2</v>
      </c>
      <c r="Q454" s="194">
        <f t="shared" si="606"/>
        <v>-5.8770608897131954E-3</v>
      </c>
      <c r="R454" s="237">
        <f t="shared" si="607"/>
        <v>2.7541863260357683E-2</v>
      </c>
      <c r="S454" s="194" t="str">
        <f>'data countries EDGAR'!A197</f>
        <v>Tajikistan</v>
      </c>
      <c r="T454" s="210">
        <f>'web app'!$M$22-1</f>
        <v>2024</v>
      </c>
      <c r="U454" s="228">
        <f t="shared" si="608"/>
        <v>0.21338646678172749</v>
      </c>
      <c r="V454" s="193">
        <f t="shared" si="590"/>
        <v>0.21338646678165499</v>
      </c>
      <c r="W454" s="254">
        <f t="shared" si="609"/>
        <v>4.5784777681605604E-2</v>
      </c>
      <c r="X454" s="197">
        <f t="shared" si="591"/>
        <v>9.7698519419371996E-3</v>
      </c>
      <c r="Y454" s="229">
        <f t="shared" si="592"/>
        <v>-1.95397038838744E-4</v>
      </c>
      <c r="Z454" s="199">
        <f t="shared" si="610"/>
        <v>9.9652489807759443E-3</v>
      </c>
      <c r="AA454" s="199">
        <f t="shared" si="593"/>
        <v>-40.815731655609511</v>
      </c>
      <c r="AB454" s="200">
        <f t="shared" si="594"/>
        <v>41787.879264173178</v>
      </c>
      <c r="AC454" s="199">
        <f t="shared" si="611"/>
        <v>2024.5053417469385</v>
      </c>
      <c r="AD454" s="199">
        <f t="shared" si="612"/>
        <v>2071.3011688929387</v>
      </c>
      <c r="AE454" s="201">
        <f t="shared" si="613"/>
        <v>2071.3011688929387</v>
      </c>
      <c r="AF454" s="202">
        <f t="shared" si="595"/>
        <v>2070.3834989146458</v>
      </c>
      <c r="AG454" s="202">
        <f t="shared" si="614"/>
        <v>2071.3011688929387</v>
      </c>
      <c r="AH454" s="202">
        <f t="shared" si="615"/>
        <v>2071</v>
      </c>
      <c r="AI454" s="177">
        <f t="shared" si="596"/>
        <v>2070</v>
      </c>
      <c r="AJ454" s="178" cm="1">
        <f t="array" ref="AJ454">IFERROR(INDEX($AN$6:$DP$6,MATCH(_xlfn.AGGREGATE(14,6,(AN454:DP454)/(AN454:DP454&lt;=0),1),AN454:DP454,0)),"-")</f>
        <v>2070</v>
      </c>
      <c r="AL454" s="176" t="s">
        <v>302</v>
      </c>
      <c r="AM454" s="154">
        <f t="shared" si="597"/>
        <v>9.0405047783984008E-3</v>
      </c>
      <c r="AN454" s="173">
        <f t="shared" si="598"/>
        <v>9.3880990632186009E-3</v>
      </c>
      <c r="AO454" s="173">
        <f t="shared" si="599"/>
        <v>9.4267837273231004E-3</v>
      </c>
      <c r="AP454" s="173">
        <f t="shared" si="600"/>
        <v>9.5606090102343007E-3</v>
      </c>
      <c r="AQ454" s="173">
        <f t="shared" si="601"/>
        <v>9.3203972978622013E-3</v>
      </c>
      <c r="AR454" s="173">
        <f t="shared" si="602"/>
        <v>9.7698519419371996E-3</v>
      </c>
      <c r="AS454" s="230">
        <f t="shared" si="656"/>
        <v>9.5569245895547796E-3</v>
      </c>
      <c r="AT454" s="230">
        <f t="shared" si="656"/>
        <v>9.3439972371723579E-3</v>
      </c>
      <c r="AU454" s="230">
        <f t="shared" si="656"/>
        <v>9.1310698847899378E-3</v>
      </c>
      <c r="AV454" s="230">
        <f t="shared" si="656"/>
        <v>8.9181425324075161E-3</v>
      </c>
      <c r="AW454" s="230">
        <f t="shared" si="656"/>
        <v>8.705215180025096E-3</v>
      </c>
      <c r="AX454" s="230">
        <f t="shared" si="656"/>
        <v>8.4922878276426743E-3</v>
      </c>
      <c r="AY454" s="230">
        <f t="shared" si="656"/>
        <v>8.2793604752602543E-3</v>
      </c>
      <c r="AZ454" s="230">
        <f t="shared" si="656"/>
        <v>8.0664331228778325E-3</v>
      </c>
      <c r="BA454" s="230">
        <f t="shared" si="657"/>
        <v>7.8535057704954125E-3</v>
      </c>
      <c r="BB454" s="230">
        <f t="shared" si="657"/>
        <v>7.6405784181129916E-3</v>
      </c>
      <c r="BC454" s="230">
        <f t="shared" si="657"/>
        <v>7.4276510657305707E-3</v>
      </c>
      <c r="BD454" s="230">
        <f t="shared" si="657"/>
        <v>7.2147237133481498E-3</v>
      </c>
      <c r="BE454" s="230">
        <f t="shared" si="657"/>
        <v>7.0017963609657289E-3</v>
      </c>
      <c r="BF454" s="230">
        <f t="shared" si="657"/>
        <v>6.7888690085833089E-3</v>
      </c>
      <c r="BG454" s="230">
        <f t="shared" si="657"/>
        <v>6.5759416562008871E-3</v>
      </c>
      <c r="BH454" s="230">
        <f t="shared" si="657"/>
        <v>6.3630143038184671E-3</v>
      </c>
      <c r="BI454" s="230">
        <f t="shared" si="657"/>
        <v>6.1500869514360453E-3</v>
      </c>
      <c r="BJ454" s="230">
        <f t="shared" si="657"/>
        <v>5.9371595990536253E-3</v>
      </c>
      <c r="BK454" s="230">
        <f t="shared" si="658"/>
        <v>5.7242322466712044E-3</v>
      </c>
      <c r="BL454" s="230">
        <f t="shared" si="658"/>
        <v>5.5113048942887835E-3</v>
      </c>
      <c r="BM454" s="230">
        <f t="shared" si="658"/>
        <v>5.2983775419063626E-3</v>
      </c>
      <c r="BN454" s="230">
        <f t="shared" si="658"/>
        <v>5.0854501895239417E-3</v>
      </c>
      <c r="BO454" s="230">
        <f t="shared" si="658"/>
        <v>4.8725228371415208E-3</v>
      </c>
      <c r="BP454" s="230">
        <f t="shared" si="658"/>
        <v>4.6595954847590999E-3</v>
      </c>
      <c r="BQ454" s="230">
        <f t="shared" si="658"/>
        <v>4.446668132376679E-3</v>
      </c>
      <c r="BR454" s="230">
        <f t="shared" si="658"/>
        <v>4.2337407799942581E-3</v>
      </c>
      <c r="BS454" s="230">
        <f t="shared" si="658"/>
        <v>4.0208134276118381E-3</v>
      </c>
      <c r="BT454" s="230">
        <f t="shared" si="658"/>
        <v>3.8078860752294172E-3</v>
      </c>
      <c r="BU454" s="230">
        <f t="shared" si="659"/>
        <v>3.5949587228469963E-3</v>
      </c>
      <c r="BV454" s="230">
        <f t="shared" si="659"/>
        <v>3.3820313704645754E-3</v>
      </c>
      <c r="BW454" s="230">
        <f t="shared" si="659"/>
        <v>3.1691040180821545E-3</v>
      </c>
      <c r="BX454" s="230">
        <f t="shared" si="659"/>
        <v>2.9561766656997336E-3</v>
      </c>
      <c r="BY454" s="230">
        <f t="shared" si="659"/>
        <v>2.7432493133173128E-3</v>
      </c>
      <c r="BZ454" s="230">
        <f t="shared" si="659"/>
        <v>2.5303219609348919E-3</v>
      </c>
      <c r="CA454" s="230">
        <f t="shared" si="659"/>
        <v>2.317394608552471E-3</v>
      </c>
      <c r="CB454" s="230">
        <f t="shared" si="659"/>
        <v>2.1044672561700501E-3</v>
      </c>
      <c r="CC454" s="230">
        <f t="shared" si="659"/>
        <v>1.8915399037876292E-3</v>
      </c>
      <c r="CD454" s="230">
        <f t="shared" si="659"/>
        <v>1.6786125514052092E-3</v>
      </c>
      <c r="CE454" s="230">
        <f t="shared" si="660"/>
        <v>1.4656851990227874E-3</v>
      </c>
      <c r="CF454" s="230">
        <f t="shared" si="660"/>
        <v>1.2527578466403674E-3</v>
      </c>
      <c r="CG454" s="230">
        <f t="shared" si="660"/>
        <v>1.0398304942579456E-3</v>
      </c>
      <c r="CH454" s="230">
        <f t="shared" si="660"/>
        <v>8.2690314187552558E-4</v>
      </c>
      <c r="CI454" s="230">
        <f t="shared" si="660"/>
        <v>6.1397578949310555E-4</v>
      </c>
      <c r="CJ454" s="230">
        <f t="shared" si="660"/>
        <v>4.0104843711068379E-4</v>
      </c>
      <c r="CK454" s="230">
        <f t="shared" si="660"/>
        <v>1.8812108472826376E-4</v>
      </c>
      <c r="CL454" s="230">
        <f t="shared" si="660"/>
        <v>-2.4806267654157999E-5</v>
      </c>
      <c r="CM454" s="230">
        <f t="shared" si="660"/>
        <v>-1.8574049573546553E-4</v>
      </c>
      <c r="CN454" s="230">
        <f t="shared" si="660"/>
        <v>-1.95397038838744E-4</v>
      </c>
      <c r="CO454" s="230">
        <f t="shared" si="661"/>
        <v>-1.95397038838744E-4</v>
      </c>
      <c r="CP454" s="230">
        <f t="shared" si="661"/>
        <v>-1.95397038838744E-4</v>
      </c>
      <c r="CQ454" s="230">
        <f t="shared" si="661"/>
        <v>-1.95397038838744E-4</v>
      </c>
      <c r="CR454" s="230">
        <f t="shared" si="661"/>
        <v>-1.95397038838744E-4</v>
      </c>
      <c r="CS454" s="230">
        <f t="shared" si="661"/>
        <v>-1.95397038838744E-4</v>
      </c>
      <c r="CT454" s="230">
        <f t="shared" si="661"/>
        <v>-1.95397038838744E-4</v>
      </c>
      <c r="CU454" s="230">
        <f t="shared" si="661"/>
        <v>-1.95397038838744E-4</v>
      </c>
      <c r="CV454" s="230">
        <f t="shared" si="661"/>
        <v>-1.95397038838744E-4</v>
      </c>
      <c r="CW454" s="230">
        <f t="shared" si="661"/>
        <v>-1.95397038838744E-4</v>
      </c>
      <c r="CX454" s="230">
        <f t="shared" si="661"/>
        <v>-1.95397038838744E-4</v>
      </c>
      <c r="CY454" s="230">
        <f t="shared" si="662"/>
        <v>-1.95397038838744E-4</v>
      </c>
      <c r="CZ454" s="230">
        <f t="shared" si="662"/>
        <v>-1.95397038838744E-4</v>
      </c>
      <c r="DA454" s="230">
        <f t="shared" si="662"/>
        <v>-1.95397038838744E-4</v>
      </c>
      <c r="DB454" s="230">
        <f t="shared" si="662"/>
        <v>-1.95397038838744E-4</v>
      </c>
      <c r="DC454" s="230">
        <f t="shared" si="662"/>
        <v>-1.95397038838744E-4</v>
      </c>
      <c r="DD454" s="230">
        <f t="shared" si="662"/>
        <v>-1.95397038838744E-4</v>
      </c>
      <c r="DE454" s="230">
        <f t="shared" si="662"/>
        <v>-1.95397038838744E-4</v>
      </c>
      <c r="DF454" s="230">
        <f t="shared" si="662"/>
        <v>-1.95397038838744E-4</v>
      </c>
      <c r="DG454" s="230">
        <f t="shared" si="662"/>
        <v>-1.95397038838744E-4</v>
      </c>
      <c r="DH454" s="230">
        <f t="shared" si="662"/>
        <v>-1.95397038838744E-4</v>
      </c>
      <c r="DI454" s="230">
        <f t="shared" si="663"/>
        <v>-1.95397038838744E-4</v>
      </c>
      <c r="DJ454" s="230">
        <f t="shared" si="663"/>
        <v>-1.95397038838744E-4</v>
      </c>
      <c r="DK454" s="230">
        <f t="shared" si="663"/>
        <v>-1.95397038838744E-4</v>
      </c>
      <c r="DL454" s="230">
        <f t="shared" si="663"/>
        <v>-1.95397038838744E-4</v>
      </c>
      <c r="DM454" s="230">
        <f t="shared" si="663"/>
        <v>-1.95397038838744E-4</v>
      </c>
      <c r="DN454" s="230">
        <f t="shared" si="663"/>
        <v>-1.95397038838744E-4</v>
      </c>
      <c r="DO454" s="230">
        <f t="shared" si="663"/>
        <v>-1.95397038838744E-4</v>
      </c>
      <c r="DP454" s="230">
        <f t="shared" si="663"/>
        <v>-1.95397038838744E-4</v>
      </c>
    </row>
    <row r="455" spans="2:120" x14ac:dyDescent="0.25">
      <c r="B455" s="194" t="str">
        <f t="shared" si="603"/>
        <v>Tanzania</v>
      </c>
      <c r="C455" s="233">
        <f>'web app'!$C$29</f>
        <v>668.55</v>
      </c>
      <c r="D455" s="234">
        <f>'web app'!$C$17</f>
        <v>0.15</v>
      </c>
      <c r="E455" s="235">
        <f>VLOOKUP($S455,'data countries EDGAR'!$A$15:$AA$223,'data countries EDGAR'!$AA$12,FALSE)</f>
        <v>7.898795852881264E-3</v>
      </c>
      <c r="F455" s="235">
        <f>VLOOKUP($S455,'data countries EDGAR'!$A$15:$AA$223,'data countries EDGAR'!$Z$12,FALSE)</f>
        <v>4.6343531902855558E-4</v>
      </c>
      <c r="G455" s="193">
        <f t="shared" si="604"/>
        <v>1.055466225272625</v>
      </c>
      <c r="H455" s="262">
        <f>VLOOKUP($S455,'data countries EDGAR'!$A$15:$AA$223,'data countries EDGAR'!M$12,FALSE)/1000</f>
        <v>1.7003695600570998E-2</v>
      </c>
      <c r="I455" s="236">
        <f>VLOOKUP($S455,'data countries EDGAR'!$A$15:$AA$223,'data countries EDGAR'!N$12,FALSE)/1000</f>
        <v>1.6676951326023998E-2</v>
      </c>
      <c r="J455" s="236">
        <f>VLOOKUP($S455,'data countries EDGAR'!$A$15:$AA$223,'data countries EDGAR'!O$12,FALSE)/1000</f>
        <v>1.8941786041964E-2</v>
      </c>
      <c r="K455" s="236">
        <f>VLOOKUP($S455,'data countries EDGAR'!$A$15:$AA$223,'data countries EDGAR'!P$12,FALSE)/1000</f>
        <v>2.0912355394952002E-2</v>
      </c>
      <c r="L455" s="236">
        <f>VLOOKUP($S455,'data countries EDGAR'!$A$15:$AA$223,'data countries EDGAR'!Q$12,FALSE)/1000</f>
        <v>2.1573395052973999E-2</v>
      </c>
      <c r="M455" s="236">
        <f>VLOOKUP($S455,'data countries EDGAR'!$A$15:$AA$223,'data countries EDGAR'!R$12,FALSE)/1000</f>
        <v>2.1336295650476001E-2</v>
      </c>
      <c r="N455" s="236"/>
      <c r="O455" s="236"/>
      <c r="P455" s="262">
        <f t="shared" si="605"/>
        <v>9.9440783466390001E-2</v>
      </c>
      <c r="Q455" s="194">
        <f t="shared" si="606"/>
        <v>0</v>
      </c>
      <c r="R455" s="237">
        <f t="shared" si="607"/>
        <v>0</v>
      </c>
      <c r="S455" s="194" t="str">
        <f>'data countries EDGAR'!A198</f>
        <v>Tanzania</v>
      </c>
      <c r="T455" s="210">
        <f>'web app'!$M$22-1</f>
        <v>2024</v>
      </c>
      <c r="U455" s="228">
        <f t="shared" si="608"/>
        <v>0.95602544180623505</v>
      </c>
      <c r="V455" s="193">
        <f t="shared" si="590"/>
        <v>0.9281595995124583</v>
      </c>
      <c r="W455" s="254">
        <f t="shared" si="609"/>
        <v>-6.8298879483419395E-3</v>
      </c>
      <c r="X455" s="197">
        <f t="shared" si="591"/>
        <v>2.1336295650476001E-2</v>
      </c>
      <c r="Y455" s="229">
        <f t="shared" si="592"/>
        <v>-4.2672591300952002E-4</v>
      </c>
      <c r="Z455" s="199">
        <f t="shared" si="610"/>
        <v>2.1763021563485523E-2</v>
      </c>
      <c r="AA455" s="199">
        <f t="shared" si="593"/>
        <v>-90.117150554506281</v>
      </c>
      <c r="AB455" s="200">
        <f t="shared" si="594"/>
        <v>93244.251117496198</v>
      </c>
      <c r="AC455" s="199">
        <f t="shared" si="611"/>
        <v>2024.5027222601339</v>
      </c>
      <c r="AD455" s="199">
        <f t="shared" si="612"/>
        <v>2116.3354555463352</v>
      </c>
      <c r="AE455" s="201">
        <f t="shared" si="613"/>
        <v>2116.3354555463352</v>
      </c>
      <c r="AF455" s="202">
        <f t="shared" si="595"/>
        <v>2114.5347603395444</v>
      </c>
      <c r="AG455" s="202">
        <f t="shared" si="614"/>
        <v>2116.3354555463352</v>
      </c>
      <c r="AH455" s="202">
        <f t="shared" si="615"/>
        <v>2116</v>
      </c>
      <c r="AI455" s="177">
        <f t="shared" si="596"/>
        <v>2115</v>
      </c>
      <c r="AJ455" s="178" t="str" cm="1">
        <f t="array" ref="AJ455">IFERROR(INDEX($AN$6:$DP$6,MATCH(_xlfn.AGGREGATE(14,6,(AN455:DP455)/(AN455:DP455&lt;=0),1),AN455:DP455,0)),"-")</f>
        <v>-</v>
      </c>
      <c r="AL455" s="176" t="s">
        <v>302</v>
      </c>
      <c r="AM455" s="154">
        <f t="shared" si="597"/>
        <v>1.7003695600570998E-2</v>
      </c>
      <c r="AN455" s="173">
        <f t="shared" si="598"/>
        <v>1.6676951326023998E-2</v>
      </c>
      <c r="AO455" s="173">
        <f t="shared" si="599"/>
        <v>1.8941786041964E-2</v>
      </c>
      <c r="AP455" s="173">
        <f t="shared" si="600"/>
        <v>2.0912355394952002E-2</v>
      </c>
      <c r="AQ455" s="173">
        <f t="shared" si="601"/>
        <v>2.1573395052973999E-2</v>
      </c>
      <c r="AR455" s="173">
        <f t="shared" si="602"/>
        <v>2.1336295650476001E-2</v>
      </c>
      <c r="AS455" s="230">
        <f t="shared" si="656"/>
        <v>2.1099317226031804E-2</v>
      </c>
      <c r="AT455" s="230">
        <f t="shared" si="656"/>
        <v>2.086233880158761E-2</v>
      </c>
      <c r="AU455" s="230">
        <f t="shared" si="656"/>
        <v>2.0625360377143413E-2</v>
      </c>
      <c r="AV455" s="230">
        <f t="shared" si="656"/>
        <v>2.0388381952699215E-2</v>
      </c>
      <c r="AW455" s="230">
        <f t="shared" si="656"/>
        <v>2.0151403528255021E-2</v>
      </c>
      <c r="AX455" s="230">
        <f t="shared" si="656"/>
        <v>1.9914425103810824E-2</v>
      </c>
      <c r="AY455" s="230">
        <f t="shared" si="656"/>
        <v>1.967744667936663E-2</v>
      </c>
      <c r="AZ455" s="230">
        <f t="shared" si="656"/>
        <v>1.9440468254922433E-2</v>
      </c>
      <c r="BA455" s="230">
        <f t="shared" si="657"/>
        <v>1.9203489830478235E-2</v>
      </c>
      <c r="BB455" s="230">
        <f t="shared" si="657"/>
        <v>1.8966511406034042E-2</v>
      </c>
      <c r="BC455" s="230">
        <f t="shared" si="657"/>
        <v>1.8729532981589844E-2</v>
      </c>
      <c r="BD455" s="230">
        <f t="shared" si="657"/>
        <v>1.8492554557145647E-2</v>
      </c>
      <c r="BE455" s="230">
        <f t="shared" si="657"/>
        <v>1.8255576132701453E-2</v>
      </c>
      <c r="BF455" s="230">
        <f t="shared" si="657"/>
        <v>1.8018597708257256E-2</v>
      </c>
      <c r="BG455" s="230">
        <f t="shared" si="657"/>
        <v>1.7781619283813062E-2</v>
      </c>
      <c r="BH455" s="230">
        <f t="shared" si="657"/>
        <v>1.7544640859368864E-2</v>
      </c>
      <c r="BI455" s="230">
        <f t="shared" si="657"/>
        <v>1.7307662434924667E-2</v>
      </c>
      <c r="BJ455" s="230">
        <f t="shared" si="657"/>
        <v>1.7070684010480473E-2</v>
      </c>
      <c r="BK455" s="230">
        <f t="shared" si="658"/>
        <v>1.6833705586036276E-2</v>
      </c>
      <c r="BL455" s="230">
        <f t="shared" si="658"/>
        <v>1.6596727161592079E-2</v>
      </c>
      <c r="BM455" s="230">
        <f t="shared" si="658"/>
        <v>1.6359748737147885E-2</v>
      </c>
      <c r="BN455" s="230">
        <f t="shared" si="658"/>
        <v>1.6122770312703687E-2</v>
      </c>
      <c r="BO455" s="230">
        <f t="shared" si="658"/>
        <v>1.588579188825949E-2</v>
      </c>
      <c r="BP455" s="230">
        <f t="shared" si="658"/>
        <v>1.5648813463815296E-2</v>
      </c>
      <c r="BQ455" s="230">
        <f t="shared" si="658"/>
        <v>1.5411835039371099E-2</v>
      </c>
      <c r="BR455" s="230">
        <f t="shared" si="658"/>
        <v>1.5174856614926903E-2</v>
      </c>
      <c r="BS455" s="230">
        <f t="shared" si="658"/>
        <v>1.4937878190482708E-2</v>
      </c>
      <c r="BT455" s="230">
        <f t="shared" si="658"/>
        <v>1.470089976603851E-2</v>
      </c>
      <c r="BU455" s="230">
        <f t="shared" si="659"/>
        <v>1.4463921341594316E-2</v>
      </c>
      <c r="BV455" s="230">
        <f t="shared" si="659"/>
        <v>1.4226942917150119E-2</v>
      </c>
      <c r="BW455" s="230">
        <f t="shared" si="659"/>
        <v>1.3989964492705924E-2</v>
      </c>
      <c r="BX455" s="230">
        <f t="shared" si="659"/>
        <v>1.3752986068261728E-2</v>
      </c>
      <c r="BY455" s="230">
        <f t="shared" si="659"/>
        <v>1.3516007643817531E-2</v>
      </c>
      <c r="BZ455" s="230">
        <f t="shared" si="659"/>
        <v>1.3279029219373335E-2</v>
      </c>
      <c r="CA455" s="230">
        <f t="shared" si="659"/>
        <v>1.3042050794929139E-2</v>
      </c>
      <c r="CB455" s="230">
        <f t="shared" si="659"/>
        <v>1.2805072370484942E-2</v>
      </c>
      <c r="CC455" s="230">
        <f t="shared" si="659"/>
        <v>1.2568093946040746E-2</v>
      </c>
      <c r="CD455" s="230">
        <f t="shared" si="659"/>
        <v>1.2331115521596551E-2</v>
      </c>
      <c r="CE455" s="230">
        <f t="shared" si="660"/>
        <v>1.2094137097152355E-2</v>
      </c>
      <c r="CF455" s="230">
        <f t="shared" si="660"/>
        <v>1.1857158672708158E-2</v>
      </c>
      <c r="CG455" s="230">
        <f t="shared" si="660"/>
        <v>1.1620180248263962E-2</v>
      </c>
      <c r="CH455" s="230">
        <f t="shared" si="660"/>
        <v>1.1383201823819767E-2</v>
      </c>
      <c r="CI455" s="230">
        <f t="shared" si="660"/>
        <v>1.1146223399375571E-2</v>
      </c>
      <c r="CJ455" s="230">
        <f t="shared" si="660"/>
        <v>1.0909244974931374E-2</v>
      </c>
      <c r="CK455" s="230">
        <f t="shared" si="660"/>
        <v>1.0672266550487178E-2</v>
      </c>
      <c r="CL455" s="230">
        <f t="shared" si="660"/>
        <v>1.0435288126042983E-2</v>
      </c>
      <c r="CM455" s="230">
        <f t="shared" si="660"/>
        <v>1.0198309701598787E-2</v>
      </c>
      <c r="CN455" s="230">
        <f t="shared" si="660"/>
        <v>9.9613312771545896E-3</v>
      </c>
      <c r="CO455" s="230">
        <f t="shared" si="661"/>
        <v>9.724352852710394E-3</v>
      </c>
      <c r="CP455" s="230">
        <f t="shared" si="661"/>
        <v>9.4873744282661984E-3</v>
      </c>
      <c r="CQ455" s="230">
        <f t="shared" si="661"/>
        <v>9.250396003822001E-3</v>
      </c>
      <c r="CR455" s="230">
        <f t="shared" si="661"/>
        <v>9.0134175793778054E-3</v>
      </c>
      <c r="CS455" s="230">
        <f t="shared" si="661"/>
        <v>8.7764391549336098E-3</v>
      </c>
      <c r="CT455" s="230">
        <f t="shared" si="661"/>
        <v>8.5394607304894142E-3</v>
      </c>
      <c r="CU455" s="230">
        <f t="shared" si="661"/>
        <v>8.3024823060452169E-3</v>
      </c>
      <c r="CV455" s="230">
        <f t="shared" si="661"/>
        <v>8.0655038816010213E-3</v>
      </c>
      <c r="CW455" s="230">
        <f t="shared" si="661"/>
        <v>7.8285254571568257E-3</v>
      </c>
      <c r="CX455" s="230">
        <f t="shared" si="661"/>
        <v>7.5915470327126301E-3</v>
      </c>
      <c r="CY455" s="230">
        <f t="shared" si="662"/>
        <v>7.3545686082684327E-3</v>
      </c>
      <c r="CZ455" s="230">
        <f t="shared" si="662"/>
        <v>7.1175901838242371E-3</v>
      </c>
      <c r="DA455" s="230">
        <f t="shared" si="662"/>
        <v>6.8806117593800415E-3</v>
      </c>
      <c r="DB455" s="230">
        <f t="shared" si="662"/>
        <v>6.6436333349358459E-3</v>
      </c>
      <c r="DC455" s="230">
        <f t="shared" si="662"/>
        <v>6.4066549104916486E-3</v>
      </c>
      <c r="DD455" s="230">
        <f t="shared" si="662"/>
        <v>6.169676486047453E-3</v>
      </c>
      <c r="DE455" s="230">
        <f t="shared" si="662"/>
        <v>5.9326980616032574E-3</v>
      </c>
      <c r="DF455" s="230">
        <f t="shared" si="662"/>
        <v>5.69571963715906E-3</v>
      </c>
      <c r="DG455" s="230">
        <f t="shared" si="662"/>
        <v>5.4587412127148661E-3</v>
      </c>
      <c r="DH455" s="230">
        <f t="shared" si="662"/>
        <v>5.2217627882706688E-3</v>
      </c>
      <c r="DI455" s="230">
        <f t="shared" si="663"/>
        <v>4.9847843638264715E-3</v>
      </c>
      <c r="DJ455" s="230">
        <f t="shared" si="663"/>
        <v>4.7478059393822776E-3</v>
      </c>
      <c r="DK455" s="230">
        <f t="shared" si="663"/>
        <v>4.5108275149380803E-3</v>
      </c>
      <c r="DL455" s="230">
        <f t="shared" si="663"/>
        <v>4.2738490904938829E-3</v>
      </c>
      <c r="DM455" s="230">
        <f t="shared" si="663"/>
        <v>4.0368706660496891E-3</v>
      </c>
      <c r="DN455" s="230">
        <f t="shared" si="663"/>
        <v>3.7998922416054917E-3</v>
      </c>
      <c r="DO455" s="230">
        <f t="shared" si="663"/>
        <v>3.5629138171612978E-3</v>
      </c>
      <c r="DP455" s="230">
        <f t="shared" si="663"/>
        <v>3.3259353927171005E-3</v>
      </c>
    </row>
    <row r="456" spans="2:120" x14ac:dyDescent="0.25">
      <c r="B456" s="194" t="str">
        <f t="shared" si="603"/>
        <v>Thailand</v>
      </c>
      <c r="C456" s="233">
        <f>'web app'!$C$29</f>
        <v>668.55</v>
      </c>
      <c r="D456" s="234">
        <f>'web app'!$C$17</f>
        <v>0.15</v>
      </c>
      <c r="E456" s="235">
        <f>VLOOKUP($S456,'data countries EDGAR'!$A$15:$AA$223,'data countries EDGAR'!$AA$12,FALSE)</f>
        <v>8.9870832725650277E-3</v>
      </c>
      <c r="F456" s="235">
        <f>VLOOKUP($S456,'data countries EDGAR'!$A$15:$AA$223,'data countries EDGAR'!$Z$12,FALSE)</f>
        <v>7.8077426328644513E-3</v>
      </c>
      <c r="G456" s="193">
        <f t="shared" si="604"/>
        <v>5.338133564902301</v>
      </c>
      <c r="H456" s="262">
        <f>VLOOKUP($S456,'data countries EDGAR'!$A$15:$AA$223,'data countries EDGAR'!M$12,FALSE)/1000</f>
        <v>0.28647035218445999</v>
      </c>
      <c r="I456" s="236">
        <f>VLOOKUP($S456,'data countries EDGAR'!$A$15:$AA$223,'data countries EDGAR'!N$12,FALSE)/1000</f>
        <v>0.27563336376157005</v>
      </c>
      <c r="J456" s="236">
        <f>VLOOKUP($S456,'data countries EDGAR'!$A$15:$AA$223,'data countries EDGAR'!O$12,FALSE)/1000</f>
        <v>0.26857665084575999</v>
      </c>
      <c r="K456" s="236">
        <f>VLOOKUP($S456,'data countries EDGAR'!$A$15:$AA$223,'data countries EDGAR'!P$12,FALSE)/1000</f>
        <v>0.28431399156034004</v>
      </c>
      <c r="L456" s="236">
        <f>VLOOKUP($S456,'data countries EDGAR'!$A$15:$AA$223,'data countries EDGAR'!Q$12,FALSE)/1000</f>
        <v>0.27503442945474998</v>
      </c>
      <c r="M456" s="236">
        <f>VLOOKUP($S456,'data countries EDGAR'!$A$15:$AA$223,'data countries EDGAR'!R$12,FALSE)/1000</f>
        <v>0.28380907805481004</v>
      </c>
      <c r="N456" s="236"/>
      <c r="O456" s="236"/>
      <c r="P456" s="262">
        <f t="shared" si="605"/>
        <v>1.3873675136772303</v>
      </c>
      <c r="Q456" s="194">
        <f t="shared" si="606"/>
        <v>-0.25837746027004216</v>
      </c>
      <c r="R456" s="237">
        <f t="shared" si="607"/>
        <v>6.5399331906763586E-2</v>
      </c>
      <c r="S456" s="194" t="str">
        <f>'data countries EDGAR'!A199</f>
        <v>Thailand</v>
      </c>
      <c r="T456" s="210">
        <f>'web app'!$M$22-1</f>
        <v>2024</v>
      </c>
      <c r="U456" s="228">
        <f t="shared" si="608"/>
        <v>3.9507660512250706</v>
      </c>
      <c r="V456" s="193">
        <f t="shared" si="590"/>
        <v>3.9507660512244192</v>
      </c>
      <c r="W456" s="254">
        <f t="shared" si="609"/>
        <v>7.1836467756968947E-2</v>
      </c>
      <c r="X456" s="197">
        <f t="shared" si="591"/>
        <v>0.28380907805481004</v>
      </c>
      <c r="Y456" s="229">
        <f t="shared" si="592"/>
        <v>-5.6761815610962005E-3</v>
      </c>
      <c r="Z456" s="199">
        <f t="shared" si="610"/>
        <v>0.28948525961590627</v>
      </c>
      <c r="AA456" s="199">
        <f t="shared" si="593"/>
        <v>-1181.179613144157</v>
      </c>
      <c r="AB456" s="200">
        <f t="shared" si="594"/>
        <v>1204813.8417485924</v>
      </c>
      <c r="AC456" s="199">
        <f t="shared" si="611"/>
        <v>2024.5079955207282</v>
      </c>
      <c r="AD456" s="199">
        <f t="shared" si="612"/>
        <v>2055.7675069741667</v>
      </c>
      <c r="AE456" s="201">
        <f t="shared" si="613"/>
        <v>2055.7675069741667</v>
      </c>
      <c r="AF456" s="202">
        <f t="shared" si="595"/>
        <v>2055.1544186021238</v>
      </c>
      <c r="AG456" s="202">
        <f t="shared" si="614"/>
        <v>2055.7675069741667</v>
      </c>
      <c r="AH456" s="202">
        <f t="shared" si="615"/>
        <v>2055</v>
      </c>
      <c r="AI456" s="177">
        <f t="shared" si="596"/>
        <v>2055</v>
      </c>
      <c r="AJ456" s="178" cm="1">
        <f t="array" ref="AJ456">IFERROR(INDEX($AN$6:$DP$6,MATCH(_xlfn.AGGREGATE(14,6,(AN456:DP456)/(AN456:DP456&lt;=0),1),AN456:DP456,0)),"-")</f>
        <v>2055</v>
      </c>
      <c r="AL456" s="176" t="s">
        <v>302</v>
      </c>
      <c r="AM456" s="154">
        <f t="shared" si="597"/>
        <v>0.28647035218445999</v>
      </c>
      <c r="AN456" s="173">
        <f t="shared" si="598"/>
        <v>0.27563336376157005</v>
      </c>
      <c r="AO456" s="173">
        <f t="shared" si="599"/>
        <v>0.26857665084575999</v>
      </c>
      <c r="AP456" s="173">
        <f t="shared" si="600"/>
        <v>0.28431399156034004</v>
      </c>
      <c r="AQ456" s="173">
        <f t="shared" si="601"/>
        <v>0.27503442945474998</v>
      </c>
      <c r="AR456" s="173">
        <f t="shared" si="602"/>
        <v>0.28380907805481004</v>
      </c>
      <c r="AS456" s="230">
        <f t="shared" si="656"/>
        <v>0.27455073648459533</v>
      </c>
      <c r="AT456" s="230">
        <f t="shared" si="656"/>
        <v>0.26529239491438061</v>
      </c>
      <c r="AU456" s="230">
        <f t="shared" si="656"/>
        <v>0.2560340533441659</v>
      </c>
      <c r="AV456" s="230">
        <f t="shared" si="656"/>
        <v>0.24677571177395119</v>
      </c>
      <c r="AW456" s="230">
        <f t="shared" si="656"/>
        <v>0.23751737020373648</v>
      </c>
      <c r="AX456" s="230">
        <f t="shared" si="656"/>
        <v>0.22825902863352177</v>
      </c>
      <c r="AY456" s="230">
        <f t="shared" si="656"/>
        <v>0.21900068706330705</v>
      </c>
      <c r="AZ456" s="230">
        <f t="shared" si="656"/>
        <v>0.20974234549309234</v>
      </c>
      <c r="BA456" s="230">
        <f t="shared" si="657"/>
        <v>0.20048400392287763</v>
      </c>
      <c r="BB456" s="230">
        <f t="shared" si="657"/>
        <v>0.19122566235266292</v>
      </c>
      <c r="BC456" s="230">
        <f t="shared" si="657"/>
        <v>0.18196732078244821</v>
      </c>
      <c r="BD456" s="230">
        <f t="shared" si="657"/>
        <v>0.17270897921223352</v>
      </c>
      <c r="BE456" s="230">
        <f t="shared" si="657"/>
        <v>0.16345063764201881</v>
      </c>
      <c r="BF456" s="230">
        <f t="shared" si="657"/>
        <v>0.1541922960718041</v>
      </c>
      <c r="BG456" s="230">
        <f t="shared" si="657"/>
        <v>0.14493395450158938</v>
      </c>
      <c r="BH456" s="230">
        <f t="shared" si="657"/>
        <v>0.13567561293137467</v>
      </c>
      <c r="BI456" s="230">
        <f t="shared" si="657"/>
        <v>0.12641727136115996</v>
      </c>
      <c r="BJ456" s="230">
        <f t="shared" si="657"/>
        <v>0.11715892979094525</v>
      </c>
      <c r="BK456" s="230">
        <f t="shared" si="658"/>
        <v>0.10790058822073054</v>
      </c>
      <c r="BL456" s="230">
        <f t="shared" si="658"/>
        <v>9.8642246650515825E-2</v>
      </c>
      <c r="BM456" s="230">
        <f t="shared" si="658"/>
        <v>8.9383905080301113E-2</v>
      </c>
      <c r="BN456" s="230">
        <f t="shared" si="658"/>
        <v>8.0125563510086401E-2</v>
      </c>
      <c r="BO456" s="230">
        <f t="shared" si="658"/>
        <v>7.0867221939871688E-2</v>
      </c>
      <c r="BP456" s="230">
        <f t="shared" si="658"/>
        <v>6.1608880369657004E-2</v>
      </c>
      <c r="BQ456" s="230">
        <f t="shared" si="658"/>
        <v>5.2350538799442292E-2</v>
      </c>
      <c r="BR456" s="230">
        <f t="shared" si="658"/>
        <v>4.309219722922758E-2</v>
      </c>
      <c r="BS456" s="230">
        <f t="shared" si="658"/>
        <v>3.3833855659012868E-2</v>
      </c>
      <c r="BT456" s="230">
        <f t="shared" si="658"/>
        <v>2.4575514088798156E-2</v>
      </c>
      <c r="BU456" s="230">
        <f t="shared" si="659"/>
        <v>1.5317172518583444E-2</v>
      </c>
      <c r="BV456" s="230">
        <f t="shared" si="659"/>
        <v>6.0588309483687319E-3</v>
      </c>
      <c r="BW456" s="230">
        <f t="shared" si="659"/>
        <v>-2.9492900207131285E-3</v>
      </c>
      <c r="BX456" s="230">
        <f t="shared" si="659"/>
        <v>-5.6761815610962005E-3</v>
      </c>
      <c r="BY456" s="230">
        <f t="shared" si="659"/>
        <v>-5.6761815610962005E-3</v>
      </c>
      <c r="BZ456" s="230">
        <f t="shared" si="659"/>
        <v>-5.6761815610962005E-3</v>
      </c>
      <c r="CA456" s="230">
        <f t="shared" si="659"/>
        <v>-5.6761815610962005E-3</v>
      </c>
      <c r="CB456" s="230">
        <f t="shared" si="659"/>
        <v>-5.6761815610962005E-3</v>
      </c>
      <c r="CC456" s="230">
        <f t="shared" si="659"/>
        <v>-5.6761815610962005E-3</v>
      </c>
      <c r="CD456" s="230">
        <f t="shared" si="659"/>
        <v>-5.6761815610962005E-3</v>
      </c>
      <c r="CE456" s="230">
        <f t="shared" si="660"/>
        <v>-5.6761815610962005E-3</v>
      </c>
      <c r="CF456" s="230">
        <f t="shared" si="660"/>
        <v>-5.6761815610962005E-3</v>
      </c>
      <c r="CG456" s="230">
        <f t="shared" si="660"/>
        <v>-5.6761815610962005E-3</v>
      </c>
      <c r="CH456" s="230">
        <f t="shared" si="660"/>
        <v>-5.6761815610962005E-3</v>
      </c>
      <c r="CI456" s="230">
        <f t="shared" si="660"/>
        <v>-5.6761815610962005E-3</v>
      </c>
      <c r="CJ456" s="230">
        <f t="shared" si="660"/>
        <v>-5.6761815610962005E-3</v>
      </c>
      <c r="CK456" s="230">
        <f t="shared" si="660"/>
        <v>-5.6761815610962005E-3</v>
      </c>
      <c r="CL456" s="230">
        <f t="shared" si="660"/>
        <v>-5.6761815610962005E-3</v>
      </c>
      <c r="CM456" s="230">
        <f t="shared" si="660"/>
        <v>-5.6761815610962005E-3</v>
      </c>
      <c r="CN456" s="230">
        <f t="shared" si="660"/>
        <v>-5.6761815610962005E-3</v>
      </c>
      <c r="CO456" s="230">
        <f t="shared" si="661"/>
        <v>-5.6761815610962005E-3</v>
      </c>
      <c r="CP456" s="230">
        <f t="shared" si="661"/>
        <v>-5.6761815610962005E-3</v>
      </c>
      <c r="CQ456" s="230">
        <f t="shared" si="661"/>
        <v>-5.6761815610962005E-3</v>
      </c>
      <c r="CR456" s="230">
        <f t="shared" si="661"/>
        <v>-5.6761815610962005E-3</v>
      </c>
      <c r="CS456" s="230">
        <f t="shared" si="661"/>
        <v>-5.6761815610962005E-3</v>
      </c>
      <c r="CT456" s="230">
        <f t="shared" si="661"/>
        <v>-5.6761815610962005E-3</v>
      </c>
      <c r="CU456" s="230">
        <f t="shared" si="661"/>
        <v>-5.6761815610962005E-3</v>
      </c>
      <c r="CV456" s="230">
        <f t="shared" si="661"/>
        <v>-5.6761815610962005E-3</v>
      </c>
      <c r="CW456" s="230">
        <f t="shared" si="661"/>
        <v>-5.6761815610962005E-3</v>
      </c>
      <c r="CX456" s="230">
        <f t="shared" si="661"/>
        <v>-5.6761815610962005E-3</v>
      </c>
      <c r="CY456" s="230">
        <f t="shared" si="662"/>
        <v>-5.6761815610962005E-3</v>
      </c>
      <c r="CZ456" s="230">
        <f t="shared" si="662"/>
        <v>-5.6761815610962005E-3</v>
      </c>
      <c r="DA456" s="230">
        <f t="shared" si="662"/>
        <v>-5.6761815610962005E-3</v>
      </c>
      <c r="DB456" s="230">
        <f t="shared" si="662"/>
        <v>-5.6761815610962005E-3</v>
      </c>
      <c r="DC456" s="230">
        <f t="shared" si="662"/>
        <v>-5.6761815610962005E-3</v>
      </c>
      <c r="DD456" s="230">
        <f t="shared" si="662"/>
        <v>-5.6761815610962005E-3</v>
      </c>
      <c r="DE456" s="230">
        <f t="shared" si="662"/>
        <v>-5.6761815610962005E-3</v>
      </c>
      <c r="DF456" s="230">
        <f t="shared" si="662"/>
        <v>-5.6761815610962005E-3</v>
      </c>
      <c r="DG456" s="230">
        <f t="shared" si="662"/>
        <v>-5.6761815610962005E-3</v>
      </c>
      <c r="DH456" s="230">
        <f t="shared" si="662"/>
        <v>-5.6761815610962005E-3</v>
      </c>
      <c r="DI456" s="230">
        <f t="shared" si="663"/>
        <v>-5.6761815610962005E-3</v>
      </c>
      <c r="DJ456" s="230">
        <f t="shared" si="663"/>
        <v>-5.6761815610962005E-3</v>
      </c>
      <c r="DK456" s="230">
        <f t="shared" si="663"/>
        <v>-5.6761815610962005E-3</v>
      </c>
      <c r="DL456" s="230">
        <f t="shared" si="663"/>
        <v>-5.6761815610962005E-3</v>
      </c>
      <c r="DM456" s="230">
        <f t="shared" si="663"/>
        <v>-5.6761815610962005E-3</v>
      </c>
      <c r="DN456" s="230">
        <f t="shared" si="663"/>
        <v>-5.6761815610962005E-3</v>
      </c>
      <c r="DO456" s="230">
        <f t="shared" si="663"/>
        <v>-5.6761815610962005E-3</v>
      </c>
      <c r="DP456" s="230">
        <f t="shared" si="663"/>
        <v>-5.6761815610962005E-3</v>
      </c>
    </row>
    <row r="457" spans="2:120" x14ac:dyDescent="0.25">
      <c r="B457" s="194" t="str">
        <f t="shared" si="603"/>
        <v>The Gambia</v>
      </c>
      <c r="C457" s="233">
        <f>'web app'!$C$29</f>
        <v>668.55</v>
      </c>
      <c r="D457" s="234">
        <f>'web app'!$C$17</f>
        <v>0.15</v>
      </c>
      <c r="E457" s="235">
        <f>VLOOKUP($S457,'data countries EDGAR'!$A$15:$AA$223,'data countries EDGAR'!$AA$12,FALSE)</f>
        <v>2.8891942019898808E-4</v>
      </c>
      <c r="F457" s="235">
        <f>VLOOKUP($S457,'data countries EDGAR'!$A$15:$AA$223,'data countries EDGAR'!$Z$12,FALSE)</f>
        <v>1.2673585785594125E-5</v>
      </c>
      <c r="G457" s="193">
        <f t="shared" si="604"/>
        <v>3.6175548666520126E-2</v>
      </c>
      <c r="H457" s="262">
        <f>VLOOKUP($S457,'data countries EDGAR'!$A$15:$AA$223,'data countries EDGAR'!M$12,FALSE)/1000</f>
        <v>4.6500080166028002E-4</v>
      </c>
      <c r="I457" s="236">
        <f>VLOOKUP($S457,'data countries EDGAR'!$A$15:$AA$223,'data countries EDGAR'!N$12,FALSE)/1000</f>
        <v>4.2201488084993999E-4</v>
      </c>
      <c r="J457" s="236">
        <f>VLOOKUP($S457,'data countries EDGAR'!$A$15:$AA$223,'data countries EDGAR'!O$12,FALSE)/1000</f>
        <v>4.7764646182499998E-4</v>
      </c>
      <c r="K457" s="236">
        <f>VLOOKUP($S457,'data countries EDGAR'!$A$15:$AA$223,'data countries EDGAR'!P$12,FALSE)/1000</f>
        <v>4.9492337304873001E-4</v>
      </c>
      <c r="L457" s="236">
        <f>VLOOKUP($S457,'data countries EDGAR'!$A$15:$AA$223,'data countries EDGAR'!Q$12,FALSE)/1000</f>
        <v>4.7383389140865002E-4</v>
      </c>
      <c r="M457" s="236">
        <f>VLOOKUP($S457,'data countries EDGAR'!$A$15:$AA$223,'data countries EDGAR'!R$12,FALSE)/1000</f>
        <v>4.9229290052959997E-4</v>
      </c>
      <c r="N457" s="236"/>
      <c r="O457" s="236"/>
      <c r="P457" s="262">
        <f t="shared" si="605"/>
        <v>2.36071150766192E-3</v>
      </c>
      <c r="Q457" s="194">
        <f t="shared" si="606"/>
        <v>0</v>
      </c>
      <c r="R457" s="237">
        <f t="shared" si="607"/>
        <v>0</v>
      </c>
      <c r="S457" s="194" t="str">
        <f>'data countries EDGAR'!A200</f>
        <v>The Gambia</v>
      </c>
      <c r="T457" s="210">
        <f>'web app'!$M$22-1</f>
        <v>2024</v>
      </c>
      <c r="U457" s="228">
        <f t="shared" si="608"/>
        <v>3.3814837158858205E-2</v>
      </c>
      <c r="V457" s="193">
        <f t="shared" si="590"/>
        <v>2.6818280070008416E-2</v>
      </c>
      <c r="W457" s="254">
        <f t="shared" si="609"/>
        <v>-0.1923494162566538</v>
      </c>
      <c r="X457" s="197">
        <f t="shared" si="591"/>
        <v>4.9229290052959997E-4</v>
      </c>
      <c r="Y457" s="229">
        <f t="shared" si="592"/>
        <v>-9.8458580105919998E-6</v>
      </c>
      <c r="Z457" s="199">
        <f t="shared" si="610"/>
        <v>5.0213875854019199E-4</v>
      </c>
      <c r="AA457" s="199">
        <f t="shared" si="593"/>
        <v>-2.1027882168231042</v>
      </c>
      <c r="AB457" s="200">
        <f t="shared" si="594"/>
        <v>2199.0288292055429</v>
      </c>
      <c r="AC457" s="199">
        <f t="shared" si="611"/>
        <v>2024.5018029475152</v>
      </c>
      <c r="AD457" s="199">
        <f t="shared" si="612"/>
        <v>2163.1618279904533</v>
      </c>
      <c r="AE457" s="201">
        <f t="shared" si="613"/>
        <v>2163.1618279904533</v>
      </c>
      <c r="AF457" s="202">
        <f t="shared" si="595"/>
        <v>2160.4429686180911</v>
      </c>
      <c r="AG457" s="202">
        <f t="shared" si="614"/>
        <v>2163.1618279904533</v>
      </c>
      <c r="AH457" s="202">
        <f t="shared" si="615"/>
        <v>2163</v>
      </c>
      <c r="AI457" s="177">
        <f t="shared" si="596"/>
        <v>2160</v>
      </c>
      <c r="AJ457" s="178" t="str" cm="1">
        <f t="array" ref="AJ457">IFERROR(INDEX($AN$6:$DP$6,MATCH(_xlfn.AGGREGATE(14,6,(AN457:DP457)/(AN457:DP457&lt;=0),1),AN457:DP457,0)),"-")</f>
        <v>-</v>
      </c>
      <c r="AL457" s="176" t="s">
        <v>302</v>
      </c>
      <c r="AM457" s="154">
        <f t="shared" si="597"/>
        <v>4.6500080166028002E-4</v>
      </c>
      <c r="AN457" s="173">
        <f t="shared" si="598"/>
        <v>4.2201488084993999E-4</v>
      </c>
      <c r="AO457" s="173">
        <f t="shared" si="599"/>
        <v>4.7764646182499998E-4</v>
      </c>
      <c r="AP457" s="173">
        <f t="shared" si="600"/>
        <v>4.9492337304873001E-4</v>
      </c>
      <c r="AQ457" s="173">
        <f t="shared" si="601"/>
        <v>4.7383389140865002E-4</v>
      </c>
      <c r="AR457" s="173">
        <f t="shared" si="602"/>
        <v>4.9229290052959997E-4</v>
      </c>
      <c r="AS457" s="230">
        <f t="shared" si="656"/>
        <v>4.8867158119595636E-4</v>
      </c>
      <c r="AT457" s="230">
        <f t="shared" si="656"/>
        <v>4.8505026186231276E-4</v>
      </c>
      <c r="AU457" s="230">
        <f t="shared" si="656"/>
        <v>4.8142894252866915E-4</v>
      </c>
      <c r="AV457" s="230">
        <f t="shared" si="656"/>
        <v>4.7780762319502555E-4</v>
      </c>
      <c r="AW457" s="230">
        <f t="shared" si="656"/>
        <v>4.7418630386138194E-4</v>
      </c>
      <c r="AX457" s="230">
        <f t="shared" si="656"/>
        <v>4.7056498452773834E-4</v>
      </c>
      <c r="AY457" s="230">
        <f t="shared" si="656"/>
        <v>4.6694366519409473E-4</v>
      </c>
      <c r="AZ457" s="230">
        <f t="shared" si="656"/>
        <v>4.6332234586045118E-4</v>
      </c>
      <c r="BA457" s="230">
        <f t="shared" si="657"/>
        <v>4.5970102652680757E-4</v>
      </c>
      <c r="BB457" s="230">
        <f t="shared" si="657"/>
        <v>4.5607970719316397E-4</v>
      </c>
      <c r="BC457" s="230">
        <f t="shared" si="657"/>
        <v>4.5245838785952036E-4</v>
      </c>
      <c r="BD457" s="230">
        <f t="shared" si="657"/>
        <v>4.4883706852587676E-4</v>
      </c>
      <c r="BE457" s="230">
        <f t="shared" si="657"/>
        <v>4.4521574919223315E-4</v>
      </c>
      <c r="BF457" s="230">
        <f t="shared" si="657"/>
        <v>4.4159442985858955E-4</v>
      </c>
      <c r="BG457" s="230">
        <f t="shared" si="657"/>
        <v>4.3797311052494594E-4</v>
      </c>
      <c r="BH457" s="230">
        <f t="shared" si="657"/>
        <v>4.3435179119130234E-4</v>
      </c>
      <c r="BI457" s="230">
        <f t="shared" si="657"/>
        <v>4.3073047185765873E-4</v>
      </c>
      <c r="BJ457" s="230">
        <f t="shared" si="657"/>
        <v>4.2710915252401513E-4</v>
      </c>
      <c r="BK457" s="230">
        <f t="shared" si="658"/>
        <v>4.2348783319037152E-4</v>
      </c>
      <c r="BL457" s="230">
        <f t="shared" si="658"/>
        <v>4.1986651385672797E-4</v>
      </c>
      <c r="BM457" s="230">
        <f t="shared" si="658"/>
        <v>4.1624519452308436E-4</v>
      </c>
      <c r="BN457" s="230">
        <f t="shared" si="658"/>
        <v>4.1262387518944076E-4</v>
      </c>
      <c r="BO457" s="230">
        <f t="shared" si="658"/>
        <v>4.0900255585579715E-4</v>
      </c>
      <c r="BP457" s="230">
        <f t="shared" si="658"/>
        <v>4.0538123652215355E-4</v>
      </c>
      <c r="BQ457" s="230">
        <f t="shared" si="658"/>
        <v>4.0175991718850994E-4</v>
      </c>
      <c r="BR457" s="230">
        <f t="shared" si="658"/>
        <v>3.9813859785486634E-4</v>
      </c>
      <c r="BS457" s="230">
        <f t="shared" si="658"/>
        <v>3.9451727852122273E-4</v>
      </c>
      <c r="BT457" s="230">
        <f t="shared" si="658"/>
        <v>3.9089595918757913E-4</v>
      </c>
      <c r="BU457" s="230">
        <f t="shared" si="659"/>
        <v>3.8727463985393552E-4</v>
      </c>
      <c r="BV457" s="230">
        <f t="shared" si="659"/>
        <v>3.8365332052029192E-4</v>
      </c>
      <c r="BW457" s="230">
        <f t="shared" si="659"/>
        <v>3.8003200118664831E-4</v>
      </c>
      <c r="BX457" s="230">
        <f t="shared" si="659"/>
        <v>3.764106818530047E-4</v>
      </c>
      <c r="BY457" s="230">
        <f t="shared" si="659"/>
        <v>3.727893625193611E-4</v>
      </c>
      <c r="BZ457" s="230">
        <f t="shared" si="659"/>
        <v>3.6916804318571749E-4</v>
      </c>
      <c r="CA457" s="230">
        <f t="shared" si="659"/>
        <v>3.6554672385207389E-4</v>
      </c>
      <c r="CB457" s="230">
        <f t="shared" si="659"/>
        <v>3.6192540451843028E-4</v>
      </c>
      <c r="CC457" s="230">
        <f t="shared" si="659"/>
        <v>3.5830408518478668E-4</v>
      </c>
      <c r="CD457" s="230">
        <f t="shared" si="659"/>
        <v>3.5468276585114307E-4</v>
      </c>
      <c r="CE457" s="230">
        <f t="shared" si="660"/>
        <v>3.5106144651749947E-4</v>
      </c>
      <c r="CF457" s="230">
        <f t="shared" si="660"/>
        <v>3.4744012718385592E-4</v>
      </c>
      <c r="CG457" s="230">
        <f t="shared" si="660"/>
        <v>3.4381880785021231E-4</v>
      </c>
      <c r="CH457" s="230">
        <f t="shared" si="660"/>
        <v>3.4019748851656871E-4</v>
      </c>
      <c r="CI457" s="230">
        <f t="shared" si="660"/>
        <v>3.365761691829251E-4</v>
      </c>
      <c r="CJ457" s="230">
        <f t="shared" si="660"/>
        <v>3.3295484984928149E-4</v>
      </c>
      <c r="CK457" s="230">
        <f t="shared" si="660"/>
        <v>3.2933353051563789E-4</v>
      </c>
      <c r="CL457" s="230">
        <f t="shared" si="660"/>
        <v>3.2571221118199428E-4</v>
      </c>
      <c r="CM457" s="230">
        <f t="shared" si="660"/>
        <v>3.2209089184835073E-4</v>
      </c>
      <c r="CN457" s="230">
        <f t="shared" si="660"/>
        <v>3.1846957251470713E-4</v>
      </c>
      <c r="CO457" s="230">
        <f t="shared" si="661"/>
        <v>3.1484825318106352E-4</v>
      </c>
      <c r="CP457" s="230">
        <f t="shared" si="661"/>
        <v>3.1122693384741992E-4</v>
      </c>
      <c r="CQ457" s="230">
        <f t="shared" si="661"/>
        <v>3.0760561451377631E-4</v>
      </c>
      <c r="CR457" s="230">
        <f t="shared" si="661"/>
        <v>3.0398429518013271E-4</v>
      </c>
      <c r="CS457" s="230">
        <f t="shared" si="661"/>
        <v>3.003629758464891E-4</v>
      </c>
      <c r="CT457" s="230">
        <f t="shared" si="661"/>
        <v>2.9674165651284549E-4</v>
      </c>
      <c r="CU457" s="230">
        <f t="shared" si="661"/>
        <v>2.9312033717920189E-4</v>
      </c>
      <c r="CV457" s="230">
        <f t="shared" si="661"/>
        <v>2.8949901784555828E-4</v>
      </c>
      <c r="CW457" s="230">
        <f t="shared" si="661"/>
        <v>2.8587769851191468E-4</v>
      </c>
      <c r="CX457" s="230">
        <f t="shared" si="661"/>
        <v>2.8225637917827107E-4</v>
      </c>
      <c r="CY457" s="230">
        <f t="shared" si="662"/>
        <v>2.7863505984462747E-4</v>
      </c>
      <c r="CZ457" s="230">
        <f t="shared" si="662"/>
        <v>2.7501374051098386E-4</v>
      </c>
      <c r="DA457" s="230">
        <f t="shared" si="662"/>
        <v>2.7139242117734026E-4</v>
      </c>
      <c r="DB457" s="230">
        <f t="shared" si="662"/>
        <v>2.6777110184369665E-4</v>
      </c>
      <c r="DC457" s="230">
        <f t="shared" si="662"/>
        <v>2.6414978251005305E-4</v>
      </c>
      <c r="DD457" s="230">
        <f t="shared" si="662"/>
        <v>2.6052846317640944E-4</v>
      </c>
      <c r="DE457" s="230">
        <f t="shared" si="662"/>
        <v>2.5690714384276584E-4</v>
      </c>
      <c r="DF457" s="230">
        <f t="shared" si="662"/>
        <v>2.5328582450912223E-4</v>
      </c>
      <c r="DG457" s="230">
        <f t="shared" si="662"/>
        <v>2.4966450517547862E-4</v>
      </c>
      <c r="DH457" s="230">
        <f t="shared" si="662"/>
        <v>2.4604318584183507E-4</v>
      </c>
      <c r="DI457" s="230">
        <f t="shared" si="663"/>
        <v>2.4242186650819147E-4</v>
      </c>
      <c r="DJ457" s="230">
        <f t="shared" si="663"/>
        <v>2.3880054717454786E-4</v>
      </c>
      <c r="DK457" s="230">
        <f t="shared" si="663"/>
        <v>2.3517922784090426E-4</v>
      </c>
      <c r="DL457" s="230">
        <f t="shared" si="663"/>
        <v>2.3155790850726065E-4</v>
      </c>
      <c r="DM457" s="230">
        <f t="shared" si="663"/>
        <v>2.2793658917361705E-4</v>
      </c>
      <c r="DN457" s="230">
        <f t="shared" si="663"/>
        <v>2.2431526983997344E-4</v>
      </c>
      <c r="DO457" s="230">
        <f t="shared" si="663"/>
        <v>2.2069395050632984E-4</v>
      </c>
      <c r="DP457" s="230">
        <f t="shared" si="663"/>
        <v>2.1707263117268623E-4</v>
      </c>
    </row>
    <row r="458" spans="2:120" x14ac:dyDescent="0.25">
      <c r="B458" s="194" t="str">
        <f t="shared" si="603"/>
        <v>Timor-Leste</v>
      </c>
      <c r="C458" s="233">
        <f>'web app'!$C$29</f>
        <v>668.55</v>
      </c>
      <c r="D458" s="234">
        <f>'web app'!$C$17</f>
        <v>0.15</v>
      </c>
      <c r="E458" s="235">
        <f>VLOOKUP($S458,'data countries EDGAR'!$A$15:$AA$223,'data countries EDGAR'!$AA$12,FALSE)</f>
        <v>1.7536351652559898E-4</v>
      </c>
      <c r="F458" s="235">
        <f>VLOOKUP($S458,'data countries EDGAR'!$A$15:$AA$223,'data countries EDGAR'!$Z$12,FALSE)</f>
        <v>1.9850277446331983E-5</v>
      </c>
      <c r="G458" s="193">
        <f t="shared" si="604"/>
        <v>2.8866159384711838E-2</v>
      </c>
      <c r="H458" s="262">
        <f>VLOOKUP($S458,'data countries EDGAR'!$A$15:$AA$223,'data countries EDGAR'!M$12,FALSE)/1000</f>
        <v>7.2831754815715999E-4</v>
      </c>
      <c r="I458" s="236">
        <f>VLOOKUP($S458,'data countries EDGAR'!$A$15:$AA$223,'data countries EDGAR'!N$12,FALSE)/1000</f>
        <v>6.7941781931903002E-4</v>
      </c>
      <c r="J458" s="236">
        <f>VLOOKUP($S458,'data countries EDGAR'!$A$15:$AA$223,'data countries EDGAR'!O$12,FALSE)/1000</f>
        <v>7.1072096767568001E-4</v>
      </c>
      <c r="K458" s="236">
        <f>VLOOKUP($S458,'data countries EDGAR'!$A$15:$AA$223,'data countries EDGAR'!P$12,FALSE)/1000</f>
        <v>6.9464423330048994E-4</v>
      </c>
      <c r="L458" s="236">
        <f>VLOOKUP($S458,'data countries EDGAR'!$A$15:$AA$223,'data countries EDGAR'!Q$12,FALSE)/1000</f>
        <v>6.6442517718447007E-4</v>
      </c>
      <c r="M458" s="236">
        <f>VLOOKUP($S458,'data countries EDGAR'!$A$15:$AA$223,'data countries EDGAR'!R$12,FALSE)/1000</f>
        <v>6.9944645023067994E-4</v>
      </c>
      <c r="N458" s="236"/>
      <c r="O458" s="236"/>
      <c r="P458" s="262">
        <f t="shared" si="605"/>
        <v>3.44865464771035E-3</v>
      </c>
      <c r="Q458" s="194">
        <f t="shared" si="606"/>
        <v>-2.7760642811322704E-5</v>
      </c>
      <c r="R458" s="237">
        <f t="shared" si="607"/>
        <v>1.0921859993168485E-3</v>
      </c>
      <c r="S458" s="194" t="str">
        <f>'data countries EDGAR'!A201</f>
        <v>Timor-Leste</v>
      </c>
      <c r="T458" s="210">
        <f>'web app'!$M$22-1</f>
        <v>2024</v>
      </c>
      <c r="U458" s="228">
        <f t="shared" si="608"/>
        <v>2.5417504737001488E-2</v>
      </c>
      <c r="V458" s="193">
        <f t="shared" si="590"/>
        <v>2.541750473700315E-2</v>
      </c>
      <c r="W458" s="254">
        <f t="shared" si="609"/>
        <v>2.7518297231361233E-2</v>
      </c>
      <c r="X458" s="197">
        <f t="shared" si="591"/>
        <v>6.9944645023067994E-4</v>
      </c>
      <c r="Y458" s="229">
        <f t="shared" si="592"/>
        <v>-1.3988929004613599E-5</v>
      </c>
      <c r="Z458" s="199">
        <f t="shared" si="610"/>
        <v>7.1343537923529356E-4</v>
      </c>
      <c r="AA458" s="199">
        <f t="shared" si="593"/>
        <v>-2.9423746125856431</v>
      </c>
      <c r="AB458" s="200">
        <f t="shared" si="594"/>
        <v>3032.7511578458602</v>
      </c>
      <c r="AC458" s="199">
        <f t="shared" si="611"/>
        <v>2024.5033231022583</v>
      </c>
      <c r="AD458" s="199">
        <f t="shared" si="612"/>
        <v>2099.7309078094067</v>
      </c>
      <c r="AE458" s="201">
        <f t="shared" si="613"/>
        <v>2099.7309078094067</v>
      </c>
      <c r="AF458" s="202">
        <f t="shared" si="595"/>
        <v>2098.2557919700062</v>
      </c>
      <c r="AG458" s="202">
        <f t="shared" si="614"/>
        <v>2099.7309078094067</v>
      </c>
      <c r="AH458" s="202">
        <f t="shared" si="615"/>
        <v>2099</v>
      </c>
      <c r="AI458" s="177">
        <f t="shared" si="596"/>
        <v>2098</v>
      </c>
      <c r="AJ458" s="178" cm="1">
        <f t="array" ref="AJ458">IFERROR(INDEX($AN$6:$DP$6,MATCH(_xlfn.AGGREGATE(14,6,(AN458:DP458)/(AN458:DP458&lt;=0),1),AN458:DP458,0)),"-")</f>
        <v>2098</v>
      </c>
      <c r="AL458" s="176" t="s">
        <v>302</v>
      </c>
      <c r="AM458" s="154">
        <f t="shared" si="597"/>
        <v>7.2831754815715999E-4</v>
      </c>
      <c r="AN458" s="173">
        <f t="shared" si="598"/>
        <v>6.7941781931903002E-4</v>
      </c>
      <c r="AO458" s="173">
        <f t="shared" si="599"/>
        <v>7.1072096767568001E-4</v>
      </c>
      <c r="AP458" s="173">
        <f t="shared" si="600"/>
        <v>6.9464423330048994E-4</v>
      </c>
      <c r="AQ458" s="173">
        <f t="shared" si="601"/>
        <v>6.6442517718447007E-4</v>
      </c>
      <c r="AR458" s="173">
        <f t="shared" si="602"/>
        <v>6.9944645023067994E-4</v>
      </c>
      <c r="AS458" s="230">
        <f t="shared" si="656"/>
        <v>6.8996317533729778E-4</v>
      </c>
      <c r="AT458" s="230">
        <f t="shared" si="656"/>
        <v>6.8047990044391561E-4</v>
      </c>
      <c r="AU458" s="230">
        <f t="shared" si="656"/>
        <v>6.7099662555053356E-4</v>
      </c>
      <c r="AV458" s="230">
        <f t="shared" si="656"/>
        <v>6.6151335065715139E-4</v>
      </c>
      <c r="AW458" s="230">
        <f t="shared" si="656"/>
        <v>6.5203007576376923E-4</v>
      </c>
      <c r="AX458" s="230">
        <f t="shared" si="656"/>
        <v>6.4254680087038707E-4</v>
      </c>
      <c r="AY458" s="230">
        <f t="shared" si="656"/>
        <v>6.330635259770049E-4</v>
      </c>
      <c r="AZ458" s="230">
        <f t="shared" si="656"/>
        <v>6.2358025108362274E-4</v>
      </c>
      <c r="BA458" s="230">
        <f t="shared" si="657"/>
        <v>6.1409697619024069E-4</v>
      </c>
      <c r="BB458" s="230">
        <f t="shared" si="657"/>
        <v>6.0461370129685852E-4</v>
      </c>
      <c r="BC458" s="230">
        <f t="shared" si="657"/>
        <v>5.9513042640347636E-4</v>
      </c>
      <c r="BD458" s="230">
        <f t="shared" si="657"/>
        <v>5.856471515100942E-4</v>
      </c>
      <c r="BE458" s="230">
        <f t="shared" si="657"/>
        <v>5.7616387661671214E-4</v>
      </c>
      <c r="BF458" s="230">
        <f t="shared" si="657"/>
        <v>5.6668060172332998E-4</v>
      </c>
      <c r="BG458" s="230">
        <f t="shared" si="657"/>
        <v>5.5719732682994782E-4</v>
      </c>
      <c r="BH458" s="230">
        <f t="shared" si="657"/>
        <v>5.4771405193656565E-4</v>
      </c>
      <c r="BI458" s="230">
        <f t="shared" si="657"/>
        <v>5.3823077704318349E-4</v>
      </c>
      <c r="BJ458" s="230">
        <f t="shared" si="657"/>
        <v>5.2874750214980133E-4</v>
      </c>
      <c r="BK458" s="230">
        <f t="shared" si="658"/>
        <v>5.1926422725641916E-4</v>
      </c>
      <c r="BL458" s="230">
        <f t="shared" si="658"/>
        <v>5.0978095236303711E-4</v>
      </c>
      <c r="BM458" s="230">
        <f t="shared" si="658"/>
        <v>5.0029767746965494E-4</v>
      </c>
      <c r="BN458" s="230">
        <f t="shared" si="658"/>
        <v>4.9081440257627278E-4</v>
      </c>
      <c r="BO458" s="230">
        <f t="shared" si="658"/>
        <v>4.8133112768289062E-4</v>
      </c>
      <c r="BP458" s="230">
        <f t="shared" si="658"/>
        <v>4.7184785278950851E-4</v>
      </c>
      <c r="BQ458" s="230">
        <f t="shared" si="658"/>
        <v>4.623645778961264E-4</v>
      </c>
      <c r="BR458" s="230">
        <f t="shared" si="658"/>
        <v>4.5288130300274424E-4</v>
      </c>
      <c r="BS458" s="230">
        <f t="shared" si="658"/>
        <v>4.4339802810936207E-4</v>
      </c>
      <c r="BT458" s="230">
        <f t="shared" si="658"/>
        <v>4.3391475321597991E-4</v>
      </c>
      <c r="BU458" s="230">
        <f t="shared" si="659"/>
        <v>4.244314783225978E-4</v>
      </c>
      <c r="BV458" s="230">
        <f t="shared" si="659"/>
        <v>4.1494820342921564E-4</v>
      </c>
      <c r="BW458" s="230">
        <f t="shared" si="659"/>
        <v>4.0546492853583353E-4</v>
      </c>
      <c r="BX458" s="230">
        <f t="shared" si="659"/>
        <v>3.9598165364245136E-4</v>
      </c>
      <c r="BY458" s="230">
        <f t="shared" si="659"/>
        <v>3.864983787490692E-4</v>
      </c>
      <c r="BZ458" s="230">
        <f t="shared" si="659"/>
        <v>3.7701510385568709E-4</v>
      </c>
      <c r="CA458" s="230">
        <f t="shared" si="659"/>
        <v>3.6753182896230493E-4</v>
      </c>
      <c r="CB458" s="230">
        <f t="shared" si="659"/>
        <v>3.5804855406892282E-4</v>
      </c>
      <c r="CC458" s="230">
        <f t="shared" si="659"/>
        <v>3.4856527917554066E-4</v>
      </c>
      <c r="CD458" s="230">
        <f t="shared" si="659"/>
        <v>3.3908200428215849E-4</v>
      </c>
      <c r="CE458" s="230">
        <f t="shared" si="660"/>
        <v>3.2959872938877638E-4</v>
      </c>
      <c r="CF458" s="230">
        <f t="shared" si="660"/>
        <v>3.2011545449539422E-4</v>
      </c>
      <c r="CG458" s="230">
        <f t="shared" si="660"/>
        <v>3.1063217960201206E-4</v>
      </c>
      <c r="CH458" s="230">
        <f t="shared" si="660"/>
        <v>3.0114890470862995E-4</v>
      </c>
      <c r="CI458" s="230">
        <f t="shared" si="660"/>
        <v>2.9166562981524779E-4</v>
      </c>
      <c r="CJ458" s="230">
        <f t="shared" si="660"/>
        <v>2.8218235492186562E-4</v>
      </c>
      <c r="CK458" s="230">
        <f t="shared" si="660"/>
        <v>2.7269908002848351E-4</v>
      </c>
      <c r="CL458" s="230">
        <f t="shared" si="660"/>
        <v>2.6321580513510135E-4</v>
      </c>
      <c r="CM458" s="230">
        <f t="shared" si="660"/>
        <v>2.5373253024171924E-4</v>
      </c>
      <c r="CN458" s="230">
        <f t="shared" si="660"/>
        <v>2.4424925534833708E-4</v>
      </c>
      <c r="CO458" s="230">
        <f t="shared" si="661"/>
        <v>2.3476598045495491E-4</v>
      </c>
      <c r="CP458" s="230">
        <f t="shared" si="661"/>
        <v>2.2528270556157281E-4</v>
      </c>
      <c r="CQ458" s="230">
        <f t="shared" si="661"/>
        <v>2.1579943066819064E-4</v>
      </c>
      <c r="CR458" s="230">
        <f t="shared" si="661"/>
        <v>2.0631615577480853E-4</v>
      </c>
      <c r="CS458" s="230">
        <f t="shared" si="661"/>
        <v>1.9683288088142637E-4</v>
      </c>
      <c r="CT458" s="230">
        <f t="shared" si="661"/>
        <v>1.8734960598804421E-4</v>
      </c>
      <c r="CU458" s="230">
        <f t="shared" si="661"/>
        <v>1.7786633109466204E-4</v>
      </c>
      <c r="CV458" s="230">
        <f t="shared" si="661"/>
        <v>1.6838305620127988E-4</v>
      </c>
      <c r="CW458" s="230">
        <f t="shared" si="661"/>
        <v>1.5889978130789783E-4</v>
      </c>
      <c r="CX458" s="230">
        <f t="shared" si="661"/>
        <v>1.4941650641451566E-4</v>
      </c>
      <c r="CY458" s="230">
        <f t="shared" si="662"/>
        <v>1.399332315211335E-4</v>
      </c>
      <c r="CZ458" s="230">
        <f t="shared" si="662"/>
        <v>1.3044995662775134E-4</v>
      </c>
      <c r="DA458" s="230">
        <f t="shared" si="662"/>
        <v>1.2096668173436917E-4</v>
      </c>
      <c r="DB458" s="230">
        <f t="shared" si="662"/>
        <v>1.1148340684098712E-4</v>
      </c>
      <c r="DC458" s="230">
        <f t="shared" si="662"/>
        <v>1.0200013194760495E-4</v>
      </c>
      <c r="DD458" s="230">
        <f t="shared" si="662"/>
        <v>9.2516857054222791E-5</v>
      </c>
      <c r="DE458" s="230">
        <f t="shared" si="662"/>
        <v>8.3033582160840628E-5</v>
      </c>
      <c r="DF458" s="230">
        <f t="shared" si="662"/>
        <v>7.3550307267458465E-5</v>
      </c>
      <c r="DG458" s="230">
        <f t="shared" si="662"/>
        <v>6.406703237407641E-5</v>
      </c>
      <c r="DH458" s="230">
        <f t="shared" si="662"/>
        <v>5.4583757480694247E-5</v>
      </c>
      <c r="DI458" s="230">
        <f t="shared" si="663"/>
        <v>4.5100482587312083E-5</v>
      </c>
      <c r="DJ458" s="230">
        <f t="shared" si="663"/>
        <v>3.561720769392992E-5</v>
      </c>
      <c r="DK458" s="230">
        <f t="shared" si="663"/>
        <v>2.6133932800547757E-5</v>
      </c>
      <c r="DL458" s="230">
        <f t="shared" si="663"/>
        <v>1.6650657907165702E-5</v>
      </c>
      <c r="DM458" s="230">
        <f t="shared" si="663"/>
        <v>7.1673830137835388E-6</v>
      </c>
      <c r="DN458" s="230">
        <f t="shared" si="663"/>
        <v>-2.3158918795986244E-6</v>
      </c>
      <c r="DO458" s="230">
        <f t="shared" si="663"/>
        <v>-1.1455821927110482E-5</v>
      </c>
      <c r="DP458" s="230">
        <f t="shared" si="663"/>
        <v>-1.3988929004613599E-5</v>
      </c>
    </row>
    <row r="459" spans="2:120" x14ac:dyDescent="0.25">
      <c r="B459" s="194" t="str">
        <f t="shared" si="603"/>
        <v>Togo</v>
      </c>
      <c r="C459" s="233">
        <f>'web app'!$C$29</f>
        <v>668.55</v>
      </c>
      <c r="D459" s="234">
        <f>'web app'!$C$17</f>
        <v>0.15</v>
      </c>
      <c r="E459" s="235">
        <f>VLOOKUP($S459,'data countries EDGAR'!$A$15:$AA$223,'data countries EDGAR'!$AA$12,FALSE)</f>
        <v>1.0615465452016493E-3</v>
      </c>
      <c r="F459" s="235">
        <f>VLOOKUP($S459,'data countries EDGAR'!$A$15:$AA$223,'data countries EDGAR'!$Z$12,FALSE)</f>
        <v>5.7381026347430014E-5</v>
      </c>
      <c r="G459" s="193">
        <f t="shared" si="604"/>
        <v>0.13906231380907255</v>
      </c>
      <c r="H459" s="262">
        <f>VLOOKUP($S459,'data countries EDGAR'!$A$15:$AA$223,'data countries EDGAR'!M$12,FALSE)/1000</f>
        <v>2.1053412746039001E-3</v>
      </c>
      <c r="I459" s="236">
        <f>VLOOKUP($S459,'data countries EDGAR'!$A$15:$AA$223,'data countries EDGAR'!N$12,FALSE)/1000</f>
        <v>2.4218355095281001E-3</v>
      </c>
      <c r="J459" s="236">
        <f>VLOOKUP($S459,'data countries EDGAR'!$A$15:$AA$223,'data countries EDGAR'!O$12,FALSE)/1000</f>
        <v>2.5340498835961E-3</v>
      </c>
      <c r="K459" s="236">
        <f>VLOOKUP($S459,'data countries EDGAR'!$A$15:$AA$223,'data countries EDGAR'!P$12,FALSE)/1000</f>
        <v>2.6044476598321999E-3</v>
      </c>
      <c r="L459" s="236">
        <f>VLOOKUP($S459,'data countries EDGAR'!$A$15:$AA$223,'data countries EDGAR'!Q$12,FALSE)/1000</f>
        <v>2.5313087293976004E-3</v>
      </c>
      <c r="M459" s="236">
        <f>VLOOKUP($S459,'data countries EDGAR'!$A$15:$AA$223,'data countries EDGAR'!R$12,FALSE)/1000</f>
        <v>2.6275923684053997E-3</v>
      </c>
      <c r="N459" s="236"/>
      <c r="O459" s="236"/>
      <c r="P459" s="262">
        <f t="shared" si="605"/>
        <v>1.2719234150759401E-2</v>
      </c>
      <c r="Q459" s="194">
        <f t="shared" si="606"/>
        <v>0</v>
      </c>
      <c r="R459" s="237">
        <f t="shared" si="607"/>
        <v>0</v>
      </c>
      <c r="S459" s="194" t="str">
        <f>'data countries EDGAR'!A202</f>
        <v>Togo</v>
      </c>
      <c r="T459" s="210">
        <f>'web app'!$M$22-1</f>
        <v>2024</v>
      </c>
      <c r="U459" s="228">
        <f t="shared" si="608"/>
        <v>0.12634307965831315</v>
      </c>
      <c r="V459" s="193">
        <f t="shared" si="590"/>
        <v>0.11988621866202581</v>
      </c>
      <c r="W459" s="254">
        <f t="shared" si="609"/>
        <v>-3.030849523565482E-2</v>
      </c>
      <c r="X459" s="197">
        <f t="shared" si="591"/>
        <v>2.6275923684053997E-3</v>
      </c>
      <c r="Y459" s="229">
        <f t="shared" si="592"/>
        <v>-5.2551847368107992E-5</v>
      </c>
      <c r="Z459" s="199">
        <f t="shared" si="610"/>
        <v>2.6801442157735078E-3</v>
      </c>
      <c r="AA459" s="199">
        <f t="shared" si="593"/>
        <v>-11.115258113999284</v>
      </c>
      <c r="AB459" s="200">
        <f t="shared" si="594"/>
        <v>11518.000969022252</v>
      </c>
      <c r="AC459" s="199">
        <f t="shared" si="611"/>
        <v>2024.5025443051411</v>
      </c>
      <c r="AD459" s="199">
        <f t="shared" si="612"/>
        <v>2122.7586547685605</v>
      </c>
      <c r="AE459" s="201">
        <f t="shared" si="613"/>
        <v>2122.7586547685605</v>
      </c>
      <c r="AF459" s="202">
        <f t="shared" si="595"/>
        <v>2120.8320144789809</v>
      </c>
      <c r="AG459" s="202">
        <f t="shared" si="614"/>
        <v>2122.7586547685605</v>
      </c>
      <c r="AH459" s="202">
        <f t="shared" si="615"/>
        <v>2122</v>
      </c>
      <c r="AI459" s="177">
        <f t="shared" si="596"/>
        <v>2121</v>
      </c>
      <c r="AJ459" s="178" t="str" cm="1">
        <f t="array" ref="AJ459">IFERROR(INDEX($AN$6:$DP$6,MATCH(_xlfn.AGGREGATE(14,6,(AN459:DP459)/(AN459:DP459&lt;=0),1),AN459:DP459,0)),"-")</f>
        <v>-</v>
      </c>
      <c r="AL459" s="176" t="s">
        <v>302</v>
      </c>
      <c r="AM459" s="154">
        <f t="shared" si="597"/>
        <v>2.1053412746039001E-3</v>
      </c>
      <c r="AN459" s="173">
        <f t="shared" si="598"/>
        <v>2.4218355095281001E-3</v>
      </c>
      <c r="AO459" s="173">
        <f t="shared" si="599"/>
        <v>2.5340498835961E-3</v>
      </c>
      <c r="AP459" s="173">
        <f t="shared" si="600"/>
        <v>2.6044476598321999E-3</v>
      </c>
      <c r="AQ459" s="173">
        <f t="shared" si="601"/>
        <v>2.5313087293976004E-3</v>
      </c>
      <c r="AR459" s="173">
        <f t="shared" si="602"/>
        <v>2.6275923684053997E-3</v>
      </c>
      <c r="AS459" s="230">
        <f t="shared" si="656"/>
        <v>2.600315949630012E-3</v>
      </c>
      <c r="AT459" s="230">
        <f t="shared" si="656"/>
        <v>2.5730395308546242E-3</v>
      </c>
      <c r="AU459" s="230">
        <f t="shared" si="656"/>
        <v>2.5457631120792364E-3</v>
      </c>
      <c r="AV459" s="230">
        <f t="shared" si="656"/>
        <v>2.5184866933038487E-3</v>
      </c>
      <c r="AW459" s="230">
        <f t="shared" si="656"/>
        <v>2.4912102745284609E-3</v>
      </c>
      <c r="AX459" s="230">
        <f t="shared" si="656"/>
        <v>2.4639338557530732E-3</v>
      </c>
      <c r="AY459" s="230">
        <f t="shared" si="656"/>
        <v>2.4366574369776854E-3</v>
      </c>
      <c r="AZ459" s="230">
        <f t="shared" si="656"/>
        <v>2.4093810182022977E-3</v>
      </c>
      <c r="BA459" s="230">
        <f t="shared" si="657"/>
        <v>2.3821045994269099E-3</v>
      </c>
      <c r="BB459" s="230">
        <f t="shared" si="657"/>
        <v>2.3548281806515222E-3</v>
      </c>
      <c r="BC459" s="230">
        <f t="shared" si="657"/>
        <v>2.3275517618761344E-3</v>
      </c>
      <c r="BD459" s="230">
        <f t="shared" si="657"/>
        <v>2.3002753431007467E-3</v>
      </c>
      <c r="BE459" s="230">
        <f t="shared" si="657"/>
        <v>2.2729989243253589E-3</v>
      </c>
      <c r="BF459" s="230">
        <f t="shared" si="657"/>
        <v>2.2457225055499712E-3</v>
      </c>
      <c r="BG459" s="230">
        <f t="shared" si="657"/>
        <v>2.2184460867745834E-3</v>
      </c>
      <c r="BH459" s="230">
        <f t="shared" si="657"/>
        <v>2.1911696679991956E-3</v>
      </c>
      <c r="BI459" s="230">
        <f t="shared" si="657"/>
        <v>2.1638932492238079E-3</v>
      </c>
      <c r="BJ459" s="230">
        <f t="shared" si="657"/>
        <v>2.1366168304484201E-3</v>
      </c>
      <c r="BK459" s="230">
        <f t="shared" si="658"/>
        <v>2.1093404116730324E-3</v>
      </c>
      <c r="BL459" s="230">
        <f t="shared" si="658"/>
        <v>2.0820639928976446E-3</v>
      </c>
      <c r="BM459" s="230">
        <f t="shared" si="658"/>
        <v>2.0547875741222569E-3</v>
      </c>
      <c r="BN459" s="230">
        <f t="shared" si="658"/>
        <v>2.0275111553468691E-3</v>
      </c>
      <c r="BO459" s="230">
        <f t="shared" si="658"/>
        <v>2.0002347365714814E-3</v>
      </c>
      <c r="BP459" s="230">
        <f t="shared" si="658"/>
        <v>1.9729583177960936E-3</v>
      </c>
      <c r="BQ459" s="230">
        <f t="shared" si="658"/>
        <v>1.9456818990207059E-3</v>
      </c>
      <c r="BR459" s="230">
        <f t="shared" si="658"/>
        <v>1.9184054802453181E-3</v>
      </c>
      <c r="BS459" s="230">
        <f t="shared" si="658"/>
        <v>1.8911290614699303E-3</v>
      </c>
      <c r="BT459" s="230">
        <f t="shared" si="658"/>
        <v>1.8638526426945426E-3</v>
      </c>
      <c r="BU459" s="230">
        <f t="shared" si="659"/>
        <v>1.8365762239191548E-3</v>
      </c>
      <c r="BV459" s="230">
        <f t="shared" si="659"/>
        <v>1.8092998051437671E-3</v>
      </c>
      <c r="BW459" s="230">
        <f t="shared" si="659"/>
        <v>1.7820233863683793E-3</v>
      </c>
      <c r="BX459" s="230">
        <f t="shared" si="659"/>
        <v>1.7547469675929916E-3</v>
      </c>
      <c r="BY459" s="230">
        <f t="shared" si="659"/>
        <v>1.7274705488176038E-3</v>
      </c>
      <c r="BZ459" s="230">
        <f t="shared" si="659"/>
        <v>1.7001941300422161E-3</v>
      </c>
      <c r="CA459" s="230">
        <f t="shared" si="659"/>
        <v>1.6729177112668283E-3</v>
      </c>
      <c r="CB459" s="230">
        <f t="shared" si="659"/>
        <v>1.6456412924914406E-3</v>
      </c>
      <c r="CC459" s="230">
        <f t="shared" si="659"/>
        <v>1.6183648737160528E-3</v>
      </c>
      <c r="CD459" s="230">
        <f t="shared" si="659"/>
        <v>1.5910884549406651E-3</v>
      </c>
      <c r="CE459" s="230">
        <f t="shared" si="660"/>
        <v>1.5638120361652773E-3</v>
      </c>
      <c r="CF459" s="230">
        <f t="shared" si="660"/>
        <v>1.5365356173898895E-3</v>
      </c>
      <c r="CG459" s="230">
        <f t="shared" si="660"/>
        <v>1.5092591986145018E-3</v>
      </c>
      <c r="CH459" s="230">
        <f t="shared" si="660"/>
        <v>1.481982779839114E-3</v>
      </c>
      <c r="CI459" s="230">
        <f t="shared" si="660"/>
        <v>1.4547063610637263E-3</v>
      </c>
      <c r="CJ459" s="230">
        <f t="shared" si="660"/>
        <v>1.4274299422883385E-3</v>
      </c>
      <c r="CK459" s="230">
        <f t="shared" si="660"/>
        <v>1.4001535235129508E-3</v>
      </c>
      <c r="CL459" s="230">
        <f t="shared" si="660"/>
        <v>1.372877104737563E-3</v>
      </c>
      <c r="CM459" s="230">
        <f t="shared" si="660"/>
        <v>1.3456006859621753E-3</v>
      </c>
      <c r="CN459" s="230">
        <f t="shared" si="660"/>
        <v>1.3183242671867875E-3</v>
      </c>
      <c r="CO459" s="230">
        <f t="shared" si="661"/>
        <v>1.2910478484113998E-3</v>
      </c>
      <c r="CP459" s="230">
        <f t="shared" si="661"/>
        <v>1.263771429636012E-3</v>
      </c>
      <c r="CQ459" s="230">
        <f t="shared" si="661"/>
        <v>1.2364950108606242E-3</v>
      </c>
      <c r="CR459" s="230">
        <f t="shared" si="661"/>
        <v>1.2092185920852365E-3</v>
      </c>
      <c r="CS459" s="230">
        <f t="shared" si="661"/>
        <v>1.1819421733098487E-3</v>
      </c>
      <c r="CT459" s="230">
        <f t="shared" si="661"/>
        <v>1.154665754534461E-3</v>
      </c>
      <c r="CU459" s="230">
        <f t="shared" si="661"/>
        <v>1.1273893357590732E-3</v>
      </c>
      <c r="CV459" s="230">
        <f t="shared" si="661"/>
        <v>1.1001129169836855E-3</v>
      </c>
      <c r="CW459" s="230">
        <f t="shared" si="661"/>
        <v>1.0728364982082977E-3</v>
      </c>
      <c r="CX459" s="230">
        <f t="shared" si="661"/>
        <v>1.04556007943291E-3</v>
      </c>
      <c r="CY459" s="230">
        <f t="shared" si="662"/>
        <v>1.0182836606575222E-3</v>
      </c>
      <c r="CZ459" s="230">
        <f t="shared" si="662"/>
        <v>9.9100724188213446E-4</v>
      </c>
      <c r="DA459" s="230">
        <f t="shared" si="662"/>
        <v>9.6373082310674671E-4</v>
      </c>
      <c r="DB459" s="230">
        <f t="shared" si="662"/>
        <v>9.3645440433135895E-4</v>
      </c>
      <c r="DC459" s="230">
        <f t="shared" si="662"/>
        <v>9.091779855559712E-4</v>
      </c>
      <c r="DD459" s="230">
        <f t="shared" si="662"/>
        <v>8.8190156678058344E-4</v>
      </c>
      <c r="DE459" s="230">
        <f t="shared" si="662"/>
        <v>8.5462514800519569E-4</v>
      </c>
      <c r="DF459" s="230">
        <f t="shared" si="662"/>
        <v>8.2734872922980793E-4</v>
      </c>
      <c r="DG459" s="230">
        <f t="shared" si="662"/>
        <v>8.0007231045442018E-4</v>
      </c>
      <c r="DH459" s="230">
        <f t="shared" si="662"/>
        <v>7.7279589167903243E-4</v>
      </c>
      <c r="DI459" s="230">
        <f t="shared" si="663"/>
        <v>7.4551947290364467E-4</v>
      </c>
      <c r="DJ459" s="230">
        <f t="shared" si="663"/>
        <v>7.1824305412825692E-4</v>
      </c>
      <c r="DK459" s="230">
        <f t="shared" si="663"/>
        <v>6.9096663535286916E-4</v>
      </c>
      <c r="DL459" s="230">
        <f t="shared" si="663"/>
        <v>6.6369021657748141E-4</v>
      </c>
      <c r="DM459" s="230">
        <f t="shared" si="663"/>
        <v>6.3641379780209366E-4</v>
      </c>
      <c r="DN459" s="230">
        <f t="shared" si="663"/>
        <v>6.091373790267059E-4</v>
      </c>
      <c r="DO459" s="230">
        <f t="shared" si="663"/>
        <v>5.8186096025131815E-4</v>
      </c>
      <c r="DP459" s="230">
        <f t="shared" si="663"/>
        <v>5.5458454147593039E-4</v>
      </c>
    </row>
    <row r="460" spans="2:120" x14ac:dyDescent="0.25">
      <c r="B460" s="194" t="str">
        <f t="shared" si="603"/>
        <v>Tonga</v>
      </c>
      <c r="C460" s="233">
        <f>'web app'!$C$29</f>
        <v>668.55</v>
      </c>
      <c r="D460" s="234">
        <f>'web app'!$C$17</f>
        <v>0.15</v>
      </c>
      <c r="E460" s="235">
        <f>VLOOKUP($S460,'data countries EDGAR'!$A$15:$AA$223,'data countries EDGAR'!$AA$12,FALSE)</f>
        <v>1.4269260198462509E-5</v>
      </c>
      <c r="F460" s="235">
        <f>VLOOKUP($S460,'data countries EDGAR'!$A$15:$AA$223,'data countries EDGAR'!$Z$12,FALSE)</f>
        <v>4.5114329664482347E-6</v>
      </c>
      <c r="G460" s="193">
        <f t="shared" si="604"/>
        <v>3.994657819113439E-3</v>
      </c>
      <c r="H460" s="262">
        <f>VLOOKUP($S460,'data countries EDGAR'!$A$15:$AA$223,'data countries EDGAR'!M$12,FALSE)/1000</f>
        <v>1.6552694569043001E-4</v>
      </c>
      <c r="I460" s="236">
        <f>VLOOKUP($S460,'data countries EDGAR'!$A$15:$AA$223,'data countries EDGAR'!N$12,FALSE)/1000</f>
        <v>1.8651250653026999E-4</v>
      </c>
      <c r="J460" s="236">
        <f>VLOOKUP($S460,'data countries EDGAR'!$A$15:$AA$223,'data countries EDGAR'!O$12,FALSE)/1000</f>
        <v>2.0647380275186998E-4</v>
      </c>
      <c r="K460" s="236">
        <f>VLOOKUP($S460,'data countries EDGAR'!$A$15:$AA$223,'data countries EDGAR'!P$12,FALSE)/1000</f>
        <v>1.6141688451454001E-4</v>
      </c>
      <c r="L460" s="236">
        <f>VLOOKUP($S460,'data countries EDGAR'!$A$15:$AA$223,'data countries EDGAR'!Q$12,FALSE)/1000</f>
        <v>1.6183455503493999E-4</v>
      </c>
      <c r="M460" s="236">
        <f>VLOOKUP($S460,'data countries EDGAR'!$A$15:$AA$223,'data countries EDGAR'!R$12,FALSE)/1000</f>
        <v>1.6979364256658E-4</v>
      </c>
      <c r="N460" s="236"/>
      <c r="O460" s="236"/>
      <c r="P460" s="262">
        <f t="shared" si="605"/>
        <v>8.860313913982E-4</v>
      </c>
      <c r="Q460" s="194">
        <f t="shared" si="606"/>
        <v>-1.2534566496978463E-4</v>
      </c>
      <c r="R460" s="237">
        <f t="shared" si="607"/>
        <v>4.0321881025090073E-2</v>
      </c>
      <c r="S460" s="194" t="str">
        <f>'data countries EDGAR'!A203</f>
        <v>Tonga</v>
      </c>
      <c r="T460" s="210">
        <f>'web app'!$M$22-1</f>
        <v>2024</v>
      </c>
      <c r="U460" s="228">
        <f t="shared" si="608"/>
        <v>3.1086264277152388E-3</v>
      </c>
      <c r="V460" s="193">
        <f t="shared" si="590"/>
        <v>3.1086264277148767E-3</v>
      </c>
      <c r="W460" s="254">
        <f t="shared" si="609"/>
        <v>5.4620150254275357E-2</v>
      </c>
      <c r="X460" s="197">
        <f t="shared" si="591"/>
        <v>1.6979364256658E-4</v>
      </c>
      <c r="Y460" s="229">
        <f t="shared" si="592"/>
        <v>-3.3958728513316001E-6</v>
      </c>
      <c r="Z460" s="199">
        <f t="shared" si="610"/>
        <v>1.7318951541791161E-4</v>
      </c>
      <c r="AA460" s="199">
        <f t="shared" si="593"/>
        <v>-0.70815096297137492</v>
      </c>
      <c r="AB460" s="200">
        <f t="shared" si="594"/>
        <v>723.81707664369594</v>
      </c>
      <c r="AC460" s="199">
        <f t="shared" si="611"/>
        <v>2024.5062699581629</v>
      </c>
      <c r="AD460" s="199">
        <f t="shared" si="612"/>
        <v>2064.3726743739171</v>
      </c>
      <c r="AE460" s="201">
        <f t="shared" si="613"/>
        <v>2064.3726743739171</v>
      </c>
      <c r="AF460" s="202">
        <f t="shared" si="595"/>
        <v>2063.5908572293301</v>
      </c>
      <c r="AG460" s="202">
        <f t="shared" si="614"/>
        <v>2064.3726743739171</v>
      </c>
      <c r="AH460" s="202">
        <f t="shared" si="615"/>
        <v>2064</v>
      </c>
      <c r="AI460" s="177">
        <f t="shared" si="596"/>
        <v>2064</v>
      </c>
      <c r="AJ460" s="178" cm="1">
        <f t="array" ref="AJ460">IFERROR(INDEX($AN$6:$DP$6,MATCH(_xlfn.AGGREGATE(14,6,(AN460:DP460)/(AN460:DP460&lt;=0),1),AN460:DP460,0)),"-")</f>
        <v>2064</v>
      </c>
      <c r="AL460" s="176" t="s">
        <v>302</v>
      </c>
      <c r="AM460" s="154">
        <f t="shared" si="597"/>
        <v>1.6552694569043001E-4</v>
      </c>
      <c r="AN460" s="173">
        <f t="shared" si="598"/>
        <v>1.8651250653026999E-4</v>
      </c>
      <c r="AO460" s="173">
        <f t="shared" si="599"/>
        <v>2.0647380275186998E-4</v>
      </c>
      <c r="AP460" s="173">
        <f t="shared" si="600"/>
        <v>1.6141688451454001E-4</v>
      </c>
      <c r="AQ460" s="173">
        <f t="shared" si="601"/>
        <v>1.6183455503493999E-4</v>
      </c>
      <c r="AR460" s="173">
        <f t="shared" si="602"/>
        <v>1.6979364256658E-4</v>
      </c>
      <c r="AS460" s="230">
        <f t="shared" si="656"/>
        <v>1.6545007850579543E-4</v>
      </c>
      <c r="AT460" s="230">
        <f t="shared" si="656"/>
        <v>1.611065144450109E-4</v>
      </c>
      <c r="AU460" s="230">
        <f t="shared" si="656"/>
        <v>1.5676295038422633E-4</v>
      </c>
      <c r="AV460" s="230">
        <f t="shared" si="656"/>
        <v>1.5241938632344179E-4</v>
      </c>
      <c r="AW460" s="230">
        <f t="shared" si="656"/>
        <v>1.4807582226265722E-4</v>
      </c>
      <c r="AX460" s="230">
        <f t="shared" si="656"/>
        <v>1.4373225820187268E-4</v>
      </c>
      <c r="AY460" s="230">
        <f t="shared" si="656"/>
        <v>1.3938869414108812E-4</v>
      </c>
      <c r="AZ460" s="230">
        <f t="shared" si="656"/>
        <v>1.3504513008030358E-4</v>
      </c>
      <c r="BA460" s="230">
        <f t="shared" si="657"/>
        <v>1.3070156601951901E-4</v>
      </c>
      <c r="BB460" s="230">
        <f t="shared" si="657"/>
        <v>1.2635800195873447E-4</v>
      </c>
      <c r="BC460" s="230">
        <f t="shared" si="657"/>
        <v>1.220144378979499E-4</v>
      </c>
      <c r="BD460" s="230">
        <f t="shared" si="657"/>
        <v>1.1767087383716535E-4</v>
      </c>
      <c r="BE460" s="230">
        <f t="shared" si="657"/>
        <v>1.133273097763808E-4</v>
      </c>
      <c r="BF460" s="230">
        <f t="shared" si="657"/>
        <v>1.0898374571559624E-4</v>
      </c>
      <c r="BG460" s="230">
        <f t="shared" si="657"/>
        <v>1.0464018165481169E-4</v>
      </c>
      <c r="BH460" s="230">
        <f t="shared" si="657"/>
        <v>1.0029661759402714E-4</v>
      </c>
      <c r="BI460" s="230">
        <f t="shared" si="657"/>
        <v>9.5953053533242585E-5</v>
      </c>
      <c r="BJ460" s="230">
        <f t="shared" si="657"/>
        <v>9.1609489472458031E-5</v>
      </c>
      <c r="BK460" s="230">
        <f t="shared" si="658"/>
        <v>8.7265925411673478E-5</v>
      </c>
      <c r="BL460" s="230">
        <f t="shared" si="658"/>
        <v>8.2922361350888925E-5</v>
      </c>
      <c r="BM460" s="230">
        <f t="shared" si="658"/>
        <v>7.8578797290104372E-5</v>
      </c>
      <c r="BN460" s="230">
        <f t="shared" si="658"/>
        <v>7.4235233229319819E-5</v>
      </c>
      <c r="BO460" s="230">
        <f t="shared" si="658"/>
        <v>6.9891669168535266E-5</v>
      </c>
      <c r="BP460" s="230">
        <f t="shared" si="658"/>
        <v>6.5548105107750699E-5</v>
      </c>
      <c r="BQ460" s="230">
        <f t="shared" si="658"/>
        <v>6.1204541046966146E-5</v>
      </c>
      <c r="BR460" s="230">
        <f t="shared" si="658"/>
        <v>5.6860976986181593E-5</v>
      </c>
      <c r="BS460" s="230">
        <f t="shared" si="658"/>
        <v>5.251741292539704E-5</v>
      </c>
      <c r="BT460" s="230">
        <f t="shared" si="658"/>
        <v>4.8173848864612487E-5</v>
      </c>
      <c r="BU460" s="230">
        <f t="shared" si="659"/>
        <v>4.3830284803827947E-5</v>
      </c>
      <c r="BV460" s="230">
        <f t="shared" si="659"/>
        <v>3.948672074304338E-5</v>
      </c>
      <c r="BW460" s="230">
        <f t="shared" si="659"/>
        <v>3.5143156682258841E-5</v>
      </c>
      <c r="BX460" s="230">
        <f t="shared" si="659"/>
        <v>3.0799592621474274E-5</v>
      </c>
      <c r="BY460" s="230">
        <f t="shared" si="659"/>
        <v>2.6456028560689707E-5</v>
      </c>
      <c r="BZ460" s="230">
        <f t="shared" si="659"/>
        <v>2.2112464499905168E-5</v>
      </c>
      <c r="CA460" s="230">
        <f t="shared" si="659"/>
        <v>1.7768900439120601E-5</v>
      </c>
      <c r="CB460" s="230">
        <f t="shared" si="659"/>
        <v>1.3425336378336062E-5</v>
      </c>
      <c r="CC460" s="230">
        <f t="shared" si="659"/>
        <v>9.081772317551495E-6</v>
      </c>
      <c r="CD460" s="230">
        <f t="shared" si="659"/>
        <v>4.7382082567669554E-6</v>
      </c>
      <c r="CE460" s="230">
        <f t="shared" si="660"/>
        <v>3.9464419598238872E-7</v>
      </c>
      <c r="CF460" s="230">
        <f t="shared" si="660"/>
        <v>-3.094242321847102E-6</v>
      </c>
      <c r="CG460" s="230">
        <f t="shared" si="660"/>
        <v>-3.3958728513316001E-6</v>
      </c>
      <c r="CH460" s="230">
        <f t="shared" si="660"/>
        <v>-3.3958728513316001E-6</v>
      </c>
      <c r="CI460" s="230">
        <f t="shared" si="660"/>
        <v>-3.3958728513316001E-6</v>
      </c>
      <c r="CJ460" s="230">
        <f t="shared" si="660"/>
        <v>-3.3958728513316001E-6</v>
      </c>
      <c r="CK460" s="230">
        <f t="shared" si="660"/>
        <v>-3.3958728513316001E-6</v>
      </c>
      <c r="CL460" s="230">
        <f t="shared" si="660"/>
        <v>-3.3958728513316001E-6</v>
      </c>
      <c r="CM460" s="230">
        <f t="shared" si="660"/>
        <v>-3.3958728513316001E-6</v>
      </c>
      <c r="CN460" s="230">
        <f t="shared" si="660"/>
        <v>-3.3958728513316001E-6</v>
      </c>
      <c r="CO460" s="230">
        <f t="shared" si="661"/>
        <v>-3.3958728513316001E-6</v>
      </c>
      <c r="CP460" s="230">
        <f t="shared" si="661"/>
        <v>-3.3958728513316001E-6</v>
      </c>
      <c r="CQ460" s="230">
        <f t="shared" si="661"/>
        <v>-3.3958728513316001E-6</v>
      </c>
      <c r="CR460" s="230">
        <f t="shared" si="661"/>
        <v>-3.3958728513316001E-6</v>
      </c>
      <c r="CS460" s="230">
        <f t="shared" si="661"/>
        <v>-3.3958728513316001E-6</v>
      </c>
      <c r="CT460" s="230">
        <f t="shared" si="661"/>
        <v>-3.3958728513316001E-6</v>
      </c>
      <c r="CU460" s="230">
        <f t="shared" si="661"/>
        <v>-3.3958728513316001E-6</v>
      </c>
      <c r="CV460" s="230">
        <f t="shared" si="661"/>
        <v>-3.3958728513316001E-6</v>
      </c>
      <c r="CW460" s="230">
        <f t="shared" si="661"/>
        <v>-3.3958728513316001E-6</v>
      </c>
      <c r="CX460" s="230">
        <f t="shared" si="661"/>
        <v>-3.3958728513316001E-6</v>
      </c>
      <c r="CY460" s="230">
        <f t="shared" si="662"/>
        <v>-3.3958728513316001E-6</v>
      </c>
      <c r="CZ460" s="230">
        <f t="shared" si="662"/>
        <v>-3.3958728513316001E-6</v>
      </c>
      <c r="DA460" s="230">
        <f t="shared" si="662"/>
        <v>-3.3958728513316001E-6</v>
      </c>
      <c r="DB460" s="230">
        <f t="shared" si="662"/>
        <v>-3.3958728513316001E-6</v>
      </c>
      <c r="DC460" s="230">
        <f t="shared" si="662"/>
        <v>-3.3958728513316001E-6</v>
      </c>
      <c r="DD460" s="230">
        <f t="shared" si="662"/>
        <v>-3.3958728513316001E-6</v>
      </c>
      <c r="DE460" s="230">
        <f t="shared" si="662"/>
        <v>-3.3958728513316001E-6</v>
      </c>
      <c r="DF460" s="230">
        <f t="shared" si="662"/>
        <v>-3.3958728513316001E-6</v>
      </c>
      <c r="DG460" s="230">
        <f t="shared" si="662"/>
        <v>-3.3958728513316001E-6</v>
      </c>
      <c r="DH460" s="230">
        <f t="shared" si="662"/>
        <v>-3.3958728513316001E-6</v>
      </c>
      <c r="DI460" s="230">
        <f t="shared" si="663"/>
        <v>-3.3958728513316001E-6</v>
      </c>
      <c r="DJ460" s="230">
        <f t="shared" si="663"/>
        <v>-3.3958728513316001E-6</v>
      </c>
      <c r="DK460" s="230">
        <f t="shared" si="663"/>
        <v>-3.3958728513316001E-6</v>
      </c>
      <c r="DL460" s="230">
        <f t="shared" si="663"/>
        <v>-3.3958728513316001E-6</v>
      </c>
      <c r="DM460" s="230">
        <f t="shared" si="663"/>
        <v>-3.3958728513316001E-6</v>
      </c>
      <c r="DN460" s="230">
        <f t="shared" si="663"/>
        <v>-3.3958728513316001E-6</v>
      </c>
      <c r="DO460" s="230">
        <f t="shared" si="663"/>
        <v>-3.3958728513316001E-6</v>
      </c>
      <c r="DP460" s="230">
        <f t="shared" si="663"/>
        <v>-3.3958728513316001E-6</v>
      </c>
    </row>
    <row r="461" spans="2:120" x14ac:dyDescent="0.25">
      <c r="B461" s="194" t="str">
        <f t="shared" si="603"/>
        <v>Trinidad and Tobago</v>
      </c>
      <c r="C461" s="233">
        <f>'web app'!$C$29</f>
        <v>668.55</v>
      </c>
      <c r="D461" s="234">
        <f>'web app'!$C$17</f>
        <v>0.15</v>
      </c>
      <c r="E461" s="235">
        <f>VLOOKUP($S461,'data countries EDGAR'!$A$15:$AA$223,'data countries EDGAR'!$AA$12,FALSE)</f>
        <v>1.7835674026185153E-4</v>
      </c>
      <c r="F461" s="235">
        <f>VLOOKUP($S461,'data countries EDGAR'!$A$15:$AA$223,'data countries EDGAR'!$Z$12,FALSE)</f>
        <v>9.0549582251916614E-4</v>
      </c>
      <c r="G461" s="193">
        <f t="shared" si="604"/>
        <v>0.53244990712871931</v>
      </c>
      <c r="H461" s="262">
        <f>VLOOKUP($S461,'data countries EDGAR'!$A$15:$AA$223,'data countries EDGAR'!M$12,FALSE)/1000</f>
        <v>3.3223137515670999E-2</v>
      </c>
      <c r="I461" s="236">
        <f>VLOOKUP($S461,'data countries EDGAR'!$A$15:$AA$223,'data countries EDGAR'!N$12,FALSE)/1000</f>
        <v>2.9801696235897998E-2</v>
      </c>
      <c r="J461" s="236">
        <f>VLOOKUP($S461,'data countries EDGAR'!$A$15:$AA$223,'data countries EDGAR'!O$12,FALSE)/1000</f>
        <v>2.8684222084780001E-2</v>
      </c>
      <c r="K461" s="236">
        <f>VLOOKUP($S461,'data countries EDGAR'!$A$15:$AA$223,'data countries EDGAR'!P$12,FALSE)/1000</f>
        <v>2.8498855978317E-2</v>
      </c>
      <c r="L461" s="236">
        <f>VLOOKUP($S461,'data countries EDGAR'!$A$15:$AA$223,'data countries EDGAR'!Q$12,FALSE)/1000</f>
        <v>2.6949473739247998E-2</v>
      </c>
      <c r="M461" s="236">
        <f>VLOOKUP($S461,'data countries EDGAR'!$A$15:$AA$223,'data countries EDGAR'!R$12,FALSE)/1000</f>
        <v>2.6793425677205999E-2</v>
      </c>
      <c r="N461" s="236"/>
      <c r="O461" s="236"/>
      <c r="P461" s="262">
        <f t="shared" si="605"/>
        <v>0.140727673715449</v>
      </c>
      <c r="Q461" s="194">
        <f t="shared" si="606"/>
        <v>-2.3570411011283401E-2</v>
      </c>
      <c r="R461" s="237">
        <f t="shared" si="607"/>
        <v>6.0171236148386854E-2</v>
      </c>
      <c r="S461" s="194" t="str">
        <f>'data countries EDGAR'!A204</f>
        <v>Trinidad and Tobago</v>
      </c>
      <c r="T461" s="210">
        <f>'web app'!$M$22-1</f>
        <v>2024</v>
      </c>
      <c r="U461" s="228">
        <f t="shared" si="608"/>
        <v>0.39172223341327028</v>
      </c>
      <c r="V461" s="193">
        <f t="shared" si="590"/>
        <v>0.39172223341297013</v>
      </c>
      <c r="W461" s="254">
        <f t="shared" si="609"/>
        <v>6.8399042462924164E-2</v>
      </c>
      <c r="X461" s="197">
        <f t="shared" si="591"/>
        <v>2.6793425677205999E-2</v>
      </c>
      <c r="Y461" s="229">
        <f t="shared" si="592"/>
        <v>-5.3586851354411999E-4</v>
      </c>
      <c r="Z461" s="199">
        <f t="shared" si="610"/>
        <v>2.7329294190750118E-2</v>
      </c>
      <c r="AA461" s="199">
        <f t="shared" si="593"/>
        <v>-111.54853795342322</v>
      </c>
      <c r="AB461" s="200">
        <f t="shared" si="594"/>
        <v>113818.16991649689</v>
      </c>
      <c r="AC461" s="199">
        <f t="shared" si="611"/>
        <v>2024.5076594143275</v>
      </c>
      <c r="AD461" s="199">
        <f t="shared" si="612"/>
        <v>2057.1395713867514</v>
      </c>
      <c r="AE461" s="201">
        <f t="shared" si="613"/>
        <v>2057.1395713867514</v>
      </c>
      <c r="AF461" s="202">
        <f t="shared" si="595"/>
        <v>2056.4995797909328</v>
      </c>
      <c r="AG461" s="202">
        <f t="shared" si="614"/>
        <v>2057.1395713867514</v>
      </c>
      <c r="AH461" s="202">
        <f t="shared" si="615"/>
        <v>2057</v>
      </c>
      <c r="AI461" s="177">
        <f t="shared" si="596"/>
        <v>2056</v>
      </c>
      <c r="AJ461" s="178" cm="1">
        <f t="array" ref="AJ461">IFERROR(INDEX($AN$6:$DP$6,MATCH(_xlfn.AGGREGATE(14,6,(AN461:DP461)/(AN461:DP461&lt;=0),1),AN461:DP461,0)),"-")</f>
        <v>2056</v>
      </c>
      <c r="AL461" s="176" t="s">
        <v>302</v>
      </c>
      <c r="AM461" s="154">
        <f t="shared" si="597"/>
        <v>3.3223137515670999E-2</v>
      </c>
      <c r="AN461" s="173">
        <f t="shared" si="598"/>
        <v>2.9801696235897998E-2</v>
      </c>
      <c r="AO461" s="173">
        <f t="shared" si="599"/>
        <v>2.8684222084780001E-2</v>
      </c>
      <c r="AP461" s="173">
        <f t="shared" si="600"/>
        <v>2.8498855978317E-2</v>
      </c>
      <c r="AQ461" s="173">
        <f t="shared" si="601"/>
        <v>2.6949473739247998E-2</v>
      </c>
      <c r="AR461" s="173">
        <f t="shared" si="602"/>
        <v>2.6793425677205999E-2</v>
      </c>
      <c r="AS461" s="230">
        <f t="shared" si="656"/>
        <v>2.595612012968759E-2</v>
      </c>
      <c r="AT461" s="230">
        <f t="shared" si="656"/>
        <v>2.5118814582169177E-2</v>
      </c>
      <c r="AU461" s="230">
        <f t="shared" si="656"/>
        <v>2.4281509034650768E-2</v>
      </c>
      <c r="AV461" s="230">
        <f t="shared" si="656"/>
        <v>2.3444203487132359E-2</v>
      </c>
      <c r="AW461" s="230">
        <f t="shared" si="656"/>
        <v>2.260689793961395E-2</v>
      </c>
      <c r="AX461" s="230">
        <f t="shared" si="656"/>
        <v>2.1769592392095541E-2</v>
      </c>
      <c r="AY461" s="230">
        <f t="shared" si="656"/>
        <v>2.0932286844577128E-2</v>
      </c>
      <c r="AZ461" s="230">
        <f t="shared" si="656"/>
        <v>2.0094981297058719E-2</v>
      </c>
      <c r="BA461" s="230">
        <f t="shared" si="657"/>
        <v>1.925767574954031E-2</v>
      </c>
      <c r="BB461" s="230">
        <f t="shared" si="657"/>
        <v>1.8420370202021898E-2</v>
      </c>
      <c r="BC461" s="230">
        <f t="shared" si="657"/>
        <v>1.7583064654503489E-2</v>
      </c>
      <c r="BD461" s="230">
        <f t="shared" si="657"/>
        <v>1.6745759106985079E-2</v>
      </c>
      <c r="BE461" s="230">
        <f t="shared" si="657"/>
        <v>1.590845355946667E-2</v>
      </c>
      <c r="BF461" s="230">
        <f t="shared" si="657"/>
        <v>1.507114801194826E-2</v>
      </c>
      <c r="BG461" s="230">
        <f t="shared" si="657"/>
        <v>1.4233842464429849E-2</v>
      </c>
      <c r="BH461" s="230">
        <f t="shared" si="657"/>
        <v>1.339653691691144E-2</v>
      </c>
      <c r="BI461" s="230">
        <f t="shared" si="657"/>
        <v>1.2559231369393031E-2</v>
      </c>
      <c r="BJ461" s="230">
        <f t="shared" si="657"/>
        <v>1.172192582187462E-2</v>
      </c>
      <c r="BK461" s="230">
        <f t="shared" si="658"/>
        <v>1.0884620274356209E-2</v>
      </c>
      <c r="BL461" s="230">
        <f t="shared" si="658"/>
        <v>1.00473147268378E-2</v>
      </c>
      <c r="BM461" s="230">
        <f t="shared" si="658"/>
        <v>9.2100091793193908E-3</v>
      </c>
      <c r="BN461" s="230">
        <f t="shared" si="658"/>
        <v>8.3727036318009783E-3</v>
      </c>
      <c r="BO461" s="230">
        <f t="shared" si="658"/>
        <v>7.5353980842825692E-3</v>
      </c>
      <c r="BP461" s="230">
        <f t="shared" si="658"/>
        <v>6.6980925367641601E-3</v>
      </c>
      <c r="BQ461" s="230">
        <f t="shared" si="658"/>
        <v>5.8607869892457511E-3</v>
      </c>
      <c r="BR461" s="230">
        <f t="shared" si="658"/>
        <v>5.023481441727342E-3</v>
      </c>
      <c r="BS461" s="230">
        <f t="shared" si="658"/>
        <v>4.1861758942089294E-3</v>
      </c>
      <c r="BT461" s="230">
        <f t="shared" si="658"/>
        <v>3.3488703466905204E-3</v>
      </c>
      <c r="BU461" s="230">
        <f t="shared" si="659"/>
        <v>2.5115647991721113E-3</v>
      </c>
      <c r="BV461" s="230">
        <f t="shared" si="659"/>
        <v>1.6742592516536987E-3</v>
      </c>
      <c r="BW461" s="230">
        <f t="shared" si="659"/>
        <v>8.3695370413528966E-4</v>
      </c>
      <c r="BX461" s="230">
        <f t="shared" si="659"/>
        <v>-3.5184338311941565E-7</v>
      </c>
      <c r="BY461" s="230">
        <f t="shared" si="659"/>
        <v>-5.2771308550313384E-4</v>
      </c>
      <c r="BZ461" s="230">
        <f t="shared" si="659"/>
        <v>-5.3586851354411999E-4</v>
      </c>
      <c r="CA461" s="230">
        <f t="shared" si="659"/>
        <v>-5.3586851354411999E-4</v>
      </c>
      <c r="CB461" s="230">
        <f t="shared" si="659"/>
        <v>-5.3586851354411999E-4</v>
      </c>
      <c r="CC461" s="230">
        <f t="shared" si="659"/>
        <v>-5.3586851354411999E-4</v>
      </c>
      <c r="CD461" s="230">
        <f t="shared" si="659"/>
        <v>-5.3586851354411999E-4</v>
      </c>
      <c r="CE461" s="230">
        <f t="shared" si="660"/>
        <v>-5.3586851354411999E-4</v>
      </c>
      <c r="CF461" s="230">
        <f t="shared" si="660"/>
        <v>-5.3586851354411999E-4</v>
      </c>
      <c r="CG461" s="230">
        <f t="shared" si="660"/>
        <v>-5.3586851354411999E-4</v>
      </c>
      <c r="CH461" s="230">
        <f t="shared" si="660"/>
        <v>-5.3586851354411999E-4</v>
      </c>
      <c r="CI461" s="230">
        <f t="shared" si="660"/>
        <v>-5.3586851354411999E-4</v>
      </c>
      <c r="CJ461" s="230">
        <f t="shared" si="660"/>
        <v>-5.3586851354411999E-4</v>
      </c>
      <c r="CK461" s="230">
        <f t="shared" si="660"/>
        <v>-5.3586851354411999E-4</v>
      </c>
      <c r="CL461" s="230">
        <f t="shared" si="660"/>
        <v>-5.3586851354411999E-4</v>
      </c>
      <c r="CM461" s="230">
        <f t="shared" si="660"/>
        <v>-5.3586851354411999E-4</v>
      </c>
      <c r="CN461" s="230">
        <f t="shared" si="660"/>
        <v>-5.3586851354411999E-4</v>
      </c>
      <c r="CO461" s="230">
        <f t="shared" si="661"/>
        <v>-5.3586851354411999E-4</v>
      </c>
      <c r="CP461" s="230">
        <f t="shared" si="661"/>
        <v>-5.3586851354411999E-4</v>
      </c>
      <c r="CQ461" s="230">
        <f t="shared" si="661"/>
        <v>-5.3586851354411999E-4</v>
      </c>
      <c r="CR461" s="230">
        <f t="shared" si="661"/>
        <v>-5.3586851354411999E-4</v>
      </c>
      <c r="CS461" s="230">
        <f t="shared" si="661"/>
        <v>-5.3586851354411999E-4</v>
      </c>
      <c r="CT461" s="230">
        <f t="shared" si="661"/>
        <v>-5.3586851354411999E-4</v>
      </c>
      <c r="CU461" s="230">
        <f t="shared" si="661"/>
        <v>-5.3586851354411999E-4</v>
      </c>
      <c r="CV461" s="230">
        <f t="shared" si="661"/>
        <v>-5.3586851354411999E-4</v>
      </c>
      <c r="CW461" s="230">
        <f t="shared" si="661"/>
        <v>-5.3586851354411999E-4</v>
      </c>
      <c r="CX461" s="230">
        <f t="shared" si="661"/>
        <v>-5.3586851354411999E-4</v>
      </c>
      <c r="CY461" s="230">
        <f t="shared" si="662"/>
        <v>-5.3586851354411999E-4</v>
      </c>
      <c r="CZ461" s="230">
        <f t="shared" si="662"/>
        <v>-5.3586851354411999E-4</v>
      </c>
      <c r="DA461" s="230">
        <f t="shared" si="662"/>
        <v>-5.3586851354411999E-4</v>
      </c>
      <c r="DB461" s="230">
        <f t="shared" si="662"/>
        <v>-5.3586851354411999E-4</v>
      </c>
      <c r="DC461" s="230">
        <f t="shared" si="662"/>
        <v>-5.3586851354411999E-4</v>
      </c>
      <c r="DD461" s="230">
        <f t="shared" si="662"/>
        <v>-5.3586851354411999E-4</v>
      </c>
      <c r="DE461" s="230">
        <f t="shared" si="662"/>
        <v>-5.3586851354411999E-4</v>
      </c>
      <c r="DF461" s="230">
        <f t="shared" si="662"/>
        <v>-5.3586851354411999E-4</v>
      </c>
      <c r="DG461" s="230">
        <f t="shared" si="662"/>
        <v>-5.3586851354411999E-4</v>
      </c>
      <c r="DH461" s="230">
        <f t="shared" si="662"/>
        <v>-5.3586851354411999E-4</v>
      </c>
      <c r="DI461" s="230">
        <f t="shared" si="663"/>
        <v>-5.3586851354411999E-4</v>
      </c>
      <c r="DJ461" s="230">
        <f t="shared" si="663"/>
        <v>-5.3586851354411999E-4</v>
      </c>
      <c r="DK461" s="230">
        <f t="shared" si="663"/>
        <v>-5.3586851354411999E-4</v>
      </c>
      <c r="DL461" s="230">
        <f t="shared" si="663"/>
        <v>-5.3586851354411999E-4</v>
      </c>
      <c r="DM461" s="230">
        <f t="shared" si="663"/>
        <v>-5.3586851354411999E-4</v>
      </c>
      <c r="DN461" s="230">
        <f t="shared" si="663"/>
        <v>-5.3586851354411999E-4</v>
      </c>
      <c r="DO461" s="230">
        <f t="shared" si="663"/>
        <v>-5.3586851354411999E-4</v>
      </c>
      <c r="DP461" s="230">
        <f t="shared" si="663"/>
        <v>-5.3586851354411999E-4</v>
      </c>
    </row>
    <row r="462" spans="2:120" x14ac:dyDescent="0.25">
      <c r="B462" s="194" t="str">
        <f t="shared" si="603"/>
        <v>Tunisia</v>
      </c>
      <c r="C462" s="233">
        <f>'web app'!$C$29</f>
        <v>668.55</v>
      </c>
      <c r="D462" s="234">
        <f>'web app'!$C$17</f>
        <v>0.15</v>
      </c>
      <c r="E462" s="235">
        <f>VLOOKUP($S462,'data countries EDGAR'!$A$15:$AA$223,'data countries EDGAR'!$AA$12,FALSE)</f>
        <v>1.5279494929544514E-3</v>
      </c>
      <c r="F462" s="235">
        <f>VLOOKUP($S462,'data countries EDGAR'!$A$15:$AA$223,'data countries EDGAR'!$Z$12,FALSE)</f>
        <v>8.2432821703745207E-4</v>
      </c>
      <c r="G462" s="193">
        <f t="shared" si="604"/>
        <v>0.621665530102535</v>
      </c>
      <c r="H462" s="262">
        <f>VLOOKUP($S462,'data countries EDGAR'!$A$15:$AA$223,'data countries EDGAR'!M$12,FALSE)/1000</f>
        <v>3.024505362873E-2</v>
      </c>
      <c r="I462" s="236">
        <f>VLOOKUP($S462,'data countries EDGAR'!$A$15:$AA$223,'data countries EDGAR'!N$12,FALSE)/1000</f>
        <v>2.8718513178698998E-2</v>
      </c>
      <c r="J462" s="236">
        <f>VLOOKUP($S462,'data countries EDGAR'!$A$15:$AA$223,'data countries EDGAR'!O$12,FALSE)/1000</f>
        <v>3.1017761730071002E-2</v>
      </c>
      <c r="K462" s="236">
        <f>VLOOKUP($S462,'data countries EDGAR'!$A$15:$AA$223,'data countries EDGAR'!P$12,FALSE)/1000</f>
        <v>3.0358785195927E-2</v>
      </c>
      <c r="L462" s="236">
        <f>VLOOKUP($S462,'data countries EDGAR'!$A$15:$AA$223,'data countries EDGAR'!Q$12,FALSE)/1000</f>
        <v>3.1209160476571001E-2</v>
      </c>
      <c r="M462" s="236">
        <f>VLOOKUP($S462,'data countries EDGAR'!$A$15:$AA$223,'data countries EDGAR'!R$12,FALSE)/1000</f>
        <v>3.2179948512855001E-2</v>
      </c>
      <c r="N462" s="236"/>
      <c r="O462" s="236"/>
      <c r="P462" s="262">
        <f t="shared" si="605"/>
        <v>0.15348416909412299</v>
      </c>
      <c r="Q462" s="194">
        <f t="shared" si="606"/>
        <v>-2.8457111424903522E-2</v>
      </c>
      <c r="R462" s="237">
        <f t="shared" si="607"/>
        <v>6.0782239095571816E-2</v>
      </c>
      <c r="S462" s="194" t="str">
        <f>'data countries EDGAR'!A205</f>
        <v>Tunisia</v>
      </c>
      <c r="T462" s="210">
        <f>'web app'!$M$22-1</f>
        <v>2024</v>
      </c>
      <c r="U462" s="228">
        <f t="shared" si="608"/>
        <v>0.46818136100841201</v>
      </c>
      <c r="V462" s="193">
        <f t="shared" si="590"/>
        <v>0.46818136100851782</v>
      </c>
      <c r="W462" s="254">
        <f t="shared" si="609"/>
        <v>6.8733937727996741E-2</v>
      </c>
      <c r="X462" s="197">
        <f t="shared" si="591"/>
        <v>3.2179948512855001E-2</v>
      </c>
      <c r="Y462" s="229">
        <f t="shared" si="592"/>
        <v>-6.4359897025710003E-4</v>
      </c>
      <c r="Z462" s="199">
        <f t="shared" si="610"/>
        <v>3.28235474831121E-2</v>
      </c>
      <c r="AA462" s="199">
        <f t="shared" si="593"/>
        <v>-133.96955707209992</v>
      </c>
      <c r="AB462" s="200">
        <f t="shared" si="594"/>
        <v>136690.77657818302</v>
      </c>
      <c r="AC462" s="199">
        <f t="shared" si="611"/>
        <v>2024.5076923399195</v>
      </c>
      <c r="AD462" s="199">
        <f t="shared" si="612"/>
        <v>2056.9998638140278</v>
      </c>
      <c r="AE462" s="201">
        <f t="shared" si="613"/>
        <v>2056.9998638140278</v>
      </c>
      <c r="AF462" s="202">
        <f t="shared" si="595"/>
        <v>2056.3626115823804</v>
      </c>
      <c r="AG462" s="202">
        <f t="shared" si="614"/>
        <v>2056.9998638140278</v>
      </c>
      <c r="AH462" s="202">
        <f t="shared" si="615"/>
        <v>2056</v>
      </c>
      <c r="AI462" s="177">
        <f t="shared" si="596"/>
        <v>2056</v>
      </c>
      <c r="AJ462" s="178" cm="1">
        <f t="array" ref="AJ462">IFERROR(INDEX($AN$6:$DP$6,MATCH(_xlfn.AGGREGATE(14,6,(AN462:DP462)/(AN462:DP462&lt;=0),1),AN462:DP462,0)),"-")</f>
        <v>2056</v>
      </c>
      <c r="AL462" s="176" t="s">
        <v>302</v>
      </c>
      <c r="AM462" s="154">
        <f t="shared" si="597"/>
        <v>3.024505362873E-2</v>
      </c>
      <c r="AN462" s="173">
        <f t="shared" si="598"/>
        <v>2.8718513178698998E-2</v>
      </c>
      <c r="AO462" s="173">
        <f t="shared" si="599"/>
        <v>3.1017761730071002E-2</v>
      </c>
      <c r="AP462" s="173">
        <f t="shared" si="600"/>
        <v>3.0358785195927E-2</v>
      </c>
      <c r="AQ462" s="173">
        <f t="shared" si="601"/>
        <v>3.1209160476571001E-2</v>
      </c>
      <c r="AR462" s="173">
        <f t="shared" si="602"/>
        <v>3.2179948512855001E-2</v>
      </c>
      <c r="AS462" s="230">
        <f t="shared" ref="AS462:AZ471" si="664">IF(AS$6&lt;=$T462,0,IF(AS$6&lt;$AH462,$X462+($Y462-$X462)/($AG462-($T462+0.5))*(AS$6+0.5-($T462+0.5)),
IF(AS$6=$AH462,($X462+($Y462-$X462)/($AG462-($T462+0.5))*(0.5*($AG462+$AH462)-($T462+0.5)))*($AG462-$AH462)+$Y462*($AH462+1-$AG462),
$Y462)))</f>
        <v>3.1169988973610882E-2</v>
      </c>
      <c r="AT462" s="230">
        <f t="shared" si="664"/>
        <v>3.0160029434366763E-2</v>
      </c>
      <c r="AU462" s="230">
        <f t="shared" si="664"/>
        <v>2.9150069895122643E-2</v>
      </c>
      <c r="AV462" s="230">
        <f t="shared" si="664"/>
        <v>2.8140110355878527E-2</v>
      </c>
      <c r="AW462" s="230">
        <f t="shared" si="664"/>
        <v>2.7130150816634408E-2</v>
      </c>
      <c r="AX462" s="230">
        <f t="shared" si="664"/>
        <v>2.6120191277390289E-2</v>
      </c>
      <c r="AY462" s="230">
        <f t="shared" si="664"/>
        <v>2.5110231738146169E-2</v>
      </c>
      <c r="AZ462" s="230">
        <f t="shared" si="664"/>
        <v>2.4100272198902054E-2</v>
      </c>
      <c r="BA462" s="230">
        <f t="shared" ref="BA462:BJ471" si="665">IF(BA$6&lt;=$T462,0,IF(BA$6&lt;$AH462,$X462+($Y462-$X462)/($AG462-($T462+0.5))*(BA$6+0.5-($T462+0.5)),
IF(BA$6=$AH462,($X462+($Y462-$X462)/($AG462-($T462+0.5))*(0.5*($AG462+$AH462)-($T462+0.5)))*($AG462-$AH462)+$Y462*($AH462+1-$AG462),
$Y462)))</f>
        <v>2.3090312659657934E-2</v>
      </c>
      <c r="BB462" s="230">
        <f t="shared" si="665"/>
        <v>2.2080353120413815E-2</v>
      </c>
      <c r="BC462" s="230">
        <f t="shared" si="665"/>
        <v>2.1070393581169695E-2</v>
      </c>
      <c r="BD462" s="230">
        <f t="shared" si="665"/>
        <v>2.0060434041925576E-2</v>
      </c>
      <c r="BE462" s="230">
        <f t="shared" si="665"/>
        <v>1.9050474502681457E-2</v>
      </c>
      <c r="BF462" s="230">
        <f t="shared" si="665"/>
        <v>1.8040514963437337E-2</v>
      </c>
      <c r="BG462" s="230">
        <f t="shared" si="665"/>
        <v>1.7030555424193222E-2</v>
      </c>
      <c r="BH462" s="230">
        <f t="shared" si="665"/>
        <v>1.6020595884949102E-2</v>
      </c>
      <c r="BI462" s="230">
        <f t="shared" si="665"/>
        <v>1.5010636345704983E-2</v>
      </c>
      <c r="BJ462" s="230">
        <f t="shared" si="665"/>
        <v>1.4000676806460863E-2</v>
      </c>
      <c r="BK462" s="230">
        <f t="shared" ref="BK462:BT471" si="666">IF(BK$6&lt;=$T462,0,IF(BK$6&lt;$AH462,$X462+($Y462-$X462)/($AG462-($T462+0.5))*(BK$6+0.5-($T462+0.5)),
IF(BK$6=$AH462,($X462+($Y462-$X462)/($AG462-($T462+0.5))*(0.5*($AG462+$AH462)-($T462+0.5)))*($AG462-$AH462)+$Y462*($AH462+1-$AG462),
$Y462)))</f>
        <v>1.2990717267216748E-2</v>
      </c>
      <c r="BL462" s="230">
        <f t="shared" si="666"/>
        <v>1.1980757727972628E-2</v>
      </c>
      <c r="BM462" s="230">
        <f t="shared" si="666"/>
        <v>1.0970798188728509E-2</v>
      </c>
      <c r="BN462" s="230">
        <f t="shared" si="666"/>
        <v>9.9608386494843895E-3</v>
      </c>
      <c r="BO462" s="230">
        <f t="shared" si="666"/>
        <v>8.9508791102402702E-3</v>
      </c>
      <c r="BP462" s="230">
        <f t="shared" si="666"/>
        <v>7.9409195709961508E-3</v>
      </c>
      <c r="BQ462" s="230">
        <f t="shared" si="666"/>
        <v>6.9309600317520349E-3</v>
      </c>
      <c r="BR462" s="230">
        <f t="shared" si="666"/>
        <v>5.9210004925079156E-3</v>
      </c>
      <c r="BS462" s="230">
        <f t="shared" si="666"/>
        <v>4.9110409532637962E-3</v>
      </c>
      <c r="BT462" s="230">
        <f t="shared" si="666"/>
        <v>3.9010814140196769E-3</v>
      </c>
      <c r="BU462" s="230">
        <f t="shared" ref="BU462:CD471" si="667">IF(BU$6&lt;=$T462,0,IF(BU$6&lt;$AH462,$X462+($Y462-$X462)/($AG462-($T462+0.5))*(BU$6+0.5-($T462+0.5)),
IF(BU$6=$AH462,($X462+($Y462-$X462)/($AG462-($T462+0.5))*(0.5*($AG462+$AH462)-($T462+0.5)))*($AG462-$AH462)+$Y462*($AH462+1-$AG462),
$Y462)))</f>
        <v>2.8911218747755575E-3</v>
      </c>
      <c r="BV462" s="230">
        <f t="shared" si="667"/>
        <v>1.8811623355314416E-3</v>
      </c>
      <c r="BW462" s="230">
        <f t="shared" si="667"/>
        <v>8.7120279628732228E-4</v>
      </c>
      <c r="BX462" s="230">
        <f t="shared" si="667"/>
        <v>-1.3875673359113188E-4</v>
      </c>
      <c r="BY462" s="230">
        <f t="shared" si="667"/>
        <v>-6.4359897025710003E-4</v>
      </c>
      <c r="BZ462" s="230">
        <f t="shared" si="667"/>
        <v>-6.4359897025710003E-4</v>
      </c>
      <c r="CA462" s="230">
        <f t="shared" si="667"/>
        <v>-6.4359897025710003E-4</v>
      </c>
      <c r="CB462" s="230">
        <f t="shared" si="667"/>
        <v>-6.4359897025710003E-4</v>
      </c>
      <c r="CC462" s="230">
        <f t="shared" si="667"/>
        <v>-6.4359897025710003E-4</v>
      </c>
      <c r="CD462" s="230">
        <f t="shared" si="667"/>
        <v>-6.4359897025710003E-4</v>
      </c>
      <c r="CE462" s="230">
        <f t="shared" ref="CE462:CN471" si="668">IF(CE$6&lt;=$T462,0,IF(CE$6&lt;$AH462,$X462+($Y462-$X462)/($AG462-($T462+0.5))*(CE$6+0.5-($T462+0.5)),
IF(CE$6=$AH462,($X462+($Y462-$X462)/($AG462-($T462+0.5))*(0.5*($AG462+$AH462)-($T462+0.5)))*($AG462-$AH462)+$Y462*($AH462+1-$AG462),
$Y462)))</f>
        <v>-6.4359897025710003E-4</v>
      </c>
      <c r="CF462" s="230">
        <f t="shared" si="668"/>
        <v>-6.4359897025710003E-4</v>
      </c>
      <c r="CG462" s="230">
        <f t="shared" si="668"/>
        <v>-6.4359897025710003E-4</v>
      </c>
      <c r="CH462" s="230">
        <f t="shared" si="668"/>
        <v>-6.4359897025710003E-4</v>
      </c>
      <c r="CI462" s="230">
        <f t="shared" si="668"/>
        <v>-6.4359897025710003E-4</v>
      </c>
      <c r="CJ462" s="230">
        <f t="shared" si="668"/>
        <v>-6.4359897025710003E-4</v>
      </c>
      <c r="CK462" s="230">
        <f t="shared" si="668"/>
        <v>-6.4359897025710003E-4</v>
      </c>
      <c r="CL462" s="230">
        <f t="shared" si="668"/>
        <v>-6.4359897025710003E-4</v>
      </c>
      <c r="CM462" s="230">
        <f t="shared" si="668"/>
        <v>-6.4359897025710003E-4</v>
      </c>
      <c r="CN462" s="230">
        <f t="shared" si="668"/>
        <v>-6.4359897025710003E-4</v>
      </c>
      <c r="CO462" s="230">
        <f t="shared" ref="CO462:CX471" si="669">IF(CO$6&lt;=$T462,0,IF(CO$6&lt;$AH462,$X462+($Y462-$X462)/($AG462-($T462+0.5))*(CO$6+0.5-($T462+0.5)),
IF(CO$6=$AH462,($X462+($Y462-$X462)/($AG462-($T462+0.5))*(0.5*($AG462+$AH462)-($T462+0.5)))*($AG462-$AH462)+$Y462*($AH462+1-$AG462),
$Y462)))</f>
        <v>-6.4359897025710003E-4</v>
      </c>
      <c r="CP462" s="230">
        <f t="shared" si="669"/>
        <v>-6.4359897025710003E-4</v>
      </c>
      <c r="CQ462" s="230">
        <f t="shared" si="669"/>
        <v>-6.4359897025710003E-4</v>
      </c>
      <c r="CR462" s="230">
        <f t="shared" si="669"/>
        <v>-6.4359897025710003E-4</v>
      </c>
      <c r="CS462" s="230">
        <f t="shared" si="669"/>
        <v>-6.4359897025710003E-4</v>
      </c>
      <c r="CT462" s="230">
        <f t="shared" si="669"/>
        <v>-6.4359897025710003E-4</v>
      </c>
      <c r="CU462" s="230">
        <f t="shared" si="669"/>
        <v>-6.4359897025710003E-4</v>
      </c>
      <c r="CV462" s="230">
        <f t="shared" si="669"/>
        <v>-6.4359897025710003E-4</v>
      </c>
      <c r="CW462" s="230">
        <f t="shared" si="669"/>
        <v>-6.4359897025710003E-4</v>
      </c>
      <c r="CX462" s="230">
        <f t="shared" si="669"/>
        <v>-6.4359897025710003E-4</v>
      </c>
      <c r="CY462" s="230">
        <f t="shared" ref="CY462:DH471" si="670">IF(CY$6&lt;=$T462,0,IF(CY$6&lt;$AH462,$X462+($Y462-$X462)/($AG462-($T462+0.5))*(CY$6+0.5-($T462+0.5)),
IF(CY$6=$AH462,($X462+($Y462-$X462)/($AG462-($T462+0.5))*(0.5*($AG462+$AH462)-($T462+0.5)))*($AG462-$AH462)+$Y462*($AH462+1-$AG462),
$Y462)))</f>
        <v>-6.4359897025710003E-4</v>
      </c>
      <c r="CZ462" s="230">
        <f t="shared" si="670"/>
        <v>-6.4359897025710003E-4</v>
      </c>
      <c r="DA462" s="230">
        <f t="shared" si="670"/>
        <v>-6.4359897025710003E-4</v>
      </c>
      <c r="DB462" s="230">
        <f t="shared" si="670"/>
        <v>-6.4359897025710003E-4</v>
      </c>
      <c r="DC462" s="230">
        <f t="shared" si="670"/>
        <v>-6.4359897025710003E-4</v>
      </c>
      <c r="DD462" s="230">
        <f t="shared" si="670"/>
        <v>-6.4359897025710003E-4</v>
      </c>
      <c r="DE462" s="230">
        <f t="shared" si="670"/>
        <v>-6.4359897025710003E-4</v>
      </c>
      <c r="DF462" s="230">
        <f t="shared" si="670"/>
        <v>-6.4359897025710003E-4</v>
      </c>
      <c r="DG462" s="230">
        <f t="shared" si="670"/>
        <v>-6.4359897025710003E-4</v>
      </c>
      <c r="DH462" s="230">
        <f t="shared" si="670"/>
        <v>-6.4359897025710003E-4</v>
      </c>
      <c r="DI462" s="230">
        <f t="shared" ref="DI462:DP471" si="671">IF(DI$6&lt;=$T462,0,IF(DI$6&lt;$AH462,$X462+($Y462-$X462)/($AG462-($T462+0.5))*(DI$6+0.5-($T462+0.5)),
IF(DI$6=$AH462,($X462+($Y462-$X462)/($AG462-($T462+0.5))*(0.5*($AG462+$AH462)-($T462+0.5)))*($AG462-$AH462)+$Y462*($AH462+1-$AG462),
$Y462)))</f>
        <v>-6.4359897025710003E-4</v>
      </c>
      <c r="DJ462" s="230">
        <f t="shared" si="671"/>
        <v>-6.4359897025710003E-4</v>
      </c>
      <c r="DK462" s="230">
        <f t="shared" si="671"/>
        <v>-6.4359897025710003E-4</v>
      </c>
      <c r="DL462" s="230">
        <f t="shared" si="671"/>
        <v>-6.4359897025710003E-4</v>
      </c>
      <c r="DM462" s="230">
        <f t="shared" si="671"/>
        <v>-6.4359897025710003E-4</v>
      </c>
      <c r="DN462" s="230">
        <f t="shared" si="671"/>
        <v>-6.4359897025710003E-4</v>
      </c>
      <c r="DO462" s="230">
        <f t="shared" si="671"/>
        <v>-6.4359897025710003E-4</v>
      </c>
      <c r="DP462" s="230">
        <f t="shared" si="671"/>
        <v>-6.4359897025710003E-4</v>
      </c>
    </row>
    <row r="463" spans="2:120" x14ac:dyDescent="0.25">
      <c r="B463" s="194" t="str">
        <f t="shared" si="603"/>
        <v>Türkiye</v>
      </c>
      <c r="C463" s="233">
        <f>'web app'!$C$29</f>
        <v>668.55</v>
      </c>
      <c r="D463" s="234">
        <f>'web app'!$C$17</f>
        <v>0.15</v>
      </c>
      <c r="E463" s="235">
        <f>VLOOKUP($S463,'data countries EDGAR'!$A$15:$AA$223,'data countries EDGAR'!$AA$12,FALSE)</f>
        <v>1.0757841005435724E-2</v>
      </c>
      <c r="F463" s="235">
        <f>VLOOKUP($S463,'data countries EDGAR'!$A$15:$AA$223,'data countries EDGAR'!$Z$12,FALSE)</f>
        <v>1.1296575437907713E-2</v>
      </c>
      <c r="G463" s="193">
        <f t="shared" si="604"/>
        <v>7.4982998732888282</v>
      </c>
      <c r="H463" s="262">
        <f>VLOOKUP($S463,'data countries EDGAR'!$A$15:$AA$223,'data countries EDGAR'!M$12,FALSE)/1000</f>
        <v>0.41447753804719001</v>
      </c>
      <c r="I463" s="236">
        <f>VLOOKUP($S463,'data countries EDGAR'!$A$15:$AA$223,'data countries EDGAR'!N$12,FALSE)/1000</f>
        <v>0.42309051700767997</v>
      </c>
      <c r="J463" s="236">
        <f>VLOOKUP($S463,'data countries EDGAR'!$A$15:$AA$223,'data countries EDGAR'!O$12,FALSE)/1000</f>
        <v>0.46070707580826004</v>
      </c>
      <c r="K463" s="236">
        <f>VLOOKUP($S463,'data countries EDGAR'!$A$15:$AA$223,'data countries EDGAR'!P$12,FALSE)/1000</f>
        <v>0.4444076636473</v>
      </c>
      <c r="L463" s="236">
        <f>VLOOKUP($S463,'data countries EDGAR'!$A$15:$AA$223,'data countries EDGAR'!Q$12,FALSE)/1000</f>
        <v>0.44643855762884999</v>
      </c>
      <c r="M463" s="236">
        <f>VLOOKUP($S463,'data countries EDGAR'!$A$15:$AA$223,'data countries EDGAR'!R$12,FALSE)/1000</f>
        <v>0.46002745974900999</v>
      </c>
      <c r="N463" s="236"/>
      <c r="O463" s="236"/>
      <c r="P463" s="262">
        <f t="shared" si="605"/>
        <v>2.2346712738411001</v>
      </c>
      <c r="Q463" s="194">
        <f t="shared" si="606"/>
        <v>-0.46193189876498819</v>
      </c>
      <c r="R463" s="237">
        <f t="shared" si="607"/>
        <v>8.7759212117179991E-2</v>
      </c>
      <c r="S463" s="194" t="str">
        <f>'data countries EDGAR'!A206</f>
        <v>Türkiye</v>
      </c>
      <c r="T463" s="210">
        <f>'web app'!$M$22-1</f>
        <v>2024</v>
      </c>
      <c r="U463" s="228">
        <f t="shared" si="608"/>
        <v>5.2636285994477277</v>
      </c>
      <c r="V463" s="193">
        <f t="shared" si="590"/>
        <v>5.2636285994487544</v>
      </c>
      <c r="W463" s="254">
        <f t="shared" si="609"/>
        <v>8.7397401062510927E-2</v>
      </c>
      <c r="X463" s="197">
        <f t="shared" si="591"/>
        <v>0.46002745974900999</v>
      </c>
      <c r="Y463" s="229">
        <f t="shared" si="592"/>
        <v>-9.2005491949801992E-3</v>
      </c>
      <c r="Z463" s="199">
        <f t="shared" si="610"/>
        <v>0.46922800894399019</v>
      </c>
      <c r="AA463" s="199">
        <f t="shared" si="593"/>
        <v>-1912.2991768996928</v>
      </c>
      <c r="AB463" s="200">
        <f t="shared" si="594"/>
        <v>1948271.7661755898</v>
      </c>
      <c r="AC463" s="199">
        <f t="shared" si="611"/>
        <v>2024.5094674753539</v>
      </c>
      <c r="AD463" s="199">
        <f t="shared" si="612"/>
        <v>2050.906194951473</v>
      </c>
      <c r="AE463" s="201">
        <f t="shared" si="613"/>
        <v>2050.906194951473</v>
      </c>
      <c r="AF463" s="202">
        <f t="shared" si="595"/>
        <v>2050.3884264230128</v>
      </c>
      <c r="AG463" s="202">
        <f t="shared" si="614"/>
        <v>2050.906194951473</v>
      </c>
      <c r="AH463" s="202">
        <f t="shared" si="615"/>
        <v>2050</v>
      </c>
      <c r="AI463" s="177">
        <f t="shared" si="596"/>
        <v>2050</v>
      </c>
      <c r="AJ463" s="178" cm="1">
        <f t="array" ref="AJ463">IFERROR(INDEX($AN$6:$DP$6,MATCH(_xlfn.AGGREGATE(14,6,(AN463:DP463)/(AN463:DP463&lt;=0),1),AN463:DP463,0)),"-")</f>
        <v>2050</v>
      </c>
      <c r="AL463" s="176" t="s">
        <v>302</v>
      </c>
      <c r="AM463" s="154">
        <f t="shared" si="597"/>
        <v>0.41447753804719001</v>
      </c>
      <c r="AN463" s="173">
        <f t="shared" si="598"/>
        <v>0.42309051700767997</v>
      </c>
      <c r="AO463" s="173">
        <f t="shared" si="599"/>
        <v>0.46070707580826004</v>
      </c>
      <c r="AP463" s="173">
        <f t="shared" si="600"/>
        <v>0.4444076636473</v>
      </c>
      <c r="AQ463" s="173">
        <f t="shared" si="601"/>
        <v>0.44643855762884999</v>
      </c>
      <c r="AR463" s="173">
        <f t="shared" si="602"/>
        <v>0.46002745974900999</v>
      </c>
      <c r="AS463" s="230">
        <f t="shared" si="664"/>
        <v>0.44225784130128226</v>
      </c>
      <c r="AT463" s="230">
        <f t="shared" si="664"/>
        <v>0.42448822285355453</v>
      </c>
      <c r="AU463" s="230">
        <f t="shared" si="664"/>
        <v>0.40671860440582674</v>
      </c>
      <c r="AV463" s="230">
        <f t="shared" si="664"/>
        <v>0.38894898595809901</v>
      </c>
      <c r="AW463" s="230">
        <f t="shared" si="664"/>
        <v>0.37117936751037128</v>
      </c>
      <c r="AX463" s="230">
        <f t="shared" si="664"/>
        <v>0.35340974906264355</v>
      </c>
      <c r="AY463" s="230">
        <f t="shared" si="664"/>
        <v>0.33564013061491582</v>
      </c>
      <c r="AZ463" s="230">
        <f t="shared" si="664"/>
        <v>0.31787051216718809</v>
      </c>
      <c r="BA463" s="230">
        <f t="shared" si="665"/>
        <v>0.30010089371946036</v>
      </c>
      <c r="BB463" s="230">
        <f t="shared" si="665"/>
        <v>0.28233127527173257</v>
      </c>
      <c r="BC463" s="230">
        <f t="shared" si="665"/>
        <v>0.26456165682400484</v>
      </c>
      <c r="BD463" s="230">
        <f t="shared" si="665"/>
        <v>0.24679203837627711</v>
      </c>
      <c r="BE463" s="230">
        <f t="shared" si="665"/>
        <v>0.22902241992854935</v>
      </c>
      <c r="BF463" s="230">
        <f t="shared" si="665"/>
        <v>0.21125280148082162</v>
      </c>
      <c r="BG463" s="230">
        <f t="shared" si="665"/>
        <v>0.19348318303309386</v>
      </c>
      <c r="BH463" s="230">
        <f t="shared" si="665"/>
        <v>0.17571356458536613</v>
      </c>
      <c r="BI463" s="230">
        <f t="shared" si="665"/>
        <v>0.1579439461376384</v>
      </c>
      <c r="BJ463" s="230">
        <f t="shared" si="665"/>
        <v>0.14017432768991067</v>
      </c>
      <c r="BK463" s="230">
        <f t="shared" si="666"/>
        <v>0.12240470924218289</v>
      </c>
      <c r="BL463" s="230">
        <f t="shared" si="666"/>
        <v>0.10463509079445515</v>
      </c>
      <c r="BM463" s="230">
        <f t="shared" si="666"/>
        <v>8.6865472346727424E-2</v>
      </c>
      <c r="BN463" s="230">
        <f t="shared" si="666"/>
        <v>6.9095853898999693E-2</v>
      </c>
      <c r="BO463" s="230">
        <f t="shared" si="666"/>
        <v>5.1326235451271962E-2</v>
      </c>
      <c r="BP463" s="230">
        <f t="shared" si="666"/>
        <v>3.3556617003544231E-2</v>
      </c>
      <c r="BQ463" s="230">
        <f t="shared" si="666"/>
        <v>1.5786998555816445E-2</v>
      </c>
      <c r="BR463" s="230">
        <f t="shared" si="666"/>
        <v>-1.9044390159781912E-3</v>
      </c>
      <c r="BS463" s="230">
        <f t="shared" si="666"/>
        <v>-9.2005491949801992E-3</v>
      </c>
      <c r="BT463" s="230">
        <f t="shared" si="666"/>
        <v>-9.2005491949801992E-3</v>
      </c>
      <c r="BU463" s="230">
        <f t="shared" si="667"/>
        <v>-9.2005491949801992E-3</v>
      </c>
      <c r="BV463" s="230">
        <f t="shared" si="667"/>
        <v>-9.2005491949801992E-3</v>
      </c>
      <c r="BW463" s="230">
        <f t="shared" si="667"/>
        <v>-9.2005491949801992E-3</v>
      </c>
      <c r="BX463" s="230">
        <f t="shared" si="667"/>
        <v>-9.2005491949801992E-3</v>
      </c>
      <c r="BY463" s="230">
        <f t="shared" si="667"/>
        <v>-9.2005491949801992E-3</v>
      </c>
      <c r="BZ463" s="230">
        <f t="shared" si="667"/>
        <v>-9.2005491949801992E-3</v>
      </c>
      <c r="CA463" s="230">
        <f t="shared" si="667"/>
        <v>-9.2005491949801992E-3</v>
      </c>
      <c r="CB463" s="230">
        <f t="shared" si="667"/>
        <v>-9.2005491949801992E-3</v>
      </c>
      <c r="CC463" s="230">
        <f t="shared" si="667"/>
        <v>-9.2005491949801992E-3</v>
      </c>
      <c r="CD463" s="230">
        <f t="shared" si="667"/>
        <v>-9.2005491949801992E-3</v>
      </c>
      <c r="CE463" s="230">
        <f t="shared" si="668"/>
        <v>-9.2005491949801992E-3</v>
      </c>
      <c r="CF463" s="230">
        <f t="shared" si="668"/>
        <v>-9.2005491949801992E-3</v>
      </c>
      <c r="CG463" s="230">
        <f t="shared" si="668"/>
        <v>-9.2005491949801992E-3</v>
      </c>
      <c r="CH463" s="230">
        <f t="shared" si="668"/>
        <v>-9.2005491949801992E-3</v>
      </c>
      <c r="CI463" s="230">
        <f t="shared" si="668"/>
        <v>-9.2005491949801992E-3</v>
      </c>
      <c r="CJ463" s="230">
        <f t="shared" si="668"/>
        <v>-9.2005491949801992E-3</v>
      </c>
      <c r="CK463" s="230">
        <f t="shared" si="668"/>
        <v>-9.2005491949801992E-3</v>
      </c>
      <c r="CL463" s="230">
        <f t="shared" si="668"/>
        <v>-9.2005491949801992E-3</v>
      </c>
      <c r="CM463" s="230">
        <f t="shared" si="668"/>
        <v>-9.2005491949801992E-3</v>
      </c>
      <c r="CN463" s="230">
        <f t="shared" si="668"/>
        <v>-9.2005491949801992E-3</v>
      </c>
      <c r="CO463" s="230">
        <f t="shared" si="669"/>
        <v>-9.2005491949801992E-3</v>
      </c>
      <c r="CP463" s="230">
        <f t="shared" si="669"/>
        <v>-9.2005491949801992E-3</v>
      </c>
      <c r="CQ463" s="230">
        <f t="shared" si="669"/>
        <v>-9.2005491949801992E-3</v>
      </c>
      <c r="CR463" s="230">
        <f t="shared" si="669"/>
        <v>-9.2005491949801992E-3</v>
      </c>
      <c r="CS463" s="230">
        <f t="shared" si="669"/>
        <v>-9.2005491949801992E-3</v>
      </c>
      <c r="CT463" s="230">
        <f t="shared" si="669"/>
        <v>-9.2005491949801992E-3</v>
      </c>
      <c r="CU463" s="230">
        <f t="shared" si="669"/>
        <v>-9.2005491949801992E-3</v>
      </c>
      <c r="CV463" s="230">
        <f t="shared" si="669"/>
        <v>-9.2005491949801992E-3</v>
      </c>
      <c r="CW463" s="230">
        <f t="shared" si="669"/>
        <v>-9.2005491949801992E-3</v>
      </c>
      <c r="CX463" s="230">
        <f t="shared" si="669"/>
        <v>-9.2005491949801992E-3</v>
      </c>
      <c r="CY463" s="230">
        <f t="shared" si="670"/>
        <v>-9.2005491949801992E-3</v>
      </c>
      <c r="CZ463" s="230">
        <f t="shared" si="670"/>
        <v>-9.2005491949801992E-3</v>
      </c>
      <c r="DA463" s="230">
        <f t="shared" si="670"/>
        <v>-9.2005491949801992E-3</v>
      </c>
      <c r="DB463" s="230">
        <f t="shared" si="670"/>
        <v>-9.2005491949801992E-3</v>
      </c>
      <c r="DC463" s="230">
        <f t="shared" si="670"/>
        <v>-9.2005491949801992E-3</v>
      </c>
      <c r="DD463" s="230">
        <f t="shared" si="670"/>
        <v>-9.2005491949801992E-3</v>
      </c>
      <c r="DE463" s="230">
        <f t="shared" si="670"/>
        <v>-9.2005491949801992E-3</v>
      </c>
      <c r="DF463" s="230">
        <f t="shared" si="670"/>
        <v>-9.2005491949801992E-3</v>
      </c>
      <c r="DG463" s="230">
        <f t="shared" si="670"/>
        <v>-9.2005491949801992E-3</v>
      </c>
      <c r="DH463" s="230">
        <f t="shared" si="670"/>
        <v>-9.2005491949801992E-3</v>
      </c>
      <c r="DI463" s="230">
        <f t="shared" si="671"/>
        <v>-9.2005491949801992E-3</v>
      </c>
      <c r="DJ463" s="230">
        <f t="shared" si="671"/>
        <v>-9.2005491949801992E-3</v>
      </c>
      <c r="DK463" s="230">
        <f t="shared" si="671"/>
        <v>-9.2005491949801992E-3</v>
      </c>
      <c r="DL463" s="230">
        <f t="shared" si="671"/>
        <v>-9.2005491949801992E-3</v>
      </c>
      <c r="DM463" s="230">
        <f t="shared" si="671"/>
        <v>-9.2005491949801992E-3</v>
      </c>
      <c r="DN463" s="230">
        <f t="shared" si="671"/>
        <v>-9.2005491949801992E-3</v>
      </c>
      <c r="DO463" s="230">
        <f t="shared" si="671"/>
        <v>-9.2005491949801992E-3</v>
      </c>
      <c r="DP463" s="230">
        <f t="shared" si="671"/>
        <v>-9.2005491949801992E-3</v>
      </c>
    </row>
    <row r="464" spans="2:120" x14ac:dyDescent="0.25">
      <c r="B464" s="194" t="str">
        <f t="shared" si="603"/>
        <v>Turkmenistan</v>
      </c>
      <c r="C464" s="233">
        <f>'web app'!$C$29</f>
        <v>668.55</v>
      </c>
      <c r="D464" s="234">
        <f>'web app'!$C$17</f>
        <v>0.15</v>
      </c>
      <c r="E464" s="235">
        <f>VLOOKUP($S464,'data countries EDGAR'!$A$15:$AA$223,'data countries EDGAR'!$AA$12,FALSE)</f>
        <v>7.7058504697558798E-4</v>
      </c>
      <c r="F464" s="235">
        <f>VLOOKUP($S464,'data countries EDGAR'!$A$15:$AA$223,'data countries EDGAR'!$Z$12,FALSE)</f>
        <v>1.9964444777365383E-3</v>
      </c>
      <c r="G464" s="193">
        <f t="shared" si="604"/>
        <v>1.2117907072254774</v>
      </c>
      <c r="H464" s="262">
        <f>VLOOKUP($S464,'data countries EDGAR'!$A$15:$AA$223,'data countries EDGAR'!M$12,FALSE)/1000</f>
        <v>7.3250641004297998E-2</v>
      </c>
      <c r="I464" s="236">
        <f>VLOOKUP($S464,'data countries EDGAR'!$A$15:$AA$223,'data countries EDGAR'!N$12,FALSE)/1000</f>
        <v>7.6825279022866996E-2</v>
      </c>
      <c r="J464" s="236">
        <f>VLOOKUP($S464,'data countries EDGAR'!$A$15:$AA$223,'data countries EDGAR'!O$12,FALSE)/1000</f>
        <v>9.5432275109966005E-2</v>
      </c>
      <c r="K464" s="236">
        <f>VLOOKUP($S464,'data countries EDGAR'!$A$15:$AA$223,'data countries EDGAR'!P$12,FALSE)/1000</f>
        <v>0.10126129026672</v>
      </c>
      <c r="L464" s="236">
        <f>VLOOKUP($S464,'data countries EDGAR'!$A$15:$AA$223,'data countries EDGAR'!Q$12,FALSE)/1000</f>
        <v>9.4728691398023007E-2</v>
      </c>
      <c r="M464" s="236">
        <f>VLOOKUP($S464,'data countries EDGAR'!$A$15:$AA$223,'data countries EDGAR'!R$12,FALSE)/1000</f>
        <v>8.1408011926322008E-2</v>
      </c>
      <c r="N464" s="236"/>
      <c r="O464" s="236"/>
      <c r="P464" s="262">
        <f t="shared" si="605"/>
        <v>0.44965554772389799</v>
      </c>
      <c r="Q464" s="194">
        <f t="shared" si="606"/>
        <v>-8.8280343111712969E-2</v>
      </c>
      <c r="R464" s="237">
        <f t="shared" si="607"/>
        <v>0.11583292282361894</v>
      </c>
      <c r="S464" s="194" t="str">
        <f>'data countries EDGAR'!A207</f>
        <v>Turkmenistan</v>
      </c>
      <c r="T464" s="210">
        <f>'web app'!$M$22-1</f>
        <v>2024</v>
      </c>
      <c r="U464" s="228">
        <f t="shared" si="608"/>
        <v>0.76213515950157951</v>
      </c>
      <c r="V464" s="193">
        <f t="shared" ref="V464:V480" si="672">SUMIFS(AN464:DP464,$AN$6:$DP$6,"&gt;"&amp;T464)</f>
        <v>0.76213515950182242</v>
      </c>
      <c r="W464" s="254">
        <f t="shared" si="609"/>
        <v>0.10681571491834085</v>
      </c>
      <c r="X464" s="197">
        <f t="shared" ref="X464:X480" si="673">_xlfn.XLOOKUP(T464,$H$33:$O$33,H464:O464)</f>
        <v>8.1408011926322008E-2</v>
      </c>
      <c r="Y464" s="229">
        <f t="shared" ref="Y464:Y480" si="674">$Y$2*X464</f>
        <v>-1.6281602385264402E-3</v>
      </c>
      <c r="Z464" s="199">
        <f t="shared" si="610"/>
        <v>8.3036172164848446E-2</v>
      </c>
      <c r="AA464" s="199">
        <f t="shared" ref="AA464:AA480" si="675">-2*X464*(T464+1)+Y464*4202-2*U464</f>
        <v>-338.06824794289543</v>
      </c>
      <c r="AB464" s="200">
        <f t="shared" ref="AB464:AB480" si="676">X464*(T464+1)*(T464+1)+Y464*(T464*(T464+1)-2101*(2*T464+1))+U464*(2*T464+1)</f>
        <v>344087.11272554391</v>
      </c>
      <c r="AC464" s="199">
        <f t="shared" si="611"/>
        <v>2024.5111977583563</v>
      </c>
      <c r="AD464" s="199">
        <f t="shared" si="612"/>
        <v>2046.8258970169404</v>
      </c>
      <c r="AE464" s="201">
        <f t="shared" si="613"/>
        <v>2046.8258970169404</v>
      </c>
      <c r="AF464" s="202">
        <f t="shared" ref="AF464:AF480" si="677">(Y464*(T464+0.5)-X464*AG464)/(Y464-X464)</f>
        <v>2046.388134330334</v>
      </c>
      <c r="AG464" s="202">
        <f t="shared" si="614"/>
        <v>2046.8258970169404</v>
      </c>
      <c r="AH464" s="202">
        <f t="shared" si="615"/>
        <v>2046</v>
      </c>
      <c r="AI464" s="177">
        <f t="shared" ref="AI464:AI480" si="678">IF($Y$2=0,ROUNDUP(AF464,0),ROUND(AF464,0))</f>
        <v>2046</v>
      </c>
      <c r="AJ464" s="178" cm="1">
        <f t="array" ref="AJ464">IFERROR(INDEX($AN$6:$DP$6,MATCH(_xlfn.AGGREGATE(14,6,(AN464:DP464)/(AN464:DP464&lt;=0),1),AN464:DP464,0)),"-")</f>
        <v>2046</v>
      </c>
      <c r="AL464" s="176" t="s">
        <v>302</v>
      </c>
      <c r="AM464" s="154">
        <f t="shared" ref="AM464:AM480" si="679">H464</f>
        <v>7.3250641004297998E-2</v>
      </c>
      <c r="AN464" s="173">
        <f t="shared" ref="AN464:AN480" si="680">I464</f>
        <v>7.6825279022866996E-2</v>
      </c>
      <c r="AO464" s="173">
        <f t="shared" ref="AO464:AO480" si="681">J464</f>
        <v>9.5432275109966005E-2</v>
      </c>
      <c r="AP464" s="173">
        <f t="shared" ref="AP464:AP480" si="682">K464</f>
        <v>0.10126129026672</v>
      </c>
      <c r="AQ464" s="173">
        <f t="shared" ref="AQ464:AQ480" si="683">L464</f>
        <v>9.4728691398023007E-2</v>
      </c>
      <c r="AR464" s="173">
        <f t="shared" ref="AR464:AR480" si="684">M464</f>
        <v>8.1408011926322008E-2</v>
      </c>
      <c r="AS464" s="230">
        <f t="shared" si="664"/>
        <v>7.7688735961650018E-2</v>
      </c>
      <c r="AT464" s="230">
        <f t="shared" si="664"/>
        <v>7.3969459996978043E-2</v>
      </c>
      <c r="AU464" s="230">
        <f t="shared" si="664"/>
        <v>7.0250184032306054E-2</v>
      </c>
      <c r="AV464" s="230">
        <f t="shared" si="664"/>
        <v>6.6530908067634065E-2</v>
      </c>
      <c r="AW464" s="230">
        <f t="shared" si="664"/>
        <v>6.2811632102962089E-2</v>
      </c>
      <c r="AX464" s="230">
        <f t="shared" si="664"/>
        <v>5.90923561382901E-2</v>
      </c>
      <c r="AY464" s="230">
        <f t="shared" si="664"/>
        <v>5.5373080173618118E-2</v>
      </c>
      <c r="AZ464" s="230">
        <f t="shared" si="664"/>
        <v>5.1653804208946136E-2</v>
      </c>
      <c r="BA464" s="230">
        <f t="shared" si="665"/>
        <v>4.7934528244274147E-2</v>
      </c>
      <c r="BB464" s="230">
        <f t="shared" si="665"/>
        <v>4.4215252279602164E-2</v>
      </c>
      <c r="BC464" s="230">
        <f t="shared" si="665"/>
        <v>4.0495976314930182E-2</v>
      </c>
      <c r="BD464" s="230">
        <f t="shared" si="665"/>
        <v>3.6776700350258193E-2</v>
      </c>
      <c r="BE464" s="230">
        <f t="shared" si="665"/>
        <v>3.3057424385586211E-2</v>
      </c>
      <c r="BF464" s="230">
        <f t="shared" si="665"/>
        <v>2.9338148420914228E-2</v>
      </c>
      <c r="BG464" s="230">
        <f t="shared" si="665"/>
        <v>2.5618872456242239E-2</v>
      </c>
      <c r="BH464" s="230">
        <f t="shared" si="665"/>
        <v>2.1899596491570257E-2</v>
      </c>
      <c r="BI464" s="230">
        <f t="shared" si="665"/>
        <v>1.8180320526898275E-2</v>
      </c>
      <c r="BJ464" s="230">
        <f t="shared" si="665"/>
        <v>1.4461044562226286E-2</v>
      </c>
      <c r="BK464" s="230">
        <f t="shared" si="666"/>
        <v>1.074176859755431E-2</v>
      </c>
      <c r="BL464" s="230">
        <f t="shared" si="666"/>
        <v>7.0224926328823212E-3</v>
      </c>
      <c r="BM464" s="230">
        <f t="shared" si="666"/>
        <v>3.303216668210332E-3</v>
      </c>
      <c r="BN464" s="230">
        <f t="shared" si="666"/>
        <v>-3.596902312852593E-4</v>
      </c>
      <c r="BO464" s="230">
        <f t="shared" si="666"/>
        <v>-1.6281602385264402E-3</v>
      </c>
      <c r="BP464" s="230">
        <f t="shared" si="666"/>
        <v>-1.6281602385264402E-3</v>
      </c>
      <c r="BQ464" s="230">
        <f t="shared" si="666"/>
        <v>-1.6281602385264402E-3</v>
      </c>
      <c r="BR464" s="230">
        <f t="shared" si="666"/>
        <v>-1.6281602385264402E-3</v>
      </c>
      <c r="BS464" s="230">
        <f t="shared" si="666"/>
        <v>-1.6281602385264402E-3</v>
      </c>
      <c r="BT464" s="230">
        <f t="shared" si="666"/>
        <v>-1.6281602385264402E-3</v>
      </c>
      <c r="BU464" s="230">
        <f t="shared" si="667"/>
        <v>-1.6281602385264402E-3</v>
      </c>
      <c r="BV464" s="230">
        <f t="shared" si="667"/>
        <v>-1.6281602385264402E-3</v>
      </c>
      <c r="BW464" s="230">
        <f t="shared" si="667"/>
        <v>-1.6281602385264402E-3</v>
      </c>
      <c r="BX464" s="230">
        <f t="shared" si="667"/>
        <v>-1.6281602385264402E-3</v>
      </c>
      <c r="BY464" s="230">
        <f t="shared" si="667"/>
        <v>-1.6281602385264402E-3</v>
      </c>
      <c r="BZ464" s="230">
        <f t="shared" si="667"/>
        <v>-1.6281602385264402E-3</v>
      </c>
      <c r="CA464" s="230">
        <f t="shared" si="667"/>
        <v>-1.6281602385264402E-3</v>
      </c>
      <c r="CB464" s="230">
        <f t="shared" si="667"/>
        <v>-1.6281602385264402E-3</v>
      </c>
      <c r="CC464" s="230">
        <f t="shared" si="667"/>
        <v>-1.6281602385264402E-3</v>
      </c>
      <c r="CD464" s="230">
        <f t="shared" si="667"/>
        <v>-1.6281602385264402E-3</v>
      </c>
      <c r="CE464" s="230">
        <f t="shared" si="668"/>
        <v>-1.6281602385264402E-3</v>
      </c>
      <c r="CF464" s="230">
        <f t="shared" si="668"/>
        <v>-1.6281602385264402E-3</v>
      </c>
      <c r="CG464" s="230">
        <f t="shared" si="668"/>
        <v>-1.6281602385264402E-3</v>
      </c>
      <c r="CH464" s="230">
        <f t="shared" si="668"/>
        <v>-1.6281602385264402E-3</v>
      </c>
      <c r="CI464" s="230">
        <f t="shared" si="668"/>
        <v>-1.6281602385264402E-3</v>
      </c>
      <c r="CJ464" s="230">
        <f t="shared" si="668"/>
        <v>-1.6281602385264402E-3</v>
      </c>
      <c r="CK464" s="230">
        <f t="shared" si="668"/>
        <v>-1.6281602385264402E-3</v>
      </c>
      <c r="CL464" s="230">
        <f t="shared" si="668"/>
        <v>-1.6281602385264402E-3</v>
      </c>
      <c r="CM464" s="230">
        <f t="shared" si="668"/>
        <v>-1.6281602385264402E-3</v>
      </c>
      <c r="CN464" s="230">
        <f t="shared" si="668"/>
        <v>-1.6281602385264402E-3</v>
      </c>
      <c r="CO464" s="230">
        <f t="shared" si="669"/>
        <v>-1.6281602385264402E-3</v>
      </c>
      <c r="CP464" s="230">
        <f t="shared" si="669"/>
        <v>-1.6281602385264402E-3</v>
      </c>
      <c r="CQ464" s="230">
        <f t="shared" si="669"/>
        <v>-1.6281602385264402E-3</v>
      </c>
      <c r="CR464" s="230">
        <f t="shared" si="669"/>
        <v>-1.6281602385264402E-3</v>
      </c>
      <c r="CS464" s="230">
        <f t="shared" si="669"/>
        <v>-1.6281602385264402E-3</v>
      </c>
      <c r="CT464" s="230">
        <f t="shared" si="669"/>
        <v>-1.6281602385264402E-3</v>
      </c>
      <c r="CU464" s="230">
        <f t="shared" si="669"/>
        <v>-1.6281602385264402E-3</v>
      </c>
      <c r="CV464" s="230">
        <f t="shared" si="669"/>
        <v>-1.6281602385264402E-3</v>
      </c>
      <c r="CW464" s="230">
        <f t="shared" si="669"/>
        <v>-1.6281602385264402E-3</v>
      </c>
      <c r="CX464" s="230">
        <f t="shared" si="669"/>
        <v>-1.6281602385264402E-3</v>
      </c>
      <c r="CY464" s="230">
        <f t="shared" si="670"/>
        <v>-1.6281602385264402E-3</v>
      </c>
      <c r="CZ464" s="230">
        <f t="shared" si="670"/>
        <v>-1.6281602385264402E-3</v>
      </c>
      <c r="DA464" s="230">
        <f t="shared" si="670"/>
        <v>-1.6281602385264402E-3</v>
      </c>
      <c r="DB464" s="230">
        <f t="shared" si="670"/>
        <v>-1.6281602385264402E-3</v>
      </c>
      <c r="DC464" s="230">
        <f t="shared" si="670"/>
        <v>-1.6281602385264402E-3</v>
      </c>
      <c r="DD464" s="230">
        <f t="shared" si="670"/>
        <v>-1.6281602385264402E-3</v>
      </c>
      <c r="DE464" s="230">
        <f t="shared" si="670"/>
        <v>-1.6281602385264402E-3</v>
      </c>
      <c r="DF464" s="230">
        <f t="shared" si="670"/>
        <v>-1.6281602385264402E-3</v>
      </c>
      <c r="DG464" s="230">
        <f t="shared" si="670"/>
        <v>-1.6281602385264402E-3</v>
      </c>
      <c r="DH464" s="230">
        <f t="shared" si="670"/>
        <v>-1.6281602385264402E-3</v>
      </c>
      <c r="DI464" s="230">
        <f t="shared" si="671"/>
        <v>-1.6281602385264402E-3</v>
      </c>
      <c r="DJ464" s="230">
        <f t="shared" si="671"/>
        <v>-1.6281602385264402E-3</v>
      </c>
      <c r="DK464" s="230">
        <f t="shared" si="671"/>
        <v>-1.6281602385264402E-3</v>
      </c>
      <c r="DL464" s="230">
        <f t="shared" si="671"/>
        <v>-1.6281602385264402E-3</v>
      </c>
      <c r="DM464" s="230">
        <f t="shared" si="671"/>
        <v>-1.6281602385264402E-3</v>
      </c>
      <c r="DN464" s="230">
        <f t="shared" si="671"/>
        <v>-1.6281602385264402E-3</v>
      </c>
      <c r="DO464" s="230">
        <f t="shared" si="671"/>
        <v>-1.6281602385264402E-3</v>
      </c>
      <c r="DP464" s="230">
        <f t="shared" si="671"/>
        <v>-1.6281602385264402E-3</v>
      </c>
    </row>
    <row r="465" spans="2:120" x14ac:dyDescent="0.25">
      <c r="B465" s="194" t="str">
        <f t="shared" ref="B465:B480" si="685">S465</f>
        <v>Turks and Caicos Islands</v>
      </c>
      <c r="C465" s="233">
        <f>'web app'!$C$29</f>
        <v>668.55</v>
      </c>
      <c r="D465" s="234">
        <f>'web app'!$C$17</f>
        <v>0.15</v>
      </c>
      <c r="E465" s="235">
        <f>VLOOKUP($S465,'data countries EDGAR'!$A$15:$AA$223,'data countries EDGAR'!$AA$12,FALSE)</f>
        <v>4.7279786274113276E-6</v>
      </c>
      <c r="F465" s="235">
        <f>VLOOKUP($S465,'data countries EDGAR'!$A$15:$AA$223,'data countries EDGAR'!$Z$12,FALSE)</f>
        <v>6.0268395280613293E-6</v>
      </c>
      <c r="G465" s="193">
        <f t="shared" ref="G465:G480" si="686">C465*(D465*E465+(1-D465)*F465)</f>
        <v>3.8989905482159672E-3</v>
      </c>
      <c r="H465" s="262">
        <f>VLOOKUP($S465,'data countries EDGAR'!$A$15:$AA$223,'data countries EDGAR'!M$12,FALSE)/1000</f>
        <v>2.2112804216876998E-4</v>
      </c>
      <c r="I465" s="236">
        <f>VLOOKUP($S465,'data countries EDGAR'!$A$15:$AA$223,'data countries EDGAR'!N$12,FALSE)/1000</f>
        <v>2.1494034406557001E-4</v>
      </c>
      <c r="J465" s="236">
        <f>VLOOKUP($S465,'data countries EDGAR'!$A$15:$AA$223,'data countries EDGAR'!O$12,FALSE)/1000</f>
        <v>2.1499506010424E-4</v>
      </c>
      <c r="K465" s="236">
        <f>VLOOKUP($S465,'data countries EDGAR'!$A$15:$AA$223,'data countries EDGAR'!P$12,FALSE)/1000</f>
        <v>2.2051030104031999E-4</v>
      </c>
      <c r="L465" s="236">
        <f>VLOOKUP($S465,'data countries EDGAR'!$A$15:$AA$223,'data countries EDGAR'!Q$12,FALSE)/1000</f>
        <v>2.2124157134491E-4</v>
      </c>
      <c r="M465" s="236">
        <f>VLOOKUP($S465,'data countries EDGAR'!$A$15:$AA$223,'data countries EDGAR'!R$12,FALSE)/1000</f>
        <v>2.2906126288188E-4</v>
      </c>
      <c r="N465" s="236"/>
      <c r="O465" s="236"/>
      <c r="P465" s="262">
        <f t="shared" ref="P465:P480" si="687">SUM(I465:O465)</f>
        <v>1.10074853943692E-3</v>
      </c>
      <c r="Q465" s="194">
        <f t="shared" ref="Q465:Q480" si="688">SUMIF(AO465:DQ465,"&lt;0")</f>
        <v>-2.2372570250673503E-4</v>
      </c>
      <c r="R465" s="237">
        <f t="shared" ref="R465:R480" si="689">-Q465/U465</f>
        <v>7.9952234940662947E-2</v>
      </c>
      <c r="S465" s="194" t="str">
        <f>'data countries EDGAR'!A208</f>
        <v>Turks and Caicos Islands</v>
      </c>
      <c r="T465" s="210">
        <f>'web app'!$M$22-1</f>
        <v>2024</v>
      </c>
      <c r="U465" s="228">
        <f t="shared" ref="U465:U480" si="690">IF(G465-P465&gt;=0,G465-P465,0)</f>
        <v>2.7982420087790472E-3</v>
      </c>
      <c r="V465" s="193">
        <f t="shared" si="672"/>
        <v>2.7982420087815691E-3</v>
      </c>
      <c r="W465" s="254">
        <f t="shared" ref="W465:W480" si="691">SUM(AR465:DP465)/U465-1</f>
        <v>8.1858989381818459E-2</v>
      </c>
      <c r="X465" s="197">
        <f t="shared" si="673"/>
        <v>2.2906126288188E-4</v>
      </c>
      <c r="Y465" s="229">
        <f t="shared" si="674"/>
        <v>-4.5812252576375997E-6</v>
      </c>
      <c r="Z465" s="199">
        <f t="shared" ref="Z465:Z480" si="692">X465-Y465</f>
        <v>2.336424881395176E-4</v>
      </c>
      <c r="AA465" s="199">
        <f t="shared" si="675"/>
        <v>-0.95254490722176532</v>
      </c>
      <c r="AB465" s="200">
        <f t="shared" si="676"/>
        <v>970.8200627818369</v>
      </c>
      <c r="AC465" s="199">
        <f t="shared" ref="AC465:AC480" si="693">(-AA465-SQRT(AA465^2-4*Z465*AB465))/(2*Z465)</f>
        <v>2024.5089526687216</v>
      </c>
      <c r="AD465" s="199">
        <f t="shared" ref="AD465:AD480" si="694">(-AA465+SQRT(AA465^2-4*Z465*AB465))/(2*Z465)</f>
        <v>2052.4246342264896</v>
      </c>
      <c r="AE465" s="201">
        <f t="shared" ref="AE465:AE480" si="695">AD465</f>
        <v>2052.4246342264896</v>
      </c>
      <c r="AF465" s="202">
        <f t="shared" si="677"/>
        <v>2051.8770923789111</v>
      </c>
      <c r="AG465" s="202">
        <f t="shared" ref="AG465:AG480" si="696">AD465</f>
        <v>2052.4246342264896</v>
      </c>
      <c r="AH465" s="202">
        <f t="shared" ref="AH465:AH480" si="697">ROUNDDOWN(AG465,0)</f>
        <v>2052</v>
      </c>
      <c r="AI465" s="177">
        <f t="shared" si="678"/>
        <v>2052</v>
      </c>
      <c r="AJ465" s="178" cm="1">
        <f t="array" ref="AJ465">IFERROR(INDEX($AN$6:$DP$6,MATCH(_xlfn.AGGREGATE(14,6,(AN465:DP465)/(AN465:DP465&lt;=0),1),AN465:DP465,0)),"-")</f>
        <v>2052</v>
      </c>
      <c r="AL465" s="176" t="s">
        <v>302</v>
      </c>
      <c r="AM465" s="154">
        <f t="shared" si="679"/>
        <v>2.2112804216876998E-4</v>
      </c>
      <c r="AN465" s="173">
        <f t="shared" si="680"/>
        <v>2.1494034406557001E-4</v>
      </c>
      <c r="AO465" s="173">
        <f t="shared" si="681"/>
        <v>2.1499506010424E-4</v>
      </c>
      <c r="AP465" s="173">
        <f t="shared" si="682"/>
        <v>2.2051030104031999E-4</v>
      </c>
      <c r="AQ465" s="173">
        <f t="shared" si="683"/>
        <v>2.2124157134491E-4</v>
      </c>
      <c r="AR465" s="173">
        <f t="shared" si="684"/>
        <v>2.2906126288188E-4</v>
      </c>
      <c r="AS465" s="230">
        <f t="shared" si="664"/>
        <v>2.2069436767943964E-4</v>
      </c>
      <c r="AT465" s="230">
        <f t="shared" si="664"/>
        <v>2.1232747247699929E-4</v>
      </c>
      <c r="AU465" s="230">
        <f t="shared" si="664"/>
        <v>2.0396057727455893E-4</v>
      </c>
      <c r="AV465" s="230">
        <f t="shared" si="664"/>
        <v>1.955936820721186E-4</v>
      </c>
      <c r="AW465" s="230">
        <f t="shared" si="664"/>
        <v>1.8722678686967822E-4</v>
      </c>
      <c r="AX465" s="230">
        <f t="shared" si="664"/>
        <v>1.7885989166723789E-4</v>
      </c>
      <c r="AY465" s="230">
        <f t="shared" si="664"/>
        <v>1.7049299646479754E-4</v>
      </c>
      <c r="AZ465" s="230">
        <f t="shared" si="664"/>
        <v>1.6212610126235718E-4</v>
      </c>
      <c r="BA465" s="230">
        <f t="shared" si="665"/>
        <v>1.5375920605991683E-4</v>
      </c>
      <c r="BB465" s="230">
        <f t="shared" si="665"/>
        <v>1.4539231085747647E-4</v>
      </c>
      <c r="BC465" s="230">
        <f t="shared" si="665"/>
        <v>1.3702541565503614E-4</v>
      </c>
      <c r="BD465" s="230">
        <f t="shared" si="665"/>
        <v>1.2865852045259576E-4</v>
      </c>
      <c r="BE465" s="230">
        <f t="shared" si="665"/>
        <v>1.2029162525015542E-4</v>
      </c>
      <c r="BF465" s="230">
        <f t="shared" si="665"/>
        <v>1.1192473004771508E-4</v>
      </c>
      <c r="BG465" s="230">
        <f t="shared" si="665"/>
        <v>1.0355783484527472E-4</v>
      </c>
      <c r="BH465" s="230">
        <f t="shared" si="665"/>
        <v>9.5190939642834368E-5</v>
      </c>
      <c r="BI465" s="230">
        <f t="shared" si="665"/>
        <v>8.6824044440394013E-5</v>
      </c>
      <c r="BJ465" s="230">
        <f t="shared" si="665"/>
        <v>7.8457149237953658E-5</v>
      </c>
      <c r="BK465" s="230">
        <f t="shared" si="666"/>
        <v>7.0090254035513303E-5</v>
      </c>
      <c r="BL465" s="230">
        <f t="shared" si="666"/>
        <v>6.1723358833072948E-5</v>
      </c>
      <c r="BM465" s="230">
        <f t="shared" si="666"/>
        <v>5.335646363063262E-5</v>
      </c>
      <c r="BN465" s="230">
        <f t="shared" si="666"/>
        <v>4.4989568428192264E-5</v>
      </c>
      <c r="BO465" s="230">
        <f t="shared" si="666"/>
        <v>3.6622673225751909E-5</v>
      </c>
      <c r="BP465" s="230">
        <f t="shared" si="666"/>
        <v>2.8255778023311554E-5</v>
      </c>
      <c r="BQ465" s="230">
        <f t="shared" si="666"/>
        <v>1.9888882820871199E-5</v>
      </c>
      <c r="BR465" s="230">
        <f t="shared" si="666"/>
        <v>1.1521987618430844E-5</v>
      </c>
      <c r="BS465" s="230">
        <f t="shared" si="666"/>
        <v>3.1550924159904888E-6</v>
      </c>
      <c r="BT465" s="230">
        <f t="shared" si="666"/>
        <v>-3.8268901401300788E-6</v>
      </c>
      <c r="BU465" s="230">
        <f t="shared" si="667"/>
        <v>-4.5812252576375997E-6</v>
      </c>
      <c r="BV465" s="230">
        <f t="shared" si="667"/>
        <v>-4.5812252576375997E-6</v>
      </c>
      <c r="BW465" s="230">
        <f t="shared" si="667"/>
        <v>-4.5812252576375997E-6</v>
      </c>
      <c r="BX465" s="230">
        <f t="shared" si="667"/>
        <v>-4.5812252576375997E-6</v>
      </c>
      <c r="BY465" s="230">
        <f t="shared" si="667"/>
        <v>-4.5812252576375997E-6</v>
      </c>
      <c r="BZ465" s="230">
        <f t="shared" si="667"/>
        <v>-4.5812252576375997E-6</v>
      </c>
      <c r="CA465" s="230">
        <f t="shared" si="667"/>
        <v>-4.5812252576375997E-6</v>
      </c>
      <c r="CB465" s="230">
        <f t="shared" si="667"/>
        <v>-4.5812252576375997E-6</v>
      </c>
      <c r="CC465" s="230">
        <f t="shared" si="667"/>
        <v>-4.5812252576375997E-6</v>
      </c>
      <c r="CD465" s="230">
        <f t="shared" si="667"/>
        <v>-4.5812252576375997E-6</v>
      </c>
      <c r="CE465" s="230">
        <f t="shared" si="668"/>
        <v>-4.5812252576375997E-6</v>
      </c>
      <c r="CF465" s="230">
        <f t="shared" si="668"/>
        <v>-4.5812252576375997E-6</v>
      </c>
      <c r="CG465" s="230">
        <f t="shared" si="668"/>
        <v>-4.5812252576375997E-6</v>
      </c>
      <c r="CH465" s="230">
        <f t="shared" si="668"/>
        <v>-4.5812252576375997E-6</v>
      </c>
      <c r="CI465" s="230">
        <f t="shared" si="668"/>
        <v>-4.5812252576375997E-6</v>
      </c>
      <c r="CJ465" s="230">
        <f t="shared" si="668"/>
        <v>-4.5812252576375997E-6</v>
      </c>
      <c r="CK465" s="230">
        <f t="shared" si="668"/>
        <v>-4.5812252576375997E-6</v>
      </c>
      <c r="CL465" s="230">
        <f t="shared" si="668"/>
        <v>-4.5812252576375997E-6</v>
      </c>
      <c r="CM465" s="230">
        <f t="shared" si="668"/>
        <v>-4.5812252576375997E-6</v>
      </c>
      <c r="CN465" s="230">
        <f t="shared" si="668"/>
        <v>-4.5812252576375997E-6</v>
      </c>
      <c r="CO465" s="230">
        <f t="shared" si="669"/>
        <v>-4.5812252576375997E-6</v>
      </c>
      <c r="CP465" s="230">
        <f t="shared" si="669"/>
        <v>-4.5812252576375997E-6</v>
      </c>
      <c r="CQ465" s="230">
        <f t="shared" si="669"/>
        <v>-4.5812252576375997E-6</v>
      </c>
      <c r="CR465" s="230">
        <f t="shared" si="669"/>
        <v>-4.5812252576375997E-6</v>
      </c>
      <c r="CS465" s="230">
        <f t="shared" si="669"/>
        <v>-4.5812252576375997E-6</v>
      </c>
      <c r="CT465" s="230">
        <f t="shared" si="669"/>
        <v>-4.5812252576375997E-6</v>
      </c>
      <c r="CU465" s="230">
        <f t="shared" si="669"/>
        <v>-4.5812252576375997E-6</v>
      </c>
      <c r="CV465" s="230">
        <f t="shared" si="669"/>
        <v>-4.5812252576375997E-6</v>
      </c>
      <c r="CW465" s="230">
        <f t="shared" si="669"/>
        <v>-4.5812252576375997E-6</v>
      </c>
      <c r="CX465" s="230">
        <f t="shared" si="669"/>
        <v>-4.5812252576375997E-6</v>
      </c>
      <c r="CY465" s="230">
        <f t="shared" si="670"/>
        <v>-4.5812252576375997E-6</v>
      </c>
      <c r="CZ465" s="230">
        <f t="shared" si="670"/>
        <v>-4.5812252576375997E-6</v>
      </c>
      <c r="DA465" s="230">
        <f t="shared" si="670"/>
        <v>-4.5812252576375997E-6</v>
      </c>
      <c r="DB465" s="230">
        <f t="shared" si="670"/>
        <v>-4.5812252576375997E-6</v>
      </c>
      <c r="DC465" s="230">
        <f t="shared" si="670"/>
        <v>-4.5812252576375997E-6</v>
      </c>
      <c r="DD465" s="230">
        <f t="shared" si="670"/>
        <v>-4.5812252576375997E-6</v>
      </c>
      <c r="DE465" s="230">
        <f t="shared" si="670"/>
        <v>-4.5812252576375997E-6</v>
      </c>
      <c r="DF465" s="230">
        <f t="shared" si="670"/>
        <v>-4.5812252576375997E-6</v>
      </c>
      <c r="DG465" s="230">
        <f t="shared" si="670"/>
        <v>-4.5812252576375997E-6</v>
      </c>
      <c r="DH465" s="230">
        <f t="shared" si="670"/>
        <v>-4.5812252576375997E-6</v>
      </c>
      <c r="DI465" s="230">
        <f t="shared" si="671"/>
        <v>-4.5812252576375997E-6</v>
      </c>
      <c r="DJ465" s="230">
        <f t="shared" si="671"/>
        <v>-4.5812252576375997E-6</v>
      </c>
      <c r="DK465" s="230">
        <f t="shared" si="671"/>
        <v>-4.5812252576375997E-6</v>
      </c>
      <c r="DL465" s="230">
        <f t="shared" si="671"/>
        <v>-4.5812252576375997E-6</v>
      </c>
      <c r="DM465" s="230">
        <f t="shared" si="671"/>
        <v>-4.5812252576375997E-6</v>
      </c>
      <c r="DN465" s="230">
        <f t="shared" si="671"/>
        <v>-4.5812252576375997E-6</v>
      </c>
      <c r="DO465" s="230">
        <f t="shared" si="671"/>
        <v>-4.5812252576375997E-6</v>
      </c>
      <c r="DP465" s="230">
        <f t="shared" si="671"/>
        <v>-4.5812252576375997E-6</v>
      </c>
    </row>
    <row r="466" spans="2:120" x14ac:dyDescent="0.25">
      <c r="B466" s="194" t="str">
        <f t="shared" si="685"/>
        <v>Uganda</v>
      </c>
      <c r="C466" s="233">
        <f>'web app'!$C$29</f>
        <v>668.55</v>
      </c>
      <c r="D466" s="234">
        <f>'web app'!$C$17</f>
        <v>0.15</v>
      </c>
      <c r="E466" s="235">
        <f>VLOOKUP($S466,'data countries EDGAR'!$A$15:$AA$223,'data countries EDGAR'!$AA$12,FALSE)</f>
        <v>5.9275599482496496E-3</v>
      </c>
      <c r="F466" s="235">
        <f>VLOOKUP($S466,'data countries EDGAR'!$A$15:$AA$223,'data countries EDGAR'!$Z$12,FALSE)</f>
        <v>1.9254517397385807E-4</v>
      </c>
      <c r="G466" s="193">
        <f t="shared" si="686"/>
        <v>0.70384769516153489</v>
      </c>
      <c r="H466" s="262">
        <f>VLOOKUP($S466,'data countries EDGAR'!$A$15:$AA$223,'data countries EDGAR'!M$12,FALSE)/1000</f>
        <v>7.0645878576395997E-3</v>
      </c>
      <c r="I466" s="236">
        <f>VLOOKUP($S466,'data countries EDGAR'!$A$15:$AA$223,'data countries EDGAR'!N$12,FALSE)/1000</f>
        <v>7.1198296587199001E-3</v>
      </c>
      <c r="J466" s="236">
        <f>VLOOKUP($S466,'data countries EDGAR'!$A$15:$AA$223,'data countries EDGAR'!O$12,FALSE)/1000</f>
        <v>8.1104922281627009E-3</v>
      </c>
      <c r="K466" s="236">
        <f>VLOOKUP($S466,'data countries EDGAR'!$A$15:$AA$223,'data countries EDGAR'!P$12,FALSE)/1000</f>
        <v>7.9541298207306006E-3</v>
      </c>
      <c r="L466" s="236">
        <f>VLOOKUP($S466,'data countries EDGAR'!$A$15:$AA$223,'data countries EDGAR'!Q$12,FALSE)/1000</f>
        <v>8.1166131915997013E-3</v>
      </c>
      <c r="M466" s="236">
        <f>VLOOKUP($S466,'data countries EDGAR'!$A$15:$AA$223,'data countries EDGAR'!R$12,FALSE)/1000</f>
        <v>8.2548622683851994E-3</v>
      </c>
      <c r="N466" s="236"/>
      <c r="O466" s="236"/>
      <c r="P466" s="262">
        <f t="shared" si="687"/>
        <v>3.95559271675981E-2</v>
      </c>
      <c r="Q466" s="194">
        <f t="shared" si="688"/>
        <v>0</v>
      </c>
      <c r="R466" s="237">
        <f t="shared" si="689"/>
        <v>0</v>
      </c>
      <c r="S466" s="194" t="str">
        <f>'data countries EDGAR'!A209</f>
        <v>Uganda</v>
      </c>
      <c r="T466" s="210">
        <f>'web app'!$M$22-1</f>
        <v>2024</v>
      </c>
      <c r="U466" s="228">
        <f t="shared" si="690"/>
        <v>0.66429176799393674</v>
      </c>
      <c r="V466" s="193">
        <f t="shared" si="672"/>
        <v>0.47507299347539195</v>
      </c>
      <c r="W466" s="254">
        <f t="shared" si="691"/>
        <v>-0.27241631007508049</v>
      </c>
      <c r="X466" s="197">
        <f t="shared" si="673"/>
        <v>8.2548622683851994E-3</v>
      </c>
      <c r="Y466" s="229">
        <f t="shared" si="674"/>
        <v>-1.65097245367704E-4</v>
      </c>
      <c r="Z466" s="199">
        <f t="shared" si="692"/>
        <v>8.4199595137529042E-3</v>
      </c>
      <c r="AA466" s="199">
        <f t="shared" si="675"/>
        <v>-35.454514347983029</v>
      </c>
      <c r="AB466" s="200">
        <f t="shared" si="676"/>
        <v>37267.618234423979</v>
      </c>
      <c r="AC466" s="199">
        <f t="shared" si="693"/>
        <v>2024.5015454171075</v>
      </c>
      <c r="AD466" s="199">
        <f t="shared" si="694"/>
        <v>2186.2686239729837</v>
      </c>
      <c r="AE466" s="201">
        <f t="shared" si="695"/>
        <v>2186.2686239729837</v>
      </c>
      <c r="AF466" s="202">
        <f t="shared" si="677"/>
        <v>2183.096690169592</v>
      </c>
      <c r="AG466" s="202">
        <f t="shared" si="696"/>
        <v>2186.2686239729837</v>
      </c>
      <c r="AH466" s="202">
        <f t="shared" si="697"/>
        <v>2186</v>
      </c>
      <c r="AI466" s="177">
        <f t="shared" si="678"/>
        <v>2183</v>
      </c>
      <c r="AJ466" s="178" t="str" cm="1">
        <f t="array" ref="AJ466">IFERROR(INDEX($AN$6:$DP$6,MATCH(_xlfn.AGGREGATE(14,6,(AN466:DP466)/(AN466:DP466&lt;=0),1),AN466:DP466,0)),"-")</f>
        <v>-</v>
      </c>
      <c r="AL466" s="176" t="s">
        <v>302</v>
      </c>
      <c r="AM466" s="154">
        <f t="shared" si="679"/>
        <v>7.0645878576395997E-3</v>
      </c>
      <c r="AN466" s="173">
        <f t="shared" si="680"/>
        <v>7.1198296587199001E-3</v>
      </c>
      <c r="AO466" s="173">
        <f t="shared" si="681"/>
        <v>8.1104922281627009E-3</v>
      </c>
      <c r="AP466" s="173">
        <f t="shared" si="682"/>
        <v>7.9541298207306006E-3</v>
      </c>
      <c r="AQ466" s="173">
        <f t="shared" si="683"/>
        <v>8.1166131915997013E-3</v>
      </c>
      <c r="AR466" s="173">
        <f t="shared" si="684"/>
        <v>8.2548622683851994E-3</v>
      </c>
      <c r="AS466" s="230">
        <f t="shared" si="664"/>
        <v>8.2028128702574202E-3</v>
      </c>
      <c r="AT466" s="230">
        <f t="shared" si="664"/>
        <v>8.150763472129641E-3</v>
      </c>
      <c r="AU466" s="230">
        <f t="shared" si="664"/>
        <v>8.0987140740018601E-3</v>
      </c>
      <c r="AV466" s="230">
        <f t="shared" si="664"/>
        <v>8.0466646758740809E-3</v>
      </c>
      <c r="AW466" s="230">
        <f t="shared" si="664"/>
        <v>7.9946152777463017E-3</v>
      </c>
      <c r="AX466" s="230">
        <f t="shared" si="664"/>
        <v>7.9425658796185225E-3</v>
      </c>
      <c r="AY466" s="230">
        <f t="shared" si="664"/>
        <v>7.8905164814907416E-3</v>
      </c>
      <c r="AZ466" s="230">
        <f t="shared" si="664"/>
        <v>7.8384670833629624E-3</v>
      </c>
      <c r="BA466" s="230">
        <f t="shared" si="665"/>
        <v>7.7864176852351832E-3</v>
      </c>
      <c r="BB466" s="230">
        <f t="shared" si="665"/>
        <v>7.7343682871074031E-3</v>
      </c>
      <c r="BC466" s="230">
        <f t="shared" si="665"/>
        <v>7.6823188889796239E-3</v>
      </c>
      <c r="BD466" s="230">
        <f t="shared" si="665"/>
        <v>7.6302694908518438E-3</v>
      </c>
      <c r="BE466" s="230">
        <f t="shared" si="665"/>
        <v>7.5782200927240646E-3</v>
      </c>
      <c r="BF466" s="230">
        <f t="shared" si="665"/>
        <v>7.5261706945962846E-3</v>
      </c>
      <c r="BG466" s="230">
        <f t="shared" si="665"/>
        <v>7.4741212964685054E-3</v>
      </c>
      <c r="BH466" s="230">
        <f t="shared" si="665"/>
        <v>7.4220718983407253E-3</v>
      </c>
      <c r="BI466" s="230">
        <f t="shared" si="665"/>
        <v>7.3700225002129461E-3</v>
      </c>
      <c r="BJ466" s="230">
        <f t="shared" si="665"/>
        <v>7.317973102085166E-3</v>
      </c>
      <c r="BK466" s="230">
        <f t="shared" si="666"/>
        <v>7.2659237039573868E-3</v>
      </c>
      <c r="BL466" s="230">
        <f t="shared" si="666"/>
        <v>7.2138743058296068E-3</v>
      </c>
      <c r="BM466" s="230">
        <f t="shared" si="666"/>
        <v>7.1618249077018276E-3</v>
      </c>
      <c r="BN466" s="230">
        <f t="shared" si="666"/>
        <v>7.1097755095740484E-3</v>
      </c>
      <c r="BO466" s="230">
        <f t="shared" si="666"/>
        <v>7.0577261114462683E-3</v>
      </c>
      <c r="BP466" s="230">
        <f t="shared" si="666"/>
        <v>7.0056767133184882E-3</v>
      </c>
      <c r="BQ466" s="230">
        <f t="shared" si="666"/>
        <v>6.953627315190709E-3</v>
      </c>
      <c r="BR466" s="230">
        <f t="shared" si="666"/>
        <v>6.9015779170629298E-3</v>
      </c>
      <c r="BS466" s="230">
        <f t="shared" si="666"/>
        <v>6.8495285189351498E-3</v>
      </c>
      <c r="BT466" s="230">
        <f t="shared" si="666"/>
        <v>6.7974791208073706E-3</v>
      </c>
      <c r="BU466" s="230">
        <f t="shared" si="667"/>
        <v>6.7454297226795905E-3</v>
      </c>
      <c r="BV466" s="230">
        <f t="shared" si="667"/>
        <v>6.6933803245518113E-3</v>
      </c>
      <c r="BW466" s="230">
        <f t="shared" si="667"/>
        <v>6.6413309264240312E-3</v>
      </c>
      <c r="BX466" s="230">
        <f t="shared" si="667"/>
        <v>6.589281528296252E-3</v>
      </c>
      <c r="BY466" s="230">
        <f t="shared" si="667"/>
        <v>6.5372321301684719E-3</v>
      </c>
      <c r="BZ466" s="230">
        <f t="shared" si="667"/>
        <v>6.4851827320406927E-3</v>
      </c>
      <c r="CA466" s="230">
        <f t="shared" si="667"/>
        <v>6.4331333339129127E-3</v>
      </c>
      <c r="CB466" s="230">
        <f t="shared" si="667"/>
        <v>6.3810839357851335E-3</v>
      </c>
      <c r="CC466" s="230">
        <f t="shared" si="667"/>
        <v>6.3290345376573534E-3</v>
      </c>
      <c r="CD466" s="230">
        <f t="shared" si="667"/>
        <v>6.2769851395295742E-3</v>
      </c>
      <c r="CE466" s="230">
        <f t="shared" si="668"/>
        <v>6.224935741401795E-3</v>
      </c>
      <c r="CF466" s="230">
        <f t="shared" si="668"/>
        <v>6.1728863432740149E-3</v>
      </c>
      <c r="CG466" s="230">
        <f t="shared" si="668"/>
        <v>6.1208369451462349E-3</v>
      </c>
      <c r="CH466" s="230">
        <f t="shared" si="668"/>
        <v>6.0687875470184557E-3</v>
      </c>
      <c r="CI466" s="230">
        <f t="shared" si="668"/>
        <v>6.0167381488906765E-3</v>
      </c>
      <c r="CJ466" s="230">
        <f t="shared" si="668"/>
        <v>5.9646887507628964E-3</v>
      </c>
      <c r="CK466" s="230">
        <f t="shared" si="668"/>
        <v>5.9126393526351163E-3</v>
      </c>
      <c r="CL466" s="230">
        <f t="shared" si="668"/>
        <v>5.8605899545073371E-3</v>
      </c>
      <c r="CM466" s="230">
        <f t="shared" si="668"/>
        <v>5.8085405563795579E-3</v>
      </c>
      <c r="CN466" s="230">
        <f t="shared" si="668"/>
        <v>5.7564911582517779E-3</v>
      </c>
      <c r="CO466" s="230">
        <f t="shared" si="669"/>
        <v>5.7044417601239978E-3</v>
      </c>
      <c r="CP466" s="230">
        <f t="shared" si="669"/>
        <v>5.6523923619962186E-3</v>
      </c>
      <c r="CQ466" s="230">
        <f t="shared" si="669"/>
        <v>5.6003429638684394E-3</v>
      </c>
      <c r="CR466" s="230">
        <f t="shared" si="669"/>
        <v>5.5482935657406593E-3</v>
      </c>
      <c r="CS466" s="230">
        <f t="shared" si="669"/>
        <v>5.4962441676128793E-3</v>
      </c>
      <c r="CT466" s="230">
        <f t="shared" si="669"/>
        <v>5.4441947694851001E-3</v>
      </c>
      <c r="CU466" s="230">
        <f t="shared" si="669"/>
        <v>5.3921453713573209E-3</v>
      </c>
      <c r="CV466" s="230">
        <f t="shared" si="669"/>
        <v>5.3400959732295417E-3</v>
      </c>
      <c r="CW466" s="230">
        <f t="shared" si="669"/>
        <v>5.2880465751017616E-3</v>
      </c>
      <c r="CX466" s="230">
        <f t="shared" si="669"/>
        <v>5.2359971769739815E-3</v>
      </c>
      <c r="CY466" s="230">
        <f t="shared" si="670"/>
        <v>5.1839477788462023E-3</v>
      </c>
      <c r="CZ466" s="230">
        <f t="shared" si="670"/>
        <v>5.1318983807184231E-3</v>
      </c>
      <c r="DA466" s="230">
        <f t="shared" si="670"/>
        <v>5.0798489825906431E-3</v>
      </c>
      <c r="DB466" s="230">
        <f t="shared" si="670"/>
        <v>5.027799584462863E-3</v>
      </c>
      <c r="DC466" s="230">
        <f t="shared" si="670"/>
        <v>4.9757501863350838E-3</v>
      </c>
      <c r="DD466" s="230">
        <f t="shared" si="670"/>
        <v>4.9237007882073046E-3</v>
      </c>
      <c r="DE466" s="230">
        <f t="shared" si="670"/>
        <v>4.8716513900795245E-3</v>
      </c>
      <c r="DF466" s="230">
        <f t="shared" si="670"/>
        <v>4.8196019919517444E-3</v>
      </c>
      <c r="DG466" s="230">
        <f t="shared" si="670"/>
        <v>4.7675525938239652E-3</v>
      </c>
      <c r="DH466" s="230">
        <f t="shared" si="670"/>
        <v>4.715503195696186E-3</v>
      </c>
      <c r="DI466" s="230">
        <f t="shared" si="671"/>
        <v>4.663453797568406E-3</v>
      </c>
      <c r="DJ466" s="230">
        <f t="shared" si="671"/>
        <v>4.6114043994406259E-3</v>
      </c>
      <c r="DK466" s="230">
        <f t="shared" si="671"/>
        <v>4.5593550013128467E-3</v>
      </c>
      <c r="DL466" s="230">
        <f t="shared" si="671"/>
        <v>4.5073056031850675E-3</v>
      </c>
      <c r="DM466" s="230">
        <f t="shared" si="671"/>
        <v>4.4552562050572874E-3</v>
      </c>
      <c r="DN466" s="230">
        <f t="shared" si="671"/>
        <v>4.4032068069295074E-3</v>
      </c>
      <c r="DO466" s="230">
        <f t="shared" si="671"/>
        <v>4.3511574088017282E-3</v>
      </c>
      <c r="DP466" s="230">
        <f t="shared" si="671"/>
        <v>4.299108010673949E-3</v>
      </c>
    </row>
    <row r="467" spans="2:120" x14ac:dyDescent="0.25">
      <c r="B467" s="194" t="str">
        <f t="shared" si="685"/>
        <v>Ukraine</v>
      </c>
      <c r="C467" s="233">
        <f>'web app'!$C$29</f>
        <v>668.55</v>
      </c>
      <c r="D467" s="234">
        <f>'web app'!$C$17</f>
        <v>0.15</v>
      </c>
      <c r="E467" s="235">
        <f>VLOOKUP($S467,'data countries EDGAR'!$A$15:$AA$223,'data countries EDGAR'!$AA$12,FALSE)</f>
        <v>5.679023178896429E-3</v>
      </c>
      <c r="F467" s="235">
        <f>VLOOKUP($S467,'data countries EDGAR'!$A$15:$AA$223,'data countries EDGAR'!$Z$12,FALSE)</f>
        <v>5.6665727300837633E-3</v>
      </c>
      <c r="G467" s="193">
        <f t="shared" si="686"/>
        <v>3.7896357608305555</v>
      </c>
      <c r="H467" s="262">
        <f>VLOOKUP($S467,'data countries EDGAR'!$A$15:$AA$223,'data countries EDGAR'!M$12,FALSE)/1000</f>
        <v>0.20790965609356998</v>
      </c>
      <c r="I467" s="236">
        <f>VLOOKUP($S467,'data countries EDGAR'!$A$15:$AA$223,'data countries EDGAR'!N$12,FALSE)/1000</f>
        <v>0.1988972256729</v>
      </c>
      <c r="J467" s="236">
        <f>VLOOKUP($S467,'data countries EDGAR'!$A$15:$AA$223,'data countries EDGAR'!O$12,FALSE)/1000</f>
        <v>0.19413625000578</v>
      </c>
      <c r="K467" s="236">
        <f>VLOOKUP($S467,'data countries EDGAR'!$A$15:$AA$223,'data countries EDGAR'!P$12,FALSE)/1000</f>
        <v>0.11934498408073001</v>
      </c>
      <c r="L467" s="236">
        <f>VLOOKUP($S467,'data countries EDGAR'!$A$15:$AA$223,'data countries EDGAR'!Q$12,FALSE)/1000</f>
        <v>0.12169519549016999</v>
      </c>
      <c r="M467" s="236">
        <f>VLOOKUP($S467,'data countries EDGAR'!$A$15:$AA$223,'data countries EDGAR'!R$12,FALSE)/1000</f>
        <v>0.1184778493699</v>
      </c>
      <c r="N467" s="236"/>
      <c r="O467" s="236"/>
      <c r="P467" s="262">
        <f t="shared" si="687"/>
        <v>0.75255150461948006</v>
      </c>
      <c r="Q467" s="194">
        <f t="shared" si="688"/>
        <v>-5.3891564828288795E-2</v>
      </c>
      <c r="R467" s="237">
        <f t="shared" si="689"/>
        <v>1.7744507653377189E-2</v>
      </c>
      <c r="S467" s="194" t="str">
        <f>'data countries EDGAR'!A210</f>
        <v>Ukraine</v>
      </c>
      <c r="T467" s="210">
        <f>'web app'!$M$22-1</f>
        <v>2024</v>
      </c>
      <c r="U467" s="228">
        <f t="shared" si="690"/>
        <v>3.0370842562110756</v>
      </c>
      <c r="V467" s="193">
        <f t="shared" si="672"/>
        <v>3.0370842562113087</v>
      </c>
      <c r="W467" s="254">
        <f t="shared" si="691"/>
        <v>3.9010392657970128E-2</v>
      </c>
      <c r="X467" s="197">
        <f t="shared" si="673"/>
        <v>0.1184778493699</v>
      </c>
      <c r="Y467" s="229">
        <f t="shared" si="674"/>
        <v>-2.3695569873979998E-3</v>
      </c>
      <c r="Z467" s="199">
        <f t="shared" si="692"/>
        <v>0.120847406357298</v>
      </c>
      <c r="AA467" s="199">
        <f t="shared" si="675"/>
        <v>-495.86633692156357</v>
      </c>
      <c r="AB467" s="200">
        <f t="shared" si="676"/>
        <v>508576.21940168383</v>
      </c>
      <c r="AC467" s="199">
        <f t="shared" si="693"/>
        <v>2024.5046092371874</v>
      </c>
      <c r="AD467" s="199">
        <f t="shared" si="694"/>
        <v>2078.7389097464379</v>
      </c>
      <c r="AE467" s="201">
        <f t="shared" si="695"/>
        <v>2078.7389097464379</v>
      </c>
      <c r="AF467" s="202">
        <f t="shared" si="677"/>
        <v>2077.6754017121939</v>
      </c>
      <c r="AG467" s="202">
        <f t="shared" si="696"/>
        <v>2078.7389097464379</v>
      </c>
      <c r="AH467" s="202">
        <f t="shared" si="697"/>
        <v>2078</v>
      </c>
      <c r="AI467" s="177">
        <f t="shared" si="678"/>
        <v>2078</v>
      </c>
      <c r="AJ467" s="178" cm="1">
        <f t="array" ref="AJ467">IFERROR(INDEX($AN$6:$DP$6,MATCH(_xlfn.AGGREGATE(14,6,(AN467:DP467)/(AN467:DP467&lt;=0),1),AN467:DP467,0)),"-")</f>
        <v>2078</v>
      </c>
      <c r="AL467" s="176" t="s">
        <v>302</v>
      </c>
      <c r="AM467" s="154">
        <f t="shared" si="679"/>
        <v>0.20790965609356998</v>
      </c>
      <c r="AN467" s="173">
        <f t="shared" si="680"/>
        <v>0.1988972256729</v>
      </c>
      <c r="AO467" s="173">
        <f t="shared" si="681"/>
        <v>0.19413625000578</v>
      </c>
      <c r="AP467" s="173">
        <f t="shared" si="682"/>
        <v>0.11934498408073001</v>
      </c>
      <c r="AQ467" s="173">
        <f t="shared" si="683"/>
        <v>0.12169519549016999</v>
      </c>
      <c r="AR467" s="173">
        <f t="shared" si="684"/>
        <v>0.1184778493699</v>
      </c>
      <c r="AS467" s="230">
        <f t="shared" si="664"/>
        <v>0.11624979193065114</v>
      </c>
      <c r="AT467" s="230">
        <f t="shared" si="664"/>
        <v>0.11402173449140229</v>
      </c>
      <c r="AU467" s="230">
        <f t="shared" si="664"/>
        <v>0.11179367705215344</v>
      </c>
      <c r="AV467" s="230">
        <f t="shared" si="664"/>
        <v>0.10956561961290459</v>
      </c>
      <c r="AW467" s="230">
        <f t="shared" si="664"/>
        <v>0.10733756217365574</v>
      </c>
      <c r="AX467" s="230">
        <f t="shared" si="664"/>
        <v>0.10510950473440689</v>
      </c>
      <c r="AY467" s="230">
        <f t="shared" si="664"/>
        <v>0.10288144729515804</v>
      </c>
      <c r="AZ467" s="230">
        <f t="shared" si="664"/>
        <v>0.10065338985590919</v>
      </c>
      <c r="BA467" s="230">
        <f t="shared" si="665"/>
        <v>9.8425332416660335E-2</v>
      </c>
      <c r="BB467" s="230">
        <f t="shared" si="665"/>
        <v>9.6197274977411484E-2</v>
      </c>
      <c r="BC467" s="230">
        <f t="shared" si="665"/>
        <v>9.3969217538162633E-2</v>
      </c>
      <c r="BD467" s="230">
        <f t="shared" si="665"/>
        <v>9.1741160098913782E-2</v>
      </c>
      <c r="BE467" s="230">
        <f t="shared" si="665"/>
        <v>8.9513102659664931E-2</v>
      </c>
      <c r="BF467" s="230">
        <f t="shared" si="665"/>
        <v>8.728504522041608E-2</v>
      </c>
      <c r="BG467" s="230">
        <f t="shared" si="665"/>
        <v>8.5056987781167229E-2</v>
      </c>
      <c r="BH467" s="230">
        <f t="shared" si="665"/>
        <v>8.2828930341918378E-2</v>
      </c>
      <c r="BI467" s="230">
        <f t="shared" si="665"/>
        <v>8.0600872902669526E-2</v>
      </c>
      <c r="BJ467" s="230">
        <f t="shared" si="665"/>
        <v>7.8372815463420675E-2</v>
      </c>
      <c r="BK467" s="230">
        <f t="shared" si="666"/>
        <v>7.6144758024171824E-2</v>
      </c>
      <c r="BL467" s="230">
        <f t="shared" si="666"/>
        <v>7.3916700584922973E-2</v>
      </c>
      <c r="BM467" s="230">
        <f t="shared" si="666"/>
        <v>7.1688643145674122E-2</v>
      </c>
      <c r="BN467" s="230">
        <f t="shared" si="666"/>
        <v>6.9460585706425271E-2</v>
      </c>
      <c r="BO467" s="230">
        <f t="shared" si="666"/>
        <v>6.723252826717642E-2</v>
      </c>
      <c r="BP467" s="230">
        <f t="shared" si="666"/>
        <v>6.5004470827927568E-2</v>
      </c>
      <c r="BQ467" s="230">
        <f t="shared" si="666"/>
        <v>6.2776413388678717E-2</v>
      </c>
      <c r="BR467" s="230">
        <f t="shared" si="666"/>
        <v>6.0548355949429866E-2</v>
      </c>
      <c r="BS467" s="230">
        <f t="shared" si="666"/>
        <v>5.8320298510181015E-2</v>
      </c>
      <c r="BT467" s="230">
        <f t="shared" si="666"/>
        <v>5.6092241070932164E-2</v>
      </c>
      <c r="BU467" s="230">
        <f t="shared" si="667"/>
        <v>5.3864183631683313E-2</v>
      </c>
      <c r="BV467" s="230">
        <f t="shared" si="667"/>
        <v>5.1636126192434462E-2</v>
      </c>
      <c r="BW467" s="230">
        <f t="shared" si="667"/>
        <v>4.9408068753185611E-2</v>
      </c>
      <c r="BX467" s="230">
        <f t="shared" si="667"/>
        <v>4.7180011313936759E-2</v>
      </c>
      <c r="BY467" s="230">
        <f t="shared" si="667"/>
        <v>4.4951953874687908E-2</v>
      </c>
      <c r="BZ467" s="230">
        <f t="shared" si="667"/>
        <v>4.2723896435439057E-2</v>
      </c>
      <c r="CA467" s="230">
        <f t="shared" si="667"/>
        <v>4.0495838996190206E-2</v>
      </c>
      <c r="CB467" s="230">
        <f t="shared" si="667"/>
        <v>3.8267781556941355E-2</v>
      </c>
      <c r="CC467" s="230">
        <f t="shared" si="667"/>
        <v>3.6039724117692504E-2</v>
      </c>
      <c r="CD467" s="230">
        <f t="shared" si="667"/>
        <v>3.3811666678443653E-2</v>
      </c>
      <c r="CE467" s="230">
        <f t="shared" si="668"/>
        <v>3.1583609239194801E-2</v>
      </c>
      <c r="CF467" s="230">
        <f t="shared" si="668"/>
        <v>2.935555179994595E-2</v>
      </c>
      <c r="CG467" s="230">
        <f t="shared" si="668"/>
        <v>2.7127494360697099E-2</v>
      </c>
      <c r="CH467" s="230">
        <f t="shared" si="668"/>
        <v>2.4899436921448248E-2</v>
      </c>
      <c r="CI467" s="230">
        <f t="shared" si="668"/>
        <v>2.2671379482199397E-2</v>
      </c>
      <c r="CJ467" s="230">
        <f t="shared" si="668"/>
        <v>2.0443322042950546E-2</v>
      </c>
      <c r="CK467" s="230">
        <f t="shared" si="668"/>
        <v>1.8215264603701695E-2</v>
      </c>
      <c r="CL467" s="230">
        <f t="shared" si="668"/>
        <v>1.5987207164452844E-2</v>
      </c>
      <c r="CM467" s="230">
        <f t="shared" si="668"/>
        <v>1.3759149725203992E-2</v>
      </c>
      <c r="CN467" s="230">
        <f t="shared" si="668"/>
        <v>1.1531092285955141E-2</v>
      </c>
      <c r="CO467" s="230">
        <f t="shared" si="669"/>
        <v>9.3030348467062901E-3</v>
      </c>
      <c r="CP467" s="230">
        <f t="shared" si="669"/>
        <v>7.074977407457439E-3</v>
      </c>
      <c r="CQ467" s="230">
        <f t="shared" si="669"/>
        <v>4.8469199682085878E-3</v>
      </c>
      <c r="CR467" s="230">
        <f t="shared" si="669"/>
        <v>2.6188625289597367E-3</v>
      </c>
      <c r="CS467" s="230">
        <f t="shared" si="669"/>
        <v>3.9080508971088557E-4</v>
      </c>
      <c r="CT467" s="230">
        <f t="shared" si="669"/>
        <v>-1.7613111055328145E-3</v>
      </c>
      <c r="CU467" s="230">
        <f t="shared" si="669"/>
        <v>-2.3695569873979998E-3</v>
      </c>
      <c r="CV467" s="230">
        <f t="shared" si="669"/>
        <v>-2.3695569873979998E-3</v>
      </c>
      <c r="CW467" s="230">
        <f t="shared" si="669"/>
        <v>-2.3695569873979998E-3</v>
      </c>
      <c r="CX467" s="230">
        <f t="shared" si="669"/>
        <v>-2.3695569873979998E-3</v>
      </c>
      <c r="CY467" s="230">
        <f t="shared" si="670"/>
        <v>-2.3695569873979998E-3</v>
      </c>
      <c r="CZ467" s="230">
        <f t="shared" si="670"/>
        <v>-2.3695569873979998E-3</v>
      </c>
      <c r="DA467" s="230">
        <f t="shared" si="670"/>
        <v>-2.3695569873979998E-3</v>
      </c>
      <c r="DB467" s="230">
        <f t="shared" si="670"/>
        <v>-2.3695569873979998E-3</v>
      </c>
      <c r="DC467" s="230">
        <f t="shared" si="670"/>
        <v>-2.3695569873979998E-3</v>
      </c>
      <c r="DD467" s="230">
        <f t="shared" si="670"/>
        <v>-2.3695569873979998E-3</v>
      </c>
      <c r="DE467" s="230">
        <f t="shared" si="670"/>
        <v>-2.3695569873979998E-3</v>
      </c>
      <c r="DF467" s="230">
        <f t="shared" si="670"/>
        <v>-2.3695569873979998E-3</v>
      </c>
      <c r="DG467" s="230">
        <f t="shared" si="670"/>
        <v>-2.3695569873979998E-3</v>
      </c>
      <c r="DH467" s="230">
        <f t="shared" si="670"/>
        <v>-2.3695569873979998E-3</v>
      </c>
      <c r="DI467" s="230">
        <f t="shared" si="671"/>
        <v>-2.3695569873979998E-3</v>
      </c>
      <c r="DJ467" s="230">
        <f t="shared" si="671"/>
        <v>-2.3695569873979998E-3</v>
      </c>
      <c r="DK467" s="230">
        <f t="shared" si="671"/>
        <v>-2.3695569873979998E-3</v>
      </c>
      <c r="DL467" s="230">
        <f t="shared" si="671"/>
        <v>-2.3695569873979998E-3</v>
      </c>
      <c r="DM467" s="230">
        <f t="shared" si="671"/>
        <v>-2.3695569873979998E-3</v>
      </c>
      <c r="DN467" s="230">
        <f t="shared" si="671"/>
        <v>-2.3695569873979998E-3</v>
      </c>
      <c r="DO467" s="230">
        <f t="shared" si="671"/>
        <v>-2.3695569873979998E-3</v>
      </c>
      <c r="DP467" s="230">
        <f t="shared" si="671"/>
        <v>-2.3695569873979998E-3</v>
      </c>
    </row>
    <row r="468" spans="2:120" x14ac:dyDescent="0.25">
      <c r="B468" s="194" t="str">
        <f t="shared" si="685"/>
        <v>United Arab Emirates</v>
      </c>
      <c r="C468" s="233">
        <f>'web app'!$C$29</f>
        <v>668.55</v>
      </c>
      <c r="D468" s="234">
        <f>'web app'!$C$17</f>
        <v>0.15</v>
      </c>
      <c r="E468" s="235">
        <f>VLOOKUP($S468,'data countries EDGAR'!$A$15:$AA$223,'data countries EDGAR'!$AA$12,FALSE)</f>
        <v>1.2554977956980721E-3</v>
      </c>
      <c r="F468" s="235">
        <f>VLOOKUP($S468,'data countries EDGAR'!$A$15:$AA$223,'data countries EDGAR'!$Z$12,FALSE)</f>
        <v>5.3923796051505374E-3</v>
      </c>
      <c r="G468" s="193">
        <f t="shared" si="686"/>
        <v>3.1902185349669745</v>
      </c>
      <c r="H468" s="262">
        <f>VLOOKUP($S468,'data countries EDGAR'!$A$15:$AA$223,'data countries EDGAR'!M$12,FALSE)/1000</f>
        <v>0.19784936021041</v>
      </c>
      <c r="I468" s="236">
        <f>VLOOKUP($S468,'data countries EDGAR'!$A$15:$AA$223,'data countries EDGAR'!N$12,FALSE)/1000</f>
        <v>0.19567423570077999</v>
      </c>
      <c r="J468" s="236">
        <f>VLOOKUP($S468,'data countries EDGAR'!$A$15:$AA$223,'data countries EDGAR'!O$12,FALSE)/1000</f>
        <v>0.19942099182525003</v>
      </c>
      <c r="K468" s="236">
        <f>VLOOKUP($S468,'data countries EDGAR'!$A$15:$AA$223,'data countries EDGAR'!P$12,FALSE)/1000</f>
        <v>0.195184009479</v>
      </c>
      <c r="L468" s="236">
        <f>VLOOKUP($S468,'data countries EDGAR'!$A$15:$AA$223,'data countries EDGAR'!Q$12,FALSE)/1000</f>
        <v>0.1926964436477</v>
      </c>
      <c r="M468" s="236">
        <f>VLOOKUP($S468,'data countries EDGAR'!$A$15:$AA$223,'data countries EDGAR'!R$12,FALSE)/1000</f>
        <v>0.20055897010112</v>
      </c>
      <c r="N468" s="236"/>
      <c r="O468" s="236"/>
      <c r="P468" s="262">
        <f t="shared" si="687"/>
        <v>0.98353465075385005</v>
      </c>
      <c r="Q468" s="194">
        <f t="shared" si="688"/>
        <v>-0.20456223254776054</v>
      </c>
      <c r="R468" s="237">
        <f t="shared" si="689"/>
        <v>9.2701194770679562E-2</v>
      </c>
      <c r="S468" s="194" t="str">
        <f>'data countries EDGAR'!A211</f>
        <v>United Arab Emirates</v>
      </c>
      <c r="T468" s="210">
        <f>'web app'!$M$22-1</f>
        <v>2024</v>
      </c>
      <c r="U468" s="228">
        <f t="shared" si="690"/>
        <v>2.2066838842131244</v>
      </c>
      <c r="V468" s="193">
        <f t="shared" si="672"/>
        <v>2.2066838842144123</v>
      </c>
      <c r="W468" s="254">
        <f t="shared" si="691"/>
        <v>9.0887041654325706E-2</v>
      </c>
      <c r="X468" s="197">
        <f t="shared" si="673"/>
        <v>0.20055897010112</v>
      </c>
      <c r="Y468" s="229">
        <f t="shared" si="674"/>
        <v>-4.0111794020223999E-3</v>
      </c>
      <c r="Z468" s="199">
        <f t="shared" si="692"/>
        <v>0.2045701495031424</v>
      </c>
      <c r="AA468" s="199">
        <f t="shared" si="675"/>
        <v>-833.53217252526042</v>
      </c>
      <c r="AB468" s="200">
        <f t="shared" si="676"/>
        <v>849034.66852381022</v>
      </c>
      <c r="AC468" s="199">
        <f t="shared" si="693"/>
        <v>2024.5097868558455</v>
      </c>
      <c r="AD468" s="199">
        <f t="shared" si="694"/>
        <v>2050.0444653150294</v>
      </c>
      <c r="AE468" s="201">
        <f t="shared" si="695"/>
        <v>2050.0444653150294</v>
      </c>
      <c r="AF468" s="202">
        <f t="shared" si="677"/>
        <v>2049.543593446107</v>
      </c>
      <c r="AG468" s="202">
        <f t="shared" si="696"/>
        <v>2050.0444653150294</v>
      </c>
      <c r="AH468" s="202">
        <f t="shared" si="697"/>
        <v>2050</v>
      </c>
      <c r="AI468" s="177">
        <f t="shared" si="678"/>
        <v>2050</v>
      </c>
      <c r="AJ468" s="178" cm="1">
        <f t="array" ref="AJ468">IFERROR(INDEX($AN$6:$DP$6,MATCH(_xlfn.AGGREGATE(14,6,(AN468:DP468)/(AN468:DP468&lt;=0),1),AN468:DP468,0)),"-")</f>
        <v>2050</v>
      </c>
      <c r="AL468" s="176" t="s">
        <v>302</v>
      </c>
      <c r="AM468" s="154">
        <f t="shared" si="679"/>
        <v>0.19784936021041</v>
      </c>
      <c r="AN468" s="173">
        <f t="shared" si="680"/>
        <v>0.19567423570077999</v>
      </c>
      <c r="AO468" s="173">
        <f t="shared" si="681"/>
        <v>0.19942099182525003</v>
      </c>
      <c r="AP468" s="173">
        <f t="shared" si="682"/>
        <v>0.195184009479</v>
      </c>
      <c r="AQ468" s="173">
        <f t="shared" si="683"/>
        <v>0.1926964436477</v>
      </c>
      <c r="AR468" s="173">
        <f t="shared" si="684"/>
        <v>0.20055897010112</v>
      </c>
      <c r="AS468" s="230">
        <f t="shared" si="664"/>
        <v>0.19255057583722515</v>
      </c>
      <c r="AT468" s="230">
        <f t="shared" si="664"/>
        <v>0.18454218157333027</v>
      </c>
      <c r="AU468" s="230">
        <f t="shared" si="664"/>
        <v>0.17653378730943542</v>
      </c>
      <c r="AV468" s="230">
        <f t="shared" si="664"/>
        <v>0.16852539304554054</v>
      </c>
      <c r="AW468" s="230">
        <f t="shared" si="664"/>
        <v>0.16051699878164569</v>
      </c>
      <c r="AX468" s="230">
        <f t="shared" si="664"/>
        <v>0.15250860451775083</v>
      </c>
      <c r="AY468" s="230">
        <f t="shared" si="664"/>
        <v>0.14450021025385595</v>
      </c>
      <c r="AZ468" s="230">
        <f t="shared" si="664"/>
        <v>0.1364918159899611</v>
      </c>
      <c r="BA468" s="230">
        <f t="shared" si="665"/>
        <v>0.12848342172606625</v>
      </c>
      <c r="BB468" s="230">
        <f t="shared" si="665"/>
        <v>0.12047502746217137</v>
      </c>
      <c r="BC468" s="230">
        <f t="shared" si="665"/>
        <v>0.11246663319827652</v>
      </c>
      <c r="BD468" s="230">
        <f t="shared" si="665"/>
        <v>0.10445823893438165</v>
      </c>
      <c r="BE468" s="230">
        <f t="shared" si="665"/>
        <v>9.6449844670486784E-2</v>
      </c>
      <c r="BF468" s="230">
        <f t="shared" si="665"/>
        <v>8.8441450406591932E-2</v>
      </c>
      <c r="BG468" s="230">
        <f t="shared" si="665"/>
        <v>8.0433056142697065E-2</v>
      </c>
      <c r="BH468" s="230">
        <f t="shared" si="665"/>
        <v>7.2424661878802199E-2</v>
      </c>
      <c r="BI468" s="230">
        <f t="shared" si="665"/>
        <v>6.4416267614907347E-2</v>
      </c>
      <c r="BJ468" s="230">
        <f t="shared" si="665"/>
        <v>5.6407873351012466E-2</v>
      </c>
      <c r="BK468" s="230">
        <f t="shared" si="666"/>
        <v>4.8399479087117614E-2</v>
      </c>
      <c r="BL468" s="230">
        <f t="shared" si="666"/>
        <v>4.0391084823222734E-2</v>
      </c>
      <c r="BM468" s="230">
        <f t="shared" si="666"/>
        <v>3.2382690559327881E-2</v>
      </c>
      <c r="BN468" s="230">
        <f t="shared" si="666"/>
        <v>2.4374296295433029E-2</v>
      </c>
      <c r="BO468" s="230">
        <f t="shared" si="666"/>
        <v>1.6365902031538149E-2</v>
      </c>
      <c r="BP468" s="230">
        <f t="shared" si="666"/>
        <v>8.3575077676432963E-3</v>
      </c>
      <c r="BQ468" s="230">
        <f t="shared" si="666"/>
        <v>3.4911350374844385E-4</v>
      </c>
      <c r="BR468" s="230">
        <f t="shared" si="666"/>
        <v>-4.0032624466406399E-3</v>
      </c>
      <c r="BS468" s="230">
        <f t="shared" si="666"/>
        <v>-4.0111794020223999E-3</v>
      </c>
      <c r="BT468" s="230">
        <f t="shared" si="666"/>
        <v>-4.0111794020223999E-3</v>
      </c>
      <c r="BU468" s="230">
        <f t="shared" si="667"/>
        <v>-4.0111794020223999E-3</v>
      </c>
      <c r="BV468" s="230">
        <f t="shared" si="667"/>
        <v>-4.0111794020223999E-3</v>
      </c>
      <c r="BW468" s="230">
        <f t="shared" si="667"/>
        <v>-4.0111794020223999E-3</v>
      </c>
      <c r="BX468" s="230">
        <f t="shared" si="667"/>
        <v>-4.0111794020223999E-3</v>
      </c>
      <c r="BY468" s="230">
        <f t="shared" si="667"/>
        <v>-4.0111794020223999E-3</v>
      </c>
      <c r="BZ468" s="230">
        <f t="shared" si="667"/>
        <v>-4.0111794020223999E-3</v>
      </c>
      <c r="CA468" s="230">
        <f t="shared" si="667"/>
        <v>-4.0111794020223999E-3</v>
      </c>
      <c r="CB468" s="230">
        <f t="shared" si="667"/>
        <v>-4.0111794020223999E-3</v>
      </c>
      <c r="CC468" s="230">
        <f t="shared" si="667"/>
        <v>-4.0111794020223999E-3</v>
      </c>
      <c r="CD468" s="230">
        <f t="shared" si="667"/>
        <v>-4.0111794020223999E-3</v>
      </c>
      <c r="CE468" s="230">
        <f t="shared" si="668"/>
        <v>-4.0111794020223999E-3</v>
      </c>
      <c r="CF468" s="230">
        <f t="shared" si="668"/>
        <v>-4.0111794020223999E-3</v>
      </c>
      <c r="CG468" s="230">
        <f t="shared" si="668"/>
        <v>-4.0111794020223999E-3</v>
      </c>
      <c r="CH468" s="230">
        <f t="shared" si="668"/>
        <v>-4.0111794020223999E-3</v>
      </c>
      <c r="CI468" s="230">
        <f t="shared" si="668"/>
        <v>-4.0111794020223999E-3</v>
      </c>
      <c r="CJ468" s="230">
        <f t="shared" si="668"/>
        <v>-4.0111794020223999E-3</v>
      </c>
      <c r="CK468" s="230">
        <f t="shared" si="668"/>
        <v>-4.0111794020223999E-3</v>
      </c>
      <c r="CL468" s="230">
        <f t="shared" si="668"/>
        <v>-4.0111794020223999E-3</v>
      </c>
      <c r="CM468" s="230">
        <f t="shared" si="668"/>
        <v>-4.0111794020223999E-3</v>
      </c>
      <c r="CN468" s="230">
        <f t="shared" si="668"/>
        <v>-4.0111794020223999E-3</v>
      </c>
      <c r="CO468" s="230">
        <f t="shared" si="669"/>
        <v>-4.0111794020223999E-3</v>
      </c>
      <c r="CP468" s="230">
        <f t="shared" si="669"/>
        <v>-4.0111794020223999E-3</v>
      </c>
      <c r="CQ468" s="230">
        <f t="shared" si="669"/>
        <v>-4.0111794020223999E-3</v>
      </c>
      <c r="CR468" s="230">
        <f t="shared" si="669"/>
        <v>-4.0111794020223999E-3</v>
      </c>
      <c r="CS468" s="230">
        <f t="shared" si="669"/>
        <v>-4.0111794020223999E-3</v>
      </c>
      <c r="CT468" s="230">
        <f t="shared" si="669"/>
        <v>-4.0111794020223999E-3</v>
      </c>
      <c r="CU468" s="230">
        <f t="shared" si="669"/>
        <v>-4.0111794020223999E-3</v>
      </c>
      <c r="CV468" s="230">
        <f t="shared" si="669"/>
        <v>-4.0111794020223999E-3</v>
      </c>
      <c r="CW468" s="230">
        <f t="shared" si="669"/>
        <v>-4.0111794020223999E-3</v>
      </c>
      <c r="CX468" s="230">
        <f t="shared" si="669"/>
        <v>-4.0111794020223999E-3</v>
      </c>
      <c r="CY468" s="230">
        <f t="shared" si="670"/>
        <v>-4.0111794020223999E-3</v>
      </c>
      <c r="CZ468" s="230">
        <f t="shared" si="670"/>
        <v>-4.0111794020223999E-3</v>
      </c>
      <c r="DA468" s="230">
        <f t="shared" si="670"/>
        <v>-4.0111794020223999E-3</v>
      </c>
      <c r="DB468" s="230">
        <f t="shared" si="670"/>
        <v>-4.0111794020223999E-3</v>
      </c>
      <c r="DC468" s="230">
        <f t="shared" si="670"/>
        <v>-4.0111794020223999E-3</v>
      </c>
      <c r="DD468" s="230">
        <f t="shared" si="670"/>
        <v>-4.0111794020223999E-3</v>
      </c>
      <c r="DE468" s="230">
        <f t="shared" si="670"/>
        <v>-4.0111794020223999E-3</v>
      </c>
      <c r="DF468" s="230">
        <f t="shared" si="670"/>
        <v>-4.0111794020223999E-3</v>
      </c>
      <c r="DG468" s="230">
        <f t="shared" si="670"/>
        <v>-4.0111794020223999E-3</v>
      </c>
      <c r="DH468" s="230">
        <f t="shared" si="670"/>
        <v>-4.0111794020223999E-3</v>
      </c>
      <c r="DI468" s="230">
        <f t="shared" si="671"/>
        <v>-4.0111794020223999E-3</v>
      </c>
      <c r="DJ468" s="230">
        <f t="shared" si="671"/>
        <v>-4.0111794020223999E-3</v>
      </c>
      <c r="DK468" s="230">
        <f t="shared" si="671"/>
        <v>-4.0111794020223999E-3</v>
      </c>
      <c r="DL468" s="230">
        <f t="shared" si="671"/>
        <v>-4.0111794020223999E-3</v>
      </c>
      <c r="DM468" s="230">
        <f t="shared" si="671"/>
        <v>-4.0111794020223999E-3</v>
      </c>
      <c r="DN468" s="230">
        <f t="shared" si="671"/>
        <v>-4.0111794020223999E-3</v>
      </c>
      <c r="DO468" s="230">
        <f t="shared" si="671"/>
        <v>-4.0111794020223999E-3</v>
      </c>
      <c r="DP468" s="230">
        <f t="shared" si="671"/>
        <v>-4.0111794020223999E-3</v>
      </c>
    </row>
    <row r="469" spans="2:120" x14ac:dyDescent="0.25">
      <c r="B469" s="194" t="str">
        <f t="shared" si="685"/>
        <v>United Kingdom</v>
      </c>
      <c r="C469" s="233">
        <f>'web app'!$C$29</f>
        <v>668.55</v>
      </c>
      <c r="D469" s="234">
        <f>'web app'!$C$17</f>
        <v>0.15</v>
      </c>
      <c r="E469" s="235">
        <f>VLOOKUP($S469,'data countries EDGAR'!$A$15:$AA$223,'data countries EDGAR'!$AA$12,FALSE)</f>
        <v>8.6827239114242658E-3</v>
      </c>
      <c r="F469" s="235">
        <f>VLOOKUP($S469,'data countries EDGAR'!$A$15:$AA$223,'data countries EDGAR'!$Z$12,FALSE)</f>
        <v>9.7848929724666054E-3</v>
      </c>
      <c r="G469" s="193">
        <f t="shared" si="686"/>
        <v>6.4311619278785699</v>
      </c>
      <c r="H469" s="262">
        <f>VLOOKUP($S469,'data countries EDGAR'!$A$15:$AA$223,'data countries EDGAR'!M$12,FALSE)/1000</f>
        <v>0.35901308069645999</v>
      </c>
      <c r="I469" s="236">
        <f>VLOOKUP($S469,'data countries EDGAR'!$A$15:$AA$223,'data countries EDGAR'!N$12,FALSE)/1000</f>
        <v>0.31969641736990001</v>
      </c>
      <c r="J469" s="236">
        <f>VLOOKUP($S469,'data countries EDGAR'!$A$15:$AA$223,'data countries EDGAR'!O$12,FALSE)/1000</f>
        <v>0.33791484334437</v>
      </c>
      <c r="K469" s="236">
        <f>VLOOKUP($S469,'data countries EDGAR'!$A$15:$AA$223,'data countries EDGAR'!P$12,FALSE)/1000</f>
        <v>0.32499485628166003</v>
      </c>
      <c r="L469" s="236">
        <f>VLOOKUP($S469,'data countries EDGAR'!$A$15:$AA$223,'data countries EDGAR'!Q$12,FALSE)/1000</f>
        <v>0.30478661127361001</v>
      </c>
      <c r="M469" s="236">
        <f>VLOOKUP($S469,'data countries EDGAR'!$A$15:$AA$223,'data countries EDGAR'!R$12,FALSE)/1000</f>
        <v>0.29241935866076002</v>
      </c>
      <c r="N469" s="236"/>
      <c r="O469" s="236"/>
      <c r="P469" s="262">
        <f t="shared" si="687"/>
        <v>1.5798120869303001</v>
      </c>
      <c r="Q469" s="194">
        <f t="shared" si="688"/>
        <v>-0.23566805255882514</v>
      </c>
      <c r="R469" s="237">
        <f t="shared" si="689"/>
        <v>4.8577830971835302E-2</v>
      </c>
      <c r="S469" s="194" t="str">
        <f>'data countries EDGAR'!A212</f>
        <v>United Kingdom</v>
      </c>
      <c r="T469" s="210">
        <f>'web app'!$M$22-1</f>
        <v>2024</v>
      </c>
      <c r="U469" s="228">
        <f t="shared" si="690"/>
        <v>4.85134984094827</v>
      </c>
      <c r="V469" s="193">
        <f t="shared" si="672"/>
        <v>4.851349840945641</v>
      </c>
      <c r="W469" s="254">
        <f t="shared" si="691"/>
        <v>6.0275875425420455E-2</v>
      </c>
      <c r="X469" s="197">
        <f t="shared" si="673"/>
        <v>0.29241935866076002</v>
      </c>
      <c r="Y469" s="229">
        <f t="shared" si="674"/>
        <v>-5.8483871732152009E-3</v>
      </c>
      <c r="Z469" s="199">
        <f t="shared" si="692"/>
        <v>0.2982677458339752</v>
      </c>
      <c r="AA469" s="199">
        <f t="shared" si="675"/>
        <v>-1218.5760251598249</v>
      </c>
      <c r="AB469" s="200">
        <f t="shared" si="676"/>
        <v>1244526.9798609349</v>
      </c>
      <c r="AC469" s="199">
        <f t="shared" si="693"/>
        <v>2024.5068486188029</v>
      </c>
      <c r="AD469" s="199">
        <f t="shared" si="694"/>
        <v>2061.0037108706597</v>
      </c>
      <c r="AE469" s="201">
        <f t="shared" si="695"/>
        <v>2061.0037108706597</v>
      </c>
      <c r="AF469" s="202">
        <f t="shared" si="677"/>
        <v>2060.2879518339801</v>
      </c>
      <c r="AG469" s="202">
        <f t="shared" si="696"/>
        <v>2061.0037108706597</v>
      </c>
      <c r="AH469" s="202">
        <f t="shared" si="697"/>
        <v>2061</v>
      </c>
      <c r="AI469" s="177">
        <f t="shared" si="678"/>
        <v>2060</v>
      </c>
      <c r="AJ469" s="178" cm="1">
        <f t="array" ref="AJ469">IFERROR(INDEX($AN$6:$DP$6,MATCH(_xlfn.AGGREGATE(14,6,(AN469:DP469)/(AN469:DP469&lt;=0),1),AN469:DP469,0)),"-")</f>
        <v>2060</v>
      </c>
      <c r="AL469" s="176" t="s">
        <v>302</v>
      </c>
      <c r="AM469" s="154">
        <f t="shared" si="679"/>
        <v>0.35901308069645999</v>
      </c>
      <c r="AN469" s="173">
        <f t="shared" si="680"/>
        <v>0.31969641736990001</v>
      </c>
      <c r="AO469" s="173">
        <f t="shared" si="681"/>
        <v>0.33791484334437</v>
      </c>
      <c r="AP469" s="173">
        <f t="shared" si="682"/>
        <v>0.32499485628166003</v>
      </c>
      <c r="AQ469" s="173">
        <f t="shared" si="683"/>
        <v>0.30478661127361001</v>
      </c>
      <c r="AR469" s="173">
        <f t="shared" si="684"/>
        <v>0.29241935866076002</v>
      </c>
      <c r="AS469" s="230">
        <f t="shared" si="664"/>
        <v>0.2842484703121535</v>
      </c>
      <c r="AT469" s="230">
        <f t="shared" si="664"/>
        <v>0.27607758196354693</v>
      </c>
      <c r="AU469" s="230">
        <f t="shared" si="664"/>
        <v>0.26790669361494041</v>
      </c>
      <c r="AV469" s="230">
        <f t="shared" si="664"/>
        <v>0.25973580526633389</v>
      </c>
      <c r="AW469" s="230">
        <f t="shared" si="664"/>
        <v>0.25156491691772731</v>
      </c>
      <c r="AX469" s="230">
        <f t="shared" si="664"/>
        <v>0.24339402856912079</v>
      </c>
      <c r="AY469" s="230">
        <f t="shared" si="664"/>
        <v>0.23522314022051424</v>
      </c>
      <c r="AZ469" s="230">
        <f t="shared" si="664"/>
        <v>0.2270522518719077</v>
      </c>
      <c r="BA469" s="230">
        <f t="shared" si="665"/>
        <v>0.21888136352330115</v>
      </c>
      <c r="BB469" s="230">
        <f t="shared" si="665"/>
        <v>0.2107104751746946</v>
      </c>
      <c r="BC469" s="230">
        <f t="shared" si="665"/>
        <v>0.20253958682608808</v>
      </c>
      <c r="BD469" s="230">
        <f t="shared" si="665"/>
        <v>0.19436869847748153</v>
      </c>
      <c r="BE469" s="230">
        <f t="shared" si="665"/>
        <v>0.18619781012887499</v>
      </c>
      <c r="BF469" s="230">
        <f t="shared" si="665"/>
        <v>0.17802692178026847</v>
      </c>
      <c r="BG469" s="230">
        <f t="shared" si="665"/>
        <v>0.16985603343166192</v>
      </c>
      <c r="BH469" s="230">
        <f t="shared" si="665"/>
        <v>0.16168514508305537</v>
      </c>
      <c r="BI469" s="230">
        <f t="shared" si="665"/>
        <v>0.15351425673444882</v>
      </c>
      <c r="BJ469" s="230">
        <f t="shared" si="665"/>
        <v>0.14534336838584228</v>
      </c>
      <c r="BK469" s="230">
        <f t="shared" si="666"/>
        <v>0.13717248003723576</v>
      </c>
      <c r="BL469" s="230">
        <f t="shared" si="666"/>
        <v>0.12900159168862921</v>
      </c>
      <c r="BM469" s="230">
        <f t="shared" si="666"/>
        <v>0.12083070334002266</v>
      </c>
      <c r="BN469" s="230">
        <f t="shared" si="666"/>
        <v>0.11265981499141614</v>
      </c>
      <c r="BO469" s="230">
        <f t="shared" si="666"/>
        <v>0.10448892664280959</v>
      </c>
      <c r="BP469" s="230">
        <f t="shared" si="666"/>
        <v>9.6318038294203046E-2</v>
      </c>
      <c r="BQ469" s="230">
        <f t="shared" si="666"/>
        <v>8.8147149945596498E-2</v>
      </c>
      <c r="BR469" s="230">
        <f t="shared" si="666"/>
        <v>7.997626159698995E-2</v>
      </c>
      <c r="BS469" s="230">
        <f t="shared" si="666"/>
        <v>7.1805373248383431E-2</v>
      </c>
      <c r="BT469" s="230">
        <f t="shared" si="666"/>
        <v>6.3634484899776883E-2</v>
      </c>
      <c r="BU469" s="230">
        <f t="shared" si="667"/>
        <v>5.5463596551170335E-2</v>
      </c>
      <c r="BV469" s="230">
        <f t="shared" si="667"/>
        <v>4.7292708202563816E-2</v>
      </c>
      <c r="BW469" s="230">
        <f t="shared" si="667"/>
        <v>3.912181985395724E-2</v>
      </c>
      <c r="BX469" s="230">
        <f t="shared" si="667"/>
        <v>3.0950931505350721E-2</v>
      </c>
      <c r="BY469" s="230">
        <f t="shared" si="667"/>
        <v>2.2780043156744201E-2</v>
      </c>
      <c r="BZ469" s="230">
        <f t="shared" si="667"/>
        <v>1.4609154808137625E-2</v>
      </c>
      <c r="CA469" s="230">
        <f t="shared" si="667"/>
        <v>6.4382664595311057E-3</v>
      </c>
      <c r="CB469" s="230">
        <f t="shared" si="667"/>
        <v>-1.7326218890754697E-3</v>
      </c>
      <c r="CC469" s="230">
        <f t="shared" si="667"/>
        <v>-5.8483309143567766E-3</v>
      </c>
      <c r="CD469" s="230">
        <f t="shared" si="667"/>
        <v>-5.8483871732152009E-3</v>
      </c>
      <c r="CE469" s="230">
        <f t="shared" si="668"/>
        <v>-5.8483871732152009E-3</v>
      </c>
      <c r="CF469" s="230">
        <f t="shared" si="668"/>
        <v>-5.8483871732152009E-3</v>
      </c>
      <c r="CG469" s="230">
        <f t="shared" si="668"/>
        <v>-5.8483871732152009E-3</v>
      </c>
      <c r="CH469" s="230">
        <f t="shared" si="668"/>
        <v>-5.8483871732152009E-3</v>
      </c>
      <c r="CI469" s="230">
        <f t="shared" si="668"/>
        <v>-5.8483871732152009E-3</v>
      </c>
      <c r="CJ469" s="230">
        <f t="shared" si="668"/>
        <v>-5.8483871732152009E-3</v>
      </c>
      <c r="CK469" s="230">
        <f t="shared" si="668"/>
        <v>-5.8483871732152009E-3</v>
      </c>
      <c r="CL469" s="230">
        <f t="shared" si="668"/>
        <v>-5.8483871732152009E-3</v>
      </c>
      <c r="CM469" s="230">
        <f t="shared" si="668"/>
        <v>-5.8483871732152009E-3</v>
      </c>
      <c r="CN469" s="230">
        <f t="shared" si="668"/>
        <v>-5.8483871732152009E-3</v>
      </c>
      <c r="CO469" s="230">
        <f t="shared" si="669"/>
        <v>-5.8483871732152009E-3</v>
      </c>
      <c r="CP469" s="230">
        <f t="shared" si="669"/>
        <v>-5.8483871732152009E-3</v>
      </c>
      <c r="CQ469" s="230">
        <f t="shared" si="669"/>
        <v>-5.8483871732152009E-3</v>
      </c>
      <c r="CR469" s="230">
        <f t="shared" si="669"/>
        <v>-5.8483871732152009E-3</v>
      </c>
      <c r="CS469" s="230">
        <f t="shared" si="669"/>
        <v>-5.8483871732152009E-3</v>
      </c>
      <c r="CT469" s="230">
        <f t="shared" si="669"/>
        <v>-5.8483871732152009E-3</v>
      </c>
      <c r="CU469" s="230">
        <f t="shared" si="669"/>
        <v>-5.8483871732152009E-3</v>
      </c>
      <c r="CV469" s="230">
        <f t="shared" si="669"/>
        <v>-5.8483871732152009E-3</v>
      </c>
      <c r="CW469" s="230">
        <f t="shared" si="669"/>
        <v>-5.8483871732152009E-3</v>
      </c>
      <c r="CX469" s="230">
        <f t="shared" si="669"/>
        <v>-5.8483871732152009E-3</v>
      </c>
      <c r="CY469" s="230">
        <f t="shared" si="670"/>
        <v>-5.8483871732152009E-3</v>
      </c>
      <c r="CZ469" s="230">
        <f t="shared" si="670"/>
        <v>-5.8483871732152009E-3</v>
      </c>
      <c r="DA469" s="230">
        <f t="shared" si="670"/>
        <v>-5.8483871732152009E-3</v>
      </c>
      <c r="DB469" s="230">
        <f t="shared" si="670"/>
        <v>-5.8483871732152009E-3</v>
      </c>
      <c r="DC469" s="230">
        <f t="shared" si="670"/>
        <v>-5.8483871732152009E-3</v>
      </c>
      <c r="DD469" s="230">
        <f t="shared" si="670"/>
        <v>-5.8483871732152009E-3</v>
      </c>
      <c r="DE469" s="230">
        <f t="shared" si="670"/>
        <v>-5.8483871732152009E-3</v>
      </c>
      <c r="DF469" s="230">
        <f t="shared" si="670"/>
        <v>-5.8483871732152009E-3</v>
      </c>
      <c r="DG469" s="230">
        <f t="shared" si="670"/>
        <v>-5.8483871732152009E-3</v>
      </c>
      <c r="DH469" s="230">
        <f t="shared" si="670"/>
        <v>-5.8483871732152009E-3</v>
      </c>
      <c r="DI469" s="230">
        <f t="shared" si="671"/>
        <v>-5.8483871732152009E-3</v>
      </c>
      <c r="DJ469" s="230">
        <f t="shared" si="671"/>
        <v>-5.8483871732152009E-3</v>
      </c>
      <c r="DK469" s="230">
        <f t="shared" si="671"/>
        <v>-5.8483871732152009E-3</v>
      </c>
      <c r="DL469" s="230">
        <f t="shared" si="671"/>
        <v>-5.8483871732152009E-3</v>
      </c>
      <c r="DM469" s="230">
        <f t="shared" si="671"/>
        <v>-5.8483871732152009E-3</v>
      </c>
      <c r="DN469" s="230">
        <f t="shared" si="671"/>
        <v>-5.8483871732152009E-3</v>
      </c>
      <c r="DO469" s="230">
        <f t="shared" si="671"/>
        <v>-5.8483871732152009E-3</v>
      </c>
      <c r="DP469" s="230">
        <f t="shared" si="671"/>
        <v>-5.8483871732152009E-3</v>
      </c>
    </row>
    <row r="470" spans="2:120" x14ac:dyDescent="0.25">
      <c r="B470" s="194" t="str">
        <f t="shared" si="685"/>
        <v>United States</v>
      </c>
      <c r="C470" s="233">
        <f>'web app'!$C$29</f>
        <v>668.55</v>
      </c>
      <c r="D470" s="234">
        <f>'web app'!$C$17</f>
        <v>0.15</v>
      </c>
      <c r="E470" s="235">
        <f>VLOOKUP($S470,'data countries EDGAR'!$A$15:$AA$223,'data countries EDGAR'!$AA$12,FALSE)</f>
        <v>4.2674232477999396E-2</v>
      </c>
      <c r="F470" s="235">
        <f>VLOOKUP($S470,'data countries EDGAR'!$A$15:$AA$223,'data countries EDGAR'!$Z$12,FALSE)</f>
        <v>0.13540032748561581</v>
      </c>
      <c r="G470" s="193">
        <f t="shared" si="686"/>
        <v>81.223084317907151</v>
      </c>
      <c r="H470" s="262">
        <f>VLOOKUP($S470,'data countries EDGAR'!$A$15:$AA$223,'data countries EDGAR'!M$12,FALSE)/1000</f>
        <v>4.9679121513851996</v>
      </c>
      <c r="I470" s="236">
        <f>VLOOKUP($S470,'data countries EDGAR'!$A$15:$AA$223,'data countries EDGAR'!N$12,FALSE)/1000</f>
        <v>4.4668764767200004</v>
      </c>
      <c r="J470" s="236">
        <f>VLOOKUP($S470,'data countries EDGAR'!$A$15:$AA$223,'data countries EDGAR'!O$12,FALSE)/1000</f>
        <v>4.7543784760790002</v>
      </c>
      <c r="K470" s="236">
        <f>VLOOKUP($S470,'data countries EDGAR'!$A$15:$AA$223,'data countries EDGAR'!P$12,FALSE)/1000</f>
        <v>4.8157665315712999</v>
      </c>
      <c r="L470" s="236">
        <f>VLOOKUP($S470,'data countries EDGAR'!$A$15:$AA$223,'data countries EDGAR'!Q$12,FALSE)/1000</f>
        <v>4.6182675220375007</v>
      </c>
      <c r="M470" s="236">
        <f>VLOOKUP($S470,'data countries EDGAR'!$A$15:$AA$223,'data countries EDGAR'!R$12,FALSE)/1000</f>
        <v>4.6321648758727996</v>
      </c>
      <c r="N470" s="236"/>
      <c r="O470" s="236"/>
      <c r="P470" s="262">
        <f t="shared" si="687"/>
        <v>23.287453882280598</v>
      </c>
      <c r="Q470" s="194">
        <f t="shared" si="688"/>
        <v>-4.457340057442007</v>
      </c>
      <c r="R470" s="237">
        <f t="shared" si="689"/>
        <v>7.6936075847049729E-2</v>
      </c>
      <c r="S470" s="194" t="str">
        <f>'data countries EDGAR'!A213</f>
        <v>United States</v>
      </c>
      <c r="T470" s="210">
        <f>'web app'!$M$22-1</f>
        <v>2024</v>
      </c>
      <c r="U470" s="228">
        <f t="shared" si="690"/>
        <v>57.93563043562655</v>
      </c>
      <c r="V470" s="193">
        <f t="shared" si="672"/>
        <v>57.935630435622372</v>
      </c>
      <c r="W470" s="254">
        <f t="shared" si="691"/>
        <v>7.9953645814133667E-2</v>
      </c>
      <c r="X470" s="197">
        <f t="shared" si="673"/>
        <v>4.6321648758727996</v>
      </c>
      <c r="Y470" s="229">
        <f t="shared" si="674"/>
        <v>-9.2643297517455994E-2</v>
      </c>
      <c r="Z470" s="199">
        <f t="shared" si="692"/>
        <v>4.7248081733902554</v>
      </c>
      <c r="AA470" s="199">
        <f t="shared" si="675"/>
        <v>-19265.42614432444</v>
      </c>
      <c r="AB470" s="200">
        <f t="shared" si="676"/>
        <v>19637756.449727528</v>
      </c>
      <c r="AC470" s="199">
        <f t="shared" si="693"/>
        <v>2024.508773274234</v>
      </c>
      <c r="AD470" s="199">
        <f t="shared" si="694"/>
        <v>2052.9956326878514</v>
      </c>
      <c r="AE470" s="201">
        <f t="shared" si="695"/>
        <v>2052.9956326878514</v>
      </c>
      <c r="AF470" s="202">
        <f t="shared" si="677"/>
        <v>2052.4368947920116</v>
      </c>
      <c r="AG470" s="202">
        <f t="shared" si="696"/>
        <v>2052.9956326878514</v>
      </c>
      <c r="AH470" s="202">
        <f t="shared" si="697"/>
        <v>2052</v>
      </c>
      <c r="AI470" s="177">
        <f t="shared" si="678"/>
        <v>2052</v>
      </c>
      <c r="AJ470" s="178" cm="1">
        <f t="array" ref="AJ470">IFERROR(INDEX($AN$6:$DP$6,MATCH(_xlfn.AGGREGATE(14,6,(AN470:DP470)/(AN470:DP470&lt;=0),1),AN470:DP470,0)),"-")</f>
        <v>2052</v>
      </c>
      <c r="AL470" s="176" t="s">
        <v>302</v>
      </c>
      <c r="AM470" s="154">
        <f t="shared" si="679"/>
        <v>4.9679121513851996</v>
      </c>
      <c r="AN470" s="173">
        <f t="shared" si="680"/>
        <v>4.4668764767200004</v>
      </c>
      <c r="AO470" s="173">
        <f t="shared" si="681"/>
        <v>4.7543784760790002</v>
      </c>
      <c r="AP470" s="173">
        <f t="shared" si="682"/>
        <v>4.8157665315712999</v>
      </c>
      <c r="AQ470" s="173">
        <f t="shared" si="683"/>
        <v>4.6182675220375007</v>
      </c>
      <c r="AR470" s="173">
        <f t="shared" si="684"/>
        <v>4.6321648758727996</v>
      </c>
      <c r="AS470" s="230">
        <f t="shared" si="664"/>
        <v>4.4663567246677696</v>
      </c>
      <c r="AT470" s="230">
        <f t="shared" si="664"/>
        <v>4.3005485734627404</v>
      </c>
      <c r="AU470" s="230">
        <f t="shared" si="664"/>
        <v>4.1347404222577104</v>
      </c>
      <c r="AV470" s="230">
        <f t="shared" si="664"/>
        <v>3.9689322710526804</v>
      </c>
      <c r="AW470" s="230">
        <f t="shared" si="664"/>
        <v>3.8031241198476509</v>
      </c>
      <c r="AX470" s="230">
        <f t="shared" si="664"/>
        <v>3.6373159686426213</v>
      </c>
      <c r="AY470" s="230">
        <f t="shared" si="664"/>
        <v>3.4715078174375913</v>
      </c>
      <c r="AZ470" s="230">
        <f t="shared" si="664"/>
        <v>3.3056996662325613</v>
      </c>
      <c r="BA470" s="230">
        <f t="shared" si="665"/>
        <v>3.1398915150275317</v>
      </c>
      <c r="BB470" s="230">
        <f t="shared" si="665"/>
        <v>2.9740833638225022</v>
      </c>
      <c r="BC470" s="230">
        <f t="shared" si="665"/>
        <v>2.8082752126174721</v>
      </c>
      <c r="BD470" s="230">
        <f t="shared" si="665"/>
        <v>2.6424670614124426</v>
      </c>
      <c r="BE470" s="230">
        <f t="shared" si="665"/>
        <v>2.4766589102074126</v>
      </c>
      <c r="BF470" s="230">
        <f t="shared" si="665"/>
        <v>2.310850759002383</v>
      </c>
      <c r="BG470" s="230">
        <f t="shared" si="665"/>
        <v>2.145042607797353</v>
      </c>
      <c r="BH470" s="230">
        <f t="shared" si="665"/>
        <v>1.9792344565923234</v>
      </c>
      <c r="BI470" s="230">
        <f t="shared" si="665"/>
        <v>1.8134263053872939</v>
      </c>
      <c r="BJ470" s="230">
        <f t="shared" si="665"/>
        <v>1.6476181541822639</v>
      </c>
      <c r="BK470" s="230">
        <f t="shared" si="666"/>
        <v>1.4818100029772343</v>
      </c>
      <c r="BL470" s="230">
        <f t="shared" si="666"/>
        <v>1.3160018517722043</v>
      </c>
      <c r="BM470" s="230">
        <f t="shared" si="666"/>
        <v>1.1501937005671747</v>
      </c>
      <c r="BN470" s="230">
        <f t="shared" si="666"/>
        <v>0.98438554936214473</v>
      </c>
      <c r="BO470" s="230">
        <f t="shared" si="666"/>
        <v>0.81857739815711517</v>
      </c>
      <c r="BP470" s="230">
        <f t="shared" si="666"/>
        <v>0.6527692469520856</v>
      </c>
      <c r="BQ470" s="230">
        <f t="shared" si="666"/>
        <v>0.48696109574705559</v>
      </c>
      <c r="BR470" s="230">
        <f t="shared" si="666"/>
        <v>0.32115294454202559</v>
      </c>
      <c r="BS470" s="230">
        <f t="shared" si="666"/>
        <v>0.15534479333699647</v>
      </c>
      <c r="BT470" s="230">
        <f t="shared" si="666"/>
        <v>-1.0461776604123117E-2</v>
      </c>
      <c r="BU470" s="230">
        <f t="shared" si="667"/>
        <v>-9.2643297517455994E-2</v>
      </c>
      <c r="BV470" s="230">
        <f t="shared" si="667"/>
        <v>-9.2643297517455994E-2</v>
      </c>
      <c r="BW470" s="230">
        <f t="shared" si="667"/>
        <v>-9.2643297517455994E-2</v>
      </c>
      <c r="BX470" s="230">
        <f t="shared" si="667"/>
        <v>-9.2643297517455994E-2</v>
      </c>
      <c r="BY470" s="230">
        <f t="shared" si="667"/>
        <v>-9.2643297517455994E-2</v>
      </c>
      <c r="BZ470" s="230">
        <f t="shared" si="667"/>
        <v>-9.2643297517455994E-2</v>
      </c>
      <c r="CA470" s="230">
        <f t="shared" si="667"/>
        <v>-9.2643297517455994E-2</v>
      </c>
      <c r="CB470" s="230">
        <f t="shared" si="667"/>
        <v>-9.2643297517455994E-2</v>
      </c>
      <c r="CC470" s="230">
        <f t="shared" si="667"/>
        <v>-9.2643297517455994E-2</v>
      </c>
      <c r="CD470" s="230">
        <f t="shared" si="667"/>
        <v>-9.2643297517455994E-2</v>
      </c>
      <c r="CE470" s="230">
        <f t="shared" si="668"/>
        <v>-9.2643297517455994E-2</v>
      </c>
      <c r="CF470" s="230">
        <f t="shared" si="668"/>
        <v>-9.2643297517455994E-2</v>
      </c>
      <c r="CG470" s="230">
        <f t="shared" si="668"/>
        <v>-9.2643297517455994E-2</v>
      </c>
      <c r="CH470" s="230">
        <f t="shared" si="668"/>
        <v>-9.2643297517455994E-2</v>
      </c>
      <c r="CI470" s="230">
        <f t="shared" si="668"/>
        <v>-9.2643297517455994E-2</v>
      </c>
      <c r="CJ470" s="230">
        <f t="shared" si="668"/>
        <v>-9.2643297517455994E-2</v>
      </c>
      <c r="CK470" s="230">
        <f t="shared" si="668"/>
        <v>-9.2643297517455994E-2</v>
      </c>
      <c r="CL470" s="230">
        <f t="shared" si="668"/>
        <v>-9.2643297517455994E-2</v>
      </c>
      <c r="CM470" s="230">
        <f t="shared" si="668"/>
        <v>-9.2643297517455994E-2</v>
      </c>
      <c r="CN470" s="230">
        <f t="shared" si="668"/>
        <v>-9.2643297517455994E-2</v>
      </c>
      <c r="CO470" s="230">
        <f t="shared" si="669"/>
        <v>-9.2643297517455994E-2</v>
      </c>
      <c r="CP470" s="230">
        <f t="shared" si="669"/>
        <v>-9.2643297517455994E-2</v>
      </c>
      <c r="CQ470" s="230">
        <f t="shared" si="669"/>
        <v>-9.2643297517455994E-2</v>
      </c>
      <c r="CR470" s="230">
        <f t="shared" si="669"/>
        <v>-9.2643297517455994E-2</v>
      </c>
      <c r="CS470" s="230">
        <f t="shared" si="669"/>
        <v>-9.2643297517455994E-2</v>
      </c>
      <c r="CT470" s="230">
        <f t="shared" si="669"/>
        <v>-9.2643297517455994E-2</v>
      </c>
      <c r="CU470" s="230">
        <f t="shared" si="669"/>
        <v>-9.2643297517455994E-2</v>
      </c>
      <c r="CV470" s="230">
        <f t="shared" si="669"/>
        <v>-9.2643297517455994E-2</v>
      </c>
      <c r="CW470" s="230">
        <f t="shared" si="669"/>
        <v>-9.2643297517455994E-2</v>
      </c>
      <c r="CX470" s="230">
        <f t="shared" si="669"/>
        <v>-9.2643297517455994E-2</v>
      </c>
      <c r="CY470" s="230">
        <f t="shared" si="670"/>
        <v>-9.2643297517455994E-2</v>
      </c>
      <c r="CZ470" s="230">
        <f t="shared" si="670"/>
        <v>-9.2643297517455994E-2</v>
      </c>
      <c r="DA470" s="230">
        <f t="shared" si="670"/>
        <v>-9.2643297517455994E-2</v>
      </c>
      <c r="DB470" s="230">
        <f t="shared" si="670"/>
        <v>-9.2643297517455994E-2</v>
      </c>
      <c r="DC470" s="230">
        <f t="shared" si="670"/>
        <v>-9.2643297517455994E-2</v>
      </c>
      <c r="DD470" s="230">
        <f t="shared" si="670"/>
        <v>-9.2643297517455994E-2</v>
      </c>
      <c r="DE470" s="230">
        <f t="shared" si="670"/>
        <v>-9.2643297517455994E-2</v>
      </c>
      <c r="DF470" s="230">
        <f t="shared" si="670"/>
        <v>-9.2643297517455994E-2</v>
      </c>
      <c r="DG470" s="230">
        <f t="shared" si="670"/>
        <v>-9.2643297517455994E-2</v>
      </c>
      <c r="DH470" s="230">
        <f t="shared" si="670"/>
        <v>-9.2643297517455994E-2</v>
      </c>
      <c r="DI470" s="230">
        <f t="shared" si="671"/>
        <v>-9.2643297517455994E-2</v>
      </c>
      <c r="DJ470" s="230">
        <f t="shared" si="671"/>
        <v>-9.2643297517455994E-2</v>
      </c>
      <c r="DK470" s="230">
        <f t="shared" si="671"/>
        <v>-9.2643297517455994E-2</v>
      </c>
      <c r="DL470" s="230">
        <f t="shared" si="671"/>
        <v>-9.2643297517455994E-2</v>
      </c>
      <c r="DM470" s="230">
        <f t="shared" si="671"/>
        <v>-9.2643297517455994E-2</v>
      </c>
      <c r="DN470" s="230">
        <f t="shared" si="671"/>
        <v>-9.2643297517455994E-2</v>
      </c>
      <c r="DO470" s="230">
        <f t="shared" si="671"/>
        <v>-9.2643297517455994E-2</v>
      </c>
      <c r="DP470" s="230">
        <f t="shared" si="671"/>
        <v>-9.2643297517455994E-2</v>
      </c>
    </row>
    <row r="471" spans="2:120" x14ac:dyDescent="0.25">
      <c r="B471" s="194" t="str">
        <f t="shared" si="685"/>
        <v>Uruguay</v>
      </c>
      <c r="C471" s="233">
        <f>'web app'!$C$29</f>
        <v>668.55</v>
      </c>
      <c r="D471" s="234">
        <f>'web app'!$C$17</f>
        <v>0.15</v>
      </c>
      <c r="E471" s="235">
        <f>VLOOKUP($S471,'data countries EDGAR'!$A$15:$AA$223,'data countries EDGAR'!$AA$12,FALSE)</f>
        <v>4.5153888113059386E-4</v>
      </c>
      <c r="F471" s="235">
        <f>VLOOKUP($S471,'data countries EDGAR'!$A$15:$AA$223,'data countries EDGAR'!$Z$12,FALSE)</f>
        <v>1.9503943541190145E-4</v>
      </c>
      <c r="G471" s="193">
        <f t="shared" si="686"/>
        <v>0.15611602020991147</v>
      </c>
      <c r="H471" s="262">
        <f>VLOOKUP($S471,'data countries EDGAR'!$A$15:$AA$223,'data countries EDGAR'!M$12,FALSE)/1000</f>
        <v>7.1561036754879993E-3</v>
      </c>
      <c r="I471" s="236">
        <f>VLOOKUP($S471,'data countries EDGAR'!$A$15:$AA$223,'data countries EDGAR'!N$12,FALSE)/1000</f>
        <v>6.9135289147972999E-3</v>
      </c>
      <c r="J471" s="236">
        <f>VLOOKUP($S471,'data countries EDGAR'!$A$15:$AA$223,'data countries EDGAR'!O$12,FALSE)/1000</f>
        <v>8.5518130895959991E-3</v>
      </c>
      <c r="K471" s="236">
        <f>VLOOKUP($S471,'data countries EDGAR'!$A$15:$AA$223,'data countries EDGAR'!P$12,FALSE)/1000</f>
        <v>8.0929582208359996E-3</v>
      </c>
      <c r="L471" s="236">
        <f>VLOOKUP($S471,'data countries EDGAR'!$A$15:$AA$223,'data countries EDGAR'!Q$12,FALSE)/1000</f>
        <v>8.1907583073477005E-3</v>
      </c>
      <c r="M471" s="236">
        <f>VLOOKUP($S471,'data countries EDGAR'!$A$15:$AA$223,'data countries EDGAR'!R$12,FALSE)/1000</f>
        <v>8.6953355778412005E-3</v>
      </c>
      <c r="N471" s="236"/>
      <c r="O471" s="236"/>
      <c r="P471" s="262">
        <f t="shared" si="687"/>
        <v>4.0444394110418197E-2</v>
      </c>
      <c r="Q471" s="194">
        <f t="shared" si="688"/>
        <v>-8.1280296235458904E-3</v>
      </c>
      <c r="R471" s="237">
        <f t="shared" si="689"/>
        <v>7.0268136600368042E-2</v>
      </c>
      <c r="S471" s="194" t="str">
        <f>'data countries EDGAR'!A214</f>
        <v>Uruguay</v>
      </c>
      <c r="T471" s="210">
        <f>'web app'!$M$22-1</f>
        <v>2024</v>
      </c>
      <c r="U471" s="228">
        <f t="shared" si="690"/>
        <v>0.11567162609949327</v>
      </c>
      <c r="V471" s="193">
        <f t="shared" si="672"/>
        <v>0.11567162609956391</v>
      </c>
      <c r="W471" s="254">
        <f t="shared" si="691"/>
        <v>7.5172588742145052E-2</v>
      </c>
      <c r="X471" s="197">
        <f t="shared" si="673"/>
        <v>8.6953355778412005E-3</v>
      </c>
      <c r="Y471" s="229">
        <f t="shared" si="674"/>
        <v>-1.73906711556824E-4</v>
      </c>
      <c r="Z471" s="199">
        <f t="shared" si="692"/>
        <v>8.869242289398024E-3</v>
      </c>
      <c r="AA471" s="199">
        <f t="shared" si="675"/>
        <v>-36.178208344417627</v>
      </c>
      <c r="AB471" s="200">
        <f t="shared" si="676"/>
        <v>36891.306345946738</v>
      </c>
      <c r="AC471" s="199">
        <f t="shared" si="693"/>
        <v>2024.5083178505738</v>
      </c>
      <c r="AD471" s="199">
        <f t="shared" si="694"/>
        <v>2054.5558416282765</v>
      </c>
      <c r="AE471" s="201">
        <f t="shared" si="695"/>
        <v>2054.5558416282765</v>
      </c>
      <c r="AF471" s="202">
        <f t="shared" si="677"/>
        <v>2053.9665114002714</v>
      </c>
      <c r="AG471" s="202">
        <f t="shared" si="696"/>
        <v>2054.5558416282765</v>
      </c>
      <c r="AH471" s="202">
        <f t="shared" si="697"/>
        <v>2054</v>
      </c>
      <c r="AI471" s="177">
        <f t="shared" si="678"/>
        <v>2054</v>
      </c>
      <c r="AJ471" s="178" cm="1">
        <f t="array" ref="AJ471">IFERROR(INDEX($AN$6:$DP$6,MATCH(_xlfn.AGGREGATE(14,6,(AN471:DP471)/(AN471:DP471&lt;=0),1),AN471:DP471,0)),"-")</f>
        <v>2054</v>
      </c>
      <c r="AL471" s="176" t="s">
        <v>302</v>
      </c>
      <c r="AM471" s="154">
        <f t="shared" si="679"/>
        <v>7.1561036754879993E-3</v>
      </c>
      <c r="AN471" s="173">
        <f t="shared" si="680"/>
        <v>6.9135289147972999E-3</v>
      </c>
      <c r="AO471" s="173">
        <f t="shared" si="681"/>
        <v>8.5518130895959991E-3</v>
      </c>
      <c r="AP471" s="173">
        <f t="shared" si="682"/>
        <v>8.0929582208359996E-3</v>
      </c>
      <c r="AQ471" s="173">
        <f t="shared" si="683"/>
        <v>8.1907583073477005E-3</v>
      </c>
      <c r="AR471" s="173">
        <f t="shared" si="684"/>
        <v>8.6953355778412005E-3</v>
      </c>
      <c r="AS471" s="230">
        <f t="shared" si="664"/>
        <v>8.4002434490267532E-3</v>
      </c>
      <c r="AT471" s="230">
        <f t="shared" si="664"/>
        <v>8.1051513202123043E-3</v>
      </c>
      <c r="AU471" s="230">
        <f t="shared" si="664"/>
        <v>7.810059191397857E-3</v>
      </c>
      <c r="AV471" s="230">
        <f t="shared" si="664"/>
        <v>7.5149670625834089E-3</v>
      </c>
      <c r="AW471" s="230">
        <f t="shared" si="664"/>
        <v>7.2198749337689608E-3</v>
      </c>
      <c r="AX471" s="230">
        <f t="shared" si="664"/>
        <v>6.9247828049545136E-3</v>
      </c>
      <c r="AY471" s="230">
        <f t="shared" si="664"/>
        <v>6.6296906761400655E-3</v>
      </c>
      <c r="AZ471" s="230">
        <f t="shared" si="664"/>
        <v>6.3345985473256174E-3</v>
      </c>
      <c r="BA471" s="230">
        <f t="shared" si="665"/>
        <v>6.0395064185111702E-3</v>
      </c>
      <c r="BB471" s="230">
        <f t="shared" si="665"/>
        <v>5.7444142896967221E-3</v>
      </c>
      <c r="BC471" s="230">
        <f t="shared" si="665"/>
        <v>5.449322160882274E-3</v>
      </c>
      <c r="BD471" s="230">
        <f t="shared" si="665"/>
        <v>5.1542300320678268E-3</v>
      </c>
      <c r="BE471" s="230">
        <f t="shared" si="665"/>
        <v>4.8591379032533787E-3</v>
      </c>
      <c r="BF471" s="230">
        <f t="shared" si="665"/>
        <v>4.5640457744389306E-3</v>
      </c>
      <c r="BG471" s="230">
        <f t="shared" si="665"/>
        <v>4.2689536456244834E-3</v>
      </c>
      <c r="BH471" s="230">
        <f t="shared" si="665"/>
        <v>3.9738615168100353E-3</v>
      </c>
      <c r="BI471" s="230">
        <f t="shared" si="665"/>
        <v>3.6787693879955872E-3</v>
      </c>
      <c r="BJ471" s="230">
        <f t="shared" si="665"/>
        <v>3.38367725918114E-3</v>
      </c>
      <c r="BK471" s="230">
        <f t="shared" si="666"/>
        <v>3.0885851303666919E-3</v>
      </c>
      <c r="BL471" s="230">
        <f t="shared" si="666"/>
        <v>2.7934930015522438E-3</v>
      </c>
      <c r="BM471" s="230">
        <f t="shared" si="666"/>
        <v>2.4984008727377965E-3</v>
      </c>
      <c r="BN471" s="230">
        <f t="shared" si="666"/>
        <v>2.2033087439233484E-3</v>
      </c>
      <c r="BO471" s="230">
        <f t="shared" si="666"/>
        <v>1.9082166151089004E-3</v>
      </c>
      <c r="BP471" s="230">
        <f t="shared" si="666"/>
        <v>1.6131244862944531E-3</v>
      </c>
      <c r="BQ471" s="230">
        <f t="shared" si="666"/>
        <v>1.318032357480005E-3</v>
      </c>
      <c r="BR471" s="230">
        <f t="shared" si="666"/>
        <v>1.0229402286655569E-3</v>
      </c>
      <c r="BS471" s="230">
        <f t="shared" si="666"/>
        <v>7.2784809985110971E-4</v>
      </c>
      <c r="BT471" s="230">
        <f t="shared" si="666"/>
        <v>4.3275597103666075E-4</v>
      </c>
      <c r="BU471" s="230">
        <f t="shared" si="667"/>
        <v>1.3766384222221352E-4</v>
      </c>
      <c r="BV471" s="230">
        <f t="shared" si="667"/>
        <v>-1.2832089193199565E-4</v>
      </c>
      <c r="BW471" s="230">
        <f t="shared" si="667"/>
        <v>-1.73906711556824E-4</v>
      </c>
      <c r="BX471" s="230">
        <f t="shared" si="667"/>
        <v>-1.73906711556824E-4</v>
      </c>
      <c r="BY471" s="230">
        <f t="shared" si="667"/>
        <v>-1.73906711556824E-4</v>
      </c>
      <c r="BZ471" s="230">
        <f t="shared" si="667"/>
        <v>-1.73906711556824E-4</v>
      </c>
      <c r="CA471" s="230">
        <f t="shared" si="667"/>
        <v>-1.73906711556824E-4</v>
      </c>
      <c r="CB471" s="230">
        <f t="shared" si="667"/>
        <v>-1.73906711556824E-4</v>
      </c>
      <c r="CC471" s="230">
        <f t="shared" si="667"/>
        <v>-1.73906711556824E-4</v>
      </c>
      <c r="CD471" s="230">
        <f t="shared" si="667"/>
        <v>-1.73906711556824E-4</v>
      </c>
      <c r="CE471" s="230">
        <f t="shared" si="668"/>
        <v>-1.73906711556824E-4</v>
      </c>
      <c r="CF471" s="230">
        <f t="shared" si="668"/>
        <v>-1.73906711556824E-4</v>
      </c>
      <c r="CG471" s="230">
        <f t="shared" si="668"/>
        <v>-1.73906711556824E-4</v>
      </c>
      <c r="CH471" s="230">
        <f t="shared" si="668"/>
        <v>-1.73906711556824E-4</v>
      </c>
      <c r="CI471" s="230">
        <f t="shared" si="668"/>
        <v>-1.73906711556824E-4</v>
      </c>
      <c r="CJ471" s="230">
        <f t="shared" si="668"/>
        <v>-1.73906711556824E-4</v>
      </c>
      <c r="CK471" s="230">
        <f t="shared" si="668"/>
        <v>-1.73906711556824E-4</v>
      </c>
      <c r="CL471" s="230">
        <f t="shared" si="668"/>
        <v>-1.73906711556824E-4</v>
      </c>
      <c r="CM471" s="230">
        <f t="shared" si="668"/>
        <v>-1.73906711556824E-4</v>
      </c>
      <c r="CN471" s="230">
        <f t="shared" si="668"/>
        <v>-1.73906711556824E-4</v>
      </c>
      <c r="CO471" s="230">
        <f t="shared" si="669"/>
        <v>-1.73906711556824E-4</v>
      </c>
      <c r="CP471" s="230">
        <f t="shared" si="669"/>
        <v>-1.73906711556824E-4</v>
      </c>
      <c r="CQ471" s="230">
        <f t="shared" si="669"/>
        <v>-1.73906711556824E-4</v>
      </c>
      <c r="CR471" s="230">
        <f t="shared" si="669"/>
        <v>-1.73906711556824E-4</v>
      </c>
      <c r="CS471" s="230">
        <f t="shared" si="669"/>
        <v>-1.73906711556824E-4</v>
      </c>
      <c r="CT471" s="230">
        <f t="shared" si="669"/>
        <v>-1.73906711556824E-4</v>
      </c>
      <c r="CU471" s="230">
        <f t="shared" si="669"/>
        <v>-1.73906711556824E-4</v>
      </c>
      <c r="CV471" s="230">
        <f t="shared" si="669"/>
        <v>-1.73906711556824E-4</v>
      </c>
      <c r="CW471" s="230">
        <f t="shared" si="669"/>
        <v>-1.73906711556824E-4</v>
      </c>
      <c r="CX471" s="230">
        <f t="shared" si="669"/>
        <v>-1.73906711556824E-4</v>
      </c>
      <c r="CY471" s="230">
        <f t="shared" si="670"/>
        <v>-1.73906711556824E-4</v>
      </c>
      <c r="CZ471" s="230">
        <f t="shared" si="670"/>
        <v>-1.73906711556824E-4</v>
      </c>
      <c r="DA471" s="230">
        <f t="shared" si="670"/>
        <v>-1.73906711556824E-4</v>
      </c>
      <c r="DB471" s="230">
        <f t="shared" si="670"/>
        <v>-1.73906711556824E-4</v>
      </c>
      <c r="DC471" s="230">
        <f t="shared" si="670"/>
        <v>-1.73906711556824E-4</v>
      </c>
      <c r="DD471" s="230">
        <f t="shared" si="670"/>
        <v>-1.73906711556824E-4</v>
      </c>
      <c r="DE471" s="230">
        <f t="shared" si="670"/>
        <v>-1.73906711556824E-4</v>
      </c>
      <c r="DF471" s="230">
        <f t="shared" si="670"/>
        <v>-1.73906711556824E-4</v>
      </c>
      <c r="DG471" s="230">
        <f t="shared" si="670"/>
        <v>-1.73906711556824E-4</v>
      </c>
      <c r="DH471" s="230">
        <f t="shared" si="670"/>
        <v>-1.73906711556824E-4</v>
      </c>
      <c r="DI471" s="230">
        <f t="shared" si="671"/>
        <v>-1.73906711556824E-4</v>
      </c>
      <c r="DJ471" s="230">
        <f t="shared" si="671"/>
        <v>-1.73906711556824E-4</v>
      </c>
      <c r="DK471" s="230">
        <f t="shared" si="671"/>
        <v>-1.73906711556824E-4</v>
      </c>
      <c r="DL471" s="230">
        <f t="shared" si="671"/>
        <v>-1.73906711556824E-4</v>
      </c>
      <c r="DM471" s="230">
        <f t="shared" si="671"/>
        <v>-1.73906711556824E-4</v>
      </c>
      <c r="DN471" s="230">
        <f t="shared" si="671"/>
        <v>-1.73906711556824E-4</v>
      </c>
      <c r="DO471" s="230">
        <f t="shared" si="671"/>
        <v>-1.73906711556824E-4</v>
      </c>
      <c r="DP471" s="230">
        <f t="shared" si="671"/>
        <v>-1.73906711556824E-4</v>
      </c>
    </row>
    <row r="472" spans="2:120" x14ac:dyDescent="0.25">
      <c r="B472" s="194" t="str">
        <f t="shared" si="685"/>
        <v>Uzbekistan</v>
      </c>
      <c r="C472" s="233">
        <f>'web app'!$C$29</f>
        <v>668.55</v>
      </c>
      <c r="D472" s="234">
        <f>'web app'!$C$17</f>
        <v>0.15</v>
      </c>
      <c r="E472" s="235">
        <f>VLOOKUP($S472,'data countries EDGAR'!$A$15:$AA$223,'data countries EDGAR'!$AA$12,FALSE)</f>
        <v>4.2542040731974717E-3</v>
      </c>
      <c r="F472" s="235">
        <f>VLOOKUP($S472,'data countries EDGAR'!$A$15:$AA$223,'data countries EDGAR'!$Z$12,FALSE)</f>
        <v>3.1375140838857153E-3</v>
      </c>
      <c r="G472" s="193">
        <f t="shared" si="686"/>
        <v>2.2095695046349508</v>
      </c>
      <c r="H472" s="262">
        <f>VLOOKUP($S472,'data countries EDGAR'!$A$15:$AA$223,'data countries EDGAR'!M$12,FALSE)/1000</f>
        <v>0.11511710962541</v>
      </c>
      <c r="I472" s="236">
        <f>VLOOKUP($S472,'data countries EDGAR'!$A$15:$AA$223,'data countries EDGAR'!N$12,FALSE)/1000</f>
        <v>0.12394513385069</v>
      </c>
      <c r="J472" s="236">
        <f>VLOOKUP($S472,'data countries EDGAR'!$A$15:$AA$223,'data countries EDGAR'!O$12,FALSE)/1000</f>
        <v>0.13436065756747001</v>
      </c>
      <c r="K472" s="236">
        <f>VLOOKUP($S472,'data countries EDGAR'!$A$15:$AA$223,'data countries EDGAR'!P$12,FALSE)/1000</f>
        <v>0.12890818753029001</v>
      </c>
      <c r="L472" s="236">
        <f>VLOOKUP($S472,'data countries EDGAR'!$A$15:$AA$223,'data countries EDGAR'!Q$12,FALSE)/1000</f>
        <v>0.13263063309098999</v>
      </c>
      <c r="M472" s="236">
        <f>VLOOKUP($S472,'data countries EDGAR'!$A$15:$AA$223,'data countries EDGAR'!R$12,FALSE)/1000</f>
        <v>0.14853880808808001</v>
      </c>
      <c r="N472" s="236"/>
      <c r="O472" s="236"/>
      <c r="P472" s="262">
        <f t="shared" si="687"/>
        <v>0.66838342012752006</v>
      </c>
      <c r="Q472" s="194">
        <f t="shared" si="688"/>
        <v>-0.15538413070378662</v>
      </c>
      <c r="R472" s="237">
        <f t="shared" si="689"/>
        <v>0.10082113527092221</v>
      </c>
      <c r="S472" s="194" t="str">
        <f>'data countries EDGAR'!A215</f>
        <v>Uzbekistan</v>
      </c>
      <c r="T472" s="210">
        <f>'web app'!$M$22-1</f>
        <v>2024</v>
      </c>
      <c r="U472" s="228">
        <f t="shared" si="690"/>
        <v>1.5411860845074308</v>
      </c>
      <c r="V472" s="193">
        <f t="shared" si="672"/>
        <v>1.5411860845053407</v>
      </c>
      <c r="W472" s="254">
        <f t="shared" si="691"/>
        <v>9.6379541431859783E-2</v>
      </c>
      <c r="X472" s="197">
        <f t="shared" si="673"/>
        <v>0.14853880808808001</v>
      </c>
      <c r="Y472" s="229">
        <f t="shared" si="674"/>
        <v>-2.9707761617616003E-3</v>
      </c>
      <c r="Z472" s="199">
        <f t="shared" si="692"/>
        <v>0.15150958424984162</v>
      </c>
      <c r="AA472" s="199">
        <f t="shared" si="675"/>
        <v>-617.14774635746119</v>
      </c>
      <c r="AB472" s="200">
        <f t="shared" si="676"/>
        <v>628438.43049427937</v>
      </c>
      <c r="AC472" s="199">
        <f t="shared" si="693"/>
        <v>2024.5102819246079</v>
      </c>
      <c r="AD472" s="199">
        <f t="shared" si="694"/>
        <v>2048.8145140815318</v>
      </c>
      <c r="AE472" s="201">
        <f t="shared" si="695"/>
        <v>2048.8145140815318</v>
      </c>
      <c r="AF472" s="202">
        <f t="shared" si="677"/>
        <v>2048.3377589034626</v>
      </c>
      <c r="AG472" s="202">
        <f t="shared" si="696"/>
        <v>2048.8145140815318</v>
      </c>
      <c r="AH472" s="202">
        <f t="shared" si="697"/>
        <v>2048</v>
      </c>
      <c r="AI472" s="177">
        <f t="shared" si="678"/>
        <v>2048</v>
      </c>
      <c r="AJ472" s="178" cm="1">
        <f t="array" ref="AJ472">IFERROR(INDEX($AN$6:$DP$6,MATCH(_xlfn.AGGREGATE(14,6,(AN472:DP472)/(AN472:DP472&lt;=0),1),AN472:DP472,0)),"-")</f>
        <v>2048</v>
      </c>
      <c r="AL472" s="176" t="s">
        <v>302</v>
      </c>
      <c r="AM472" s="154">
        <f t="shared" si="679"/>
        <v>0.11511710962541</v>
      </c>
      <c r="AN472" s="173">
        <f t="shared" si="680"/>
        <v>0.12394513385069</v>
      </c>
      <c r="AO472" s="173">
        <f t="shared" si="681"/>
        <v>0.13436065756747001</v>
      </c>
      <c r="AP472" s="173">
        <f t="shared" si="682"/>
        <v>0.12890818753029001</v>
      </c>
      <c r="AQ472" s="173">
        <f t="shared" si="683"/>
        <v>0.13263063309098999</v>
      </c>
      <c r="AR472" s="173">
        <f t="shared" si="684"/>
        <v>0.14853880808808001</v>
      </c>
      <c r="AS472" s="230">
        <f t="shared" ref="AS472:AZ480" si="698">IF(AS$6&lt;=$T472,0,IF(AS$6&lt;$AH472,$X472+($Y472-$X472)/($AG472-($T472+0.5))*(AS$6+0.5-($T472+0.5)),
IF(AS$6=$AH472,($X472+($Y472-$X472)/($AG472-($T472+0.5))*(0.5*($AG472+$AH472)-($T472+0.5)))*($AG472-$AH472)+$Y472*($AH472+1-$AG472),
$Y472)))</f>
        <v>0.14230756761410643</v>
      </c>
      <c r="AT472" s="230">
        <f t="shared" si="698"/>
        <v>0.13607632714013285</v>
      </c>
      <c r="AU472" s="230">
        <f t="shared" si="698"/>
        <v>0.12984508666615924</v>
      </c>
      <c r="AV472" s="230">
        <f t="shared" si="698"/>
        <v>0.12361384619218567</v>
      </c>
      <c r="AW472" s="230">
        <f t="shared" si="698"/>
        <v>0.11738260571821207</v>
      </c>
      <c r="AX472" s="230">
        <f t="shared" si="698"/>
        <v>0.11115136524423849</v>
      </c>
      <c r="AY472" s="230">
        <f t="shared" si="698"/>
        <v>0.10492012477026491</v>
      </c>
      <c r="AZ472" s="230">
        <f t="shared" si="698"/>
        <v>9.8688884296291329E-2</v>
      </c>
      <c r="BA472" s="230">
        <f t="shared" ref="BA472:BJ480" si="699">IF(BA$6&lt;=$T472,0,IF(BA$6&lt;$AH472,$X472+($Y472-$X472)/($AG472-($T472+0.5))*(BA$6+0.5-($T472+0.5)),
IF(BA$6=$AH472,($X472+($Y472-$X472)/($AG472-($T472+0.5))*(0.5*($AG472+$AH472)-($T472+0.5)))*($AG472-$AH472)+$Y472*($AH472+1-$AG472),
$Y472)))</f>
        <v>9.2457643822317734E-2</v>
      </c>
      <c r="BB472" s="230">
        <f t="shared" si="699"/>
        <v>8.6226403348344152E-2</v>
      </c>
      <c r="BC472" s="230">
        <f t="shared" si="699"/>
        <v>7.9995162874370571E-2</v>
      </c>
      <c r="BD472" s="230">
        <f t="shared" si="699"/>
        <v>7.3763922400396975E-2</v>
      </c>
      <c r="BE472" s="230">
        <f t="shared" si="699"/>
        <v>6.7532681926423394E-2</v>
      </c>
      <c r="BF472" s="230">
        <f t="shared" si="699"/>
        <v>6.1301441452449812E-2</v>
      </c>
      <c r="BG472" s="230">
        <f t="shared" si="699"/>
        <v>5.5070200978476216E-2</v>
      </c>
      <c r="BH472" s="230">
        <f t="shared" si="699"/>
        <v>4.8838960504502635E-2</v>
      </c>
      <c r="BI472" s="230">
        <f t="shared" si="699"/>
        <v>4.2607720030529053E-2</v>
      </c>
      <c r="BJ472" s="230">
        <f t="shared" si="699"/>
        <v>3.6376479556555458E-2</v>
      </c>
      <c r="BK472" s="230">
        <f t="shared" ref="BK472:BT480" si="700">IF(BK$6&lt;=$T472,0,IF(BK$6&lt;$AH472,$X472+($Y472-$X472)/($AG472-($T472+0.5))*(BK$6+0.5-($T472+0.5)),
IF(BK$6=$AH472,($X472+($Y472-$X472)/($AG472-($T472+0.5))*(0.5*($AG472+$AH472)-($T472+0.5)))*($AG472-$AH472)+$Y472*($AH472+1-$AG472),
$Y472)))</f>
        <v>3.0145239082581876E-2</v>
      </c>
      <c r="BL472" s="230">
        <f t="shared" si="700"/>
        <v>2.3913998608608295E-2</v>
      </c>
      <c r="BM472" s="230">
        <f t="shared" si="700"/>
        <v>1.7682758134634713E-2</v>
      </c>
      <c r="BN472" s="230">
        <f t="shared" si="700"/>
        <v>1.1451517660661131E-2</v>
      </c>
      <c r="BO472" s="230">
        <f t="shared" si="700"/>
        <v>5.2202771866875219E-3</v>
      </c>
      <c r="BP472" s="230">
        <f t="shared" si="700"/>
        <v>-9.0377029218334601E-4</v>
      </c>
      <c r="BQ472" s="230">
        <f t="shared" si="700"/>
        <v>-2.9707761617616003E-3</v>
      </c>
      <c r="BR472" s="230">
        <f t="shared" si="700"/>
        <v>-2.9707761617616003E-3</v>
      </c>
      <c r="BS472" s="230">
        <f t="shared" si="700"/>
        <v>-2.9707761617616003E-3</v>
      </c>
      <c r="BT472" s="230">
        <f t="shared" si="700"/>
        <v>-2.9707761617616003E-3</v>
      </c>
      <c r="BU472" s="230">
        <f t="shared" ref="BU472:CD480" si="701">IF(BU$6&lt;=$T472,0,IF(BU$6&lt;$AH472,$X472+($Y472-$X472)/($AG472-($T472+0.5))*(BU$6+0.5-($T472+0.5)),
IF(BU$6=$AH472,($X472+($Y472-$X472)/($AG472-($T472+0.5))*(0.5*($AG472+$AH472)-($T472+0.5)))*($AG472-$AH472)+$Y472*($AH472+1-$AG472),
$Y472)))</f>
        <v>-2.9707761617616003E-3</v>
      </c>
      <c r="BV472" s="230">
        <f t="shared" si="701"/>
        <v>-2.9707761617616003E-3</v>
      </c>
      <c r="BW472" s="230">
        <f t="shared" si="701"/>
        <v>-2.9707761617616003E-3</v>
      </c>
      <c r="BX472" s="230">
        <f t="shared" si="701"/>
        <v>-2.9707761617616003E-3</v>
      </c>
      <c r="BY472" s="230">
        <f t="shared" si="701"/>
        <v>-2.9707761617616003E-3</v>
      </c>
      <c r="BZ472" s="230">
        <f t="shared" si="701"/>
        <v>-2.9707761617616003E-3</v>
      </c>
      <c r="CA472" s="230">
        <f t="shared" si="701"/>
        <v>-2.9707761617616003E-3</v>
      </c>
      <c r="CB472" s="230">
        <f t="shared" si="701"/>
        <v>-2.9707761617616003E-3</v>
      </c>
      <c r="CC472" s="230">
        <f t="shared" si="701"/>
        <v>-2.9707761617616003E-3</v>
      </c>
      <c r="CD472" s="230">
        <f t="shared" si="701"/>
        <v>-2.9707761617616003E-3</v>
      </c>
      <c r="CE472" s="230">
        <f t="shared" ref="CE472:CN480" si="702">IF(CE$6&lt;=$T472,0,IF(CE$6&lt;$AH472,$X472+($Y472-$X472)/($AG472-($T472+0.5))*(CE$6+0.5-($T472+0.5)),
IF(CE$6=$AH472,($X472+($Y472-$X472)/($AG472-($T472+0.5))*(0.5*($AG472+$AH472)-($T472+0.5)))*($AG472-$AH472)+$Y472*($AH472+1-$AG472),
$Y472)))</f>
        <v>-2.9707761617616003E-3</v>
      </c>
      <c r="CF472" s="230">
        <f t="shared" si="702"/>
        <v>-2.9707761617616003E-3</v>
      </c>
      <c r="CG472" s="230">
        <f t="shared" si="702"/>
        <v>-2.9707761617616003E-3</v>
      </c>
      <c r="CH472" s="230">
        <f t="shared" si="702"/>
        <v>-2.9707761617616003E-3</v>
      </c>
      <c r="CI472" s="230">
        <f t="shared" si="702"/>
        <v>-2.9707761617616003E-3</v>
      </c>
      <c r="CJ472" s="230">
        <f t="shared" si="702"/>
        <v>-2.9707761617616003E-3</v>
      </c>
      <c r="CK472" s="230">
        <f t="shared" si="702"/>
        <v>-2.9707761617616003E-3</v>
      </c>
      <c r="CL472" s="230">
        <f t="shared" si="702"/>
        <v>-2.9707761617616003E-3</v>
      </c>
      <c r="CM472" s="230">
        <f t="shared" si="702"/>
        <v>-2.9707761617616003E-3</v>
      </c>
      <c r="CN472" s="230">
        <f t="shared" si="702"/>
        <v>-2.9707761617616003E-3</v>
      </c>
      <c r="CO472" s="230">
        <f t="shared" ref="CO472:CX480" si="703">IF(CO$6&lt;=$T472,0,IF(CO$6&lt;$AH472,$X472+($Y472-$X472)/($AG472-($T472+0.5))*(CO$6+0.5-($T472+0.5)),
IF(CO$6=$AH472,($X472+($Y472-$X472)/($AG472-($T472+0.5))*(0.5*($AG472+$AH472)-($T472+0.5)))*($AG472-$AH472)+$Y472*($AH472+1-$AG472),
$Y472)))</f>
        <v>-2.9707761617616003E-3</v>
      </c>
      <c r="CP472" s="230">
        <f t="shared" si="703"/>
        <v>-2.9707761617616003E-3</v>
      </c>
      <c r="CQ472" s="230">
        <f t="shared" si="703"/>
        <v>-2.9707761617616003E-3</v>
      </c>
      <c r="CR472" s="230">
        <f t="shared" si="703"/>
        <v>-2.9707761617616003E-3</v>
      </c>
      <c r="CS472" s="230">
        <f t="shared" si="703"/>
        <v>-2.9707761617616003E-3</v>
      </c>
      <c r="CT472" s="230">
        <f t="shared" si="703"/>
        <v>-2.9707761617616003E-3</v>
      </c>
      <c r="CU472" s="230">
        <f t="shared" si="703"/>
        <v>-2.9707761617616003E-3</v>
      </c>
      <c r="CV472" s="230">
        <f t="shared" si="703"/>
        <v>-2.9707761617616003E-3</v>
      </c>
      <c r="CW472" s="230">
        <f t="shared" si="703"/>
        <v>-2.9707761617616003E-3</v>
      </c>
      <c r="CX472" s="230">
        <f t="shared" si="703"/>
        <v>-2.9707761617616003E-3</v>
      </c>
      <c r="CY472" s="230">
        <f t="shared" ref="CY472:DH480" si="704">IF(CY$6&lt;=$T472,0,IF(CY$6&lt;$AH472,$X472+($Y472-$X472)/($AG472-($T472+0.5))*(CY$6+0.5-($T472+0.5)),
IF(CY$6=$AH472,($X472+($Y472-$X472)/($AG472-($T472+0.5))*(0.5*($AG472+$AH472)-($T472+0.5)))*($AG472-$AH472)+$Y472*($AH472+1-$AG472),
$Y472)))</f>
        <v>-2.9707761617616003E-3</v>
      </c>
      <c r="CZ472" s="230">
        <f t="shared" si="704"/>
        <v>-2.9707761617616003E-3</v>
      </c>
      <c r="DA472" s="230">
        <f t="shared" si="704"/>
        <v>-2.9707761617616003E-3</v>
      </c>
      <c r="DB472" s="230">
        <f t="shared" si="704"/>
        <v>-2.9707761617616003E-3</v>
      </c>
      <c r="DC472" s="230">
        <f t="shared" si="704"/>
        <v>-2.9707761617616003E-3</v>
      </c>
      <c r="DD472" s="230">
        <f t="shared" si="704"/>
        <v>-2.9707761617616003E-3</v>
      </c>
      <c r="DE472" s="230">
        <f t="shared" si="704"/>
        <v>-2.9707761617616003E-3</v>
      </c>
      <c r="DF472" s="230">
        <f t="shared" si="704"/>
        <v>-2.9707761617616003E-3</v>
      </c>
      <c r="DG472" s="230">
        <f t="shared" si="704"/>
        <v>-2.9707761617616003E-3</v>
      </c>
      <c r="DH472" s="230">
        <f t="shared" si="704"/>
        <v>-2.9707761617616003E-3</v>
      </c>
      <c r="DI472" s="230">
        <f t="shared" ref="DI472:DP480" si="705">IF(DI$6&lt;=$T472,0,IF(DI$6&lt;$AH472,$X472+($Y472-$X472)/($AG472-($T472+0.5))*(DI$6+0.5-($T472+0.5)),
IF(DI$6=$AH472,($X472+($Y472-$X472)/($AG472-($T472+0.5))*(0.5*($AG472+$AH472)-($T472+0.5)))*($AG472-$AH472)+$Y472*($AH472+1-$AG472),
$Y472)))</f>
        <v>-2.9707761617616003E-3</v>
      </c>
      <c r="DJ472" s="230">
        <f t="shared" si="705"/>
        <v>-2.9707761617616003E-3</v>
      </c>
      <c r="DK472" s="230">
        <f t="shared" si="705"/>
        <v>-2.9707761617616003E-3</v>
      </c>
      <c r="DL472" s="230">
        <f t="shared" si="705"/>
        <v>-2.9707761617616003E-3</v>
      </c>
      <c r="DM472" s="230">
        <f t="shared" si="705"/>
        <v>-2.9707761617616003E-3</v>
      </c>
      <c r="DN472" s="230">
        <f t="shared" si="705"/>
        <v>-2.9707761617616003E-3</v>
      </c>
      <c r="DO472" s="230">
        <f t="shared" si="705"/>
        <v>-2.9707761617616003E-3</v>
      </c>
      <c r="DP472" s="230">
        <f t="shared" si="705"/>
        <v>-2.9707761617616003E-3</v>
      </c>
    </row>
    <row r="473" spans="2:120" x14ac:dyDescent="0.25">
      <c r="B473" s="194" t="str">
        <f t="shared" si="685"/>
        <v>Vanuatu</v>
      </c>
      <c r="C473" s="233">
        <f>'web app'!$C$29</f>
        <v>668.55</v>
      </c>
      <c r="D473" s="234">
        <f>'web app'!$C$17</f>
        <v>0.15</v>
      </c>
      <c r="E473" s="235">
        <f>VLOOKUP($S473,'data countries EDGAR'!$A$15:$AA$223,'data countries EDGAR'!$AA$12,FALSE)</f>
        <v>3.7347802316621662E-5</v>
      </c>
      <c r="F473" s="235">
        <f>VLOOKUP($S473,'data countries EDGAR'!$A$15:$AA$223,'data countries EDGAR'!$Z$12,FALSE)</f>
        <v>5.9688950652803492E-6</v>
      </c>
      <c r="G473" s="193">
        <f t="shared" si="686"/>
        <v>7.1372600623258115E-3</v>
      </c>
      <c r="H473" s="262">
        <f>VLOOKUP($S473,'data countries EDGAR'!$A$15:$AA$223,'data countries EDGAR'!M$12,FALSE)/1000</f>
        <v>2.1900202810291999E-4</v>
      </c>
      <c r="I473" s="236">
        <f>VLOOKUP($S473,'data countries EDGAR'!$A$15:$AA$223,'data countries EDGAR'!N$12,FALSE)/1000</f>
        <v>2.5151304423576997E-4</v>
      </c>
      <c r="J473" s="236">
        <f>VLOOKUP($S473,'data countries EDGAR'!$A$15:$AA$223,'data countries EDGAR'!O$12,FALSE)/1000</f>
        <v>2.9090976950313E-4</v>
      </c>
      <c r="K473" s="236">
        <f>VLOOKUP($S473,'data countries EDGAR'!$A$15:$AA$223,'data countries EDGAR'!P$12,FALSE)/1000</f>
        <v>2.7093590770105005E-4</v>
      </c>
      <c r="L473" s="236">
        <f>VLOOKUP($S473,'data countries EDGAR'!$A$15:$AA$223,'data countries EDGAR'!Q$12,FALSE)/1000</f>
        <v>2.7170192236466003E-4</v>
      </c>
      <c r="M473" s="236">
        <f>VLOOKUP($S473,'data countries EDGAR'!$A$15:$AA$223,'data countries EDGAR'!R$12,FALSE)/1000</f>
        <v>2.8510652791743999E-4</v>
      </c>
      <c r="N473" s="236"/>
      <c r="O473" s="236"/>
      <c r="P473" s="262">
        <f t="shared" si="687"/>
        <v>1.37016717172205E-3</v>
      </c>
      <c r="Q473" s="194">
        <f t="shared" si="688"/>
        <v>-1.8956386473077758E-4</v>
      </c>
      <c r="R473" s="237">
        <f t="shared" si="689"/>
        <v>3.2869917014798071E-2</v>
      </c>
      <c r="S473" s="194" t="str">
        <f>'data countries EDGAR'!A216</f>
        <v>Vanuatu</v>
      </c>
      <c r="T473" s="210">
        <f>'web app'!$M$22-1</f>
        <v>2024</v>
      </c>
      <c r="U473" s="228">
        <f t="shared" si="690"/>
        <v>5.7670928906037615E-3</v>
      </c>
      <c r="V473" s="193">
        <f t="shared" si="672"/>
        <v>5.7670928906034136E-3</v>
      </c>
      <c r="W473" s="254">
        <f t="shared" si="691"/>
        <v>4.9436784412058454E-2</v>
      </c>
      <c r="X473" s="197">
        <f t="shared" si="673"/>
        <v>2.8510652791743999E-4</v>
      </c>
      <c r="Y473" s="229">
        <f t="shared" si="674"/>
        <v>-5.7021305583487998E-6</v>
      </c>
      <c r="Z473" s="199">
        <f t="shared" si="692"/>
        <v>2.908086584757888E-4</v>
      </c>
      <c r="AA473" s="199">
        <f t="shared" si="675"/>
        <v>-1.1901759764530211</v>
      </c>
      <c r="AB473" s="200">
        <f t="shared" si="676"/>
        <v>1217.6028967002733</v>
      </c>
      <c r="AC473" s="199">
        <f t="shared" si="693"/>
        <v>2024.5057290674122</v>
      </c>
      <c r="AD473" s="199">
        <f t="shared" si="694"/>
        <v>2068.1371196396144</v>
      </c>
      <c r="AE473" s="201">
        <f t="shared" si="695"/>
        <v>2068.1371196396144</v>
      </c>
      <c r="AF473" s="202">
        <f t="shared" si="677"/>
        <v>2067.2814898427587</v>
      </c>
      <c r="AG473" s="202">
        <f t="shared" si="696"/>
        <v>2068.1371196396144</v>
      </c>
      <c r="AH473" s="202">
        <f t="shared" si="697"/>
        <v>2068</v>
      </c>
      <c r="AI473" s="177">
        <f t="shared" si="678"/>
        <v>2067</v>
      </c>
      <c r="AJ473" s="178" cm="1">
        <f t="array" ref="AJ473">IFERROR(INDEX($AN$6:$DP$6,MATCH(_xlfn.AGGREGATE(14,6,(AN473:DP473)/(AN473:DP473&lt;=0),1),AN473:DP473,0)),"-")</f>
        <v>2067</v>
      </c>
      <c r="AL473" s="176" t="s">
        <v>302</v>
      </c>
      <c r="AM473" s="154">
        <f t="shared" si="679"/>
        <v>2.1900202810291999E-4</v>
      </c>
      <c r="AN473" s="173">
        <f t="shared" si="680"/>
        <v>2.5151304423576997E-4</v>
      </c>
      <c r="AO473" s="173">
        <f t="shared" si="681"/>
        <v>2.9090976950313E-4</v>
      </c>
      <c r="AP473" s="173">
        <f t="shared" si="682"/>
        <v>2.7093590770105005E-4</v>
      </c>
      <c r="AQ473" s="173">
        <f t="shared" si="683"/>
        <v>2.7170192236466003E-4</v>
      </c>
      <c r="AR473" s="173">
        <f t="shared" si="684"/>
        <v>2.8510652791743999E-4</v>
      </c>
      <c r="AS473" s="230">
        <f t="shared" si="698"/>
        <v>2.7844227828599115E-4</v>
      </c>
      <c r="AT473" s="230">
        <f t="shared" si="698"/>
        <v>2.7177802865454236E-4</v>
      </c>
      <c r="AU473" s="230">
        <f t="shared" si="698"/>
        <v>2.6511377902309352E-4</v>
      </c>
      <c r="AV473" s="230">
        <f t="shared" si="698"/>
        <v>2.5844952939164468E-4</v>
      </c>
      <c r="AW473" s="230">
        <f t="shared" si="698"/>
        <v>2.5178527976019583E-4</v>
      </c>
      <c r="AX473" s="230">
        <f t="shared" si="698"/>
        <v>2.4512103012874699E-4</v>
      </c>
      <c r="AY473" s="230">
        <f t="shared" si="698"/>
        <v>2.384567804972982E-4</v>
      </c>
      <c r="AZ473" s="230">
        <f t="shared" si="698"/>
        <v>2.3179253086584936E-4</v>
      </c>
      <c r="BA473" s="230">
        <f t="shared" si="699"/>
        <v>2.2512828123440052E-4</v>
      </c>
      <c r="BB473" s="230">
        <f t="shared" si="699"/>
        <v>2.184640316029517E-4</v>
      </c>
      <c r="BC473" s="230">
        <f t="shared" si="699"/>
        <v>2.1179978197150289E-4</v>
      </c>
      <c r="BD473" s="230">
        <f t="shared" si="699"/>
        <v>2.0513553234005404E-4</v>
      </c>
      <c r="BE473" s="230">
        <f t="shared" si="699"/>
        <v>1.984712827086052E-4</v>
      </c>
      <c r="BF473" s="230">
        <f t="shared" si="699"/>
        <v>1.9180703307715639E-4</v>
      </c>
      <c r="BG473" s="230">
        <f t="shared" si="699"/>
        <v>1.8514278344570757E-4</v>
      </c>
      <c r="BH473" s="230">
        <f t="shared" si="699"/>
        <v>1.7847853381425873E-4</v>
      </c>
      <c r="BI473" s="230">
        <f t="shared" si="699"/>
        <v>1.7181428418280989E-4</v>
      </c>
      <c r="BJ473" s="230">
        <f t="shared" si="699"/>
        <v>1.6515003455136107E-4</v>
      </c>
      <c r="BK473" s="230">
        <f t="shared" si="700"/>
        <v>1.5848578491991225E-4</v>
      </c>
      <c r="BL473" s="230">
        <f t="shared" si="700"/>
        <v>1.5182153528846341E-4</v>
      </c>
      <c r="BM473" s="230">
        <f t="shared" si="700"/>
        <v>1.4515728565701457E-4</v>
      </c>
      <c r="BN473" s="230">
        <f t="shared" si="700"/>
        <v>1.3849303602556575E-4</v>
      </c>
      <c r="BO473" s="230">
        <f t="shared" si="700"/>
        <v>1.3182878639411694E-4</v>
      </c>
      <c r="BP473" s="230">
        <f t="shared" si="700"/>
        <v>1.251645367626681E-4</v>
      </c>
      <c r="BQ473" s="230">
        <f t="shared" si="700"/>
        <v>1.1850028713121925E-4</v>
      </c>
      <c r="BR473" s="230">
        <f t="shared" si="700"/>
        <v>1.1183603749977044E-4</v>
      </c>
      <c r="BS473" s="230">
        <f t="shared" si="700"/>
        <v>1.0517178786832162E-4</v>
      </c>
      <c r="BT473" s="230">
        <f t="shared" si="700"/>
        <v>9.850753823687278E-5</v>
      </c>
      <c r="BU473" s="230">
        <f t="shared" si="701"/>
        <v>9.1843288605423937E-5</v>
      </c>
      <c r="BV473" s="230">
        <f t="shared" si="701"/>
        <v>8.5179038973975122E-5</v>
      </c>
      <c r="BW473" s="230">
        <f t="shared" si="701"/>
        <v>7.8514789342526306E-5</v>
      </c>
      <c r="BX473" s="230">
        <f t="shared" si="701"/>
        <v>7.1850539711077464E-5</v>
      </c>
      <c r="BY473" s="230">
        <f t="shared" si="701"/>
        <v>6.5186290079628621E-5</v>
      </c>
      <c r="BZ473" s="230">
        <f t="shared" si="701"/>
        <v>5.8522040448179806E-5</v>
      </c>
      <c r="CA473" s="230">
        <f t="shared" si="701"/>
        <v>5.185779081673099E-5</v>
      </c>
      <c r="CB473" s="230">
        <f t="shared" si="701"/>
        <v>4.5193541185282148E-5</v>
      </c>
      <c r="CC473" s="230">
        <f t="shared" si="701"/>
        <v>3.8529291553833305E-5</v>
      </c>
      <c r="CD473" s="230">
        <f t="shared" si="701"/>
        <v>3.1865041922384517E-5</v>
      </c>
      <c r="CE473" s="230">
        <f t="shared" si="702"/>
        <v>2.5200792290935674E-5</v>
      </c>
      <c r="CF473" s="230">
        <f t="shared" si="702"/>
        <v>1.8536542659486832E-5</v>
      </c>
      <c r="CG473" s="230">
        <f t="shared" si="702"/>
        <v>1.1872293028037989E-5</v>
      </c>
      <c r="CH473" s="230">
        <f t="shared" si="702"/>
        <v>5.2080433965891464E-6</v>
      </c>
      <c r="CI473" s="230">
        <f t="shared" si="702"/>
        <v>-1.456206234859642E-6</v>
      </c>
      <c r="CJ473" s="230">
        <f t="shared" si="702"/>
        <v>-5.639480628756328E-6</v>
      </c>
      <c r="CK473" s="230">
        <f t="shared" si="702"/>
        <v>-5.7021305583487998E-6</v>
      </c>
      <c r="CL473" s="230">
        <f t="shared" si="702"/>
        <v>-5.7021305583487998E-6</v>
      </c>
      <c r="CM473" s="230">
        <f t="shared" si="702"/>
        <v>-5.7021305583487998E-6</v>
      </c>
      <c r="CN473" s="230">
        <f t="shared" si="702"/>
        <v>-5.7021305583487998E-6</v>
      </c>
      <c r="CO473" s="230">
        <f t="shared" si="703"/>
        <v>-5.7021305583487998E-6</v>
      </c>
      <c r="CP473" s="230">
        <f t="shared" si="703"/>
        <v>-5.7021305583487998E-6</v>
      </c>
      <c r="CQ473" s="230">
        <f t="shared" si="703"/>
        <v>-5.7021305583487998E-6</v>
      </c>
      <c r="CR473" s="230">
        <f t="shared" si="703"/>
        <v>-5.7021305583487998E-6</v>
      </c>
      <c r="CS473" s="230">
        <f t="shared" si="703"/>
        <v>-5.7021305583487998E-6</v>
      </c>
      <c r="CT473" s="230">
        <f t="shared" si="703"/>
        <v>-5.7021305583487998E-6</v>
      </c>
      <c r="CU473" s="230">
        <f t="shared" si="703"/>
        <v>-5.7021305583487998E-6</v>
      </c>
      <c r="CV473" s="230">
        <f t="shared" si="703"/>
        <v>-5.7021305583487998E-6</v>
      </c>
      <c r="CW473" s="230">
        <f t="shared" si="703"/>
        <v>-5.7021305583487998E-6</v>
      </c>
      <c r="CX473" s="230">
        <f t="shared" si="703"/>
        <v>-5.7021305583487998E-6</v>
      </c>
      <c r="CY473" s="230">
        <f t="shared" si="704"/>
        <v>-5.7021305583487998E-6</v>
      </c>
      <c r="CZ473" s="230">
        <f t="shared" si="704"/>
        <v>-5.7021305583487998E-6</v>
      </c>
      <c r="DA473" s="230">
        <f t="shared" si="704"/>
        <v>-5.7021305583487998E-6</v>
      </c>
      <c r="DB473" s="230">
        <f t="shared" si="704"/>
        <v>-5.7021305583487998E-6</v>
      </c>
      <c r="DC473" s="230">
        <f t="shared" si="704"/>
        <v>-5.7021305583487998E-6</v>
      </c>
      <c r="DD473" s="230">
        <f t="shared" si="704"/>
        <v>-5.7021305583487998E-6</v>
      </c>
      <c r="DE473" s="230">
        <f t="shared" si="704"/>
        <v>-5.7021305583487998E-6</v>
      </c>
      <c r="DF473" s="230">
        <f t="shared" si="704"/>
        <v>-5.7021305583487998E-6</v>
      </c>
      <c r="DG473" s="230">
        <f t="shared" si="704"/>
        <v>-5.7021305583487998E-6</v>
      </c>
      <c r="DH473" s="230">
        <f t="shared" si="704"/>
        <v>-5.7021305583487998E-6</v>
      </c>
      <c r="DI473" s="230">
        <f t="shared" si="705"/>
        <v>-5.7021305583487998E-6</v>
      </c>
      <c r="DJ473" s="230">
        <f t="shared" si="705"/>
        <v>-5.7021305583487998E-6</v>
      </c>
      <c r="DK473" s="230">
        <f t="shared" si="705"/>
        <v>-5.7021305583487998E-6</v>
      </c>
      <c r="DL473" s="230">
        <f t="shared" si="705"/>
        <v>-5.7021305583487998E-6</v>
      </c>
      <c r="DM473" s="230">
        <f t="shared" si="705"/>
        <v>-5.7021305583487998E-6</v>
      </c>
      <c r="DN473" s="230">
        <f t="shared" si="705"/>
        <v>-5.7021305583487998E-6</v>
      </c>
      <c r="DO473" s="230">
        <f t="shared" si="705"/>
        <v>-5.7021305583487998E-6</v>
      </c>
      <c r="DP473" s="230">
        <f t="shared" si="705"/>
        <v>-5.7021305583487998E-6</v>
      </c>
    </row>
    <row r="474" spans="2:120" x14ac:dyDescent="0.25">
      <c r="B474" s="194" t="str">
        <f t="shared" si="685"/>
        <v>Venezuela</v>
      </c>
      <c r="C474" s="233">
        <f>'web app'!$C$29</f>
        <v>668.55</v>
      </c>
      <c r="D474" s="234">
        <f>'web app'!$C$17</f>
        <v>0.15</v>
      </c>
      <c r="E474" s="235">
        <f>VLOOKUP($S474,'data countries EDGAR'!$A$15:$AA$223,'data countries EDGAR'!$AA$12,FALSE)</f>
        <v>4.2506380868990862E-3</v>
      </c>
      <c r="F474" s="235">
        <f>VLOOKUP($S474,'data countries EDGAR'!$A$15:$AA$223,'data countries EDGAR'!$Z$12,FALSE)</f>
        <v>3.28074769545488E-3</v>
      </c>
      <c r="G474" s="193">
        <f t="shared" si="686"/>
        <v>2.2906069049763635</v>
      </c>
      <c r="H474" s="262">
        <f>VLOOKUP($S474,'data countries EDGAR'!$A$15:$AA$223,'data countries EDGAR'!M$12,FALSE)/1000</f>
        <v>0.12037242925879001</v>
      </c>
      <c r="I474" s="236">
        <f>VLOOKUP($S474,'data countries EDGAR'!$A$15:$AA$223,'data countries EDGAR'!N$12,FALSE)/1000</f>
        <v>7.6665741905204005E-2</v>
      </c>
      <c r="J474" s="236">
        <f>VLOOKUP($S474,'data countries EDGAR'!$A$15:$AA$223,'data countries EDGAR'!O$12,FALSE)/1000</f>
        <v>7.5873037851587E-2</v>
      </c>
      <c r="K474" s="236">
        <f>VLOOKUP($S474,'data countries EDGAR'!$A$15:$AA$223,'data countries EDGAR'!P$12,FALSE)/1000</f>
        <v>9.2004002025825996E-2</v>
      </c>
      <c r="L474" s="236">
        <f>VLOOKUP($S474,'data countries EDGAR'!$A$15:$AA$223,'data countries EDGAR'!Q$12,FALSE)/1000</f>
        <v>9.6390282975510999E-2</v>
      </c>
      <c r="M474" s="236">
        <f>VLOOKUP($S474,'data countries EDGAR'!$A$15:$AA$223,'data countries EDGAR'!R$12,FALSE)/1000</f>
        <v>9.6411415596537001E-2</v>
      </c>
      <c r="N474" s="236"/>
      <c r="O474" s="236"/>
      <c r="P474" s="262">
        <f t="shared" si="687"/>
        <v>0.437344480354665</v>
      </c>
      <c r="Q474" s="194">
        <f t="shared" si="688"/>
        <v>-6.7813316936614326E-2</v>
      </c>
      <c r="R474" s="237">
        <f t="shared" si="689"/>
        <v>3.6591319197796214E-2</v>
      </c>
      <c r="S474" s="194" t="str">
        <f>'data countries EDGAR'!A217</f>
        <v>Venezuela</v>
      </c>
      <c r="T474" s="210">
        <f>'web app'!$M$22-1</f>
        <v>2024</v>
      </c>
      <c r="U474" s="228">
        <f t="shared" si="690"/>
        <v>1.8532624246216987</v>
      </c>
      <c r="V474" s="193">
        <f t="shared" si="672"/>
        <v>1.8532624246221563</v>
      </c>
      <c r="W474" s="254">
        <f t="shared" si="691"/>
        <v>5.2022538371313765E-2</v>
      </c>
      <c r="X474" s="197">
        <f t="shared" si="673"/>
        <v>9.6411415596537001E-2</v>
      </c>
      <c r="Y474" s="229">
        <f t="shared" si="674"/>
        <v>-1.9282283119307401E-3</v>
      </c>
      <c r="Z474" s="199">
        <f t="shared" si="692"/>
        <v>9.8339643908467736E-2</v>
      </c>
      <c r="AA474" s="199">
        <f t="shared" si="675"/>
        <v>-402.27517338195122</v>
      </c>
      <c r="AB474" s="200">
        <f t="shared" si="676"/>
        <v>411351.22398851434</v>
      </c>
      <c r="AC474" s="199">
        <f t="shared" si="693"/>
        <v>2024.5060001757449</v>
      </c>
      <c r="AD474" s="199">
        <f t="shared" si="694"/>
        <v>2066.1654461880394</v>
      </c>
      <c r="AE474" s="201">
        <f t="shared" si="695"/>
        <v>2066.1654461880394</v>
      </c>
      <c r="AF474" s="202">
        <f t="shared" si="677"/>
        <v>2065.3484766549404</v>
      </c>
      <c r="AG474" s="202">
        <f t="shared" si="696"/>
        <v>2066.1654461880394</v>
      </c>
      <c r="AH474" s="202">
        <f t="shared" si="697"/>
        <v>2066</v>
      </c>
      <c r="AI474" s="177">
        <f t="shared" si="678"/>
        <v>2065</v>
      </c>
      <c r="AJ474" s="178" cm="1">
        <f t="array" ref="AJ474">IFERROR(INDEX($AN$6:$DP$6,MATCH(_xlfn.AGGREGATE(14,6,(AN474:DP474)/(AN474:DP474&lt;=0),1),AN474:DP474,0)),"-")</f>
        <v>2065</v>
      </c>
      <c r="AL474" s="176" t="s">
        <v>302</v>
      </c>
      <c r="AM474" s="154">
        <f t="shared" si="679"/>
        <v>0.12037242925879001</v>
      </c>
      <c r="AN474" s="173">
        <f t="shared" si="680"/>
        <v>7.6665741905204005E-2</v>
      </c>
      <c r="AO474" s="173">
        <f t="shared" si="681"/>
        <v>7.5873037851587E-2</v>
      </c>
      <c r="AP474" s="173">
        <f t="shared" si="682"/>
        <v>9.2004002025825996E-2</v>
      </c>
      <c r="AQ474" s="173">
        <f t="shared" si="683"/>
        <v>9.6390282975510999E-2</v>
      </c>
      <c r="AR474" s="173">
        <f t="shared" si="684"/>
        <v>9.6411415596537001E-2</v>
      </c>
      <c r="AS474" s="230">
        <f t="shared" si="698"/>
        <v>9.4051195008362967E-2</v>
      </c>
      <c r="AT474" s="230">
        <f t="shared" si="698"/>
        <v>9.1690974420188934E-2</v>
      </c>
      <c r="AU474" s="230">
        <f t="shared" si="698"/>
        <v>8.9330753832014914E-2</v>
      </c>
      <c r="AV474" s="230">
        <f t="shared" si="698"/>
        <v>8.6970533243840881E-2</v>
      </c>
      <c r="AW474" s="230">
        <f t="shared" si="698"/>
        <v>8.4610312655666847E-2</v>
      </c>
      <c r="AX474" s="230">
        <f t="shared" si="698"/>
        <v>8.2250092067492814E-2</v>
      </c>
      <c r="AY474" s="230">
        <f t="shared" si="698"/>
        <v>7.988987147931878E-2</v>
      </c>
      <c r="AZ474" s="230">
        <f t="shared" si="698"/>
        <v>7.7529650891144747E-2</v>
      </c>
      <c r="BA474" s="230">
        <f t="shared" si="699"/>
        <v>7.5169430302970713E-2</v>
      </c>
      <c r="BB474" s="230">
        <f t="shared" si="699"/>
        <v>7.280920971479668E-2</v>
      </c>
      <c r="BC474" s="230">
        <f t="shared" si="699"/>
        <v>7.044898912662266E-2</v>
      </c>
      <c r="BD474" s="230">
        <f t="shared" si="699"/>
        <v>6.8088768538448627E-2</v>
      </c>
      <c r="BE474" s="230">
        <f t="shared" si="699"/>
        <v>6.5728547950274593E-2</v>
      </c>
      <c r="BF474" s="230">
        <f t="shared" si="699"/>
        <v>6.336832736210056E-2</v>
      </c>
      <c r="BG474" s="230">
        <f t="shared" si="699"/>
        <v>6.1008106773926533E-2</v>
      </c>
      <c r="BH474" s="230">
        <f t="shared" si="699"/>
        <v>5.86478861857525E-2</v>
      </c>
      <c r="BI474" s="230">
        <f t="shared" si="699"/>
        <v>5.6287665597578466E-2</v>
      </c>
      <c r="BJ474" s="230">
        <f t="shared" si="699"/>
        <v>5.392744500940444E-2</v>
      </c>
      <c r="BK474" s="230">
        <f t="shared" si="700"/>
        <v>5.1567224421230407E-2</v>
      </c>
      <c r="BL474" s="230">
        <f t="shared" si="700"/>
        <v>4.9207003833056373E-2</v>
      </c>
      <c r="BM474" s="230">
        <f t="shared" si="700"/>
        <v>4.6846783244882347E-2</v>
      </c>
      <c r="BN474" s="230">
        <f t="shared" si="700"/>
        <v>4.4486562656708313E-2</v>
      </c>
      <c r="BO474" s="230">
        <f t="shared" si="700"/>
        <v>4.212634206853428E-2</v>
      </c>
      <c r="BP474" s="230">
        <f t="shared" si="700"/>
        <v>3.9766121480360253E-2</v>
      </c>
      <c r="BQ474" s="230">
        <f t="shared" si="700"/>
        <v>3.740590089218622E-2</v>
      </c>
      <c r="BR474" s="230">
        <f t="shared" si="700"/>
        <v>3.5045680304012186E-2</v>
      </c>
      <c r="BS474" s="230">
        <f t="shared" si="700"/>
        <v>3.2685459715838153E-2</v>
      </c>
      <c r="BT474" s="230">
        <f t="shared" si="700"/>
        <v>3.0325239127664119E-2</v>
      </c>
      <c r="BU474" s="230">
        <f t="shared" si="701"/>
        <v>2.79650185394901E-2</v>
      </c>
      <c r="BV474" s="230">
        <f t="shared" si="701"/>
        <v>2.5604797951316066E-2</v>
      </c>
      <c r="BW474" s="230">
        <f t="shared" si="701"/>
        <v>2.3244577363142033E-2</v>
      </c>
      <c r="BX474" s="230">
        <f t="shared" si="701"/>
        <v>2.0884356774967999E-2</v>
      </c>
      <c r="BY474" s="230">
        <f t="shared" si="701"/>
        <v>1.8524136186793966E-2</v>
      </c>
      <c r="BZ474" s="230">
        <f t="shared" si="701"/>
        <v>1.6163915598619932E-2</v>
      </c>
      <c r="CA474" s="230">
        <f t="shared" si="701"/>
        <v>1.3803695010445899E-2</v>
      </c>
      <c r="CB474" s="230">
        <f t="shared" si="701"/>
        <v>1.1443474422271879E-2</v>
      </c>
      <c r="CC474" s="230">
        <f t="shared" si="701"/>
        <v>9.0832538340978458E-3</v>
      </c>
      <c r="CD474" s="230">
        <f t="shared" si="701"/>
        <v>6.7230332459238124E-3</v>
      </c>
      <c r="CE474" s="230">
        <f t="shared" si="702"/>
        <v>4.3628126577497789E-3</v>
      </c>
      <c r="CF474" s="230">
        <f t="shared" si="702"/>
        <v>2.0025920695757454E-3</v>
      </c>
      <c r="CG474" s="230">
        <f t="shared" si="702"/>
        <v>-3.5762851859828804E-4</v>
      </c>
      <c r="CH474" s="230">
        <f t="shared" si="702"/>
        <v>-1.8959258123708695E-3</v>
      </c>
      <c r="CI474" s="230">
        <f t="shared" si="702"/>
        <v>-1.9282283119307401E-3</v>
      </c>
      <c r="CJ474" s="230">
        <f t="shared" si="702"/>
        <v>-1.9282283119307401E-3</v>
      </c>
      <c r="CK474" s="230">
        <f t="shared" si="702"/>
        <v>-1.9282283119307401E-3</v>
      </c>
      <c r="CL474" s="230">
        <f t="shared" si="702"/>
        <v>-1.9282283119307401E-3</v>
      </c>
      <c r="CM474" s="230">
        <f t="shared" si="702"/>
        <v>-1.9282283119307401E-3</v>
      </c>
      <c r="CN474" s="230">
        <f t="shared" si="702"/>
        <v>-1.9282283119307401E-3</v>
      </c>
      <c r="CO474" s="230">
        <f t="shared" si="703"/>
        <v>-1.9282283119307401E-3</v>
      </c>
      <c r="CP474" s="230">
        <f t="shared" si="703"/>
        <v>-1.9282283119307401E-3</v>
      </c>
      <c r="CQ474" s="230">
        <f t="shared" si="703"/>
        <v>-1.9282283119307401E-3</v>
      </c>
      <c r="CR474" s="230">
        <f t="shared" si="703"/>
        <v>-1.9282283119307401E-3</v>
      </c>
      <c r="CS474" s="230">
        <f t="shared" si="703"/>
        <v>-1.9282283119307401E-3</v>
      </c>
      <c r="CT474" s="230">
        <f t="shared" si="703"/>
        <v>-1.9282283119307401E-3</v>
      </c>
      <c r="CU474" s="230">
        <f t="shared" si="703"/>
        <v>-1.9282283119307401E-3</v>
      </c>
      <c r="CV474" s="230">
        <f t="shared" si="703"/>
        <v>-1.9282283119307401E-3</v>
      </c>
      <c r="CW474" s="230">
        <f t="shared" si="703"/>
        <v>-1.9282283119307401E-3</v>
      </c>
      <c r="CX474" s="230">
        <f t="shared" si="703"/>
        <v>-1.9282283119307401E-3</v>
      </c>
      <c r="CY474" s="230">
        <f t="shared" si="704"/>
        <v>-1.9282283119307401E-3</v>
      </c>
      <c r="CZ474" s="230">
        <f t="shared" si="704"/>
        <v>-1.9282283119307401E-3</v>
      </c>
      <c r="DA474" s="230">
        <f t="shared" si="704"/>
        <v>-1.9282283119307401E-3</v>
      </c>
      <c r="DB474" s="230">
        <f t="shared" si="704"/>
        <v>-1.9282283119307401E-3</v>
      </c>
      <c r="DC474" s="230">
        <f t="shared" si="704"/>
        <v>-1.9282283119307401E-3</v>
      </c>
      <c r="DD474" s="230">
        <f t="shared" si="704"/>
        <v>-1.9282283119307401E-3</v>
      </c>
      <c r="DE474" s="230">
        <f t="shared" si="704"/>
        <v>-1.9282283119307401E-3</v>
      </c>
      <c r="DF474" s="230">
        <f t="shared" si="704"/>
        <v>-1.9282283119307401E-3</v>
      </c>
      <c r="DG474" s="230">
        <f t="shared" si="704"/>
        <v>-1.9282283119307401E-3</v>
      </c>
      <c r="DH474" s="230">
        <f t="shared" si="704"/>
        <v>-1.9282283119307401E-3</v>
      </c>
      <c r="DI474" s="230">
        <f t="shared" si="705"/>
        <v>-1.9282283119307401E-3</v>
      </c>
      <c r="DJ474" s="230">
        <f t="shared" si="705"/>
        <v>-1.9282283119307401E-3</v>
      </c>
      <c r="DK474" s="230">
        <f t="shared" si="705"/>
        <v>-1.9282283119307401E-3</v>
      </c>
      <c r="DL474" s="230">
        <f t="shared" si="705"/>
        <v>-1.9282283119307401E-3</v>
      </c>
      <c r="DM474" s="230">
        <f t="shared" si="705"/>
        <v>-1.9282283119307401E-3</v>
      </c>
      <c r="DN474" s="230">
        <f t="shared" si="705"/>
        <v>-1.9282283119307401E-3</v>
      </c>
      <c r="DO474" s="230">
        <f t="shared" si="705"/>
        <v>-1.9282283119307401E-3</v>
      </c>
      <c r="DP474" s="230">
        <f t="shared" si="705"/>
        <v>-1.9282283119307401E-3</v>
      </c>
    </row>
    <row r="475" spans="2:120" x14ac:dyDescent="0.25">
      <c r="B475" s="194" t="str">
        <f t="shared" si="685"/>
        <v>Viet Nam</v>
      </c>
      <c r="C475" s="233">
        <f>'web app'!$C$29</f>
        <v>668.55</v>
      </c>
      <c r="D475" s="234">
        <f>'web app'!$C$17</f>
        <v>0.15</v>
      </c>
      <c r="E475" s="235">
        <f>VLOOKUP($S475,'data countries EDGAR'!$A$15:$AA$223,'data countries EDGAR'!$AA$12,FALSE)</f>
        <v>1.2633842134303705E-2</v>
      </c>
      <c r="F475" s="235">
        <f>VLOOKUP($S475,'data countries EDGAR'!$A$15:$AA$223,'data countries EDGAR'!$Z$12,FALSE)</f>
        <v>9.1720850037025591E-3</v>
      </c>
      <c r="G475" s="193">
        <f t="shared" si="686"/>
        <v>6.479151088674854</v>
      </c>
      <c r="H475" s="262">
        <f>VLOOKUP($S475,'data countries EDGAR'!$A$15:$AA$223,'data countries EDGAR'!M$12,FALSE)/1000</f>
        <v>0.33652882079086999</v>
      </c>
      <c r="I475" s="236">
        <f>VLOOKUP($S475,'data countries EDGAR'!$A$15:$AA$223,'data countries EDGAR'!N$12,FALSE)/1000</f>
        <v>0.3483315080578</v>
      </c>
      <c r="J475" s="236">
        <f>VLOOKUP($S475,'data countries EDGAR'!$A$15:$AA$223,'data countries EDGAR'!O$12,FALSE)/1000</f>
        <v>0.33617029863988002</v>
      </c>
      <c r="K475" s="236">
        <f>VLOOKUP($S475,'data countries EDGAR'!$A$15:$AA$223,'data countries EDGAR'!P$12,FALSE)/1000</f>
        <v>0.34399986095366003</v>
      </c>
      <c r="L475" s="236">
        <f>VLOOKUP($S475,'data countries EDGAR'!$A$15:$AA$223,'data countries EDGAR'!Q$12,FALSE)/1000</f>
        <v>0.39072530676244005</v>
      </c>
      <c r="M475" s="236">
        <f>VLOOKUP($S475,'data countries EDGAR'!$A$15:$AA$223,'data countries EDGAR'!R$12,FALSE)/1000</f>
        <v>0.43081922680525997</v>
      </c>
      <c r="N475" s="236"/>
      <c r="O475" s="236"/>
      <c r="P475" s="262">
        <f t="shared" si="687"/>
        <v>1.8500462012190402</v>
      </c>
      <c r="Q475" s="194">
        <f t="shared" si="688"/>
        <v>-0.44550437024146256</v>
      </c>
      <c r="R475" s="237">
        <f t="shared" si="689"/>
        <v>9.6239852211755489E-2</v>
      </c>
      <c r="S475" s="194" t="str">
        <f>'data countries EDGAR'!A218</f>
        <v>Viet Nam</v>
      </c>
      <c r="T475" s="210">
        <f>'web app'!$M$22-1</f>
        <v>2024</v>
      </c>
      <c r="U475" s="228">
        <f t="shared" si="690"/>
        <v>4.6291048874558136</v>
      </c>
      <c r="V475" s="193">
        <f t="shared" si="672"/>
        <v>4.6291048874582135</v>
      </c>
      <c r="W475" s="254">
        <f t="shared" si="691"/>
        <v>9.3067501662171592E-2</v>
      </c>
      <c r="X475" s="197">
        <f t="shared" si="673"/>
        <v>0.43081922680525997</v>
      </c>
      <c r="Y475" s="229">
        <f t="shared" si="674"/>
        <v>-8.6163845361051997E-3</v>
      </c>
      <c r="Z475" s="199">
        <f t="shared" si="692"/>
        <v>0.43943561134136516</v>
      </c>
      <c r="AA475" s="199">
        <f t="shared" si="675"/>
        <v>-1790.2821261569286</v>
      </c>
      <c r="AB475" s="200">
        <f t="shared" si="676"/>
        <v>1823355.3677609826</v>
      </c>
      <c r="AC475" s="199">
        <f t="shared" si="693"/>
        <v>2024.5099844968638</v>
      </c>
      <c r="AD475" s="199">
        <f t="shared" si="694"/>
        <v>2049.538817993543</v>
      </c>
      <c r="AE475" s="201">
        <f t="shared" si="695"/>
        <v>2049.538817993543</v>
      </c>
      <c r="AF475" s="202">
        <f t="shared" si="677"/>
        <v>2049.0478607779833</v>
      </c>
      <c r="AG475" s="202">
        <f t="shared" si="696"/>
        <v>2049.538817993543</v>
      </c>
      <c r="AH475" s="202">
        <f t="shared" si="697"/>
        <v>2049</v>
      </c>
      <c r="AI475" s="177">
        <f t="shared" si="678"/>
        <v>2049</v>
      </c>
      <c r="AJ475" s="178" cm="1">
        <f t="array" ref="AJ475">IFERROR(INDEX($AN$6:$DP$6,MATCH(_xlfn.AGGREGATE(14,6,(AN475:DP475)/(AN475:DP475&lt;=0),1),AN475:DP475,0)),"-")</f>
        <v>2049</v>
      </c>
      <c r="AL475" s="176" t="s">
        <v>302</v>
      </c>
      <c r="AM475" s="154">
        <f t="shared" si="679"/>
        <v>0.33652882079086999</v>
      </c>
      <c r="AN475" s="173">
        <f t="shared" si="680"/>
        <v>0.3483315080578</v>
      </c>
      <c r="AO475" s="173">
        <f t="shared" si="681"/>
        <v>0.33617029863988002</v>
      </c>
      <c r="AP475" s="173">
        <f t="shared" si="682"/>
        <v>0.34399986095366003</v>
      </c>
      <c r="AQ475" s="173">
        <f t="shared" si="683"/>
        <v>0.39072530676244005</v>
      </c>
      <c r="AR475" s="173">
        <f t="shared" si="684"/>
        <v>0.43081922680525997</v>
      </c>
      <c r="AS475" s="230">
        <f t="shared" si="698"/>
        <v>0.41326905285317139</v>
      </c>
      <c r="AT475" s="230">
        <f t="shared" si="698"/>
        <v>0.39571887890108287</v>
      </c>
      <c r="AU475" s="230">
        <f t="shared" si="698"/>
        <v>0.37816870494899429</v>
      </c>
      <c r="AV475" s="230">
        <f t="shared" si="698"/>
        <v>0.36061853099690577</v>
      </c>
      <c r="AW475" s="230">
        <f t="shared" si="698"/>
        <v>0.3430683570448172</v>
      </c>
      <c r="AX475" s="230">
        <f t="shared" si="698"/>
        <v>0.32551818309272862</v>
      </c>
      <c r="AY475" s="230">
        <f t="shared" si="698"/>
        <v>0.3079680091406401</v>
      </c>
      <c r="AZ475" s="230">
        <f t="shared" si="698"/>
        <v>0.29041783518855158</v>
      </c>
      <c r="BA475" s="230">
        <f t="shared" si="699"/>
        <v>0.272867661236463</v>
      </c>
      <c r="BB475" s="230">
        <f t="shared" si="699"/>
        <v>0.25531748728437442</v>
      </c>
      <c r="BC475" s="230">
        <f t="shared" si="699"/>
        <v>0.2377673133322859</v>
      </c>
      <c r="BD475" s="230">
        <f t="shared" si="699"/>
        <v>0.22021713938019732</v>
      </c>
      <c r="BE475" s="230">
        <f t="shared" si="699"/>
        <v>0.20266696542810878</v>
      </c>
      <c r="BF475" s="230">
        <f t="shared" si="699"/>
        <v>0.18511679147602023</v>
      </c>
      <c r="BG475" s="230">
        <f t="shared" si="699"/>
        <v>0.1675666175239317</v>
      </c>
      <c r="BH475" s="230">
        <f t="shared" si="699"/>
        <v>0.15001644357184313</v>
      </c>
      <c r="BI475" s="230">
        <f t="shared" si="699"/>
        <v>0.13246626961975455</v>
      </c>
      <c r="BJ475" s="230">
        <f t="shared" si="699"/>
        <v>0.11491609566766603</v>
      </c>
      <c r="BK475" s="230">
        <f t="shared" si="700"/>
        <v>9.7365921715577453E-2</v>
      </c>
      <c r="BL475" s="230">
        <f t="shared" si="700"/>
        <v>7.9815747763488931E-2</v>
      </c>
      <c r="BM475" s="230">
        <f t="shared" si="700"/>
        <v>6.2265573811400354E-2</v>
      </c>
      <c r="BN475" s="230">
        <f t="shared" si="700"/>
        <v>4.4715399859311833E-2</v>
      </c>
      <c r="BO475" s="230">
        <f t="shared" si="700"/>
        <v>2.7165225907223256E-2</v>
      </c>
      <c r="BP475" s="230">
        <f t="shared" si="700"/>
        <v>9.6150519551346791E-3</v>
      </c>
      <c r="BQ475" s="230">
        <f t="shared" si="700"/>
        <v>-6.0687589000976549E-3</v>
      </c>
      <c r="BR475" s="230">
        <f t="shared" si="700"/>
        <v>-8.6163845361051997E-3</v>
      </c>
      <c r="BS475" s="230">
        <f t="shared" si="700"/>
        <v>-8.6163845361051997E-3</v>
      </c>
      <c r="BT475" s="230">
        <f t="shared" si="700"/>
        <v>-8.6163845361051997E-3</v>
      </c>
      <c r="BU475" s="230">
        <f t="shared" si="701"/>
        <v>-8.6163845361051997E-3</v>
      </c>
      <c r="BV475" s="230">
        <f t="shared" si="701"/>
        <v>-8.6163845361051997E-3</v>
      </c>
      <c r="BW475" s="230">
        <f t="shared" si="701"/>
        <v>-8.6163845361051997E-3</v>
      </c>
      <c r="BX475" s="230">
        <f t="shared" si="701"/>
        <v>-8.6163845361051997E-3</v>
      </c>
      <c r="BY475" s="230">
        <f t="shared" si="701"/>
        <v>-8.6163845361051997E-3</v>
      </c>
      <c r="BZ475" s="230">
        <f t="shared" si="701"/>
        <v>-8.6163845361051997E-3</v>
      </c>
      <c r="CA475" s="230">
        <f t="shared" si="701"/>
        <v>-8.6163845361051997E-3</v>
      </c>
      <c r="CB475" s="230">
        <f t="shared" si="701"/>
        <v>-8.6163845361051997E-3</v>
      </c>
      <c r="CC475" s="230">
        <f t="shared" si="701"/>
        <v>-8.6163845361051997E-3</v>
      </c>
      <c r="CD475" s="230">
        <f t="shared" si="701"/>
        <v>-8.6163845361051997E-3</v>
      </c>
      <c r="CE475" s="230">
        <f t="shared" si="702"/>
        <v>-8.6163845361051997E-3</v>
      </c>
      <c r="CF475" s="230">
        <f t="shared" si="702"/>
        <v>-8.6163845361051997E-3</v>
      </c>
      <c r="CG475" s="230">
        <f t="shared" si="702"/>
        <v>-8.6163845361051997E-3</v>
      </c>
      <c r="CH475" s="230">
        <f t="shared" si="702"/>
        <v>-8.6163845361051997E-3</v>
      </c>
      <c r="CI475" s="230">
        <f t="shared" si="702"/>
        <v>-8.6163845361051997E-3</v>
      </c>
      <c r="CJ475" s="230">
        <f t="shared" si="702"/>
        <v>-8.6163845361051997E-3</v>
      </c>
      <c r="CK475" s="230">
        <f t="shared" si="702"/>
        <v>-8.6163845361051997E-3</v>
      </c>
      <c r="CL475" s="230">
        <f t="shared" si="702"/>
        <v>-8.6163845361051997E-3</v>
      </c>
      <c r="CM475" s="230">
        <f t="shared" si="702"/>
        <v>-8.6163845361051997E-3</v>
      </c>
      <c r="CN475" s="230">
        <f t="shared" si="702"/>
        <v>-8.6163845361051997E-3</v>
      </c>
      <c r="CO475" s="230">
        <f t="shared" si="703"/>
        <v>-8.6163845361051997E-3</v>
      </c>
      <c r="CP475" s="230">
        <f t="shared" si="703"/>
        <v>-8.6163845361051997E-3</v>
      </c>
      <c r="CQ475" s="230">
        <f t="shared" si="703"/>
        <v>-8.6163845361051997E-3</v>
      </c>
      <c r="CR475" s="230">
        <f t="shared" si="703"/>
        <v>-8.6163845361051997E-3</v>
      </c>
      <c r="CS475" s="230">
        <f t="shared" si="703"/>
        <v>-8.6163845361051997E-3</v>
      </c>
      <c r="CT475" s="230">
        <f t="shared" si="703"/>
        <v>-8.6163845361051997E-3</v>
      </c>
      <c r="CU475" s="230">
        <f t="shared" si="703"/>
        <v>-8.6163845361051997E-3</v>
      </c>
      <c r="CV475" s="230">
        <f t="shared" si="703"/>
        <v>-8.6163845361051997E-3</v>
      </c>
      <c r="CW475" s="230">
        <f t="shared" si="703"/>
        <v>-8.6163845361051997E-3</v>
      </c>
      <c r="CX475" s="230">
        <f t="shared" si="703"/>
        <v>-8.6163845361051997E-3</v>
      </c>
      <c r="CY475" s="230">
        <f t="shared" si="704"/>
        <v>-8.6163845361051997E-3</v>
      </c>
      <c r="CZ475" s="230">
        <f t="shared" si="704"/>
        <v>-8.6163845361051997E-3</v>
      </c>
      <c r="DA475" s="230">
        <f t="shared" si="704"/>
        <v>-8.6163845361051997E-3</v>
      </c>
      <c r="DB475" s="230">
        <f t="shared" si="704"/>
        <v>-8.6163845361051997E-3</v>
      </c>
      <c r="DC475" s="230">
        <f t="shared" si="704"/>
        <v>-8.6163845361051997E-3</v>
      </c>
      <c r="DD475" s="230">
        <f t="shared" si="704"/>
        <v>-8.6163845361051997E-3</v>
      </c>
      <c r="DE475" s="230">
        <f t="shared" si="704"/>
        <v>-8.6163845361051997E-3</v>
      </c>
      <c r="DF475" s="230">
        <f t="shared" si="704"/>
        <v>-8.6163845361051997E-3</v>
      </c>
      <c r="DG475" s="230">
        <f t="shared" si="704"/>
        <v>-8.6163845361051997E-3</v>
      </c>
      <c r="DH475" s="230">
        <f t="shared" si="704"/>
        <v>-8.6163845361051997E-3</v>
      </c>
      <c r="DI475" s="230">
        <f t="shared" si="705"/>
        <v>-8.6163845361051997E-3</v>
      </c>
      <c r="DJ475" s="230">
        <f t="shared" si="705"/>
        <v>-8.6163845361051997E-3</v>
      </c>
      <c r="DK475" s="230">
        <f t="shared" si="705"/>
        <v>-8.6163845361051997E-3</v>
      </c>
      <c r="DL475" s="230">
        <f t="shared" si="705"/>
        <v>-8.6163845361051997E-3</v>
      </c>
      <c r="DM475" s="230">
        <f t="shared" si="705"/>
        <v>-8.6163845361051997E-3</v>
      </c>
      <c r="DN475" s="230">
        <f t="shared" si="705"/>
        <v>-8.6163845361051997E-3</v>
      </c>
      <c r="DO475" s="230">
        <f t="shared" si="705"/>
        <v>-8.6163845361051997E-3</v>
      </c>
      <c r="DP475" s="230">
        <f t="shared" si="705"/>
        <v>-8.6163845361051997E-3</v>
      </c>
    </row>
    <row r="476" spans="2:120" x14ac:dyDescent="0.25">
      <c r="B476" s="194" t="str">
        <f t="shared" si="685"/>
        <v>Western Sahara</v>
      </c>
      <c r="C476" s="233">
        <f>'web app'!$C$29</f>
        <v>668.55</v>
      </c>
      <c r="D476" s="234">
        <f>'web app'!$C$17</f>
        <v>0.15</v>
      </c>
      <c r="E476" s="235">
        <f>VLOOKUP($S476,'data countries EDGAR'!$A$15:$AA$223,'data countries EDGAR'!$AA$12,FALSE)</f>
        <v>7.5531212385982559E-5</v>
      </c>
      <c r="F476" s="235">
        <f>VLOOKUP($S476,'data countries EDGAR'!$A$15:$AA$223,'data countries EDGAR'!$Z$12,FALSE)</f>
        <v>6.3506422340358214E-6</v>
      </c>
      <c r="G476" s="193">
        <f t="shared" si="686"/>
        <v>1.1183322391827245E-2</v>
      </c>
      <c r="H476" s="262">
        <f>VLOOKUP($S476,'data countries EDGAR'!$A$15:$AA$223,'data countries EDGAR'!M$12,FALSE)/1000</f>
        <v>2.3300854074314001E-4</v>
      </c>
      <c r="I476" s="236">
        <f>VLOOKUP($S476,'data countries EDGAR'!$A$15:$AA$223,'data countries EDGAR'!N$12,FALSE)/1000</f>
        <v>1.9739342627705001E-4</v>
      </c>
      <c r="J476" s="236">
        <f>VLOOKUP($S476,'data countries EDGAR'!$A$15:$AA$223,'data countries EDGAR'!O$12,FALSE)/1000</f>
        <v>2.4086649987951E-4</v>
      </c>
      <c r="K476" s="236">
        <f>VLOOKUP($S476,'data countries EDGAR'!$A$15:$AA$223,'data countries EDGAR'!P$12,FALSE)/1000</f>
        <v>2.6597556088963996E-4</v>
      </c>
      <c r="L476" s="236">
        <f>VLOOKUP($S476,'data countries EDGAR'!$A$15:$AA$223,'data countries EDGAR'!Q$12,FALSE)/1000</f>
        <v>2.8683224917580005E-4</v>
      </c>
      <c r="M476" s="236">
        <f>VLOOKUP($S476,'data countries EDGAR'!$A$15:$AA$223,'data countries EDGAR'!R$12,FALSE)/1000</f>
        <v>3.0117472115806997E-4</v>
      </c>
      <c r="N476" s="236"/>
      <c r="O476" s="236"/>
      <c r="P476" s="262">
        <f t="shared" si="687"/>
        <v>1.2922424573800699E-3</v>
      </c>
      <c r="Q476" s="194">
        <f t="shared" si="688"/>
        <v>-5.2502603074359853E-5</v>
      </c>
      <c r="R476" s="237">
        <f t="shared" si="689"/>
        <v>5.3080759049890635E-3</v>
      </c>
      <c r="S476" s="194" t="str">
        <f>'data countries EDGAR'!A219</f>
        <v>Western Sahara</v>
      </c>
      <c r="T476" s="210">
        <f>'web app'!$M$22-1</f>
        <v>2024</v>
      </c>
      <c r="U476" s="228">
        <f t="shared" si="690"/>
        <v>9.8910799344471747E-3</v>
      </c>
      <c r="V476" s="193">
        <f t="shared" si="672"/>
        <v>9.891079934447166E-3</v>
      </c>
      <c r="W476" s="254">
        <f t="shared" si="691"/>
        <v>3.0449124175933262E-2</v>
      </c>
      <c r="X476" s="197">
        <f t="shared" si="673"/>
        <v>3.0117472115806997E-4</v>
      </c>
      <c r="Y476" s="229">
        <f t="shared" si="674"/>
        <v>-6.0234944231613994E-6</v>
      </c>
      <c r="Z476" s="199">
        <f t="shared" si="692"/>
        <v>3.0719821558123137E-4</v>
      </c>
      <c r="AA476" s="199">
        <f t="shared" si="675"/>
        <v>-1.2648505041252021</v>
      </c>
      <c r="AB476" s="200">
        <f t="shared" si="676"/>
        <v>1301.6072392202366</v>
      </c>
      <c r="AC476" s="199">
        <f t="shared" si="693"/>
        <v>2024.5036564589284</v>
      </c>
      <c r="AD476" s="199">
        <f t="shared" si="694"/>
        <v>2092.8721614052934</v>
      </c>
      <c r="AE476" s="201">
        <f t="shared" si="695"/>
        <v>2092.8721614052934</v>
      </c>
      <c r="AF476" s="202">
        <f t="shared" si="677"/>
        <v>2091.5315307895034</v>
      </c>
      <c r="AG476" s="202">
        <f t="shared" si="696"/>
        <v>2092.8721614052934</v>
      </c>
      <c r="AH476" s="202">
        <f t="shared" si="697"/>
        <v>2092</v>
      </c>
      <c r="AI476" s="177">
        <f t="shared" si="678"/>
        <v>2092</v>
      </c>
      <c r="AJ476" s="178" cm="1">
        <f t="array" ref="AJ476">IFERROR(INDEX($AN$6:$DP$6,MATCH(_xlfn.AGGREGATE(14,6,(AN476:DP476)/(AN476:DP476&lt;=0),1),AN476:DP476,0)),"-")</f>
        <v>2092</v>
      </c>
      <c r="AL476" s="176" t="s">
        <v>302</v>
      </c>
      <c r="AM476" s="154">
        <f t="shared" si="679"/>
        <v>2.3300854074314001E-4</v>
      </c>
      <c r="AN476" s="173">
        <f t="shared" si="680"/>
        <v>1.9739342627705001E-4</v>
      </c>
      <c r="AO476" s="173">
        <f t="shared" si="681"/>
        <v>2.4086649987951E-4</v>
      </c>
      <c r="AP476" s="173">
        <f t="shared" si="682"/>
        <v>2.6597556088963996E-4</v>
      </c>
      <c r="AQ476" s="173">
        <f t="shared" si="683"/>
        <v>2.8683224917580005E-4</v>
      </c>
      <c r="AR476" s="173">
        <f t="shared" si="684"/>
        <v>3.0117472115806997E-4</v>
      </c>
      <c r="AS476" s="230">
        <f t="shared" si="698"/>
        <v>2.9668169052590618E-4</v>
      </c>
      <c r="AT476" s="230">
        <f t="shared" si="698"/>
        <v>2.9218865989374233E-4</v>
      </c>
      <c r="AU476" s="230">
        <f t="shared" si="698"/>
        <v>2.8769562926157853E-4</v>
      </c>
      <c r="AV476" s="230">
        <f t="shared" si="698"/>
        <v>2.8320259862941473E-4</v>
      </c>
      <c r="AW476" s="230">
        <f t="shared" si="698"/>
        <v>2.7870956799725094E-4</v>
      </c>
      <c r="AX476" s="230">
        <f t="shared" si="698"/>
        <v>2.7421653736508708E-4</v>
      </c>
      <c r="AY476" s="230">
        <f t="shared" si="698"/>
        <v>2.6972350673292329E-4</v>
      </c>
      <c r="AZ476" s="230">
        <f t="shared" si="698"/>
        <v>2.6523047610075949E-4</v>
      </c>
      <c r="BA476" s="230">
        <f t="shared" si="699"/>
        <v>2.6073744546859564E-4</v>
      </c>
      <c r="BB476" s="230">
        <f t="shared" si="699"/>
        <v>2.5624441483643184E-4</v>
      </c>
      <c r="BC476" s="230">
        <f t="shared" si="699"/>
        <v>2.5175138420426805E-4</v>
      </c>
      <c r="BD476" s="230">
        <f t="shared" si="699"/>
        <v>2.4725835357210425E-4</v>
      </c>
      <c r="BE476" s="230">
        <f t="shared" si="699"/>
        <v>2.4276532293994043E-4</v>
      </c>
      <c r="BF476" s="230">
        <f t="shared" si="699"/>
        <v>2.382722923077766E-4</v>
      </c>
      <c r="BG476" s="230">
        <f t="shared" si="699"/>
        <v>2.337792616756128E-4</v>
      </c>
      <c r="BH476" s="230">
        <f t="shared" si="699"/>
        <v>2.2928623104344898E-4</v>
      </c>
      <c r="BI476" s="230">
        <f t="shared" si="699"/>
        <v>2.2479320041128516E-4</v>
      </c>
      <c r="BJ476" s="230">
        <f t="shared" si="699"/>
        <v>2.2030016977912136E-4</v>
      </c>
      <c r="BK476" s="230">
        <f t="shared" si="700"/>
        <v>2.1580713914695756E-4</v>
      </c>
      <c r="BL476" s="230">
        <f t="shared" si="700"/>
        <v>2.1131410851479374E-4</v>
      </c>
      <c r="BM476" s="230">
        <f t="shared" si="700"/>
        <v>2.0682107788262991E-4</v>
      </c>
      <c r="BN476" s="230">
        <f t="shared" si="700"/>
        <v>2.0232804725046612E-4</v>
      </c>
      <c r="BO476" s="230">
        <f t="shared" si="700"/>
        <v>1.9783501661830229E-4</v>
      </c>
      <c r="BP476" s="230">
        <f t="shared" si="700"/>
        <v>1.9334198598613847E-4</v>
      </c>
      <c r="BQ476" s="230">
        <f t="shared" si="700"/>
        <v>1.8884895535397467E-4</v>
      </c>
      <c r="BR476" s="230">
        <f t="shared" si="700"/>
        <v>1.8435592472181088E-4</v>
      </c>
      <c r="BS476" s="230">
        <f t="shared" si="700"/>
        <v>1.7986289408964705E-4</v>
      </c>
      <c r="BT476" s="230">
        <f t="shared" si="700"/>
        <v>1.7536986345748323E-4</v>
      </c>
      <c r="BU476" s="230">
        <f t="shared" si="701"/>
        <v>1.7087683282531943E-4</v>
      </c>
      <c r="BV476" s="230">
        <f t="shared" si="701"/>
        <v>1.6638380219315561E-4</v>
      </c>
      <c r="BW476" s="230">
        <f t="shared" si="701"/>
        <v>1.6189077156099181E-4</v>
      </c>
      <c r="BX476" s="230">
        <f t="shared" si="701"/>
        <v>1.5739774092882799E-4</v>
      </c>
      <c r="BY476" s="230">
        <f t="shared" si="701"/>
        <v>1.5290471029666416E-4</v>
      </c>
      <c r="BZ476" s="230">
        <f t="shared" si="701"/>
        <v>1.4841167966450037E-4</v>
      </c>
      <c r="CA476" s="230">
        <f t="shared" si="701"/>
        <v>1.4391864903233654E-4</v>
      </c>
      <c r="CB476" s="230">
        <f t="shared" si="701"/>
        <v>1.3942561840017275E-4</v>
      </c>
      <c r="CC476" s="230">
        <f t="shared" si="701"/>
        <v>1.3493258776800892E-4</v>
      </c>
      <c r="CD476" s="230">
        <f t="shared" si="701"/>
        <v>1.3043955713584512E-4</v>
      </c>
      <c r="CE476" s="230">
        <f t="shared" si="702"/>
        <v>1.259465265036813E-4</v>
      </c>
      <c r="CF476" s="230">
        <f t="shared" si="702"/>
        <v>1.214534958715175E-4</v>
      </c>
      <c r="CG476" s="230">
        <f t="shared" si="702"/>
        <v>1.1696046523935368E-4</v>
      </c>
      <c r="CH476" s="230">
        <f t="shared" si="702"/>
        <v>1.1246743460718986E-4</v>
      </c>
      <c r="CI476" s="230">
        <f t="shared" si="702"/>
        <v>1.0797440397502606E-4</v>
      </c>
      <c r="CJ476" s="230">
        <f t="shared" si="702"/>
        <v>1.0348137334286223E-4</v>
      </c>
      <c r="CK476" s="230">
        <f t="shared" si="702"/>
        <v>9.8988342710698438E-5</v>
      </c>
      <c r="CL476" s="230">
        <f t="shared" si="702"/>
        <v>9.4495312078534614E-5</v>
      </c>
      <c r="CM476" s="230">
        <f t="shared" si="702"/>
        <v>9.0002281446370817E-5</v>
      </c>
      <c r="CN476" s="230">
        <f t="shared" si="702"/>
        <v>8.5509250814206993E-5</v>
      </c>
      <c r="CO476" s="230">
        <f t="shared" si="703"/>
        <v>8.1016220182043169E-5</v>
      </c>
      <c r="CP476" s="230">
        <f t="shared" si="703"/>
        <v>7.6523189549879372E-5</v>
      </c>
      <c r="CQ476" s="230">
        <f t="shared" si="703"/>
        <v>7.2030158917715548E-5</v>
      </c>
      <c r="CR476" s="230">
        <f t="shared" si="703"/>
        <v>6.7537128285551751E-5</v>
      </c>
      <c r="CS476" s="230">
        <f t="shared" si="703"/>
        <v>6.3044097653387927E-5</v>
      </c>
      <c r="CT476" s="230">
        <f t="shared" si="703"/>
        <v>5.8551067021224131E-5</v>
      </c>
      <c r="CU476" s="230">
        <f t="shared" si="703"/>
        <v>5.4058036389060334E-5</v>
      </c>
      <c r="CV476" s="230">
        <f t="shared" si="703"/>
        <v>4.9565005756896483E-5</v>
      </c>
      <c r="CW476" s="230">
        <f t="shared" si="703"/>
        <v>4.5071975124732686E-5</v>
      </c>
      <c r="CX476" s="230">
        <f t="shared" si="703"/>
        <v>4.0578944492568889E-5</v>
      </c>
      <c r="CY476" s="230">
        <f t="shared" si="704"/>
        <v>3.6085913860405038E-5</v>
      </c>
      <c r="CZ476" s="230">
        <f t="shared" si="704"/>
        <v>3.1592883228241241E-5</v>
      </c>
      <c r="DA476" s="230">
        <f t="shared" si="704"/>
        <v>2.7099852596077444E-5</v>
      </c>
      <c r="DB476" s="230">
        <f t="shared" si="704"/>
        <v>2.2606821963913647E-5</v>
      </c>
      <c r="DC476" s="230">
        <f t="shared" si="704"/>
        <v>1.8113791331749796E-5</v>
      </c>
      <c r="DD476" s="230">
        <f t="shared" si="704"/>
        <v>1.3620760699585999E-5</v>
      </c>
      <c r="DE476" s="230">
        <f t="shared" si="704"/>
        <v>9.1277300674222025E-6</v>
      </c>
      <c r="DF476" s="230">
        <f t="shared" si="704"/>
        <v>4.6346994352583514E-6</v>
      </c>
      <c r="DG476" s="230">
        <f t="shared" si="704"/>
        <v>1.4166880309455458E-7</v>
      </c>
      <c r="DH476" s="230">
        <f t="shared" si="704"/>
        <v>-4.3146476890686485E-6</v>
      </c>
      <c r="DI476" s="230">
        <f t="shared" si="705"/>
        <v>-6.0234944231613994E-6</v>
      </c>
      <c r="DJ476" s="230">
        <f t="shared" si="705"/>
        <v>-6.0234944231613994E-6</v>
      </c>
      <c r="DK476" s="230">
        <f t="shared" si="705"/>
        <v>-6.0234944231613994E-6</v>
      </c>
      <c r="DL476" s="230">
        <f t="shared" si="705"/>
        <v>-6.0234944231613994E-6</v>
      </c>
      <c r="DM476" s="230">
        <f t="shared" si="705"/>
        <v>-6.0234944231613994E-6</v>
      </c>
      <c r="DN476" s="230">
        <f t="shared" si="705"/>
        <v>-6.0234944231613994E-6</v>
      </c>
      <c r="DO476" s="230">
        <f t="shared" si="705"/>
        <v>-6.0234944231613994E-6</v>
      </c>
      <c r="DP476" s="230">
        <f t="shared" si="705"/>
        <v>-6.0234944231613994E-6</v>
      </c>
    </row>
    <row r="477" spans="2:120" x14ac:dyDescent="0.25">
      <c r="B477" s="194" t="str">
        <f t="shared" si="685"/>
        <v>Yemen</v>
      </c>
      <c r="C477" s="233">
        <f>'web app'!$C$29</f>
        <v>668.55</v>
      </c>
      <c r="D477" s="234">
        <f>'web app'!$C$17</f>
        <v>0.15</v>
      </c>
      <c r="E477" s="235">
        <f>VLOOKUP($S477,'data countries EDGAR'!$A$15:$AA$223,'data countries EDGAR'!$AA$12,FALSE)</f>
        <v>3.835702300968709E-3</v>
      </c>
      <c r="F477" s="235">
        <f>VLOOKUP($S477,'data countries EDGAR'!$A$15:$AA$223,'data countries EDGAR'!$Z$12,FALSE)</f>
        <v>3.3638963719088023E-4</v>
      </c>
      <c r="G477" s="193">
        <f t="shared" si="686"/>
        <v>0.57581311414926306</v>
      </c>
      <c r="H477" s="262">
        <f>VLOOKUP($S477,'data countries EDGAR'!$A$15:$AA$223,'data countries EDGAR'!M$12,FALSE)/1000</f>
        <v>1.2342319972440001E-2</v>
      </c>
      <c r="I477" s="236">
        <f>VLOOKUP($S477,'data countries EDGAR'!$A$15:$AA$223,'data countries EDGAR'!N$12,FALSE)/1000</f>
        <v>1.1317349591077001E-2</v>
      </c>
      <c r="J477" s="236">
        <f>VLOOKUP($S477,'data countries EDGAR'!$A$15:$AA$223,'data countries EDGAR'!O$12,FALSE)/1000</f>
        <v>1.1219081096675E-2</v>
      </c>
      <c r="K477" s="236">
        <f>VLOOKUP($S477,'data countries EDGAR'!$A$15:$AA$223,'data countries EDGAR'!P$12,FALSE)/1000</f>
        <v>1.0984095723969E-2</v>
      </c>
      <c r="L477" s="236">
        <f>VLOOKUP($S477,'data countries EDGAR'!$A$15:$AA$223,'data countries EDGAR'!Q$12,FALSE)/1000</f>
        <v>1.0625380327777E-2</v>
      </c>
      <c r="M477" s="236">
        <f>VLOOKUP($S477,'data countries EDGAR'!$A$15:$AA$223,'data countries EDGAR'!R$12,FALSE)/1000</f>
        <v>1.0580331084598001E-2</v>
      </c>
      <c r="N477" s="236"/>
      <c r="O477" s="236"/>
      <c r="P477" s="262">
        <f t="shared" si="687"/>
        <v>5.4726237824096004E-2</v>
      </c>
      <c r="Q477" s="194">
        <f t="shared" si="688"/>
        <v>0</v>
      </c>
      <c r="R477" s="237">
        <f t="shared" si="689"/>
        <v>0</v>
      </c>
      <c r="S477" s="194" t="str">
        <f>'data countries EDGAR'!A220</f>
        <v>Yemen</v>
      </c>
      <c r="T477" s="210">
        <f>'web app'!$M$22-1</f>
        <v>2024</v>
      </c>
      <c r="U477" s="228">
        <f t="shared" si="690"/>
        <v>0.52108687632516704</v>
      </c>
      <c r="V477" s="193">
        <f t="shared" si="672"/>
        <v>0.49005270819250302</v>
      </c>
      <c r="W477" s="254">
        <f t="shared" si="691"/>
        <v>-3.9252259032719339E-2</v>
      </c>
      <c r="X477" s="197">
        <f t="shared" si="673"/>
        <v>1.0580331084598001E-2</v>
      </c>
      <c r="Y477" s="229">
        <f t="shared" si="674"/>
        <v>-2.1160662169196002E-4</v>
      </c>
      <c r="Z477" s="199">
        <f t="shared" si="692"/>
        <v>1.079193770628996E-2</v>
      </c>
      <c r="AA477" s="199">
        <f t="shared" si="675"/>
        <v>-44.781685669621851</v>
      </c>
      <c r="AB477" s="200">
        <f t="shared" si="676"/>
        <v>46428.686755149407</v>
      </c>
      <c r="AC477" s="199">
        <f t="shared" si="693"/>
        <v>2024.5024863854096</v>
      </c>
      <c r="AD477" s="199">
        <f t="shared" si="694"/>
        <v>2125.0475655502446</v>
      </c>
      <c r="AE477" s="201">
        <f t="shared" si="695"/>
        <v>2125.0475655502446</v>
      </c>
      <c r="AF477" s="202">
        <f t="shared" si="677"/>
        <v>2123.0760446571026</v>
      </c>
      <c r="AG477" s="202">
        <f t="shared" si="696"/>
        <v>2125.0475655502446</v>
      </c>
      <c r="AH477" s="202">
        <f t="shared" si="697"/>
        <v>2125</v>
      </c>
      <c r="AI477" s="177">
        <f t="shared" si="678"/>
        <v>2123</v>
      </c>
      <c r="AJ477" s="178" t="str" cm="1">
        <f t="array" ref="AJ477">IFERROR(INDEX($AN$6:$DP$6,MATCH(_xlfn.AGGREGATE(14,6,(AN477:DP477)/(AN477:DP477&lt;=0),1),AN477:DP477,0)),"-")</f>
        <v>-</v>
      </c>
      <c r="AL477" s="176" t="s">
        <v>302</v>
      </c>
      <c r="AM477" s="154">
        <f t="shared" si="679"/>
        <v>1.2342319972440001E-2</v>
      </c>
      <c r="AN477" s="173">
        <f t="shared" si="680"/>
        <v>1.1317349591077001E-2</v>
      </c>
      <c r="AO477" s="173">
        <f t="shared" si="681"/>
        <v>1.1219081096675E-2</v>
      </c>
      <c r="AP477" s="173">
        <f t="shared" si="682"/>
        <v>1.0984095723969E-2</v>
      </c>
      <c r="AQ477" s="173">
        <f t="shared" si="683"/>
        <v>1.0625380327777E-2</v>
      </c>
      <c r="AR477" s="173">
        <f t="shared" si="684"/>
        <v>1.0580331084598001E-2</v>
      </c>
      <c r="AS477" s="230">
        <f t="shared" si="698"/>
        <v>1.0472999418761723E-2</v>
      </c>
      <c r="AT477" s="230">
        <f t="shared" si="698"/>
        <v>1.0365667752925448E-2</v>
      </c>
      <c r="AU477" s="230">
        <f t="shared" si="698"/>
        <v>1.0258336087089171E-2</v>
      </c>
      <c r="AV477" s="230">
        <f t="shared" si="698"/>
        <v>1.0151004421252895E-2</v>
      </c>
      <c r="AW477" s="230">
        <f t="shared" si="698"/>
        <v>1.0043672755416618E-2</v>
      </c>
      <c r="AX477" s="230">
        <f t="shared" si="698"/>
        <v>9.936341089580341E-3</v>
      </c>
      <c r="AY477" s="230">
        <f t="shared" si="698"/>
        <v>9.8290094237440655E-3</v>
      </c>
      <c r="AZ477" s="230">
        <f t="shared" si="698"/>
        <v>9.7216777579077884E-3</v>
      </c>
      <c r="BA477" s="230">
        <f t="shared" si="699"/>
        <v>9.6143460920715129E-3</v>
      </c>
      <c r="BB477" s="230">
        <f t="shared" si="699"/>
        <v>9.5070144262352357E-3</v>
      </c>
      <c r="BC477" s="230">
        <f t="shared" si="699"/>
        <v>9.3996827603989586E-3</v>
      </c>
      <c r="BD477" s="230">
        <f t="shared" si="699"/>
        <v>9.2923510945626831E-3</v>
      </c>
      <c r="BE477" s="230">
        <f t="shared" si="699"/>
        <v>9.1850194287264059E-3</v>
      </c>
      <c r="BF477" s="230">
        <f t="shared" si="699"/>
        <v>9.0776877628901305E-3</v>
      </c>
      <c r="BG477" s="230">
        <f t="shared" si="699"/>
        <v>8.9703560970538533E-3</v>
      </c>
      <c r="BH477" s="230">
        <f t="shared" si="699"/>
        <v>8.8630244312175761E-3</v>
      </c>
      <c r="BI477" s="230">
        <f t="shared" si="699"/>
        <v>8.7556927653813007E-3</v>
      </c>
      <c r="BJ477" s="230">
        <f t="shared" si="699"/>
        <v>8.6483610995450235E-3</v>
      </c>
      <c r="BK477" s="230">
        <f t="shared" si="700"/>
        <v>8.5410294337087481E-3</v>
      </c>
      <c r="BL477" s="230">
        <f t="shared" si="700"/>
        <v>8.4336977678724709E-3</v>
      </c>
      <c r="BM477" s="230">
        <f t="shared" si="700"/>
        <v>8.3263661020361937E-3</v>
      </c>
      <c r="BN477" s="230">
        <f t="shared" si="700"/>
        <v>8.2190344361999165E-3</v>
      </c>
      <c r="BO477" s="230">
        <f t="shared" si="700"/>
        <v>8.1117027703636411E-3</v>
      </c>
      <c r="BP477" s="230">
        <f t="shared" si="700"/>
        <v>8.0043711045273656E-3</v>
      </c>
      <c r="BQ477" s="230">
        <f t="shared" si="700"/>
        <v>7.8970394386910885E-3</v>
      </c>
      <c r="BR477" s="230">
        <f t="shared" si="700"/>
        <v>7.7897077728548113E-3</v>
      </c>
      <c r="BS477" s="230">
        <f t="shared" si="700"/>
        <v>7.682376107018535E-3</v>
      </c>
      <c r="BT477" s="230">
        <f t="shared" si="700"/>
        <v>7.5750444411822587E-3</v>
      </c>
      <c r="BU477" s="230">
        <f t="shared" si="701"/>
        <v>7.4677127753459815E-3</v>
      </c>
      <c r="BV477" s="230">
        <f t="shared" si="701"/>
        <v>7.360381109509706E-3</v>
      </c>
      <c r="BW477" s="230">
        <f t="shared" si="701"/>
        <v>7.2530494436734289E-3</v>
      </c>
      <c r="BX477" s="230">
        <f t="shared" si="701"/>
        <v>7.1457177778371525E-3</v>
      </c>
      <c r="BY477" s="230">
        <f t="shared" si="701"/>
        <v>7.0383861120008762E-3</v>
      </c>
      <c r="BZ477" s="230">
        <f t="shared" si="701"/>
        <v>6.9310544461645991E-3</v>
      </c>
      <c r="CA477" s="230">
        <f t="shared" si="701"/>
        <v>6.8237227803283236E-3</v>
      </c>
      <c r="CB477" s="230">
        <f t="shared" si="701"/>
        <v>6.7163911144920464E-3</v>
      </c>
      <c r="CC477" s="230">
        <f t="shared" si="701"/>
        <v>6.6090594486557701E-3</v>
      </c>
      <c r="CD477" s="230">
        <f t="shared" si="701"/>
        <v>6.5017277828194938E-3</v>
      </c>
      <c r="CE477" s="230">
        <f t="shared" si="702"/>
        <v>6.3943961169832166E-3</v>
      </c>
      <c r="CF477" s="230">
        <f t="shared" si="702"/>
        <v>6.2870644511469403E-3</v>
      </c>
      <c r="CG477" s="230">
        <f t="shared" si="702"/>
        <v>6.179732785310664E-3</v>
      </c>
      <c r="CH477" s="230">
        <f t="shared" si="702"/>
        <v>6.0724011194743877E-3</v>
      </c>
      <c r="CI477" s="230">
        <f t="shared" si="702"/>
        <v>5.9650694536381114E-3</v>
      </c>
      <c r="CJ477" s="230">
        <f t="shared" si="702"/>
        <v>5.8577377878018342E-3</v>
      </c>
      <c r="CK477" s="230">
        <f t="shared" si="702"/>
        <v>5.7504061219655579E-3</v>
      </c>
      <c r="CL477" s="230">
        <f t="shared" si="702"/>
        <v>5.6430744561292816E-3</v>
      </c>
      <c r="CM477" s="230">
        <f t="shared" si="702"/>
        <v>5.5357427902930053E-3</v>
      </c>
      <c r="CN477" s="230">
        <f t="shared" si="702"/>
        <v>5.428411124456729E-3</v>
      </c>
      <c r="CO477" s="230">
        <f t="shared" si="703"/>
        <v>5.3210794586204518E-3</v>
      </c>
      <c r="CP477" s="230">
        <f t="shared" si="703"/>
        <v>5.2137477927841755E-3</v>
      </c>
      <c r="CQ477" s="230">
        <f t="shared" si="703"/>
        <v>5.1064161269478991E-3</v>
      </c>
      <c r="CR477" s="230">
        <f t="shared" si="703"/>
        <v>4.9990844611116228E-3</v>
      </c>
      <c r="CS477" s="230">
        <f t="shared" si="703"/>
        <v>4.8917527952753457E-3</v>
      </c>
      <c r="CT477" s="230">
        <f t="shared" si="703"/>
        <v>4.7844211294390693E-3</v>
      </c>
      <c r="CU477" s="230">
        <f t="shared" si="703"/>
        <v>4.677089463602793E-3</v>
      </c>
      <c r="CV477" s="230">
        <f t="shared" si="703"/>
        <v>4.5697577977665167E-3</v>
      </c>
      <c r="CW477" s="230">
        <f t="shared" si="703"/>
        <v>4.4624261319302404E-3</v>
      </c>
      <c r="CX477" s="230">
        <f t="shared" si="703"/>
        <v>4.3550944660939632E-3</v>
      </c>
      <c r="CY477" s="230">
        <f t="shared" si="704"/>
        <v>4.2477628002576869E-3</v>
      </c>
      <c r="CZ477" s="230">
        <f t="shared" si="704"/>
        <v>4.1404311344214106E-3</v>
      </c>
      <c r="DA477" s="230">
        <f t="shared" si="704"/>
        <v>4.0330994685851343E-3</v>
      </c>
      <c r="DB477" s="230">
        <f t="shared" si="704"/>
        <v>3.9257678027488571E-3</v>
      </c>
      <c r="DC477" s="230">
        <f t="shared" si="704"/>
        <v>3.8184361369125808E-3</v>
      </c>
      <c r="DD477" s="230">
        <f t="shared" si="704"/>
        <v>3.7111044710763045E-3</v>
      </c>
      <c r="DE477" s="230">
        <f t="shared" si="704"/>
        <v>3.6037728052400282E-3</v>
      </c>
      <c r="DF477" s="230">
        <f t="shared" si="704"/>
        <v>3.4964411394037519E-3</v>
      </c>
      <c r="DG477" s="230">
        <f t="shared" si="704"/>
        <v>3.3891094735674747E-3</v>
      </c>
      <c r="DH477" s="230">
        <f t="shared" si="704"/>
        <v>3.2817778077311984E-3</v>
      </c>
      <c r="DI477" s="230">
        <f t="shared" si="705"/>
        <v>3.1744461418949221E-3</v>
      </c>
      <c r="DJ477" s="230">
        <f t="shared" si="705"/>
        <v>3.0671144760586458E-3</v>
      </c>
      <c r="DK477" s="230">
        <f t="shared" si="705"/>
        <v>2.9597828102223686E-3</v>
      </c>
      <c r="DL477" s="230">
        <f t="shared" si="705"/>
        <v>2.8524511443860923E-3</v>
      </c>
      <c r="DM477" s="230">
        <f t="shared" si="705"/>
        <v>2.7451194785498168E-3</v>
      </c>
      <c r="DN477" s="230">
        <f t="shared" si="705"/>
        <v>2.6377878127135396E-3</v>
      </c>
      <c r="DO477" s="230">
        <f t="shared" si="705"/>
        <v>2.5304561468772625E-3</v>
      </c>
      <c r="DP477" s="230">
        <f t="shared" si="705"/>
        <v>2.423124481040987E-3</v>
      </c>
    </row>
    <row r="478" spans="2:120" x14ac:dyDescent="0.25">
      <c r="B478" s="194" t="str">
        <f t="shared" si="685"/>
        <v>Zambia</v>
      </c>
      <c r="C478" s="233">
        <f>'web app'!$C$29</f>
        <v>668.55</v>
      </c>
      <c r="D478" s="234">
        <f>'web app'!$C$17</f>
        <v>0.15</v>
      </c>
      <c r="E478" s="235">
        <f>VLOOKUP($S478,'data countries EDGAR'!$A$15:$AA$223,'data countries EDGAR'!$AA$12,FALSE)</f>
        <v>2.3518649614191409E-3</v>
      </c>
      <c r="F478" s="235">
        <f>VLOOKUP($S478,'data countries EDGAR'!$A$15:$AA$223,'data countries EDGAR'!$Z$12,FALSE)</f>
        <v>2.4622097635246444E-4</v>
      </c>
      <c r="G478" s="193">
        <f t="shared" si="686"/>
        <v>0.37577027667288904</v>
      </c>
      <c r="H478" s="262">
        <f>VLOOKUP($S478,'data countries EDGAR'!$A$15:$AA$223,'data countries EDGAR'!M$12,FALSE)/1000</f>
        <v>9.0339824361007001E-3</v>
      </c>
      <c r="I478" s="236">
        <f>VLOOKUP($S478,'data countries EDGAR'!$A$15:$AA$223,'data countries EDGAR'!N$12,FALSE)/1000</f>
        <v>9.531028918321199E-3</v>
      </c>
      <c r="J478" s="236">
        <f>VLOOKUP($S478,'data countries EDGAR'!$A$15:$AA$223,'data countries EDGAR'!O$12,FALSE)/1000</f>
        <v>9.6801751864938994E-3</v>
      </c>
      <c r="K478" s="236">
        <f>VLOOKUP($S478,'data countries EDGAR'!$A$15:$AA$223,'data countries EDGAR'!P$12,FALSE)/1000</f>
        <v>1.0571202575595001E-2</v>
      </c>
      <c r="L478" s="236">
        <f>VLOOKUP($S478,'data countries EDGAR'!$A$15:$AA$223,'data countries EDGAR'!Q$12,FALSE)/1000</f>
        <v>1.1358625505593E-2</v>
      </c>
      <c r="M478" s="236">
        <f>VLOOKUP($S478,'data countries EDGAR'!$A$15:$AA$223,'data countries EDGAR'!R$12,FALSE)/1000</f>
        <v>1.1573195339438E-2</v>
      </c>
      <c r="N478" s="236"/>
      <c r="O478" s="236"/>
      <c r="P478" s="262">
        <f t="shared" si="687"/>
        <v>5.2714227525441096E-2</v>
      </c>
      <c r="Q478" s="194">
        <f t="shared" si="688"/>
        <v>-4.2506747405666925E-3</v>
      </c>
      <c r="R478" s="237">
        <f t="shared" si="689"/>
        <v>1.3157700503625662E-2</v>
      </c>
      <c r="S478" s="194" t="str">
        <f>'data countries EDGAR'!A221</f>
        <v>Zambia</v>
      </c>
      <c r="T478" s="210">
        <f>'web app'!$M$22-1</f>
        <v>2024</v>
      </c>
      <c r="U478" s="228">
        <f t="shared" si="690"/>
        <v>0.32305604914744795</v>
      </c>
      <c r="V478" s="193">
        <f t="shared" si="672"/>
        <v>0.32305604914726205</v>
      </c>
      <c r="W478" s="254">
        <f t="shared" si="691"/>
        <v>3.5824109685591354E-2</v>
      </c>
      <c r="X478" s="197">
        <f t="shared" si="673"/>
        <v>1.1573195339438E-2</v>
      </c>
      <c r="Y478" s="229">
        <f t="shared" si="674"/>
        <v>-2.3146390678876E-4</v>
      </c>
      <c r="Z478" s="199">
        <f t="shared" si="692"/>
        <v>1.180465924622676E-2</v>
      </c>
      <c r="AA478" s="199">
        <f t="shared" si="675"/>
        <v>-48.49016455934516</v>
      </c>
      <c r="AB478" s="200">
        <f t="shared" si="676"/>
        <v>49785.761763809292</v>
      </c>
      <c r="AC478" s="199">
        <f t="shared" si="693"/>
        <v>2024.5042582339986</v>
      </c>
      <c r="AD478" s="199">
        <f t="shared" si="694"/>
        <v>2083.209784832899</v>
      </c>
      <c r="AE478" s="201">
        <f t="shared" si="695"/>
        <v>2083.209784832899</v>
      </c>
      <c r="AF478" s="202">
        <f t="shared" si="677"/>
        <v>2082.0586125812738</v>
      </c>
      <c r="AG478" s="202">
        <f t="shared" si="696"/>
        <v>2083.209784832899</v>
      </c>
      <c r="AH478" s="202">
        <f t="shared" si="697"/>
        <v>2083</v>
      </c>
      <c r="AI478" s="177">
        <f t="shared" si="678"/>
        <v>2082</v>
      </c>
      <c r="AJ478" s="178" cm="1">
        <f t="array" ref="AJ478">IFERROR(INDEX($AN$6:$DP$6,MATCH(_xlfn.AGGREGATE(14,6,(AN478:DP478)/(AN478:DP478&lt;=0),1),AN478:DP478,0)),"-")</f>
        <v>2082</v>
      </c>
      <c r="AL478" s="176" t="s">
        <v>302</v>
      </c>
      <c r="AM478" s="154">
        <f t="shared" si="679"/>
        <v>9.0339824361007001E-3</v>
      </c>
      <c r="AN478" s="173">
        <f t="shared" si="680"/>
        <v>9.531028918321199E-3</v>
      </c>
      <c r="AO478" s="173">
        <f t="shared" si="681"/>
        <v>9.6801751864938994E-3</v>
      </c>
      <c r="AP478" s="173">
        <f t="shared" si="682"/>
        <v>1.0571202575595001E-2</v>
      </c>
      <c r="AQ478" s="173">
        <f t="shared" si="683"/>
        <v>1.1358625505593E-2</v>
      </c>
      <c r="AR478" s="173">
        <f t="shared" si="684"/>
        <v>1.1573195339438E-2</v>
      </c>
      <c r="AS478" s="230">
        <f t="shared" si="698"/>
        <v>1.137212733552987E-2</v>
      </c>
      <c r="AT478" s="230">
        <f t="shared" si="698"/>
        <v>1.1171059331621741E-2</v>
      </c>
      <c r="AU478" s="230">
        <f t="shared" si="698"/>
        <v>1.0969991327713612E-2</v>
      </c>
      <c r="AV478" s="230">
        <f t="shared" si="698"/>
        <v>1.0768923323805484E-2</v>
      </c>
      <c r="AW478" s="230">
        <f t="shared" si="698"/>
        <v>1.0567855319897354E-2</v>
      </c>
      <c r="AX478" s="230">
        <f t="shared" si="698"/>
        <v>1.0366787315989225E-2</v>
      </c>
      <c r="AY478" s="230">
        <f t="shared" si="698"/>
        <v>1.0165719312081095E-2</v>
      </c>
      <c r="AZ478" s="230">
        <f t="shared" si="698"/>
        <v>9.964651308172966E-3</v>
      </c>
      <c r="BA478" s="230">
        <f t="shared" si="699"/>
        <v>9.7635833042648366E-3</v>
      </c>
      <c r="BB478" s="230">
        <f t="shared" si="699"/>
        <v>9.5625153003567089E-3</v>
      </c>
      <c r="BC478" s="230">
        <f t="shared" si="699"/>
        <v>9.3614472964485794E-3</v>
      </c>
      <c r="BD478" s="230">
        <f t="shared" si="699"/>
        <v>9.1603792925404499E-3</v>
      </c>
      <c r="BE478" s="230">
        <f t="shared" si="699"/>
        <v>8.9593112886323205E-3</v>
      </c>
      <c r="BF478" s="230">
        <f t="shared" si="699"/>
        <v>8.758243284724191E-3</v>
      </c>
      <c r="BG478" s="230">
        <f t="shared" si="699"/>
        <v>8.5571752808160616E-3</v>
      </c>
      <c r="BH478" s="230">
        <f t="shared" si="699"/>
        <v>8.3561072769079321E-3</v>
      </c>
      <c r="BI478" s="230">
        <f t="shared" si="699"/>
        <v>8.1550392729998044E-3</v>
      </c>
      <c r="BJ478" s="230">
        <f t="shared" si="699"/>
        <v>7.9539712690916749E-3</v>
      </c>
      <c r="BK478" s="230">
        <f t="shared" si="700"/>
        <v>7.7529032651835455E-3</v>
      </c>
      <c r="BL478" s="230">
        <f t="shared" si="700"/>
        <v>7.551835261275416E-3</v>
      </c>
      <c r="BM478" s="230">
        <f t="shared" si="700"/>
        <v>7.3507672573672874E-3</v>
      </c>
      <c r="BN478" s="230">
        <f t="shared" si="700"/>
        <v>7.149699253459158E-3</v>
      </c>
      <c r="BO478" s="230">
        <f t="shared" si="700"/>
        <v>6.9486312495510285E-3</v>
      </c>
      <c r="BP478" s="230">
        <f t="shared" si="700"/>
        <v>6.7475632456428999E-3</v>
      </c>
      <c r="BQ478" s="230">
        <f t="shared" si="700"/>
        <v>6.5464952417347705E-3</v>
      </c>
      <c r="BR478" s="230">
        <f t="shared" si="700"/>
        <v>6.345427237826641E-3</v>
      </c>
      <c r="BS478" s="230">
        <f t="shared" si="700"/>
        <v>6.1443592339185116E-3</v>
      </c>
      <c r="BT478" s="230">
        <f t="shared" si="700"/>
        <v>5.943291230010383E-3</v>
      </c>
      <c r="BU478" s="230">
        <f t="shared" si="701"/>
        <v>5.7422232261022535E-3</v>
      </c>
      <c r="BV478" s="230">
        <f t="shared" si="701"/>
        <v>5.5411552221941241E-3</v>
      </c>
      <c r="BW478" s="230">
        <f t="shared" si="701"/>
        <v>5.3400872182859955E-3</v>
      </c>
      <c r="BX478" s="230">
        <f t="shared" si="701"/>
        <v>5.139019214377866E-3</v>
      </c>
      <c r="BY478" s="230">
        <f t="shared" si="701"/>
        <v>4.9379512104697366E-3</v>
      </c>
      <c r="BZ478" s="230">
        <f t="shared" si="701"/>
        <v>4.736883206561608E-3</v>
      </c>
      <c r="CA478" s="230">
        <f t="shared" si="701"/>
        <v>4.5358152026534785E-3</v>
      </c>
      <c r="CB478" s="230">
        <f t="shared" si="701"/>
        <v>4.3347471987453491E-3</v>
      </c>
      <c r="CC478" s="230">
        <f t="shared" si="701"/>
        <v>4.1336791948372205E-3</v>
      </c>
      <c r="CD478" s="230">
        <f t="shared" si="701"/>
        <v>3.932611190929091E-3</v>
      </c>
      <c r="CE478" s="230">
        <f t="shared" si="702"/>
        <v>3.7315431870209616E-3</v>
      </c>
      <c r="CF478" s="230">
        <f t="shared" si="702"/>
        <v>3.5304751831128321E-3</v>
      </c>
      <c r="CG478" s="230">
        <f t="shared" si="702"/>
        <v>3.3294071792047027E-3</v>
      </c>
      <c r="CH478" s="230">
        <f t="shared" si="702"/>
        <v>3.1283391752965749E-3</v>
      </c>
      <c r="CI478" s="230">
        <f t="shared" si="702"/>
        <v>2.9272711713884455E-3</v>
      </c>
      <c r="CJ478" s="230">
        <f t="shared" si="702"/>
        <v>2.726203167480316E-3</v>
      </c>
      <c r="CK478" s="230">
        <f t="shared" si="702"/>
        <v>2.5251351635721866E-3</v>
      </c>
      <c r="CL478" s="230">
        <f t="shared" si="702"/>
        <v>2.3240671596640571E-3</v>
      </c>
      <c r="CM478" s="230">
        <f t="shared" si="702"/>
        <v>2.1229991557559277E-3</v>
      </c>
      <c r="CN478" s="230">
        <f t="shared" si="702"/>
        <v>1.9219311518477999E-3</v>
      </c>
      <c r="CO478" s="230">
        <f t="shared" si="703"/>
        <v>1.7208631479396705E-3</v>
      </c>
      <c r="CP478" s="230">
        <f t="shared" si="703"/>
        <v>1.519795144031541E-3</v>
      </c>
      <c r="CQ478" s="230">
        <f t="shared" si="703"/>
        <v>1.3187271401234116E-3</v>
      </c>
      <c r="CR478" s="230">
        <f t="shared" si="703"/>
        <v>1.1176591362152821E-3</v>
      </c>
      <c r="CS478" s="230">
        <f t="shared" si="703"/>
        <v>9.1659113230715267E-4</v>
      </c>
      <c r="CT478" s="230">
        <f t="shared" si="703"/>
        <v>7.1552312839902321E-4</v>
      </c>
      <c r="CU478" s="230">
        <f t="shared" si="703"/>
        <v>5.1445512449089549E-4</v>
      </c>
      <c r="CV478" s="230">
        <f t="shared" si="703"/>
        <v>3.1338712058276604E-4</v>
      </c>
      <c r="CW478" s="230">
        <f t="shared" si="703"/>
        <v>1.1231911667463658E-4</v>
      </c>
      <c r="CX478" s="230">
        <f t="shared" si="703"/>
        <v>-8.8748887233492876E-5</v>
      </c>
      <c r="CY478" s="230">
        <f t="shared" si="704"/>
        <v>-2.2703943792428053E-4</v>
      </c>
      <c r="CZ478" s="230">
        <f t="shared" si="704"/>
        <v>-2.3146390678876E-4</v>
      </c>
      <c r="DA478" s="230">
        <f t="shared" si="704"/>
        <v>-2.3146390678876E-4</v>
      </c>
      <c r="DB478" s="230">
        <f t="shared" si="704"/>
        <v>-2.3146390678876E-4</v>
      </c>
      <c r="DC478" s="230">
        <f t="shared" si="704"/>
        <v>-2.3146390678876E-4</v>
      </c>
      <c r="DD478" s="230">
        <f t="shared" si="704"/>
        <v>-2.3146390678876E-4</v>
      </c>
      <c r="DE478" s="230">
        <f t="shared" si="704"/>
        <v>-2.3146390678876E-4</v>
      </c>
      <c r="DF478" s="230">
        <f t="shared" si="704"/>
        <v>-2.3146390678876E-4</v>
      </c>
      <c r="DG478" s="230">
        <f t="shared" si="704"/>
        <v>-2.3146390678876E-4</v>
      </c>
      <c r="DH478" s="230">
        <f t="shared" si="704"/>
        <v>-2.3146390678876E-4</v>
      </c>
      <c r="DI478" s="230">
        <f t="shared" si="705"/>
        <v>-2.3146390678876E-4</v>
      </c>
      <c r="DJ478" s="230">
        <f t="shared" si="705"/>
        <v>-2.3146390678876E-4</v>
      </c>
      <c r="DK478" s="230">
        <f t="shared" si="705"/>
        <v>-2.3146390678876E-4</v>
      </c>
      <c r="DL478" s="230">
        <f t="shared" si="705"/>
        <v>-2.3146390678876E-4</v>
      </c>
      <c r="DM478" s="230">
        <f t="shared" si="705"/>
        <v>-2.3146390678876E-4</v>
      </c>
      <c r="DN478" s="230">
        <f t="shared" si="705"/>
        <v>-2.3146390678876E-4</v>
      </c>
      <c r="DO478" s="230">
        <f t="shared" si="705"/>
        <v>-2.3146390678876E-4</v>
      </c>
      <c r="DP478" s="230">
        <f t="shared" si="705"/>
        <v>-2.3146390678876E-4</v>
      </c>
    </row>
    <row r="479" spans="2:120" x14ac:dyDescent="0.25">
      <c r="B479" s="194" t="str">
        <f t="shared" si="685"/>
        <v>Zimbabwe</v>
      </c>
      <c r="C479" s="233">
        <f>'web app'!$C$29</f>
        <v>668.55</v>
      </c>
      <c r="D479" s="234">
        <f>'web app'!$C$17</f>
        <v>0.15</v>
      </c>
      <c r="E479" s="235">
        <f>VLOOKUP($S479,'data countries EDGAR'!$A$15:$AA$223,'data countries EDGAR'!$AA$12,FALSE)</f>
        <v>2.2430044886598819E-3</v>
      </c>
      <c r="F479" s="235">
        <f>VLOOKUP($S479,'data countries EDGAR'!$A$15:$AA$223,'data countries EDGAR'!$Z$12,FALSE)</f>
        <v>3.0445344443639675E-4</v>
      </c>
      <c r="G479" s="193">
        <f t="shared" si="686"/>
        <v>0.39794509537029465</v>
      </c>
      <c r="H479" s="262">
        <f>VLOOKUP($S479,'data countries EDGAR'!$A$15:$AA$223,'data countries EDGAR'!M$12,FALSE)/1000</f>
        <v>1.1170563574208E-2</v>
      </c>
      <c r="I479" s="236">
        <f>VLOOKUP($S479,'data countries EDGAR'!$A$15:$AA$223,'data countries EDGAR'!N$12,FALSE)/1000</f>
        <v>9.0746002451397995E-3</v>
      </c>
      <c r="J479" s="236">
        <f>VLOOKUP($S479,'data countries EDGAR'!$A$15:$AA$223,'data countries EDGAR'!O$12,FALSE)/1000</f>
        <v>1.0883125796543E-2</v>
      </c>
      <c r="K479" s="236">
        <f>VLOOKUP($S479,'data countries EDGAR'!$A$15:$AA$223,'data countries EDGAR'!P$12,FALSE)/1000</f>
        <v>1.1557246494706E-2</v>
      </c>
      <c r="L479" s="236">
        <f>VLOOKUP($S479,'data countries EDGAR'!$A$15:$AA$223,'data countries EDGAR'!Q$12,FALSE)/1000</f>
        <v>1.2566040348634001E-2</v>
      </c>
      <c r="M479" s="236">
        <f>VLOOKUP($S479,'data countries EDGAR'!$A$15:$AA$223,'data countries EDGAR'!R$12,FALSE)/1000</f>
        <v>1.2855357688286001E-2</v>
      </c>
      <c r="N479" s="236"/>
      <c r="O479" s="236"/>
      <c r="P479" s="262">
        <f t="shared" si="687"/>
        <v>5.6936370573308796E-2</v>
      </c>
      <c r="Q479" s="194">
        <f t="shared" si="688"/>
        <v>-5.3967918580275047E-3</v>
      </c>
      <c r="R479" s="237">
        <f t="shared" si="689"/>
        <v>1.5825964163352125E-2</v>
      </c>
      <c r="S479" s="194" t="str">
        <f>'data countries EDGAR'!A222</f>
        <v>Zimbabwe</v>
      </c>
      <c r="T479" s="210">
        <f>'web app'!$M$22-1</f>
        <v>2024</v>
      </c>
      <c r="U479" s="228">
        <f t="shared" si="690"/>
        <v>0.34100872479698585</v>
      </c>
      <c r="V479" s="193">
        <f t="shared" si="672"/>
        <v>0.3410087247969229</v>
      </c>
      <c r="W479" s="254">
        <f t="shared" si="691"/>
        <v>3.7698031614517458E-2</v>
      </c>
      <c r="X479" s="197">
        <f t="shared" si="673"/>
        <v>1.2855357688286001E-2</v>
      </c>
      <c r="Y479" s="229">
        <f t="shared" si="674"/>
        <v>-2.5710715376572001E-4</v>
      </c>
      <c r="Z479" s="199">
        <f t="shared" si="692"/>
        <v>1.3112464842051721E-2</v>
      </c>
      <c r="AA479" s="199">
        <f t="shared" si="675"/>
        <v>-53.826580347275829</v>
      </c>
      <c r="AB479" s="200">
        <f t="shared" si="676"/>
        <v>55229.163511426741</v>
      </c>
      <c r="AC479" s="199">
        <f t="shared" si="693"/>
        <v>2024.5044651758355</v>
      </c>
      <c r="AD479" s="199">
        <f t="shared" si="694"/>
        <v>2080.4888366672931</v>
      </c>
      <c r="AE479" s="201">
        <f t="shared" si="695"/>
        <v>2080.4888366672931</v>
      </c>
      <c r="AF479" s="202">
        <f t="shared" si="677"/>
        <v>2079.3910163404835</v>
      </c>
      <c r="AG479" s="202">
        <f t="shared" si="696"/>
        <v>2080.4888366672931</v>
      </c>
      <c r="AH479" s="202">
        <f t="shared" si="697"/>
        <v>2080</v>
      </c>
      <c r="AI479" s="177">
        <f t="shared" si="678"/>
        <v>2079</v>
      </c>
      <c r="AJ479" s="178" cm="1">
        <f t="array" ref="AJ479">IFERROR(INDEX($AN$6:$DP$6,MATCH(_xlfn.AGGREGATE(14,6,(AN479:DP479)/(AN479:DP479&lt;=0),1),AN479:DP479,0)),"-")</f>
        <v>2079</v>
      </c>
      <c r="AL479" s="176" t="s">
        <v>302</v>
      </c>
      <c r="AM479" s="154">
        <f t="shared" si="679"/>
        <v>1.1170563574208E-2</v>
      </c>
      <c r="AN479" s="173">
        <f t="shared" si="680"/>
        <v>9.0746002451397995E-3</v>
      </c>
      <c r="AO479" s="173">
        <f t="shared" si="681"/>
        <v>1.0883125796543E-2</v>
      </c>
      <c r="AP479" s="173">
        <f t="shared" si="682"/>
        <v>1.1557246494706E-2</v>
      </c>
      <c r="AQ479" s="173">
        <f t="shared" si="683"/>
        <v>1.2566040348634001E-2</v>
      </c>
      <c r="AR479" s="173">
        <f t="shared" si="684"/>
        <v>1.2855357688286001E-2</v>
      </c>
      <c r="AS479" s="230">
        <f t="shared" si="698"/>
        <v>1.2621159844169843E-2</v>
      </c>
      <c r="AT479" s="230">
        <f t="shared" si="698"/>
        <v>1.2386962000053686E-2</v>
      </c>
      <c r="AU479" s="230">
        <f t="shared" si="698"/>
        <v>1.2152764155937527E-2</v>
      </c>
      <c r="AV479" s="230">
        <f t="shared" si="698"/>
        <v>1.1918566311821369E-2</v>
      </c>
      <c r="AW479" s="230">
        <f t="shared" si="698"/>
        <v>1.1684368467705212E-2</v>
      </c>
      <c r="AX479" s="230">
        <f t="shared" si="698"/>
        <v>1.1450170623589054E-2</v>
      </c>
      <c r="AY479" s="230">
        <f t="shared" si="698"/>
        <v>1.1215972779472897E-2</v>
      </c>
      <c r="AZ479" s="230">
        <f t="shared" si="698"/>
        <v>1.0981774935356738E-2</v>
      </c>
      <c r="BA479" s="230">
        <f t="shared" si="699"/>
        <v>1.0747577091240581E-2</v>
      </c>
      <c r="BB479" s="230">
        <f t="shared" si="699"/>
        <v>1.0513379247124423E-2</v>
      </c>
      <c r="BC479" s="230">
        <f t="shared" si="699"/>
        <v>1.0279181403008266E-2</v>
      </c>
      <c r="BD479" s="230">
        <f t="shared" si="699"/>
        <v>1.0044983558892107E-2</v>
      </c>
      <c r="BE479" s="230">
        <f t="shared" si="699"/>
        <v>9.8107857147759492E-3</v>
      </c>
      <c r="BF479" s="230">
        <f t="shared" si="699"/>
        <v>9.5765878706597918E-3</v>
      </c>
      <c r="BG479" s="230">
        <f t="shared" si="699"/>
        <v>9.3423900265436344E-3</v>
      </c>
      <c r="BH479" s="230">
        <f t="shared" si="699"/>
        <v>9.108192182427477E-3</v>
      </c>
      <c r="BI479" s="230">
        <f t="shared" si="699"/>
        <v>8.8739943383113196E-3</v>
      </c>
      <c r="BJ479" s="230">
        <f t="shared" si="699"/>
        <v>8.6397964941951622E-3</v>
      </c>
      <c r="BK479" s="230">
        <f t="shared" si="700"/>
        <v>8.405598650079003E-3</v>
      </c>
      <c r="BL479" s="230">
        <f t="shared" si="700"/>
        <v>8.1714008059628456E-3</v>
      </c>
      <c r="BM479" s="230">
        <f t="shared" si="700"/>
        <v>7.9372029618466865E-3</v>
      </c>
      <c r="BN479" s="230">
        <f t="shared" si="700"/>
        <v>7.7030051177305299E-3</v>
      </c>
      <c r="BO479" s="230">
        <f t="shared" si="700"/>
        <v>7.4688072736143725E-3</v>
      </c>
      <c r="BP479" s="230">
        <f t="shared" si="700"/>
        <v>7.2346094294982143E-3</v>
      </c>
      <c r="BQ479" s="230">
        <f t="shared" si="700"/>
        <v>7.0004115853820569E-3</v>
      </c>
      <c r="BR479" s="230">
        <f t="shared" si="700"/>
        <v>6.7662137412658986E-3</v>
      </c>
      <c r="BS479" s="230">
        <f t="shared" si="700"/>
        <v>6.5320158971497412E-3</v>
      </c>
      <c r="BT479" s="230">
        <f t="shared" si="700"/>
        <v>6.2978180530335838E-3</v>
      </c>
      <c r="BU479" s="230">
        <f t="shared" si="701"/>
        <v>6.0636202089174255E-3</v>
      </c>
      <c r="BV479" s="230">
        <f t="shared" si="701"/>
        <v>5.8294223648012681E-3</v>
      </c>
      <c r="BW479" s="230">
        <f t="shared" si="701"/>
        <v>5.5952245206851098E-3</v>
      </c>
      <c r="BX479" s="230">
        <f t="shared" si="701"/>
        <v>5.3610266765689524E-3</v>
      </c>
      <c r="BY479" s="230">
        <f t="shared" si="701"/>
        <v>5.126828832452795E-3</v>
      </c>
      <c r="BZ479" s="230">
        <f t="shared" si="701"/>
        <v>4.8926309883366367E-3</v>
      </c>
      <c r="CA479" s="230">
        <f t="shared" si="701"/>
        <v>4.6584331442204793E-3</v>
      </c>
      <c r="CB479" s="230">
        <f t="shared" si="701"/>
        <v>4.4242353001043219E-3</v>
      </c>
      <c r="CC479" s="230">
        <f t="shared" si="701"/>
        <v>4.1900374559881628E-3</v>
      </c>
      <c r="CD479" s="230">
        <f t="shared" si="701"/>
        <v>3.9558396118720054E-3</v>
      </c>
      <c r="CE479" s="230">
        <f t="shared" si="702"/>
        <v>3.721641767755848E-3</v>
      </c>
      <c r="CF479" s="230">
        <f t="shared" si="702"/>
        <v>3.4874439236396906E-3</v>
      </c>
      <c r="CG479" s="230">
        <f t="shared" si="702"/>
        <v>3.2532460795235332E-3</v>
      </c>
      <c r="CH479" s="230">
        <f t="shared" si="702"/>
        <v>3.019048235407374E-3</v>
      </c>
      <c r="CI479" s="230">
        <f t="shared" si="702"/>
        <v>2.7848503912912166E-3</v>
      </c>
      <c r="CJ479" s="230">
        <f t="shared" si="702"/>
        <v>2.5506525471750592E-3</v>
      </c>
      <c r="CK479" s="230">
        <f t="shared" si="702"/>
        <v>2.3164547030589018E-3</v>
      </c>
      <c r="CL479" s="230">
        <f t="shared" si="702"/>
        <v>2.0822568589427444E-3</v>
      </c>
      <c r="CM479" s="230">
        <f t="shared" si="702"/>
        <v>1.8480590148265853E-3</v>
      </c>
      <c r="CN479" s="230">
        <f t="shared" si="702"/>
        <v>1.6138611707104279E-3</v>
      </c>
      <c r="CO479" s="230">
        <f t="shared" si="703"/>
        <v>1.3796633265942704E-3</v>
      </c>
      <c r="CP479" s="230">
        <f t="shared" si="703"/>
        <v>1.145465482478113E-3</v>
      </c>
      <c r="CQ479" s="230">
        <f t="shared" si="703"/>
        <v>9.1126763836195564E-4</v>
      </c>
      <c r="CR479" s="230">
        <f t="shared" si="703"/>
        <v>6.770697942457965E-4</v>
      </c>
      <c r="CS479" s="230">
        <f t="shared" si="703"/>
        <v>4.4287195012963909E-4</v>
      </c>
      <c r="CT479" s="230">
        <f t="shared" si="703"/>
        <v>2.0867410601348169E-4</v>
      </c>
      <c r="CU479" s="230">
        <f t="shared" si="703"/>
        <v>-2.5523738102675719E-5</v>
      </c>
      <c r="CV479" s="230">
        <f t="shared" si="703"/>
        <v>-2.2912504461042728E-4</v>
      </c>
      <c r="CW479" s="230">
        <f t="shared" si="703"/>
        <v>-2.5710715376572001E-4</v>
      </c>
      <c r="CX479" s="230">
        <f t="shared" si="703"/>
        <v>-2.5710715376572001E-4</v>
      </c>
      <c r="CY479" s="230">
        <f t="shared" si="704"/>
        <v>-2.5710715376572001E-4</v>
      </c>
      <c r="CZ479" s="230">
        <f t="shared" si="704"/>
        <v>-2.5710715376572001E-4</v>
      </c>
      <c r="DA479" s="230">
        <f t="shared" si="704"/>
        <v>-2.5710715376572001E-4</v>
      </c>
      <c r="DB479" s="230">
        <f t="shared" si="704"/>
        <v>-2.5710715376572001E-4</v>
      </c>
      <c r="DC479" s="230">
        <f t="shared" si="704"/>
        <v>-2.5710715376572001E-4</v>
      </c>
      <c r="DD479" s="230">
        <f t="shared" si="704"/>
        <v>-2.5710715376572001E-4</v>
      </c>
      <c r="DE479" s="230">
        <f t="shared" si="704"/>
        <v>-2.5710715376572001E-4</v>
      </c>
      <c r="DF479" s="230">
        <f t="shared" si="704"/>
        <v>-2.5710715376572001E-4</v>
      </c>
      <c r="DG479" s="230">
        <f t="shared" si="704"/>
        <v>-2.5710715376572001E-4</v>
      </c>
      <c r="DH479" s="230">
        <f t="shared" si="704"/>
        <v>-2.5710715376572001E-4</v>
      </c>
      <c r="DI479" s="230">
        <f t="shared" si="705"/>
        <v>-2.5710715376572001E-4</v>
      </c>
      <c r="DJ479" s="230">
        <f t="shared" si="705"/>
        <v>-2.5710715376572001E-4</v>
      </c>
      <c r="DK479" s="230">
        <f t="shared" si="705"/>
        <v>-2.5710715376572001E-4</v>
      </c>
      <c r="DL479" s="230">
        <f t="shared" si="705"/>
        <v>-2.5710715376572001E-4</v>
      </c>
      <c r="DM479" s="230">
        <f t="shared" si="705"/>
        <v>-2.5710715376572001E-4</v>
      </c>
      <c r="DN479" s="230">
        <f t="shared" si="705"/>
        <v>-2.5710715376572001E-4</v>
      </c>
      <c r="DO479" s="230">
        <f t="shared" si="705"/>
        <v>-2.5710715376572001E-4</v>
      </c>
      <c r="DP479" s="230">
        <f t="shared" si="705"/>
        <v>-2.5710715376572001E-4</v>
      </c>
    </row>
    <row r="480" spans="2:120" x14ac:dyDescent="0.25">
      <c r="B480" s="194" t="str">
        <f t="shared" si="685"/>
        <v>EU27</v>
      </c>
      <c r="C480" s="233">
        <f>'web app'!$C$29</f>
        <v>668.55</v>
      </c>
      <c r="D480" s="234">
        <f>'web app'!$C$17</f>
        <v>0.15</v>
      </c>
      <c r="E480" s="235">
        <f>VLOOKUP($S480,'data countries EDGAR'!$A$15:$AA$223,'data countries EDGAR'!$AA$12,FALSE)</f>
        <v>5.7499559940305651E-2</v>
      </c>
      <c r="F480" s="235">
        <f>VLOOKUP($S480,'data countries EDGAR'!$A$15:$AA$223,'data countries EDGAR'!$Z$12,FALSE)</f>
        <v>7.9267911727058271E-2</v>
      </c>
      <c r="G480" s="193">
        <f t="shared" si="686"/>
        <v>50.811577647069782</v>
      </c>
      <c r="H480" s="262">
        <f>VLOOKUP($S480,'data countries EDGAR'!$A$15:$AA$223,'data countries EDGAR'!M$12,FALSE)/1000</f>
        <v>2.9083830829406003</v>
      </c>
      <c r="I480" s="236">
        <f>VLOOKUP($S480,'data countries EDGAR'!$A$15:$AA$223,'data countries EDGAR'!N$12,FALSE)/1000</f>
        <v>2.6384091729155998</v>
      </c>
      <c r="J480" s="236">
        <f>VLOOKUP($S480,'data countries EDGAR'!$A$15:$AA$223,'data countries EDGAR'!O$12,FALSE)/1000</f>
        <v>2.8183078589462003</v>
      </c>
      <c r="K480" s="236">
        <f>VLOOKUP($S480,'data countries EDGAR'!$A$15:$AA$223,'data countries EDGAR'!P$12,FALSE)/1000</f>
        <v>2.7486637787333996</v>
      </c>
      <c r="L480" s="236">
        <f>VLOOKUP($S480,'data countries EDGAR'!$A$15:$AA$223,'data countries EDGAR'!Q$12,FALSE)/1000</f>
        <v>2.5096953214149997</v>
      </c>
      <c r="M480" s="236">
        <f>VLOOKUP($S480,'data countries EDGAR'!$A$15:$AA$223,'data countries EDGAR'!R$12,FALSE)/1000</f>
        <v>2.4623895552639001</v>
      </c>
      <c r="N480" s="236"/>
      <c r="O480" s="236"/>
      <c r="P480" s="262">
        <f t="shared" si="687"/>
        <v>13.177465687274101</v>
      </c>
      <c r="Q480" s="194">
        <f t="shared" si="688"/>
        <v>-2.1104651191397261</v>
      </c>
      <c r="R480" s="237">
        <f t="shared" si="689"/>
        <v>5.607851518841004E-2</v>
      </c>
      <c r="S480" s="194" t="str">
        <f>'data countries EDGAR'!A223</f>
        <v>EU27</v>
      </c>
      <c r="T480" s="210">
        <f>'web app'!$M$22-1</f>
        <v>2024</v>
      </c>
      <c r="U480" s="228">
        <f t="shared" si="690"/>
        <v>37.634111959795682</v>
      </c>
      <c r="V480" s="193">
        <f t="shared" si="672"/>
        <v>37.634111959755948</v>
      </c>
      <c r="W480" s="254">
        <f t="shared" si="691"/>
        <v>6.5429723912569404E-2</v>
      </c>
      <c r="X480" s="197">
        <f t="shared" si="673"/>
        <v>2.4623895552639001</v>
      </c>
      <c r="Y480" s="229">
        <f t="shared" si="674"/>
        <v>-4.9247791105278001E-2</v>
      </c>
      <c r="Z480" s="199">
        <f t="shared" si="692"/>
        <v>2.5116373463691781</v>
      </c>
      <c r="AA480" s="199">
        <f t="shared" si="675"/>
        <v>-10254.885140962764</v>
      </c>
      <c r="AB480" s="200">
        <f t="shared" si="676"/>
        <v>10466818.140050406</v>
      </c>
      <c r="AC480" s="199">
        <f t="shared" si="693"/>
        <v>2024.5073657624578</v>
      </c>
      <c r="AD480" s="199">
        <f t="shared" si="694"/>
        <v>2058.4408177351406</v>
      </c>
      <c r="AE480" s="201">
        <f t="shared" si="695"/>
        <v>2058.4408177351406</v>
      </c>
      <c r="AF480" s="202">
        <f t="shared" si="677"/>
        <v>2057.77531150504</v>
      </c>
      <c r="AG480" s="202">
        <f t="shared" si="696"/>
        <v>2058.4408177351406</v>
      </c>
      <c r="AH480" s="202">
        <f t="shared" si="697"/>
        <v>2058</v>
      </c>
      <c r="AI480" s="177">
        <f t="shared" si="678"/>
        <v>2058</v>
      </c>
      <c r="AJ480" s="178" cm="1">
        <f t="array" ref="AJ480">IFERROR(INDEX($AN$6:$DP$6,MATCH(_xlfn.AGGREGATE(14,6,(AN480:DP480)/(AN480:DP480&lt;=0),1),AN480:DP480,0)),"-")</f>
        <v>2058</v>
      </c>
      <c r="AL480" s="176" t="s">
        <v>302</v>
      </c>
      <c r="AM480" s="154">
        <f t="shared" si="679"/>
        <v>2.9083830829406003</v>
      </c>
      <c r="AN480" s="173">
        <f t="shared" si="680"/>
        <v>2.6384091729155998</v>
      </c>
      <c r="AO480" s="173">
        <f t="shared" si="681"/>
        <v>2.8183078589462003</v>
      </c>
      <c r="AP480" s="173">
        <f t="shared" si="682"/>
        <v>2.7486637787333996</v>
      </c>
      <c r="AQ480" s="173">
        <f t="shared" si="683"/>
        <v>2.5096953214149997</v>
      </c>
      <c r="AR480" s="173">
        <f t="shared" si="684"/>
        <v>2.4623895552639001</v>
      </c>
      <c r="AS480" s="230">
        <f t="shared" si="698"/>
        <v>2.3883890592838415</v>
      </c>
      <c r="AT480" s="230">
        <f t="shared" si="698"/>
        <v>2.3143885633037828</v>
      </c>
      <c r="AU480" s="230">
        <f t="shared" si="698"/>
        <v>2.2403880673237242</v>
      </c>
      <c r="AV480" s="230">
        <f t="shared" si="698"/>
        <v>2.1663875713436656</v>
      </c>
      <c r="AW480" s="230">
        <f t="shared" si="698"/>
        <v>2.0923870753636069</v>
      </c>
      <c r="AX480" s="230">
        <f t="shared" si="698"/>
        <v>2.0183865793835483</v>
      </c>
      <c r="AY480" s="230">
        <f t="shared" si="698"/>
        <v>1.9443860834034894</v>
      </c>
      <c r="AZ480" s="230">
        <f t="shared" si="698"/>
        <v>1.8703855874234308</v>
      </c>
      <c r="BA480" s="230">
        <f t="shared" si="699"/>
        <v>1.7963850914433721</v>
      </c>
      <c r="BB480" s="230">
        <f t="shared" si="699"/>
        <v>1.7223845954633135</v>
      </c>
      <c r="BC480" s="230">
        <f t="shared" si="699"/>
        <v>1.6483840994832546</v>
      </c>
      <c r="BD480" s="230">
        <f t="shared" si="699"/>
        <v>1.5743836035031959</v>
      </c>
      <c r="BE480" s="230">
        <f t="shared" si="699"/>
        <v>1.5003831075231373</v>
      </c>
      <c r="BF480" s="230">
        <f t="shared" si="699"/>
        <v>1.4263826115430787</v>
      </c>
      <c r="BG480" s="230">
        <f t="shared" si="699"/>
        <v>1.35238211556302</v>
      </c>
      <c r="BH480" s="230">
        <f t="shared" si="699"/>
        <v>1.2783816195829614</v>
      </c>
      <c r="BI480" s="230">
        <f t="shared" si="699"/>
        <v>1.2043811236029027</v>
      </c>
      <c r="BJ480" s="230">
        <f t="shared" si="699"/>
        <v>1.1303806276228441</v>
      </c>
      <c r="BK480" s="230">
        <f t="shared" si="700"/>
        <v>1.0563801316427854</v>
      </c>
      <c r="BL480" s="230">
        <f t="shared" si="700"/>
        <v>0.98237963566272679</v>
      </c>
      <c r="BM480" s="230">
        <f t="shared" si="700"/>
        <v>0.90837913968266792</v>
      </c>
      <c r="BN480" s="230">
        <f t="shared" si="700"/>
        <v>0.83437864370260928</v>
      </c>
      <c r="BO480" s="230">
        <f t="shared" si="700"/>
        <v>0.76037814772255063</v>
      </c>
      <c r="BP480" s="230">
        <f t="shared" si="700"/>
        <v>0.68637765174249199</v>
      </c>
      <c r="BQ480" s="230">
        <f t="shared" si="700"/>
        <v>0.61237715576243335</v>
      </c>
      <c r="BR480" s="230">
        <f t="shared" si="700"/>
        <v>0.5383766597823747</v>
      </c>
      <c r="BS480" s="230">
        <f t="shared" si="700"/>
        <v>0.46437616380231606</v>
      </c>
      <c r="BT480" s="230">
        <f t="shared" si="700"/>
        <v>0.39037566782225719</v>
      </c>
      <c r="BU480" s="230">
        <f t="shared" si="701"/>
        <v>0.31637517184219854</v>
      </c>
      <c r="BV480" s="230">
        <f t="shared" si="701"/>
        <v>0.2423746758621399</v>
      </c>
      <c r="BW480" s="230">
        <f t="shared" si="701"/>
        <v>0.16837417988208125</v>
      </c>
      <c r="BX480" s="230">
        <f t="shared" si="701"/>
        <v>9.4373683902022609E-2</v>
      </c>
      <c r="BY480" s="230">
        <f t="shared" si="701"/>
        <v>2.0373187921963964E-2</v>
      </c>
      <c r="BZ480" s="230">
        <f t="shared" si="701"/>
        <v>-4.2057892718050188E-2</v>
      </c>
      <c r="CA480" s="230">
        <f t="shared" si="701"/>
        <v>-4.9247791105278001E-2</v>
      </c>
      <c r="CB480" s="230">
        <f t="shared" si="701"/>
        <v>-4.9247791105278001E-2</v>
      </c>
      <c r="CC480" s="230">
        <f t="shared" si="701"/>
        <v>-4.9247791105278001E-2</v>
      </c>
      <c r="CD480" s="230">
        <f t="shared" si="701"/>
        <v>-4.9247791105278001E-2</v>
      </c>
      <c r="CE480" s="230">
        <f t="shared" si="702"/>
        <v>-4.9247791105278001E-2</v>
      </c>
      <c r="CF480" s="230">
        <f t="shared" si="702"/>
        <v>-4.9247791105278001E-2</v>
      </c>
      <c r="CG480" s="230">
        <f t="shared" si="702"/>
        <v>-4.9247791105278001E-2</v>
      </c>
      <c r="CH480" s="230">
        <f t="shared" si="702"/>
        <v>-4.9247791105278001E-2</v>
      </c>
      <c r="CI480" s="230">
        <f t="shared" si="702"/>
        <v>-4.9247791105278001E-2</v>
      </c>
      <c r="CJ480" s="230">
        <f t="shared" si="702"/>
        <v>-4.9247791105278001E-2</v>
      </c>
      <c r="CK480" s="230">
        <f t="shared" si="702"/>
        <v>-4.9247791105278001E-2</v>
      </c>
      <c r="CL480" s="230">
        <f t="shared" si="702"/>
        <v>-4.9247791105278001E-2</v>
      </c>
      <c r="CM480" s="230">
        <f t="shared" si="702"/>
        <v>-4.9247791105278001E-2</v>
      </c>
      <c r="CN480" s="230">
        <f t="shared" si="702"/>
        <v>-4.9247791105278001E-2</v>
      </c>
      <c r="CO480" s="230">
        <f t="shared" si="703"/>
        <v>-4.9247791105278001E-2</v>
      </c>
      <c r="CP480" s="230">
        <f t="shared" si="703"/>
        <v>-4.9247791105278001E-2</v>
      </c>
      <c r="CQ480" s="230">
        <f t="shared" si="703"/>
        <v>-4.9247791105278001E-2</v>
      </c>
      <c r="CR480" s="230">
        <f t="shared" si="703"/>
        <v>-4.9247791105278001E-2</v>
      </c>
      <c r="CS480" s="230">
        <f t="shared" si="703"/>
        <v>-4.9247791105278001E-2</v>
      </c>
      <c r="CT480" s="230">
        <f t="shared" si="703"/>
        <v>-4.9247791105278001E-2</v>
      </c>
      <c r="CU480" s="230">
        <f t="shared" si="703"/>
        <v>-4.9247791105278001E-2</v>
      </c>
      <c r="CV480" s="230">
        <f t="shared" si="703"/>
        <v>-4.9247791105278001E-2</v>
      </c>
      <c r="CW480" s="230">
        <f t="shared" si="703"/>
        <v>-4.9247791105278001E-2</v>
      </c>
      <c r="CX480" s="230">
        <f t="shared" si="703"/>
        <v>-4.9247791105278001E-2</v>
      </c>
      <c r="CY480" s="230">
        <f t="shared" si="704"/>
        <v>-4.9247791105278001E-2</v>
      </c>
      <c r="CZ480" s="230">
        <f t="shared" si="704"/>
        <v>-4.9247791105278001E-2</v>
      </c>
      <c r="DA480" s="230">
        <f t="shared" si="704"/>
        <v>-4.9247791105278001E-2</v>
      </c>
      <c r="DB480" s="230">
        <f t="shared" si="704"/>
        <v>-4.9247791105278001E-2</v>
      </c>
      <c r="DC480" s="230">
        <f t="shared" si="704"/>
        <v>-4.9247791105278001E-2</v>
      </c>
      <c r="DD480" s="230">
        <f t="shared" si="704"/>
        <v>-4.9247791105278001E-2</v>
      </c>
      <c r="DE480" s="230">
        <f t="shared" si="704"/>
        <v>-4.9247791105278001E-2</v>
      </c>
      <c r="DF480" s="230">
        <f t="shared" si="704"/>
        <v>-4.9247791105278001E-2</v>
      </c>
      <c r="DG480" s="230">
        <f t="shared" si="704"/>
        <v>-4.9247791105278001E-2</v>
      </c>
      <c r="DH480" s="230">
        <f t="shared" si="704"/>
        <v>-4.9247791105278001E-2</v>
      </c>
      <c r="DI480" s="230">
        <f t="shared" si="705"/>
        <v>-4.9247791105278001E-2</v>
      </c>
      <c r="DJ480" s="230">
        <f t="shared" si="705"/>
        <v>-4.9247791105278001E-2</v>
      </c>
      <c r="DK480" s="230">
        <f t="shared" si="705"/>
        <v>-4.9247791105278001E-2</v>
      </c>
      <c r="DL480" s="230">
        <f t="shared" si="705"/>
        <v>-4.9247791105278001E-2</v>
      </c>
      <c r="DM480" s="230">
        <f t="shared" si="705"/>
        <v>-4.9247791105278001E-2</v>
      </c>
      <c r="DN480" s="230">
        <f t="shared" si="705"/>
        <v>-4.9247791105278001E-2</v>
      </c>
      <c r="DO480" s="230">
        <f t="shared" si="705"/>
        <v>-4.9247791105278001E-2</v>
      </c>
      <c r="DP480" s="230">
        <f t="shared" si="705"/>
        <v>-4.9247791105278001E-2</v>
      </c>
    </row>
    <row r="481" spans="2:120" x14ac:dyDescent="0.25">
      <c r="B481" s="174">
        <v>1</v>
      </c>
      <c r="C481" s="174">
        <f>B481+1</f>
        <v>2</v>
      </c>
      <c r="D481" s="174">
        <f t="shared" ref="D481:BR481" si="706">C481+1</f>
        <v>3</v>
      </c>
      <c r="E481" s="174">
        <f t="shared" si="706"/>
        <v>4</v>
      </c>
      <c r="F481" s="174">
        <f t="shared" si="706"/>
        <v>5</v>
      </c>
      <c r="G481" s="174">
        <f t="shared" si="706"/>
        <v>6</v>
      </c>
      <c r="H481" s="174">
        <f t="shared" si="706"/>
        <v>7</v>
      </c>
      <c r="I481" s="174">
        <f t="shared" si="706"/>
        <v>8</v>
      </c>
      <c r="J481" s="174">
        <f t="shared" si="706"/>
        <v>9</v>
      </c>
      <c r="K481" s="174">
        <f t="shared" si="706"/>
        <v>10</v>
      </c>
      <c r="L481" s="174">
        <f t="shared" si="706"/>
        <v>11</v>
      </c>
      <c r="M481" s="174">
        <f t="shared" ref="M481" si="707">L481+1</f>
        <v>12</v>
      </c>
      <c r="N481" s="174">
        <f t="shared" ref="N481" si="708">M481+1</f>
        <v>13</v>
      </c>
      <c r="O481" s="174">
        <f t="shared" ref="O481" si="709">N481+1</f>
        <v>14</v>
      </c>
      <c r="P481" s="174">
        <f t="shared" ref="P481" si="710">O481+1</f>
        <v>15</v>
      </c>
      <c r="Q481" s="174">
        <f t="shared" si="706"/>
        <v>16</v>
      </c>
      <c r="R481" s="174">
        <f t="shared" si="706"/>
        <v>17</v>
      </c>
      <c r="S481" s="174">
        <f t="shared" si="706"/>
        <v>18</v>
      </c>
      <c r="T481" s="174">
        <f t="shared" si="706"/>
        <v>19</v>
      </c>
      <c r="U481" s="174">
        <f t="shared" si="706"/>
        <v>20</v>
      </c>
      <c r="V481" s="174">
        <f t="shared" si="706"/>
        <v>21</v>
      </c>
      <c r="W481" s="174">
        <f t="shared" si="706"/>
        <v>22</v>
      </c>
      <c r="X481" s="174">
        <f t="shared" si="706"/>
        <v>23</v>
      </c>
      <c r="Y481" s="174">
        <f t="shared" si="706"/>
        <v>24</v>
      </c>
      <c r="Z481" s="174">
        <f t="shared" si="706"/>
        <v>25</v>
      </c>
      <c r="AA481" s="174">
        <f t="shared" si="706"/>
        <v>26</v>
      </c>
      <c r="AB481" s="174">
        <f t="shared" si="706"/>
        <v>27</v>
      </c>
      <c r="AC481" s="174">
        <f t="shared" si="706"/>
        <v>28</v>
      </c>
      <c r="AD481" s="174">
        <f t="shared" si="706"/>
        <v>29</v>
      </c>
      <c r="AE481" s="174">
        <f t="shared" si="706"/>
        <v>30</v>
      </c>
      <c r="AF481" s="174">
        <f t="shared" si="706"/>
        <v>31</v>
      </c>
      <c r="AG481" s="174">
        <f t="shared" si="706"/>
        <v>32</v>
      </c>
      <c r="AH481" s="174">
        <f t="shared" si="706"/>
        <v>33</v>
      </c>
      <c r="AI481" s="174">
        <f t="shared" si="706"/>
        <v>34</v>
      </c>
      <c r="AJ481" s="174">
        <f t="shared" si="706"/>
        <v>35</v>
      </c>
      <c r="AK481" s="174">
        <f t="shared" si="706"/>
        <v>36</v>
      </c>
      <c r="AL481" s="174">
        <f t="shared" si="706"/>
        <v>37</v>
      </c>
      <c r="AM481" s="174">
        <f t="shared" si="706"/>
        <v>38</v>
      </c>
      <c r="AN481" s="174">
        <f t="shared" si="706"/>
        <v>39</v>
      </c>
      <c r="AO481" s="174">
        <f t="shared" si="706"/>
        <v>40</v>
      </c>
      <c r="AP481" s="174">
        <f t="shared" si="706"/>
        <v>41</v>
      </c>
      <c r="AQ481" s="174">
        <f t="shared" si="706"/>
        <v>42</v>
      </c>
      <c r="AR481" s="174">
        <f t="shared" si="706"/>
        <v>43</v>
      </c>
      <c r="AS481" s="174">
        <f t="shared" si="706"/>
        <v>44</v>
      </c>
      <c r="AT481" s="174">
        <f t="shared" si="706"/>
        <v>45</v>
      </c>
      <c r="AU481" s="174">
        <f t="shared" si="706"/>
        <v>46</v>
      </c>
      <c r="AV481" s="174">
        <f t="shared" si="706"/>
        <v>47</v>
      </c>
      <c r="AW481" s="174">
        <f t="shared" si="706"/>
        <v>48</v>
      </c>
      <c r="AX481" s="174">
        <f t="shared" si="706"/>
        <v>49</v>
      </c>
      <c r="AY481" s="174">
        <f t="shared" si="706"/>
        <v>50</v>
      </c>
      <c r="AZ481" s="174">
        <f t="shared" si="706"/>
        <v>51</v>
      </c>
      <c r="BA481" s="174">
        <f t="shared" si="706"/>
        <v>52</v>
      </c>
      <c r="BB481" s="174">
        <f t="shared" si="706"/>
        <v>53</v>
      </c>
      <c r="BC481" s="174">
        <f t="shared" si="706"/>
        <v>54</v>
      </c>
      <c r="BD481" s="174">
        <f t="shared" si="706"/>
        <v>55</v>
      </c>
      <c r="BE481" s="174">
        <f t="shared" si="706"/>
        <v>56</v>
      </c>
      <c r="BF481" s="174">
        <f t="shared" si="706"/>
        <v>57</v>
      </c>
      <c r="BG481" s="174">
        <f t="shared" si="706"/>
        <v>58</v>
      </c>
      <c r="BH481" s="174">
        <f t="shared" si="706"/>
        <v>59</v>
      </c>
      <c r="BI481" s="174">
        <f t="shared" si="706"/>
        <v>60</v>
      </c>
      <c r="BJ481" s="174">
        <f t="shared" si="706"/>
        <v>61</v>
      </c>
      <c r="BK481" s="174">
        <f t="shared" si="706"/>
        <v>62</v>
      </c>
      <c r="BL481" s="174">
        <f t="shared" si="706"/>
        <v>63</v>
      </c>
      <c r="BM481" s="174">
        <f t="shared" si="706"/>
        <v>64</v>
      </c>
      <c r="BN481" s="174">
        <f t="shared" si="706"/>
        <v>65</v>
      </c>
      <c r="BO481" s="174">
        <f t="shared" si="706"/>
        <v>66</v>
      </c>
      <c r="BP481" s="174">
        <f t="shared" si="706"/>
        <v>67</v>
      </c>
      <c r="BQ481" s="174">
        <f t="shared" si="706"/>
        <v>68</v>
      </c>
      <c r="BR481" s="174">
        <f t="shared" si="706"/>
        <v>69</v>
      </c>
      <c r="BS481" s="174">
        <f t="shared" ref="BS481:DP481" si="711">BR481+1</f>
        <v>70</v>
      </c>
      <c r="BT481" s="174">
        <f t="shared" si="711"/>
        <v>71</v>
      </c>
      <c r="BU481" s="174">
        <f t="shared" si="711"/>
        <v>72</v>
      </c>
      <c r="BV481" s="174">
        <f t="shared" si="711"/>
        <v>73</v>
      </c>
      <c r="BW481" s="174">
        <f t="shared" si="711"/>
        <v>74</v>
      </c>
      <c r="BX481" s="174">
        <f t="shared" si="711"/>
        <v>75</v>
      </c>
      <c r="BY481" s="174">
        <f t="shared" si="711"/>
        <v>76</v>
      </c>
      <c r="BZ481" s="174">
        <f t="shared" si="711"/>
        <v>77</v>
      </c>
      <c r="CA481" s="174">
        <f t="shared" si="711"/>
        <v>78</v>
      </c>
      <c r="CB481" s="174">
        <f t="shared" si="711"/>
        <v>79</v>
      </c>
      <c r="CC481" s="174">
        <f t="shared" si="711"/>
        <v>80</v>
      </c>
      <c r="CD481" s="174">
        <f t="shared" si="711"/>
        <v>81</v>
      </c>
      <c r="CE481" s="174">
        <f t="shared" si="711"/>
        <v>82</v>
      </c>
      <c r="CF481" s="174">
        <f t="shared" si="711"/>
        <v>83</v>
      </c>
      <c r="CG481" s="174">
        <f t="shared" si="711"/>
        <v>84</v>
      </c>
      <c r="CH481" s="174">
        <f t="shared" si="711"/>
        <v>85</v>
      </c>
      <c r="CI481" s="174">
        <f t="shared" si="711"/>
        <v>86</v>
      </c>
      <c r="CJ481" s="174">
        <f t="shared" si="711"/>
        <v>87</v>
      </c>
      <c r="CK481" s="174">
        <f t="shared" si="711"/>
        <v>88</v>
      </c>
      <c r="CL481" s="174">
        <f t="shared" si="711"/>
        <v>89</v>
      </c>
      <c r="CM481" s="174">
        <f t="shared" si="711"/>
        <v>90</v>
      </c>
      <c r="CN481" s="174">
        <f t="shared" si="711"/>
        <v>91</v>
      </c>
      <c r="CO481" s="174">
        <f t="shared" si="711"/>
        <v>92</v>
      </c>
      <c r="CP481" s="174">
        <f t="shared" si="711"/>
        <v>93</v>
      </c>
      <c r="CQ481" s="174">
        <f t="shared" si="711"/>
        <v>94</v>
      </c>
      <c r="CR481" s="174">
        <f t="shared" si="711"/>
        <v>95</v>
      </c>
      <c r="CS481" s="174">
        <f t="shared" si="711"/>
        <v>96</v>
      </c>
      <c r="CT481" s="174">
        <f t="shared" si="711"/>
        <v>97</v>
      </c>
      <c r="CU481" s="174">
        <f t="shared" si="711"/>
        <v>98</v>
      </c>
      <c r="CV481" s="174">
        <f t="shared" si="711"/>
        <v>99</v>
      </c>
      <c r="CW481" s="174">
        <f t="shared" si="711"/>
        <v>100</v>
      </c>
      <c r="CX481" s="174">
        <f t="shared" si="711"/>
        <v>101</v>
      </c>
      <c r="CY481" s="174">
        <f t="shared" si="711"/>
        <v>102</v>
      </c>
      <c r="CZ481" s="174">
        <f t="shared" si="711"/>
        <v>103</v>
      </c>
      <c r="DA481" s="174">
        <f t="shared" si="711"/>
        <v>104</v>
      </c>
      <c r="DB481" s="174">
        <f t="shared" si="711"/>
        <v>105</v>
      </c>
      <c r="DC481" s="174">
        <f t="shared" si="711"/>
        <v>106</v>
      </c>
      <c r="DD481" s="174">
        <f t="shared" si="711"/>
        <v>107</v>
      </c>
      <c r="DE481" s="174">
        <f t="shared" si="711"/>
        <v>108</v>
      </c>
      <c r="DF481" s="174">
        <f t="shared" si="711"/>
        <v>109</v>
      </c>
      <c r="DG481" s="174">
        <f t="shared" si="711"/>
        <v>110</v>
      </c>
      <c r="DH481" s="174">
        <f t="shared" si="711"/>
        <v>111</v>
      </c>
      <c r="DI481" s="174">
        <f t="shared" si="711"/>
        <v>112</v>
      </c>
      <c r="DJ481" s="174">
        <f t="shared" si="711"/>
        <v>113</v>
      </c>
      <c r="DK481" s="174">
        <f t="shared" si="711"/>
        <v>114</v>
      </c>
      <c r="DL481" s="174">
        <f t="shared" si="711"/>
        <v>115</v>
      </c>
      <c r="DM481" s="174">
        <f t="shared" si="711"/>
        <v>116</v>
      </c>
      <c r="DN481" s="174">
        <f t="shared" si="711"/>
        <v>117</v>
      </c>
      <c r="DO481" s="174">
        <f t="shared" si="711"/>
        <v>118</v>
      </c>
      <c r="DP481" s="174">
        <f t="shared" si="711"/>
        <v>119</v>
      </c>
    </row>
    <row r="482" spans="2:120" x14ac:dyDescent="0.25">
      <c r="Q482" s="253"/>
      <c r="AP482" s="253"/>
      <c r="AX482" s="253"/>
    </row>
  </sheetData>
  <mergeCells count="8">
    <mergeCell ref="AN32:AR32"/>
    <mergeCell ref="B271:D271"/>
    <mergeCell ref="P2:S2"/>
    <mergeCell ref="AI5:AJ5"/>
    <mergeCell ref="H3:J3"/>
    <mergeCell ref="AJ3:AL3"/>
    <mergeCell ref="U2:X2"/>
    <mergeCell ref="O3:O5"/>
  </mergeCells>
  <conditionalFormatting sqref="W9:W55">
    <cfRule type="cellIs" dxfId="27" priority="10" operator="notBetween">
      <formula>-0.00001</formula>
      <formula>0.00001</formula>
    </cfRule>
  </conditionalFormatting>
  <conditionalFormatting sqref="W60:W268">
    <cfRule type="cellIs" dxfId="26" priority="2" operator="notBetween">
      <formula>-0.00001</formula>
      <formula>0.00001</formula>
    </cfRule>
  </conditionalFormatting>
  <conditionalFormatting sqref="W272:W480">
    <cfRule type="cellIs" dxfId="25" priority="8" operator="notBetween">
      <formula>-0.00001</formula>
      <formula>0.00001</formula>
    </cfRule>
  </conditionalFormatting>
  <conditionalFormatting sqref="Y21 Y23:Y30">
    <cfRule type="cellIs" dxfId="24" priority="26" operator="equal">
      <formula>0</formula>
    </cfRule>
  </conditionalFormatting>
  <conditionalFormatting sqref="Y46 Y48:Y55">
    <cfRule type="cellIs" dxfId="23" priority="19" operator="equal">
      <formula>0</formula>
    </cfRule>
  </conditionalFormatting>
  <conditionalFormatting sqref="AD9">
    <cfRule type="expression" dxfId="22" priority="33">
      <formula>ABS(#REF!-#REF!)&gt;1</formula>
    </cfRule>
  </conditionalFormatting>
  <conditionalFormatting sqref="AD11:AD18">
    <cfRule type="expression" dxfId="21" priority="30">
      <formula>ABS(#REF!-#REF!)&gt;1</formula>
    </cfRule>
  </conditionalFormatting>
  <conditionalFormatting sqref="AD21">
    <cfRule type="expression" dxfId="20" priority="28">
      <formula>ABS(#REF!-#REF!)&gt;1</formula>
    </cfRule>
  </conditionalFormatting>
  <conditionalFormatting sqref="AD23:AD30">
    <cfRule type="expression" dxfId="19" priority="27">
      <formula>ABS(#REF!-#REF!)&gt;1</formula>
    </cfRule>
  </conditionalFormatting>
  <conditionalFormatting sqref="AD34">
    <cfRule type="expression" dxfId="18" priority="24">
      <formula>ABS(#REF!-#REF!)&gt;1</formula>
    </cfRule>
  </conditionalFormatting>
  <conditionalFormatting sqref="AD36:AD43">
    <cfRule type="expression" dxfId="17" priority="23">
      <formula>ABS(#REF!-#REF!)&gt;1</formula>
    </cfRule>
  </conditionalFormatting>
  <conditionalFormatting sqref="AD46">
    <cfRule type="expression" dxfId="16" priority="21">
      <formula>ABS(#REF!-#REF!)&gt;1</formula>
    </cfRule>
  </conditionalFormatting>
  <conditionalFormatting sqref="AD48:AD55">
    <cfRule type="expression" dxfId="15" priority="20">
      <formula>ABS(#REF!-#REF!)&gt;1</formula>
    </cfRule>
  </conditionalFormatting>
  <conditionalFormatting sqref="AD60:AD268">
    <cfRule type="expression" dxfId="14" priority="3">
      <formula>ABS(#REF!-#REF!)&gt;1</formula>
    </cfRule>
  </conditionalFormatting>
  <conditionalFormatting sqref="AD272:AD480">
    <cfRule type="expression" dxfId="13" priority="17">
      <formula>ABS(#REF!-#REF!)&gt;1</formula>
    </cfRule>
  </conditionalFormatting>
  <conditionalFormatting sqref="AJ9 AJ11:AJ18 AJ21 AJ23:AJ30 AJ34 AJ36:AJ43 AJ46 AJ48:AJ55 AJ272:AJ480">
    <cfRule type="expression" dxfId="12" priority="5">
      <formula>OR(AJ9=AI9,AJ9="-")</formula>
    </cfRule>
  </conditionalFormatting>
  <conditionalFormatting sqref="AJ60:AJ268">
    <cfRule type="expression" dxfId="11" priority="1">
      <formula>OR(AJ60=AI60,AJ60="-")</formula>
    </cfRule>
  </conditionalFormatting>
  <pageMargins left="0.7" right="0.7" top="0.78740157499999996" bottom="0.78740157499999996" header="0.3" footer="0.3"/>
  <ignoredErrors>
    <ignoredError sqref="C16:D16 D9 G9 C11:D11 G11 C12:D12 G12 C13:D13 G13 C14:D14 G14 C15:D15 G15 G16" unlockedFormula="1"/>
  </ignoredErrors>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BA3E2-BAB2-4EBD-9264-F01575C7191D}">
  <dimension ref="A2:CP21"/>
  <sheetViews>
    <sheetView workbookViewId="0">
      <selection activeCell="L481" sqref="L481:P481"/>
    </sheetView>
  </sheetViews>
  <sheetFormatPr baseColWidth="10" defaultRowHeight="15" x14ac:dyDescent="0.25"/>
  <cols>
    <col min="2" max="2" width="12.85546875" bestFit="1" customWidth="1"/>
    <col min="3" max="3" width="9.7109375" bestFit="1" customWidth="1"/>
    <col min="4" max="4" width="8.140625" bestFit="1" customWidth="1"/>
    <col min="7" max="7" width="15.140625" customWidth="1"/>
    <col min="8" max="8" width="15.28515625" customWidth="1"/>
    <col min="9" max="9" width="15" customWidth="1"/>
    <col min="10" max="10" width="14.28515625" customWidth="1"/>
    <col min="14" max="14" width="12" bestFit="1" customWidth="1"/>
  </cols>
  <sheetData>
    <row r="2" spans="1:94" s="176" customFormat="1" x14ac:dyDescent="0.25">
      <c r="A2" s="174"/>
      <c r="B2" s="272"/>
      <c r="C2" s="273"/>
      <c r="D2" s="273">
        <v>2010</v>
      </c>
      <c r="E2" s="273">
        <f>D2+1</f>
        <v>2011</v>
      </c>
      <c r="F2" s="273">
        <f t="shared" ref="F2:N2" si="0">E2+1</f>
        <v>2012</v>
      </c>
      <c r="G2" s="273">
        <f t="shared" si="0"/>
        <v>2013</v>
      </c>
      <c r="H2" s="273">
        <f t="shared" si="0"/>
        <v>2014</v>
      </c>
      <c r="I2" s="273">
        <f t="shared" si="0"/>
        <v>2015</v>
      </c>
      <c r="J2" s="273">
        <f t="shared" si="0"/>
        <v>2016</v>
      </c>
      <c r="K2" s="273">
        <f t="shared" si="0"/>
        <v>2017</v>
      </c>
      <c r="L2" s="273">
        <f t="shared" si="0"/>
        <v>2018</v>
      </c>
      <c r="M2" s="273">
        <f t="shared" si="0"/>
        <v>2019</v>
      </c>
      <c r="N2" s="273">
        <f t="shared" si="0"/>
        <v>2020</v>
      </c>
      <c r="O2" s="214">
        <f t="shared" ref="O2:X2" si="1">N2+1</f>
        <v>2021</v>
      </c>
      <c r="P2" s="214">
        <f t="shared" si="1"/>
        <v>2022</v>
      </c>
      <c r="Q2" s="214">
        <f t="shared" si="1"/>
        <v>2023</v>
      </c>
      <c r="R2" s="214">
        <f t="shared" si="1"/>
        <v>2024</v>
      </c>
      <c r="S2" s="214">
        <f t="shared" si="1"/>
        <v>2025</v>
      </c>
      <c r="T2" s="214">
        <f t="shared" si="1"/>
        <v>2026</v>
      </c>
      <c r="U2" s="214">
        <f t="shared" si="1"/>
        <v>2027</v>
      </c>
      <c r="V2" s="214">
        <f t="shared" si="1"/>
        <v>2028</v>
      </c>
      <c r="W2" s="214">
        <f t="shared" si="1"/>
        <v>2029</v>
      </c>
      <c r="X2" s="214">
        <f t="shared" si="1"/>
        <v>2030</v>
      </c>
      <c r="Y2" s="214">
        <f t="shared" ref="Y2:CJ2" si="2">X2+1</f>
        <v>2031</v>
      </c>
      <c r="Z2" s="214">
        <f t="shared" si="2"/>
        <v>2032</v>
      </c>
      <c r="AA2" s="214">
        <f t="shared" si="2"/>
        <v>2033</v>
      </c>
      <c r="AB2" s="214">
        <f t="shared" si="2"/>
        <v>2034</v>
      </c>
      <c r="AC2" s="214">
        <f t="shared" si="2"/>
        <v>2035</v>
      </c>
      <c r="AD2" s="214">
        <f t="shared" si="2"/>
        <v>2036</v>
      </c>
      <c r="AE2" s="214">
        <f t="shared" si="2"/>
        <v>2037</v>
      </c>
      <c r="AF2" s="214">
        <f t="shared" si="2"/>
        <v>2038</v>
      </c>
      <c r="AG2" s="214">
        <f t="shared" si="2"/>
        <v>2039</v>
      </c>
      <c r="AH2" s="214">
        <f t="shared" si="2"/>
        <v>2040</v>
      </c>
      <c r="AI2" s="214">
        <f t="shared" si="2"/>
        <v>2041</v>
      </c>
      <c r="AJ2" s="214">
        <f t="shared" si="2"/>
        <v>2042</v>
      </c>
      <c r="AK2" s="214">
        <f t="shared" si="2"/>
        <v>2043</v>
      </c>
      <c r="AL2" s="214">
        <f t="shared" si="2"/>
        <v>2044</v>
      </c>
      <c r="AM2" s="214">
        <f t="shared" si="2"/>
        <v>2045</v>
      </c>
      <c r="AN2" s="214">
        <f t="shared" si="2"/>
        <v>2046</v>
      </c>
      <c r="AO2" s="214">
        <f t="shared" si="2"/>
        <v>2047</v>
      </c>
      <c r="AP2" s="214">
        <f t="shared" si="2"/>
        <v>2048</v>
      </c>
      <c r="AQ2" s="214">
        <f t="shared" si="2"/>
        <v>2049</v>
      </c>
      <c r="AR2" s="214">
        <f t="shared" si="2"/>
        <v>2050</v>
      </c>
      <c r="AS2" s="214">
        <f t="shared" si="2"/>
        <v>2051</v>
      </c>
      <c r="AT2" s="214">
        <f t="shared" si="2"/>
        <v>2052</v>
      </c>
      <c r="AU2" s="214">
        <f t="shared" si="2"/>
        <v>2053</v>
      </c>
      <c r="AV2" s="214">
        <f t="shared" si="2"/>
        <v>2054</v>
      </c>
      <c r="AW2" s="214">
        <f t="shared" si="2"/>
        <v>2055</v>
      </c>
      <c r="AX2" s="214">
        <f t="shared" si="2"/>
        <v>2056</v>
      </c>
      <c r="AY2" s="214">
        <f t="shared" si="2"/>
        <v>2057</v>
      </c>
      <c r="AZ2" s="214">
        <f t="shared" si="2"/>
        <v>2058</v>
      </c>
      <c r="BA2" s="214">
        <f t="shared" si="2"/>
        <v>2059</v>
      </c>
      <c r="BB2" s="214">
        <f t="shared" si="2"/>
        <v>2060</v>
      </c>
      <c r="BC2" s="214">
        <f t="shared" si="2"/>
        <v>2061</v>
      </c>
      <c r="BD2" s="214">
        <f t="shared" si="2"/>
        <v>2062</v>
      </c>
      <c r="BE2" s="214">
        <f t="shared" si="2"/>
        <v>2063</v>
      </c>
      <c r="BF2" s="214">
        <f t="shared" si="2"/>
        <v>2064</v>
      </c>
      <c r="BG2" s="214">
        <f t="shared" si="2"/>
        <v>2065</v>
      </c>
      <c r="BH2" s="214">
        <f t="shared" si="2"/>
        <v>2066</v>
      </c>
      <c r="BI2" s="214">
        <f t="shared" si="2"/>
        <v>2067</v>
      </c>
      <c r="BJ2" s="214">
        <f t="shared" si="2"/>
        <v>2068</v>
      </c>
      <c r="BK2" s="214">
        <f t="shared" si="2"/>
        <v>2069</v>
      </c>
      <c r="BL2" s="214">
        <f t="shared" si="2"/>
        <v>2070</v>
      </c>
      <c r="BM2" s="214">
        <f t="shared" si="2"/>
        <v>2071</v>
      </c>
      <c r="BN2" s="214">
        <f t="shared" si="2"/>
        <v>2072</v>
      </c>
      <c r="BO2" s="214">
        <f t="shared" si="2"/>
        <v>2073</v>
      </c>
      <c r="BP2" s="214">
        <f t="shared" si="2"/>
        <v>2074</v>
      </c>
      <c r="BQ2" s="214">
        <f t="shared" si="2"/>
        <v>2075</v>
      </c>
      <c r="BR2" s="214">
        <f t="shared" si="2"/>
        <v>2076</v>
      </c>
      <c r="BS2" s="214">
        <f t="shared" si="2"/>
        <v>2077</v>
      </c>
      <c r="BT2" s="214">
        <f t="shared" si="2"/>
        <v>2078</v>
      </c>
      <c r="BU2" s="214">
        <f t="shared" si="2"/>
        <v>2079</v>
      </c>
      <c r="BV2" s="214">
        <f t="shared" si="2"/>
        <v>2080</v>
      </c>
      <c r="BW2" s="214">
        <f t="shared" si="2"/>
        <v>2081</v>
      </c>
      <c r="BX2" s="214">
        <f t="shared" si="2"/>
        <v>2082</v>
      </c>
      <c r="BY2" s="214">
        <f t="shared" si="2"/>
        <v>2083</v>
      </c>
      <c r="BZ2" s="214">
        <f t="shared" si="2"/>
        <v>2084</v>
      </c>
      <c r="CA2" s="214">
        <f t="shared" si="2"/>
        <v>2085</v>
      </c>
      <c r="CB2" s="214">
        <f t="shared" si="2"/>
        <v>2086</v>
      </c>
      <c r="CC2" s="214">
        <f t="shared" si="2"/>
        <v>2087</v>
      </c>
      <c r="CD2" s="214">
        <f t="shared" si="2"/>
        <v>2088</v>
      </c>
      <c r="CE2" s="214">
        <f t="shared" si="2"/>
        <v>2089</v>
      </c>
      <c r="CF2" s="214">
        <f t="shared" si="2"/>
        <v>2090</v>
      </c>
      <c r="CG2" s="214">
        <f t="shared" si="2"/>
        <v>2091</v>
      </c>
      <c r="CH2" s="214">
        <f t="shared" si="2"/>
        <v>2092</v>
      </c>
      <c r="CI2" s="214">
        <f t="shared" si="2"/>
        <v>2093</v>
      </c>
      <c r="CJ2" s="214">
        <f t="shared" si="2"/>
        <v>2094</v>
      </c>
      <c r="CK2" s="214">
        <f t="shared" ref="CK2:CP2" si="3">CJ2+1</f>
        <v>2095</v>
      </c>
      <c r="CL2" s="214">
        <f t="shared" si="3"/>
        <v>2096</v>
      </c>
      <c r="CM2" s="214">
        <f t="shared" si="3"/>
        <v>2097</v>
      </c>
      <c r="CN2" s="214">
        <f t="shared" si="3"/>
        <v>2098</v>
      </c>
      <c r="CO2" s="214">
        <f t="shared" si="3"/>
        <v>2099</v>
      </c>
      <c r="CP2" s="180">
        <f t="shared" si="3"/>
        <v>2100</v>
      </c>
    </row>
    <row r="3" spans="1:94" s="176" customFormat="1" x14ac:dyDescent="0.25">
      <c r="A3" s="174"/>
      <c r="B3" s="264"/>
      <c r="C3" s="226"/>
      <c r="D3" s="265">
        <v>2010</v>
      </c>
      <c r="E3" s="265"/>
      <c r="F3" s="265"/>
      <c r="G3" s="265"/>
      <c r="H3" s="265"/>
      <c r="I3" s="265">
        <v>2015</v>
      </c>
      <c r="J3" s="265"/>
      <c r="K3" s="265"/>
      <c r="L3" s="265"/>
      <c r="M3" s="265"/>
      <c r="N3" s="265">
        <v>2020</v>
      </c>
      <c r="O3" s="265"/>
      <c r="P3" s="266"/>
      <c r="Q3" s="266"/>
      <c r="R3" s="266"/>
      <c r="S3" s="265">
        <v>2025</v>
      </c>
      <c r="T3" s="266"/>
      <c r="U3" s="266"/>
      <c r="V3" s="266"/>
      <c r="W3" s="267"/>
      <c r="X3" s="268">
        <v>2030</v>
      </c>
      <c r="Y3" s="265"/>
      <c r="Z3" s="265"/>
      <c r="AA3" s="265"/>
      <c r="AB3" s="265"/>
      <c r="AC3" s="265">
        <v>2035</v>
      </c>
      <c r="AD3" s="265"/>
      <c r="AE3" s="265"/>
      <c r="AF3" s="265"/>
      <c r="AG3" s="265"/>
      <c r="AH3" s="265">
        <v>2040</v>
      </c>
      <c r="AI3" s="265"/>
      <c r="AJ3" s="265"/>
      <c r="AK3" s="265"/>
      <c r="AL3" s="265"/>
      <c r="AM3" s="265">
        <v>2045</v>
      </c>
      <c r="AN3" s="265"/>
      <c r="AO3" s="265"/>
      <c r="AP3" s="265"/>
      <c r="AQ3" s="265"/>
      <c r="AR3" s="265">
        <v>2050</v>
      </c>
      <c r="AS3" s="265"/>
      <c r="AT3" s="265"/>
      <c r="AU3" s="265"/>
      <c r="AV3" s="265"/>
      <c r="AW3" s="265">
        <v>2055</v>
      </c>
      <c r="AX3" s="265"/>
      <c r="AY3" s="265"/>
      <c r="AZ3" s="265"/>
      <c r="BA3" s="265"/>
      <c r="BB3" s="265">
        <v>2060</v>
      </c>
      <c r="BC3" s="265"/>
      <c r="BD3" s="265"/>
      <c r="BE3" s="265"/>
      <c r="BF3" s="265"/>
      <c r="BG3" s="265">
        <v>2065</v>
      </c>
      <c r="BH3" s="265"/>
      <c r="BI3" s="265"/>
      <c r="BJ3" s="265"/>
      <c r="BK3" s="265"/>
      <c r="BL3" s="265">
        <v>2070</v>
      </c>
      <c r="BM3" s="265"/>
      <c r="BN3" s="265"/>
      <c r="BO3" s="265"/>
      <c r="BP3" s="265"/>
      <c r="BQ3" s="265">
        <v>2075</v>
      </c>
      <c r="BR3" s="265"/>
      <c r="BS3" s="265"/>
      <c r="BT3" s="265"/>
      <c r="BU3" s="265"/>
      <c r="BV3" s="265">
        <v>2080</v>
      </c>
      <c r="BW3" s="265"/>
      <c r="BX3" s="265"/>
      <c r="BY3" s="265"/>
      <c r="BZ3" s="265"/>
      <c r="CA3" s="265">
        <v>2085</v>
      </c>
      <c r="CB3" s="265"/>
      <c r="CC3" s="265"/>
      <c r="CD3" s="265"/>
      <c r="CE3" s="265"/>
      <c r="CF3" s="265">
        <v>2090</v>
      </c>
      <c r="CG3" s="265"/>
      <c r="CH3" s="265"/>
      <c r="CI3" s="265"/>
      <c r="CJ3" s="265"/>
      <c r="CK3" s="265">
        <v>2095</v>
      </c>
      <c r="CL3" s="265"/>
      <c r="CM3" s="265"/>
      <c r="CN3" s="265"/>
      <c r="CO3" s="265"/>
      <c r="CP3" s="268">
        <v>2100</v>
      </c>
    </row>
    <row r="4" spans="1:94" s="176" customFormat="1" x14ac:dyDescent="0.25">
      <c r="A4" s="174"/>
      <c r="B4" s="264"/>
      <c r="C4" s="226"/>
      <c r="D4" s="265">
        <v>2010</v>
      </c>
      <c r="E4" s="265"/>
      <c r="F4" s="265"/>
      <c r="G4" s="265"/>
      <c r="H4" s="265"/>
      <c r="I4" s="265"/>
      <c r="J4" s="265"/>
      <c r="K4" s="265"/>
      <c r="L4" s="265"/>
      <c r="M4" s="265"/>
      <c r="N4" s="265">
        <v>2020</v>
      </c>
      <c r="O4" s="265"/>
      <c r="P4" s="266"/>
      <c r="Q4" s="266"/>
      <c r="R4" s="266"/>
      <c r="S4" s="265"/>
      <c r="T4" s="266"/>
      <c r="U4" s="266"/>
      <c r="V4" s="266"/>
      <c r="W4" s="267"/>
      <c r="X4" s="265">
        <v>2030</v>
      </c>
      <c r="Y4" s="265"/>
      <c r="Z4" s="265"/>
      <c r="AA4" s="265"/>
      <c r="AB4" s="265"/>
      <c r="AC4" s="265"/>
      <c r="AD4" s="265"/>
      <c r="AE4" s="265"/>
      <c r="AF4" s="265"/>
      <c r="AG4" s="265"/>
      <c r="AH4" s="265">
        <v>2040</v>
      </c>
      <c r="AI4" s="265"/>
      <c r="AJ4" s="265"/>
      <c r="AK4" s="265"/>
      <c r="AL4" s="265"/>
      <c r="AM4" s="265"/>
      <c r="AN4" s="265"/>
      <c r="AO4" s="265"/>
      <c r="AP4" s="265"/>
      <c r="AQ4" s="265"/>
      <c r="AR4" s="265">
        <v>2050</v>
      </c>
      <c r="AS4" s="265"/>
      <c r="AT4" s="265"/>
      <c r="AU4" s="265"/>
      <c r="AV4" s="265"/>
      <c r="AW4" s="265"/>
      <c r="AX4" s="265"/>
      <c r="AY4" s="265"/>
      <c r="AZ4" s="265"/>
      <c r="BA4" s="265"/>
      <c r="BB4" s="265">
        <v>2060</v>
      </c>
      <c r="BC4" s="265"/>
      <c r="BD4" s="265"/>
      <c r="BE4" s="265"/>
      <c r="BF4" s="265"/>
      <c r="BG4" s="265"/>
      <c r="BH4" s="265"/>
      <c r="BI4" s="265"/>
      <c r="BJ4" s="265"/>
      <c r="BK4" s="265"/>
      <c r="BL4" s="265">
        <v>2070</v>
      </c>
      <c r="BM4" s="265"/>
      <c r="BN4" s="265"/>
      <c r="BO4" s="265"/>
      <c r="BP4" s="265"/>
      <c r="BQ4" s="265"/>
      <c r="BR4" s="265"/>
      <c r="BS4" s="265"/>
      <c r="BT4" s="265"/>
      <c r="BU4" s="265"/>
      <c r="BV4" s="265">
        <v>2080</v>
      </c>
      <c r="BW4" s="265"/>
      <c r="BX4" s="265"/>
      <c r="BY4" s="265"/>
      <c r="BZ4" s="265"/>
      <c r="CA4" s="265"/>
      <c r="CB4" s="265"/>
      <c r="CC4" s="265"/>
      <c r="CD4" s="265"/>
      <c r="CE4" s="265"/>
      <c r="CF4" s="265">
        <v>2090</v>
      </c>
      <c r="CG4" s="265"/>
      <c r="CH4" s="265"/>
      <c r="CI4" s="265"/>
      <c r="CJ4" s="265"/>
      <c r="CK4" s="265"/>
      <c r="CL4" s="265"/>
      <c r="CM4" s="265"/>
      <c r="CN4" s="265"/>
      <c r="CO4" s="265"/>
      <c r="CP4" s="268">
        <v>2100</v>
      </c>
    </row>
    <row r="5" spans="1:94" s="176" customFormat="1" x14ac:dyDescent="0.25">
      <c r="A5" s="174"/>
      <c r="B5" s="213">
        <v>2020</v>
      </c>
      <c r="C5" s="214" t="str">
        <f>paths!S46</f>
        <v>China</v>
      </c>
      <c r="D5" s="289">
        <f>'data countries EDGAR'!D6/1000</f>
        <v>9.1060051106072013</v>
      </c>
      <c r="E5" s="289">
        <f>'data countries EDGAR'!E6/1000</f>
        <v>9.9557481664107002</v>
      </c>
      <c r="F5" s="289">
        <f>'data countries EDGAR'!F6/1000</f>
        <v>10.270740973698</v>
      </c>
      <c r="G5" s="289">
        <f>'data countries EDGAR'!G6/1000</f>
        <v>10.760430002475999</v>
      </c>
      <c r="H5" s="289">
        <f>'data countries EDGAR'!H6/1000</f>
        <v>10.881104245735999</v>
      </c>
      <c r="I5" s="289">
        <f>'data countries EDGAR'!I6/1000</f>
        <v>10.749896615323999</v>
      </c>
      <c r="J5" s="289">
        <f>'data countries EDGAR'!J6/1000</f>
        <v>10.77372584143</v>
      </c>
      <c r="K5" s="289">
        <f>'data countries EDGAR'!K6/1000</f>
        <v>10.999418847789</v>
      </c>
      <c r="L5" s="289">
        <f>'data countries EDGAR'!L6/1000</f>
        <v>11.527511684497</v>
      </c>
      <c r="M5" s="289">
        <f>'data countries EDGAR'!M6/1000</f>
        <v>11.813058173650001</v>
      </c>
      <c r="N5" s="290">
        <f>paths!AN21</f>
        <v>11.492629896470428</v>
      </c>
      <c r="O5" s="290">
        <f>paths!AO21</f>
        <v>11.172201619290854</v>
      </c>
      <c r="P5" s="290">
        <f>paths!AP21</f>
        <v>10.851773342111281</v>
      </c>
      <c r="Q5" s="290">
        <f>paths!AQ21</f>
        <v>10.531345064931706</v>
      </c>
      <c r="R5" s="290">
        <f>paths!AR21</f>
        <v>10.210916787752133</v>
      </c>
      <c r="S5" s="290">
        <f>paths!AS21</f>
        <v>9.8904885105725597</v>
      </c>
      <c r="T5" s="290">
        <f>paths!AT21</f>
        <v>9.5700602333929865</v>
      </c>
      <c r="U5" s="290">
        <f>paths!AU21</f>
        <v>9.2496319562134133</v>
      </c>
      <c r="V5" s="290">
        <f>paths!AV21</f>
        <v>8.92920367903384</v>
      </c>
      <c r="W5" s="290">
        <f>paths!AW21</f>
        <v>8.6087754018542668</v>
      </c>
      <c r="X5" s="290">
        <f>paths!AX21</f>
        <v>8.2883471246746936</v>
      </c>
      <c r="Y5" s="273"/>
      <c r="Z5" s="291"/>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180"/>
    </row>
    <row r="6" spans="1:94" s="176" customFormat="1" x14ac:dyDescent="0.25">
      <c r="A6" s="174"/>
      <c r="B6" s="215">
        <f>'web app'!$M$22</f>
        <v>2025</v>
      </c>
      <c r="D6" s="193"/>
      <c r="E6" s="193"/>
      <c r="F6" s="193"/>
      <c r="G6" s="193"/>
      <c r="H6" s="193"/>
      <c r="I6" s="193"/>
      <c r="J6" s="193"/>
      <c r="K6" s="193"/>
      <c r="L6" s="193"/>
      <c r="M6" s="193"/>
      <c r="N6" s="292" t="e" cm="1">
        <f t="array" ref="N6">IF($C$5='data countries EDGAR'!$A$234,_xlfn.IFS(N2&gt;='web app'!$M$23,paths!AN46),_xlfn.IFS(N2&gt;='web app'!$M$22,paths!AN46))</f>
        <v>#N/A</v>
      </c>
      <c r="O6" s="292" t="e" cm="1">
        <f t="array" ref="O6">IF($C$5='data countries EDGAR'!$A$234,_xlfn.IFS(O2&gt;='web app'!$M$23,paths!AO46),_xlfn.IFS(O2&gt;='web app'!$M$22,paths!AO46))</f>
        <v>#N/A</v>
      </c>
      <c r="P6" s="292" t="e" cm="1">
        <f t="array" ref="P6">IF($C$5='data countries EDGAR'!$A$234,_xlfn.IFS(P2&gt;='web app'!$M$23,paths!AP46),_xlfn.IFS(P2&gt;='web app'!$M$22,paths!AP46))</f>
        <v>#N/A</v>
      </c>
      <c r="Q6" s="292" t="e" cm="1">
        <f t="array" ref="Q6">IF($C$5='data countries EDGAR'!$A$234,_xlfn.IFS(Q2&gt;='web app'!$M$23,paths!AQ46),_xlfn.IFS(Q2&gt;='web app'!$M$22,paths!AQ46))</f>
        <v>#N/A</v>
      </c>
      <c r="R6" s="292" t="e" cm="1">
        <f t="array" ref="R6">IF($C$5='data countries EDGAR'!$A$234,_xlfn.IFS(R2&gt;='web app'!$M$23,paths!AR46),_xlfn.IFS(R2&gt;='web app'!$M$22,paths!AR46))</f>
        <v>#N/A</v>
      </c>
      <c r="S6" s="292" cm="1">
        <f t="array" ref="S6">IF($C$5='data countries EDGAR'!$A$234,_xlfn.IFS(S2&gt;='web app'!$M$23,paths!AS46),_xlfn.IFS(S2&gt;='web app'!$M$22,paths!AS46))</f>
        <v>12.581060434509229</v>
      </c>
      <c r="T6" s="292" cm="1">
        <f t="array" ref="T6">IF($C$5='data countries EDGAR'!$A$234,_xlfn.IFS(T2&gt;='web app'!$M$23,paths!AT46),_xlfn.IFS(T2&gt;='web app'!$M$22,paths!AT46))</f>
        <v>12.037392875871456</v>
      </c>
      <c r="U6" s="292" cm="1">
        <f t="array" ref="U6">IF($C$5='data countries EDGAR'!$A$234,_xlfn.IFS(U2&gt;='web app'!$M$23,paths!AU46),_xlfn.IFS(U2&gt;='web app'!$M$22,paths!AU46))</f>
        <v>11.493725317233684</v>
      </c>
      <c r="V6" s="292" cm="1">
        <f t="array" ref="V6">IF($C$5='data countries EDGAR'!$A$234,_xlfn.IFS(V2&gt;='web app'!$M$23,paths!AV46),_xlfn.IFS(V2&gt;='web app'!$M$22,paths!AV46))</f>
        <v>10.950057758595912</v>
      </c>
      <c r="W6" s="292" cm="1">
        <f t="array" ref="W6">IF($C$5='data countries EDGAR'!$A$234,_xlfn.IFS(W2&gt;='web app'!$M$23,paths!AW46),_xlfn.IFS(W2&gt;='web app'!$M$22,paths!AW46))</f>
        <v>10.406390199958139</v>
      </c>
      <c r="X6" s="292" cm="1">
        <f t="array" ref="X6">IF($C$5='data countries EDGAR'!$A$234,_xlfn.IFS(X2&gt;='web app'!$M$23,paths!AX46),_xlfn.IFS(X2&gt;='web app'!$M$22,paths!AX46))</f>
        <v>9.8627226413203672</v>
      </c>
      <c r="Y6" s="177"/>
      <c r="Z6" s="178"/>
      <c r="CP6" s="185"/>
    </row>
    <row r="7" spans="1:94" s="176" customFormat="1" x14ac:dyDescent="0.25">
      <c r="A7" s="174"/>
      <c r="B7" s="293" t="s">
        <v>311</v>
      </c>
      <c r="C7" s="189"/>
      <c r="D7" s="294"/>
      <c r="E7" s="243"/>
      <c r="F7" s="243"/>
      <c r="G7" s="243"/>
      <c r="H7" s="243"/>
      <c r="I7" s="243"/>
      <c r="J7" s="243"/>
      <c r="K7" s="243"/>
      <c r="L7" s="243"/>
      <c r="M7" s="295">
        <f>'data countries EDGAR'!M6/1000</f>
        <v>11.813058173650001</v>
      </c>
      <c r="N7" s="295">
        <f>'data countries EDGAR'!N6/1000</f>
        <v>11.964128535505001</v>
      </c>
      <c r="O7" s="295">
        <f>'data countries EDGAR'!O6/1000</f>
        <v>12.551864515963</v>
      </c>
      <c r="P7" s="295">
        <f>'data countries EDGAR'!P6/1000</f>
        <v>12.518684441195001</v>
      </c>
      <c r="Q7" s="295">
        <f>'data countries EDGAR'!Q6/1000</f>
        <v>13.021241978837001</v>
      </c>
      <c r="R7" s="295">
        <f>'data countries EDGAR'!R6/1000</f>
        <v>13.124727993147001</v>
      </c>
      <c r="S7" s="295" t="e" cm="1">
        <f t="array" ref="S7">_xlfn.IFS(C5='data countries EDGAR'!A234,'data countries EDGAR'!S6/1000)</f>
        <v>#N/A</v>
      </c>
      <c r="T7" s="243"/>
      <c r="U7" s="243"/>
      <c r="V7" s="243"/>
      <c r="W7" s="243"/>
      <c r="X7" s="296"/>
      <c r="Y7" s="205"/>
      <c r="Z7" s="206"/>
      <c r="AA7" s="189"/>
      <c r="AB7" s="189"/>
      <c r="AC7" s="189"/>
      <c r="AD7" s="189"/>
      <c r="AE7" s="189"/>
      <c r="AF7" s="189"/>
      <c r="AG7" s="189"/>
      <c r="AH7" s="189"/>
      <c r="AI7" s="189"/>
      <c r="AJ7" s="189"/>
      <c r="AK7" s="189"/>
      <c r="AL7" s="189"/>
      <c r="AM7" s="189"/>
      <c r="AN7" s="189"/>
      <c r="AO7" s="189"/>
      <c r="AP7" s="189"/>
      <c r="AQ7" s="189"/>
      <c r="AR7" s="189"/>
      <c r="AS7" s="189"/>
      <c r="AT7" s="189"/>
      <c r="AU7" s="189"/>
      <c r="AV7" s="189"/>
      <c r="AW7" s="189"/>
      <c r="AX7" s="189"/>
      <c r="AY7" s="189"/>
      <c r="AZ7" s="189"/>
      <c r="BA7" s="189"/>
      <c r="BB7" s="189"/>
      <c r="BC7" s="189"/>
      <c r="BD7" s="189"/>
      <c r="BE7" s="189"/>
      <c r="BF7" s="189"/>
      <c r="BG7" s="189"/>
      <c r="BH7" s="189"/>
      <c r="BI7" s="189"/>
      <c r="BJ7" s="189"/>
      <c r="BK7" s="189"/>
      <c r="BL7" s="189"/>
      <c r="BM7" s="189"/>
      <c r="BN7" s="189"/>
      <c r="BO7" s="189"/>
      <c r="BP7" s="189"/>
      <c r="BQ7" s="189"/>
      <c r="BR7" s="189"/>
      <c r="BS7" s="189"/>
      <c r="BT7" s="189"/>
      <c r="BU7" s="189"/>
      <c r="BV7" s="189"/>
      <c r="BW7" s="189"/>
      <c r="BX7" s="189"/>
      <c r="BY7" s="189"/>
      <c r="BZ7" s="189"/>
      <c r="CA7" s="189"/>
      <c r="CB7" s="189"/>
      <c r="CC7" s="189"/>
      <c r="CD7" s="189"/>
      <c r="CE7" s="189"/>
      <c r="CF7" s="189"/>
      <c r="CG7" s="189"/>
      <c r="CH7" s="189"/>
      <c r="CI7" s="189"/>
      <c r="CJ7" s="189"/>
      <c r="CK7" s="189"/>
      <c r="CL7" s="189"/>
      <c r="CM7" s="189"/>
      <c r="CN7" s="189"/>
      <c r="CO7" s="189"/>
      <c r="CP7" s="263"/>
    </row>
    <row r="8" spans="1:94" s="176" customFormat="1" x14ac:dyDescent="0.25">
      <c r="A8" s="174"/>
      <c r="B8" s="177"/>
      <c r="C8" s="177"/>
      <c r="D8" s="177"/>
      <c r="E8" s="177"/>
      <c r="F8" s="177"/>
      <c r="G8" s="174"/>
      <c r="H8" s="174"/>
      <c r="I8" s="174"/>
      <c r="L8" s="177"/>
      <c r="Y8" s="177"/>
      <c r="Z8" s="178"/>
    </row>
    <row r="9" spans="1:94" s="176" customFormat="1" ht="15" customHeight="1" x14ac:dyDescent="0.25">
      <c r="A9" s="174"/>
      <c r="B9" s="216"/>
      <c r="C9" s="213"/>
      <c r="D9" s="180"/>
      <c r="E9" s="213"/>
      <c r="F9" s="180"/>
      <c r="G9" s="214"/>
      <c r="H9" s="217" t="s">
        <v>343</v>
      </c>
      <c r="I9" s="218" t="str">
        <f>'web app'!Q22</f>
        <v>start year 2025</v>
      </c>
      <c r="J9" s="244" t="str">
        <f>H9</f>
        <v>start year 2020</v>
      </c>
      <c r="K9" s="218" t="str">
        <f>I9</f>
        <v>start year 2025</v>
      </c>
      <c r="L9" s="217" t="s">
        <v>317</v>
      </c>
      <c r="M9" s="218" t="s">
        <v>303</v>
      </c>
      <c r="N9" s="482" t="s">
        <v>329</v>
      </c>
      <c r="O9" s="350"/>
      <c r="P9" s="350"/>
      <c r="Q9" s="350"/>
      <c r="R9" s="350"/>
      <c r="S9" s="350"/>
      <c r="T9" s="350"/>
      <c r="U9" s="350"/>
      <c r="V9" s="350"/>
      <c r="W9" s="350"/>
      <c r="X9" s="350"/>
      <c r="Y9" s="177"/>
      <c r="Z9" s="178"/>
    </row>
    <row r="10" spans="1:94" s="176" customFormat="1" x14ac:dyDescent="0.25">
      <c r="A10" s="174"/>
      <c r="B10" s="245"/>
      <c r="C10" s="247" t="s">
        <v>276</v>
      </c>
      <c r="D10" s="492" t="s">
        <v>674</v>
      </c>
      <c r="E10" s="247" t="s">
        <v>251</v>
      </c>
      <c r="F10" s="248" t="s">
        <v>250</v>
      </c>
      <c r="G10" s="189"/>
      <c r="H10" s="247" t="s">
        <v>310</v>
      </c>
      <c r="I10" s="248"/>
      <c r="J10" s="246" t="s">
        <v>277</v>
      </c>
      <c r="K10" s="248" t="s">
        <v>277</v>
      </c>
      <c r="L10" s="219"/>
      <c r="M10" s="220" t="s">
        <v>321</v>
      </c>
      <c r="N10" s="483"/>
      <c r="O10" s="351"/>
      <c r="P10" s="351"/>
      <c r="Q10" s="351"/>
      <c r="R10" s="351"/>
      <c r="S10" s="351"/>
      <c r="T10" s="351"/>
      <c r="U10" s="351"/>
      <c r="V10" s="351"/>
      <c r="W10" s="351"/>
      <c r="X10" s="351"/>
      <c r="Y10" s="177"/>
      <c r="Z10" s="178"/>
    </row>
    <row r="11" spans="1:94" s="176" customFormat="1" x14ac:dyDescent="0.25">
      <c r="A11" s="174"/>
      <c r="B11" s="216" t="s">
        <v>23</v>
      </c>
      <c r="C11" s="487">
        <f>VLOOKUP($B11,'data countries EDGAR'!$A$15:$AA$226,'data countries EDGAR'!$X$12,FALSE)</f>
        <v>8.3186917125016002</v>
      </c>
      <c r="D11" s="488">
        <f>VLOOKUP(B11,'data countries EDGAR'!$A$15:$AB$226,'data countries EDGAR'!$Y$12,FALSE)</f>
        <v>0.42637958181565</v>
      </c>
      <c r="E11" s="249">
        <f>VLOOKUP($B11,'data countries EDGAR'!$A$15:$AA$226,'data countries EDGAR'!$AA$12,FALSE)</f>
        <v>0.18414258767072317</v>
      </c>
      <c r="F11" s="250">
        <f>VLOOKUP($B11,'data countries EDGAR'!$A$15:$AA$226,'data countries EDGAR'!$Z$12,FALSE)</f>
        <v>0.32196461945746269</v>
      </c>
      <c r="H11" s="249">
        <f>paths!AX23/paths!AM23-1</f>
        <v>-0.29837413793808831</v>
      </c>
      <c r="I11" s="250">
        <f>paths!AX48/paths!AM48-1</f>
        <v>-0.1650999684975748</v>
      </c>
      <c r="J11" s="233">
        <f>paths!AI23</f>
        <v>2056</v>
      </c>
      <c r="K11" s="251">
        <f>paths!AI48</f>
        <v>2049</v>
      </c>
      <c r="L11" s="183" t="str">
        <f>IF(paths!AH36&gt;2100,"yes","no")</f>
        <v>no</v>
      </c>
      <c r="M11" s="252">
        <f>-paths!Q48/paths!H48</f>
        <v>1.1551236837216514</v>
      </c>
      <c r="N11" s="221" t="str">
        <f>IF(paths!W48=0,"yes","no")</f>
        <v>yes</v>
      </c>
      <c r="O11" s="254"/>
      <c r="Y11" s="177"/>
      <c r="Z11" s="178"/>
    </row>
    <row r="12" spans="1:94" s="176" customFormat="1" x14ac:dyDescent="0.25">
      <c r="A12" s="174"/>
      <c r="B12" s="222" t="s">
        <v>24</v>
      </c>
      <c r="C12" s="487">
        <f>VLOOKUP($B12,'data countries EDGAR'!$A$15:$AA$226,'data countries EDGAR'!$X$12,FALSE)</f>
        <v>15.095764695241</v>
      </c>
      <c r="D12" s="488">
        <f>VLOOKUP(B12,'data countries EDGAR'!$A$15:$AB$226,'data countries EDGAR'!$Y$12,FALSE)</f>
        <v>0.20076618998609</v>
      </c>
      <c r="E12" s="249">
        <f>VLOOKUP($B12,'data countries EDGAR'!$A$15:$AA$226,'data countries EDGAR'!$AA$12,FALSE)</f>
        <v>4.2674232477999396E-2</v>
      </c>
      <c r="F12" s="250">
        <f>VLOOKUP($B12,'data countries EDGAR'!$A$15:$AA$226,'data countries EDGAR'!$Z$12,FALSE)</f>
        <v>0.13540032748561581</v>
      </c>
      <c r="H12" s="249">
        <f>paths!AX24/paths!AM24-1</f>
        <v>-0.30970952919800787</v>
      </c>
      <c r="I12" s="250">
        <f>paths!AX49/paths!AM49-1</f>
        <v>-0.26783810626996873</v>
      </c>
      <c r="J12" s="233">
        <f>paths!AI24</f>
        <v>2055</v>
      </c>
      <c r="K12" s="251">
        <f>paths!AI49</f>
        <v>2052</v>
      </c>
      <c r="L12" s="183" t="str">
        <f>IF(paths!AH37&gt;2100,"yes","no")</f>
        <v>no</v>
      </c>
      <c r="M12" s="252">
        <f>-paths!Q49/paths!H49</f>
        <v>0.89722602204211077</v>
      </c>
      <c r="N12" s="223" t="str">
        <f>IF(paths!W49=0,"yes","no")</f>
        <v>yes</v>
      </c>
      <c r="O12" s="254"/>
      <c r="Y12" s="177"/>
      <c r="Z12" s="178"/>
    </row>
    <row r="13" spans="1:94" s="176" customFormat="1" x14ac:dyDescent="0.25">
      <c r="A13" s="174"/>
      <c r="B13" s="222" t="s">
        <v>25</v>
      </c>
      <c r="C13" s="487">
        <f>VLOOKUP($B13,'data countries EDGAR'!$A$15:$AA$226,'data countries EDGAR'!$X$12,FALSE)</f>
        <v>6.5589454336433999</v>
      </c>
      <c r="D13" s="488">
        <f>VLOOKUP(B13,'data countries EDGAR'!$A$15:$AB$226,'data countries EDGAR'!$Y$12,FALSE)</f>
        <v>0.12147305427313999</v>
      </c>
      <c r="E13" s="249">
        <f>VLOOKUP($B13,'data countries EDGAR'!$A$15:$AA$226,'data countries EDGAR'!$AA$12,FALSE)</f>
        <v>5.7499559940305651E-2</v>
      </c>
      <c r="F13" s="250">
        <f>VLOOKUP($B13,'data countries EDGAR'!$A$15:$AA$226,'data countries EDGAR'!$Z$12,FALSE)</f>
        <v>7.9267911727058271E-2</v>
      </c>
      <c r="H13" s="249">
        <f>paths!AX25/paths!AM25-1</f>
        <v>-0.2919875238645</v>
      </c>
      <c r="I13" s="250">
        <f>paths!AX50/paths!AM50-1</f>
        <v>-0.30601075517782095</v>
      </c>
      <c r="J13" s="233">
        <f>paths!AI25</f>
        <v>2057</v>
      </c>
      <c r="K13" s="251">
        <f>paths!AI50</f>
        <v>2058</v>
      </c>
      <c r="L13" s="183" t="str">
        <f>IF(paths!AH38&gt;2100,"yes","no")</f>
        <v>no</v>
      </c>
      <c r="M13" s="252">
        <f>-paths!Q50/paths!H50</f>
        <v>0.72564894615116604</v>
      </c>
      <c r="N13" s="223" t="str">
        <f>IF(paths!W50=0,"yes","no")</f>
        <v>yes</v>
      </c>
      <c r="O13" s="254"/>
      <c r="Y13" s="177"/>
      <c r="Z13" s="178"/>
    </row>
    <row r="14" spans="1:94" s="176" customFormat="1" x14ac:dyDescent="0.25">
      <c r="A14" s="174"/>
      <c r="B14" s="222" t="s">
        <v>26</v>
      </c>
      <c r="C14" s="487">
        <f>VLOOKUP($B14,'data countries EDGAR'!$A$15:$AA$226,'data countries EDGAR'!$X$12,FALSE)</f>
        <v>1.8641157078099999</v>
      </c>
      <c r="D14" s="488">
        <f>VLOOKUP(B14,'data countries EDGAR'!$A$15:$AB$226,'data countries EDGAR'!$Y$12,FALSE)</f>
        <v>0.22820189995814</v>
      </c>
      <c r="E14" s="249">
        <f>VLOOKUP($B14,'data countries EDGAR'!$A$15:$AA$226,'data countries EDGAR'!$AA$12,FALSE)</f>
        <v>0.17748722491066207</v>
      </c>
      <c r="F14" s="250">
        <f>VLOOKUP($B14,'data countries EDGAR'!$A$15:$AA$226,'data countries EDGAR'!$Z$12,FALSE)</f>
        <v>6.9540665635062629E-2</v>
      </c>
      <c r="H14" s="249">
        <f>paths!AX26/paths!AM26-1</f>
        <v>-0.23269151589033354</v>
      </c>
      <c r="I14" s="250">
        <f>paths!AX51/paths!AM51-1</f>
        <v>-8.3736167216192925E-3</v>
      </c>
      <c r="J14" s="233">
        <f>paths!AI26</f>
        <v>2067</v>
      </c>
      <c r="K14" s="251">
        <f>paths!AI51</f>
        <v>2055</v>
      </c>
      <c r="L14" s="183" t="str">
        <f>IF(paths!AH39&gt;2100,"yes","no")</f>
        <v>no</v>
      </c>
      <c r="M14" s="252">
        <f>-paths!Q51/paths!H51</f>
        <v>1.1331339342584086</v>
      </c>
      <c r="N14" s="223" t="str">
        <f>IF(paths!W51=0,"yes","no")</f>
        <v>yes</v>
      </c>
      <c r="O14" s="254"/>
      <c r="Y14" s="177"/>
      <c r="Z14" s="178"/>
    </row>
    <row r="15" spans="1:94" s="176" customFormat="1" x14ac:dyDescent="0.25">
      <c r="A15" s="174"/>
      <c r="B15" s="222" t="s">
        <v>27</v>
      </c>
      <c r="C15" s="487">
        <f>VLOOKUP($B15,'data countries EDGAR'!$A$15:$AA$226,'data countries EDGAR'!$X$12,FALSE)</f>
        <v>12.912157589846</v>
      </c>
      <c r="D15" s="488">
        <f>VLOOKUP(B15,'data countries EDGAR'!$A$15:$AB$226,'data countries EDGAR'!$Y$12,FALSE)</f>
        <v>0.34078201765704003</v>
      </c>
      <c r="E15" s="249">
        <f>VLOOKUP($B15,'data countries EDGAR'!$A$15:$AA$226,'data countries EDGAR'!$AA$12,FALSE)</f>
        <v>1.865925481195959E-2</v>
      </c>
      <c r="F15" s="250">
        <f>VLOOKUP($B15,'data countries EDGAR'!$A$15:$AA$226,'data countries EDGAR'!$Z$12,FALSE)</f>
        <v>5.0639801151129177E-2</v>
      </c>
      <c r="H15" s="249">
        <f>paths!AX27/paths!AM27-1</f>
        <v>-0.30728621711374215</v>
      </c>
      <c r="I15" s="250">
        <f>paths!AX52/paths!AM52-1</f>
        <v>-0.18837509432387356</v>
      </c>
      <c r="J15" s="233">
        <f>paths!AI27</f>
        <v>2055</v>
      </c>
      <c r="K15" s="251">
        <f>paths!AI52</f>
        <v>2049</v>
      </c>
      <c r="L15" s="183" t="str">
        <f>IF(paths!AH40&gt;2100,"yes","no")</f>
        <v>no</v>
      </c>
      <c r="M15" s="252">
        <f>-paths!Q52/paths!H52</f>
        <v>1.1245777694384196</v>
      </c>
      <c r="N15" s="223" t="str">
        <f>IF(paths!W52=0,"yes","no")</f>
        <v>yes</v>
      </c>
      <c r="O15" s="254"/>
      <c r="Y15" s="177"/>
      <c r="Z15" s="178"/>
    </row>
    <row r="16" spans="1:94" s="176" customFormat="1" x14ac:dyDescent="0.25">
      <c r="A16" s="174"/>
      <c r="B16" s="222" t="s">
        <v>28</v>
      </c>
      <c r="C16" s="487">
        <f>VLOOKUP($B16,'data countries EDGAR'!$A$15:$AA$226,'data countries EDGAR'!$X$12,FALSE)</f>
        <v>8.8590534431054007</v>
      </c>
      <c r="D16" s="488">
        <f>VLOOKUP(B16,'data countries EDGAR'!$A$15:$AB$226,'data countries EDGAR'!$Y$12,FALSE)</f>
        <v>0.19377105585361001</v>
      </c>
      <c r="E16" s="249">
        <f>VLOOKUP($B16,'data countries EDGAR'!$A$15:$AA$226,'data countries EDGAR'!$AA$12,FALSE)</f>
        <v>1.6449535758358166E-2</v>
      </c>
      <c r="F16" s="250">
        <f>VLOOKUP($B16,'data countries EDGAR'!$A$15:$AA$226,'data countries EDGAR'!$Z$12,FALSE)</f>
        <v>3.0629495644825977E-2</v>
      </c>
      <c r="H16" s="249">
        <f>paths!AX28/paths!AM28-1</f>
        <v>-0.29986526893610654</v>
      </c>
      <c r="I16" s="250">
        <f>paths!AX53/paths!AM53-1</f>
        <v>-0.30039185482001696</v>
      </c>
      <c r="J16" s="233">
        <f>paths!AI28</f>
        <v>2056</v>
      </c>
      <c r="K16" s="251">
        <f>paths!AI53</f>
        <v>2056</v>
      </c>
      <c r="L16" s="183" t="str">
        <f>IF(paths!AH41&gt;2100,"yes","no")</f>
        <v>no</v>
      </c>
      <c r="M16" s="252">
        <f>-paths!Q53/paths!H53</f>
        <v>0.77540168834770107</v>
      </c>
      <c r="N16" s="224" t="str">
        <f>IF(paths!W53=0,"yes","no")</f>
        <v>yes</v>
      </c>
      <c r="O16" s="254"/>
      <c r="Y16" s="177"/>
      <c r="Z16" s="178"/>
    </row>
    <row r="17" spans="1:26" s="176" customFormat="1" x14ac:dyDescent="0.25">
      <c r="A17" s="174"/>
      <c r="B17" s="225" t="s">
        <v>267</v>
      </c>
      <c r="C17" s="489">
        <f>VLOOKUP($B17,'data countries EDGAR'!$A$15:$AA$226,'data countries EDGAR'!$X$12,FALSE)</f>
        <v>4.7577445638477238</v>
      </c>
      <c r="D17" s="493">
        <f>VLOOKUP(B17,'data countries EDGAR'!$A$15:$AB$226,'data countries EDGAR'!$Y$12,FALSE)</f>
        <v>0.24466991651417999</v>
      </c>
      <c r="E17" s="255">
        <f>SUM(E11:E16)</f>
        <v>0.49691239557000805</v>
      </c>
      <c r="F17" s="256">
        <f>SUM(F11:F16)</f>
        <v>0.68744282110115462</v>
      </c>
      <c r="G17" s="226"/>
      <c r="H17" s="257">
        <f>paths!AX29/paths!AM29-1</f>
        <v>-0.28121518651429267</v>
      </c>
      <c r="I17" s="258">
        <f>paths!AX54/paths!AM54-1</f>
        <v>-0.1786091397921491</v>
      </c>
      <c r="J17" s="259">
        <f>paths!AI29</f>
        <v>2059</v>
      </c>
      <c r="K17" s="260">
        <f>paths!AI54</f>
        <v>2053</v>
      </c>
      <c r="L17" s="227" t="str">
        <f>IF(paths!AH42&gt;2100,"yes","no")</f>
        <v>no</v>
      </c>
      <c r="M17" s="261">
        <f>-paths!Q54/paths!H54</f>
        <v>1.0021832053259963</v>
      </c>
      <c r="N17" s="224" t="str">
        <f>IF(paths!W54=0,"yes","no")</f>
        <v>yes</v>
      </c>
      <c r="O17" s="254"/>
      <c r="Y17" s="177"/>
      <c r="Z17" s="178"/>
    </row>
    <row r="18" spans="1:26" x14ac:dyDescent="0.25">
      <c r="B18" s="322" t="s">
        <v>2</v>
      </c>
      <c r="C18" s="491">
        <f>VLOOKUP($B18,'data countries EDGAR'!$A$15:$AA$226,'data countries EDGAR'!$X$12,FALSE)</f>
        <v>8.4487107321745007</v>
      </c>
      <c r="D18" s="490">
        <f>VLOOKUP(B18,'data countries EDGAR'!$A$15:$AB$223,'data countries EDGAR'!$Y$12,FALSE)</f>
        <v>0.12891704268483001</v>
      </c>
      <c r="E18" s="257">
        <f>VLOOKUP($B18,'data countries EDGAR'!$A$15:$AA$226,'data countries EDGAR'!$AA$12,FALSE)</f>
        <v>1.0690000911461727E-2</v>
      </c>
      <c r="F18" s="258">
        <f>VLOOKUP($B18,'data countries EDGAR'!$A$15:$AA$226,'data countries EDGAR'!$Z$12,FALSE)</f>
        <v>1.898309676267701E-2</v>
      </c>
      <c r="G18" s="226"/>
      <c r="H18" s="257">
        <f>paths!AX30/paths!AM30-1</f>
        <v>-0.29874895117209799</v>
      </c>
      <c r="I18" s="258">
        <f>paths!AX55/paths!AM55-1</f>
        <v>-0.31968669019472229</v>
      </c>
      <c r="J18" s="259">
        <f>paths!AI30</f>
        <v>2056</v>
      </c>
      <c r="K18" s="260">
        <f>paths!AI55</f>
        <v>2057</v>
      </c>
      <c r="L18" s="227" t="str">
        <f>IF(paths!AH43&gt;2100,"yes","no")</f>
        <v>no</v>
      </c>
      <c r="M18" s="261">
        <f>-paths!Q55/paths!H55</f>
        <v>0.72121126257493007</v>
      </c>
      <c r="N18" s="323" t="str">
        <f>IF(paths!W55=0,"yes","no")</f>
        <v>yes</v>
      </c>
    </row>
    <row r="20" spans="1:26" x14ac:dyDescent="0.25">
      <c r="I20">
        <f>paths!AX55</f>
        <v>0.4738383659107534</v>
      </c>
      <c r="J20">
        <f>'big six NDCs'!H28</f>
        <v>0</v>
      </c>
    </row>
    <row r="21" spans="1:26" x14ac:dyDescent="0.25">
      <c r="I21" s="528">
        <f>paths!AM55</f>
        <v>0.69650021406515994</v>
      </c>
    </row>
  </sheetData>
  <conditionalFormatting sqref="O11:O17">
    <cfRule type="cellIs" dxfId="10" priority="2" operator="notBetween">
      <formula>-0.00001</formula>
      <formula>0.00001</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91094-5AEB-4F87-BD2D-52CC55A318CE}">
  <sheetPr codeName="Tabelle23">
    <tabColor theme="5" tint="0.59999389629810485"/>
  </sheetPr>
  <dimension ref="A3:AA457"/>
  <sheetViews>
    <sheetView zoomScale="130" zoomScaleNormal="130" workbookViewId="0">
      <pane xSplit="1" ySplit="10" topLeftCell="B215" activePane="bottomRight" state="frozen"/>
      <selection activeCell="AT34" sqref="AT34"/>
      <selection pane="topRight" activeCell="AT34" sqref="AT34"/>
      <selection pane="bottomLeft" activeCell="AT34" sqref="AT34"/>
      <selection pane="bottomRight" activeCell="B236" sqref="B236"/>
    </sheetView>
  </sheetViews>
  <sheetFormatPr baseColWidth="10" defaultColWidth="9.28515625" defaultRowHeight="12.75" x14ac:dyDescent="0.2"/>
  <cols>
    <col min="1" max="1" width="45" style="3" bestFit="1" customWidth="1"/>
    <col min="2" max="4" width="9.85546875" style="3" customWidth="1"/>
    <col min="5" max="5" width="10.140625" style="3" customWidth="1"/>
    <col min="6" max="6" width="11" style="3" customWidth="1"/>
    <col min="7" max="7" width="11.28515625" style="3" customWidth="1"/>
    <col min="8" max="8" width="11.85546875" style="3" customWidth="1"/>
    <col min="9" max="12" width="11.42578125" style="3" customWidth="1"/>
    <col min="13" max="20" width="11.5703125" style="3" customWidth="1"/>
    <col min="21" max="21" width="13.42578125" style="3" customWidth="1"/>
    <col min="22" max="22" width="10.28515625" style="3" bestFit="1" customWidth="1"/>
    <col min="23" max="23" width="13.28515625" style="3" customWidth="1"/>
    <col min="24" max="37" width="9.28515625" style="3"/>
    <col min="38" max="38" width="11.140625" style="3" bestFit="1" customWidth="1"/>
    <col min="39" max="39" width="11.28515625" style="3" bestFit="1" customWidth="1"/>
    <col min="40" max="16384" width="9.28515625" style="3"/>
  </cols>
  <sheetData>
    <row r="3" spans="1:27" ht="6" customHeight="1" thickBot="1" x14ac:dyDescent="0.25">
      <c r="M3" s="17"/>
      <c r="N3" s="17"/>
      <c r="O3" s="17"/>
      <c r="P3" s="17"/>
      <c r="Q3" s="17"/>
      <c r="R3" s="17"/>
      <c r="S3" s="17"/>
      <c r="T3" s="17"/>
    </row>
    <row r="4" spans="1:27" ht="33.75" x14ac:dyDescent="0.2">
      <c r="A4" s="33" t="s">
        <v>18</v>
      </c>
      <c r="B4" s="309">
        <f>B13</f>
        <v>1990</v>
      </c>
      <c r="C4" s="309">
        <f>C13</f>
        <v>2005</v>
      </c>
      <c r="D4" s="309">
        <f t="shared" ref="D4:AA5" si="0">D13</f>
        <v>2010</v>
      </c>
      <c r="E4" s="309">
        <f t="shared" si="0"/>
        <v>2011</v>
      </c>
      <c r="F4" s="309">
        <f t="shared" si="0"/>
        <v>2012</v>
      </c>
      <c r="G4" s="309">
        <f t="shared" si="0"/>
        <v>2013</v>
      </c>
      <c r="H4" s="309">
        <f t="shared" si="0"/>
        <v>2014</v>
      </c>
      <c r="I4" s="309">
        <f t="shared" si="0"/>
        <v>2015</v>
      </c>
      <c r="J4" s="309">
        <f t="shared" si="0"/>
        <v>2016</v>
      </c>
      <c r="K4" s="309">
        <f t="shared" si="0"/>
        <v>2017</v>
      </c>
      <c r="L4" s="309">
        <f t="shared" si="0"/>
        <v>2018</v>
      </c>
      <c r="M4" s="309">
        <f t="shared" si="0"/>
        <v>2019</v>
      </c>
      <c r="N4" s="309">
        <f t="shared" si="0"/>
        <v>2020</v>
      </c>
      <c r="O4" s="309">
        <f t="shared" ref="O4:Q4" si="1">O13</f>
        <v>2021</v>
      </c>
      <c r="P4" s="309">
        <f t="shared" si="1"/>
        <v>2022</v>
      </c>
      <c r="Q4" s="309">
        <f t="shared" si="1"/>
        <v>2023</v>
      </c>
      <c r="R4" s="309">
        <f t="shared" ref="R4:T4" si="2">R13</f>
        <v>2024</v>
      </c>
      <c r="S4" s="309">
        <f t="shared" ref="S4" si="3">S13</f>
        <v>2025</v>
      </c>
      <c r="T4" s="34" t="str">
        <f t="shared" si="2"/>
        <v>change rate 2018</v>
      </c>
      <c r="U4" s="34" t="str">
        <f t="shared" si="0"/>
        <v>change rate 2019</v>
      </c>
      <c r="V4" s="34" t="str">
        <f t="shared" si="0"/>
        <v>change rate 2020</v>
      </c>
      <c r="W4" s="34" t="str">
        <f t="shared" si="0"/>
        <v>population
2019</v>
      </c>
      <c r="X4" s="34" t="str">
        <f t="shared" si="0"/>
        <v>per capita 2019</v>
      </c>
      <c r="Y4" s="34" t="str">
        <f t="shared" ref="Y4" si="4">Y13</f>
        <v>per GDP 2019</v>
      </c>
      <c r="Z4" s="34" t="str">
        <f t="shared" si="0"/>
        <v>share emissions 2019</v>
      </c>
      <c r="AA4" s="34" t="str">
        <f t="shared" si="0"/>
        <v>share population 2019</v>
      </c>
    </row>
    <row r="5" spans="1:27" x14ac:dyDescent="0.2">
      <c r="A5" s="62" t="s">
        <v>31</v>
      </c>
      <c r="B5" s="18" t="str">
        <f>B14</f>
        <v>Mill. t</v>
      </c>
      <c r="C5" s="18" t="str">
        <f>C14</f>
        <v>Mill. t</v>
      </c>
      <c r="D5" s="18" t="str">
        <f t="shared" si="0"/>
        <v>Mill. t</v>
      </c>
      <c r="E5" s="18" t="str">
        <f t="shared" si="0"/>
        <v>Mill. t</v>
      </c>
      <c r="F5" s="18" t="str">
        <f t="shared" si="0"/>
        <v>Mill. t</v>
      </c>
      <c r="G5" s="18" t="str">
        <f t="shared" si="0"/>
        <v>Mill. t</v>
      </c>
      <c r="H5" s="18" t="str">
        <f t="shared" si="0"/>
        <v>Mill. t</v>
      </c>
      <c r="I5" s="18" t="str">
        <f t="shared" si="0"/>
        <v>Mill. t</v>
      </c>
      <c r="J5" s="18" t="str">
        <f t="shared" si="0"/>
        <v>Mill. t</v>
      </c>
      <c r="K5" s="18" t="str">
        <f t="shared" si="0"/>
        <v>Mill. t</v>
      </c>
      <c r="L5" s="18" t="str">
        <f t="shared" si="0"/>
        <v>Mill. t</v>
      </c>
      <c r="M5" s="18" t="str">
        <f t="shared" si="0"/>
        <v>Mill. t</v>
      </c>
      <c r="N5" s="18" t="str">
        <f t="shared" si="0"/>
        <v>Mill. t</v>
      </c>
      <c r="O5" s="18" t="str">
        <f t="shared" ref="O5:P5" si="5">O14</f>
        <v>Mill. t</v>
      </c>
      <c r="P5" s="18" t="str">
        <f t="shared" si="5"/>
        <v>Mill. t</v>
      </c>
      <c r="Q5" s="18" t="str">
        <f t="shared" ref="Q5:T5" si="6">Q14</f>
        <v>Mill. t</v>
      </c>
      <c r="R5" s="18" t="str">
        <f t="shared" si="6"/>
        <v>Mill. t</v>
      </c>
      <c r="S5" s="18" t="str">
        <f t="shared" ref="S5" si="7">S14</f>
        <v>Mill. t</v>
      </c>
      <c r="T5" s="18">
        <f t="shared" si="6"/>
        <v>0</v>
      </c>
      <c r="U5" s="18" t="str">
        <f t="shared" si="0"/>
        <v>%</v>
      </c>
      <c r="V5" s="18" t="str">
        <f t="shared" si="0"/>
        <v>%</v>
      </c>
      <c r="W5" s="18" t="str">
        <f t="shared" si="0"/>
        <v>Mill.</v>
      </c>
      <c r="X5" s="18" t="str">
        <f t="shared" si="0"/>
        <v>t</v>
      </c>
      <c r="Y5" s="18" t="str">
        <f t="shared" ref="Y5" si="8">Y14</f>
        <v>t</v>
      </c>
      <c r="Z5" s="18" t="str">
        <f t="shared" si="0"/>
        <v>%</v>
      </c>
      <c r="AA5" s="18" t="str">
        <f t="shared" si="0"/>
        <v>%</v>
      </c>
    </row>
    <row r="6" spans="1:27" x14ac:dyDescent="0.2">
      <c r="A6" s="35" t="str">
        <f>'web app'!B23</f>
        <v>China</v>
      </c>
      <c r="B6" s="19">
        <f t="shared" ref="B6:AA6" si="9">VLOOKUP($A$6,$A$15:$AA$234,B12,FALSE)</f>
        <v>2414.276239968</v>
      </c>
      <c r="C6" s="19">
        <f t="shared" si="9"/>
        <v>6235.6852025898997</v>
      </c>
      <c r="D6" s="19">
        <f t="shared" si="9"/>
        <v>9106.0051106072005</v>
      </c>
      <c r="E6" s="19">
        <f t="shared" si="9"/>
        <v>9955.7481664106999</v>
      </c>
      <c r="F6" s="19">
        <f t="shared" si="9"/>
        <v>10270.740973698001</v>
      </c>
      <c r="G6" s="19">
        <f t="shared" si="9"/>
        <v>10760.430002476</v>
      </c>
      <c r="H6" s="19">
        <f t="shared" si="9"/>
        <v>10881.104245736</v>
      </c>
      <c r="I6" s="19">
        <f t="shared" si="9"/>
        <v>10749.896615324</v>
      </c>
      <c r="J6" s="19">
        <f t="shared" si="9"/>
        <v>10773.725841429999</v>
      </c>
      <c r="K6" s="19">
        <f t="shared" si="9"/>
        <v>10999.418847789</v>
      </c>
      <c r="L6" s="19">
        <f t="shared" si="9"/>
        <v>11527.511684497</v>
      </c>
      <c r="M6" s="19">
        <f t="shared" si="9"/>
        <v>11813.058173650001</v>
      </c>
      <c r="N6" s="19">
        <f t="shared" si="9"/>
        <v>11964.128535505</v>
      </c>
      <c r="O6" s="19">
        <f t="shared" si="9"/>
        <v>12551.864515963</v>
      </c>
      <c r="P6" s="19">
        <f t="shared" si="9"/>
        <v>12518.684441195001</v>
      </c>
      <c r="Q6" s="19">
        <f t="shared" si="9"/>
        <v>13021.241978837001</v>
      </c>
      <c r="R6" s="19">
        <f t="shared" si="9"/>
        <v>13124.727993147</v>
      </c>
      <c r="S6" s="19">
        <f t="shared" si="9"/>
        <v>0</v>
      </c>
      <c r="T6" s="437">
        <f t="shared" si="9"/>
        <v>4.8010976217543799E-2</v>
      </c>
      <c r="U6" s="437">
        <f t="shared" si="9"/>
        <v>2.4770869635033499E-2</v>
      </c>
      <c r="V6" s="437">
        <f t="shared" si="9"/>
        <v>1.2788421053574028E-2</v>
      </c>
      <c r="W6" s="19">
        <f t="shared" si="9"/>
        <v>1420.0620220000403</v>
      </c>
      <c r="X6" s="19">
        <f t="shared" si="9"/>
        <v>8.3186917125016002</v>
      </c>
      <c r="Y6" s="19">
        <f t="shared" si="9"/>
        <v>0.42637958181565</v>
      </c>
      <c r="Z6" s="437">
        <f t="shared" si="9"/>
        <v>0.32196461945746269</v>
      </c>
      <c r="AA6" s="437">
        <f t="shared" si="9"/>
        <v>0.18414258767072317</v>
      </c>
    </row>
    <row r="7" spans="1:27" ht="5.25" customHeight="1" thickBot="1" x14ac:dyDescent="0.3">
      <c r="A7" s="20"/>
      <c r="B7" s="11"/>
      <c r="C7" s="11"/>
      <c r="D7" s="11"/>
      <c r="E7" s="11"/>
      <c r="F7" s="11"/>
      <c r="G7" s="11"/>
      <c r="H7" s="11"/>
      <c r="I7" s="11"/>
      <c r="J7" s="11"/>
      <c r="K7" s="11"/>
      <c r="L7" s="11"/>
      <c r="M7" s="11"/>
      <c r="N7" s="11"/>
      <c r="O7" s="11"/>
      <c r="P7" s="11"/>
      <c r="Q7" s="11"/>
      <c r="R7" s="11"/>
      <c r="S7" s="11"/>
      <c r="T7" s="11"/>
      <c r="U7" s="11"/>
      <c r="V7" s="11"/>
      <c r="W7" s="11"/>
      <c r="X7" s="11"/>
      <c r="Y7" s="11"/>
      <c r="Z7" s="11"/>
      <c r="AA7" s="11"/>
    </row>
    <row r="8" spans="1:27" ht="16.5" x14ac:dyDescent="0.25">
      <c r="A8" s="36"/>
      <c r="B8"/>
      <c r="C8"/>
      <c r="D8"/>
      <c r="E8"/>
      <c r="F8"/>
      <c r="G8"/>
      <c r="H8"/>
      <c r="I8"/>
      <c r="J8"/>
      <c r="K8"/>
      <c r="L8"/>
      <c r="M8" s="4"/>
      <c r="N8" s="4"/>
      <c r="O8" s="4"/>
      <c r="P8" s="4"/>
      <c r="Q8" s="4"/>
      <c r="R8" s="4"/>
      <c r="S8" s="4"/>
      <c r="T8" s="4"/>
      <c r="U8" s="4"/>
      <c r="V8"/>
      <c r="W8" s="21"/>
    </row>
    <row r="9" spans="1:27" ht="16.5" x14ac:dyDescent="0.25">
      <c r="A9" s="36"/>
      <c r="B9" s="37"/>
      <c r="C9" s="37"/>
      <c r="D9" s="40"/>
      <c r="E9" s="40"/>
      <c r="F9" s="40"/>
      <c r="G9" s="40"/>
      <c r="H9" s="40"/>
      <c r="I9" s="40"/>
      <c r="J9" s="40"/>
      <c r="K9" s="40"/>
      <c r="L9" s="40"/>
      <c r="M9" s="40"/>
      <c r="N9" s="40"/>
      <c r="O9" s="40"/>
      <c r="P9" s="40"/>
      <c r="Q9" s="40"/>
      <c r="R9" s="40"/>
      <c r="S9" s="40"/>
      <c r="T9" s="40"/>
      <c r="U9" s="12"/>
      <c r="V9" s="37"/>
      <c r="W9" s="38"/>
    </row>
    <row r="10" spans="1:27" x14ac:dyDescent="0.2">
      <c r="D10" s="39"/>
      <c r="E10" s="39"/>
      <c r="H10" s="39"/>
      <c r="I10" s="39"/>
      <c r="J10" s="39"/>
      <c r="K10" s="39"/>
      <c r="L10" s="39"/>
      <c r="V10" s="39"/>
    </row>
    <row r="11" spans="1:27" x14ac:dyDescent="0.2">
      <c r="A11" s="3" t="s">
        <v>32</v>
      </c>
      <c r="B11" s="13">
        <v>22</v>
      </c>
      <c r="C11" s="13">
        <v>37</v>
      </c>
      <c r="D11" s="13">
        <v>42</v>
      </c>
      <c r="E11" s="13">
        <f t="shared" ref="E11:H13" si="10">D11+1</f>
        <v>43</v>
      </c>
      <c r="F11" s="13">
        <f t="shared" si="10"/>
        <v>44</v>
      </c>
      <c r="G11" s="13">
        <f t="shared" si="10"/>
        <v>45</v>
      </c>
      <c r="H11" s="13">
        <f t="shared" si="10"/>
        <v>46</v>
      </c>
      <c r="I11" s="13">
        <f>H11+1</f>
        <v>47</v>
      </c>
      <c r="J11" s="13">
        <f t="shared" ref="J11:P13" si="11">I11+1</f>
        <v>48</v>
      </c>
      <c r="K11" s="13">
        <f t="shared" si="11"/>
        <v>49</v>
      </c>
      <c r="L11" s="13">
        <f t="shared" si="11"/>
        <v>50</v>
      </c>
      <c r="M11" s="13">
        <f t="shared" si="11"/>
        <v>51</v>
      </c>
      <c r="N11" s="13">
        <f t="shared" si="11"/>
        <v>52</v>
      </c>
      <c r="O11" s="13">
        <f t="shared" si="11"/>
        <v>53</v>
      </c>
      <c r="P11" s="13">
        <f t="shared" si="11"/>
        <v>54</v>
      </c>
      <c r="Q11" s="13">
        <f t="shared" ref="Q11:S12" si="12">P11+1</f>
        <v>55</v>
      </c>
      <c r="R11" s="13">
        <f t="shared" si="12"/>
        <v>56</v>
      </c>
      <c r="S11" s="13">
        <f t="shared" si="12"/>
        <v>57</v>
      </c>
      <c r="T11" s="13"/>
      <c r="U11" s="13"/>
      <c r="V11" s="13"/>
      <c r="W11" s="13">
        <v>51</v>
      </c>
      <c r="X11" s="13"/>
      <c r="Y11" s="13">
        <v>33</v>
      </c>
      <c r="Z11" s="13"/>
      <c r="AA11" s="13"/>
    </row>
    <row r="12" spans="1:27" ht="12" customHeight="1" x14ac:dyDescent="0.2">
      <c r="A12" s="37">
        <v>1</v>
      </c>
      <c r="B12" s="40">
        <f>A12+1</f>
        <v>2</v>
      </c>
      <c r="C12" s="40">
        <f t="shared" ref="C12:D12" si="13">B12+1</f>
        <v>3</v>
      </c>
      <c r="D12" s="40">
        <f t="shared" si="13"/>
        <v>4</v>
      </c>
      <c r="E12" s="40">
        <f t="shared" si="10"/>
        <v>5</v>
      </c>
      <c r="F12" s="40">
        <f t="shared" si="10"/>
        <v>6</v>
      </c>
      <c r="G12" s="40">
        <f t="shared" si="10"/>
        <v>7</v>
      </c>
      <c r="H12" s="40">
        <f t="shared" si="10"/>
        <v>8</v>
      </c>
      <c r="I12" s="40">
        <f>H12+1</f>
        <v>9</v>
      </c>
      <c r="J12" s="40">
        <f t="shared" si="11"/>
        <v>10</v>
      </c>
      <c r="K12" s="40">
        <f t="shared" si="11"/>
        <v>11</v>
      </c>
      <c r="L12" s="40">
        <f t="shared" si="11"/>
        <v>12</v>
      </c>
      <c r="M12" s="40">
        <f t="shared" si="11"/>
        <v>13</v>
      </c>
      <c r="N12" s="40">
        <f t="shared" si="11"/>
        <v>14</v>
      </c>
      <c r="O12" s="40">
        <f t="shared" si="11"/>
        <v>15</v>
      </c>
      <c r="P12" s="40">
        <f t="shared" ref="P12:P13" si="14">O12+1</f>
        <v>16</v>
      </c>
      <c r="Q12" s="40">
        <f t="shared" si="12"/>
        <v>17</v>
      </c>
      <c r="R12" s="40">
        <f t="shared" si="12"/>
        <v>18</v>
      </c>
      <c r="S12" s="40">
        <f t="shared" ref="S12" si="15">R12+1</f>
        <v>19</v>
      </c>
      <c r="T12" s="40">
        <f t="shared" ref="T12" si="16">S12+1</f>
        <v>20</v>
      </c>
      <c r="U12" s="40">
        <f t="shared" ref="U12:V12" si="17">T12+1</f>
        <v>21</v>
      </c>
      <c r="V12" s="40">
        <f t="shared" si="17"/>
        <v>22</v>
      </c>
      <c r="W12" s="40">
        <f t="shared" ref="W12" si="18">V12+1</f>
        <v>23</v>
      </c>
      <c r="X12" s="40">
        <f t="shared" ref="X12" si="19">W12+1</f>
        <v>24</v>
      </c>
      <c r="Y12" s="40">
        <f t="shared" ref="Y12" si="20">X12+1</f>
        <v>25</v>
      </c>
      <c r="Z12" s="40">
        <f t="shared" ref="Z12" si="21">Y12+1</f>
        <v>26</v>
      </c>
      <c r="AA12" s="40">
        <f t="shared" ref="AA12" si="22">Z12+1</f>
        <v>27</v>
      </c>
    </row>
    <row r="13" spans="1:27" ht="33.75" x14ac:dyDescent="0.2">
      <c r="A13" s="41" t="s">
        <v>18</v>
      </c>
      <c r="B13" s="308">
        <v>1990</v>
      </c>
      <c r="C13" s="308">
        <v>2005</v>
      </c>
      <c r="D13" s="308">
        <v>2010</v>
      </c>
      <c r="E13" s="308">
        <f>D13+1</f>
        <v>2011</v>
      </c>
      <c r="F13" s="308">
        <f t="shared" si="10"/>
        <v>2012</v>
      </c>
      <c r="G13" s="308">
        <f t="shared" si="10"/>
        <v>2013</v>
      </c>
      <c r="H13" s="308">
        <f t="shared" si="10"/>
        <v>2014</v>
      </c>
      <c r="I13" s="308">
        <f t="shared" ref="I13" si="23">H13+1</f>
        <v>2015</v>
      </c>
      <c r="J13" s="308">
        <f t="shared" si="11"/>
        <v>2016</v>
      </c>
      <c r="K13" s="308">
        <f t="shared" si="11"/>
        <v>2017</v>
      </c>
      <c r="L13" s="308">
        <f t="shared" si="11"/>
        <v>2018</v>
      </c>
      <c r="M13" s="308">
        <f t="shared" si="11"/>
        <v>2019</v>
      </c>
      <c r="N13" s="308">
        <f t="shared" si="11"/>
        <v>2020</v>
      </c>
      <c r="O13" s="308">
        <f t="shared" si="11"/>
        <v>2021</v>
      </c>
      <c r="P13" s="308">
        <f t="shared" si="14"/>
        <v>2022</v>
      </c>
      <c r="Q13" s="308">
        <f t="shared" ref="Q13:S13" si="24">P13+1</f>
        <v>2023</v>
      </c>
      <c r="R13" s="308">
        <f t="shared" si="24"/>
        <v>2024</v>
      </c>
      <c r="S13" s="308">
        <f t="shared" si="24"/>
        <v>2025</v>
      </c>
      <c r="T13" s="42" t="s">
        <v>459</v>
      </c>
      <c r="U13" s="42" t="s">
        <v>33</v>
      </c>
      <c r="V13" s="42" t="s">
        <v>34</v>
      </c>
      <c r="W13" s="42" t="s">
        <v>35</v>
      </c>
      <c r="X13" s="42" t="s">
        <v>36</v>
      </c>
      <c r="Y13" s="42" t="s">
        <v>673</v>
      </c>
      <c r="Z13" s="42" t="s">
        <v>37</v>
      </c>
      <c r="AA13" s="42" t="s">
        <v>38</v>
      </c>
    </row>
    <row r="14" spans="1:27" ht="16.149999999999999" customHeight="1" x14ac:dyDescent="0.2">
      <c r="A14" s="43"/>
      <c r="B14" s="44" t="s">
        <v>39</v>
      </c>
      <c r="C14" s="44" t="s">
        <v>39</v>
      </c>
      <c r="D14" s="44" t="str">
        <f>B14</f>
        <v>Mill. t</v>
      </c>
      <c r="E14" s="44" t="str">
        <f t="shared" ref="E14:H14" si="25">C14</f>
        <v>Mill. t</v>
      </c>
      <c r="F14" s="44" t="str">
        <f t="shared" si="25"/>
        <v>Mill. t</v>
      </c>
      <c r="G14" s="44" t="str">
        <f t="shared" si="25"/>
        <v>Mill. t</v>
      </c>
      <c r="H14" s="44" t="str">
        <f t="shared" si="25"/>
        <v>Mill. t</v>
      </c>
      <c r="I14" s="44" t="str">
        <f>H14</f>
        <v>Mill. t</v>
      </c>
      <c r="J14" s="44" t="str">
        <f t="shared" ref="J14:Q14" si="26">I14</f>
        <v>Mill. t</v>
      </c>
      <c r="K14" s="44" t="str">
        <f t="shared" si="26"/>
        <v>Mill. t</v>
      </c>
      <c r="L14" s="44" t="str">
        <f t="shared" si="26"/>
        <v>Mill. t</v>
      </c>
      <c r="M14" s="44" t="str">
        <f t="shared" si="26"/>
        <v>Mill. t</v>
      </c>
      <c r="N14" s="44" t="str">
        <f t="shared" si="26"/>
        <v>Mill. t</v>
      </c>
      <c r="O14" s="44" t="str">
        <f t="shared" si="26"/>
        <v>Mill. t</v>
      </c>
      <c r="P14" s="44" t="str">
        <f t="shared" si="26"/>
        <v>Mill. t</v>
      </c>
      <c r="Q14" s="44" t="str">
        <f t="shared" si="26"/>
        <v>Mill. t</v>
      </c>
      <c r="R14" s="44" t="str">
        <f t="shared" ref="R14" si="27">Q14</f>
        <v>Mill. t</v>
      </c>
      <c r="S14" s="44" t="str">
        <f t="shared" ref="S14" si="28">R14</f>
        <v>Mill. t</v>
      </c>
      <c r="T14" s="44"/>
      <c r="U14" s="44" t="s">
        <v>40</v>
      </c>
      <c r="V14" s="44" t="s">
        <v>40</v>
      </c>
      <c r="W14" s="44" t="s">
        <v>41</v>
      </c>
      <c r="X14" s="44" t="s">
        <v>42</v>
      </c>
      <c r="Y14" s="44" t="s">
        <v>42</v>
      </c>
      <c r="Z14" s="44" t="s">
        <v>40</v>
      </c>
      <c r="AA14" s="44" t="s">
        <v>40</v>
      </c>
    </row>
    <row r="15" spans="1:27" ht="15" x14ac:dyDescent="0.25">
      <c r="A15" s="45" t="s">
        <v>70</v>
      </c>
      <c r="B15" s="5">
        <f>VLOOKUP($A15,'EDGAR-2025'!$A$3:$BG$215,B$11,FALSE)</f>
        <v>2.9083816602474002</v>
      </c>
      <c r="C15" s="5">
        <f>VLOOKUP($A15,'EDGAR-2025'!$A$3:$BG$215,C$11,FALSE)</f>
        <v>1.2762844827108</v>
      </c>
      <c r="D15" s="5">
        <f>VLOOKUP($A15,'EDGAR-2025'!$A$3:$BG$215,D$11,FALSE)</f>
        <v>7.8683584017135999</v>
      </c>
      <c r="E15" s="5">
        <f>VLOOKUP($A15,'EDGAR-2025'!$A$3:$BG$215,E$11,FALSE)</f>
        <v>11.523075106524001</v>
      </c>
      <c r="F15" s="5">
        <f>VLOOKUP($A15,'EDGAR-2025'!$A$3:$BG$215,F$11,FALSE)</f>
        <v>9.8844272015745993</v>
      </c>
      <c r="G15" s="5">
        <f>VLOOKUP($A15,'EDGAR-2025'!$A$3:$BG$215,G$11,FALSE)</f>
        <v>8.4287010297554996</v>
      </c>
      <c r="H15" s="5">
        <f>VLOOKUP($A15,'EDGAR-2025'!$A$3:$BG$215,H$11,FALSE)</f>
        <v>7.9587854756003003</v>
      </c>
      <c r="I15" s="5">
        <f>VLOOKUP($A15,'EDGAR-2025'!$A$3:$BG$215,I$11,FALSE)</f>
        <v>8.4271555346655003</v>
      </c>
      <c r="J15" s="5">
        <f>VLOOKUP($A15,'EDGAR-2025'!$A$3:$BG$215,J$11,FALSE)</f>
        <v>7.6116931971735999</v>
      </c>
      <c r="K15" s="5">
        <f>VLOOKUP($A15,'EDGAR-2025'!$A$3:$BG$215,K$11,FALSE)</f>
        <v>10.397247876787</v>
      </c>
      <c r="L15" s="5">
        <f>VLOOKUP($A15,'EDGAR-2025'!$A$3:$BG$215,L$11,FALSE)</f>
        <v>11.809927562488999</v>
      </c>
      <c r="M15" s="5">
        <f>VLOOKUP($A15,'EDGAR-2025'!$A$3:$BG$215,M$11,FALSE)</f>
        <v>12.104637731576</v>
      </c>
      <c r="N15" s="5">
        <f>VLOOKUP($A15,'EDGAR-2025'!$A$3:$BG$215,N$11,FALSE)</f>
        <v>12.143567552881001</v>
      </c>
      <c r="O15" s="5">
        <f>VLOOKUP($A15,'EDGAR-2025'!$A$3:$BG$215,O$11,FALSE)</f>
        <v>12.486391316371</v>
      </c>
      <c r="P15" s="5">
        <f>VLOOKUP($A15,'EDGAR-2025'!$A$3:$BG$215,P$11,FALSE)</f>
        <v>11.297963865541</v>
      </c>
      <c r="Q15" s="5">
        <f>VLOOKUP($A15,'EDGAR-2025'!$A$3:$BG$215,Q$11,FALSE)</f>
        <v>11.648639184379</v>
      </c>
      <c r="R15" s="5">
        <f>VLOOKUP($A15,'EDGAR-2025'!$A$3:$BG$215,R$11,FALSE)</f>
        <v>12.068415172130001</v>
      </c>
      <c r="S15" s="5"/>
      <c r="T15" s="46">
        <f>L15/K15-1</f>
        <v>0.13587054020862221</v>
      </c>
      <c r="U15" s="15">
        <f>M15/L15-1</f>
        <v>2.4954443414459737E-2</v>
      </c>
      <c r="V15" s="15">
        <f>N15/M15-1</f>
        <v>3.2161079222923217E-3</v>
      </c>
      <c r="W15" s="5">
        <f>VLOOKUP($A15,'EDGAR-P-2025'!$A$3:$BI$215,W$11,FALSE)</f>
        <v>37.20900699700001</v>
      </c>
      <c r="X15" s="4">
        <f t="shared" ref="X15:X78" si="29">M15/W15</f>
        <v>0.32531472104461001</v>
      </c>
      <c r="Y15" s="486">
        <f>VLOOKUP($A15,'EDGAR-GDP-2025'!$C$3:$AQ$214,'data countries EDGAR'!$Y$11,FALSE)</f>
        <v>0.14558410342743</v>
      </c>
      <c r="Z15" s="46">
        <f t="shared" ref="Z15:Z78" si="30">M15/$M$226</f>
        <v>3.2991161337125066E-4</v>
      </c>
      <c r="AA15" s="46">
        <f>W15/$W$226</f>
        <v>4.8249743510748091E-3</v>
      </c>
    </row>
    <row r="16" spans="1:27" ht="15" x14ac:dyDescent="0.25">
      <c r="A16" s="45" t="s">
        <v>71</v>
      </c>
      <c r="B16" s="5">
        <f>VLOOKUP($A16,'EDGAR-2025'!$A$3:$BG$215,B$11,FALSE)</f>
        <v>6.6451014745509003</v>
      </c>
      <c r="C16" s="5">
        <f>VLOOKUP($A16,'EDGAR-2025'!$A$3:$BG$215,C$11,FALSE)</f>
        <v>4.1488769601969002</v>
      </c>
      <c r="D16" s="5">
        <f>VLOOKUP($A16,'EDGAR-2025'!$A$3:$BG$215,D$11,FALSE)</f>
        <v>4.5669698079458003</v>
      </c>
      <c r="E16" s="5">
        <f>VLOOKUP($A16,'EDGAR-2025'!$A$3:$BG$215,E$11,FALSE)</f>
        <v>5.0006527829107004</v>
      </c>
      <c r="F16" s="5">
        <f>VLOOKUP($A16,'EDGAR-2025'!$A$3:$BG$215,F$11,FALSE)</f>
        <v>4.5384525740545003</v>
      </c>
      <c r="G16" s="5">
        <f>VLOOKUP($A16,'EDGAR-2025'!$A$3:$BG$215,G$11,FALSE)</f>
        <v>4.7703176202378996</v>
      </c>
      <c r="H16" s="5">
        <f>VLOOKUP($A16,'EDGAR-2025'!$A$3:$BG$215,H$11,FALSE)</f>
        <v>5.1021911302272001</v>
      </c>
      <c r="I16" s="5">
        <f>VLOOKUP($A16,'EDGAR-2025'!$A$3:$BG$215,I$11,FALSE)</f>
        <v>4.8756182953865999</v>
      </c>
      <c r="J16" s="5">
        <f>VLOOKUP($A16,'EDGAR-2025'!$A$3:$BG$215,J$11,FALSE)</f>
        <v>4.5382122303196999</v>
      </c>
      <c r="K16" s="5">
        <f>VLOOKUP($A16,'EDGAR-2025'!$A$3:$BG$215,K$11,FALSE)</f>
        <v>5.3613467827635999</v>
      </c>
      <c r="L16" s="5">
        <f>VLOOKUP($A16,'EDGAR-2025'!$A$3:$BG$215,L$11,FALSE)</f>
        <v>5.3341142973041</v>
      </c>
      <c r="M16" s="5">
        <f>VLOOKUP($A16,'EDGAR-2025'!$A$3:$BG$215,M$11,FALSE)</f>
        <v>4.9839897490681002</v>
      </c>
      <c r="N16" s="5">
        <f>VLOOKUP($A16,'EDGAR-2025'!$A$3:$BG$215,N$11,FALSE)</f>
        <v>4.5676478970816996</v>
      </c>
      <c r="O16" s="5">
        <f>VLOOKUP($A16,'EDGAR-2025'!$A$3:$BG$215,O$11,FALSE)</f>
        <v>5.1122437194883004</v>
      </c>
      <c r="P16" s="5">
        <f>VLOOKUP($A16,'EDGAR-2025'!$A$3:$BG$215,P$11,FALSE)</f>
        <v>4.5238828085816998</v>
      </c>
      <c r="Q16" s="5">
        <f>VLOOKUP($A16,'EDGAR-2025'!$A$3:$BG$215,Q$11,FALSE)</f>
        <v>4.2225661621921997</v>
      </c>
      <c r="R16" s="5">
        <f>VLOOKUP($A16,'EDGAR-2025'!$A$3:$BG$215,R$11,FALSE)</f>
        <v>4.2437061926643</v>
      </c>
      <c r="S16" s="5"/>
      <c r="T16" s="46">
        <f t="shared" ref="T16:T79" si="31">L16/K16-1</f>
        <v>-5.0794113052060608E-3</v>
      </c>
      <c r="U16" s="15">
        <f t="shared" ref="U16:U79" si="32">M16/L16-1</f>
        <v>-6.5638741264497313E-2</v>
      </c>
      <c r="V16" s="15">
        <f t="shared" ref="V16:V79" si="33">N16/M16-1</f>
        <v>-8.3535856401841024E-2</v>
      </c>
      <c r="W16" s="5">
        <f>VLOOKUP($A16,'EDGAR-P-2025'!$A$3:$BI$215,W$11,FALSE)</f>
        <v>2.9384279999999143</v>
      </c>
      <c r="X16" s="4">
        <f t="shared" si="29"/>
        <v>1.6961415250154999</v>
      </c>
      <c r="Y16" s="486">
        <f>VLOOKUP($A16,'EDGAR-GDP-2025'!$C$3:$AQ$214,'data countries EDGAR'!$Y$11,FALSE)</f>
        <v>0.11274576220505</v>
      </c>
      <c r="Z16" s="46">
        <f t="shared" si="30"/>
        <v>1.3583852202793268E-4</v>
      </c>
      <c r="AA16" s="46">
        <f t="shared" ref="AA16:AA79" si="34">W16/$W$226</f>
        <v>3.8103246704817277E-4</v>
      </c>
    </row>
    <row r="17" spans="1:27" ht="15" x14ac:dyDescent="0.25">
      <c r="A17" s="45" t="s">
        <v>72</v>
      </c>
      <c r="B17" s="5">
        <f>VLOOKUP($A17,'EDGAR-2025'!$A$3:$BG$215,B$11,FALSE)</f>
        <v>72.159927373282997</v>
      </c>
      <c r="C17" s="5">
        <f>VLOOKUP($A17,'EDGAR-2025'!$A$3:$BG$215,C$11,FALSE)</f>
        <v>101.40017219706</v>
      </c>
      <c r="D17" s="5">
        <f>VLOOKUP($A17,'EDGAR-2025'!$A$3:$BG$215,D$11,FALSE)</f>
        <v>118.6168339708</v>
      </c>
      <c r="E17" s="5">
        <f>VLOOKUP($A17,'EDGAR-2025'!$A$3:$BG$215,E$11,FALSE)</f>
        <v>124.80345231785</v>
      </c>
      <c r="F17" s="5">
        <f>VLOOKUP($A17,'EDGAR-2025'!$A$3:$BG$215,F$11,FALSE)</f>
        <v>140.269903056</v>
      </c>
      <c r="G17" s="5">
        <f>VLOOKUP($A17,'EDGAR-2025'!$A$3:$BG$215,G$11,FALSE)</f>
        <v>145.72864084512</v>
      </c>
      <c r="H17" s="5">
        <f>VLOOKUP($A17,'EDGAR-2025'!$A$3:$BG$215,H$11,FALSE)</f>
        <v>155.03300550151999</v>
      </c>
      <c r="I17" s="5">
        <f>VLOOKUP($A17,'EDGAR-2025'!$A$3:$BG$215,I$11,FALSE)</f>
        <v>164.57845827417</v>
      </c>
      <c r="J17" s="5">
        <f>VLOOKUP($A17,'EDGAR-2025'!$A$3:$BG$215,J$11,FALSE)</f>
        <v>160.74576636802999</v>
      </c>
      <c r="K17" s="5">
        <f>VLOOKUP($A17,'EDGAR-2025'!$A$3:$BG$215,K$11,FALSE)</f>
        <v>166.32025408461001</v>
      </c>
      <c r="L17" s="5">
        <f>VLOOKUP($A17,'EDGAR-2025'!$A$3:$BG$215,L$11,FALSE)</f>
        <v>174.8052574125</v>
      </c>
      <c r="M17" s="5">
        <f>VLOOKUP($A17,'EDGAR-2025'!$A$3:$BG$215,M$11,FALSE)</f>
        <v>181.68635519858</v>
      </c>
      <c r="N17" s="5">
        <f>VLOOKUP($A17,'EDGAR-2025'!$A$3:$BG$215,N$11,FALSE)</f>
        <v>171.95049810577001</v>
      </c>
      <c r="O17" s="5">
        <f>VLOOKUP($A17,'EDGAR-2025'!$A$3:$BG$215,O$11,FALSE)</f>
        <v>181.32147228388001</v>
      </c>
      <c r="P17" s="5">
        <f>VLOOKUP($A17,'EDGAR-2025'!$A$3:$BG$215,P$11,FALSE)</f>
        <v>189.18863992269999</v>
      </c>
      <c r="Q17" s="5">
        <f>VLOOKUP($A17,'EDGAR-2025'!$A$3:$BG$215,Q$11,FALSE)</f>
        <v>190.57858855601</v>
      </c>
      <c r="R17" s="5">
        <f>VLOOKUP($A17,'EDGAR-2025'!$A$3:$BG$215,R$11,FALSE)</f>
        <v>186.35838216755999</v>
      </c>
      <c r="S17" s="5"/>
      <c r="T17" s="46">
        <f t="shared" si="31"/>
        <v>5.1016055588596565E-2</v>
      </c>
      <c r="U17" s="15">
        <f t="shared" si="32"/>
        <v>3.9364364023916076E-2</v>
      </c>
      <c r="V17" s="15">
        <f t="shared" si="33"/>
        <v>-5.3586066395403642E-2</v>
      </c>
      <c r="W17" s="5">
        <f>VLOOKUP($A17,'EDGAR-P-2025'!$A$3:$BI$215,W$11,FALSE)</f>
        <v>42.679018000000433</v>
      </c>
      <c r="X17" s="4">
        <f t="shared" si="29"/>
        <v>4.2570416029388998</v>
      </c>
      <c r="Y17" s="486">
        <f>VLOOKUP($A17,'EDGAR-GDP-2025'!$C$3:$AQ$214,'data countries EDGAR'!$Y$11,FALSE)</f>
        <v>0.27943087265000999</v>
      </c>
      <c r="Z17" s="46">
        <f t="shared" si="30"/>
        <v>4.95185728811576E-3</v>
      </c>
      <c r="AA17" s="46">
        <f t="shared" si="34"/>
        <v>5.5342827932942417E-3</v>
      </c>
    </row>
    <row r="18" spans="1:27" ht="15" x14ac:dyDescent="0.25">
      <c r="A18" s="45" t="s">
        <v>73</v>
      </c>
      <c r="B18" s="5">
        <f>VLOOKUP($A18,'EDGAR-2025'!$A$3:$BG$215,B$11,FALSE)</f>
        <v>11.230777145314001</v>
      </c>
      <c r="C18" s="5">
        <f>VLOOKUP($A18,'EDGAR-2025'!$A$3:$BG$215,C$11,FALSE)</f>
        <v>15.638895140211</v>
      </c>
      <c r="D18" s="5">
        <f>VLOOKUP($A18,'EDGAR-2025'!$A$3:$BG$215,D$11,FALSE)</f>
        <v>22.739934870409002</v>
      </c>
      <c r="E18" s="5">
        <f>VLOOKUP($A18,'EDGAR-2025'!$A$3:$BG$215,E$11,FALSE)</f>
        <v>23.650082010940999</v>
      </c>
      <c r="F18" s="5">
        <f>VLOOKUP($A18,'EDGAR-2025'!$A$3:$BG$215,F$11,FALSE)</f>
        <v>24.716221435424</v>
      </c>
      <c r="G18" s="5">
        <f>VLOOKUP($A18,'EDGAR-2025'!$A$3:$BG$215,G$11,FALSE)</f>
        <v>28.534263706341001</v>
      </c>
      <c r="H18" s="5">
        <f>VLOOKUP($A18,'EDGAR-2025'!$A$3:$BG$215,H$11,FALSE)</f>
        <v>30.887307663175001</v>
      </c>
      <c r="I18" s="5">
        <f>VLOOKUP($A18,'EDGAR-2025'!$A$3:$BG$215,I$11,FALSE)</f>
        <v>33.086542918055997</v>
      </c>
      <c r="J18" s="5">
        <f>VLOOKUP($A18,'EDGAR-2025'!$A$3:$BG$215,J$11,FALSE)</f>
        <v>31.274846719132</v>
      </c>
      <c r="K18" s="5">
        <f>VLOOKUP($A18,'EDGAR-2025'!$A$3:$BG$215,K$11,FALSE)</f>
        <v>27.995052672661</v>
      </c>
      <c r="L18" s="5">
        <f>VLOOKUP($A18,'EDGAR-2025'!$A$3:$BG$215,L$11,FALSE)</f>
        <v>25.814217481463</v>
      </c>
      <c r="M18" s="5">
        <f>VLOOKUP($A18,'EDGAR-2025'!$A$3:$BG$215,M$11,FALSE)</f>
        <v>26.996259751326001</v>
      </c>
      <c r="N18" s="5">
        <f>VLOOKUP($A18,'EDGAR-2025'!$A$3:$BG$215,N$11,FALSE)</f>
        <v>20.538038802719999</v>
      </c>
      <c r="O18" s="5">
        <f>VLOOKUP($A18,'EDGAR-2025'!$A$3:$BG$215,O$11,FALSE)</f>
        <v>25.564111021774998</v>
      </c>
      <c r="P18" s="5">
        <f>VLOOKUP($A18,'EDGAR-2025'!$A$3:$BG$215,P$11,FALSE)</f>
        <v>26.683913659592001</v>
      </c>
      <c r="Q18" s="5">
        <f>VLOOKUP($A18,'EDGAR-2025'!$A$3:$BG$215,Q$11,FALSE)</f>
        <v>27.336005252404998</v>
      </c>
      <c r="R18" s="5">
        <f>VLOOKUP($A18,'EDGAR-2025'!$A$3:$BG$215,R$11,FALSE)</f>
        <v>28.100363831408</v>
      </c>
      <c r="S18" s="5"/>
      <c r="T18" s="46">
        <f t="shared" si="31"/>
        <v>-7.7900735415573186E-2</v>
      </c>
      <c r="U18" s="15">
        <f t="shared" si="32"/>
        <v>4.5790358383391405E-2</v>
      </c>
      <c r="V18" s="15">
        <f t="shared" si="33"/>
        <v>-0.23922650797167511</v>
      </c>
      <c r="W18" s="5">
        <f>VLOOKUP($A18,'EDGAR-P-2025'!$A$3:$BI$215,W$11,FALSE)</f>
        <v>31.78756600000046</v>
      </c>
      <c r="X18" s="4">
        <f t="shared" si="29"/>
        <v>0.84927105621504995</v>
      </c>
      <c r="Y18" s="486">
        <f>VLOOKUP($A18,'EDGAR-GDP-2025'!$C$3:$AQ$214,'data countries EDGAR'!$Y$11,FALSE)</f>
        <v>9.9929835473624995E-2</v>
      </c>
      <c r="Z18" s="46">
        <f t="shared" si="30"/>
        <v>7.3578241720660936E-4</v>
      </c>
      <c r="AA18" s="46">
        <f t="shared" si="34"/>
        <v>4.1219640891106213E-3</v>
      </c>
    </row>
    <row r="19" spans="1:27" ht="15" x14ac:dyDescent="0.25">
      <c r="A19" s="45" t="s">
        <v>74</v>
      </c>
      <c r="B19" s="5">
        <f>VLOOKUP($A19,'EDGAR-2025'!$A$3:$BG$215,B$11,FALSE)</f>
        <v>6.1518886144105002E-3</v>
      </c>
      <c r="C19" s="5">
        <f>VLOOKUP($A19,'EDGAR-2025'!$A$3:$BG$215,C$11,FALSE)</f>
        <v>1.3713249622313E-2</v>
      </c>
      <c r="D19" s="5">
        <f>VLOOKUP($A19,'EDGAR-2025'!$A$3:$BG$215,D$11,FALSE)</f>
        <v>2.4096985076902999E-2</v>
      </c>
      <c r="E19" s="5">
        <f>VLOOKUP($A19,'EDGAR-2025'!$A$3:$BG$215,E$11,FALSE)</f>
        <v>2.6100808016954E-2</v>
      </c>
      <c r="F19" s="5">
        <f>VLOOKUP($A19,'EDGAR-2025'!$A$3:$BG$215,F$11,FALSE)</f>
        <v>2.6116239122975001E-2</v>
      </c>
      <c r="G19" s="5">
        <f>VLOOKUP($A19,'EDGAR-2025'!$A$3:$BG$215,G$11,FALSE)</f>
        <v>2.8033770320063E-2</v>
      </c>
      <c r="H19" s="5">
        <f>VLOOKUP($A19,'EDGAR-2025'!$A$3:$BG$215,H$11,FALSE)</f>
        <v>2.7989551273862E-2</v>
      </c>
      <c r="I19" s="5">
        <f>VLOOKUP($A19,'EDGAR-2025'!$A$3:$BG$215,I$11,FALSE)</f>
        <v>2.8099137357302999E-2</v>
      </c>
      <c r="J19" s="5">
        <f>VLOOKUP($A19,'EDGAR-2025'!$A$3:$BG$215,J$11,FALSE)</f>
        <v>2.8435081130907001E-2</v>
      </c>
      <c r="K19" s="5">
        <f>VLOOKUP($A19,'EDGAR-2025'!$A$3:$BG$215,K$11,FALSE)</f>
        <v>2.9159122706672001E-2</v>
      </c>
      <c r="L19" s="5">
        <f>VLOOKUP($A19,'EDGAR-2025'!$A$3:$BG$215,L$11,FALSE)</f>
        <v>2.8319796118903999E-2</v>
      </c>
      <c r="M19" s="5">
        <f>VLOOKUP($A19,'EDGAR-2025'!$A$3:$BG$215,M$11,FALSE)</f>
        <v>2.7676923335424E-2</v>
      </c>
      <c r="N19" s="5">
        <f>VLOOKUP($A19,'EDGAR-2025'!$A$3:$BG$215,N$11,FALSE)</f>
        <v>2.2876156463912001E-2</v>
      </c>
      <c r="O19" s="5">
        <f>VLOOKUP($A19,'EDGAR-2025'!$A$3:$BG$215,O$11,FALSE)</f>
        <v>2.2090327529958001E-2</v>
      </c>
      <c r="P19" s="5">
        <f>VLOOKUP($A19,'EDGAR-2025'!$A$3:$BG$215,P$11,FALSE)</f>
        <v>2.1933840664166999E-2</v>
      </c>
      <c r="Q19" s="5">
        <f>VLOOKUP($A19,'EDGAR-2025'!$A$3:$BG$215,Q$11,FALSE)</f>
        <v>2.19179441186E-2</v>
      </c>
      <c r="R19" s="5">
        <f>VLOOKUP($A19,'EDGAR-2025'!$A$3:$BG$215,R$11,FALSE)</f>
        <v>2.2768633837109E-2</v>
      </c>
      <c r="S19" s="5"/>
      <c r="T19" s="46">
        <f t="shared" si="31"/>
        <v>-2.8784356656105903E-2</v>
      </c>
      <c r="U19" s="15">
        <f t="shared" si="32"/>
        <v>-2.2700473576180435E-2</v>
      </c>
      <c r="V19" s="15">
        <f t="shared" si="33"/>
        <v>-0.17345738951292478</v>
      </c>
      <c r="W19" s="5">
        <f>VLOOKUP($A19,'EDGAR-P-2025'!$A$3:$BI$215,W$11,FALSE)</f>
        <v>1.5173999999999721E-2</v>
      </c>
      <c r="X19" s="4">
        <f t="shared" si="29"/>
        <v>1.8239701684081</v>
      </c>
      <c r="Y19" s="486">
        <f>VLOOKUP($A19,'EDGAR-GDP-2025'!$C$3:$AQ$214,'data countries EDGAR'!$Y$11,FALSE)</f>
        <v>8.9767482088024E-2</v>
      </c>
      <c r="Z19" s="46">
        <f t="shared" si="30"/>
        <v>7.5433388699632877E-7</v>
      </c>
      <c r="AA19" s="46">
        <f t="shared" si="34"/>
        <v>1.9676461887066947E-6</v>
      </c>
    </row>
    <row r="20" spans="1:27" ht="15" x14ac:dyDescent="0.25">
      <c r="A20" s="45" t="s">
        <v>75</v>
      </c>
      <c r="B20" s="5">
        <f>VLOOKUP($A20,'EDGAR-2025'!$A$3:$BG$215,B$11,FALSE)</f>
        <v>0.16398075494173001</v>
      </c>
      <c r="C20" s="5">
        <f>VLOOKUP($A20,'EDGAR-2025'!$A$3:$BG$215,C$11,FALSE)</f>
        <v>0.17248796390412999</v>
      </c>
      <c r="D20" s="5">
        <f>VLOOKUP($A20,'EDGAR-2025'!$A$3:$BG$215,D$11,FALSE)</f>
        <v>0.27886729170987001</v>
      </c>
      <c r="E20" s="5">
        <f>VLOOKUP($A20,'EDGAR-2025'!$A$3:$BG$215,E$11,FALSE)</f>
        <v>0.21280517760607001</v>
      </c>
      <c r="F20" s="5">
        <f>VLOOKUP($A20,'EDGAR-2025'!$A$3:$BG$215,F$11,FALSE)</f>
        <v>0.2268411645092</v>
      </c>
      <c r="G20" s="5">
        <f>VLOOKUP($A20,'EDGAR-2025'!$A$3:$BG$215,G$11,FALSE)</f>
        <v>0.25982292651792999</v>
      </c>
      <c r="H20" s="5">
        <f>VLOOKUP($A20,'EDGAR-2025'!$A$3:$BG$215,H$11,FALSE)</f>
        <v>0.27973044094378002</v>
      </c>
      <c r="I20" s="5">
        <f>VLOOKUP($A20,'EDGAR-2025'!$A$3:$BG$215,I$11,FALSE)</f>
        <v>0.29100254631335998</v>
      </c>
      <c r="J20" s="5">
        <f>VLOOKUP($A20,'EDGAR-2025'!$A$3:$BG$215,J$11,FALSE)</f>
        <v>0.31491670392496002</v>
      </c>
      <c r="K20" s="5">
        <f>VLOOKUP($A20,'EDGAR-2025'!$A$3:$BG$215,K$11,FALSE)</f>
        <v>0.27718173758870002</v>
      </c>
      <c r="L20" s="5">
        <f>VLOOKUP($A20,'EDGAR-2025'!$A$3:$BG$215,L$11,FALSE)</f>
        <v>0.28722575456279997</v>
      </c>
      <c r="M20" s="5">
        <f>VLOOKUP($A20,'EDGAR-2025'!$A$3:$BG$215,M$11,FALSE)</f>
        <v>0.34261773099546</v>
      </c>
      <c r="N20" s="5">
        <f>VLOOKUP($A20,'EDGAR-2025'!$A$3:$BG$215,N$11,FALSE)</f>
        <v>0.32601815801742001</v>
      </c>
      <c r="O20" s="5">
        <f>VLOOKUP($A20,'EDGAR-2025'!$A$3:$BG$215,O$11,FALSE)</f>
        <v>0.33153928407181998</v>
      </c>
      <c r="P20" s="5">
        <f>VLOOKUP($A20,'EDGAR-2025'!$A$3:$BG$215,P$11,FALSE)</f>
        <v>0.34301060639117997</v>
      </c>
      <c r="Q20" s="5">
        <f>VLOOKUP($A20,'EDGAR-2025'!$A$3:$BG$215,Q$11,FALSE)</f>
        <v>0.34409457960214002</v>
      </c>
      <c r="R20" s="5">
        <f>VLOOKUP($A20,'EDGAR-2025'!$A$3:$BG$215,R$11,FALSE)</f>
        <v>0.35618734528828999</v>
      </c>
      <c r="S20" s="5"/>
      <c r="T20" s="46">
        <f t="shared" si="31"/>
        <v>3.6236214771854458E-2</v>
      </c>
      <c r="U20" s="15">
        <f t="shared" si="32"/>
        <v>0.19285170480960101</v>
      </c>
      <c r="V20" s="15">
        <f t="shared" si="33"/>
        <v>-4.8449252552723143E-2</v>
      </c>
      <c r="W20" s="5">
        <f>VLOOKUP($A20,'EDGAR-P-2025'!$A$3:$BI$215,W$11,FALSE)</f>
        <v>0.10408399999999947</v>
      </c>
      <c r="X20" s="4">
        <f t="shared" si="29"/>
        <v>3.2917425444397002</v>
      </c>
      <c r="Y20" s="486">
        <f>VLOOKUP($A20,'EDGAR-GDP-2025'!$C$3:$AQ$214,'data countries EDGAR'!$Y$11,FALSE)</f>
        <v>0.13944454783477001</v>
      </c>
      <c r="Z20" s="46">
        <f t="shared" si="30"/>
        <v>9.3380381064566238E-6</v>
      </c>
      <c r="AA20" s="46">
        <f t="shared" si="34"/>
        <v>1.3496802814376588E-5</v>
      </c>
    </row>
    <row r="21" spans="1:27" ht="15" x14ac:dyDescent="0.25">
      <c r="A21" s="45" t="s">
        <v>76</v>
      </c>
      <c r="B21" s="5">
        <f>VLOOKUP($A21,'EDGAR-2025'!$A$3:$BG$215,B$11,FALSE)</f>
        <v>100.19576471947001</v>
      </c>
      <c r="C21" s="5">
        <f>VLOOKUP($A21,'EDGAR-2025'!$A$3:$BG$215,C$11,FALSE)</f>
        <v>153.62891843137001</v>
      </c>
      <c r="D21" s="5">
        <f>VLOOKUP($A21,'EDGAR-2025'!$A$3:$BG$215,D$11,FALSE)</f>
        <v>177.31624089911</v>
      </c>
      <c r="E21" s="5">
        <f>VLOOKUP($A21,'EDGAR-2025'!$A$3:$BG$215,E$11,FALSE)</f>
        <v>184.83418764918</v>
      </c>
      <c r="F21" s="5">
        <f>VLOOKUP($A21,'EDGAR-2025'!$A$3:$BG$215,F$11,FALSE)</f>
        <v>188.8365165454</v>
      </c>
      <c r="G21" s="5">
        <f>VLOOKUP($A21,'EDGAR-2025'!$A$3:$BG$215,G$11,FALSE)</f>
        <v>193.17899564046999</v>
      </c>
      <c r="H21" s="5">
        <f>VLOOKUP($A21,'EDGAR-2025'!$A$3:$BG$215,H$11,FALSE)</f>
        <v>190.02641569822001</v>
      </c>
      <c r="I21" s="5">
        <f>VLOOKUP($A21,'EDGAR-2025'!$A$3:$BG$215,I$11,FALSE)</f>
        <v>196.19378113911</v>
      </c>
      <c r="J21" s="5">
        <f>VLOOKUP($A21,'EDGAR-2025'!$A$3:$BG$215,J$11,FALSE)</f>
        <v>194.14040325286999</v>
      </c>
      <c r="K21" s="5">
        <f>VLOOKUP($A21,'EDGAR-2025'!$A$3:$BG$215,K$11,FALSE)</f>
        <v>191.37364624593999</v>
      </c>
      <c r="L21" s="5">
        <f>VLOOKUP($A21,'EDGAR-2025'!$A$3:$BG$215,L$11,FALSE)</f>
        <v>189.81714756673</v>
      </c>
      <c r="M21" s="5">
        <f>VLOOKUP($A21,'EDGAR-2025'!$A$3:$BG$215,M$11,FALSE)</f>
        <v>183.26871552213001</v>
      </c>
      <c r="N21" s="5">
        <f>VLOOKUP($A21,'EDGAR-2025'!$A$3:$BG$215,N$11,FALSE)</f>
        <v>168.1154334263</v>
      </c>
      <c r="O21" s="5">
        <f>VLOOKUP($A21,'EDGAR-2025'!$A$3:$BG$215,O$11,FALSE)</f>
        <v>185.67595629442999</v>
      </c>
      <c r="P21" s="5">
        <f>VLOOKUP($A21,'EDGAR-2025'!$A$3:$BG$215,P$11,FALSE)</f>
        <v>195.04105582582</v>
      </c>
      <c r="Q21" s="5">
        <f>VLOOKUP($A21,'EDGAR-2025'!$A$3:$BG$215,Q$11,FALSE)</f>
        <v>189.89078663033999</v>
      </c>
      <c r="R21" s="5">
        <f>VLOOKUP($A21,'EDGAR-2025'!$A$3:$BG$215,R$11,FALSE)</f>
        <v>183.27199143651001</v>
      </c>
      <c r="S21" s="5"/>
      <c r="T21" s="46">
        <f t="shared" si="31"/>
        <v>-8.1332968762568569E-3</v>
      </c>
      <c r="U21" s="15">
        <f t="shared" si="32"/>
        <v>-3.4498632650129202E-2</v>
      </c>
      <c r="V21" s="15">
        <f t="shared" si="33"/>
        <v>-8.2683408636648803E-2</v>
      </c>
      <c r="W21" s="5">
        <f>VLOOKUP($A21,'EDGAR-P-2025'!$A$3:$BI$215,W$11,FALSE)</f>
        <v>45.101780999000475</v>
      </c>
      <c r="X21" s="4">
        <f t="shared" si="29"/>
        <v>4.0634474174355004</v>
      </c>
      <c r="Y21" s="486">
        <f>VLOOKUP($A21,'EDGAR-GDP-2025'!$C$3:$AQ$214,'data countries EDGAR'!$Y$11,FALSE)</f>
        <v>0.15580430989957</v>
      </c>
      <c r="Z21" s="46">
        <f t="shared" si="30"/>
        <v>4.9949844810853817E-3</v>
      </c>
      <c r="AA21" s="46">
        <f t="shared" si="34"/>
        <v>5.8484478375226663E-3</v>
      </c>
    </row>
    <row r="22" spans="1:27" ht="15" x14ac:dyDescent="0.25">
      <c r="A22" s="45" t="s">
        <v>77</v>
      </c>
      <c r="B22" s="5">
        <f>VLOOKUP($A22,'EDGAR-2025'!$A$3:$BG$215,B$11,FALSE)</f>
        <v>20.780132707052001</v>
      </c>
      <c r="C22" s="5">
        <f>VLOOKUP($A22,'EDGAR-2025'!$A$3:$BG$215,C$11,FALSE)</f>
        <v>4.4627221727570996</v>
      </c>
      <c r="D22" s="5">
        <f>VLOOKUP($A22,'EDGAR-2025'!$A$3:$BG$215,D$11,FALSE)</f>
        <v>4.2991343055437001</v>
      </c>
      <c r="E22" s="5">
        <f>VLOOKUP($A22,'EDGAR-2025'!$A$3:$BG$215,E$11,FALSE)</f>
        <v>4.9040967681231997</v>
      </c>
      <c r="F22" s="5">
        <f>VLOOKUP($A22,'EDGAR-2025'!$A$3:$BG$215,F$11,FALSE)</f>
        <v>5.66960145964</v>
      </c>
      <c r="G22" s="5">
        <f>VLOOKUP($A22,'EDGAR-2025'!$A$3:$BG$215,G$11,FALSE)</f>
        <v>5.4928541336018997</v>
      </c>
      <c r="H22" s="5">
        <f>VLOOKUP($A22,'EDGAR-2025'!$A$3:$BG$215,H$11,FALSE)</f>
        <v>5.7607422886294</v>
      </c>
      <c r="I22" s="5">
        <f>VLOOKUP($A22,'EDGAR-2025'!$A$3:$BG$215,I$11,FALSE)</f>
        <v>5.6171863766527999</v>
      </c>
      <c r="J22" s="5">
        <f>VLOOKUP($A22,'EDGAR-2025'!$A$3:$BG$215,J$11,FALSE)</f>
        <v>5.3748721993349999</v>
      </c>
      <c r="K22" s="5">
        <f>VLOOKUP($A22,'EDGAR-2025'!$A$3:$BG$215,K$11,FALSE)</f>
        <v>5.689186837507</v>
      </c>
      <c r="L22" s="5">
        <f>VLOOKUP($A22,'EDGAR-2025'!$A$3:$BG$215,L$11,FALSE)</f>
        <v>5.9515541057421002</v>
      </c>
      <c r="M22" s="5">
        <f>VLOOKUP($A22,'EDGAR-2025'!$A$3:$BG$215,M$11,FALSE)</f>
        <v>6.4246559809798001</v>
      </c>
      <c r="N22" s="5">
        <f>VLOOKUP($A22,'EDGAR-2025'!$A$3:$BG$215,N$11,FALSE)</f>
        <v>6.9145278578360996</v>
      </c>
      <c r="O22" s="5">
        <f>VLOOKUP($A22,'EDGAR-2025'!$A$3:$BG$215,O$11,FALSE)</f>
        <v>7.4634303130174997</v>
      </c>
      <c r="P22" s="5">
        <f>VLOOKUP($A22,'EDGAR-2025'!$A$3:$BG$215,P$11,FALSE)</f>
        <v>7.7741888898575997</v>
      </c>
      <c r="Q22" s="5">
        <f>VLOOKUP($A22,'EDGAR-2025'!$A$3:$BG$215,Q$11,FALSE)</f>
        <v>7.4987034203827996</v>
      </c>
      <c r="R22" s="5">
        <f>VLOOKUP($A22,'EDGAR-2025'!$A$3:$BG$215,R$11,FALSE)</f>
        <v>7.4935903651149003</v>
      </c>
      <c r="S22" s="5"/>
      <c r="T22" s="46">
        <f t="shared" si="31"/>
        <v>4.6116831056662866E-2</v>
      </c>
      <c r="U22" s="15">
        <f t="shared" si="32"/>
        <v>7.9492157314212664E-2</v>
      </c>
      <c r="V22" s="15">
        <f t="shared" si="33"/>
        <v>7.6248732742510317E-2</v>
      </c>
      <c r="W22" s="5">
        <f>VLOOKUP($A22,'EDGAR-P-2025'!$A$3:$BI$215,W$11,FALSE)</f>
        <v>2.9367060000000387</v>
      </c>
      <c r="X22" s="4">
        <f t="shared" si="29"/>
        <v>2.1877082625839002</v>
      </c>
      <c r="Y22" s="486">
        <f>VLOOKUP($A22,'EDGAR-GDP-2025'!$C$3:$AQ$214,'data countries EDGAR'!$Y$11,FALSE)</f>
        <v>0.15824130755874999</v>
      </c>
      <c r="Z22" s="46">
        <f t="shared" si="30"/>
        <v>1.7510384590124675E-4</v>
      </c>
      <c r="AA22" s="46">
        <f t="shared" si="34"/>
        <v>3.8080917149415218E-4</v>
      </c>
    </row>
    <row r="23" spans="1:27" ht="15" x14ac:dyDescent="0.25">
      <c r="A23" s="45" t="s">
        <v>78</v>
      </c>
      <c r="B23" s="5">
        <f>VLOOKUP($A23,'EDGAR-2025'!$A$3:$BG$215,B$11,FALSE)</f>
        <v>0.20101561496191001</v>
      </c>
      <c r="C23" s="5">
        <f>VLOOKUP($A23,'EDGAR-2025'!$A$3:$BG$215,C$11,FALSE)</f>
        <v>0.38532409768101</v>
      </c>
      <c r="D23" s="5">
        <f>VLOOKUP($A23,'EDGAR-2025'!$A$3:$BG$215,D$11,FALSE)</f>
        <v>0.48279820864903</v>
      </c>
      <c r="E23" s="5">
        <f>VLOOKUP($A23,'EDGAR-2025'!$A$3:$BG$215,E$11,FALSE)</f>
        <v>0.29073252580760001</v>
      </c>
      <c r="F23" s="5">
        <f>VLOOKUP($A23,'EDGAR-2025'!$A$3:$BG$215,F$11,FALSE)</f>
        <v>0.37536186215245998</v>
      </c>
      <c r="G23" s="5">
        <f>VLOOKUP($A23,'EDGAR-2025'!$A$3:$BG$215,G$11,FALSE)</f>
        <v>0.41275839349527998</v>
      </c>
      <c r="H23" s="5">
        <f>VLOOKUP($A23,'EDGAR-2025'!$A$3:$BG$215,H$11,FALSE)</f>
        <v>0.44111878669121002</v>
      </c>
      <c r="I23" s="5">
        <f>VLOOKUP($A23,'EDGAR-2025'!$A$3:$BG$215,I$11,FALSE)</f>
        <v>0.46252550994160002</v>
      </c>
      <c r="J23" s="5">
        <f>VLOOKUP($A23,'EDGAR-2025'!$A$3:$BG$215,J$11,FALSE)</f>
        <v>0.48539366089210001</v>
      </c>
      <c r="K23" s="5">
        <f>VLOOKUP($A23,'EDGAR-2025'!$A$3:$BG$215,K$11,FALSE)</f>
        <v>0.46710507031350001</v>
      </c>
      <c r="L23" s="5">
        <f>VLOOKUP($A23,'EDGAR-2025'!$A$3:$BG$215,L$11,FALSE)</f>
        <v>0.46529467206686997</v>
      </c>
      <c r="M23" s="5">
        <f>VLOOKUP($A23,'EDGAR-2025'!$A$3:$BG$215,M$11,FALSE)</f>
        <v>0.50954666958663997</v>
      </c>
      <c r="N23" s="5">
        <f>VLOOKUP($A23,'EDGAR-2025'!$A$3:$BG$215,N$11,FALSE)</f>
        <v>0.48873489720799002</v>
      </c>
      <c r="O23" s="5">
        <f>VLOOKUP($A23,'EDGAR-2025'!$A$3:$BG$215,O$11,FALSE)</f>
        <v>0.50735051766377004</v>
      </c>
      <c r="P23" s="5">
        <f>VLOOKUP($A23,'EDGAR-2025'!$A$3:$BG$215,P$11,FALSE)</f>
        <v>0.53546506395851001</v>
      </c>
      <c r="Q23" s="5">
        <f>VLOOKUP($A23,'EDGAR-2025'!$A$3:$BG$215,Q$11,FALSE)</f>
        <v>0.53712384217061004</v>
      </c>
      <c r="R23" s="5">
        <f>VLOOKUP($A23,'EDGAR-2025'!$A$3:$BG$215,R$11,FALSE)</f>
        <v>0.55596098786621995</v>
      </c>
      <c r="S23" s="5"/>
      <c r="T23" s="46">
        <f t="shared" si="31"/>
        <v>-3.8757837619167734E-3</v>
      </c>
      <c r="U23" s="15">
        <f t="shared" si="32"/>
        <v>9.5105317503851206E-2</v>
      </c>
      <c r="V23" s="15">
        <f t="shared" si="33"/>
        <v>-4.084370210001198E-2</v>
      </c>
      <c r="W23" s="5">
        <f>VLOOKUP($A23,'EDGAR-P-2025'!$A$3:$BI$215,W$11,FALSE)</f>
        <v>0.1060530000000007</v>
      </c>
      <c r="X23" s="4">
        <f t="shared" si="29"/>
        <v>4.8046417318382</v>
      </c>
      <c r="Y23" s="486">
        <f>VLOOKUP($A23,'EDGAR-GDP-2025'!$C$3:$AQ$214,'data countries EDGAR'!$Y$11,FALSE)</f>
        <v>0.13196813756409001</v>
      </c>
      <c r="Z23" s="46">
        <f t="shared" si="30"/>
        <v>1.3887682356057506E-5</v>
      </c>
      <c r="AA23" s="46">
        <f t="shared" si="34"/>
        <v>1.3752127405490729E-5</v>
      </c>
    </row>
    <row r="24" spans="1:27" ht="15" x14ac:dyDescent="0.25">
      <c r="A24" s="45" t="s">
        <v>79</v>
      </c>
      <c r="B24" s="5">
        <f>VLOOKUP($A24,'EDGAR-2025'!$A$3:$BG$215,B$11,FALSE)</f>
        <v>277.71498675749001</v>
      </c>
      <c r="C24" s="5">
        <f>VLOOKUP($A24,'EDGAR-2025'!$A$3:$BG$215,C$11,FALSE)</f>
        <v>384.12276878879999</v>
      </c>
      <c r="D24" s="5">
        <f>VLOOKUP($A24,'EDGAR-2025'!$A$3:$BG$215,D$11,FALSE)</f>
        <v>415.31950280263999</v>
      </c>
      <c r="E24" s="5">
        <f>VLOOKUP($A24,'EDGAR-2025'!$A$3:$BG$215,E$11,FALSE)</f>
        <v>412.86199246206002</v>
      </c>
      <c r="F24" s="5">
        <f>VLOOKUP($A24,'EDGAR-2025'!$A$3:$BG$215,F$11,FALSE)</f>
        <v>413.37283263587</v>
      </c>
      <c r="G24" s="5">
        <f>VLOOKUP($A24,'EDGAR-2025'!$A$3:$BG$215,G$11,FALSE)</f>
        <v>405.74239405796999</v>
      </c>
      <c r="H24" s="5">
        <f>VLOOKUP($A24,'EDGAR-2025'!$A$3:$BG$215,H$11,FALSE)</f>
        <v>396.44232372765998</v>
      </c>
      <c r="I24" s="5">
        <f>VLOOKUP($A24,'EDGAR-2025'!$A$3:$BG$215,I$11,FALSE)</f>
        <v>400.63159372522</v>
      </c>
      <c r="J24" s="5">
        <f>VLOOKUP($A24,'EDGAR-2025'!$A$3:$BG$215,J$11,FALSE)</f>
        <v>408.61321267244</v>
      </c>
      <c r="K24" s="5">
        <f>VLOOKUP($A24,'EDGAR-2025'!$A$3:$BG$215,K$11,FALSE)</f>
        <v>411.21131494573001</v>
      </c>
      <c r="L24" s="5">
        <f>VLOOKUP($A24,'EDGAR-2025'!$A$3:$BG$215,L$11,FALSE)</f>
        <v>409.24756799263002</v>
      </c>
      <c r="M24" s="5">
        <f>VLOOKUP($A24,'EDGAR-2025'!$A$3:$BG$215,M$11,FALSE)</f>
        <v>407.90860565807998</v>
      </c>
      <c r="N24" s="5">
        <f>VLOOKUP($A24,'EDGAR-2025'!$A$3:$BG$215,N$11,FALSE)</f>
        <v>392.54578214968001</v>
      </c>
      <c r="O24" s="5">
        <f>VLOOKUP($A24,'EDGAR-2025'!$A$3:$BG$215,O$11,FALSE)</f>
        <v>384.73474752951</v>
      </c>
      <c r="P24" s="5">
        <f>VLOOKUP($A24,'EDGAR-2025'!$A$3:$BG$215,P$11,FALSE)</f>
        <v>378.06508962997998</v>
      </c>
      <c r="Q24" s="5">
        <f>VLOOKUP($A24,'EDGAR-2025'!$A$3:$BG$215,Q$11,FALSE)</f>
        <v>377.49569400646999</v>
      </c>
      <c r="R24" s="5">
        <f>VLOOKUP($A24,'EDGAR-2025'!$A$3:$BG$215,R$11,FALSE)</f>
        <v>383.40311084884002</v>
      </c>
      <c r="S24" s="5"/>
      <c r="T24" s="46">
        <f t="shared" si="31"/>
        <v>-4.775517797605211E-3</v>
      </c>
      <c r="U24" s="15">
        <f t="shared" si="32"/>
        <v>-3.2717661368586448E-3</v>
      </c>
      <c r="V24" s="15">
        <f t="shared" si="33"/>
        <v>-3.7662415784572856E-2</v>
      </c>
      <c r="W24" s="5">
        <f>VLOOKUP($A24,'EDGAR-P-2025'!$A$3:$BI$215,W$11,FALSE)</f>
        <v>25.088636002000371</v>
      </c>
      <c r="X24" s="4">
        <f t="shared" si="29"/>
        <v>16.258699979766</v>
      </c>
      <c r="Y24" s="486">
        <f>VLOOKUP($A24,'EDGAR-GDP-2025'!$C$3:$AQ$214,'data countries EDGAR'!$Y$11,FALSE)</f>
        <v>0.25744455699522001</v>
      </c>
      <c r="Z24" s="46">
        <f t="shared" si="30"/>
        <v>1.1117539341935613E-2</v>
      </c>
      <c r="AA24" s="46">
        <f t="shared" si="34"/>
        <v>3.2532989988919539E-3</v>
      </c>
    </row>
    <row r="25" spans="1:27" ht="15" x14ac:dyDescent="0.25">
      <c r="A25" s="45" t="s">
        <v>47</v>
      </c>
      <c r="B25" s="5">
        <f>VLOOKUP($A25,'EDGAR-2025'!$A$3:$BG$215,B$11,FALSE)</f>
        <v>61.563956455083002</v>
      </c>
      <c r="C25" s="5">
        <f>VLOOKUP($A25,'EDGAR-2025'!$A$3:$BG$215,C$11,FALSE)</f>
        <v>80.413742662266003</v>
      </c>
      <c r="D25" s="5">
        <f>VLOOKUP($A25,'EDGAR-2025'!$A$3:$BG$215,D$11,FALSE)</f>
        <v>73.799842115676995</v>
      </c>
      <c r="E25" s="5">
        <f>VLOOKUP($A25,'EDGAR-2025'!$A$3:$BG$215,E$11,FALSE)</f>
        <v>72.187167794719002</v>
      </c>
      <c r="F25" s="5">
        <f>VLOOKUP($A25,'EDGAR-2025'!$A$3:$BG$215,F$11,FALSE)</f>
        <v>69.020732681035</v>
      </c>
      <c r="G25" s="5">
        <f>VLOOKUP($A25,'EDGAR-2025'!$A$3:$BG$215,G$11,FALSE)</f>
        <v>69.608836617243</v>
      </c>
      <c r="H25" s="5">
        <f>VLOOKUP($A25,'EDGAR-2025'!$A$3:$BG$215,H$11,FALSE)</f>
        <v>65.926195592553995</v>
      </c>
      <c r="I25" s="5">
        <f>VLOOKUP($A25,'EDGAR-2025'!$A$3:$BG$215,I$11,FALSE)</f>
        <v>67.363214878034995</v>
      </c>
      <c r="J25" s="5">
        <f>VLOOKUP($A25,'EDGAR-2025'!$A$3:$BG$215,J$11,FALSE)</f>
        <v>67.774546549896002</v>
      </c>
      <c r="K25" s="5">
        <f>VLOOKUP($A25,'EDGAR-2025'!$A$3:$BG$215,K$11,FALSE)</f>
        <v>70.085082578167004</v>
      </c>
      <c r="L25" s="5">
        <f>VLOOKUP($A25,'EDGAR-2025'!$A$3:$BG$215,L$11,FALSE)</f>
        <v>67.250779526349007</v>
      </c>
      <c r="M25" s="5">
        <f>VLOOKUP($A25,'EDGAR-2025'!$A$3:$BG$215,M$11,FALSE)</f>
        <v>68.776683333373995</v>
      </c>
      <c r="N25" s="5">
        <f>VLOOKUP($A25,'EDGAR-2025'!$A$3:$BG$215,N$11,FALSE)</f>
        <v>62.916153054574004</v>
      </c>
      <c r="O25" s="5">
        <f>VLOOKUP($A25,'EDGAR-2025'!$A$3:$BG$215,O$11,FALSE)</f>
        <v>66.203360484650005</v>
      </c>
      <c r="P25" s="5">
        <f>VLOOKUP($A25,'EDGAR-2025'!$A$3:$BG$215,P$11,FALSE)</f>
        <v>62.647180523681001</v>
      </c>
      <c r="Q25" s="5">
        <f>VLOOKUP($A25,'EDGAR-2025'!$A$3:$BG$215,Q$11,FALSE)</f>
        <v>58.476120923909001</v>
      </c>
      <c r="R25" s="5">
        <f>VLOOKUP($A25,'EDGAR-2025'!$A$3:$BG$215,R$11,FALSE)</f>
        <v>58.030403747188998</v>
      </c>
      <c r="S25" s="5"/>
      <c r="T25" s="46">
        <f t="shared" si="31"/>
        <v>-4.0440889095862187E-2</v>
      </c>
      <c r="U25" s="15">
        <f t="shared" si="32"/>
        <v>2.2689756427687779E-2</v>
      </c>
      <c r="V25" s="15">
        <f t="shared" si="33"/>
        <v>-8.5211004584109684E-2</v>
      </c>
      <c r="W25" s="5">
        <f>VLOOKUP($A25,'EDGAR-P-2025'!$A$3:$BI$215,W$11,FALSE)</f>
        <v>8.7662009999999988</v>
      </c>
      <c r="X25" s="4">
        <f t="shared" si="29"/>
        <v>7.8456657944957007</v>
      </c>
      <c r="Y25" s="486">
        <f>VLOOKUP($A25,'EDGAR-GDP-2025'!$C$3:$AQ$214,'data countries EDGAR'!$Y$11,FALSE)</f>
        <v>0.11739494478978001</v>
      </c>
      <c r="Z25" s="46">
        <f t="shared" si="30"/>
        <v>1.8745068678633471E-3</v>
      </c>
      <c r="AA25" s="46">
        <f t="shared" si="34"/>
        <v>1.1367326998212161E-3</v>
      </c>
    </row>
    <row r="26" spans="1:27" ht="15" x14ac:dyDescent="0.25">
      <c r="A26" s="45" t="s">
        <v>80</v>
      </c>
      <c r="B26" s="5">
        <f>VLOOKUP($A26,'EDGAR-2025'!$A$3:$BG$215,B$11,FALSE)</f>
        <v>56.124435145833999</v>
      </c>
      <c r="C26" s="5">
        <f>VLOOKUP($A26,'EDGAR-2025'!$A$3:$BG$215,C$11,FALSE)</f>
        <v>31.219334745546</v>
      </c>
      <c r="D26" s="5">
        <f>VLOOKUP($A26,'EDGAR-2025'!$A$3:$BG$215,D$11,FALSE)</f>
        <v>26.636182957492998</v>
      </c>
      <c r="E26" s="5">
        <f>VLOOKUP($A26,'EDGAR-2025'!$A$3:$BG$215,E$11,FALSE)</f>
        <v>29.469205690582001</v>
      </c>
      <c r="F26" s="5">
        <f>VLOOKUP($A26,'EDGAR-2025'!$A$3:$BG$215,F$11,FALSE)</f>
        <v>32.281132142220002</v>
      </c>
      <c r="G26" s="5">
        <f>VLOOKUP($A26,'EDGAR-2025'!$A$3:$BG$215,G$11,FALSE)</f>
        <v>33.211822866032001</v>
      </c>
      <c r="H26" s="5">
        <f>VLOOKUP($A26,'EDGAR-2025'!$A$3:$BG$215,H$11,FALSE)</f>
        <v>34.724720812362001</v>
      </c>
      <c r="I26" s="5">
        <f>VLOOKUP($A26,'EDGAR-2025'!$A$3:$BG$215,I$11,FALSE)</f>
        <v>34.522933423452997</v>
      </c>
      <c r="J26" s="5">
        <f>VLOOKUP($A26,'EDGAR-2025'!$A$3:$BG$215,J$11,FALSE)</f>
        <v>34.415450089757002</v>
      </c>
      <c r="K26" s="5">
        <f>VLOOKUP($A26,'EDGAR-2025'!$A$3:$BG$215,K$11,FALSE)</f>
        <v>34.226036650026003</v>
      </c>
      <c r="L26" s="5">
        <f>VLOOKUP($A26,'EDGAR-2025'!$A$3:$BG$215,L$11,FALSE)</f>
        <v>34.762471942731999</v>
      </c>
      <c r="M26" s="5">
        <f>VLOOKUP($A26,'EDGAR-2025'!$A$3:$BG$215,M$11,FALSE)</f>
        <v>36.981934935612998</v>
      </c>
      <c r="N26" s="5">
        <f>VLOOKUP($A26,'EDGAR-2025'!$A$3:$BG$215,N$11,FALSE)</f>
        <v>35.406738128779999</v>
      </c>
      <c r="O26" s="5">
        <f>VLOOKUP($A26,'EDGAR-2025'!$A$3:$BG$215,O$11,FALSE)</f>
        <v>37.424224290825002</v>
      </c>
      <c r="P26" s="5">
        <f>VLOOKUP($A26,'EDGAR-2025'!$A$3:$BG$215,P$11,FALSE)</f>
        <v>39.683608947178001</v>
      </c>
      <c r="Q26" s="5">
        <f>VLOOKUP($A26,'EDGAR-2025'!$A$3:$BG$215,Q$11,FALSE)</f>
        <v>41.745758982030999</v>
      </c>
      <c r="R26" s="5">
        <f>VLOOKUP($A26,'EDGAR-2025'!$A$3:$BG$215,R$11,FALSE)</f>
        <v>38.887498623475999</v>
      </c>
      <c r="S26" s="5"/>
      <c r="T26" s="46">
        <f t="shared" si="31"/>
        <v>1.5673310298567333E-2</v>
      </c>
      <c r="U26" s="15">
        <f t="shared" si="32"/>
        <v>6.3846523818483325E-2</v>
      </c>
      <c r="V26" s="15">
        <f t="shared" si="33"/>
        <v>-4.2593682823126477E-2</v>
      </c>
      <c r="W26" s="5">
        <f>VLOOKUP($A26,'EDGAR-P-2025'!$A$3:$BI$215,W$11,FALSE)</f>
        <v>10.014574999999976</v>
      </c>
      <c r="X26" s="4">
        <f t="shared" si="29"/>
        <v>3.6928112212064002</v>
      </c>
      <c r="Y26" s="486">
        <f>VLOOKUP($A26,'EDGAR-GDP-2025'!$C$3:$AQ$214,'data countries EDGAR'!$Y$11,FALSE)</f>
        <v>0.18355636600795</v>
      </c>
      <c r="Z26" s="46">
        <f t="shared" si="30"/>
        <v>1.0079417567674853E-3</v>
      </c>
      <c r="AA26" s="46">
        <f t="shared" si="34"/>
        <v>1.2986121214094942E-3</v>
      </c>
    </row>
    <row r="27" spans="1:27" ht="15" x14ac:dyDescent="0.25">
      <c r="A27" s="45" t="s">
        <v>81</v>
      </c>
      <c r="B27" s="5">
        <f>VLOOKUP($A27,'EDGAR-2025'!$A$3:$BG$215,B$11,FALSE)</f>
        <v>1.0864510208469</v>
      </c>
      <c r="C27" s="5">
        <f>VLOOKUP($A27,'EDGAR-2025'!$A$3:$BG$215,C$11,FALSE)</f>
        <v>0.86060691913035003</v>
      </c>
      <c r="D27" s="5">
        <f>VLOOKUP($A27,'EDGAR-2025'!$A$3:$BG$215,D$11,FALSE)</f>
        <v>1.2830254511428001</v>
      </c>
      <c r="E27" s="5">
        <f>VLOOKUP($A27,'EDGAR-2025'!$A$3:$BG$215,E$11,FALSE)</f>
        <v>0.85421672141465999</v>
      </c>
      <c r="F27" s="5">
        <f>VLOOKUP($A27,'EDGAR-2025'!$A$3:$BG$215,F$11,FALSE)</f>
        <v>1.0170902215708</v>
      </c>
      <c r="G27" s="5">
        <f>VLOOKUP($A27,'EDGAR-2025'!$A$3:$BG$215,G$11,FALSE)</f>
        <v>1.0911241350175001</v>
      </c>
      <c r="H27" s="5">
        <f>VLOOKUP($A27,'EDGAR-2025'!$A$3:$BG$215,H$11,FALSE)</f>
        <v>1.1363222545231</v>
      </c>
      <c r="I27" s="5">
        <f>VLOOKUP($A27,'EDGAR-2025'!$A$3:$BG$215,I$11,FALSE)</f>
        <v>1.1204184274682001</v>
      </c>
      <c r="J27" s="5">
        <f>VLOOKUP($A27,'EDGAR-2025'!$A$3:$BG$215,J$11,FALSE)</f>
        <v>1.2455453929266</v>
      </c>
      <c r="K27" s="5">
        <f>VLOOKUP($A27,'EDGAR-2025'!$A$3:$BG$215,K$11,FALSE)</f>
        <v>1.3738125758813999</v>
      </c>
      <c r="L27" s="5">
        <f>VLOOKUP($A27,'EDGAR-2025'!$A$3:$BG$215,L$11,FALSE)</f>
        <v>1.2106297815706999</v>
      </c>
      <c r="M27" s="5">
        <f>VLOOKUP($A27,'EDGAR-2025'!$A$3:$BG$215,M$11,FALSE)</f>
        <v>1.4505089952820001</v>
      </c>
      <c r="N27" s="5">
        <f>VLOOKUP($A27,'EDGAR-2025'!$A$3:$BG$215,N$11,FALSE)</f>
        <v>1.1733284296066</v>
      </c>
      <c r="O27" s="5">
        <f>VLOOKUP($A27,'EDGAR-2025'!$A$3:$BG$215,O$11,FALSE)</f>
        <v>1.4488191082976001</v>
      </c>
      <c r="P27" s="5">
        <f>VLOOKUP($A27,'EDGAR-2025'!$A$3:$BG$215,P$11,FALSE)</f>
        <v>1.4055261448800001</v>
      </c>
      <c r="Q27" s="5">
        <f>VLOOKUP($A27,'EDGAR-2025'!$A$3:$BG$215,Q$11,FALSE)</f>
        <v>1.4098367143696999</v>
      </c>
      <c r="R27" s="5">
        <f>VLOOKUP($A27,'EDGAR-2025'!$A$3:$BG$215,R$11,FALSE)</f>
        <v>1.4592246163564999</v>
      </c>
      <c r="S27" s="5"/>
      <c r="T27" s="46">
        <f t="shared" si="31"/>
        <v>-0.11878097287470712</v>
      </c>
      <c r="U27" s="15">
        <f t="shared" si="32"/>
        <v>0.19814415386351647</v>
      </c>
      <c r="V27" s="15">
        <f t="shared" si="33"/>
        <v>-0.19109193157503457</v>
      </c>
      <c r="W27" s="5">
        <f>VLOOKUP($A27,'EDGAR-P-2025'!$A$3:$BI$215,W$11,FALSE)</f>
        <v>0.40309499998999782</v>
      </c>
      <c r="X27" s="4">
        <f t="shared" si="29"/>
        <v>3.5984296389635007</v>
      </c>
      <c r="Y27" s="486">
        <f>VLOOKUP($A27,'EDGAR-GDP-2025'!$C$3:$AQ$214,'data countries EDGAR'!$Y$11,FALSE)</f>
        <v>0.11766388568268001</v>
      </c>
      <c r="Z27" s="46">
        <f t="shared" si="30"/>
        <v>3.9533588154784989E-5</v>
      </c>
      <c r="AA27" s="46">
        <f t="shared" si="34"/>
        <v>5.2270221458880916E-5</v>
      </c>
    </row>
    <row r="28" spans="1:27" ht="15" x14ac:dyDescent="0.25">
      <c r="A28" s="45" t="s">
        <v>82</v>
      </c>
      <c r="B28" s="5">
        <f>VLOOKUP($A28,'EDGAR-2025'!$A$3:$BG$215,B$11,FALSE)</f>
        <v>11.996952704321</v>
      </c>
      <c r="C28" s="5">
        <f>VLOOKUP($A28,'EDGAR-2025'!$A$3:$BG$215,C$11,FALSE)</f>
        <v>23.370176676339</v>
      </c>
      <c r="D28" s="5">
        <f>VLOOKUP($A28,'EDGAR-2025'!$A$3:$BG$215,D$11,FALSE)</f>
        <v>28.835273803141</v>
      </c>
      <c r="E28" s="5">
        <f>VLOOKUP($A28,'EDGAR-2025'!$A$3:$BG$215,E$11,FALSE)</f>
        <v>29.003537473359</v>
      </c>
      <c r="F28" s="5">
        <f>VLOOKUP($A28,'EDGAR-2025'!$A$3:$BG$215,F$11,FALSE)</f>
        <v>30.216355241990001</v>
      </c>
      <c r="G28" s="5">
        <f>VLOOKUP($A28,'EDGAR-2025'!$A$3:$BG$215,G$11,FALSE)</f>
        <v>32.130848051849</v>
      </c>
      <c r="H28" s="5">
        <f>VLOOKUP($A28,'EDGAR-2025'!$A$3:$BG$215,H$11,FALSE)</f>
        <v>33.289917166971001</v>
      </c>
      <c r="I28" s="5">
        <f>VLOOKUP($A28,'EDGAR-2025'!$A$3:$BG$215,I$11,FALSE)</f>
        <v>33.469090795490999</v>
      </c>
      <c r="J28" s="5">
        <f>VLOOKUP($A28,'EDGAR-2025'!$A$3:$BG$215,J$11,FALSE)</f>
        <v>33.457106036390996</v>
      </c>
      <c r="K28" s="5">
        <f>VLOOKUP($A28,'EDGAR-2025'!$A$3:$BG$215,K$11,FALSE)</f>
        <v>33.752135446540002</v>
      </c>
      <c r="L28" s="5">
        <f>VLOOKUP($A28,'EDGAR-2025'!$A$3:$BG$215,L$11,FALSE)</f>
        <v>33.822047958451002</v>
      </c>
      <c r="M28" s="5">
        <f>VLOOKUP($A28,'EDGAR-2025'!$A$3:$BG$215,M$11,FALSE)</f>
        <v>36.847419375306998</v>
      </c>
      <c r="N28" s="5">
        <f>VLOOKUP($A28,'EDGAR-2025'!$A$3:$BG$215,N$11,FALSE)</f>
        <v>36.840156614514001</v>
      </c>
      <c r="O28" s="5">
        <f>VLOOKUP($A28,'EDGAR-2025'!$A$3:$BG$215,O$11,FALSE)</f>
        <v>37.357848056942998</v>
      </c>
      <c r="P28" s="5">
        <f>VLOOKUP($A28,'EDGAR-2025'!$A$3:$BG$215,P$11,FALSE)</f>
        <v>38.830683375005002</v>
      </c>
      <c r="Q28" s="5">
        <f>VLOOKUP($A28,'EDGAR-2025'!$A$3:$BG$215,Q$11,FALSE)</f>
        <v>38.688962781679997</v>
      </c>
      <c r="R28" s="5">
        <f>VLOOKUP($A28,'EDGAR-2025'!$A$3:$BG$215,R$11,FALSE)</f>
        <v>37.969166409121001</v>
      </c>
      <c r="S28" s="5"/>
      <c r="T28" s="46">
        <f t="shared" si="31"/>
        <v>2.0713507748786331E-3</v>
      </c>
      <c r="U28" s="15">
        <f t="shared" si="32"/>
        <v>8.9449681479150556E-2</v>
      </c>
      <c r="V28" s="15">
        <f t="shared" si="33"/>
        <v>-1.9710364839997663E-4</v>
      </c>
      <c r="W28" s="5">
        <f>VLOOKUP($A28,'EDGAR-P-2025'!$A$3:$BI$215,W$11,FALSE)</f>
        <v>1.63789599950003</v>
      </c>
      <c r="X28" s="4">
        <f t="shared" si="29"/>
        <v>22.496800399143002</v>
      </c>
      <c r="Y28" s="486">
        <f>VLOOKUP($A28,'EDGAR-GDP-2025'!$C$3:$AQ$214,'data countries EDGAR'!$Y$11,FALSE)</f>
        <v>0.45188089537432002</v>
      </c>
      <c r="Z28" s="46">
        <f t="shared" si="30"/>
        <v>1.004275538371843E-3</v>
      </c>
      <c r="AA28" s="46">
        <f t="shared" si="34"/>
        <v>2.123896020109553E-4</v>
      </c>
    </row>
    <row r="29" spans="1:27" ht="15" x14ac:dyDescent="0.25">
      <c r="A29" s="45" t="s">
        <v>83</v>
      </c>
      <c r="B29" s="5">
        <f>VLOOKUP($A29,'EDGAR-2025'!$A$3:$BG$215,B$11,FALSE)</f>
        <v>14.767004852695001</v>
      </c>
      <c r="C29" s="5">
        <f>VLOOKUP($A29,'EDGAR-2025'!$A$3:$BG$215,C$11,FALSE)</f>
        <v>40.383437980171998</v>
      </c>
      <c r="D29" s="5">
        <f>VLOOKUP($A29,'EDGAR-2025'!$A$3:$BG$215,D$11,FALSE)</f>
        <v>60.769337651087</v>
      </c>
      <c r="E29" s="5">
        <f>VLOOKUP($A29,'EDGAR-2025'!$A$3:$BG$215,E$11,FALSE)</f>
        <v>65.307380362572999</v>
      </c>
      <c r="F29" s="5">
        <f>VLOOKUP($A29,'EDGAR-2025'!$A$3:$BG$215,F$11,FALSE)</f>
        <v>69.871971168661005</v>
      </c>
      <c r="G29" s="5">
        <f>VLOOKUP($A29,'EDGAR-2025'!$A$3:$BG$215,G$11,FALSE)</f>
        <v>72.079567322702005</v>
      </c>
      <c r="H29" s="5">
        <f>VLOOKUP($A29,'EDGAR-2025'!$A$3:$BG$215,H$11,FALSE)</f>
        <v>76.654198899543005</v>
      </c>
      <c r="I29" s="5">
        <f>VLOOKUP($A29,'EDGAR-2025'!$A$3:$BG$215,I$11,FALSE)</f>
        <v>85.445163623501003</v>
      </c>
      <c r="J29" s="5">
        <f>VLOOKUP($A29,'EDGAR-2025'!$A$3:$BG$215,J$11,FALSE)</f>
        <v>93.992145941866994</v>
      </c>
      <c r="K29" s="5">
        <f>VLOOKUP($A29,'EDGAR-2025'!$A$3:$BG$215,K$11,FALSE)</f>
        <v>101.04154191320001</v>
      </c>
      <c r="L29" s="5">
        <f>VLOOKUP($A29,'EDGAR-2025'!$A$3:$BG$215,L$11,FALSE)</f>
        <v>105.18232601741001</v>
      </c>
      <c r="M29" s="5">
        <f>VLOOKUP($A29,'EDGAR-2025'!$A$3:$BG$215,M$11,FALSE)</f>
        <v>109.32224062189999</v>
      </c>
      <c r="N29" s="5">
        <f>VLOOKUP($A29,'EDGAR-2025'!$A$3:$BG$215,N$11,FALSE)</f>
        <v>104.1228779269</v>
      </c>
      <c r="O29" s="5">
        <f>VLOOKUP($A29,'EDGAR-2025'!$A$3:$BG$215,O$11,FALSE)</f>
        <v>117.76827129919999</v>
      </c>
      <c r="P29" s="5">
        <f>VLOOKUP($A29,'EDGAR-2025'!$A$3:$BG$215,P$11,FALSE)</f>
        <v>120.86565095962</v>
      </c>
      <c r="Q29" s="5">
        <f>VLOOKUP($A29,'EDGAR-2025'!$A$3:$BG$215,Q$11,FALSE)</f>
        <v>118.98910227122001</v>
      </c>
      <c r="R29" s="5">
        <f>VLOOKUP($A29,'EDGAR-2025'!$A$3:$BG$215,R$11,FALSE)</f>
        <v>124.19073273335999</v>
      </c>
      <c r="S29" s="5"/>
      <c r="T29" s="46">
        <f t="shared" si="31"/>
        <v>4.0981006681065413E-2</v>
      </c>
      <c r="U29" s="15">
        <f t="shared" si="32"/>
        <v>3.9359412947425509E-2</v>
      </c>
      <c r="V29" s="15">
        <f t="shared" si="33"/>
        <v>-4.7559971927234934E-2</v>
      </c>
      <c r="W29" s="5">
        <f>VLOOKUP($A29,'EDGAR-P-2025'!$A$3:$BI$215,W$11,FALSE)</f>
        <v>168.06591998999772</v>
      </c>
      <c r="X29" s="4">
        <f t="shared" si="29"/>
        <v>0.65047238981232003</v>
      </c>
      <c r="Y29" s="486">
        <f>VLOOKUP($A29,'EDGAR-GDP-2025'!$C$3:$AQ$214,'data countries EDGAR'!$Y$11,FALSE)</f>
        <v>9.4398798574365006E-2</v>
      </c>
      <c r="Z29" s="46">
        <f t="shared" si="30"/>
        <v>2.9795750670710318E-3</v>
      </c>
      <c r="AA29" s="46">
        <f t="shared" si="34"/>
        <v>2.1793480092250524E-2</v>
      </c>
    </row>
    <row r="30" spans="1:27" ht="15" x14ac:dyDescent="0.25">
      <c r="A30" s="45" t="s">
        <v>84</v>
      </c>
      <c r="B30" s="5">
        <f>VLOOKUP($A30,'EDGAR-2025'!$A$3:$BG$215,B$11,FALSE)</f>
        <v>0.61579439893189003</v>
      </c>
      <c r="C30" s="5">
        <f>VLOOKUP($A30,'EDGAR-2025'!$A$3:$BG$215,C$11,FALSE)</f>
        <v>0.64569054518832003</v>
      </c>
      <c r="D30" s="5">
        <f>VLOOKUP($A30,'EDGAR-2025'!$A$3:$BG$215,D$11,FALSE)</f>
        <v>0.82043718760577999</v>
      </c>
      <c r="E30" s="5">
        <f>VLOOKUP($A30,'EDGAR-2025'!$A$3:$BG$215,E$11,FALSE)</f>
        <v>0.67891939290736003</v>
      </c>
      <c r="F30" s="5">
        <f>VLOOKUP($A30,'EDGAR-2025'!$A$3:$BG$215,F$11,FALSE)</f>
        <v>0.64358080637307002</v>
      </c>
      <c r="G30" s="5">
        <f>VLOOKUP($A30,'EDGAR-2025'!$A$3:$BG$215,G$11,FALSE)</f>
        <v>0.73067169913608998</v>
      </c>
      <c r="H30" s="5">
        <f>VLOOKUP($A30,'EDGAR-2025'!$A$3:$BG$215,H$11,FALSE)</f>
        <v>0.66702017252901002</v>
      </c>
      <c r="I30" s="5">
        <f>VLOOKUP($A30,'EDGAR-2025'!$A$3:$BG$215,I$11,FALSE)</f>
        <v>0.71952320331477004</v>
      </c>
      <c r="J30" s="5">
        <f>VLOOKUP($A30,'EDGAR-2025'!$A$3:$BG$215,J$11,FALSE)</f>
        <v>0.77275262671864997</v>
      </c>
      <c r="K30" s="5">
        <f>VLOOKUP($A30,'EDGAR-2025'!$A$3:$BG$215,K$11,FALSE)</f>
        <v>0.68191349591551997</v>
      </c>
      <c r="L30" s="5">
        <f>VLOOKUP($A30,'EDGAR-2025'!$A$3:$BG$215,L$11,FALSE)</f>
        <v>0.77817694146630001</v>
      </c>
      <c r="M30" s="5">
        <f>VLOOKUP($A30,'EDGAR-2025'!$A$3:$BG$215,M$11,FALSE)</f>
        <v>0.86863143677787003</v>
      </c>
      <c r="N30" s="5">
        <f>VLOOKUP($A30,'EDGAR-2025'!$A$3:$BG$215,N$11,FALSE)</f>
        <v>0.67259725086208999</v>
      </c>
      <c r="O30" s="5">
        <f>VLOOKUP($A30,'EDGAR-2025'!$A$3:$BG$215,O$11,FALSE)</f>
        <v>0.65146022212868004</v>
      </c>
      <c r="P30" s="5">
        <f>VLOOKUP($A30,'EDGAR-2025'!$A$3:$BG$215,P$11,FALSE)</f>
        <v>0.68887141598468005</v>
      </c>
      <c r="Q30" s="5">
        <f>VLOOKUP($A30,'EDGAR-2025'!$A$3:$BG$215,Q$11,FALSE)</f>
        <v>0.69062871650739999</v>
      </c>
      <c r="R30" s="5">
        <f>VLOOKUP($A30,'EDGAR-2025'!$A$3:$BG$215,R$11,FALSE)</f>
        <v>0.71278572509298999</v>
      </c>
      <c r="S30" s="5"/>
      <c r="T30" s="46">
        <f t="shared" si="31"/>
        <v>0.14116665255545224</v>
      </c>
      <c r="U30" s="15">
        <f t="shared" si="32"/>
        <v>0.11623898176824521</v>
      </c>
      <c r="V30" s="15">
        <f t="shared" si="33"/>
        <v>-0.2256816615375512</v>
      </c>
      <c r="W30" s="5">
        <f>VLOOKUP($A30,'EDGAR-P-2025'!$A$3:$BI$215,W$11,FALSE)</f>
        <v>0.28700999996999532</v>
      </c>
      <c r="X30" s="4">
        <f t="shared" si="29"/>
        <v>3.0264849199285</v>
      </c>
      <c r="Y30" s="486">
        <f>VLOOKUP($A30,'EDGAR-GDP-2025'!$C$3:$AQ$214,'data countries EDGAR'!$Y$11,FALSE)</f>
        <v>0.14721729202049999</v>
      </c>
      <c r="Z30" s="46">
        <f t="shared" si="30"/>
        <v>2.3674529142233448E-5</v>
      </c>
      <c r="AA30" s="46">
        <f t="shared" si="34"/>
        <v>3.7217222391042593E-5</v>
      </c>
    </row>
    <row r="31" spans="1:27" ht="15" x14ac:dyDescent="0.25">
      <c r="A31" s="45" t="s">
        <v>85</v>
      </c>
      <c r="B31" s="5">
        <f>VLOOKUP($A31,'EDGAR-2025'!$A$3:$BG$215,B$11,FALSE)</f>
        <v>105.53320533819</v>
      </c>
      <c r="C31" s="5">
        <f>VLOOKUP($A31,'EDGAR-2025'!$A$3:$BG$215,C$11,FALSE)</f>
        <v>60.019239909553001</v>
      </c>
      <c r="D31" s="5">
        <f>VLOOKUP($A31,'EDGAR-2025'!$A$3:$BG$215,D$11,FALSE)</f>
        <v>66.120355200773005</v>
      </c>
      <c r="E31" s="5">
        <f>VLOOKUP($A31,'EDGAR-2025'!$A$3:$BG$215,E$11,FALSE)</f>
        <v>62.961032005591001</v>
      </c>
      <c r="F31" s="5">
        <f>VLOOKUP($A31,'EDGAR-2025'!$A$3:$BG$215,F$11,FALSE)</f>
        <v>64.268962830781007</v>
      </c>
      <c r="G31" s="5">
        <f>VLOOKUP($A31,'EDGAR-2025'!$A$3:$BG$215,G$11,FALSE)</f>
        <v>64.429471220582002</v>
      </c>
      <c r="H31" s="5">
        <f>VLOOKUP($A31,'EDGAR-2025'!$A$3:$BG$215,H$11,FALSE)</f>
        <v>63.970865093971</v>
      </c>
      <c r="I31" s="5">
        <f>VLOOKUP($A31,'EDGAR-2025'!$A$3:$BG$215,I$11,FALSE)</f>
        <v>59.168290708455999</v>
      </c>
      <c r="J31" s="5">
        <f>VLOOKUP($A31,'EDGAR-2025'!$A$3:$BG$215,J$11,FALSE)</f>
        <v>59.062938677303002</v>
      </c>
      <c r="K31" s="5">
        <f>VLOOKUP($A31,'EDGAR-2025'!$A$3:$BG$215,K$11,FALSE)</f>
        <v>60.221768853602001</v>
      </c>
      <c r="L31" s="5">
        <f>VLOOKUP($A31,'EDGAR-2025'!$A$3:$BG$215,L$11,FALSE)</f>
        <v>63.448575214618003</v>
      </c>
      <c r="M31" s="5">
        <f>VLOOKUP($A31,'EDGAR-2025'!$A$3:$BG$215,M$11,FALSE)</f>
        <v>61.247485705518002</v>
      </c>
      <c r="N31" s="5">
        <f>VLOOKUP($A31,'EDGAR-2025'!$A$3:$BG$215,N$11,FALSE)</f>
        <v>58.16005118028</v>
      </c>
      <c r="O31" s="5">
        <f>VLOOKUP($A31,'EDGAR-2025'!$A$3:$BG$215,O$11,FALSE)</f>
        <v>58.642280714872001</v>
      </c>
      <c r="P31" s="5">
        <f>VLOOKUP($A31,'EDGAR-2025'!$A$3:$BG$215,P$11,FALSE)</f>
        <v>55.894496521192998</v>
      </c>
      <c r="Q31" s="5">
        <f>VLOOKUP($A31,'EDGAR-2025'!$A$3:$BG$215,Q$11,FALSE)</f>
        <v>53.820355655724001</v>
      </c>
      <c r="R31" s="5">
        <f>VLOOKUP($A31,'EDGAR-2025'!$A$3:$BG$215,R$11,FALSE)</f>
        <v>54.215797812273003</v>
      </c>
      <c r="S31" s="5"/>
      <c r="T31" s="46">
        <f t="shared" si="31"/>
        <v>5.3582058820960787E-2</v>
      </c>
      <c r="U31" s="15">
        <f t="shared" si="32"/>
        <v>-3.4690920980569029E-2</v>
      </c>
      <c r="V31" s="15">
        <f t="shared" si="33"/>
        <v>-5.0409163570935722E-2</v>
      </c>
      <c r="W31" s="5">
        <f>VLOOKUP($A31,'EDGAR-P-2025'!$A$3:$BI$215,W$11,FALSE)</f>
        <v>9.4338739999999905</v>
      </c>
      <c r="X31" s="4">
        <f t="shared" si="29"/>
        <v>6.4922942266896992</v>
      </c>
      <c r="Y31" s="486">
        <f>VLOOKUP($A31,'EDGAR-GDP-2025'!$C$3:$AQ$214,'data countries EDGAR'!$Y$11,FALSE)</f>
        <v>0.22830858195031001</v>
      </c>
      <c r="Z31" s="46">
        <f t="shared" si="30"/>
        <v>1.6692987656565944E-3</v>
      </c>
      <c r="AA31" s="46">
        <f t="shared" si="34"/>
        <v>1.2233113365519642E-3</v>
      </c>
    </row>
    <row r="32" spans="1:27" ht="15" x14ac:dyDescent="0.25">
      <c r="A32" s="45" t="s">
        <v>48</v>
      </c>
      <c r="B32" s="5">
        <f>VLOOKUP($A32,'EDGAR-2025'!$A$3:$BG$215,B$11,FALSE)</f>
        <v>115.81574466199</v>
      </c>
      <c r="C32" s="5">
        <f>VLOOKUP($A32,'EDGAR-2025'!$A$3:$BG$215,C$11,FALSE)</f>
        <v>119.00787688928</v>
      </c>
      <c r="D32" s="5">
        <f>VLOOKUP($A32,'EDGAR-2025'!$A$3:$BG$215,D$11,FALSE)</f>
        <v>114.90312617639999</v>
      </c>
      <c r="E32" s="5">
        <f>VLOOKUP($A32,'EDGAR-2025'!$A$3:$BG$215,E$11,FALSE)</f>
        <v>104.49482923217001</v>
      </c>
      <c r="F32" s="5">
        <f>VLOOKUP($A32,'EDGAR-2025'!$A$3:$BG$215,F$11,FALSE)</f>
        <v>103.01422114195</v>
      </c>
      <c r="G32" s="5">
        <f>VLOOKUP($A32,'EDGAR-2025'!$A$3:$BG$215,G$11,FALSE)</f>
        <v>104.3595394577</v>
      </c>
      <c r="H32" s="5">
        <f>VLOOKUP($A32,'EDGAR-2025'!$A$3:$BG$215,H$11,FALSE)</f>
        <v>97.780125406702993</v>
      </c>
      <c r="I32" s="5">
        <f>VLOOKUP($A32,'EDGAR-2025'!$A$3:$BG$215,I$11,FALSE)</f>
        <v>102.41652130174</v>
      </c>
      <c r="J32" s="5">
        <f>VLOOKUP($A32,'EDGAR-2025'!$A$3:$BG$215,J$11,FALSE)</f>
        <v>101.35158598302</v>
      </c>
      <c r="K32" s="5">
        <f>VLOOKUP($A32,'EDGAR-2025'!$A$3:$BG$215,K$11,FALSE)</f>
        <v>99.769365582820001</v>
      </c>
      <c r="L32" s="5">
        <f>VLOOKUP($A32,'EDGAR-2025'!$A$3:$BG$215,L$11,FALSE)</f>
        <v>100.4585018495</v>
      </c>
      <c r="M32" s="5">
        <f>VLOOKUP($A32,'EDGAR-2025'!$A$3:$BG$215,M$11,FALSE)</f>
        <v>100.31351144924</v>
      </c>
      <c r="N32" s="5">
        <f>VLOOKUP($A32,'EDGAR-2025'!$A$3:$BG$215,N$11,FALSE)</f>
        <v>91.927396052015993</v>
      </c>
      <c r="O32" s="5">
        <f>VLOOKUP($A32,'EDGAR-2025'!$A$3:$BG$215,O$11,FALSE)</f>
        <v>96.021362771157001</v>
      </c>
      <c r="P32" s="5">
        <f>VLOOKUP($A32,'EDGAR-2025'!$A$3:$BG$215,P$11,FALSE)</f>
        <v>89.676669486519003</v>
      </c>
      <c r="Q32" s="5">
        <f>VLOOKUP($A32,'EDGAR-2025'!$A$3:$BG$215,Q$11,FALSE)</f>
        <v>85.730063191382001</v>
      </c>
      <c r="R32" s="5">
        <f>VLOOKUP($A32,'EDGAR-2025'!$A$3:$BG$215,R$11,FALSE)</f>
        <v>86.646316283922999</v>
      </c>
      <c r="S32" s="5"/>
      <c r="T32" s="46">
        <f t="shared" si="31"/>
        <v>6.9072932623583938E-3</v>
      </c>
      <c r="U32" s="15">
        <f t="shared" si="32"/>
        <v>-1.443286507270547E-3</v>
      </c>
      <c r="V32" s="15">
        <f t="shared" si="33"/>
        <v>-8.3599061343471059E-2</v>
      </c>
      <c r="W32" s="5">
        <f>VLOOKUP($A32,'EDGAR-P-2025'!$A$3:$BI$215,W$11,FALSE)</f>
        <v>11.562784003999779</v>
      </c>
      <c r="X32" s="4">
        <f t="shared" si="29"/>
        <v>8.6755500590981995</v>
      </c>
      <c r="Y32" s="486">
        <f>VLOOKUP($A32,'EDGAR-GDP-2025'!$C$3:$AQ$214,'data countries EDGAR'!$Y$11,FALSE)</f>
        <v>0.13660250545948999</v>
      </c>
      <c r="Z32" s="46">
        <f t="shared" si="30"/>
        <v>2.7340423678127988E-3</v>
      </c>
      <c r="AA32" s="46">
        <f t="shared" si="34"/>
        <v>1.4993718120673073E-3</v>
      </c>
    </row>
    <row r="33" spans="1:27" ht="15" x14ac:dyDescent="0.25">
      <c r="A33" s="45" t="s">
        <v>86</v>
      </c>
      <c r="B33" s="5">
        <f>VLOOKUP($A33,'EDGAR-2025'!$A$3:$BG$215,B$11,FALSE)</f>
        <v>0.12645044385182999</v>
      </c>
      <c r="C33" s="5">
        <f>VLOOKUP($A33,'EDGAR-2025'!$A$3:$BG$215,C$11,FALSE)</f>
        <v>0.15086534690368</v>
      </c>
      <c r="D33" s="5">
        <f>VLOOKUP($A33,'EDGAR-2025'!$A$3:$BG$215,D$11,FALSE)</f>
        <v>0.23328534189148001</v>
      </c>
      <c r="E33" s="5">
        <f>VLOOKUP($A33,'EDGAR-2025'!$A$3:$BG$215,E$11,FALSE)</f>
        <v>0.14999781853758001</v>
      </c>
      <c r="F33" s="5">
        <f>VLOOKUP($A33,'EDGAR-2025'!$A$3:$BG$215,F$11,FALSE)</f>
        <v>0.16290577366282999</v>
      </c>
      <c r="G33" s="5">
        <f>VLOOKUP($A33,'EDGAR-2025'!$A$3:$BG$215,G$11,FALSE)</f>
        <v>0.20565637810708001</v>
      </c>
      <c r="H33" s="5">
        <f>VLOOKUP($A33,'EDGAR-2025'!$A$3:$BG$215,H$11,FALSE)</f>
        <v>0.2044908885491</v>
      </c>
      <c r="I33" s="5">
        <f>VLOOKUP($A33,'EDGAR-2025'!$A$3:$BG$215,I$11,FALSE)</f>
        <v>0.24719542173038</v>
      </c>
      <c r="J33" s="5">
        <f>VLOOKUP($A33,'EDGAR-2025'!$A$3:$BG$215,J$11,FALSE)</f>
        <v>0.26078067563702001</v>
      </c>
      <c r="K33" s="5">
        <f>VLOOKUP($A33,'EDGAR-2025'!$A$3:$BG$215,K$11,FALSE)</f>
        <v>0.28469033466963001</v>
      </c>
      <c r="L33" s="5">
        <f>VLOOKUP($A33,'EDGAR-2025'!$A$3:$BG$215,L$11,FALSE)</f>
        <v>0.28455270829156998</v>
      </c>
      <c r="M33" s="5">
        <f>VLOOKUP($A33,'EDGAR-2025'!$A$3:$BG$215,M$11,FALSE)</f>
        <v>0.39816583335791</v>
      </c>
      <c r="N33" s="5">
        <f>VLOOKUP($A33,'EDGAR-2025'!$A$3:$BG$215,N$11,FALSE)</f>
        <v>0.31863512517022002</v>
      </c>
      <c r="O33" s="5">
        <f>VLOOKUP($A33,'EDGAR-2025'!$A$3:$BG$215,O$11,FALSE)</f>
        <v>0.33609877675368999</v>
      </c>
      <c r="P33" s="5">
        <f>VLOOKUP($A33,'EDGAR-2025'!$A$3:$BG$215,P$11,FALSE)</f>
        <v>0.35452761013300998</v>
      </c>
      <c r="Q33" s="5">
        <f>VLOOKUP($A33,'EDGAR-2025'!$A$3:$BG$215,Q$11,FALSE)</f>
        <v>0.37563146707826001</v>
      </c>
      <c r="R33" s="5">
        <f>VLOOKUP($A33,'EDGAR-2025'!$A$3:$BG$215,R$11,FALSE)</f>
        <v>0.38894262163546001</v>
      </c>
      <c r="S33" s="5"/>
      <c r="T33" s="46">
        <f t="shared" si="31"/>
        <v>-4.834248349868675E-4</v>
      </c>
      <c r="U33" s="15">
        <f t="shared" si="32"/>
        <v>0.39926917493937575</v>
      </c>
      <c r="V33" s="15">
        <f t="shared" si="33"/>
        <v>-0.199742673842635</v>
      </c>
      <c r="W33" s="5">
        <f>VLOOKUP($A33,'EDGAR-P-2025'!$A$3:$BI$215,W$11,FALSE)</f>
        <v>0.39023100000001176</v>
      </c>
      <c r="X33" s="4">
        <f t="shared" si="29"/>
        <v>1.020333682762</v>
      </c>
      <c r="Y33" s="486">
        <f>VLOOKUP($A33,'EDGAR-GDP-2025'!$C$3:$AQ$214,'data countries EDGAR'!$Y$11,FALSE)</f>
        <v>7.2801639014138997E-2</v>
      </c>
      <c r="Z33" s="46">
        <f t="shared" si="30"/>
        <v>1.0852000314702014E-5</v>
      </c>
      <c r="AA33" s="46">
        <f t="shared" si="34"/>
        <v>5.0602118087863416E-5</v>
      </c>
    </row>
    <row r="34" spans="1:27" ht="15" x14ac:dyDescent="0.25">
      <c r="A34" s="45" t="s">
        <v>87</v>
      </c>
      <c r="B34" s="5">
        <f>VLOOKUP($A34,'EDGAR-2025'!$A$3:$BG$215,B$11,FALSE)</f>
        <v>0.39857276260105001</v>
      </c>
      <c r="C34" s="5">
        <f>VLOOKUP($A34,'EDGAR-2025'!$A$3:$BG$215,C$11,FALSE)</f>
        <v>2.8014973979668998</v>
      </c>
      <c r="D34" s="5">
        <f>VLOOKUP($A34,'EDGAR-2025'!$A$3:$BG$215,D$11,FALSE)</f>
        <v>5.0815170917944998</v>
      </c>
      <c r="E34" s="5">
        <f>VLOOKUP($A34,'EDGAR-2025'!$A$3:$BG$215,E$11,FALSE)</f>
        <v>4.9610868505930004</v>
      </c>
      <c r="F34" s="5">
        <f>VLOOKUP($A34,'EDGAR-2025'!$A$3:$BG$215,F$11,FALSE)</f>
        <v>4.7249171173816</v>
      </c>
      <c r="G34" s="5">
        <f>VLOOKUP($A34,'EDGAR-2025'!$A$3:$BG$215,G$11,FALSE)</f>
        <v>4.9706950538152004</v>
      </c>
      <c r="H34" s="5">
        <f>VLOOKUP($A34,'EDGAR-2025'!$A$3:$BG$215,H$11,FALSE)</f>
        <v>5.4598127353498001</v>
      </c>
      <c r="I34" s="5">
        <f>VLOOKUP($A34,'EDGAR-2025'!$A$3:$BG$215,I$11,FALSE)</f>
        <v>5.8103802528550004</v>
      </c>
      <c r="J34" s="5">
        <f>VLOOKUP($A34,'EDGAR-2025'!$A$3:$BG$215,J$11,FALSE)</f>
        <v>7.1472619347763002</v>
      </c>
      <c r="K34" s="5">
        <f>VLOOKUP($A34,'EDGAR-2025'!$A$3:$BG$215,K$11,FALSE)</f>
        <v>7.2444682983405002</v>
      </c>
      <c r="L34" s="5">
        <f>VLOOKUP($A34,'EDGAR-2025'!$A$3:$BG$215,L$11,FALSE)</f>
        <v>8.2510089358034993</v>
      </c>
      <c r="M34" s="5">
        <f>VLOOKUP($A34,'EDGAR-2025'!$A$3:$BG$215,M$11,FALSE)</f>
        <v>8.1435237769482001</v>
      </c>
      <c r="N34" s="5">
        <f>VLOOKUP($A34,'EDGAR-2025'!$A$3:$BG$215,N$11,FALSE)</f>
        <v>8.7059173714617</v>
      </c>
      <c r="O34" s="5">
        <f>VLOOKUP($A34,'EDGAR-2025'!$A$3:$BG$215,O$11,FALSE)</f>
        <v>6.7467245558617002</v>
      </c>
      <c r="P34" s="5">
        <f>VLOOKUP($A34,'EDGAR-2025'!$A$3:$BG$215,P$11,FALSE)</f>
        <v>7.0594404066966998</v>
      </c>
      <c r="Q34" s="5">
        <f>VLOOKUP($A34,'EDGAR-2025'!$A$3:$BG$215,Q$11,FALSE)</f>
        <v>6.8922204090673</v>
      </c>
      <c r="R34" s="5">
        <f>VLOOKUP($A34,'EDGAR-2025'!$A$3:$BG$215,R$11,FALSE)</f>
        <v>7.0480757643776997</v>
      </c>
      <c r="S34" s="5"/>
      <c r="T34" s="46">
        <f t="shared" si="31"/>
        <v>0.13893920105821556</v>
      </c>
      <c r="U34" s="15">
        <f t="shared" si="32"/>
        <v>-1.302691097435249E-2</v>
      </c>
      <c r="V34" s="15">
        <f t="shared" si="33"/>
        <v>6.906022625063879E-2</v>
      </c>
      <c r="W34" s="5">
        <f>VLOOKUP($A34,'EDGAR-P-2025'!$A$3:$BI$215,W$11,FALSE)</f>
        <v>11.801594999999972</v>
      </c>
      <c r="X34" s="4">
        <f t="shared" si="29"/>
        <v>0.69003586184309995</v>
      </c>
      <c r="Y34" s="486">
        <f>VLOOKUP($A34,'EDGAR-GDP-2025'!$C$3:$AQ$214,'data countries EDGAR'!$Y$11,FALSE)</f>
        <v>0.14519092941382</v>
      </c>
      <c r="Z34" s="46">
        <f t="shared" si="30"/>
        <v>2.2195154678374053E-4</v>
      </c>
      <c r="AA34" s="46">
        <f t="shared" si="34"/>
        <v>1.530338962858202E-3</v>
      </c>
    </row>
    <row r="35" spans="1:27" ht="15" x14ac:dyDescent="0.25">
      <c r="A35" s="45" t="s">
        <v>88</v>
      </c>
      <c r="B35" s="5">
        <f>VLOOKUP($A35,'EDGAR-2025'!$A$3:$BG$215,B$11,FALSE)</f>
        <v>0.25252680882174</v>
      </c>
      <c r="C35" s="5">
        <f>VLOOKUP($A35,'EDGAR-2025'!$A$3:$BG$215,C$11,FALSE)</f>
        <v>0.1860070136643</v>
      </c>
      <c r="D35" s="5">
        <f>VLOOKUP($A35,'EDGAR-2025'!$A$3:$BG$215,D$11,FALSE)</f>
        <v>0.30902611336288999</v>
      </c>
      <c r="E35" s="5">
        <f>VLOOKUP($A35,'EDGAR-2025'!$A$3:$BG$215,E$11,FALSE)</f>
        <v>0.15338367029982</v>
      </c>
      <c r="F35" s="5">
        <f>VLOOKUP($A35,'EDGAR-2025'!$A$3:$BG$215,F$11,FALSE)</f>
        <v>0.17774561563333999</v>
      </c>
      <c r="G35" s="5">
        <f>VLOOKUP($A35,'EDGAR-2025'!$A$3:$BG$215,G$11,FALSE)</f>
        <v>0.19796481893519</v>
      </c>
      <c r="H35" s="5">
        <f>VLOOKUP($A35,'EDGAR-2025'!$A$3:$BG$215,H$11,FALSE)</f>
        <v>0.27202850321406002</v>
      </c>
      <c r="I35" s="5">
        <f>VLOOKUP($A35,'EDGAR-2025'!$A$3:$BG$215,I$11,FALSE)</f>
        <v>0.23072890815548</v>
      </c>
      <c r="J35" s="5">
        <f>VLOOKUP($A35,'EDGAR-2025'!$A$3:$BG$215,J$11,FALSE)</f>
        <v>0.31167914861871998</v>
      </c>
      <c r="K35" s="5">
        <f>VLOOKUP($A35,'EDGAR-2025'!$A$3:$BG$215,K$11,FALSE)</f>
        <v>0.28534848275840002</v>
      </c>
      <c r="L35" s="5">
        <f>VLOOKUP($A35,'EDGAR-2025'!$A$3:$BG$215,L$11,FALSE)</f>
        <v>0.30087631194553999</v>
      </c>
      <c r="M35" s="5">
        <f>VLOOKUP($A35,'EDGAR-2025'!$A$3:$BG$215,M$11,FALSE)</f>
        <v>0.30253953533207001</v>
      </c>
      <c r="N35" s="5">
        <f>VLOOKUP($A35,'EDGAR-2025'!$A$3:$BG$215,N$11,FALSE)</f>
        <v>0.21424332945013999</v>
      </c>
      <c r="O35" s="5">
        <f>VLOOKUP($A35,'EDGAR-2025'!$A$3:$BG$215,O$11,FALSE)</f>
        <v>0.24471291043505999</v>
      </c>
      <c r="P35" s="5">
        <f>VLOOKUP($A35,'EDGAR-2025'!$A$3:$BG$215,P$11,FALSE)</f>
        <v>0.25752930863592</v>
      </c>
      <c r="Q35" s="5">
        <f>VLOOKUP($A35,'EDGAR-2025'!$A$3:$BG$215,Q$11,FALSE)</f>
        <v>0.25829001678069002</v>
      </c>
      <c r="R35" s="5">
        <f>VLOOKUP($A35,'EDGAR-2025'!$A$3:$BG$215,R$11,FALSE)</f>
        <v>0.26731630452723998</v>
      </c>
      <c r="S35" s="5"/>
      <c r="T35" s="46">
        <f t="shared" si="31"/>
        <v>5.4417072896396412E-2</v>
      </c>
      <c r="U35" s="15">
        <f t="shared" si="32"/>
        <v>5.5279306495590319E-3</v>
      </c>
      <c r="V35" s="15">
        <f t="shared" si="33"/>
        <v>-0.29185014046185842</v>
      </c>
      <c r="W35" s="5">
        <f>VLOOKUP($A35,'EDGAR-P-2025'!$A$3:$BI$215,W$11,FALSE)</f>
        <v>6.0833000000000789E-2</v>
      </c>
      <c r="X35" s="4">
        <f t="shared" si="29"/>
        <v>4.9732798864443</v>
      </c>
      <c r="Y35" s="486">
        <f>VLOOKUP($A35,'EDGAR-GDP-2025'!$C$3:$AQ$214,'data countries EDGAR'!$Y$11,FALSE)</f>
        <v>4.1002235722633999E-2</v>
      </c>
      <c r="Z35" s="46">
        <f t="shared" si="30"/>
        <v>8.2457078372221937E-6</v>
      </c>
      <c r="AA35" s="46">
        <f t="shared" si="34"/>
        <v>7.8883498482666484E-6</v>
      </c>
    </row>
    <row r="36" spans="1:27" ht="15" x14ac:dyDescent="0.25">
      <c r="A36" s="45" t="s">
        <v>89</v>
      </c>
      <c r="B36" s="5">
        <f>VLOOKUP($A36,'EDGAR-2025'!$A$3:$BG$215,B$11,FALSE)</f>
        <v>0.18068790677284</v>
      </c>
      <c r="C36" s="5">
        <f>VLOOKUP($A36,'EDGAR-2025'!$A$3:$BG$215,C$11,FALSE)</f>
        <v>0.54294274376479001</v>
      </c>
      <c r="D36" s="5">
        <f>VLOOKUP($A36,'EDGAR-2025'!$A$3:$BG$215,D$11,FALSE)</f>
        <v>0.90501515855930004</v>
      </c>
      <c r="E36" s="5">
        <f>VLOOKUP($A36,'EDGAR-2025'!$A$3:$BG$215,E$11,FALSE)</f>
        <v>1.1061539945375001</v>
      </c>
      <c r="F36" s="5">
        <f>VLOOKUP($A36,'EDGAR-2025'!$A$3:$BG$215,F$11,FALSE)</f>
        <v>1.0551029391685001</v>
      </c>
      <c r="G36" s="5">
        <f>VLOOKUP($A36,'EDGAR-2025'!$A$3:$BG$215,G$11,FALSE)</f>
        <v>1.1067601406256</v>
      </c>
      <c r="H36" s="5">
        <f>VLOOKUP($A36,'EDGAR-2025'!$A$3:$BG$215,H$11,FALSE)</f>
        <v>1.1292891397111</v>
      </c>
      <c r="I36" s="5">
        <f>VLOOKUP($A36,'EDGAR-2025'!$A$3:$BG$215,I$11,FALSE)</f>
        <v>1.3095970059452</v>
      </c>
      <c r="J36" s="5">
        <f>VLOOKUP($A36,'EDGAR-2025'!$A$3:$BG$215,J$11,FALSE)</f>
        <v>1.4244289516316</v>
      </c>
      <c r="K36" s="5">
        <f>VLOOKUP($A36,'EDGAR-2025'!$A$3:$BG$215,K$11,FALSE)</f>
        <v>1.4735986294718999</v>
      </c>
      <c r="L36" s="5">
        <f>VLOOKUP($A36,'EDGAR-2025'!$A$3:$BG$215,L$11,FALSE)</f>
        <v>1.7504997729264</v>
      </c>
      <c r="M36" s="5">
        <f>VLOOKUP($A36,'EDGAR-2025'!$A$3:$BG$215,M$11,FALSE)</f>
        <v>1.8062828713628001</v>
      </c>
      <c r="N36" s="5">
        <f>VLOOKUP($A36,'EDGAR-2025'!$A$3:$BG$215,N$11,FALSE)</f>
        <v>1.4131173163068</v>
      </c>
      <c r="O36" s="5">
        <f>VLOOKUP($A36,'EDGAR-2025'!$A$3:$BG$215,O$11,FALSE)</f>
        <v>1.5445145939219</v>
      </c>
      <c r="P36" s="5">
        <f>VLOOKUP($A36,'EDGAR-2025'!$A$3:$BG$215,P$11,FALSE)</f>
        <v>1.5171799960451999</v>
      </c>
      <c r="Q36" s="5">
        <f>VLOOKUP($A36,'EDGAR-2025'!$A$3:$BG$215,Q$11,FALSE)</f>
        <v>1.5607361726754001</v>
      </c>
      <c r="R36" s="5">
        <f>VLOOKUP($A36,'EDGAR-2025'!$A$3:$BG$215,R$11,FALSE)</f>
        <v>1.5918962070766001</v>
      </c>
      <c r="S36" s="5"/>
      <c r="T36" s="46">
        <f t="shared" si="31"/>
        <v>0.18790811684843556</v>
      </c>
      <c r="U36" s="15">
        <f t="shared" si="32"/>
        <v>3.1866955539871178E-2</v>
      </c>
      <c r="V36" s="15">
        <f t="shared" si="33"/>
        <v>-0.21766555022434853</v>
      </c>
      <c r="W36" s="5">
        <f>VLOOKUP($A36,'EDGAR-P-2025'!$A$3:$BI$215,W$11,FALSE)</f>
        <v>0.82622900000001553</v>
      </c>
      <c r="X36" s="4">
        <f t="shared" si="29"/>
        <v>2.1861770421551001</v>
      </c>
      <c r="Y36" s="486">
        <f>VLOOKUP($A36,'EDGAR-GDP-2025'!$C$3:$AQ$214,'data countries EDGAR'!$Y$11,FALSE)</f>
        <v>0.14799121924096001</v>
      </c>
      <c r="Z36" s="46">
        <f t="shared" si="30"/>
        <v>4.9230196682521433E-5</v>
      </c>
      <c r="AA36" s="46">
        <f t="shared" si="34"/>
        <v>1.0713894443449349E-4</v>
      </c>
    </row>
    <row r="37" spans="1:27" ht="15" x14ac:dyDescent="0.25">
      <c r="A37" s="45" t="s">
        <v>90</v>
      </c>
      <c r="B37" s="5">
        <f>VLOOKUP($A37,'EDGAR-2025'!$A$3:$BG$215,B$11,FALSE)</f>
        <v>6.5843388501932001</v>
      </c>
      <c r="C37" s="5">
        <f>VLOOKUP($A37,'EDGAR-2025'!$A$3:$BG$215,C$11,FALSE)</f>
        <v>9.9371829058735006</v>
      </c>
      <c r="D37" s="5">
        <f>VLOOKUP($A37,'EDGAR-2025'!$A$3:$BG$215,D$11,FALSE)</f>
        <v>14.792726506325</v>
      </c>
      <c r="E37" s="5">
        <f>VLOOKUP($A37,'EDGAR-2025'!$A$3:$BG$215,E$11,FALSE)</f>
        <v>16.094818211082</v>
      </c>
      <c r="F37" s="5">
        <f>VLOOKUP($A37,'EDGAR-2025'!$A$3:$BG$215,F$11,FALSE)</f>
        <v>17.041380000396</v>
      </c>
      <c r="G37" s="5">
        <f>VLOOKUP($A37,'EDGAR-2025'!$A$3:$BG$215,G$11,FALSE)</f>
        <v>18.101722851999</v>
      </c>
      <c r="H37" s="5">
        <f>VLOOKUP($A37,'EDGAR-2025'!$A$3:$BG$215,H$11,FALSE)</f>
        <v>19.463026104623999</v>
      </c>
      <c r="I37" s="5">
        <f>VLOOKUP($A37,'EDGAR-2025'!$A$3:$BG$215,I$11,FALSE)</f>
        <v>19.952313209957001</v>
      </c>
      <c r="J37" s="5">
        <f>VLOOKUP($A37,'EDGAR-2025'!$A$3:$BG$215,J$11,FALSE)</f>
        <v>21.360668894766</v>
      </c>
      <c r="K37" s="5">
        <f>VLOOKUP($A37,'EDGAR-2025'!$A$3:$BG$215,K$11,FALSE)</f>
        <v>21.783298284838999</v>
      </c>
      <c r="L37" s="5">
        <f>VLOOKUP($A37,'EDGAR-2025'!$A$3:$BG$215,L$11,FALSE)</f>
        <v>21.965520097931002</v>
      </c>
      <c r="M37" s="5">
        <f>VLOOKUP($A37,'EDGAR-2025'!$A$3:$BG$215,M$11,FALSE)</f>
        <v>21.999733262909</v>
      </c>
      <c r="N37" s="5">
        <f>VLOOKUP($A37,'EDGAR-2025'!$A$3:$BG$215,N$11,FALSE)</f>
        <v>18.565868198221001</v>
      </c>
      <c r="O37" s="5">
        <f>VLOOKUP($A37,'EDGAR-2025'!$A$3:$BG$215,O$11,FALSE)</f>
        <v>21.869588856425999</v>
      </c>
      <c r="P37" s="5">
        <f>VLOOKUP($A37,'EDGAR-2025'!$A$3:$BG$215,P$11,FALSE)</f>
        <v>23.382280312171002</v>
      </c>
      <c r="Q37" s="5">
        <f>VLOOKUP($A37,'EDGAR-2025'!$A$3:$BG$215,Q$11,FALSE)</f>
        <v>24.424107620352999</v>
      </c>
      <c r="R37" s="5">
        <f>VLOOKUP($A37,'EDGAR-2025'!$A$3:$BG$215,R$11,FALSE)</f>
        <v>28.435621579985</v>
      </c>
      <c r="S37" s="5"/>
      <c r="T37" s="46">
        <f t="shared" si="31"/>
        <v>8.3652076333557979E-3</v>
      </c>
      <c r="U37" s="15">
        <f t="shared" si="32"/>
        <v>1.5575850162192761E-3</v>
      </c>
      <c r="V37" s="15">
        <f t="shared" si="33"/>
        <v>-0.15608666812689997</v>
      </c>
      <c r="W37" s="5">
        <f>VLOOKUP($A37,'EDGAR-P-2025'!$A$3:$BI$215,W$11,FALSE)</f>
        <v>11.379861000000007</v>
      </c>
      <c r="X37" s="4">
        <f t="shared" si="29"/>
        <v>1.9332163427047999</v>
      </c>
      <c r="Y37" s="486">
        <f>VLOOKUP($A37,'EDGAR-GDP-2025'!$C$3:$AQ$214,'data countries EDGAR'!$Y$11,FALSE)</f>
        <v>0.19377940895656001</v>
      </c>
      <c r="Z37" s="46">
        <f t="shared" si="30"/>
        <v>5.9960220664600616E-4</v>
      </c>
      <c r="AA37" s="46">
        <f t="shared" si="34"/>
        <v>1.475651780984736E-3</v>
      </c>
    </row>
    <row r="38" spans="1:27" ht="15" x14ac:dyDescent="0.25">
      <c r="A38" s="45" t="s">
        <v>91</v>
      </c>
      <c r="B38" s="5">
        <f>VLOOKUP($A38,'EDGAR-2025'!$A$3:$BG$215,B$11,FALSE)</f>
        <v>24.573916371637001</v>
      </c>
      <c r="C38" s="5">
        <f>VLOOKUP($A38,'EDGAR-2025'!$A$3:$BG$215,C$11,FALSE)</f>
        <v>16.846328006438</v>
      </c>
      <c r="D38" s="5">
        <f>VLOOKUP($A38,'EDGAR-2025'!$A$3:$BG$215,D$11,FALSE)</f>
        <v>22.217568508957999</v>
      </c>
      <c r="E38" s="5">
        <f>VLOOKUP($A38,'EDGAR-2025'!$A$3:$BG$215,E$11,FALSE)</f>
        <v>25.268070616418999</v>
      </c>
      <c r="F38" s="5">
        <f>VLOOKUP($A38,'EDGAR-2025'!$A$3:$BG$215,F$11,FALSE)</f>
        <v>23.31084807165</v>
      </c>
      <c r="G38" s="5">
        <f>VLOOKUP($A38,'EDGAR-2025'!$A$3:$BG$215,G$11,FALSE)</f>
        <v>23.213243245966002</v>
      </c>
      <c r="H38" s="5">
        <f>VLOOKUP($A38,'EDGAR-2025'!$A$3:$BG$215,H$11,FALSE)</f>
        <v>20.795728090183001</v>
      </c>
      <c r="I38" s="5">
        <f>VLOOKUP($A38,'EDGAR-2025'!$A$3:$BG$215,I$11,FALSE)</f>
        <v>20.830862507591</v>
      </c>
      <c r="J38" s="5">
        <f>VLOOKUP($A38,'EDGAR-2025'!$A$3:$BG$215,J$11,FALSE)</f>
        <v>23.506158150308</v>
      </c>
      <c r="K38" s="5">
        <f>VLOOKUP($A38,'EDGAR-2025'!$A$3:$BG$215,K$11,FALSE)</f>
        <v>23.989764781525</v>
      </c>
      <c r="L38" s="5">
        <f>VLOOKUP($A38,'EDGAR-2025'!$A$3:$BG$215,L$11,FALSE)</f>
        <v>24.064219740437</v>
      </c>
      <c r="M38" s="5">
        <f>VLOOKUP($A38,'EDGAR-2025'!$A$3:$BG$215,M$11,FALSE)</f>
        <v>22.597505466668</v>
      </c>
      <c r="N38" s="5">
        <f>VLOOKUP($A38,'EDGAR-2025'!$A$3:$BG$215,N$11,FALSE)</f>
        <v>22.536390660647999</v>
      </c>
      <c r="O38" s="5">
        <f>VLOOKUP($A38,'EDGAR-2025'!$A$3:$BG$215,O$11,FALSE)</f>
        <v>23.009666280076999</v>
      </c>
      <c r="P38" s="5">
        <f>VLOOKUP($A38,'EDGAR-2025'!$A$3:$BG$215,P$11,FALSE)</f>
        <v>22.398557194224999</v>
      </c>
      <c r="Q38" s="5">
        <f>VLOOKUP($A38,'EDGAR-2025'!$A$3:$BG$215,Q$11,FALSE)</f>
        <v>20.828848716711999</v>
      </c>
      <c r="R38" s="5">
        <f>VLOOKUP($A38,'EDGAR-2025'!$A$3:$BG$215,R$11,FALSE)</f>
        <v>20.407390229726001</v>
      </c>
      <c r="S38" s="5"/>
      <c r="T38" s="46">
        <f t="shared" si="31"/>
        <v>3.1036135447788382E-3</v>
      </c>
      <c r="U38" s="15">
        <f t="shared" si="32"/>
        <v>-6.0950003348929083E-2</v>
      </c>
      <c r="V38" s="15">
        <f t="shared" si="33"/>
        <v>-2.7044934720846792E-3</v>
      </c>
      <c r="W38" s="5">
        <f>VLOOKUP($A38,'EDGAR-P-2025'!$A$3:$BI$215,W$11,FALSE)</f>
        <v>3.5017740000000908</v>
      </c>
      <c r="X38" s="4">
        <f t="shared" si="29"/>
        <v>6.4531593034465997</v>
      </c>
      <c r="Y38" s="486">
        <f>VLOOKUP($A38,'EDGAR-GDP-2025'!$C$3:$AQ$214,'data countries EDGAR'!$Y$11,FALSE)</f>
        <v>0.38779049596017001</v>
      </c>
      <c r="Z38" s="46">
        <f t="shared" si="30"/>
        <v>6.1589447383680158E-4</v>
      </c>
      <c r="AA38" s="46">
        <f t="shared" si="34"/>
        <v>4.5408279061635051E-4</v>
      </c>
    </row>
    <row r="39" spans="1:27" ht="15" x14ac:dyDescent="0.25">
      <c r="A39" s="45" t="s">
        <v>92</v>
      </c>
      <c r="B39" s="5">
        <f>VLOOKUP($A39,'EDGAR-2025'!$A$3:$BG$215,B$11,FALSE)</f>
        <v>2.8230262274953999</v>
      </c>
      <c r="C39" s="5">
        <f>VLOOKUP($A39,'EDGAR-2025'!$A$3:$BG$215,C$11,FALSE)</f>
        <v>4.3906591811320004</v>
      </c>
      <c r="D39" s="5">
        <f>VLOOKUP($A39,'EDGAR-2025'!$A$3:$BG$215,D$11,FALSE)</f>
        <v>3.3821717820538999</v>
      </c>
      <c r="E39" s="5">
        <f>VLOOKUP($A39,'EDGAR-2025'!$A$3:$BG$215,E$11,FALSE)</f>
        <v>4.0133340026292004</v>
      </c>
      <c r="F39" s="5">
        <f>VLOOKUP($A39,'EDGAR-2025'!$A$3:$BG$215,F$11,FALSE)</f>
        <v>3.5247484414582</v>
      </c>
      <c r="G39" s="5">
        <f>VLOOKUP($A39,'EDGAR-2025'!$A$3:$BG$215,G$11,FALSE)</f>
        <v>5.5217728311891996</v>
      </c>
      <c r="H39" s="5">
        <f>VLOOKUP($A39,'EDGAR-2025'!$A$3:$BG$215,H$11,FALSE)</f>
        <v>7.1481066517271996</v>
      </c>
      <c r="I39" s="5">
        <f>VLOOKUP($A39,'EDGAR-2025'!$A$3:$BG$215,I$11,FALSE)</f>
        <v>7.0909824484415003</v>
      </c>
      <c r="J39" s="5">
        <f>VLOOKUP($A39,'EDGAR-2025'!$A$3:$BG$215,J$11,FALSE)</f>
        <v>6.752365204078</v>
      </c>
      <c r="K39" s="5">
        <f>VLOOKUP($A39,'EDGAR-2025'!$A$3:$BG$215,K$11,FALSE)</f>
        <v>7.4408479990757002</v>
      </c>
      <c r="L39" s="5">
        <f>VLOOKUP($A39,'EDGAR-2025'!$A$3:$BG$215,L$11,FALSE)</f>
        <v>8.2087605549592002</v>
      </c>
      <c r="M39" s="5">
        <f>VLOOKUP($A39,'EDGAR-2025'!$A$3:$BG$215,M$11,FALSE)</f>
        <v>7.3419838727022002</v>
      </c>
      <c r="N39" s="5">
        <f>VLOOKUP($A39,'EDGAR-2025'!$A$3:$BG$215,N$11,FALSE)</f>
        <v>6.0919163740744997</v>
      </c>
      <c r="O39" s="5">
        <f>VLOOKUP($A39,'EDGAR-2025'!$A$3:$BG$215,O$11,FALSE)</f>
        <v>6.5464261366625003</v>
      </c>
      <c r="P39" s="5">
        <f>VLOOKUP($A39,'EDGAR-2025'!$A$3:$BG$215,P$11,FALSE)</f>
        <v>6.8376840075796004</v>
      </c>
      <c r="Q39" s="5">
        <f>VLOOKUP($A39,'EDGAR-2025'!$A$3:$BG$215,Q$11,FALSE)</f>
        <v>6.7206685786345997</v>
      </c>
      <c r="R39" s="5">
        <f>VLOOKUP($A39,'EDGAR-2025'!$A$3:$BG$215,R$11,FALSE)</f>
        <v>6.9016007604520997</v>
      </c>
      <c r="S39" s="5"/>
      <c r="T39" s="46">
        <f t="shared" si="31"/>
        <v>0.10320229038126971</v>
      </c>
      <c r="U39" s="15">
        <f t="shared" si="32"/>
        <v>-0.10559166349825488</v>
      </c>
      <c r="V39" s="15">
        <f t="shared" si="33"/>
        <v>-0.17026290445495296</v>
      </c>
      <c r="W39" s="5">
        <f>VLOOKUP($A39,'EDGAR-P-2025'!$A$3:$BI$215,W$11,FALSE)</f>
        <v>2.3746360001000135</v>
      </c>
      <c r="X39" s="4">
        <f t="shared" si="29"/>
        <v>3.0918354949529001</v>
      </c>
      <c r="Y39" s="486">
        <f>VLOOKUP($A39,'EDGAR-GDP-2025'!$C$3:$AQ$214,'data countries EDGAR'!$Y$11,FALSE)</f>
        <v>0.15177872314339999</v>
      </c>
      <c r="Z39" s="46">
        <f t="shared" si="30"/>
        <v>2.0010559576436984E-4</v>
      </c>
      <c r="AA39" s="46">
        <f t="shared" si="34"/>
        <v>3.0792430968515805E-4</v>
      </c>
    </row>
    <row r="40" spans="1:27" ht="15" x14ac:dyDescent="0.25">
      <c r="A40" s="45" t="s">
        <v>93</v>
      </c>
      <c r="B40" s="5">
        <f>VLOOKUP($A40,'EDGAR-2025'!$A$3:$BG$215,B$11,FALSE)</f>
        <v>226.888850934</v>
      </c>
      <c r="C40" s="5">
        <f>VLOOKUP($A40,'EDGAR-2025'!$A$3:$BG$215,C$11,FALSE)</f>
        <v>369.25744838712001</v>
      </c>
      <c r="D40" s="5">
        <f>VLOOKUP($A40,'EDGAR-2025'!$A$3:$BG$215,D$11,FALSE)</f>
        <v>439.92191255679001</v>
      </c>
      <c r="E40" s="5">
        <f>VLOOKUP($A40,'EDGAR-2025'!$A$3:$BG$215,E$11,FALSE)</f>
        <v>463.64296274883998</v>
      </c>
      <c r="F40" s="5">
        <f>VLOOKUP($A40,'EDGAR-2025'!$A$3:$BG$215,F$11,FALSE)</f>
        <v>497.90358612107002</v>
      </c>
      <c r="G40" s="5">
        <f>VLOOKUP($A40,'EDGAR-2025'!$A$3:$BG$215,G$11,FALSE)</f>
        <v>523.47547839043</v>
      </c>
      <c r="H40" s="5">
        <f>VLOOKUP($A40,'EDGAR-2025'!$A$3:$BG$215,H$11,FALSE)</f>
        <v>546.43942526565002</v>
      </c>
      <c r="I40" s="5">
        <f>VLOOKUP($A40,'EDGAR-2025'!$A$3:$BG$215,I$11,FALSE)</f>
        <v>517.94076451478998</v>
      </c>
      <c r="J40" s="5">
        <f>VLOOKUP($A40,'EDGAR-2025'!$A$3:$BG$215,J$11,FALSE)</f>
        <v>482.71120330329001</v>
      </c>
      <c r="K40" s="5">
        <f>VLOOKUP($A40,'EDGAR-2025'!$A$3:$BG$215,K$11,FALSE)</f>
        <v>494.75787703909998</v>
      </c>
      <c r="L40" s="5">
        <f>VLOOKUP($A40,'EDGAR-2025'!$A$3:$BG$215,L$11,FALSE)</f>
        <v>471.08357036375003</v>
      </c>
      <c r="M40" s="5">
        <f>VLOOKUP($A40,'EDGAR-2025'!$A$3:$BG$215,M$11,FALSE)</f>
        <v>468.57937883286002</v>
      </c>
      <c r="N40" s="5">
        <f>VLOOKUP($A40,'EDGAR-2025'!$A$3:$BG$215,N$11,FALSE)</f>
        <v>447.92102254105998</v>
      </c>
      <c r="O40" s="5">
        <f>VLOOKUP($A40,'EDGAR-2025'!$A$3:$BG$215,O$11,FALSE)</f>
        <v>506.23337456910002</v>
      </c>
      <c r="P40" s="5">
        <f>VLOOKUP($A40,'EDGAR-2025'!$A$3:$BG$215,P$11,FALSE)</f>
        <v>479.26639523659998</v>
      </c>
      <c r="Q40" s="5">
        <f>VLOOKUP($A40,'EDGAR-2025'!$A$3:$BG$215,Q$11,FALSE)</f>
        <v>480.23496508329998</v>
      </c>
      <c r="R40" s="5">
        <f>VLOOKUP($A40,'EDGAR-2025'!$A$3:$BG$215,R$11,FALSE)</f>
        <v>491.46878065337</v>
      </c>
      <c r="S40" s="5"/>
      <c r="T40" s="46">
        <f t="shared" si="31"/>
        <v>-4.7850287532620772E-2</v>
      </c>
      <c r="U40" s="15">
        <f t="shared" si="32"/>
        <v>-5.315811648783253E-3</v>
      </c>
      <c r="V40" s="15">
        <f t="shared" si="33"/>
        <v>-4.4087207472202405E-2</v>
      </c>
      <c r="W40" s="5">
        <f>VLOOKUP($A40,'EDGAR-P-2025'!$A$3:$BI$215,W$11,FALSE)</f>
        <v>212.39271703999847</v>
      </c>
      <c r="X40" s="4">
        <f t="shared" si="29"/>
        <v>2.2061932507064999</v>
      </c>
      <c r="Y40" s="486">
        <f>VLOOKUP($A40,'EDGAR-GDP-2025'!$C$3:$AQ$214,'data countries EDGAR'!$Y$11,FALSE)</f>
        <v>0.13364946667300001</v>
      </c>
      <c r="Z40" s="46">
        <f t="shared" si="30"/>
        <v>1.2771119821288531E-2</v>
      </c>
      <c r="AA40" s="46">
        <f t="shared" si="34"/>
        <v>2.7541434044603939E-2</v>
      </c>
    </row>
    <row r="41" spans="1:27" ht="15" x14ac:dyDescent="0.25">
      <c r="A41" s="45" t="s">
        <v>94</v>
      </c>
      <c r="B41" s="5">
        <f>VLOOKUP($A41,'EDGAR-2025'!$A$3:$BG$215,B$11,FALSE)</f>
        <v>1.8288866706275001E-2</v>
      </c>
      <c r="C41" s="5">
        <f>VLOOKUP($A41,'EDGAR-2025'!$A$3:$BG$215,C$11,FALSE)</f>
        <v>3.7289377486159E-2</v>
      </c>
      <c r="D41" s="5">
        <f>VLOOKUP($A41,'EDGAR-2025'!$A$3:$BG$215,D$11,FALSE)</f>
        <v>7.0492197004116006E-2</v>
      </c>
      <c r="E41" s="5">
        <f>VLOOKUP($A41,'EDGAR-2025'!$A$3:$BG$215,E$11,FALSE)</f>
        <v>5.5186360658530997E-2</v>
      </c>
      <c r="F41" s="5">
        <f>VLOOKUP($A41,'EDGAR-2025'!$A$3:$BG$215,F$11,FALSE)</f>
        <v>5.7092051006987998E-2</v>
      </c>
      <c r="G41" s="5">
        <f>VLOOKUP($A41,'EDGAR-2025'!$A$3:$BG$215,G$11,FALSE)</f>
        <v>6.5412661549729995E-2</v>
      </c>
      <c r="H41" s="5">
        <f>VLOOKUP($A41,'EDGAR-2025'!$A$3:$BG$215,H$11,FALSE)</f>
        <v>7.0042090409368998E-2</v>
      </c>
      <c r="I41" s="5">
        <f>VLOOKUP($A41,'EDGAR-2025'!$A$3:$BG$215,I$11,FALSE)</f>
        <v>7.1710181374607995E-2</v>
      </c>
      <c r="J41" s="5">
        <f>VLOOKUP($A41,'EDGAR-2025'!$A$3:$BG$215,J$11,FALSE)</f>
        <v>7.7227504794830995E-2</v>
      </c>
      <c r="K41" s="5">
        <f>VLOOKUP($A41,'EDGAR-2025'!$A$3:$BG$215,K$11,FALSE)</f>
        <v>6.7093181886623998E-2</v>
      </c>
      <c r="L41" s="5">
        <f>VLOOKUP($A41,'EDGAR-2025'!$A$3:$BG$215,L$11,FALSE)</f>
        <v>6.6467531348582007E-2</v>
      </c>
      <c r="M41" s="5">
        <f>VLOOKUP($A41,'EDGAR-2025'!$A$3:$BG$215,M$11,FALSE)</f>
        <v>8.7369070183180006E-2</v>
      </c>
      <c r="N41" s="5">
        <f>VLOOKUP($A41,'EDGAR-2025'!$A$3:$BG$215,N$11,FALSE)</f>
        <v>8.4555771574263999E-2</v>
      </c>
      <c r="O41" s="5">
        <f>VLOOKUP($A41,'EDGAR-2025'!$A$3:$BG$215,O$11,FALSE)</f>
        <v>8.4484816641685001E-2</v>
      </c>
      <c r="P41" s="5">
        <f>VLOOKUP($A41,'EDGAR-2025'!$A$3:$BG$215,P$11,FALSE)</f>
        <v>8.8415526545313997E-2</v>
      </c>
      <c r="Q41" s="5">
        <f>VLOOKUP($A41,'EDGAR-2025'!$A$3:$BG$215,Q$11,FALSE)</f>
        <v>8.8694309938328997E-2</v>
      </c>
      <c r="R41" s="5">
        <f>VLOOKUP($A41,'EDGAR-2025'!$A$3:$BG$215,R$11,FALSE)</f>
        <v>9.1810282048847003E-2</v>
      </c>
      <c r="S41" s="5"/>
      <c r="T41" s="46">
        <f t="shared" si="31"/>
        <v>-9.3250986232734645E-3</v>
      </c>
      <c r="U41" s="15">
        <f t="shared" si="32"/>
        <v>0.31446239104296003</v>
      </c>
      <c r="V41" s="15">
        <f t="shared" si="33"/>
        <v>-3.2200166523663087E-2</v>
      </c>
      <c r="W41" s="5">
        <f>VLOOKUP($A41,'EDGAR-P-2025'!$A$3:$BI$215,W$11,FALSE)</f>
        <v>3.2206000000000068E-2</v>
      </c>
      <c r="X41" s="4">
        <f t="shared" si="29"/>
        <v>2.7128196666204998</v>
      </c>
      <c r="Y41" s="486">
        <f>VLOOKUP($A41,'EDGAR-GDP-2025'!$C$3:$AQ$214,'data countries EDGAR'!$Y$11,FALSE)</f>
        <v>7.0442450202259005E-2</v>
      </c>
      <c r="Z41" s="46">
        <f t="shared" si="30"/>
        <v>2.3812419290904387E-6</v>
      </c>
      <c r="AA41" s="46">
        <f t="shared" si="34"/>
        <v>4.1762233526749116E-6</v>
      </c>
    </row>
    <row r="42" spans="1:27" ht="15" x14ac:dyDescent="0.25">
      <c r="A42" s="45" t="s">
        <v>95</v>
      </c>
      <c r="B42" s="5">
        <f>VLOOKUP($A42,'EDGAR-2025'!$A$3:$BG$215,B$11,FALSE)</f>
        <v>4.3001173802458998</v>
      </c>
      <c r="C42" s="5">
        <f>VLOOKUP($A42,'EDGAR-2025'!$A$3:$BG$215,C$11,FALSE)</f>
        <v>6.0092366642938</v>
      </c>
      <c r="D42" s="5">
        <f>VLOOKUP($A42,'EDGAR-2025'!$A$3:$BG$215,D$11,FALSE)</f>
        <v>7.3795220133418002</v>
      </c>
      <c r="E42" s="5">
        <f>VLOOKUP($A42,'EDGAR-2025'!$A$3:$BG$215,E$11,FALSE)</f>
        <v>7.8612430142761003</v>
      </c>
      <c r="F42" s="5">
        <f>VLOOKUP($A42,'EDGAR-2025'!$A$3:$BG$215,F$11,FALSE)</f>
        <v>7.6224435804555002</v>
      </c>
      <c r="G42" s="5">
        <f>VLOOKUP($A42,'EDGAR-2025'!$A$3:$BG$215,G$11,FALSE)</f>
        <v>7.7891556843615</v>
      </c>
      <c r="H42" s="5">
        <f>VLOOKUP($A42,'EDGAR-2025'!$A$3:$BG$215,H$11,FALSE)</f>
        <v>8.1067661573401999</v>
      </c>
      <c r="I42" s="5">
        <f>VLOOKUP($A42,'EDGAR-2025'!$A$3:$BG$215,I$11,FALSE)</f>
        <v>7.3653272232419003</v>
      </c>
      <c r="J42" s="5">
        <f>VLOOKUP($A42,'EDGAR-2025'!$A$3:$BG$215,J$11,FALSE)</f>
        <v>7.8994035257290003</v>
      </c>
      <c r="K42" s="5">
        <f>VLOOKUP($A42,'EDGAR-2025'!$A$3:$BG$215,K$11,FALSE)</f>
        <v>7.8715701140874001</v>
      </c>
      <c r="L42" s="5">
        <f>VLOOKUP($A42,'EDGAR-2025'!$A$3:$BG$215,L$11,FALSE)</f>
        <v>8.0303117770444992</v>
      </c>
      <c r="M42" s="5">
        <f>VLOOKUP($A42,'EDGAR-2025'!$A$3:$BG$215,M$11,FALSE)</f>
        <v>7.6035476333399004</v>
      </c>
      <c r="N42" s="5">
        <f>VLOOKUP($A42,'EDGAR-2025'!$A$3:$BG$215,N$11,FALSE)</f>
        <v>10.127928119353999</v>
      </c>
      <c r="O42" s="5">
        <f>VLOOKUP($A42,'EDGAR-2025'!$A$3:$BG$215,O$11,FALSE)</f>
        <v>9.9862092708813996</v>
      </c>
      <c r="P42" s="5">
        <f>VLOOKUP($A42,'EDGAR-2025'!$A$3:$BG$215,P$11,FALSE)</f>
        <v>9.5371271096973</v>
      </c>
      <c r="Q42" s="5">
        <f>VLOOKUP($A42,'EDGAR-2025'!$A$3:$BG$215,Q$11,FALSE)</f>
        <v>9.7035693494279993</v>
      </c>
      <c r="R42" s="5">
        <f>VLOOKUP($A42,'EDGAR-2025'!$A$3:$BG$215,R$11,FALSE)</f>
        <v>9.3666890493237993</v>
      </c>
      <c r="S42" s="5"/>
      <c r="T42" s="46">
        <f t="shared" si="31"/>
        <v>2.0166454805885081E-2</v>
      </c>
      <c r="U42" s="15">
        <f t="shared" si="32"/>
        <v>-5.3144156236193618E-2</v>
      </c>
      <c r="V42" s="15">
        <f t="shared" si="33"/>
        <v>0.33200035138140516</v>
      </c>
      <c r="W42" s="5">
        <f>VLOOKUP($A42,'EDGAR-P-2025'!$A$3:$BI$215,W$11,FALSE)</f>
        <v>0.43933599996999861</v>
      </c>
      <c r="X42" s="4">
        <f t="shared" si="29"/>
        <v>17.306907774138999</v>
      </c>
      <c r="Y42" s="486">
        <f>VLOOKUP($A42,'EDGAR-GDP-2025'!$C$3:$AQ$214,'data countries EDGAR'!$Y$11,FALSE)</f>
        <v>0.2825222862142</v>
      </c>
      <c r="Z42" s="46">
        <f t="shared" si="30"/>
        <v>2.0723450983722413E-4</v>
      </c>
      <c r="AA42" s="46">
        <f t="shared" si="34"/>
        <v>5.6969672196034549E-5</v>
      </c>
    </row>
    <row r="43" spans="1:27" ht="15" x14ac:dyDescent="0.25">
      <c r="A43" s="45" t="s">
        <v>49</v>
      </c>
      <c r="B43" s="5">
        <f>VLOOKUP($A43,'EDGAR-2025'!$A$3:$BG$215,B$11,FALSE)</f>
        <v>80.054346001721996</v>
      </c>
      <c r="C43" s="5">
        <f>VLOOKUP($A43,'EDGAR-2025'!$A$3:$BG$215,C$11,FALSE)</f>
        <v>52.490514793370998</v>
      </c>
      <c r="D43" s="5">
        <f>VLOOKUP($A43,'EDGAR-2025'!$A$3:$BG$215,D$11,FALSE)</f>
        <v>49.509403793644999</v>
      </c>
      <c r="E43" s="5">
        <f>VLOOKUP($A43,'EDGAR-2025'!$A$3:$BG$215,E$11,FALSE)</f>
        <v>54.784170094944002</v>
      </c>
      <c r="F43" s="5">
        <f>VLOOKUP($A43,'EDGAR-2025'!$A$3:$BG$215,F$11,FALSE)</f>
        <v>49.916514828041002</v>
      </c>
      <c r="G43" s="5">
        <f>VLOOKUP($A43,'EDGAR-2025'!$A$3:$BG$215,G$11,FALSE)</f>
        <v>44.452018365725998</v>
      </c>
      <c r="H43" s="5">
        <f>VLOOKUP($A43,'EDGAR-2025'!$A$3:$BG$215,H$11,FALSE)</f>
        <v>47.314973962486</v>
      </c>
      <c r="I43" s="5">
        <f>VLOOKUP($A43,'EDGAR-2025'!$A$3:$BG$215,I$11,FALSE)</f>
        <v>49.85718458769</v>
      </c>
      <c r="J43" s="5">
        <f>VLOOKUP($A43,'EDGAR-2025'!$A$3:$BG$215,J$11,FALSE)</f>
        <v>47.130132321253001</v>
      </c>
      <c r="K43" s="5">
        <f>VLOOKUP($A43,'EDGAR-2025'!$A$3:$BG$215,K$11,FALSE)</f>
        <v>49.283244287522002</v>
      </c>
      <c r="L43" s="5">
        <f>VLOOKUP($A43,'EDGAR-2025'!$A$3:$BG$215,L$11,FALSE)</f>
        <v>46.313496152295002</v>
      </c>
      <c r="M43" s="5">
        <f>VLOOKUP($A43,'EDGAR-2025'!$A$3:$BG$215,M$11,FALSE)</f>
        <v>44.635816149200998</v>
      </c>
      <c r="N43" s="5">
        <f>VLOOKUP($A43,'EDGAR-2025'!$A$3:$BG$215,N$11,FALSE)</f>
        <v>39.415079498224998</v>
      </c>
      <c r="O43" s="5">
        <f>VLOOKUP($A43,'EDGAR-2025'!$A$3:$BG$215,O$11,FALSE)</f>
        <v>45.871092104963999</v>
      </c>
      <c r="P43" s="5">
        <f>VLOOKUP($A43,'EDGAR-2025'!$A$3:$BG$215,P$11,FALSE)</f>
        <v>49.443077448864003</v>
      </c>
      <c r="Q43" s="5">
        <f>VLOOKUP($A43,'EDGAR-2025'!$A$3:$BG$215,Q$11,FALSE)</f>
        <v>36.970581109130002</v>
      </c>
      <c r="R43" s="5">
        <f>VLOOKUP($A43,'EDGAR-2025'!$A$3:$BG$215,R$11,FALSE)</f>
        <v>34.188471741050002</v>
      </c>
      <c r="S43" s="5"/>
      <c r="T43" s="46">
        <f t="shared" si="31"/>
        <v>-6.0258779188749778E-2</v>
      </c>
      <c r="U43" s="15">
        <f t="shared" si="32"/>
        <v>-3.6224430079240921E-2</v>
      </c>
      <c r="V43" s="15">
        <f t="shared" si="33"/>
        <v>-0.11696294817428698</v>
      </c>
      <c r="W43" s="5">
        <f>VLOOKUP($A43,'EDGAR-P-2025'!$A$3:$BI$215,W$11,FALSE)</f>
        <v>6.9887390000000318</v>
      </c>
      <c r="X43" s="4">
        <f t="shared" si="29"/>
        <v>6.3868197323151996</v>
      </c>
      <c r="Y43" s="486">
        <f>VLOOKUP($A43,'EDGAR-GDP-2025'!$C$3:$AQ$214,'data countries EDGAR'!$Y$11,FALSE)</f>
        <v>0.22759889587081</v>
      </c>
      <c r="Z43" s="46">
        <f t="shared" si="30"/>
        <v>1.2165481071367962E-3</v>
      </c>
      <c r="AA43" s="46">
        <f t="shared" si="34"/>
        <v>9.06245265402409E-4</v>
      </c>
    </row>
    <row r="44" spans="1:27" ht="15" x14ac:dyDescent="0.25">
      <c r="A44" s="45" t="s">
        <v>96</v>
      </c>
      <c r="B44" s="5">
        <f>VLOOKUP($A44,'EDGAR-2025'!$A$3:$BG$215,B$11,FALSE)</f>
        <v>0.32731397806284002</v>
      </c>
      <c r="C44" s="5">
        <f>VLOOKUP($A44,'EDGAR-2025'!$A$3:$BG$215,C$11,FALSE)</f>
        <v>1.1383298809113001</v>
      </c>
      <c r="D44" s="5">
        <f>VLOOKUP($A44,'EDGAR-2025'!$A$3:$BG$215,D$11,FALSE)</f>
        <v>1.9622536926529</v>
      </c>
      <c r="E44" s="5">
        <f>VLOOKUP($A44,'EDGAR-2025'!$A$3:$BG$215,E$11,FALSE)</f>
        <v>2.2170773812969999</v>
      </c>
      <c r="F44" s="5">
        <f>VLOOKUP($A44,'EDGAR-2025'!$A$3:$BG$215,F$11,FALSE)</f>
        <v>2.5814977509981998</v>
      </c>
      <c r="G44" s="5">
        <f>VLOOKUP($A44,'EDGAR-2025'!$A$3:$BG$215,G$11,FALSE)</f>
        <v>3.0405193761971998</v>
      </c>
      <c r="H44" s="5">
        <f>VLOOKUP($A44,'EDGAR-2025'!$A$3:$BG$215,H$11,FALSE)</f>
        <v>2.7537059604734</v>
      </c>
      <c r="I44" s="5">
        <f>VLOOKUP($A44,'EDGAR-2025'!$A$3:$BG$215,I$11,FALSE)</f>
        <v>3.9361169001551999</v>
      </c>
      <c r="J44" s="5">
        <f>VLOOKUP($A44,'EDGAR-2025'!$A$3:$BG$215,J$11,FALSE)</f>
        <v>3.9313855821202002</v>
      </c>
      <c r="K44" s="5">
        <f>VLOOKUP($A44,'EDGAR-2025'!$A$3:$BG$215,K$11,FALSE)</f>
        <v>4.5408185113288004</v>
      </c>
      <c r="L44" s="5">
        <f>VLOOKUP($A44,'EDGAR-2025'!$A$3:$BG$215,L$11,FALSE)</f>
        <v>5.4119829735142</v>
      </c>
      <c r="M44" s="5">
        <f>VLOOKUP($A44,'EDGAR-2025'!$A$3:$BG$215,M$11,FALSE)</f>
        <v>5.6992587049161996</v>
      </c>
      <c r="N44" s="5">
        <f>VLOOKUP($A44,'EDGAR-2025'!$A$3:$BG$215,N$11,FALSE)</f>
        <v>5.7010894614945</v>
      </c>
      <c r="O44" s="5">
        <f>VLOOKUP($A44,'EDGAR-2025'!$A$3:$BG$215,O$11,FALSE)</f>
        <v>6.4371472084143004</v>
      </c>
      <c r="P44" s="5">
        <f>VLOOKUP($A44,'EDGAR-2025'!$A$3:$BG$215,P$11,FALSE)</f>
        <v>6.4884832985617997</v>
      </c>
      <c r="Q44" s="5">
        <f>VLOOKUP($A44,'EDGAR-2025'!$A$3:$BG$215,Q$11,FALSE)</f>
        <v>6.2636671461087996</v>
      </c>
      <c r="R44" s="5">
        <f>VLOOKUP($A44,'EDGAR-2025'!$A$3:$BG$215,R$11,FALSE)</f>
        <v>6.4756865311723004</v>
      </c>
      <c r="S44" s="5"/>
      <c r="T44" s="46">
        <f t="shared" si="31"/>
        <v>0.19185185666679883</v>
      </c>
      <c r="U44" s="15">
        <f t="shared" si="32"/>
        <v>5.3081418180342288E-2</v>
      </c>
      <c r="V44" s="15">
        <f t="shared" si="33"/>
        <v>3.2122714077198466E-4</v>
      </c>
      <c r="W44" s="5">
        <f>VLOOKUP($A44,'EDGAR-P-2025'!$A$3:$BI$215,W$11,FALSE)</f>
        <v>20.321560004999835</v>
      </c>
      <c r="X44" s="4">
        <f t="shared" si="29"/>
        <v>0.28045379899544998</v>
      </c>
      <c r="Y44" s="486">
        <f>VLOOKUP($A44,'EDGAR-GDP-2025'!$C$3:$AQ$214,'data countries EDGAR'!$Y$11,FALSE)</f>
        <v>0.11770320178281</v>
      </c>
      <c r="Z44" s="46">
        <f t="shared" si="30"/>
        <v>1.5533316040134337E-4</v>
      </c>
      <c r="AA44" s="46">
        <f t="shared" si="34"/>
        <v>2.6351416958226613E-3</v>
      </c>
    </row>
    <row r="45" spans="1:27" ht="15" x14ac:dyDescent="0.25">
      <c r="A45" s="45" t="s">
        <v>97</v>
      </c>
      <c r="B45" s="5">
        <f>VLOOKUP($A45,'EDGAR-2025'!$A$3:$BG$215,B$11,FALSE)</f>
        <v>0.20077850063825001</v>
      </c>
      <c r="C45" s="5">
        <f>VLOOKUP($A45,'EDGAR-2025'!$A$3:$BG$215,C$11,FALSE)</f>
        <v>0.18404686109247001</v>
      </c>
      <c r="D45" s="5">
        <f>VLOOKUP($A45,'EDGAR-2025'!$A$3:$BG$215,D$11,FALSE)</f>
        <v>0.31988609471541002</v>
      </c>
      <c r="E45" s="5">
        <f>VLOOKUP($A45,'EDGAR-2025'!$A$3:$BG$215,E$11,FALSE)</f>
        <v>0.41544198624105999</v>
      </c>
      <c r="F45" s="5">
        <f>VLOOKUP($A45,'EDGAR-2025'!$A$3:$BG$215,F$11,FALSE)</f>
        <v>0.39931005706618999</v>
      </c>
      <c r="G45" s="5">
        <f>VLOOKUP($A45,'EDGAR-2025'!$A$3:$BG$215,G$11,FALSE)</f>
        <v>0.45224153813174001</v>
      </c>
      <c r="H45" s="5">
        <f>VLOOKUP($A45,'EDGAR-2025'!$A$3:$BG$215,H$11,FALSE)</f>
        <v>0.40552257472774</v>
      </c>
      <c r="I45" s="5">
        <f>VLOOKUP($A45,'EDGAR-2025'!$A$3:$BG$215,I$11,FALSE)</f>
        <v>0.43497842610464998</v>
      </c>
      <c r="J45" s="5">
        <f>VLOOKUP($A45,'EDGAR-2025'!$A$3:$BG$215,J$11,FALSE)</f>
        <v>0.48593121964703001</v>
      </c>
      <c r="K45" s="5">
        <f>VLOOKUP($A45,'EDGAR-2025'!$A$3:$BG$215,K$11,FALSE)</f>
        <v>0.54634458990171997</v>
      </c>
      <c r="L45" s="5">
        <f>VLOOKUP($A45,'EDGAR-2025'!$A$3:$BG$215,L$11,FALSE)</f>
        <v>0.77652373159162003</v>
      </c>
      <c r="M45" s="5">
        <f>VLOOKUP($A45,'EDGAR-2025'!$A$3:$BG$215,M$11,FALSE)</f>
        <v>0.76522969754353998</v>
      </c>
      <c r="N45" s="5">
        <f>VLOOKUP($A45,'EDGAR-2025'!$A$3:$BG$215,N$11,FALSE)</f>
        <v>0.92584793672620003</v>
      </c>
      <c r="O45" s="5">
        <f>VLOOKUP($A45,'EDGAR-2025'!$A$3:$BG$215,O$11,FALSE)</f>
        <v>0.89736925557984004</v>
      </c>
      <c r="P45" s="5">
        <f>VLOOKUP($A45,'EDGAR-2025'!$A$3:$BG$215,P$11,FALSE)</f>
        <v>0.93007329717986997</v>
      </c>
      <c r="Q45" s="5">
        <f>VLOOKUP($A45,'EDGAR-2025'!$A$3:$BG$215,Q$11,FALSE)</f>
        <v>0.94954764547449</v>
      </c>
      <c r="R45" s="5">
        <f>VLOOKUP($A45,'EDGAR-2025'!$A$3:$BG$215,R$11,FALSE)</f>
        <v>0.96873911696131998</v>
      </c>
      <c r="S45" s="5"/>
      <c r="T45" s="46">
        <f t="shared" si="31"/>
        <v>0.42130762515888764</v>
      </c>
      <c r="U45" s="15">
        <f t="shared" si="32"/>
        <v>-1.4544351432674185E-2</v>
      </c>
      <c r="V45" s="15">
        <f t="shared" si="33"/>
        <v>0.20989545975314328</v>
      </c>
      <c r="W45" s="5">
        <f>VLOOKUP($A45,'EDGAR-P-2025'!$A$3:$BI$215,W$11,FALSE)</f>
        <v>11.575964003999978</v>
      </c>
      <c r="X45" s="4">
        <f t="shared" si="29"/>
        <v>6.6105051577486001E-2</v>
      </c>
      <c r="Y45" s="486">
        <f>VLOOKUP($A45,'EDGAR-GDP-2025'!$C$3:$AQ$214,'data countries EDGAR'!$Y$11,FALSE)</f>
        <v>8.2723834099048002E-2</v>
      </c>
      <c r="Z45" s="46">
        <f t="shared" si="30"/>
        <v>2.0856317199615513E-5</v>
      </c>
      <c r="AA45" s="46">
        <f t="shared" si="34"/>
        <v>1.5010808918595536E-3</v>
      </c>
    </row>
    <row r="46" spans="1:27" ht="15" x14ac:dyDescent="0.25">
      <c r="A46" s="45" t="s">
        <v>98</v>
      </c>
      <c r="B46" s="5">
        <f>VLOOKUP($A46,'EDGAR-2025'!$A$3:$BG$215,B$11,FALSE)</f>
        <v>5.3798610844646003E-2</v>
      </c>
      <c r="C46" s="5">
        <f>VLOOKUP($A46,'EDGAR-2025'!$A$3:$BG$215,C$11,FALSE)</f>
        <v>0.60725575720947</v>
      </c>
      <c r="D46" s="5">
        <f>VLOOKUP($A46,'EDGAR-2025'!$A$3:$BG$215,D$11,FALSE)</f>
        <v>0.74982814813376997</v>
      </c>
      <c r="E46" s="5">
        <f>VLOOKUP($A46,'EDGAR-2025'!$A$3:$BG$215,E$11,FALSE)</f>
        <v>0.87168806083796002</v>
      </c>
      <c r="F46" s="5">
        <f>VLOOKUP($A46,'EDGAR-2025'!$A$3:$BG$215,F$11,FALSE)</f>
        <v>0.74798148244143003</v>
      </c>
      <c r="G46" s="5">
        <f>VLOOKUP($A46,'EDGAR-2025'!$A$3:$BG$215,G$11,FALSE)</f>
        <v>0.73154327437615996</v>
      </c>
      <c r="H46" s="5">
        <f>VLOOKUP($A46,'EDGAR-2025'!$A$3:$BG$215,H$11,FALSE)</f>
        <v>0.77407767268534999</v>
      </c>
      <c r="I46" s="5">
        <f>VLOOKUP($A46,'EDGAR-2025'!$A$3:$BG$215,I$11,FALSE)</f>
        <v>0.79083020252726</v>
      </c>
      <c r="J46" s="5">
        <f>VLOOKUP($A46,'EDGAR-2025'!$A$3:$BG$215,J$11,FALSE)</f>
        <v>0.83044878867678995</v>
      </c>
      <c r="K46" s="5">
        <f>VLOOKUP($A46,'EDGAR-2025'!$A$3:$BG$215,K$11,FALSE)</f>
        <v>0.88806200069204999</v>
      </c>
      <c r="L46" s="5">
        <f>VLOOKUP($A46,'EDGAR-2025'!$A$3:$BG$215,L$11,FALSE)</f>
        <v>0.79606487136026005</v>
      </c>
      <c r="M46" s="5">
        <f>VLOOKUP($A46,'EDGAR-2025'!$A$3:$BG$215,M$11,FALSE)</f>
        <v>0.83785329194577995</v>
      </c>
      <c r="N46" s="5">
        <f>VLOOKUP($A46,'EDGAR-2025'!$A$3:$BG$215,N$11,FALSE)</f>
        <v>0.62828621433306997</v>
      </c>
      <c r="O46" s="5">
        <f>VLOOKUP($A46,'EDGAR-2025'!$A$3:$BG$215,O$11,FALSE)</f>
        <v>0.64793296212935003</v>
      </c>
      <c r="P46" s="5">
        <f>VLOOKUP($A46,'EDGAR-2025'!$A$3:$BG$215,P$11,FALSE)</f>
        <v>0.68012198077633002</v>
      </c>
      <c r="Q46" s="5">
        <f>VLOOKUP($A46,'EDGAR-2025'!$A$3:$BG$215,Q$11,FALSE)</f>
        <v>0.65081612056881999</v>
      </c>
      <c r="R46" s="5">
        <f>VLOOKUP($A46,'EDGAR-2025'!$A$3:$BG$215,R$11,FALSE)</f>
        <v>0.67621804087769</v>
      </c>
      <c r="S46" s="5"/>
      <c r="T46" s="46">
        <f t="shared" si="31"/>
        <v>-0.10359313793417391</v>
      </c>
      <c r="U46" s="15">
        <f t="shared" si="32"/>
        <v>5.2493737745411106E-2</v>
      </c>
      <c r="V46" s="15">
        <f t="shared" si="33"/>
        <v>-0.25012383388268855</v>
      </c>
      <c r="W46" s="5">
        <f>VLOOKUP($A46,'EDGAR-P-2025'!$A$3:$BI$215,W$11,FALSE)</f>
        <v>0.56034899999998722</v>
      </c>
      <c r="X46" s="4">
        <f t="shared" si="29"/>
        <v>1.4952347411092</v>
      </c>
      <c r="Y46" s="486">
        <f>VLOOKUP($A46,'EDGAR-GDP-2025'!$C$3:$AQ$214,'data countries EDGAR'!$Y$11,FALSE)</f>
        <v>0.16317999644742001</v>
      </c>
      <c r="Z46" s="46">
        <f t="shared" si="30"/>
        <v>2.2835671537132133E-5</v>
      </c>
      <c r="AA46" s="46">
        <f t="shared" si="34"/>
        <v>7.2661695940134637E-5</v>
      </c>
    </row>
    <row r="47" spans="1:27" ht="15" x14ac:dyDescent="0.25">
      <c r="A47" s="45" t="s">
        <v>99</v>
      </c>
      <c r="B47" s="5">
        <f>VLOOKUP($A47,'EDGAR-2025'!$A$3:$BG$215,B$11,FALSE)</f>
        <v>0.42976931979083999</v>
      </c>
      <c r="C47" s="5">
        <f>VLOOKUP($A47,'EDGAR-2025'!$A$3:$BG$215,C$11,FALSE)</f>
        <v>2.7013287788174001</v>
      </c>
      <c r="D47" s="5">
        <f>VLOOKUP($A47,'EDGAR-2025'!$A$3:$BG$215,D$11,FALSE)</f>
        <v>5.1592657137493996</v>
      </c>
      <c r="E47" s="5">
        <f>VLOOKUP($A47,'EDGAR-2025'!$A$3:$BG$215,E$11,FALSE)</f>
        <v>5.3651340486686996</v>
      </c>
      <c r="F47" s="5">
        <f>VLOOKUP($A47,'EDGAR-2025'!$A$3:$BG$215,F$11,FALSE)</f>
        <v>5.6328952491201996</v>
      </c>
      <c r="G47" s="5">
        <f>VLOOKUP($A47,'EDGAR-2025'!$A$3:$BG$215,G$11,FALSE)</f>
        <v>5.6951281549564996</v>
      </c>
      <c r="H47" s="5">
        <f>VLOOKUP($A47,'EDGAR-2025'!$A$3:$BG$215,H$11,FALSE)</f>
        <v>7.0334434063913003</v>
      </c>
      <c r="I47" s="5">
        <f>VLOOKUP($A47,'EDGAR-2025'!$A$3:$BG$215,I$11,FALSE)</f>
        <v>8.5195850535936</v>
      </c>
      <c r="J47" s="5">
        <f>VLOOKUP($A47,'EDGAR-2025'!$A$3:$BG$215,J$11,FALSE)</f>
        <v>10.596112210674001</v>
      </c>
      <c r="K47" s="5">
        <f>VLOOKUP($A47,'EDGAR-2025'!$A$3:$BG$215,K$11,FALSE)</f>
        <v>11.828016371254</v>
      </c>
      <c r="L47" s="5">
        <f>VLOOKUP($A47,'EDGAR-2025'!$A$3:$BG$215,L$11,FALSE)</f>
        <v>12.312471310381</v>
      </c>
      <c r="M47" s="5">
        <f>VLOOKUP($A47,'EDGAR-2025'!$A$3:$BG$215,M$11,FALSE)</f>
        <v>15.710785727184</v>
      </c>
      <c r="N47" s="5">
        <f>VLOOKUP($A47,'EDGAR-2025'!$A$3:$BG$215,N$11,FALSE)</f>
        <v>18.633215447723</v>
      </c>
      <c r="O47" s="5">
        <f>VLOOKUP($A47,'EDGAR-2025'!$A$3:$BG$215,O$11,FALSE)</f>
        <v>18.482608848535001</v>
      </c>
      <c r="P47" s="5">
        <f>VLOOKUP($A47,'EDGAR-2025'!$A$3:$BG$215,P$11,FALSE)</f>
        <v>18.384886137024001</v>
      </c>
      <c r="Q47" s="5">
        <f>VLOOKUP($A47,'EDGAR-2025'!$A$3:$BG$215,Q$11,FALSE)</f>
        <v>18.916160964463</v>
      </c>
      <c r="R47" s="5">
        <f>VLOOKUP($A47,'EDGAR-2025'!$A$3:$BG$215,R$11,FALSE)</f>
        <v>19.439220149309001</v>
      </c>
      <c r="S47" s="5"/>
      <c r="T47" s="46">
        <f t="shared" si="31"/>
        <v>4.0958257405221854E-2</v>
      </c>
      <c r="U47" s="15">
        <f t="shared" si="32"/>
        <v>0.27600587494874262</v>
      </c>
      <c r="V47" s="15">
        <f t="shared" si="33"/>
        <v>0.18601423068754541</v>
      </c>
      <c r="W47" s="5">
        <f>VLOOKUP($A47,'EDGAR-P-2025'!$A$3:$BI$215,W$11,FALSE)</f>
        <v>16.482646000999882</v>
      </c>
      <c r="X47" s="4">
        <f t="shared" si="29"/>
        <v>0.95317133706754009</v>
      </c>
      <c r="Y47" s="486">
        <f>VLOOKUP($A47,'EDGAR-GDP-2025'!$C$3:$AQ$214,'data countries EDGAR'!$Y$11,FALSE)</f>
        <v>0.17490199193049</v>
      </c>
      <c r="Z47" s="46">
        <f t="shared" si="30"/>
        <v>4.2819709119129931E-4</v>
      </c>
      <c r="AA47" s="46">
        <f t="shared" si="34"/>
        <v>2.1373412141603835E-3</v>
      </c>
    </row>
    <row r="48" spans="1:27" ht="15" x14ac:dyDescent="0.25">
      <c r="A48" s="45" t="s">
        <v>100</v>
      </c>
      <c r="B48" s="5">
        <f>VLOOKUP($A48,'EDGAR-2025'!$A$3:$BG$215,B$11,FALSE)</f>
        <v>4.7565230747228</v>
      </c>
      <c r="C48" s="5">
        <f>VLOOKUP($A48,'EDGAR-2025'!$A$3:$BG$215,C$11,FALSE)</f>
        <v>5.4713313504455003</v>
      </c>
      <c r="D48" s="5">
        <f>VLOOKUP($A48,'EDGAR-2025'!$A$3:$BG$215,D$11,FALSE)</f>
        <v>7.8279848891877997</v>
      </c>
      <c r="E48" s="5">
        <f>VLOOKUP($A48,'EDGAR-2025'!$A$3:$BG$215,E$11,FALSE)</f>
        <v>7.4294826580473003</v>
      </c>
      <c r="F48" s="5">
        <f>VLOOKUP($A48,'EDGAR-2025'!$A$3:$BG$215,F$11,FALSE)</f>
        <v>7.511078272322</v>
      </c>
      <c r="G48" s="5">
        <f>VLOOKUP($A48,'EDGAR-2025'!$A$3:$BG$215,G$11,FALSE)</f>
        <v>8.1791198444342008</v>
      </c>
      <c r="H48" s="5">
        <f>VLOOKUP($A48,'EDGAR-2025'!$A$3:$BG$215,H$11,FALSE)</f>
        <v>8.8705137289557001</v>
      </c>
      <c r="I48" s="5">
        <f>VLOOKUP($A48,'EDGAR-2025'!$A$3:$BG$215,I$11,FALSE)</f>
        <v>9.1853751536540003</v>
      </c>
      <c r="J48" s="5">
        <f>VLOOKUP($A48,'EDGAR-2025'!$A$3:$BG$215,J$11,FALSE)</f>
        <v>9.7014107973394008</v>
      </c>
      <c r="K48" s="5">
        <f>VLOOKUP($A48,'EDGAR-2025'!$A$3:$BG$215,K$11,FALSE)</f>
        <v>9.8632650516357998</v>
      </c>
      <c r="L48" s="5">
        <f>VLOOKUP($A48,'EDGAR-2025'!$A$3:$BG$215,L$11,FALSE)</f>
        <v>10.548376579409</v>
      </c>
      <c r="M48" s="5">
        <f>VLOOKUP($A48,'EDGAR-2025'!$A$3:$BG$215,M$11,FALSE)</f>
        <v>10.271139559866</v>
      </c>
      <c r="N48" s="5">
        <f>VLOOKUP($A48,'EDGAR-2025'!$A$3:$BG$215,N$11,FALSE)</f>
        <v>10.388038843714</v>
      </c>
      <c r="O48" s="5">
        <f>VLOOKUP($A48,'EDGAR-2025'!$A$3:$BG$215,O$11,FALSE)</f>
        <v>10.349085140429001</v>
      </c>
      <c r="P48" s="5">
        <f>VLOOKUP($A48,'EDGAR-2025'!$A$3:$BG$215,P$11,FALSE)</f>
        <v>10.433870460085</v>
      </c>
      <c r="Q48" s="5">
        <f>VLOOKUP($A48,'EDGAR-2025'!$A$3:$BG$215,Q$11,FALSE)</f>
        <v>10.332853153498</v>
      </c>
      <c r="R48" s="5">
        <f>VLOOKUP($A48,'EDGAR-2025'!$A$3:$BG$215,R$11,FALSE)</f>
        <v>10.292889135120999</v>
      </c>
      <c r="S48" s="5"/>
      <c r="T48" s="46">
        <f t="shared" si="31"/>
        <v>6.9460926395724876E-2</v>
      </c>
      <c r="U48" s="15">
        <f t="shared" si="32"/>
        <v>-2.6282434785669384E-2</v>
      </c>
      <c r="V48" s="15">
        <f t="shared" si="33"/>
        <v>1.1381335358812361E-2</v>
      </c>
      <c r="W48" s="5">
        <f>VLOOKUP($A48,'EDGAR-P-2025'!$A$3:$BI$215,W$11,FALSE)</f>
        <v>25.31299300000012</v>
      </c>
      <c r="X48" s="4">
        <f t="shared" si="29"/>
        <v>0.40576551180122999</v>
      </c>
      <c r="Y48" s="486">
        <f>VLOOKUP($A48,'EDGAR-GDP-2025'!$C$3:$AQ$214,'data countries EDGAR'!$Y$11,FALSE)</f>
        <v>8.0211661811616999E-2</v>
      </c>
      <c r="Z48" s="46">
        <f t="shared" si="30"/>
        <v>2.7993966432529366E-4</v>
      </c>
      <c r="AA48" s="46">
        <f t="shared" si="34"/>
        <v>3.282391867748148E-3</v>
      </c>
    </row>
    <row r="49" spans="1:27" ht="15" x14ac:dyDescent="0.25">
      <c r="A49" s="45" t="s">
        <v>101</v>
      </c>
      <c r="B49" s="5">
        <f>VLOOKUP($A49,'EDGAR-2025'!$A$3:$BG$215,B$11,FALSE)</f>
        <v>440.50090817557998</v>
      </c>
      <c r="C49" s="5">
        <f>VLOOKUP($A49,'EDGAR-2025'!$A$3:$BG$215,C$11,FALSE)</f>
        <v>582.30752928007996</v>
      </c>
      <c r="D49" s="5">
        <f>VLOOKUP($A49,'EDGAR-2025'!$A$3:$BG$215,D$11,FALSE)</f>
        <v>562.10989640570006</v>
      </c>
      <c r="E49" s="5">
        <f>VLOOKUP($A49,'EDGAR-2025'!$A$3:$BG$215,E$11,FALSE)</f>
        <v>575.78267097390994</v>
      </c>
      <c r="F49" s="5">
        <f>VLOOKUP($A49,'EDGAR-2025'!$A$3:$BG$215,F$11,FALSE)</f>
        <v>567.18403542761996</v>
      </c>
      <c r="G49" s="5">
        <f>VLOOKUP($A49,'EDGAR-2025'!$A$3:$BG$215,G$11,FALSE)</f>
        <v>575.21487001454</v>
      </c>
      <c r="H49" s="5">
        <f>VLOOKUP($A49,'EDGAR-2025'!$A$3:$BG$215,H$11,FALSE)</f>
        <v>580.31979030825005</v>
      </c>
      <c r="I49" s="5">
        <f>VLOOKUP($A49,'EDGAR-2025'!$A$3:$BG$215,I$11,FALSE)</f>
        <v>574.37929012208997</v>
      </c>
      <c r="J49" s="5">
        <f>VLOOKUP($A49,'EDGAR-2025'!$A$3:$BG$215,J$11,FALSE)</f>
        <v>574.09827059756003</v>
      </c>
      <c r="K49" s="5">
        <f>VLOOKUP($A49,'EDGAR-2025'!$A$3:$BG$215,K$11,FALSE)</f>
        <v>591.8929765204</v>
      </c>
      <c r="L49" s="5">
        <f>VLOOKUP($A49,'EDGAR-2025'!$A$3:$BG$215,L$11,FALSE)</f>
        <v>612.58363453995003</v>
      </c>
      <c r="M49" s="5">
        <f>VLOOKUP($A49,'EDGAR-2025'!$A$3:$BG$215,M$11,FALSE)</f>
        <v>609.07583527260999</v>
      </c>
      <c r="N49" s="5">
        <f>VLOOKUP($A49,'EDGAR-2025'!$A$3:$BG$215,N$11,FALSE)</f>
        <v>548.44538744219994</v>
      </c>
      <c r="O49" s="5">
        <f>VLOOKUP($A49,'EDGAR-2025'!$A$3:$BG$215,O$11,FALSE)</f>
        <v>561.73440306123996</v>
      </c>
      <c r="P49" s="5">
        <f>VLOOKUP($A49,'EDGAR-2025'!$A$3:$BG$215,P$11,FALSE)</f>
        <v>575.83518419231996</v>
      </c>
      <c r="Q49" s="5">
        <f>VLOOKUP($A49,'EDGAR-2025'!$A$3:$BG$215,Q$11,FALSE)</f>
        <v>567.09689449434995</v>
      </c>
      <c r="R49" s="5">
        <f>VLOOKUP($A49,'EDGAR-2025'!$A$3:$BG$215,R$11,FALSE)</f>
        <v>577.97262406242999</v>
      </c>
      <c r="S49" s="5"/>
      <c r="T49" s="46">
        <f t="shared" si="31"/>
        <v>3.4956755427620667E-2</v>
      </c>
      <c r="U49" s="15">
        <f t="shared" si="32"/>
        <v>-5.7262373161085511E-3</v>
      </c>
      <c r="V49" s="15">
        <f t="shared" si="33"/>
        <v>-9.9544989834103537E-2</v>
      </c>
      <c r="W49" s="5">
        <f>VLOOKUP($A49,'EDGAR-P-2025'!$A$3:$BI$215,W$11,FALSE)</f>
        <v>37.279811003999605</v>
      </c>
      <c r="X49" s="4">
        <f t="shared" si="29"/>
        <v>16.337953945294</v>
      </c>
      <c r="Y49" s="486">
        <f>VLOOKUP($A49,'EDGAR-GDP-2025'!$C$3:$AQ$214,'data countries EDGAR'!$Y$11,FALSE)</f>
        <v>0.25773715425757998</v>
      </c>
      <c r="Z49" s="46">
        <f t="shared" si="30"/>
        <v>1.6600347398754139E-2</v>
      </c>
      <c r="AA49" s="46">
        <f t="shared" si="34"/>
        <v>4.8341556634853749E-3</v>
      </c>
    </row>
    <row r="50" spans="1:27" ht="15" x14ac:dyDescent="0.25">
      <c r="A50" s="45" t="s">
        <v>102</v>
      </c>
      <c r="B50" s="5">
        <f>VLOOKUP($A50,'EDGAR-2025'!$A$3:$BG$215,B$11,FALSE)</f>
        <v>0.11566652059032</v>
      </c>
      <c r="C50" s="5">
        <f>VLOOKUP($A50,'EDGAR-2025'!$A$3:$BG$215,C$11,FALSE)</f>
        <v>0.14710887146771001</v>
      </c>
      <c r="D50" s="5">
        <f>VLOOKUP($A50,'EDGAR-2025'!$A$3:$BG$215,D$11,FALSE)</f>
        <v>0.24721946208261</v>
      </c>
      <c r="E50" s="5">
        <f>VLOOKUP($A50,'EDGAR-2025'!$A$3:$BG$215,E$11,FALSE)</f>
        <v>0.19963415912161001</v>
      </c>
      <c r="F50" s="5">
        <f>VLOOKUP($A50,'EDGAR-2025'!$A$3:$BG$215,F$11,FALSE)</f>
        <v>0.19103197830523</v>
      </c>
      <c r="G50" s="5">
        <f>VLOOKUP($A50,'EDGAR-2025'!$A$3:$BG$215,G$11,FALSE)</f>
        <v>0.21667984718691</v>
      </c>
      <c r="H50" s="5">
        <f>VLOOKUP($A50,'EDGAR-2025'!$A$3:$BG$215,H$11,FALSE)</f>
        <v>0.23209493767990999</v>
      </c>
      <c r="I50" s="5">
        <f>VLOOKUP($A50,'EDGAR-2025'!$A$3:$BG$215,I$11,FALSE)</f>
        <v>0.25086028095275997</v>
      </c>
      <c r="J50" s="5">
        <f>VLOOKUP($A50,'EDGAR-2025'!$A$3:$BG$215,J$11,FALSE)</f>
        <v>0.26321786070616998</v>
      </c>
      <c r="K50" s="5">
        <f>VLOOKUP($A50,'EDGAR-2025'!$A$3:$BG$215,K$11,FALSE)</f>
        <v>0.28102051113554</v>
      </c>
      <c r="L50" s="5">
        <f>VLOOKUP($A50,'EDGAR-2025'!$A$3:$BG$215,L$11,FALSE)</f>
        <v>0.30923835057076998</v>
      </c>
      <c r="M50" s="5">
        <f>VLOOKUP($A50,'EDGAR-2025'!$A$3:$BG$215,M$11,FALSE)</f>
        <v>0.39353371085923999</v>
      </c>
      <c r="N50" s="5">
        <f>VLOOKUP($A50,'EDGAR-2025'!$A$3:$BG$215,N$11,FALSE)</f>
        <v>0.33188120525642001</v>
      </c>
      <c r="O50" s="5">
        <f>VLOOKUP($A50,'EDGAR-2025'!$A$3:$BG$215,O$11,FALSE)</f>
        <v>0.31408240343242999</v>
      </c>
      <c r="P50" s="5">
        <f>VLOOKUP($A50,'EDGAR-2025'!$A$3:$BG$215,P$11,FALSE)</f>
        <v>0.35823190019567003</v>
      </c>
      <c r="Q50" s="5">
        <f>VLOOKUP($A50,'EDGAR-2025'!$A$3:$BG$215,Q$11,FALSE)</f>
        <v>0.35938338691721999</v>
      </c>
      <c r="R50" s="5">
        <f>VLOOKUP($A50,'EDGAR-2025'!$A$3:$BG$215,R$11,FALSE)</f>
        <v>0.37201774551007</v>
      </c>
      <c r="S50" s="5"/>
      <c r="T50" s="46">
        <f t="shared" si="31"/>
        <v>0.10041202800894533</v>
      </c>
      <c r="U50" s="15">
        <f t="shared" si="32"/>
        <v>0.27259025322339125</v>
      </c>
      <c r="V50" s="15">
        <f t="shared" si="33"/>
        <v>-0.1566638483605588</v>
      </c>
      <c r="W50" s="5">
        <f>VLOOKUP($A50,'EDGAR-P-2025'!$A$3:$BI$215,W$11,FALSE)</f>
        <v>6.3129000000000046E-2</v>
      </c>
      <c r="X50" s="4">
        <f t="shared" si="29"/>
        <v>6.2338023865297991</v>
      </c>
      <c r="Y50" s="486">
        <f>VLOOKUP($A50,'EDGAR-GDP-2025'!$C$3:$AQ$214,'data countries EDGAR'!$Y$11,FALSE)</f>
        <v>6.0417095962431999E-2</v>
      </c>
      <c r="Z50" s="46">
        <f t="shared" si="30"/>
        <v>1.0725751926211784E-5</v>
      </c>
      <c r="AA50" s="46">
        <f t="shared" si="34"/>
        <v>8.1860772536488288E-6</v>
      </c>
    </row>
    <row r="51" spans="1:27" ht="15" x14ac:dyDescent="0.25">
      <c r="A51" s="45" t="s">
        <v>103</v>
      </c>
      <c r="B51" s="5">
        <f>VLOOKUP($A51,'EDGAR-2025'!$A$3:$BG$215,B$11,FALSE)</f>
        <v>0.15933482842307001</v>
      </c>
      <c r="C51" s="5">
        <f>VLOOKUP($A51,'EDGAR-2025'!$A$3:$BG$215,C$11,FALSE)</f>
        <v>0.25261838775313</v>
      </c>
      <c r="D51" s="5">
        <f>VLOOKUP($A51,'EDGAR-2025'!$A$3:$BG$215,D$11,FALSE)</f>
        <v>0.19993763218995</v>
      </c>
      <c r="E51" s="5">
        <f>VLOOKUP($A51,'EDGAR-2025'!$A$3:$BG$215,E$11,FALSE)</f>
        <v>0.21749913246276001</v>
      </c>
      <c r="F51" s="5">
        <f>VLOOKUP($A51,'EDGAR-2025'!$A$3:$BG$215,F$11,FALSE)</f>
        <v>0.22106439435437999</v>
      </c>
      <c r="G51" s="5">
        <f>VLOOKUP($A51,'EDGAR-2025'!$A$3:$BG$215,G$11,FALSE)</f>
        <v>0.14883012495089001</v>
      </c>
      <c r="H51" s="5">
        <f>VLOOKUP($A51,'EDGAR-2025'!$A$3:$BG$215,H$11,FALSE)</f>
        <v>0.16165942516105</v>
      </c>
      <c r="I51" s="5">
        <f>VLOOKUP($A51,'EDGAR-2025'!$A$3:$BG$215,I$11,FALSE)</f>
        <v>0.23339927897988</v>
      </c>
      <c r="J51" s="5">
        <f>VLOOKUP($A51,'EDGAR-2025'!$A$3:$BG$215,J$11,FALSE)</f>
        <v>0.25152409109508</v>
      </c>
      <c r="K51" s="5">
        <f>VLOOKUP($A51,'EDGAR-2025'!$A$3:$BG$215,K$11,FALSE)</f>
        <v>0.26467848016114998</v>
      </c>
      <c r="L51" s="5">
        <f>VLOOKUP($A51,'EDGAR-2025'!$A$3:$BG$215,L$11,FALSE)</f>
        <v>0.29345987293441</v>
      </c>
      <c r="M51" s="5">
        <f>VLOOKUP($A51,'EDGAR-2025'!$A$3:$BG$215,M$11,FALSE)</f>
        <v>0.30237432310411</v>
      </c>
      <c r="N51" s="5">
        <f>VLOOKUP($A51,'EDGAR-2025'!$A$3:$BG$215,N$11,FALSE)</f>
        <v>0.31843154518039002</v>
      </c>
      <c r="O51" s="5">
        <f>VLOOKUP($A51,'EDGAR-2025'!$A$3:$BG$215,O$11,FALSE)</f>
        <v>0.32266007731851998</v>
      </c>
      <c r="P51" s="5">
        <f>VLOOKUP($A51,'EDGAR-2025'!$A$3:$BG$215,P$11,FALSE)</f>
        <v>0.32245273437451</v>
      </c>
      <c r="Q51" s="5">
        <f>VLOOKUP($A51,'EDGAR-2025'!$A$3:$BG$215,Q$11,FALSE)</f>
        <v>0.33253348127340998</v>
      </c>
      <c r="R51" s="5">
        <f>VLOOKUP($A51,'EDGAR-2025'!$A$3:$BG$215,R$11,FALSE)</f>
        <v>0.33740744796998001</v>
      </c>
      <c r="S51" s="5"/>
      <c r="T51" s="46">
        <f t="shared" si="31"/>
        <v>0.10874096283058754</v>
      </c>
      <c r="U51" s="15">
        <f t="shared" si="32"/>
        <v>3.0377066821985599E-2</v>
      </c>
      <c r="V51" s="15">
        <f t="shared" si="33"/>
        <v>5.3103788415100883E-2</v>
      </c>
      <c r="W51" s="5">
        <f>VLOOKUP($A51,'EDGAR-P-2025'!$A$3:$BI$215,W$11,FALSE)</f>
        <v>4.8257110000000552</v>
      </c>
      <c r="X51" s="4">
        <f t="shared" si="29"/>
        <v>6.2659020215695999E-2</v>
      </c>
      <c r="Y51" s="486">
        <f>VLOOKUP($A51,'EDGAR-GDP-2025'!$C$3:$AQ$214,'data countries EDGAR'!$Y$11,FALSE)</f>
        <v>5.5927341015146001E-2</v>
      </c>
      <c r="Z51" s="46">
        <f t="shared" si="30"/>
        <v>8.2412049818800005E-6</v>
      </c>
      <c r="AA51" s="46">
        <f t="shared" si="34"/>
        <v>6.2576063377819003E-4</v>
      </c>
    </row>
    <row r="52" spans="1:27" ht="15" x14ac:dyDescent="0.25">
      <c r="A52" s="45" t="s">
        <v>104</v>
      </c>
      <c r="B52" s="5">
        <f>VLOOKUP($A52,'EDGAR-2025'!$A$3:$BG$215,B$11,FALSE)</f>
        <v>0.23535320634731</v>
      </c>
      <c r="C52" s="5">
        <f>VLOOKUP($A52,'EDGAR-2025'!$A$3:$BG$215,C$11,FALSE)</f>
        <v>0.48093256777738003</v>
      </c>
      <c r="D52" s="5">
        <f>VLOOKUP($A52,'EDGAR-2025'!$A$3:$BG$215,D$11,FALSE)</f>
        <v>0.52458578863389005</v>
      </c>
      <c r="E52" s="5">
        <f>VLOOKUP($A52,'EDGAR-2025'!$A$3:$BG$215,E$11,FALSE)</f>
        <v>0.68357425645365</v>
      </c>
      <c r="F52" s="5">
        <f>VLOOKUP($A52,'EDGAR-2025'!$A$3:$BG$215,F$11,FALSE)</f>
        <v>1.2090577847682999</v>
      </c>
      <c r="G52" s="5">
        <f>VLOOKUP($A52,'EDGAR-2025'!$A$3:$BG$215,G$11,FALSE)</f>
        <v>1.3153053220623001</v>
      </c>
      <c r="H52" s="5">
        <f>VLOOKUP($A52,'EDGAR-2025'!$A$3:$BG$215,H$11,FALSE)</f>
        <v>1.4041313261841999</v>
      </c>
      <c r="I52" s="5">
        <f>VLOOKUP($A52,'EDGAR-2025'!$A$3:$BG$215,I$11,FALSE)</f>
        <v>1.6133824065604001</v>
      </c>
      <c r="J52" s="5">
        <f>VLOOKUP($A52,'EDGAR-2025'!$A$3:$BG$215,J$11,FALSE)</f>
        <v>1.6907496132646</v>
      </c>
      <c r="K52" s="5">
        <f>VLOOKUP($A52,'EDGAR-2025'!$A$3:$BG$215,K$11,FALSE)</f>
        <v>2.2104276500625</v>
      </c>
      <c r="L52" s="5">
        <f>VLOOKUP($A52,'EDGAR-2025'!$A$3:$BG$215,L$11,FALSE)</f>
        <v>2.4138568005689001</v>
      </c>
      <c r="M52" s="5">
        <f>VLOOKUP($A52,'EDGAR-2025'!$A$3:$BG$215,M$11,FALSE)</f>
        <v>2.3645146076305998</v>
      </c>
      <c r="N52" s="5">
        <f>VLOOKUP($A52,'EDGAR-2025'!$A$3:$BG$215,N$11,FALSE)</f>
        <v>2.4132894643934</v>
      </c>
      <c r="O52" s="5">
        <f>VLOOKUP($A52,'EDGAR-2025'!$A$3:$BG$215,O$11,FALSE)</f>
        <v>2.7311011293603999</v>
      </c>
      <c r="P52" s="5">
        <f>VLOOKUP($A52,'EDGAR-2025'!$A$3:$BG$215,P$11,FALSE)</f>
        <v>2.8650155649661002</v>
      </c>
      <c r="Q52" s="5">
        <f>VLOOKUP($A52,'EDGAR-2025'!$A$3:$BG$215,Q$11,FALSE)</f>
        <v>2.9088219292805002</v>
      </c>
      <c r="R52" s="5">
        <f>VLOOKUP($A52,'EDGAR-2025'!$A$3:$BG$215,R$11,FALSE)</f>
        <v>2.8927725302392999</v>
      </c>
      <c r="S52" s="5"/>
      <c r="T52" s="46">
        <f t="shared" si="31"/>
        <v>9.2031580631308119E-2</v>
      </c>
      <c r="U52" s="15">
        <f t="shared" si="32"/>
        <v>-2.0441226226291187E-2</v>
      </c>
      <c r="V52" s="15">
        <f t="shared" si="33"/>
        <v>2.0627851739801972E-2</v>
      </c>
      <c r="W52" s="5">
        <f>VLOOKUP($A52,'EDGAR-P-2025'!$A$3:$BI$215,W$11,FALSE)</f>
        <v>15.814344997000061</v>
      </c>
      <c r="X52" s="4">
        <f t="shared" si="29"/>
        <v>0.14951707504035999</v>
      </c>
      <c r="Y52" s="486">
        <f>VLOOKUP($A52,'EDGAR-GDP-2025'!$C$3:$AQ$214,'data countries EDGAR'!$Y$11,FALSE)</f>
        <v>6.2909548179093E-2</v>
      </c>
      <c r="Z52" s="46">
        <f t="shared" si="30"/>
        <v>6.4444789372621394E-5</v>
      </c>
      <c r="AA52" s="46">
        <f t="shared" si="34"/>
        <v>2.050681142760019E-3</v>
      </c>
    </row>
    <row r="53" spans="1:27" ht="15" x14ac:dyDescent="0.25">
      <c r="A53" s="45" t="s">
        <v>105</v>
      </c>
      <c r="B53" s="5">
        <f>VLOOKUP($A53,'EDGAR-2025'!$A$3:$BG$215,B$11,FALSE)</f>
        <v>33.221240483323001</v>
      </c>
      <c r="C53" s="5">
        <f>VLOOKUP($A53,'EDGAR-2025'!$A$3:$BG$215,C$11,FALSE)</f>
        <v>59.143195544771999</v>
      </c>
      <c r="D53" s="5">
        <f>VLOOKUP($A53,'EDGAR-2025'!$A$3:$BG$215,D$11,FALSE)</f>
        <v>72.323011301123998</v>
      </c>
      <c r="E53" s="5">
        <f>VLOOKUP($A53,'EDGAR-2025'!$A$3:$BG$215,E$11,FALSE)</f>
        <v>79.075339862142997</v>
      </c>
      <c r="F53" s="5">
        <f>VLOOKUP($A53,'EDGAR-2025'!$A$3:$BG$215,F$11,FALSE)</f>
        <v>81.348540331638006</v>
      </c>
      <c r="G53" s="5">
        <f>VLOOKUP($A53,'EDGAR-2025'!$A$3:$BG$215,G$11,FALSE)</f>
        <v>85.410896720847006</v>
      </c>
      <c r="H53" s="5">
        <f>VLOOKUP($A53,'EDGAR-2025'!$A$3:$BG$215,H$11,FALSE)</f>
        <v>78.704627429639004</v>
      </c>
      <c r="I53" s="5">
        <f>VLOOKUP($A53,'EDGAR-2025'!$A$3:$BG$215,I$11,FALSE)</f>
        <v>84.379776500125004</v>
      </c>
      <c r="J53" s="5">
        <f>VLOOKUP($A53,'EDGAR-2025'!$A$3:$BG$215,J$11,FALSE)</f>
        <v>88.865309079027995</v>
      </c>
      <c r="K53" s="5">
        <f>VLOOKUP($A53,'EDGAR-2025'!$A$3:$BG$215,K$11,FALSE)</f>
        <v>89.752528626118007</v>
      </c>
      <c r="L53" s="5">
        <f>VLOOKUP($A53,'EDGAR-2025'!$A$3:$BG$215,L$11,FALSE)</f>
        <v>89.819431947124002</v>
      </c>
      <c r="M53" s="5">
        <f>VLOOKUP($A53,'EDGAR-2025'!$A$3:$BG$215,M$11,FALSE)</f>
        <v>95.247615166187998</v>
      </c>
      <c r="N53" s="5">
        <f>VLOOKUP($A53,'EDGAR-2025'!$A$3:$BG$215,N$11,FALSE)</f>
        <v>87.510843838034006</v>
      </c>
      <c r="O53" s="5">
        <f>VLOOKUP($A53,'EDGAR-2025'!$A$3:$BG$215,O$11,FALSE)</f>
        <v>89.108429864336998</v>
      </c>
      <c r="P53" s="5">
        <f>VLOOKUP($A53,'EDGAR-2025'!$A$3:$BG$215,P$11,FALSE)</f>
        <v>90.427910670241999</v>
      </c>
      <c r="Q53" s="5">
        <f>VLOOKUP($A53,'EDGAR-2025'!$A$3:$BG$215,Q$11,FALSE)</f>
        <v>77.007420964625993</v>
      </c>
      <c r="R53" s="5">
        <f>VLOOKUP($A53,'EDGAR-2025'!$A$3:$BG$215,R$11,FALSE)</f>
        <v>77.822575007273002</v>
      </c>
      <c r="S53" s="5"/>
      <c r="T53" s="46">
        <f t="shared" si="31"/>
        <v>7.4541990103349498E-4</v>
      </c>
      <c r="U53" s="15">
        <f t="shared" si="32"/>
        <v>6.0434397116422733E-2</v>
      </c>
      <c r="V53" s="15">
        <f t="shared" si="33"/>
        <v>-8.1227979458119548E-2</v>
      </c>
      <c r="W53" s="5">
        <f>VLOOKUP($A53,'EDGAR-P-2025'!$A$3:$BI$215,W$11,FALSE)</f>
        <v>18.336652995999891</v>
      </c>
      <c r="X53" s="4">
        <f t="shared" si="29"/>
        <v>5.1943839034836996</v>
      </c>
      <c r="Y53" s="486">
        <f>VLOOKUP($A53,'EDGAR-GDP-2025'!$C$3:$AQ$214,'data countries EDGAR'!$Y$11,FALSE)</f>
        <v>0.15744043807552</v>
      </c>
      <c r="Z53" s="46">
        <f t="shared" si="30"/>
        <v>2.5959714851499179E-3</v>
      </c>
      <c r="AA53" s="46">
        <f t="shared" si="34"/>
        <v>2.377754407619418E-3</v>
      </c>
    </row>
    <row r="54" spans="1:27" ht="15" x14ac:dyDescent="0.25">
      <c r="A54" s="45" t="s">
        <v>23</v>
      </c>
      <c r="B54" s="5">
        <f>VLOOKUP($A54,'EDGAR-2025'!$A$3:$BG$215,B$11,FALSE)</f>
        <v>2414.276239968</v>
      </c>
      <c r="C54" s="5">
        <f>VLOOKUP($A54,'EDGAR-2025'!$A$3:$BG$215,C$11,FALSE)</f>
        <v>6235.6852025898997</v>
      </c>
      <c r="D54" s="5">
        <f>VLOOKUP($A54,'EDGAR-2025'!$A$3:$BG$215,D$11,FALSE)</f>
        <v>9106.0051106072005</v>
      </c>
      <c r="E54" s="5">
        <f>VLOOKUP($A54,'EDGAR-2025'!$A$3:$BG$215,E$11,FALSE)</f>
        <v>9955.7481664106999</v>
      </c>
      <c r="F54" s="5">
        <f>VLOOKUP($A54,'EDGAR-2025'!$A$3:$BG$215,F$11,FALSE)</f>
        <v>10270.740973698001</v>
      </c>
      <c r="G54" s="5">
        <f>VLOOKUP($A54,'EDGAR-2025'!$A$3:$BG$215,G$11,FALSE)</f>
        <v>10760.430002476</v>
      </c>
      <c r="H54" s="5">
        <f>VLOOKUP($A54,'EDGAR-2025'!$A$3:$BG$215,H$11,FALSE)</f>
        <v>10881.104245736</v>
      </c>
      <c r="I54" s="5">
        <f>VLOOKUP($A54,'EDGAR-2025'!$A$3:$BG$215,I$11,FALSE)</f>
        <v>10749.896615324</v>
      </c>
      <c r="J54" s="5">
        <f>VLOOKUP($A54,'EDGAR-2025'!$A$3:$BG$215,J$11,FALSE)</f>
        <v>10773.725841429999</v>
      </c>
      <c r="K54" s="5">
        <f>VLOOKUP($A54,'EDGAR-2025'!$A$3:$BG$215,K$11,FALSE)</f>
        <v>10999.418847789</v>
      </c>
      <c r="L54" s="5">
        <f>VLOOKUP($A54,'EDGAR-2025'!$A$3:$BG$215,L$11,FALSE)</f>
        <v>11527.511684497</v>
      </c>
      <c r="M54" s="5">
        <f>VLOOKUP($A54,'EDGAR-2025'!$A$3:$BG$215,M$11,FALSE)</f>
        <v>11813.058173650001</v>
      </c>
      <c r="N54" s="5">
        <f>VLOOKUP($A54,'EDGAR-2025'!$A$3:$BG$215,N$11,FALSE)</f>
        <v>11964.128535505</v>
      </c>
      <c r="O54" s="5">
        <f>VLOOKUP($A54,'EDGAR-2025'!$A$3:$BG$215,O$11,FALSE)</f>
        <v>12551.864515963</v>
      </c>
      <c r="P54" s="5">
        <f>VLOOKUP($A54,'EDGAR-2025'!$A$3:$BG$215,P$11,FALSE)</f>
        <v>12518.684441195001</v>
      </c>
      <c r="Q54" s="5">
        <f>VLOOKUP($A54,'EDGAR-2025'!$A$3:$BG$215,Q$11,FALSE)</f>
        <v>13021.241978837001</v>
      </c>
      <c r="R54" s="5">
        <f>VLOOKUP($A54,'EDGAR-2025'!$A$3:$BG$215,R$11,FALSE)</f>
        <v>13124.727993147</v>
      </c>
      <c r="S54" s="5"/>
      <c r="T54" s="46">
        <f t="shared" si="31"/>
        <v>4.8010976217543799E-2</v>
      </c>
      <c r="U54" s="15">
        <f t="shared" si="32"/>
        <v>2.4770869635033499E-2</v>
      </c>
      <c r="V54" s="15">
        <f t="shared" si="33"/>
        <v>1.2788421053574028E-2</v>
      </c>
      <c r="W54" s="5">
        <f>VLOOKUP($A54,'EDGAR-P-2025'!$A$3:$BI$215,W$11,FALSE)</f>
        <v>1420.0620220000403</v>
      </c>
      <c r="X54" s="4">
        <f t="shared" si="29"/>
        <v>8.3186917125016002</v>
      </c>
      <c r="Y54" s="486">
        <f>VLOOKUP($A54,'EDGAR-GDP-2025'!$C$3:$AQ$214,'data countries EDGAR'!$Y$11,FALSE)</f>
        <v>0.42637958181565</v>
      </c>
      <c r="Z54" s="46">
        <f t="shared" si="30"/>
        <v>0.32196461945746269</v>
      </c>
      <c r="AA54" s="46">
        <f t="shared" si="34"/>
        <v>0.18414258767072317</v>
      </c>
    </row>
    <row r="55" spans="1:27" ht="15" x14ac:dyDescent="0.25">
      <c r="A55" s="45" t="s">
        <v>106</v>
      </c>
      <c r="B55" s="5">
        <f>VLOOKUP($A55,'EDGAR-2025'!$A$3:$BG$215,B$11,FALSE)</f>
        <v>53.201831042603999</v>
      </c>
      <c r="C55" s="5">
        <f>VLOOKUP($A55,'EDGAR-2025'!$A$3:$BG$215,C$11,FALSE)</f>
        <v>61.888280497604001</v>
      </c>
      <c r="D55" s="5">
        <f>VLOOKUP($A55,'EDGAR-2025'!$A$3:$BG$215,D$11,FALSE)</f>
        <v>68.151089199992995</v>
      </c>
      <c r="E55" s="5">
        <f>VLOOKUP($A55,'EDGAR-2025'!$A$3:$BG$215,E$11,FALSE)</f>
        <v>73.168277418307994</v>
      </c>
      <c r="F55" s="5">
        <f>VLOOKUP($A55,'EDGAR-2025'!$A$3:$BG$215,F$11,FALSE)</f>
        <v>73.602732175168995</v>
      </c>
      <c r="G55" s="5">
        <f>VLOOKUP($A55,'EDGAR-2025'!$A$3:$BG$215,G$11,FALSE)</f>
        <v>83.634885901901995</v>
      </c>
      <c r="H55" s="5">
        <f>VLOOKUP($A55,'EDGAR-2025'!$A$3:$BG$215,H$11,FALSE)</f>
        <v>84.918845602735004</v>
      </c>
      <c r="I55" s="5">
        <f>VLOOKUP($A55,'EDGAR-2025'!$A$3:$BG$215,I$11,FALSE)</f>
        <v>86.216460006673998</v>
      </c>
      <c r="J55" s="5">
        <f>VLOOKUP($A55,'EDGAR-2025'!$A$3:$BG$215,J$11,FALSE)</f>
        <v>88.493490308483004</v>
      </c>
      <c r="K55" s="5">
        <f>VLOOKUP($A55,'EDGAR-2025'!$A$3:$BG$215,K$11,FALSE)</f>
        <v>80.999439908688998</v>
      </c>
      <c r="L55" s="5">
        <f>VLOOKUP($A55,'EDGAR-2025'!$A$3:$BG$215,L$11,FALSE)</f>
        <v>85.396478039098994</v>
      </c>
      <c r="M55" s="5">
        <f>VLOOKUP($A55,'EDGAR-2025'!$A$3:$BG$215,M$11,FALSE)</f>
        <v>86.060694668229004</v>
      </c>
      <c r="N55" s="5">
        <f>VLOOKUP($A55,'EDGAR-2025'!$A$3:$BG$215,N$11,FALSE)</f>
        <v>84.302626887616</v>
      </c>
      <c r="O55" s="5">
        <f>VLOOKUP($A55,'EDGAR-2025'!$A$3:$BG$215,O$11,FALSE)</f>
        <v>92.168289519414003</v>
      </c>
      <c r="P55" s="5">
        <f>VLOOKUP($A55,'EDGAR-2025'!$A$3:$BG$215,P$11,FALSE)</f>
        <v>88.344574319992006</v>
      </c>
      <c r="Q55" s="5">
        <f>VLOOKUP($A55,'EDGAR-2025'!$A$3:$BG$215,Q$11,FALSE)</f>
        <v>92.797299571338996</v>
      </c>
      <c r="R55" s="5">
        <f>VLOOKUP($A55,'EDGAR-2025'!$A$3:$BG$215,R$11,FALSE)</f>
        <v>95.079303138962004</v>
      </c>
      <c r="S55" s="5"/>
      <c r="T55" s="46">
        <f t="shared" si="31"/>
        <v>5.428479672657982E-2</v>
      </c>
      <c r="U55" s="15">
        <f t="shared" si="32"/>
        <v>7.7780330568890665E-3</v>
      </c>
      <c r="V55" s="15">
        <f t="shared" si="33"/>
        <v>-2.0428231347544901E-2</v>
      </c>
      <c r="W55" s="5">
        <f>VLOOKUP($A55,'EDGAR-P-2025'!$A$3:$BI$215,W$11,FALSE)</f>
        <v>49.849817998999839</v>
      </c>
      <c r="X55" s="4">
        <f t="shared" si="29"/>
        <v>1.7263993756197</v>
      </c>
      <c r="Y55" s="486">
        <f>VLOOKUP($A55,'EDGAR-GDP-2025'!$C$3:$AQ$214,'data countries EDGAR'!$Y$11,FALSE)</f>
        <v>0.10358214869850001</v>
      </c>
      <c r="Z55" s="46">
        <f t="shared" si="30"/>
        <v>2.3455821855603259E-3</v>
      </c>
      <c r="AA55" s="46">
        <f t="shared" si="34"/>
        <v>6.464136311681576E-3</v>
      </c>
    </row>
    <row r="56" spans="1:27" ht="15" x14ac:dyDescent="0.25">
      <c r="A56" s="45" t="s">
        <v>107</v>
      </c>
      <c r="B56" s="5">
        <f>VLOOKUP($A56,'EDGAR-2025'!$A$3:$BG$215,B$11,FALSE)</f>
        <v>3.9338243502800997E-2</v>
      </c>
      <c r="C56" s="5">
        <f>VLOOKUP($A56,'EDGAR-2025'!$A$3:$BG$215,C$11,FALSE)</f>
        <v>0.1356729405356</v>
      </c>
      <c r="D56" s="5">
        <f>VLOOKUP($A56,'EDGAR-2025'!$A$3:$BG$215,D$11,FALSE)</f>
        <v>0.15590766670900999</v>
      </c>
      <c r="E56" s="5">
        <f>VLOOKUP($A56,'EDGAR-2025'!$A$3:$BG$215,E$11,FALSE)</f>
        <v>0.14081646520374</v>
      </c>
      <c r="F56" s="5">
        <f>VLOOKUP($A56,'EDGAR-2025'!$A$3:$BG$215,F$11,FALSE)</f>
        <v>0.14541459991899</v>
      </c>
      <c r="G56" s="5">
        <f>VLOOKUP($A56,'EDGAR-2025'!$A$3:$BG$215,G$11,FALSE)</f>
        <v>0.17455252590761</v>
      </c>
      <c r="H56" s="5">
        <f>VLOOKUP($A56,'EDGAR-2025'!$A$3:$BG$215,H$11,FALSE)</f>
        <v>0.15451394827921</v>
      </c>
      <c r="I56" s="5">
        <f>VLOOKUP($A56,'EDGAR-2025'!$A$3:$BG$215,I$11,FALSE)</f>
        <v>0.17123992095699</v>
      </c>
      <c r="J56" s="5">
        <f>VLOOKUP($A56,'EDGAR-2025'!$A$3:$BG$215,J$11,FALSE)</f>
        <v>0.20036196861021999</v>
      </c>
      <c r="K56" s="5">
        <f>VLOOKUP($A56,'EDGAR-2025'!$A$3:$BG$215,K$11,FALSE)</f>
        <v>0.26065410146773998</v>
      </c>
      <c r="L56" s="5">
        <f>VLOOKUP($A56,'EDGAR-2025'!$A$3:$BG$215,L$11,FALSE)</f>
        <v>0.20733355318689001</v>
      </c>
      <c r="M56" s="5">
        <f>VLOOKUP($A56,'EDGAR-2025'!$A$3:$BG$215,M$11,FALSE)</f>
        <v>0.22602196986549</v>
      </c>
      <c r="N56" s="5">
        <f>VLOOKUP($A56,'EDGAR-2025'!$A$3:$BG$215,N$11,FALSE)</f>
        <v>0.26871412304325998</v>
      </c>
      <c r="O56" s="5">
        <f>VLOOKUP($A56,'EDGAR-2025'!$A$3:$BG$215,O$11,FALSE)</f>
        <v>0.39719169561956003</v>
      </c>
      <c r="P56" s="5">
        <f>VLOOKUP($A56,'EDGAR-2025'!$A$3:$BG$215,P$11,FALSE)</f>
        <v>0.42979266800868998</v>
      </c>
      <c r="Q56" s="5">
        <f>VLOOKUP($A56,'EDGAR-2025'!$A$3:$BG$215,Q$11,FALSE)</f>
        <v>0.43831392474212999</v>
      </c>
      <c r="R56" s="5">
        <f>VLOOKUP($A56,'EDGAR-2025'!$A$3:$BG$215,R$11,FALSE)</f>
        <v>0.44626695815706002</v>
      </c>
      <c r="S56" s="5"/>
      <c r="T56" s="46">
        <f t="shared" si="31"/>
        <v>-0.20456439388677428</v>
      </c>
      <c r="U56" s="15">
        <f t="shared" si="32"/>
        <v>9.0136962355312988E-2</v>
      </c>
      <c r="V56" s="15">
        <f t="shared" si="33"/>
        <v>0.18888497079809063</v>
      </c>
      <c r="W56" s="5">
        <f>VLOOKUP($A56,'EDGAR-P-2025'!$A$3:$BI$215,W$11,FALSE)</f>
        <v>0.85090999999999384</v>
      </c>
      <c r="X56" s="4">
        <f t="shared" si="29"/>
        <v>0.26562382609851998</v>
      </c>
      <c r="Y56" s="486">
        <f>VLOOKUP($A56,'EDGAR-GDP-2025'!$C$3:$AQ$214,'data countries EDGAR'!$Y$11,FALSE)</f>
        <v>0.14075239852117</v>
      </c>
      <c r="Z56" s="46">
        <f t="shared" si="30"/>
        <v>6.1602234109953399E-6</v>
      </c>
      <c r="AA56" s="46">
        <f t="shared" si="34"/>
        <v>1.1033938437013526E-4</v>
      </c>
    </row>
    <row r="57" spans="1:27" ht="15" x14ac:dyDescent="0.25">
      <c r="A57" s="45" t="s">
        <v>108</v>
      </c>
      <c r="B57" s="5">
        <f>VLOOKUP($A57,'EDGAR-2025'!$A$3:$BG$215,B$11,FALSE)</f>
        <v>2.3845137509795</v>
      </c>
      <c r="C57" s="5">
        <f>VLOOKUP($A57,'EDGAR-2025'!$A$3:$BG$215,C$11,FALSE)</f>
        <v>4.3306287566409001</v>
      </c>
      <c r="D57" s="5">
        <f>VLOOKUP($A57,'EDGAR-2025'!$A$3:$BG$215,D$11,FALSE)</f>
        <v>5.2916066288802996</v>
      </c>
      <c r="E57" s="5">
        <f>VLOOKUP($A57,'EDGAR-2025'!$A$3:$BG$215,E$11,FALSE)</f>
        <v>4.8513609151047001</v>
      </c>
      <c r="F57" s="5">
        <f>VLOOKUP($A57,'EDGAR-2025'!$A$3:$BG$215,F$11,FALSE)</f>
        <v>4.4793983475713004</v>
      </c>
      <c r="G57" s="5">
        <f>VLOOKUP($A57,'EDGAR-2025'!$A$3:$BG$215,G$11,FALSE)</f>
        <v>5.4391585942932004</v>
      </c>
      <c r="H57" s="5">
        <f>VLOOKUP($A57,'EDGAR-2025'!$A$3:$BG$215,H$11,FALSE)</f>
        <v>5.2770589371721002</v>
      </c>
      <c r="I57" s="5">
        <f>VLOOKUP($A57,'EDGAR-2025'!$A$3:$BG$215,I$11,FALSE)</f>
        <v>5.7506110866766997</v>
      </c>
      <c r="J57" s="5">
        <f>VLOOKUP($A57,'EDGAR-2025'!$A$3:$BG$215,J$11,FALSE)</f>
        <v>5.5903953660381998</v>
      </c>
      <c r="K57" s="5">
        <f>VLOOKUP($A57,'EDGAR-2025'!$A$3:$BG$215,K$11,FALSE)</f>
        <v>5.5311648750533999</v>
      </c>
      <c r="L57" s="5">
        <f>VLOOKUP($A57,'EDGAR-2025'!$A$3:$BG$215,L$11,FALSE)</f>
        <v>6.4220494245176001</v>
      </c>
      <c r="M57" s="5">
        <f>VLOOKUP($A57,'EDGAR-2025'!$A$3:$BG$215,M$11,FALSE)</f>
        <v>7.2394368785168002</v>
      </c>
      <c r="N57" s="5">
        <f>VLOOKUP($A57,'EDGAR-2025'!$A$3:$BG$215,N$11,FALSE)</f>
        <v>7.4030120332931002</v>
      </c>
      <c r="O57" s="5">
        <f>VLOOKUP($A57,'EDGAR-2025'!$A$3:$BG$215,O$11,FALSE)</f>
        <v>7.1079899394071004</v>
      </c>
      <c r="P57" s="5">
        <f>VLOOKUP($A57,'EDGAR-2025'!$A$3:$BG$215,P$11,FALSE)</f>
        <v>8.3581956064916003</v>
      </c>
      <c r="Q57" s="5">
        <f>VLOOKUP($A57,'EDGAR-2025'!$A$3:$BG$215,Q$11,FALSE)</f>
        <v>7.8674044535798</v>
      </c>
      <c r="R57" s="5">
        <f>VLOOKUP($A57,'EDGAR-2025'!$A$3:$BG$215,R$11,FALSE)</f>
        <v>8.4568018498073005</v>
      </c>
      <c r="S57" s="5"/>
      <c r="T57" s="46">
        <f t="shared" si="31"/>
        <v>0.16106635213176479</v>
      </c>
      <c r="U57" s="15">
        <f t="shared" si="32"/>
        <v>0.12727828765668514</v>
      </c>
      <c r="V57" s="15">
        <f t="shared" si="33"/>
        <v>2.259501084424298E-2</v>
      </c>
      <c r="W57" s="5">
        <f>VLOOKUP($A57,'EDGAR-P-2025'!$A$3:$BI$215,W$11,FALSE)</f>
        <v>5.5421970000001108</v>
      </c>
      <c r="X57" s="4">
        <f t="shared" si="29"/>
        <v>1.3062395433645999</v>
      </c>
      <c r="Y57" s="486">
        <f>VLOOKUP($A57,'EDGAR-GDP-2025'!$C$3:$AQ$214,'data countries EDGAR'!$Y$11,FALSE)</f>
        <v>0.19260763222978</v>
      </c>
      <c r="Z57" s="46">
        <f t="shared" si="30"/>
        <v>1.9731067987772375E-4</v>
      </c>
      <c r="AA57" s="46">
        <f t="shared" si="34"/>
        <v>7.1866896033426231E-4</v>
      </c>
    </row>
    <row r="58" spans="1:27" ht="15" x14ac:dyDescent="0.25">
      <c r="A58" s="45" t="s">
        <v>109</v>
      </c>
      <c r="B58" s="5">
        <f>VLOOKUP($A58,'EDGAR-2025'!$A$3:$BG$215,B$11,FALSE)</f>
        <v>4.0811623584699003E-2</v>
      </c>
      <c r="C58" s="5">
        <f>VLOOKUP($A58,'EDGAR-2025'!$A$3:$BG$215,C$11,FALSE)</f>
        <v>8.1099041320008003E-2</v>
      </c>
      <c r="D58" s="5">
        <f>VLOOKUP($A58,'EDGAR-2025'!$A$3:$BG$215,D$11,FALSE)</f>
        <v>8.2647805509518002E-2</v>
      </c>
      <c r="E58" s="5">
        <f>VLOOKUP($A58,'EDGAR-2025'!$A$3:$BG$215,E$11,FALSE)</f>
        <v>9.3268590387368996E-2</v>
      </c>
      <c r="F58" s="5">
        <f>VLOOKUP($A58,'EDGAR-2025'!$A$3:$BG$215,F$11,FALSE)</f>
        <v>9.8109329415226001E-2</v>
      </c>
      <c r="G58" s="5">
        <f>VLOOKUP($A58,'EDGAR-2025'!$A$3:$BG$215,G$11,FALSE)</f>
        <v>0.10360391666362</v>
      </c>
      <c r="H58" s="5">
        <f>VLOOKUP($A58,'EDGAR-2025'!$A$3:$BG$215,H$11,FALSE)</f>
        <v>0.11056522521124</v>
      </c>
      <c r="I58" s="5">
        <f>VLOOKUP($A58,'EDGAR-2025'!$A$3:$BG$215,I$11,FALSE)</f>
        <v>9.9982555887717997E-2</v>
      </c>
      <c r="J58" s="5">
        <f>VLOOKUP($A58,'EDGAR-2025'!$A$3:$BG$215,J$11,FALSE)</f>
        <v>0.1054415716817</v>
      </c>
      <c r="K58" s="5">
        <f>VLOOKUP($A58,'EDGAR-2025'!$A$3:$BG$215,K$11,FALSE)</f>
        <v>0.10065180931913</v>
      </c>
      <c r="L58" s="5">
        <f>VLOOKUP($A58,'EDGAR-2025'!$A$3:$BG$215,L$11,FALSE)</f>
        <v>0.10913044012653</v>
      </c>
      <c r="M58" s="5">
        <f>VLOOKUP($A58,'EDGAR-2025'!$A$3:$BG$215,M$11,FALSE)</f>
        <v>0.10939474151527</v>
      </c>
      <c r="N58" s="5">
        <f>VLOOKUP($A58,'EDGAR-2025'!$A$3:$BG$215,N$11,FALSE)</f>
        <v>7.4790098743948999E-2</v>
      </c>
      <c r="O58" s="5">
        <f>VLOOKUP($A58,'EDGAR-2025'!$A$3:$BG$215,O$11,FALSE)</f>
        <v>8.5625716398971E-2</v>
      </c>
      <c r="P58" s="5">
        <f>VLOOKUP($A58,'EDGAR-2025'!$A$3:$BG$215,P$11,FALSE)</f>
        <v>9.5536644422290998E-2</v>
      </c>
      <c r="Q58" s="5">
        <f>VLOOKUP($A58,'EDGAR-2025'!$A$3:$BG$215,Q$11,FALSE)</f>
        <v>9.5779078865629003E-2</v>
      </c>
      <c r="R58" s="5">
        <f>VLOOKUP($A58,'EDGAR-2025'!$A$3:$BG$215,R$11,FALSE)</f>
        <v>0.10048844153569</v>
      </c>
      <c r="S58" s="5"/>
      <c r="T58" s="46">
        <f t="shared" si="31"/>
        <v>8.4237241881240044E-2</v>
      </c>
      <c r="U58" s="15">
        <f t="shared" si="32"/>
        <v>2.4218851168706923E-3</v>
      </c>
      <c r="V58" s="15">
        <f t="shared" si="33"/>
        <v>-0.31632821004006551</v>
      </c>
      <c r="W58" s="5">
        <f>VLOOKUP($A58,'EDGAR-P-2025'!$A$3:$BI$215,W$11,FALSE)</f>
        <v>1.7462000001999448E-2</v>
      </c>
      <c r="X58" s="4">
        <f t="shared" si="29"/>
        <v>6.2647315028486998</v>
      </c>
      <c r="Y58" s="486">
        <f>VLOOKUP($A58,'EDGAR-GDP-2025'!$C$3:$AQ$214,'data countries EDGAR'!$Y$11,FALSE)</f>
        <v>0</v>
      </c>
      <c r="Z58" s="46">
        <f t="shared" si="30"/>
        <v>2.9815510771948344E-6</v>
      </c>
      <c r="AA58" s="46">
        <f t="shared" si="34"/>
        <v>2.2643362166291779E-6</v>
      </c>
    </row>
    <row r="59" spans="1:27" ht="15" x14ac:dyDescent="0.25">
      <c r="A59" s="45" t="s">
        <v>110</v>
      </c>
      <c r="B59" s="5">
        <f>VLOOKUP($A59,'EDGAR-2025'!$A$3:$BG$215,B$11,FALSE)</f>
        <v>2.9164392090597002</v>
      </c>
      <c r="C59" s="5">
        <f>VLOOKUP($A59,'EDGAR-2025'!$A$3:$BG$215,C$11,FALSE)</f>
        <v>6.3561134558498997</v>
      </c>
      <c r="D59" s="5">
        <f>VLOOKUP($A59,'EDGAR-2025'!$A$3:$BG$215,D$11,FALSE)</f>
        <v>7.2361703984736998</v>
      </c>
      <c r="E59" s="5">
        <f>VLOOKUP($A59,'EDGAR-2025'!$A$3:$BG$215,E$11,FALSE)</f>
        <v>7.6983974456075002</v>
      </c>
      <c r="F59" s="5">
        <f>VLOOKUP($A59,'EDGAR-2025'!$A$3:$BG$215,F$11,FALSE)</f>
        <v>7.6394424327656001</v>
      </c>
      <c r="G59" s="5">
        <f>VLOOKUP($A59,'EDGAR-2025'!$A$3:$BG$215,G$11,FALSE)</f>
        <v>7.9353162420416004</v>
      </c>
      <c r="H59" s="5">
        <f>VLOOKUP($A59,'EDGAR-2025'!$A$3:$BG$215,H$11,FALSE)</f>
        <v>8.0462352356154003</v>
      </c>
      <c r="I59" s="5">
        <f>VLOOKUP($A59,'EDGAR-2025'!$A$3:$BG$215,I$11,FALSE)</f>
        <v>7.7577870870987997</v>
      </c>
      <c r="J59" s="5">
        <f>VLOOKUP($A59,'EDGAR-2025'!$A$3:$BG$215,J$11,FALSE)</f>
        <v>8.2324931124589007</v>
      </c>
      <c r="K59" s="5">
        <f>VLOOKUP($A59,'EDGAR-2025'!$A$3:$BG$215,K$11,FALSE)</f>
        <v>8.3959566821283005</v>
      </c>
      <c r="L59" s="5">
        <f>VLOOKUP($A59,'EDGAR-2025'!$A$3:$BG$215,L$11,FALSE)</f>
        <v>8.4405067652095003</v>
      </c>
      <c r="M59" s="5">
        <f>VLOOKUP($A59,'EDGAR-2025'!$A$3:$BG$215,M$11,FALSE)</f>
        <v>8.1930112270992996</v>
      </c>
      <c r="N59" s="5">
        <f>VLOOKUP($A59,'EDGAR-2025'!$A$3:$BG$215,N$11,FALSE)</f>
        <v>7.1754266653428997</v>
      </c>
      <c r="O59" s="5">
        <f>VLOOKUP($A59,'EDGAR-2025'!$A$3:$BG$215,O$11,FALSE)</f>
        <v>8.0531150869887007</v>
      </c>
      <c r="P59" s="5">
        <f>VLOOKUP($A59,'EDGAR-2025'!$A$3:$BG$215,P$11,FALSE)</f>
        <v>8.1977239382263996</v>
      </c>
      <c r="Q59" s="5">
        <f>VLOOKUP($A59,'EDGAR-2025'!$A$3:$BG$215,Q$11,FALSE)</f>
        <v>8.0978137340577003</v>
      </c>
      <c r="R59" s="5">
        <f>VLOOKUP($A59,'EDGAR-2025'!$A$3:$BG$215,R$11,FALSE)</f>
        <v>8.3763384556846994</v>
      </c>
      <c r="S59" s="5"/>
      <c r="T59" s="46">
        <f t="shared" si="31"/>
        <v>5.3061354134935623E-3</v>
      </c>
      <c r="U59" s="15">
        <f t="shared" si="32"/>
        <v>-2.932235527970195E-2</v>
      </c>
      <c r="V59" s="15">
        <f t="shared" si="33"/>
        <v>-0.12420153391107602</v>
      </c>
      <c r="W59" s="5">
        <f>VLOOKUP($A59,'EDGAR-P-2025'!$A$3:$BI$215,W$11,FALSE)</f>
        <v>4.999383999999873</v>
      </c>
      <c r="X59" s="4">
        <f t="shared" si="29"/>
        <v>1.6388041460906999</v>
      </c>
      <c r="Y59" s="486">
        <f>VLOOKUP($A59,'EDGAR-GDP-2025'!$C$3:$AQ$214,'data countries EDGAR'!$Y$11,FALSE)</f>
        <v>6.6722570710864001E-2</v>
      </c>
      <c r="Z59" s="46">
        <f t="shared" si="30"/>
        <v>2.2330032606016526E-4</v>
      </c>
      <c r="AA59" s="46">
        <f t="shared" si="34"/>
        <v>6.482811963543668E-4</v>
      </c>
    </row>
    <row r="60" spans="1:27" ht="15" x14ac:dyDescent="0.25">
      <c r="A60" s="45" t="s">
        <v>111</v>
      </c>
      <c r="B60" s="5">
        <f>VLOOKUP($A60,'EDGAR-2025'!$A$3:$BG$215,B$11,FALSE)</f>
        <v>2.9720891936211999</v>
      </c>
      <c r="C60" s="5">
        <f>VLOOKUP($A60,'EDGAR-2025'!$A$3:$BG$215,C$11,FALSE)</f>
        <v>6.3955439043212996</v>
      </c>
      <c r="D60" s="5">
        <f>VLOOKUP($A60,'EDGAR-2025'!$A$3:$BG$215,D$11,FALSE)</f>
        <v>7.3148855258546996</v>
      </c>
      <c r="E60" s="5">
        <f>VLOOKUP($A60,'EDGAR-2025'!$A$3:$BG$215,E$11,FALSE)</f>
        <v>7.0784109437379001</v>
      </c>
      <c r="F60" s="5">
        <f>VLOOKUP($A60,'EDGAR-2025'!$A$3:$BG$215,F$11,FALSE)</f>
        <v>9.0201776604053006</v>
      </c>
      <c r="G60" s="5">
        <f>VLOOKUP($A60,'EDGAR-2025'!$A$3:$BG$215,G$11,FALSE)</f>
        <v>9.8010285855599992</v>
      </c>
      <c r="H60" s="5">
        <f>VLOOKUP($A60,'EDGAR-2025'!$A$3:$BG$215,H$11,FALSE)</f>
        <v>10.45911116337</v>
      </c>
      <c r="I60" s="5">
        <f>VLOOKUP($A60,'EDGAR-2025'!$A$3:$BG$215,I$11,FALSE)</f>
        <v>11.265046873697001</v>
      </c>
      <c r="J60" s="5">
        <f>VLOOKUP($A60,'EDGAR-2025'!$A$3:$BG$215,J$11,FALSE)</f>
        <v>11.403482842983999</v>
      </c>
      <c r="K60" s="5">
        <f>VLOOKUP($A60,'EDGAR-2025'!$A$3:$BG$215,K$11,FALSE)</f>
        <v>12.329959160275999</v>
      </c>
      <c r="L60" s="5">
        <f>VLOOKUP($A60,'EDGAR-2025'!$A$3:$BG$215,L$11,FALSE)</f>
        <v>12.343165240626</v>
      </c>
      <c r="M60" s="5">
        <f>VLOOKUP($A60,'EDGAR-2025'!$A$3:$BG$215,M$11,FALSE)</f>
        <v>13.183210199816999</v>
      </c>
      <c r="N60" s="5">
        <f>VLOOKUP($A60,'EDGAR-2025'!$A$3:$BG$215,N$11,FALSE)</f>
        <v>13.28812508521</v>
      </c>
      <c r="O60" s="5">
        <f>VLOOKUP($A60,'EDGAR-2025'!$A$3:$BG$215,O$11,FALSE)</f>
        <v>17.200588537851999</v>
      </c>
      <c r="P60" s="5">
        <f>VLOOKUP($A60,'EDGAR-2025'!$A$3:$BG$215,P$11,FALSE)</f>
        <v>18.410270024182001</v>
      </c>
      <c r="Q60" s="5">
        <f>VLOOKUP($A60,'EDGAR-2025'!$A$3:$BG$215,Q$11,FALSE)</f>
        <v>17.924982465382001</v>
      </c>
      <c r="R60" s="5">
        <f>VLOOKUP($A60,'EDGAR-2025'!$A$3:$BG$215,R$11,FALSE)</f>
        <v>18.810951572850001</v>
      </c>
      <c r="S60" s="5"/>
      <c r="T60" s="46">
        <f t="shared" si="31"/>
        <v>1.0710562929152623E-3</v>
      </c>
      <c r="U60" s="15">
        <f t="shared" si="32"/>
        <v>6.8057499256843457E-2</v>
      </c>
      <c r="V60" s="15">
        <f t="shared" si="33"/>
        <v>7.9582198723082698E-3</v>
      </c>
      <c r="W60" s="5">
        <f>VLOOKUP($A60,'EDGAR-P-2025'!$A$3:$BI$215,W$11,FALSE)</f>
        <v>25.531082999999551</v>
      </c>
      <c r="X60" s="4">
        <f t="shared" si="29"/>
        <v>0.51635922376724996</v>
      </c>
      <c r="Y60" s="486">
        <f>VLOOKUP($A60,'EDGAR-GDP-2025'!$C$3:$AQ$214,'data countries EDGAR'!$Y$11,FALSE)</f>
        <v>9.5997065422366995E-2</v>
      </c>
      <c r="Z60" s="46">
        <f t="shared" si="30"/>
        <v>3.5930808033093317E-4</v>
      </c>
      <c r="AA60" s="46">
        <f t="shared" si="34"/>
        <v>3.3106720810929437E-3</v>
      </c>
    </row>
    <row r="61" spans="1:27" ht="15" x14ac:dyDescent="0.25">
      <c r="A61" s="45" t="s">
        <v>50</v>
      </c>
      <c r="B61" s="5">
        <f>VLOOKUP($A61,'EDGAR-2025'!$A$3:$BG$215,B$11,FALSE)</f>
        <v>24.023590904329001</v>
      </c>
      <c r="C61" s="5">
        <f>VLOOKUP($A61,'EDGAR-2025'!$A$3:$BG$215,C$11,FALSE)</f>
        <v>22.850656035206999</v>
      </c>
      <c r="D61" s="5">
        <f>VLOOKUP($A61,'EDGAR-2025'!$A$3:$BG$215,D$11,FALSE)</f>
        <v>20.940476701447999</v>
      </c>
      <c r="E61" s="5">
        <f>VLOOKUP($A61,'EDGAR-2025'!$A$3:$BG$215,E$11,FALSE)</f>
        <v>20.454081398557999</v>
      </c>
      <c r="F61" s="5">
        <f>VLOOKUP($A61,'EDGAR-2025'!$A$3:$BG$215,F$11,FALSE)</f>
        <v>18.787235763108001</v>
      </c>
      <c r="G61" s="5">
        <f>VLOOKUP($A61,'EDGAR-2025'!$A$3:$BG$215,G$11,FALSE)</f>
        <v>18.381283015834001</v>
      </c>
      <c r="H61" s="5">
        <f>VLOOKUP($A61,'EDGAR-2025'!$A$3:$BG$215,H$11,FALSE)</f>
        <v>17.677063293254999</v>
      </c>
      <c r="I61" s="5">
        <f>VLOOKUP($A61,'EDGAR-2025'!$A$3:$BG$215,I$11,FALSE)</f>
        <v>18.024511324270001</v>
      </c>
      <c r="J61" s="5">
        <f>VLOOKUP($A61,'EDGAR-2025'!$A$3:$BG$215,J$11,FALSE)</f>
        <v>18.274585655553999</v>
      </c>
      <c r="K61" s="5">
        <f>VLOOKUP($A61,'EDGAR-2025'!$A$3:$BG$215,K$11,FALSE)</f>
        <v>18.797129348654</v>
      </c>
      <c r="L61" s="5">
        <f>VLOOKUP($A61,'EDGAR-2025'!$A$3:$BG$215,L$11,FALSE)</f>
        <v>17.766114892956999</v>
      </c>
      <c r="M61" s="5">
        <f>VLOOKUP($A61,'EDGAR-2025'!$A$3:$BG$215,M$11,FALSE)</f>
        <v>17.972234845765001</v>
      </c>
      <c r="N61" s="5">
        <f>VLOOKUP($A61,'EDGAR-2025'!$A$3:$BG$215,N$11,FALSE)</f>
        <v>17.191464488718999</v>
      </c>
      <c r="O61" s="5">
        <f>VLOOKUP($A61,'EDGAR-2025'!$A$3:$BG$215,O$11,FALSE)</f>
        <v>17.506721431738999</v>
      </c>
      <c r="P61" s="5">
        <f>VLOOKUP($A61,'EDGAR-2025'!$A$3:$BG$215,P$11,FALSE)</f>
        <v>17.634551199076</v>
      </c>
      <c r="Q61" s="5">
        <f>VLOOKUP($A61,'EDGAR-2025'!$A$3:$BG$215,Q$11,FALSE)</f>
        <v>18.664427459029</v>
      </c>
      <c r="R61" s="5">
        <f>VLOOKUP($A61,'EDGAR-2025'!$A$3:$BG$215,R$11,FALSE)</f>
        <v>18.679585272006001</v>
      </c>
      <c r="S61" s="5"/>
      <c r="T61" s="46">
        <f t="shared" si="31"/>
        <v>-5.4849569664254583E-2</v>
      </c>
      <c r="U61" s="15">
        <f t="shared" si="32"/>
        <v>1.1601858597104719E-2</v>
      </c>
      <c r="V61" s="15">
        <f t="shared" si="33"/>
        <v>-4.3443142366347609E-2</v>
      </c>
      <c r="W61" s="5">
        <f>VLOOKUP($A61,'EDGAR-P-2025'!$A$3:$BI$215,W$11,FALSE)</f>
        <v>4.140147999999984</v>
      </c>
      <c r="X61" s="4">
        <f t="shared" si="29"/>
        <v>4.3409643437299996</v>
      </c>
      <c r="Y61" s="486">
        <f>VLOOKUP($A61,'EDGAR-GDP-2025'!$C$3:$AQ$214,'data countries EDGAR'!$Y$11,FALSE)</f>
        <v>0.12220875863217</v>
      </c>
      <c r="Z61" s="46">
        <f t="shared" si="30"/>
        <v>4.8983283311208729E-4</v>
      </c>
      <c r="AA61" s="46">
        <f t="shared" si="34"/>
        <v>5.3686216112308973E-4</v>
      </c>
    </row>
    <row r="62" spans="1:27" ht="15" x14ac:dyDescent="0.25">
      <c r="A62" s="45" t="s">
        <v>112</v>
      </c>
      <c r="B62" s="5">
        <f>VLOOKUP($A62,'EDGAR-2025'!$A$3:$BG$215,B$11,FALSE)</f>
        <v>38.664979578698997</v>
      </c>
      <c r="C62" s="5">
        <f>VLOOKUP($A62,'EDGAR-2025'!$A$3:$BG$215,C$11,FALSE)</f>
        <v>26.205624126057</v>
      </c>
      <c r="D62" s="5">
        <f>VLOOKUP($A62,'EDGAR-2025'!$A$3:$BG$215,D$11,FALSE)</f>
        <v>28.181458480793999</v>
      </c>
      <c r="E62" s="5">
        <f>VLOOKUP($A62,'EDGAR-2025'!$A$3:$BG$215,E$11,FALSE)</f>
        <v>27.747894242120999</v>
      </c>
      <c r="F62" s="5">
        <f>VLOOKUP($A62,'EDGAR-2025'!$A$3:$BG$215,F$11,FALSE)</f>
        <v>28.888628506082</v>
      </c>
      <c r="G62" s="5">
        <f>VLOOKUP($A62,'EDGAR-2025'!$A$3:$BG$215,G$11,FALSE)</f>
        <v>29.022346233128001</v>
      </c>
      <c r="H62" s="5">
        <f>VLOOKUP($A62,'EDGAR-2025'!$A$3:$BG$215,H$11,FALSE)</f>
        <v>26.905607392200999</v>
      </c>
      <c r="I62" s="5">
        <f>VLOOKUP($A62,'EDGAR-2025'!$A$3:$BG$215,I$11,FALSE)</f>
        <v>29.441143669692998</v>
      </c>
      <c r="J62" s="5">
        <f>VLOOKUP($A62,'EDGAR-2025'!$A$3:$BG$215,J$11,FALSE)</f>
        <v>27.304289470649</v>
      </c>
      <c r="K62" s="5">
        <f>VLOOKUP($A62,'EDGAR-2025'!$A$3:$BG$215,K$11,FALSE)</f>
        <v>26.509138902627001</v>
      </c>
      <c r="L62" s="5">
        <f>VLOOKUP($A62,'EDGAR-2025'!$A$3:$BG$215,L$11,FALSE)</f>
        <v>26.781923246841998</v>
      </c>
      <c r="M62" s="5">
        <f>VLOOKUP($A62,'EDGAR-2025'!$A$3:$BG$215,M$11,FALSE)</f>
        <v>22.291980713657001</v>
      </c>
      <c r="N62" s="5">
        <f>VLOOKUP($A62,'EDGAR-2025'!$A$3:$BG$215,N$11,FALSE)</f>
        <v>18.481659438497001</v>
      </c>
      <c r="O62" s="5">
        <f>VLOOKUP($A62,'EDGAR-2025'!$A$3:$BG$215,O$11,FALSE)</f>
        <v>21.755249609507</v>
      </c>
      <c r="P62" s="5">
        <f>VLOOKUP($A62,'EDGAR-2025'!$A$3:$BG$215,P$11,FALSE)</f>
        <v>19.763707712786999</v>
      </c>
      <c r="Q62" s="5">
        <f>VLOOKUP($A62,'EDGAR-2025'!$A$3:$BG$215,Q$11,FALSE)</f>
        <v>20.027726287126999</v>
      </c>
      <c r="R62" s="5">
        <f>VLOOKUP($A62,'EDGAR-2025'!$A$3:$BG$215,R$11,FALSE)</f>
        <v>21.004154817642998</v>
      </c>
      <c r="S62" s="5"/>
      <c r="T62" s="46">
        <f t="shared" si="31"/>
        <v>1.0290200116155557E-2</v>
      </c>
      <c r="U62" s="15">
        <f t="shared" si="32"/>
        <v>-0.16764824885062846</v>
      </c>
      <c r="V62" s="15">
        <f t="shared" si="33"/>
        <v>-0.17092789214668747</v>
      </c>
      <c r="W62" s="5">
        <f>VLOOKUP($A62,'EDGAR-P-2025'!$A$3:$BI$215,W$11,FALSE)</f>
        <v>11.492046000000368</v>
      </c>
      <c r="X62" s="4">
        <f t="shared" si="29"/>
        <v>1.9397747549615001</v>
      </c>
      <c r="Y62" s="486">
        <f>VLOOKUP($A62,'EDGAR-GDP-2025'!$C$3:$AQ$214,'data countries EDGAR'!$Y$11,FALSE)</f>
        <v>7.5381049113375995E-2</v>
      </c>
      <c r="Z62" s="46">
        <f t="shared" si="30"/>
        <v>6.0756740396276682E-4</v>
      </c>
      <c r="AA62" s="46">
        <f t="shared" si="34"/>
        <v>1.4901990584119651E-3</v>
      </c>
    </row>
    <row r="63" spans="1:27" ht="15" x14ac:dyDescent="0.25">
      <c r="A63" s="45" t="s">
        <v>113</v>
      </c>
      <c r="B63" s="5">
        <f>VLOOKUP($A63,'EDGAR-2025'!$A$3:$BG$215,B$11,FALSE)</f>
        <v>2.6665936570234998</v>
      </c>
      <c r="C63" s="5">
        <f>VLOOKUP($A63,'EDGAR-2025'!$A$3:$BG$215,C$11,FALSE)</f>
        <v>5.9131554469378997</v>
      </c>
      <c r="D63" s="5">
        <f>VLOOKUP($A63,'EDGAR-2025'!$A$3:$BG$215,D$11,FALSE)</f>
        <v>4.2883130975858998</v>
      </c>
      <c r="E63" s="5">
        <f>VLOOKUP($A63,'EDGAR-2025'!$A$3:$BG$215,E$11,FALSE)</f>
        <v>5.5236197140334999</v>
      </c>
      <c r="F63" s="5">
        <f>VLOOKUP($A63,'EDGAR-2025'!$A$3:$BG$215,F$11,FALSE)</f>
        <v>5.6070569342164003</v>
      </c>
      <c r="G63" s="5">
        <f>VLOOKUP($A63,'EDGAR-2025'!$A$3:$BG$215,G$11,FALSE)</f>
        <v>5.138843349818</v>
      </c>
      <c r="H63" s="5">
        <f>VLOOKUP($A63,'EDGAR-2025'!$A$3:$BG$215,H$11,FALSE)</f>
        <v>5.6690783158966003</v>
      </c>
      <c r="I63" s="5">
        <f>VLOOKUP($A63,'EDGAR-2025'!$A$3:$BG$215,I$11,FALSE)</f>
        <v>5.7419440539937998</v>
      </c>
      <c r="J63" s="5">
        <f>VLOOKUP($A63,'EDGAR-2025'!$A$3:$BG$215,J$11,FALSE)</f>
        <v>4.9737749228167001</v>
      </c>
      <c r="K63" s="5">
        <f>VLOOKUP($A63,'EDGAR-2025'!$A$3:$BG$215,K$11,FALSE)</f>
        <v>4.0128677794995999</v>
      </c>
      <c r="L63" s="5">
        <f>VLOOKUP($A63,'EDGAR-2025'!$A$3:$BG$215,L$11,FALSE)</f>
        <v>3.2364627788300999</v>
      </c>
      <c r="M63" s="5">
        <f>VLOOKUP($A63,'EDGAR-2025'!$A$3:$BG$215,M$11,FALSE)</f>
        <v>2.5113531948863002</v>
      </c>
      <c r="N63" s="5">
        <f>VLOOKUP($A63,'EDGAR-2025'!$A$3:$BG$215,N$11,FALSE)</f>
        <v>2.1027872119827</v>
      </c>
      <c r="O63" s="5">
        <f>VLOOKUP($A63,'EDGAR-2025'!$A$3:$BG$215,O$11,FALSE)</f>
        <v>2.240094257355</v>
      </c>
      <c r="P63" s="5">
        <f>VLOOKUP($A63,'EDGAR-2025'!$A$3:$BG$215,P$11,FALSE)</f>
        <v>2.3142133878229001</v>
      </c>
      <c r="Q63" s="5">
        <f>VLOOKUP($A63,'EDGAR-2025'!$A$3:$BG$215,Q$11,FALSE)</f>
        <v>2.3082694397564998</v>
      </c>
      <c r="R63" s="5">
        <f>VLOOKUP($A63,'EDGAR-2025'!$A$3:$BG$215,R$11,FALSE)</f>
        <v>2.3942391110377002</v>
      </c>
      <c r="S63" s="5"/>
      <c r="T63" s="46">
        <f t="shared" si="31"/>
        <v>-0.19347883940654453</v>
      </c>
      <c r="U63" s="15">
        <f t="shared" si="32"/>
        <v>-0.22404385080118505</v>
      </c>
      <c r="V63" s="15">
        <f t="shared" si="33"/>
        <v>-0.16268758362445224</v>
      </c>
      <c r="W63" s="5">
        <f>VLOOKUP($A63,'EDGAR-P-2025'!$A$3:$BI$215,W$11,FALSE)</f>
        <v>0.16254699998999564</v>
      </c>
      <c r="X63" s="4">
        <f t="shared" si="29"/>
        <v>15.450012581228</v>
      </c>
      <c r="Y63" s="486">
        <f>VLOOKUP($A63,'EDGAR-GDP-2025'!$C$3:$AQ$214,'data countries EDGAR'!$Y$11,FALSE)</f>
        <v>0.58424135581447001</v>
      </c>
      <c r="Z63" s="46">
        <f t="shared" si="30"/>
        <v>6.8446871574578868E-5</v>
      </c>
      <c r="AA63" s="46">
        <f t="shared" si="34"/>
        <v>2.1077829512061946E-5</v>
      </c>
    </row>
    <row r="64" spans="1:27" ht="15" x14ac:dyDescent="0.25">
      <c r="A64" s="45" t="s">
        <v>51</v>
      </c>
      <c r="B64" s="5">
        <f>VLOOKUP($A64,'EDGAR-2025'!$A$3:$BG$215,B$11,FALSE)</f>
        <v>4.6391632069586999</v>
      </c>
      <c r="C64" s="5">
        <f>VLOOKUP($A64,'EDGAR-2025'!$A$3:$BG$215,C$11,FALSE)</f>
        <v>7.9059650666641001</v>
      </c>
      <c r="D64" s="5">
        <f>VLOOKUP($A64,'EDGAR-2025'!$A$3:$BG$215,D$11,FALSE)</f>
        <v>7.9141447788794999</v>
      </c>
      <c r="E64" s="5">
        <f>VLOOKUP($A64,'EDGAR-2025'!$A$3:$BG$215,E$11,FALSE)</f>
        <v>7.6571397318705001</v>
      </c>
      <c r="F64" s="5">
        <f>VLOOKUP($A64,'EDGAR-2025'!$A$3:$BG$215,F$11,FALSE)</f>
        <v>7.1221894884507</v>
      </c>
      <c r="G64" s="5">
        <f>VLOOKUP($A64,'EDGAR-2025'!$A$3:$BG$215,G$11,FALSE)</f>
        <v>6.4407182269360996</v>
      </c>
      <c r="H64" s="5">
        <f>VLOOKUP($A64,'EDGAR-2025'!$A$3:$BG$215,H$11,FALSE)</f>
        <v>6.8173205788170996</v>
      </c>
      <c r="I64" s="5">
        <f>VLOOKUP($A64,'EDGAR-2025'!$A$3:$BG$215,I$11,FALSE)</f>
        <v>6.8561895209051</v>
      </c>
      <c r="J64" s="5">
        <f>VLOOKUP($A64,'EDGAR-2025'!$A$3:$BG$215,J$11,FALSE)</f>
        <v>7.2219477583074996</v>
      </c>
      <c r="K64" s="5">
        <f>VLOOKUP($A64,'EDGAR-2025'!$A$3:$BG$215,K$11,FALSE)</f>
        <v>7.3631746564086997</v>
      </c>
      <c r="L64" s="5">
        <f>VLOOKUP($A64,'EDGAR-2025'!$A$3:$BG$215,L$11,FALSE)</f>
        <v>7.2140326768829999</v>
      </c>
      <c r="M64" s="5">
        <f>VLOOKUP($A64,'EDGAR-2025'!$A$3:$BG$215,M$11,FALSE)</f>
        <v>7.2168102713503002</v>
      </c>
      <c r="N64" s="5">
        <f>VLOOKUP($A64,'EDGAR-2025'!$A$3:$BG$215,N$11,FALSE)</f>
        <v>6.8024278350173999</v>
      </c>
      <c r="O64" s="5">
        <f>VLOOKUP($A64,'EDGAR-2025'!$A$3:$BG$215,O$11,FALSE)</f>
        <v>6.9191879670761001</v>
      </c>
      <c r="P64" s="5">
        <f>VLOOKUP($A64,'EDGAR-2025'!$A$3:$BG$215,P$11,FALSE)</f>
        <v>7.2231144822014004</v>
      </c>
      <c r="Q64" s="5">
        <f>VLOOKUP($A64,'EDGAR-2025'!$A$3:$BG$215,Q$11,FALSE)</f>
        <v>7.2032195810435997</v>
      </c>
      <c r="R64" s="5">
        <f>VLOOKUP($A64,'EDGAR-2025'!$A$3:$BG$215,R$11,FALSE)</f>
        <v>7.3410937436466996</v>
      </c>
      <c r="S64" s="5"/>
      <c r="T64" s="46">
        <f t="shared" si="31"/>
        <v>-2.0255119087239204E-2</v>
      </c>
      <c r="U64" s="15">
        <f t="shared" si="32"/>
        <v>3.8502659908945525E-4</v>
      </c>
      <c r="V64" s="15">
        <f t="shared" si="33"/>
        <v>-5.7419056446299965E-2</v>
      </c>
      <c r="W64" s="5">
        <f>VLOOKUP($A64,'EDGAR-P-2025'!$A$3:$BI$215,W$11,FALSE)</f>
        <v>1.1984269999999921</v>
      </c>
      <c r="X64" s="4">
        <f t="shared" si="29"/>
        <v>6.0219022696838005</v>
      </c>
      <c r="Y64" s="486">
        <f>VLOOKUP($A64,'EDGAR-GDP-2025'!$C$3:$AQ$214,'data countries EDGAR'!$Y$11,FALSE)</f>
        <v>0.15753886166479</v>
      </c>
      <c r="Z64" s="46">
        <f t="shared" si="30"/>
        <v>1.9669399223775041E-4</v>
      </c>
      <c r="AA64" s="46">
        <f t="shared" si="34"/>
        <v>1.5540268347128154E-4</v>
      </c>
    </row>
    <row r="65" spans="1:27" ht="15" x14ac:dyDescent="0.25">
      <c r="A65" s="45" t="s">
        <v>52</v>
      </c>
      <c r="B65" s="5">
        <f>VLOOKUP($A65,'EDGAR-2025'!$A$3:$BG$215,B$11,FALSE)</f>
        <v>165.49956807729001</v>
      </c>
      <c r="C65" s="5">
        <f>VLOOKUP($A65,'EDGAR-2025'!$A$3:$BG$215,C$11,FALSE)</f>
        <v>129.04809405095</v>
      </c>
      <c r="D65" s="5">
        <f>VLOOKUP($A65,'EDGAR-2025'!$A$3:$BG$215,D$11,FALSE)</f>
        <v>120.99455468057</v>
      </c>
      <c r="E65" s="5">
        <f>VLOOKUP($A65,'EDGAR-2025'!$A$3:$BG$215,E$11,FALSE)</f>
        <v>118.11875424041</v>
      </c>
      <c r="F65" s="5">
        <f>VLOOKUP($A65,'EDGAR-2025'!$A$3:$BG$215,F$11,FALSE)</f>
        <v>114.02903990897001</v>
      </c>
      <c r="G65" s="5">
        <f>VLOOKUP($A65,'EDGAR-2025'!$A$3:$BG$215,G$11,FALSE)</f>
        <v>109.53275584476</v>
      </c>
      <c r="H65" s="5">
        <f>VLOOKUP($A65,'EDGAR-2025'!$A$3:$BG$215,H$11,FALSE)</f>
        <v>107.23905210845</v>
      </c>
      <c r="I65" s="5">
        <f>VLOOKUP($A65,'EDGAR-2025'!$A$3:$BG$215,I$11,FALSE)</f>
        <v>108.29161263581</v>
      </c>
      <c r="J65" s="5">
        <f>VLOOKUP($A65,'EDGAR-2025'!$A$3:$BG$215,J$11,FALSE)</f>
        <v>109.81476749865</v>
      </c>
      <c r="K65" s="5">
        <f>VLOOKUP($A65,'EDGAR-2025'!$A$3:$BG$215,K$11,FALSE)</f>
        <v>110.38078472892001</v>
      </c>
      <c r="L65" s="5">
        <f>VLOOKUP($A65,'EDGAR-2025'!$A$3:$BG$215,L$11,FALSE)</f>
        <v>109.34475734862001</v>
      </c>
      <c r="M65" s="5">
        <f>VLOOKUP($A65,'EDGAR-2025'!$A$3:$BG$215,M$11,FALSE)</f>
        <v>103.77926135628</v>
      </c>
      <c r="N65" s="5">
        <f>VLOOKUP($A65,'EDGAR-2025'!$A$3:$BG$215,N$11,FALSE)</f>
        <v>94.859596277066004</v>
      </c>
      <c r="O65" s="5">
        <f>VLOOKUP($A65,'EDGAR-2025'!$A$3:$BG$215,O$11,FALSE)</f>
        <v>99.515152736366005</v>
      </c>
      <c r="P65" s="5">
        <f>VLOOKUP($A65,'EDGAR-2025'!$A$3:$BG$215,P$11,FALSE)</f>
        <v>97.688847631585006</v>
      </c>
      <c r="Q65" s="5">
        <f>VLOOKUP($A65,'EDGAR-2025'!$A$3:$BG$215,Q$11,FALSE)</f>
        <v>85.609312429945007</v>
      </c>
      <c r="R65" s="5">
        <f>VLOOKUP($A65,'EDGAR-2025'!$A$3:$BG$215,R$11,FALSE)</f>
        <v>77.749164214781999</v>
      </c>
      <c r="S65" s="5"/>
      <c r="T65" s="46">
        <f t="shared" si="31"/>
        <v>-9.3859396166129372E-3</v>
      </c>
      <c r="U65" s="15">
        <f t="shared" si="32"/>
        <v>-5.0898608468220696E-2</v>
      </c>
      <c r="V65" s="15">
        <f t="shared" si="33"/>
        <v>-8.5948434809073215E-2</v>
      </c>
      <c r="W65" s="5">
        <f>VLOOKUP($A65,'EDGAR-P-2025'!$A$3:$BI$215,W$11,FALSE)</f>
        <v>10.630588999999887</v>
      </c>
      <c r="X65" s="4">
        <f t="shared" si="29"/>
        <v>9.7623246798724992</v>
      </c>
      <c r="Y65" s="486">
        <f>VLOOKUP($A65,'EDGAR-GDP-2025'!$C$3:$AQ$214,'data countries EDGAR'!$Y$11,FALSE)</f>
        <v>0.19818436226635999</v>
      </c>
      <c r="Z65" s="46">
        <f t="shared" si="30"/>
        <v>2.8285012990693858E-3</v>
      </c>
      <c r="AA65" s="46">
        <f t="shared" si="34"/>
        <v>1.3784920211913456E-3</v>
      </c>
    </row>
    <row r="66" spans="1:27" ht="15" x14ac:dyDescent="0.25">
      <c r="A66" s="45" t="s">
        <v>114</v>
      </c>
      <c r="B66" s="5">
        <f>VLOOKUP($A66,'EDGAR-2025'!$A$3:$BG$215,B$11,FALSE)</f>
        <v>3.3704527988902</v>
      </c>
      <c r="C66" s="5">
        <f>VLOOKUP($A66,'EDGAR-2025'!$A$3:$BG$215,C$11,FALSE)</f>
        <v>2.4833455816623999</v>
      </c>
      <c r="D66" s="5">
        <f>VLOOKUP($A66,'EDGAR-2025'!$A$3:$BG$215,D$11,FALSE)</f>
        <v>2.9455976513304001</v>
      </c>
      <c r="E66" s="5">
        <f>VLOOKUP($A66,'EDGAR-2025'!$A$3:$BG$215,E$11,FALSE)</f>
        <v>3.3690199730572998</v>
      </c>
      <c r="F66" s="5">
        <f>VLOOKUP($A66,'EDGAR-2025'!$A$3:$BG$215,F$11,FALSE)</f>
        <v>3.0164186884843001</v>
      </c>
      <c r="G66" s="5">
        <f>VLOOKUP($A66,'EDGAR-2025'!$A$3:$BG$215,G$11,FALSE)</f>
        <v>3.3303290313892</v>
      </c>
      <c r="H66" s="5">
        <f>VLOOKUP($A66,'EDGAR-2025'!$A$3:$BG$215,H$11,FALSE)</f>
        <v>3.7161606201127002</v>
      </c>
      <c r="I66" s="5">
        <f>VLOOKUP($A66,'EDGAR-2025'!$A$3:$BG$215,I$11,FALSE)</f>
        <v>3.5927319498672001</v>
      </c>
      <c r="J66" s="5">
        <f>VLOOKUP($A66,'EDGAR-2025'!$A$3:$BG$215,J$11,FALSE)</f>
        <v>2.990623331374</v>
      </c>
      <c r="K66" s="5">
        <f>VLOOKUP($A66,'EDGAR-2025'!$A$3:$BG$215,K$11,FALSE)</f>
        <v>3.2547200069968998</v>
      </c>
      <c r="L66" s="5">
        <f>VLOOKUP($A66,'EDGAR-2025'!$A$3:$BG$215,L$11,FALSE)</f>
        <v>4.1618594145271004</v>
      </c>
      <c r="M66" s="5">
        <f>VLOOKUP($A66,'EDGAR-2025'!$A$3:$BG$215,M$11,FALSE)</f>
        <v>4.4459020364775999</v>
      </c>
      <c r="N66" s="5">
        <f>VLOOKUP($A66,'EDGAR-2025'!$A$3:$BG$215,N$11,FALSE)</f>
        <v>4.6313915781480999</v>
      </c>
      <c r="O66" s="5">
        <f>VLOOKUP($A66,'EDGAR-2025'!$A$3:$BG$215,O$11,FALSE)</f>
        <v>4.6276516827974001</v>
      </c>
      <c r="P66" s="5">
        <f>VLOOKUP($A66,'EDGAR-2025'!$A$3:$BG$215,P$11,FALSE)</f>
        <v>6.2475387063693004</v>
      </c>
      <c r="Q66" s="5">
        <f>VLOOKUP($A66,'EDGAR-2025'!$A$3:$BG$215,Q$11,FALSE)</f>
        <v>6.1404465905669001</v>
      </c>
      <c r="R66" s="5">
        <f>VLOOKUP($A66,'EDGAR-2025'!$A$3:$BG$215,R$11,FALSE)</f>
        <v>6.2096364807472</v>
      </c>
      <c r="S66" s="5"/>
      <c r="T66" s="46">
        <f t="shared" si="31"/>
        <v>0.27871503710920131</v>
      </c>
      <c r="U66" s="15">
        <f t="shared" si="32"/>
        <v>6.8248970870817827E-2</v>
      </c>
      <c r="V66" s="15">
        <f t="shared" si="33"/>
        <v>4.1721463979323303E-2</v>
      </c>
      <c r="W66" s="5">
        <f>VLOOKUP($A66,'EDGAR-P-2025'!$A$3:$BI$215,W$11,FALSE)</f>
        <v>86.727573000000234</v>
      </c>
      <c r="X66" s="4">
        <f t="shared" si="29"/>
        <v>5.1262843899454999E-2</v>
      </c>
      <c r="Y66" s="486">
        <f>VLOOKUP($A66,'EDGAR-GDP-2025'!$C$3:$AQ$214,'data countries EDGAR'!$Y$11,FALSE)</f>
        <v>3.5530675093875003E-2</v>
      </c>
      <c r="Z66" s="46">
        <f t="shared" si="30"/>
        <v>1.2117295422387541E-4</v>
      </c>
      <c r="AA66" s="46">
        <f t="shared" si="34"/>
        <v>1.1246156482749127E-2</v>
      </c>
    </row>
    <row r="67" spans="1:27" ht="15" x14ac:dyDescent="0.25">
      <c r="A67" s="45" t="s">
        <v>53</v>
      </c>
      <c r="B67" s="5">
        <f>VLOOKUP($A67,'EDGAR-2025'!$A$3:$BG$215,B$11,FALSE)</f>
        <v>52.431437234931998</v>
      </c>
      <c r="C67" s="5">
        <f>VLOOKUP($A67,'EDGAR-2025'!$A$3:$BG$215,C$11,FALSE)</f>
        <v>50.649196111503002</v>
      </c>
      <c r="D67" s="5">
        <f>VLOOKUP($A67,'EDGAR-2025'!$A$3:$BG$215,D$11,FALSE)</f>
        <v>48.559962758414002</v>
      </c>
      <c r="E67" s="5">
        <f>VLOOKUP($A67,'EDGAR-2025'!$A$3:$BG$215,E$11,FALSE)</f>
        <v>43.484880621795</v>
      </c>
      <c r="F67" s="5">
        <f>VLOOKUP($A67,'EDGAR-2025'!$A$3:$BG$215,F$11,FALSE)</f>
        <v>38.596612440141001</v>
      </c>
      <c r="G67" s="5">
        <f>VLOOKUP($A67,'EDGAR-2025'!$A$3:$BG$215,G$11,FALSE)</f>
        <v>40.335244890059997</v>
      </c>
      <c r="H67" s="5">
        <f>VLOOKUP($A67,'EDGAR-2025'!$A$3:$BG$215,H$11,FALSE)</f>
        <v>36.197240098480997</v>
      </c>
      <c r="I67" s="5">
        <f>VLOOKUP($A67,'EDGAR-2025'!$A$3:$BG$215,I$11,FALSE)</f>
        <v>34.071172836754002</v>
      </c>
      <c r="J67" s="5">
        <f>VLOOKUP($A67,'EDGAR-2025'!$A$3:$BG$215,J$11,FALSE)</f>
        <v>35.678395340797003</v>
      </c>
      <c r="K67" s="5">
        <f>VLOOKUP($A67,'EDGAR-2025'!$A$3:$BG$215,K$11,FALSE)</f>
        <v>33.545706462550001</v>
      </c>
      <c r="L67" s="5">
        <f>VLOOKUP($A67,'EDGAR-2025'!$A$3:$BG$215,L$11,FALSE)</f>
        <v>33.537886377063998</v>
      </c>
      <c r="M67" s="5">
        <f>VLOOKUP($A67,'EDGAR-2025'!$A$3:$BG$215,M$11,FALSE)</f>
        <v>30.079365031702999</v>
      </c>
      <c r="N67" s="5">
        <f>VLOOKUP($A67,'EDGAR-2025'!$A$3:$BG$215,N$11,FALSE)</f>
        <v>27.787935872156002</v>
      </c>
      <c r="O67" s="5">
        <f>VLOOKUP($A67,'EDGAR-2025'!$A$3:$BG$215,O$11,FALSE)</f>
        <v>29.564050101610999</v>
      </c>
      <c r="P67" s="5">
        <f>VLOOKUP($A67,'EDGAR-2025'!$A$3:$BG$215,P$11,FALSE)</f>
        <v>28.494204137514998</v>
      </c>
      <c r="Q67" s="5">
        <f>VLOOKUP($A67,'EDGAR-2025'!$A$3:$BG$215,Q$11,FALSE)</f>
        <v>26.210386860458001</v>
      </c>
      <c r="R67" s="5">
        <f>VLOOKUP($A67,'EDGAR-2025'!$A$3:$BG$215,R$11,FALSE)</f>
        <v>25.570824857087999</v>
      </c>
      <c r="S67" s="5"/>
      <c r="T67" s="46">
        <f t="shared" si="31"/>
        <v>-2.3311732888176007E-4</v>
      </c>
      <c r="U67" s="15">
        <f t="shared" si="32"/>
        <v>-0.10312281777322208</v>
      </c>
      <c r="V67" s="15">
        <f t="shared" si="33"/>
        <v>-7.6179439197997745E-2</v>
      </c>
      <c r="W67" s="5">
        <f>VLOOKUP($A67,'EDGAR-P-2025'!$A$3:$BI$215,W$11,FALSE)</f>
        <v>5.775223999999878</v>
      </c>
      <c r="X67" s="4">
        <f t="shared" si="29"/>
        <v>5.2083460367430998</v>
      </c>
      <c r="Y67" s="486">
        <f>VLOOKUP($A67,'EDGAR-GDP-2025'!$C$3:$AQ$214,'data countries EDGAR'!$Y$11,FALSE)</f>
        <v>7.2407098526007005E-2</v>
      </c>
      <c r="Z67" s="46">
        <f t="shared" si="30"/>
        <v>8.198123782676718E-4</v>
      </c>
      <c r="AA67" s="46">
        <f t="shared" si="34"/>
        <v>7.4888608755288002E-4</v>
      </c>
    </row>
    <row r="68" spans="1:27" ht="15" x14ac:dyDescent="0.25">
      <c r="A68" s="45" t="s">
        <v>115</v>
      </c>
      <c r="B68" s="5">
        <f>VLOOKUP($A68,'EDGAR-2025'!$A$3:$BG$215,B$11,FALSE)</f>
        <v>0.97474272590067002</v>
      </c>
      <c r="C68" s="5">
        <f>VLOOKUP($A68,'EDGAR-2025'!$A$3:$BG$215,C$11,FALSE)</f>
        <v>0.75414082966806995</v>
      </c>
      <c r="D68" s="5">
        <f>VLOOKUP($A68,'EDGAR-2025'!$A$3:$BG$215,D$11,FALSE)</f>
        <v>0.81161987536775004</v>
      </c>
      <c r="E68" s="5">
        <f>VLOOKUP($A68,'EDGAR-2025'!$A$3:$BG$215,E$11,FALSE)</f>
        <v>0.62707123029730005</v>
      </c>
      <c r="F68" s="5">
        <f>VLOOKUP($A68,'EDGAR-2025'!$A$3:$BG$215,F$11,FALSE)</f>
        <v>0.79597253030037995</v>
      </c>
      <c r="G68" s="5">
        <f>VLOOKUP($A68,'EDGAR-2025'!$A$3:$BG$215,G$11,FALSE)</f>
        <v>0.87540937396702001</v>
      </c>
      <c r="H68" s="5">
        <f>VLOOKUP($A68,'EDGAR-2025'!$A$3:$BG$215,H$11,FALSE)</f>
        <v>0.88352965760121005</v>
      </c>
      <c r="I68" s="5">
        <f>VLOOKUP($A68,'EDGAR-2025'!$A$3:$BG$215,I$11,FALSE)</f>
        <v>0.81629688612301998</v>
      </c>
      <c r="J68" s="5">
        <f>VLOOKUP($A68,'EDGAR-2025'!$A$3:$BG$215,J$11,FALSE)</f>
        <v>0.74548582871692004</v>
      </c>
      <c r="K68" s="5">
        <f>VLOOKUP($A68,'EDGAR-2025'!$A$3:$BG$215,K$11,FALSE)</f>
        <v>0.67658363783148001</v>
      </c>
      <c r="L68" s="5">
        <f>VLOOKUP($A68,'EDGAR-2025'!$A$3:$BG$215,L$11,FALSE)</f>
        <v>0.73558044039176995</v>
      </c>
      <c r="M68" s="5">
        <f>VLOOKUP($A68,'EDGAR-2025'!$A$3:$BG$215,M$11,FALSE)</f>
        <v>0.83358287922982999</v>
      </c>
      <c r="N68" s="5">
        <f>VLOOKUP($A68,'EDGAR-2025'!$A$3:$BG$215,N$11,FALSE)</f>
        <v>0.74588707617493999</v>
      </c>
      <c r="O68" s="5">
        <f>VLOOKUP($A68,'EDGAR-2025'!$A$3:$BG$215,O$11,FALSE)</f>
        <v>0.81971648657189</v>
      </c>
      <c r="P68" s="5">
        <f>VLOOKUP($A68,'EDGAR-2025'!$A$3:$BG$215,P$11,FALSE)</f>
        <v>0.86684224580597002</v>
      </c>
      <c r="Q68" s="5">
        <f>VLOOKUP($A68,'EDGAR-2025'!$A$3:$BG$215,Q$11,FALSE)</f>
        <v>0.87999930278117</v>
      </c>
      <c r="R68" s="5">
        <f>VLOOKUP($A68,'EDGAR-2025'!$A$3:$BG$215,R$11,FALSE)</f>
        <v>0.89466619403478997</v>
      </c>
      <c r="S68" s="5"/>
      <c r="T68" s="46">
        <f t="shared" si="31"/>
        <v>8.719809238866727E-2</v>
      </c>
      <c r="U68" s="15">
        <f t="shared" si="32"/>
        <v>0.1332314366405174</v>
      </c>
      <c r="V68" s="15">
        <f t="shared" si="33"/>
        <v>-0.10520345995579294</v>
      </c>
      <c r="W68" s="5">
        <f>VLOOKUP($A68,'EDGAR-P-2025'!$A$3:$BI$215,W$11,FALSE)</f>
        <v>0.98568999999999818</v>
      </c>
      <c r="X68" s="4">
        <f t="shared" si="29"/>
        <v>0.8456846262312</v>
      </c>
      <c r="Y68" s="486">
        <f>VLOOKUP($A68,'EDGAR-GDP-2025'!$C$3:$AQ$214,'data countries EDGAR'!$Y$11,FALSE)</f>
        <v>0.12266138206681999</v>
      </c>
      <c r="Z68" s="46">
        <f t="shared" si="30"/>
        <v>2.2719281540163863E-5</v>
      </c>
      <c r="AA68" s="46">
        <f t="shared" si="34"/>
        <v>1.2781660549270689E-4</v>
      </c>
    </row>
    <row r="69" spans="1:27" ht="15" x14ac:dyDescent="0.25">
      <c r="A69" s="45" t="s">
        <v>116</v>
      </c>
      <c r="B69" s="5">
        <f>VLOOKUP($A69,'EDGAR-2025'!$A$3:$BG$215,B$11,FALSE)</f>
        <v>2.1331757304767999E-2</v>
      </c>
      <c r="C69" s="5">
        <f>VLOOKUP($A69,'EDGAR-2025'!$A$3:$BG$215,C$11,FALSE)</f>
        <v>5.8902305104255002E-2</v>
      </c>
      <c r="D69" s="5">
        <f>VLOOKUP($A69,'EDGAR-2025'!$A$3:$BG$215,D$11,FALSE)</f>
        <v>7.7325765959275997E-2</v>
      </c>
      <c r="E69" s="5">
        <f>VLOOKUP($A69,'EDGAR-2025'!$A$3:$BG$215,E$11,FALSE)</f>
        <v>5.9547276562239002E-2</v>
      </c>
      <c r="F69" s="5">
        <f>VLOOKUP($A69,'EDGAR-2025'!$A$3:$BG$215,F$11,FALSE)</f>
        <v>5.4324471019688E-2</v>
      </c>
      <c r="G69" s="5">
        <f>VLOOKUP($A69,'EDGAR-2025'!$A$3:$BG$215,G$11,FALSE)</f>
        <v>5.9935179716946001E-2</v>
      </c>
      <c r="H69" s="5">
        <f>VLOOKUP($A69,'EDGAR-2025'!$A$3:$BG$215,H$11,FALSE)</f>
        <v>6.6944948231772994E-2</v>
      </c>
      <c r="I69" s="5">
        <f>VLOOKUP($A69,'EDGAR-2025'!$A$3:$BG$215,I$11,FALSE)</f>
        <v>7.2419448378148996E-2</v>
      </c>
      <c r="J69" s="5">
        <f>VLOOKUP($A69,'EDGAR-2025'!$A$3:$BG$215,J$11,FALSE)</f>
        <v>7.7710221818431999E-2</v>
      </c>
      <c r="K69" s="5">
        <f>VLOOKUP($A69,'EDGAR-2025'!$A$3:$BG$215,K$11,FALSE)</f>
        <v>6.9167642325400999E-2</v>
      </c>
      <c r="L69" s="5">
        <f>VLOOKUP($A69,'EDGAR-2025'!$A$3:$BG$215,L$11,FALSE)</f>
        <v>7.1487263837525003E-2</v>
      </c>
      <c r="M69" s="5">
        <f>VLOOKUP($A69,'EDGAR-2025'!$A$3:$BG$215,M$11,FALSE)</f>
        <v>8.6208028259173994E-2</v>
      </c>
      <c r="N69" s="5">
        <f>VLOOKUP($A69,'EDGAR-2025'!$A$3:$BG$215,N$11,FALSE)</f>
        <v>7.7073575993541005E-2</v>
      </c>
      <c r="O69" s="5">
        <f>VLOOKUP($A69,'EDGAR-2025'!$A$3:$BG$215,O$11,FALSE)</f>
        <v>7.6443005266847996E-2</v>
      </c>
      <c r="P69" s="5">
        <f>VLOOKUP($A69,'EDGAR-2025'!$A$3:$BG$215,P$11,FALSE)</f>
        <v>8.1187963079351999E-2</v>
      </c>
      <c r="Q69" s="5">
        <f>VLOOKUP($A69,'EDGAR-2025'!$A$3:$BG$215,Q$11,FALSE)</f>
        <v>8.1437169080585001E-2</v>
      </c>
      <c r="R69" s="5">
        <f>VLOOKUP($A69,'EDGAR-2025'!$A$3:$BG$215,R$11,FALSE)</f>
        <v>8.4250433581274001E-2</v>
      </c>
      <c r="S69" s="5"/>
      <c r="T69" s="46">
        <f t="shared" si="31"/>
        <v>3.3536223501898332E-2</v>
      </c>
      <c r="U69" s="15">
        <f t="shared" si="32"/>
        <v>0.2059214975006749</v>
      </c>
      <c r="V69" s="15">
        <f t="shared" si="33"/>
        <v>-0.10595825528187885</v>
      </c>
      <c r="W69" s="5">
        <f>VLOOKUP($A69,'EDGAR-P-2025'!$A$3:$BI$215,W$11,FALSE)</f>
        <v>7.4678999999999926E-2</v>
      </c>
      <c r="X69" s="4">
        <f t="shared" si="29"/>
        <v>1.1543811280169001</v>
      </c>
      <c r="Y69" s="486">
        <f>VLOOKUP($A69,'EDGAR-GDP-2025'!$C$3:$AQ$214,'data countries EDGAR'!$Y$11,FALSE)</f>
        <v>7.1953489298588996E-2</v>
      </c>
      <c r="Z69" s="46">
        <f t="shared" si="30"/>
        <v>2.3495977590760576E-6</v>
      </c>
      <c r="AA69" s="46">
        <f t="shared" si="34"/>
        <v>9.6837913356023352E-6</v>
      </c>
    </row>
    <row r="70" spans="1:27" ht="15" x14ac:dyDescent="0.25">
      <c r="A70" s="45" t="s">
        <v>117</v>
      </c>
      <c r="B70" s="5">
        <f>VLOOKUP($A70,'EDGAR-2025'!$A$3:$BG$215,B$11,FALSE)</f>
        <v>8.0187497754250003</v>
      </c>
      <c r="C70" s="5">
        <f>VLOOKUP($A70,'EDGAR-2025'!$A$3:$BG$215,C$11,FALSE)</f>
        <v>18.790036947712</v>
      </c>
      <c r="D70" s="5">
        <f>VLOOKUP($A70,'EDGAR-2025'!$A$3:$BG$215,D$11,FALSE)</f>
        <v>20.927672238951999</v>
      </c>
      <c r="E70" s="5">
        <f>VLOOKUP($A70,'EDGAR-2025'!$A$3:$BG$215,E$11,FALSE)</f>
        <v>21.127375076576001</v>
      </c>
      <c r="F70" s="5">
        <f>VLOOKUP($A70,'EDGAR-2025'!$A$3:$BG$215,F$11,FALSE)</f>
        <v>21.884905208587</v>
      </c>
      <c r="G70" s="5">
        <f>VLOOKUP($A70,'EDGAR-2025'!$A$3:$BG$215,G$11,FALSE)</f>
        <v>21.483860433855</v>
      </c>
      <c r="H70" s="5">
        <f>VLOOKUP($A70,'EDGAR-2025'!$A$3:$BG$215,H$11,FALSE)</f>
        <v>21.701027455129999</v>
      </c>
      <c r="I70" s="5">
        <f>VLOOKUP($A70,'EDGAR-2025'!$A$3:$BG$215,I$11,FALSE)</f>
        <v>23.873835715902</v>
      </c>
      <c r="J70" s="5">
        <f>VLOOKUP($A70,'EDGAR-2025'!$A$3:$BG$215,J$11,FALSE)</f>
        <v>24.871353358499999</v>
      </c>
      <c r="K70" s="5">
        <f>VLOOKUP($A70,'EDGAR-2025'!$A$3:$BG$215,K$11,FALSE)</f>
        <v>23.788660996282999</v>
      </c>
      <c r="L70" s="5">
        <f>VLOOKUP($A70,'EDGAR-2025'!$A$3:$BG$215,L$11,FALSE)</f>
        <v>25.628622597939</v>
      </c>
      <c r="M70" s="5">
        <f>VLOOKUP($A70,'EDGAR-2025'!$A$3:$BG$215,M$11,FALSE)</f>
        <v>28.461485985517999</v>
      </c>
      <c r="N70" s="5">
        <f>VLOOKUP($A70,'EDGAR-2025'!$A$3:$BG$215,N$11,FALSE)</f>
        <v>26.925967034681001</v>
      </c>
      <c r="O70" s="5">
        <f>VLOOKUP($A70,'EDGAR-2025'!$A$3:$BG$215,O$11,FALSE)</f>
        <v>29.668067016159998</v>
      </c>
      <c r="P70" s="5">
        <f>VLOOKUP($A70,'EDGAR-2025'!$A$3:$BG$215,P$11,FALSE)</f>
        <v>32.112835724703999</v>
      </c>
      <c r="Q70" s="5">
        <f>VLOOKUP($A70,'EDGAR-2025'!$A$3:$BG$215,Q$11,FALSE)</f>
        <v>32.788858132598001</v>
      </c>
      <c r="R70" s="5">
        <f>VLOOKUP($A70,'EDGAR-2025'!$A$3:$BG$215,R$11,FALSE)</f>
        <v>34.222494979724999</v>
      </c>
      <c r="S70" s="5"/>
      <c r="T70" s="46">
        <f t="shared" si="31"/>
        <v>7.7346160926985208E-2</v>
      </c>
      <c r="U70" s="15">
        <f t="shared" si="32"/>
        <v>0.11053514002765064</v>
      </c>
      <c r="V70" s="15">
        <f t="shared" si="33"/>
        <v>-5.3950765312054116E-2</v>
      </c>
      <c r="W70" s="5">
        <f>VLOOKUP($A70,'EDGAR-P-2025'!$A$3:$BI$215,W$11,FALSE)</f>
        <v>10.996773999999816</v>
      </c>
      <c r="X70" s="4">
        <f t="shared" si="29"/>
        <v>2.5881668556177</v>
      </c>
      <c r="Y70" s="486">
        <f>VLOOKUP($A70,'EDGAR-GDP-2025'!$C$3:$AQ$214,'data countries EDGAR'!$Y$11,FALSE)</f>
        <v>0.12094057050265999</v>
      </c>
      <c r="Z70" s="46">
        <f t="shared" si="30"/>
        <v>7.7571712335772257E-4</v>
      </c>
      <c r="AA70" s="46">
        <f t="shared" si="34"/>
        <v>1.4259760412000072E-3</v>
      </c>
    </row>
    <row r="71" spans="1:27" ht="15" x14ac:dyDescent="0.25">
      <c r="A71" s="45" t="s">
        <v>118</v>
      </c>
      <c r="B71" s="5">
        <f>VLOOKUP($A71,'EDGAR-2025'!$A$3:$BG$215,B$11,FALSE)</f>
        <v>17.556887610215998</v>
      </c>
      <c r="C71" s="5">
        <f>VLOOKUP($A71,'EDGAR-2025'!$A$3:$BG$215,C$11,FALSE)</f>
        <v>28.865558238729001</v>
      </c>
      <c r="D71" s="5">
        <f>VLOOKUP($A71,'EDGAR-2025'!$A$3:$BG$215,D$11,FALSE)</f>
        <v>38.252941732811998</v>
      </c>
      <c r="E71" s="5">
        <f>VLOOKUP($A71,'EDGAR-2025'!$A$3:$BG$215,E$11,FALSE)</f>
        <v>38.318820902336</v>
      </c>
      <c r="F71" s="5">
        <f>VLOOKUP($A71,'EDGAR-2025'!$A$3:$BG$215,F$11,FALSE)</f>
        <v>38.660950426911</v>
      </c>
      <c r="G71" s="5">
        <f>VLOOKUP($A71,'EDGAR-2025'!$A$3:$BG$215,G$11,FALSE)</f>
        <v>41.158339237923997</v>
      </c>
      <c r="H71" s="5">
        <f>VLOOKUP($A71,'EDGAR-2025'!$A$3:$BG$215,H$11,FALSE)</f>
        <v>43.459356141736002</v>
      </c>
      <c r="I71" s="5">
        <f>VLOOKUP($A71,'EDGAR-2025'!$A$3:$BG$215,I$11,FALSE)</f>
        <v>43.275859689679997</v>
      </c>
      <c r="J71" s="5">
        <f>VLOOKUP($A71,'EDGAR-2025'!$A$3:$BG$215,J$11,FALSE)</f>
        <v>42.068060776703</v>
      </c>
      <c r="K71" s="5">
        <f>VLOOKUP($A71,'EDGAR-2025'!$A$3:$BG$215,K$11,FALSE)</f>
        <v>41.058128230317998</v>
      </c>
      <c r="L71" s="5">
        <f>VLOOKUP($A71,'EDGAR-2025'!$A$3:$BG$215,L$11,FALSE)</f>
        <v>42.214543131961001</v>
      </c>
      <c r="M71" s="5">
        <f>VLOOKUP($A71,'EDGAR-2025'!$A$3:$BG$215,M$11,FALSE)</f>
        <v>41.925372250404997</v>
      </c>
      <c r="N71" s="5">
        <f>VLOOKUP($A71,'EDGAR-2025'!$A$3:$BG$215,N$11,FALSE)</f>
        <v>36.598594544314999</v>
      </c>
      <c r="O71" s="5">
        <f>VLOOKUP($A71,'EDGAR-2025'!$A$3:$BG$215,O$11,FALSE)</f>
        <v>41.16068622833</v>
      </c>
      <c r="P71" s="5">
        <f>VLOOKUP($A71,'EDGAR-2025'!$A$3:$BG$215,P$11,FALSE)</f>
        <v>44.169334144399997</v>
      </c>
      <c r="Q71" s="5">
        <f>VLOOKUP($A71,'EDGAR-2025'!$A$3:$BG$215,Q$11,FALSE)</f>
        <v>46.790115436488001</v>
      </c>
      <c r="R71" s="5">
        <f>VLOOKUP($A71,'EDGAR-2025'!$A$3:$BG$215,R$11,FALSE)</f>
        <v>47.963813709031001</v>
      </c>
      <c r="S71" s="5"/>
      <c r="T71" s="46">
        <f t="shared" si="31"/>
        <v>2.8165309805552319E-2</v>
      </c>
      <c r="U71" s="15">
        <f t="shared" si="32"/>
        <v>-6.8500298736401399E-3</v>
      </c>
      <c r="V71" s="15">
        <f t="shared" si="33"/>
        <v>-0.12705379630919178</v>
      </c>
      <c r="W71" s="5">
        <f>VLOOKUP($A71,'EDGAR-P-2025'!$A$3:$BI$215,W$11,FALSE)</f>
        <v>17.100443994999942</v>
      </c>
      <c r="X71" s="4">
        <f t="shared" si="29"/>
        <v>2.4517124972114002</v>
      </c>
      <c r="Y71" s="486">
        <f>VLOOKUP($A71,'EDGAR-GDP-2025'!$C$3:$AQ$214,'data countries EDGAR'!$Y$11,FALSE)</f>
        <v>0.17233237603724</v>
      </c>
      <c r="Z71" s="46">
        <f t="shared" si="30"/>
        <v>1.1426750231640775E-3</v>
      </c>
      <c r="AA71" s="46">
        <f t="shared" si="34"/>
        <v>2.2174524483955806E-3</v>
      </c>
    </row>
    <row r="72" spans="1:27" ht="15" x14ac:dyDescent="0.25">
      <c r="A72" s="45" t="s">
        <v>119</v>
      </c>
      <c r="B72" s="5">
        <f>VLOOKUP($A72,'EDGAR-2025'!$A$3:$BG$215,B$11,FALSE)</f>
        <v>91.512199542084005</v>
      </c>
      <c r="C72" s="5">
        <f>VLOOKUP($A72,'EDGAR-2025'!$A$3:$BG$215,C$11,FALSE)</f>
        <v>178.38695383532001</v>
      </c>
      <c r="D72" s="5">
        <f>VLOOKUP($A72,'EDGAR-2025'!$A$3:$BG$215,D$11,FALSE)</f>
        <v>211.75861770044</v>
      </c>
      <c r="E72" s="5">
        <f>VLOOKUP($A72,'EDGAR-2025'!$A$3:$BG$215,E$11,FALSE)</f>
        <v>219.34032764775</v>
      </c>
      <c r="F72" s="5">
        <f>VLOOKUP($A72,'EDGAR-2025'!$A$3:$BG$215,F$11,FALSE)</f>
        <v>232.95672943514001</v>
      </c>
      <c r="G72" s="5">
        <f>VLOOKUP($A72,'EDGAR-2025'!$A$3:$BG$215,G$11,FALSE)</f>
        <v>228.75386367211999</v>
      </c>
      <c r="H72" s="5">
        <f>VLOOKUP($A72,'EDGAR-2025'!$A$3:$BG$215,H$11,FALSE)</f>
        <v>233.10549743108001</v>
      </c>
      <c r="I72" s="5">
        <f>VLOOKUP($A72,'EDGAR-2025'!$A$3:$BG$215,I$11,FALSE)</f>
        <v>239.41386582455999</v>
      </c>
      <c r="J72" s="5">
        <f>VLOOKUP($A72,'EDGAR-2025'!$A$3:$BG$215,J$11,FALSE)</f>
        <v>250.12302699781</v>
      </c>
      <c r="K72" s="5">
        <f>VLOOKUP($A72,'EDGAR-2025'!$A$3:$BG$215,K$11,FALSE)</f>
        <v>261.70666653442998</v>
      </c>
      <c r="L72" s="5">
        <f>VLOOKUP($A72,'EDGAR-2025'!$A$3:$BG$215,L$11,FALSE)</f>
        <v>256.21896615041999</v>
      </c>
      <c r="M72" s="5">
        <f>VLOOKUP($A72,'EDGAR-2025'!$A$3:$BG$215,M$11,FALSE)</f>
        <v>237.02982775162999</v>
      </c>
      <c r="N72" s="5">
        <f>VLOOKUP($A72,'EDGAR-2025'!$A$3:$BG$215,N$11,FALSE)</f>
        <v>246.18403687669999</v>
      </c>
      <c r="O72" s="5">
        <f>VLOOKUP($A72,'EDGAR-2025'!$A$3:$BG$215,O$11,FALSE)</f>
        <v>261.63126409999001</v>
      </c>
      <c r="P72" s="5">
        <f>VLOOKUP($A72,'EDGAR-2025'!$A$3:$BG$215,P$11,FALSE)</f>
        <v>258.99355404959999</v>
      </c>
      <c r="Q72" s="5">
        <f>VLOOKUP($A72,'EDGAR-2025'!$A$3:$BG$215,Q$11,FALSE)</f>
        <v>275.83651027907001</v>
      </c>
      <c r="R72" s="5">
        <f>VLOOKUP($A72,'EDGAR-2025'!$A$3:$BG$215,R$11,FALSE)</f>
        <v>291.63858274771002</v>
      </c>
      <c r="S72" s="5"/>
      <c r="T72" s="46">
        <f t="shared" si="31"/>
        <v>-2.0968897952349352E-2</v>
      </c>
      <c r="U72" s="15">
        <f t="shared" si="32"/>
        <v>-7.4893512713358312E-2</v>
      </c>
      <c r="V72" s="15">
        <f t="shared" si="33"/>
        <v>3.8620494356778501E-2</v>
      </c>
      <c r="W72" s="5">
        <f>VLOOKUP($A72,'EDGAR-P-2025'!$A$3:$BI$215,W$11,FALSE)</f>
        <v>101.16874499999894</v>
      </c>
      <c r="X72" s="4">
        <f t="shared" si="29"/>
        <v>2.3429155689500001</v>
      </c>
      <c r="Y72" s="486">
        <f>VLOOKUP($A72,'EDGAR-GDP-2025'!$C$3:$AQ$214,'data countries EDGAR'!$Y$11,FALSE)</f>
        <v>0.15135433926482</v>
      </c>
      <c r="Z72" s="46">
        <f t="shared" si="30"/>
        <v>6.4602423157746622E-3</v>
      </c>
      <c r="AA72" s="46">
        <f t="shared" si="34"/>
        <v>1.311877524156393E-2</v>
      </c>
    </row>
    <row r="73" spans="1:27" ht="15" x14ac:dyDescent="0.25">
      <c r="A73" s="45" t="s">
        <v>120</v>
      </c>
      <c r="B73" s="5">
        <f>VLOOKUP($A73,'EDGAR-2025'!$A$3:$BG$215,B$11,FALSE)</f>
        <v>2.5946446519045998</v>
      </c>
      <c r="C73" s="5">
        <f>VLOOKUP($A73,'EDGAR-2025'!$A$3:$BG$215,C$11,FALSE)</f>
        <v>7.0326213016442001</v>
      </c>
      <c r="D73" s="5">
        <f>VLOOKUP($A73,'EDGAR-2025'!$A$3:$BG$215,D$11,FALSE)</f>
        <v>6.7247408200208998</v>
      </c>
      <c r="E73" s="5">
        <f>VLOOKUP($A73,'EDGAR-2025'!$A$3:$BG$215,E$11,FALSE)</f>
        <v>7.0233493498566997</v>
      </c>
      <c r="F73" s="5">
        <f>VLOOKUP($A73,'EDGAR-2025'!$A$3:$BG$215,F$11,FALSE)</f>
        <v>6.9977142107454</v>
      </c>
      <c r="G73" s="5">
        <f>VLOOKUP($A73,'EDGAR-2025'!$A$3:$BG$215,G$11,FALSE)</f>
        <v>6.6349726245463998</v>
      </c>
      <c r="H73" s="5">
        <f>VLOOKUP($A73,'EDGAR-2025'!$A$3:$BG$215,H$11,FALSE)</f>
        <v>6.8144718657613996</v>
      </c>
      <c r="I73" s="5">
        <f>VLOOKUP($A73,'EDGAR-2025'!$A$3:$BG$215,I$11,FALSE)</f>
        <v>7.2648548877678998</v>
      </c>
      <c r="J73" s="5">
        <f>VLOOKUP($A73,'EDGAR-2025'!$A$3:$BG$215,J$11,FALSE)</f>
        <v>7.3282688140382</v>
      </c>
      <c r="K73" s="5">
        <f>VLOOKUP($A73,'EDGAR-2025'!$A$3:$BG$215,K$11,FALSE)</f>
        <v>6.6321382410406997</v>
      </c>
      <c r="L73" s="5">
        <f>VLOOKUP($A73,'EDGAR-2025'!$A$3:$BG$215,L$11,FALSE)</f>
        <v>7.1022212570603998</v>
      </c>
      <c r="M73" s="5">
        <f>VLOOKUP($A73,'EDGAR-2025'!$A$3:$BG$215,M$11,FALSE)</f>
        <v>8.1067761770929998</v>
      </c>
      <c r="N73" s="5">
        <f>VLOOKUP($A73,'EDGAR-2025'!$A$3:$BG$215,N$11,FALSE)</f>
        <v>6.6534605423861999</v>
      </c>
      <c r="O73" s="5">
        <f>VLOOKUP($A73,'EDGAR-2025'!$A$3:$BG$215,O$11,FALSE)</f>
        <v>7.5320327184261</v>
      </c>
      <c r="P73" s="5">
        <f>VLOOKUP($A73,'EDGAR-2025'!$A$3:$BG$215,P$11,FALSE)</f>
        <v>8.4657741591672995</v>
      </c>
      <c r="Q73" s="5">
        <f>VLOOKUP($A73,'EDGAR-2025'!$A$3:$BG$215,Q$11,FALSE)</f>
        <v>9.2365139426033007</v>
      </c>
      <c r="R73" s="5">
        <f>VLOOKUP($A73,'EDGAR-2025'!$A$3:$BG$215,R$11,FALSE)</f>
        <v>9.5433613033412001</v>
      </c>
      <c r="S73" s="5"/>
      <c r="T73" s="46">
        <f t="shared" si="31"/>
        <v>7.0879556326307158E-2</v>
      </c>
      <c r="U73" s="15">
        <f t="shared" si="32"/>
        <v>0.14144235777419079</v>
      </c>
      <c r="V73" s="15">
        <f t="shared" si="33"/>
        <v>-0.17927171084522808</v>
      </c>
      <c r="W73" s="5">
        <f>VLOOKUP($A73,'EDGAR-P-2025'!$A$3:$BI$215,W$11,FALSE)</f>
        <v>6.4454050000000445</v>
      </c>
      <c r="X73" s="4">
        <f t="shared" si="29"/>
        <v>1.2577605561005001</v>
      </c>
      <c r="Y73" s="486">
        <f>VLOOKUP($A73,'EDGAR-GDP-2025'!$C$3:$AQ$214,'data countries EDGAR'!$Y$11,FALSE)</f>
        <v>0.11138235912842</v>
      </c>
      <c r="Z73" s="46">
        <f t="shared" si="30"/>
        <v>2.2094999182401421E-4</v>
      </c>
      <c r="AA73" s="46">
        <f t="shared" si="34"/>
        <v>8.3578994219858942E-4</v>
      </c>
    </row>
    <row r="74" spans="1:27" ht="15" x14ac:dyDescent="0.25">
      <c r="A74" s="45" t="s">
        <v>121</v>
      </c>
      <c r="B74" s="5">
        <f>VLOOKUP($A74,'EDGAR-2025'!$A$3:$BG$215,B$11,FALSE)</f>
        <v>7.1086333607977004E-2</v>
      </c>
      <c r="C74" s="5">
        <f>VLOOKUP($A74,'EDGAR-2025'!$A$3:$BG$215,C$11,FALSE)</f>
        <v>6.3956752875292002</v>
      </c>
      <c r="D74" s="5">
        <f>VLOOKUP($A74,'EDGAR-2025'!$A$3:$BG$215,D$11,FALSE)</f>
        <v>5.7159029566696002</v>
      </c>
      <c r="E74" s="5">
        <f>VLOOKUP($A74,'EDGAR-2025'!$A$3:$BG$215,E$11,FALSE)</f>
        <v>5.9609098393778996</v>
      </c>
      <c r="F74" s="5">
        <f>VLOOKUP($A74,'EDGAR-2025'!$A$3:$BG$215,F$11,FALSE)</f>
        <v>5.6099835554780002</v>
      </c>
      <c r="G74" s="5">
        <f>VLOOKUP($A74,'EDGAR-2025'!$A$3:$BG$215,G$11,FALSE)</f>
        <v>5.7233197910550997</v>
      </c>
      <c r="H74" s="5">
        <f>VLOOKUP($A74,'EDGAR-2025'!$A$3:$BG$215,H$11,FALSE)</f>
        <v>5.7178686832677998</v>
      </c>
      <c r="I74" s="5">
        <f>VLOOKUP($A74,'EDGAR-2025'!$A$3:$BG$215,I$11,FALSE)</f>
        <v>5.4068752909048996</v>
      </c>
      <c r="J74" s="5">
        <f>VLOOKUP($A74,'EDGAR-2025'!$A$3:$BG$215,J$11,FALSE)</f>
        <v>5.3892528229984</v>
      </c>
      <c r="K74" s="5">
        <f>VLOOKUP($A74,'EDGAR-2025'!$A$3:$BG$215,K$11,FALSE)</f>
        <v>4.8870370473196996</v>
      </c>
      <c r="L74" s="5">
        <f>VLOOKUP($A74,'EDGAR-2025'!$A$3:$BG$215,L$11,FALSE)</f>
        <v>5.3152068790560998</v>
      </c>
      <c r="M74" s="5">
        <f>VLOOKUP($A74,'EDGAR-2025'!$A$3:$BG$215,M$11,FALSE)</f>
        <v>5.1224417413229997</v>
      </c>
      <c r="N74" s="5">
        <f>VLOOKUP($A74,'EDGAR-2025'!$A$3:$BG$215,N$11,FALSE)</f>
        <v>4.9101257686890998</v>
      </c>
      <c r="O74" s="5">
        <f>VLOOKUP($A74,'EDGAR-2025'!$A$3:$BG$215,O$11,FALSE)</f>
        <v>5.030807896882</v>
      </c>
      <c r="P74" s="5">
        <f>VLOOKUP($A74,'EDGAR-2025'!$A$3:$BG$215,P$11,FALSE)</f>
        <v>5.0887549899915996</v>
      </c>
      <c r="Q74" s="5">
        <f>VLOOKUP($A74,'EDGAR-2025'!$A$3:$BG$215,Q$11,FALSE)</f>
        <v>4.7650776356078</v>
      </c>
      <c r="R74" s="5">
        <f>VLOOKUP($A74,'EDGAR-2025'!$A$3:$BG$215,R$11,FALSE)</f>
        <v>4.8269046047400996</v>
      </c>
      <c r="S74" s="5"/>
      <c r="T74" s="46">
        <f t="shared" si="31"/>
        <v>8.7613379557093918E-2</v>
      </c>
      <c r="U74" s="15">
        <f t="shared" si="32"/>
        <v>-3.6266723406884971E-2</v>
      </c>
      <c r="V74" s="15">
        <f t="shared" si="33"/>
        <v>-4.144819665222077E-2</v>
      </c>
      <c r="W74" s="5">
        <f>VLOOKUP($A74,'EDGAR-P-2025'!$A$3:$BI$215,W$11,FALSE)</f>
        <v>1.3601040000000129</v>
      </c>
      <c r="X74" s="4">
        <f t="shared" si="29"/>
        <v>3.7662132758398998</v>
      </c>
      <c r="Y74" s="486">
        <f>VLOOKUP($A74,'EDGAR-GDP-2025'!$C$3:$AQ$214,'data countries EDGAR'!$Y$11,FALSE)</f>
        <v>0.17004401074216</v>
      </c>
      <c r="Z74" s="46">
        <f t="shared" si="30"/>
        <v>1.3961202778268366E-4</v>
      </c>
      <c r="AA74" s="46">
        <f t="shared" si="34"/>
        <v>1.7636769815769111E-4</v>
      </c>
    </row>
    <row r="75" spans="1:27" ht="15" x14ac:dyDescent="0.25">
      <c r="A75" s="45" t="s">
        <v>122</v>
      </c>
      <c r="B75" s="5">
        <f>VLOOKUP($A75,'EDGAR-2025'!$A$3:$BG$215,B$11,FALSE)</f>
        <v>0.32923563927608002</v>
      </c>
      <c r="C75" s="5">
        <f>VLOOKUP($A75,'EDGAR-2025'!$A$3:$BG$215,C$11,FALSE)</f>
        <v>0.60421201475603004</v>
      </c>
      <c r="D75" s="5">
        <f>VLOOKUP($A75,'EDGAR-2025'!$A$3:$BG$215,D$11,FALSE)</f>
        <v>0.51675450212206997</v>
      </c>
      <c r="E75" s="5">
        <f>VLOOKUP($A75,'EDGAR-2025'!$A$3:$BG$215,E$11,FALSE)</f>
        <v>0.61664019775338996</v>
      </c>
      <c r="F75" s="5">
        <f>VLOOKUP($A75,'EDGAR-2025'!$A$3:$BG$215,F$11,FALSE)</f>
        <v>0.63428131456325998</v>
      </c>
      <c r="G75" s="5">
        <f>VLOOKUP($A75,'EDGAR-2025'!$A$3:$BG$215,G$11,FALSE)</f>
        <v>0.59356949591193997</v>
      </c>
      <c r="H75" s="5">
        <f>VLOOKUP($A75,'EDGAR-2025'!$A$3:$BG$215,H$11,FALSE)</f>
        <v>0.59558089567418004</v>
      </c>
      <c r="I75" s="5">
        <f>VLOOKUP($A75,'EDGAR-2025'!$A$3:$BG$215,I$11,FALSE)</f>
        <v>0.57761793551341001</v>
      </c>
      <c r="J75" s="5">
        <f>VLOOKUP($A75,'EDGAR-2025'!$A$3:$BG$215,J$11,FALSE)</f>
        <v>0.59718004119611001</v>
      </c>
      <c r="K75" s="5">
        <f>VLOOKUP($A75,'EDGAR-2025'!$A$3:$BG$215,K$11,FALSE)</f>
        <v>0.58613585603769003</v>
      </c>
      <c r="L75" s="5">
        <f>VLOOKUP($A75,'EDGAR-2025'!$A$3:$BG$215,L$11,FALSE)</f>
        <v>0.65505445268217999</v>
      </c>
      <c r="M75" s="5">
        <f>VLOOKUP($A75,'EDGAR-2025'!$A$3:$BG$215,M$11,FALSE)</f>
        <v>0.67360102355188001</v>
      </c>
      <c r="N75" s="5">
        <f>VLOOKUP($A75,'EDGAR-2025'!$A$3:$BG$215,N$11,FALSE)</f>
        <v>0.67147988527586</v>
      </c>
      <c r="O75" s="5">
        <f>VLOOKUP($A75,'EDGAR-2025'!$A$3:$BG$215,O$11,FALSE)</f>
        <v>0.71193227474793996</v>
      </c>
      <c r="P75" s="5">
        <f>VLOOKUP($A75,'EDGAR-2025'!$A$3:$BG$215,P$11,FALSE)</f>
        <v>0.74992190188834995</v>
      </c>
      <c r="Q75" s="5">
        <f>VLOOKUP($A75,'EDGAR-2025'!$A$3:$BG$215,Q$11,FALSE)</f>
        <v>0.76420239912668997</v>
      </c>
      <c r="R75" s="5">
        <f>VLOOKUP($A75,'EDGAR-2025'!$A$3:$BG$215,R$11,FALSE)</f>
        <v>0.77797734855798995</v>
      </c>
      <c r="S75" s="5"/>
      <c r="T75" s="46">
        <f t="shared" si="31"/>
        <v>0.11758126709801275</v>
      </c>
      <c r="U75" s="15">
        <f t="shared" si="32"/>
        <v>2.8313021602645927E-2</v>
      </c>
      <c r="V75" s="15">
        <f t="shared" si="33"/>
        <v>-3.1489534633354355E-3</v>
      </c>
      <c r="W75" s="5">
        <f>VLOOKUP($A75,'EDGAR-P-2025'!$A$3:$BI$215,W$11,FALSE)</f>
        <v>5.3096589999998587</v>
      </c>
      <c r="X75" s="4">
        <f t="shared" si="29"/>
        <v>0.12686333031027</v>
      </c>
      <c r="Y75" s="486">
        <f>VLOOKUP($A75,'EDGAR-GDP-2025'!$C$3:$AQ$214,'data countries EDGAR'!$Y$11,FALSE)</f>
        <v>0.10207077563512</v>
      </c>
      <c r="Z75" s="46">
        <f t="shared" si="30"/>
        <v>1.8358979870072722E-5</v>
      </c>
      <c r="AA75" s="46">
        <f t="shared" si="34"/>
        <v>6.885152428286618E-4</v>
      </c>
    </row>
    <row r="76" spans="1:27" ht="15" x14ac:dyDescent="0.25">
      <c r="A76" s="45" t="s">
        <v>54</v>
      </c>
      <c r="B76" s="5">
        <f>VLOOKUP($A76,'EDGAR-2025'!$A$3:$BG$215,B$11,FALSE)</f>
        <v>40.040123788275999</v>
      </c>
      <c r="C76" s="5">
        <f>VLOOKUP($A76,'EDGAR-2025'!$A$3:$BG$215,C$11,FALSE)</f>
        <v>20.068920786911001</v>
      </c>
      <c r="D76" s="5">
        <f>VLOOKUP($A76,'EDGAR-2025'!$A$3:$BG$215,D$11,FALSE)</f>
        <v>22.2155911692</v>
      </c>
      <c r="E76" s="5">
        <f>VLOOKUP($A76,'EDGAR-2025'!$A$3:$BG$215,E$11,FALSE)</f>
        <v>22.335598532327001</v>
      </c>
      <c r="F76" s="5">
        <f>VLOOKUP($A76,'EDGAR-2025'!$A$3:$BG$215,F$11,FALSE)</f>
        <v>21.230082493228998</v>
      </c>
      <c r="G76" s="5">
        <f>VLOOKUP($A76,'EDGAR-2025'!$A$3:$BG$215,G$11,FALSE)</f>
        <v>23.636583493709001</v>
      </c>
      <c r="H76" s="5">
        <f>VLOOKUP($A76,'EDGAR-2025'!$A$3:$BG$215,H$11,FALSE)</f>
        <v>22.751386628005999</v>
      </c>
      <c r="I76" s="5">
        <f>VLOOKUP($A76,'EDGAR-2025'!$A$3:$BG$215,I$11,FALSE)</f>
        <v>21.022229348890999</v>
      </c>
      <c r="J76" s="5">
        <f>VLOOKUP($A76,'EDGAR-2025'!$A$3:$BG$215,J$11,FALSE)</f>
        <v>20.587789962359</v>
      </c>
      <c r="K76" s="5">
        <f>VLOOKUP($A76,'EDGAR-2025'!$A$3:$BG$215,K$11,FALSE)</f>
        <v>21.964695394701</v>
      </c>
      <c r="L76" s="5">
        <f>VLOOKUP($A76,'EDGAR-2025'!$A$3:$BG$215,L$11,FALSE)</f>
        <v>23.648847121513001</v>
      </c>
      <c r="M76" s="5">
        <f>VLOOKUP($A76,'EDGAR-2025'!$A$3:$BG$215,M$11,FALSE)</f>
        <v>15.462923778305999</v>
      </c>
      <c r="N76" s="5">
        <f>VLOOKUP($A76,'EDGAR-2025'!$A$3:$BG$215,N$11,FALSE)</f>
        <v>12.132928541232999</v>
      </c>
      <c r="O76" s="5">
        <f>VLOOKUP($A76,'EDGAR-2025'!$A$3:$BG$215,O$11,FALSE)</f>
        <v>12.925558791917</v>
      </c>
      <c r="P76" s="5">
        <f>VLOOKUP($A76,'EDGAR-2025'!$A$3:$BG$215,P$11,FALSE)</f>
        <v>15.018241250752</v>
      </c>
      <c r="Q76" s="5">
        <f>VLOOKUP($A76,'EDGAR-2025'!$A$3:$BG$215,Q$11,FALSE)</f>
        <v>11.474084678433</v>
      </c>
      <c r="R76" s="5">
        <f>VLOOKUP($A76,'EDGAR-2025'!$A$3:$BG$215,R$11,FALSE)</f>
        <v>10.648547484171999</v>
      </c>
      <c r="S76" s="5"/>
      <c r="T76" s="46">
        <f t="shared" si="31"/>
        <v>7.6675396428138143E-2</v>
      </c>
      <c r="U76" s="15">
        <f t="shared" si="32"/>
        <v>-0.34614471061299179</v>
      </c>
      <c r="V76" s="15">
        <f t="shared" si="33"/>
        <v>-0.21535353111840849</v>
      </c>
      <c r="W76" s="5">
        <f>VLOOKUP($A76,'EDGAR-P-2025'!$A$3:$BI$215,W$11,FALSE)</f>
        <v>1.3037980000000338</v>
      </c>
      <c r="X76" s="4">
        <f t="shared" si="29"/>
        <v>11.859907576408</v>
      </c>
      <c r="Y76" s="486">
        <f>VLOOKUP($A76,'EDGAR-GDP-2025'!$C$3:$AQ$214,'data countries EDGAR'!$Y$11,FALSE)</f>
        <v>0.21946491223246001</v>
      </c>
      <c r="Z76" s="46">
        <f t="shared" si="30"/>
        <v>4.2144161967195155E-4</v>
      </c>
      <c r="AA76" s="46">
        <f t="shared" si="34"/>
        <v>1.6906637442622413E-4</v>
      </c>
    </row>
    <row r="77" spans="1:27" ht="15" x14ac:dyDescent="0.25">
      <c r="A77" s="45" t="s">
        <v>123</v>
      </c>
      <c r="B77" s="5">
        <f>VLOOKUP($A77,'EDGAR-2025'!$A$3:$BG$215,B$11,FALSE)</f>
        <v>1.1057970113289</v>
      </c>
      <c r="C77" s="5">
        <f>VLOOKUP($A77,'EDGAR-2025'!$A$3:$BG$215,C$11,FALSE)</f>
        <v>0.99087541021800996</v>
      </c>
      <c r="D77" s="5">
        <f>VLOOKUP($A77,'EDGAR-2025'!$A$3:$BG$215,D$11,FALSE)</f>
        <v>0.85564103658162005</v>
      </c>
      <c r="E77" s="5">
        <f>VLOOKUP($A77,'EDGAR-2025'!$A$3:$BG$215,E$11,FALSE)</f>
        <v>0.81944711715352003</v>
      </c>
      <c r="F77" s="5">
        <f>VLOOKUP($A77,'EDGAR-2025'!$A$3:$BG$215,F$11,FALSE)</f>
        <v>0.81100069301760003</v>
      </c>
      <c r="G77" s="5">
        <f>VLOOKUP($A77,'EDGAR-2025'!$A$3:$BG$215,G$11,FALSE)</f>
        <v>0.96266525549237003</v>
      </c>
      <c r="H77" s="5">
        <f>VLOOKUP($A77,'EDGAR-2025'!$A$3:$BG$215,H$11,FALSE)</f>
        <v>0.98285502361781996</v>
      </c>
      <c r="I77" s="5">
        <f>VLOOKUP($A77,'EDGAR-2025'!$A$3:$BG$215,I$11,FALSE)</f>
        <v>0.98090276626391004</v>
      </c>
      <c r="J77" s="5">
        <f>VLOOKUP($A77,'EDGAR-2025'!$A$3:$BG$215,J$11,FALSE)</f>
        <v>1.0469049879868999</v>
      </c>
      <c r="K77" s="5">
        <f>VLOOKUP($A77,'EDGAR-2025'!$A$3:$BG$215,K$11,FALSE)</f>
        <v>1.0618295305769001</v>
      </c>
      <c r="L77" s="5">
        <f>VLOOKUP($A77,'EDGAR-2025'!$A$3:$BG$215,L$11,FALSE)</f>
        <v>1.0620728488558999</v>
      </c>
      <c r="M77" s="5">
        <f>VLOOKUP($A77,'EDGAR-2025'!$A$3:$BG$215,M$11,FALSE)</f>
        <v>1.1360765547683001</v>
      </c>
      <c r="N77" s="5">
        <f>VLOOKUP($A77,'EDGAR-2025'!$A$3:$BG$215,N$11,FALSE)</f>
        <v>0.96062367927398995</v>
      </c>
      <c r="O77" s="5">
        <f>VLOOKUP($A77,'EDGAR-2025'!$A$3:$BG$215,O$11,FALSE)</f>
        <v>0.98917504065802997</v>
      </c>
      <c r="P77" s="5">
        <f>VLOOKUP($A77,'EDGAR-2025'!$A$3:$BG$215,P$11,FALSE)</f>
        <v>1.0765336183639</v>
      </c>
      <c r="Q77" s="5">
        <f>VLOOKUP($A77,'EDGAR-2025'!$A$3:$BG$215,Q$11,FALSE)</f>
        <v>1.0784008614725</v>
      </c>
      <c r="R77" s="5">
        <f>VLOOKUP($A77,'EDGAR-2025'!$A$3:$BG$215,R$11,FALSE)</f>
        <v>1.0941373287261</v>
      </c>
      <c r="S77" s="5"/>
      <c r="T77" s="46">
        <f t="shared" si="31"/>
        <v>2.2915003961854197E-4</v>
      </c>
      <c r="U77" s="15">
        <f t="shared" si="32"/>
        <v>6.9678559236420856E-2</v>
      </c>
      <c r="V77" s="15">
        <f t="shared" si="33"/>
        <v>-0.15443754627089656</v>
      </c>
      <c r="W77" s="5">
        <f>VLOOKUP($A77,'EDGAR-P-2025'!$A$3:$BI$215,W$11,FALSE)</f>
        <v>1.415414000100049</v>
      </c>
      <c r="X77" s="4">
        <f t="shared" si="29"/>
        <v>0.80264611957207999</v>
      </c>
      <c r="Y77" s="486">
        <f>VLOOKUP($A77,'EDGAR-GDP-2025'!$C$3:$AQ$214,'data countries EDGAR'!$Y$11,FALSE)</f>
        <v>8.2425600985167005E-2</v>
      </c>
      <c r="Z77" s="46">
        <f t="shared" si="30"/>
        <v>3.0963739469802619E-5</v>
      </c>
      <c r="AA77" s="46">
        <f t="shared" si="34"/>
        <v>1.8353986837610454E-4</v>
      </c>
    </row>
    <row r="78" spans="1:27" ht="15" x14ac:dyDescent="0.25">
      <c r="A78" s="45" t="s">
        <v>124</v>
      </c>
      <c r="B78" s="5">
        <f>VLOOKUP($A78,'EDGAR-2025'!$A$3:$BG$215,B$11,FALSE)</f>
        <v>2.1874995413799998</v>
      </c>
      <c r="C78" s="5">
        <f>VLOOKUP($A78,'EDGAR-2025'!$A$3:$BG$215,C$11,FALSE)</f>
        <v>5.4729301362211</v>
      </c>
      <c r="D78" s="5">
        <f>VLOOKUP($A78,'EDGAR-2025'!$A$3:$BG$215,D$11,FALSE)</f>
        <v>6.8810566296067996</v>
      </c>
      <c r="E78" s="5">
        <f>VLOOKUP($A78,'EDGAR-2025'!$A$3:$BG$215,E$11,FALSE)</f>
        <v>7.9584985142897997</v>
      </c>
      <c r="F78" s="5">
        <f>VLOOKUP($A78,'EDGAR-2025'!$A$3:$BG$215,F$11,FALSE)</f>
        <v>8.9861037156862</v>
      </c>
      <c r="G78" s="5">
        <f>VLOOKUP($A78,'EDGAR-2025'!$A$3:$BG$215,G$11,FALSE)</f>
        <v>10.44156240547</v>
      </c>
      <c r="H78" s="5">
        <f>VLOOKUP($A78,'EDGAR-2025'!$A$3:$BG$215,H$11,FALSE)</f>
        <v>12.404738978378999</v>
      </c>
      <c r="I78" s="5">
        <f>VLOOKUP($A78,'EDGAR-2025'!$A$3:$BG$215,I$11,FALSE)</f>
        <v>13.509772543378</v>
      </c>
      <c r="J78" s="5">
        <f>VLOOKUP($A78,'EDGAR-2025'!$A$3:$BG$215,J$11,FALSE)</f>
        <v>16.031154940758999</v>
      </c>
      <c r="K78" s="5">
        <f>VLOOKUP($A78,'EDGAR-2025'!$A$3:$BG$215,K$11,FALSE)</f>
        <v>15.873564473745001</v>
      </c>
      <c r="L78" s="5">
        <f>VLOOKUP($A78,'EDGAR-2025'!$A$3:$BG$215,L$11,FALSE)</f>
        <v>17.469599149975</v>
      </c>
      <c r="M78" s="5">
        <f>VLOOKUP($A78,'EDGAR-2025'!$A$3:$BG$215,M$11,FALSE)</f>
        <v>18.482458145837999</v>
      </c>
      <c r="N78" s="5">
        <f>VLOOKUP($A78,'EDGAR-2025'!$A$3:$BG$215,N$11,FALSE)</f>
        <v>18.015798191279998</v>
      </c>
      <c r="O78" s="5">
        <f>VLOOKUP($A78,'EDGAR-2025'!$A$3:$BG$215,O$11,FALSE)</f>
        <v>19.094063975514999</v>
      </c>
      <c r="P78" s="5">
        <f>VLOOKUP($A78,'EDGAR-2025'!$A$3:$BG$215,P$11,FALSE)</f>
        <v>18.33487942444</v>
      </c>
      <c r="Q78" s="5">
        <f>VLOOKUP($A78,'EDGAR-2025'!$A$3:$BG$215,Q$11,FALSE)</f>
        <v>19.016490617559999</v>
      </c>
      <c r="R78" s="5">
        <f>VLOOKUP($A78,'EDGAR-2025'!$A$3:$BG$215,R$11,FALSE)</f>
        <v>19.364846904886001</v>
      </c>
      <c r="S78" s="5"/>
      <c r="T78" s="46">
        <f t="shared" si="31"/>
        <v>0.10054670952260625</v>
      </c>
      <c r="U78" s="15">
        <f t="shared" si="32"/>
        <v>5.7978376445142921E-2</v>
      </c>
      <c r="V78" s="15">
        <f t="shared" si="33"/>
        <v>-2.5248803534452247E-2</v>
      </c>
      <c r="W78" s="5">
        <f>VLOOKUP($A78,'EDGAR-P-2025'!$A$3:$BI$215,W$11,FALSE)</f>
        <v>110.1356349999987</v>
      </c>
      <c r="X78" s="4">
        <f t="shared" si="29"/>
        <v>0.16781542273614</v>
      </c>
      <c r="Y78" s="486">
        <f>VLOOKUP($A78,'EDGAR-GDP-2025'!$C$3:$AQ$214,'data countries EDGAR'!$Y$11,FALSE)</f>
        <v>6.0396516281619003E-2</v>
      </c>
      <c r="Z78" s="46">
        <f t="shared" si="30"/>
        <v>5.0373895701595151E-4</v>
      </c>
      <c r="AA78" s="46">
        <f t="shared" si="34"/>
        <v>1.4281531728518723E-2</v>
      </c>
    </row>
    <row r="79" spans="1:27" ht="15" x14ac:dyDescent="0.25">
      <c r="A79" s="45" t="s">
        <v>125</v>
      </c>
      <c r="B79" s="5">
        <f>VLOOKUP($A79,'EDGAR-2025'!$A$3:$BG$215,B$11,FALSE)</f>
        <v>5.6835001526045004E-3</v>
      </c>
      <c r="C79" s="5">
        <f>VLOOKUP($A79,'EDGAR-2025'!$A$3:$BG$215,C$11,FALSE)</f>
        <v>1.1160158992403999E-2</v>
      </c>
      <c r="D79" s="5">
        <f>VLOOKUP($A79,'EDGAR-2025'!$A$3:$BG$215,D$11,FALSE)</f>
        <v>1.7080052178336001E-2</v>
      </c>
      <c r="E79" s="5">
        <f>VLOOKUP($A79,'EDGAR-2025'!$A$3:$BG$215,E$11,FALSE)</f>
        <v>1.2662656182885999E-2</v>
      </c>
      <c r="F79" s="5">
        <f>VLOOKUP($A79,'EDGAR-2025'!$A$3:$BG$215,F$11,FALSE)</f>
        <v>1.3442820738472999E-2</v>
      </c>
      <c r="G79" s="5">
        <f>VLOOKUP($A79,'EDGAR-2025'!$A$3:$BG$215,G$11,FALSE)</f>
        <v>1.5404875667028001E-2</v>
      </c>
      <c r="H79" s="5">
        <f>VLOOKUP($A79,'EDGAR-2025'!$A$3:$BG$215,H$11,FALSE)</f>
        <v>1.625747261109E-2</v>
      </c>
      <c r="I79" s="5">
        <f>VLOOKUP($A79,'EDGAR-2025'!$A$3:$BG$215,I$11,FALSE)</f>
        <v>1.7324638656485002E-2</v>
      </c>
      <c r="J79" s="5">
        <f>VLOOKUP($A79,'EDGAR-2025'!$A$3:$BG$215,J$11,FALSE)</f>
        <v>1.9192666594911999E-2</v>
      </c>
      <c r="K79" s="5">
        <f>VLOOKUP($A79,'EDGAR-2025'!$A$3:$BG$215,K$11,FALSE)</f>
        <v>1.7085840190593001E-2</v>
      </c>
      <c r="L79" s="5">
        <f>VLOOKUP($A79,'EDGAR-2025'!$A$3:$BG$215,L$11,FALSE)</f>
        <v>1.4266626057974E-2</v>
      </c>
      <c r="M79" s="5">
        <f>VLOOKUP($A79,'EDGAR-2025'!$A$3:$BG$215,M$11,FALSE)</f>
        <v>1.7094626952032999E-2</v>
      </c>
      <c r="N79" s="5">
        <f>VLOOKUP($A79,'EDGAR-2025'!$A$3:$BG$215,N$11,FALSE)</f>
        <v>1.7690351758625999E-2</v>
      </c>
      <c r="O79" s="5">
        <f>VLOOKUP($A79,'EDGAR-2025'!$A$3:$BG$215,O$11,FALSE)</f>
        <v>1.6778901386734001E-2</v>
      </c>
      <c r="P79" s="5">
        <f>VLOOKUP($A79,'EDGAR-2025'!$A$3:$BG$215,P$11,FALSE)</f>
        <v>1.7432827168360001E-2</v>
      </c>
      <c r="Q79" s="5">
        <f>VLOOKUP($A79,'EDGAR-2025'!$A$3:$BG$215,Q$11,FALSE)</f>
        <v>1.8464129615163E-2</v>
      </c>
      <c r="R79" s="5">
        <f>VLOOKUP($A79,'EDGAR-2025'!$A$3:$BG$215,R$11,FALSE)</f>
        <v>1.8800094981691998E-2</v>
      </c>
      <c r="S79" s="5"/>
      <c r="T79" s="46">
        <f t="shared" si="31"/>
        <v>-0.16500295573238377</v>
      </c>
      <c r="U79" s="15">
        <f t="shared" si="32"/>
        <v>0.19822492596126851</v>
      </c>
      <c r="V79" s="15">
        <f t="shared" si="33"/>
        <v>3.4848657900788726E-2</v>
      </c>
      <c r="W79" s="5">
        <f>VLOOKUP($A79,'EDGAR-P-2025'!$A$3:$BI$215,W$11,FALSE)</f>
        <v>2.9210000000000256E-3</v>
      </c>
      <c r="X79" s="4">
        <f t="shared" ref="X79:X142" si="35">M79/W79</f>
        <v>5.8523200794361001</v>
      </c>
      <c r="Y79" s="486">
        <f>VLOOKUP($A79,'EDGAR-GDP-2025'!$C$3:$AQ$214,'data countries EDGAR'!$Y$11,FALSE)</f>
        <v>0</v>
      </c>
      <c r="Z79" s="46">
        <f t="shared" ref="Z79:Z142" si="36">M79/$M$226</f>
        <v>4.6591365084914373E-7</v>
      </c>
      <c r="AA79" s="46">
        <f t="shared" si="34"/>
        <v>3.787725396871235E-7</v>
      </c>
    </row>
    <row r="80" spans="1:27" ht="15" x14ac:dyDescent="0.25">
      <c r="A80" s="45" t="s">
        <v>126</v>
      </c>
      <c r="B80" s="5">
        <f>VLOOKUP($A80,'EDGAR-2025'!$A$3:$BG$215,B$11,FALSE)</f>
        <v>1.6084309302912001E-3</v>
      </c>
      <c r="C80" s="5">
        <f>VLOOKUP($A80,'EDGAR-2025'!$A$3:$BG$215,C$11,FALSE)</f>
        <v>1.9421713006259E-3</v>
      </c>
      <c r="D80" s="5">
        <f>VLOOKUP($A80,'EDGAR-2025'!$A$3:$BG$215,D$11,FALSE)</f>
        <v>1.9961024346825001E-3</v>
      </c>
      <c r="E80" s="5">
        <f>VLOOKUP($A80,'EDGAR-2025'!$A$3:$BG$215,E$11,FALSE)</f>
        <v>2.007972063516E-3</v>
      </c>
      <c r="F80" s="5">
        <f>VLOOKUP($A80,'EDGAR-2025'!$A$3:$BG$215,F$11,FALSE)</f>
        <v>2.0194368815619002E-3</v>
      </c>
      <c r="G80" s="5">
        <f>VLOOKUP($A80,'EDGAR-2025'!$A$3:$BG$215,G$11,FALSE)</f>
        <v>2.0199033333927001E-3</v>
      </c>
      <c r="H80" s="5">
        <f>VLOOKUP($A80,'EDGAR-2025'!$A$3:$BG$215,H$11,FALSE)</f>
        <v>2.0200422700999E-3</v>
      </c>
      <c r="I80" s="5">
        <f>VLOOKUP($A80,'EDGAR-2025'!$A$3:$BG$215,I$11,FALSE)</f>
        <v>2.0205781951139002E-3</v>
      </c>
      <c r="J80" s="5">
        <f>VLOOKUP($A80,'EDGAR-2025'!$A$3:$BG$215,J$11,FALSE)</f>
        <v>2.0232969929462E-3</v>
      </c>
      <c r="K80" s="5">
        <f>VLOOKUP($A80,'EDGAR-2025'!$A$3:$BG$215,K$11,FALSE)</f>
        <v>2.0375277698384E-3</v>
      </c>
      <c r="L80" s="5">
        <f>VLOOKUP($A80,'EDGAR-2025'!$A$3:$BG$215,L$11,FALSE)</f>
        <v>2.0521506485055999E-3</v>
      </c>
      <c r="M80" s="5">
        <f>VLOOKUP($A80,'EDGAR-2025'!$A$3:$BG$215,M$11,FALSE)</f>
        <v>2.0688221527992001E-3</v>
      </c>
      <c r="N80" s="5">
        <f>VLOOKUP($A80,'EDGAR-2025'!$A$3:$BG$215,N$11,FALSE)</f>
        <v>2.0856247405632998E-3</v>
      </c>
      <c r="O80" s="5">
        <f>VLOOKUP($A80,'EDGAR-2025'!$A$3:$BG$215,O$11,FALSE)</f>
        <v>2.0975275493075002E-3</v>
      </c>
      <c r="P80" s="5">
        <f>VLOOKUP($A80,'EDGAR-2025'!$A$3:$BG$215,P$11,FALSE)</f>
        <v>2.1113822696902E-3</v>
      </c>
      <c r="Q80" s="5">
        <f>VLOOKUP($A80,'EDGAR-2025'!$A$3:$BG$215,Q$11,FALSE)</f>
        <v>2.1252764530481001E-3</v>
      </c>
      <c r="R80" s="5">
        <f>VLOOKUP($A80,'EDGAR-2025'!$A$3:$BG$215,R$11,FALSE)</f>
        <v>2.1393981737272E-3</v>
      </c>
      <c r="S80" s="5"/>
      <c r="T80" s="46">
        <f t="shared" ref="T80:T143" si="37">L80/K80-1</f>
        <v>7.1767751505833477E-3</v>
      </c>
      <c r="U80" s="15">
        <f t="shared" ref="U80:U143" si="38">M80/L80-1</f>
        <v>8.1239183418335692E-3</v>
      </c>
      <c r="V80" s="15">
        <f t="shared" ref="V80:V143" si="39">N80/M80-1</f>
        <v>8.1218135359606425E-3</v>
      </c>
      <c r="W80" s="5">
        <f>VLOOKUP($A80,'EDGAR-P-2025'!$A$3:$BI$215,W$11,FALSE)</f>
        <v>4.969200000000093E-2</v>
      </c>
      <c r="X80" s="4">
        <f t="shared" si="35"/>
        <v>4.1632901730643997E-2</v>
      </c>
      <c r="Y80" s="486">
        <f>VLOOKUP($A80,'EDGAR-GDP-2025'!$C$3:$AQ$214,'data countries EDGAR'!$Y$11,FALSE)</f>
        <v>0</v>
      </c>
      <c r="Z80" s="46">
        <f t="shared" si="36"/>
        <v>5.6385698551533952E-8</v>
      </c>
      <c r="AA80" s="46">
        <f t="shared" ref="AA80:AA143" si="40">W80/$W$226</f>
        <v>6.4436717022022349E-6</v>
      </c>
    </row>
    <row r="81" spans="1:27" ht="15" x14ac:dyDescent="0.25">
      <c r="A81" s="45" t="s">
        <v>127</v>
      </c>
      <c r="B81" s="5">
        <f>VLOOKUP($A81,'EDGAR-2025'!$A$3:$BG$215,B$11,FALSE)</f>
        <v>1.0082300931110999</v>
      </c>
      <c r="C81" s="5">
        <f>VLOOKUP($A81,'EDGAR-2025'!$A$3:$BG$215,C$11,FALSE)</f>
        <v>1.7308392995290001</v>
      </c>
      <c r="D81" s="5">
        <f>VLOOKUP($A81,'EDGAR-2025'!$A$3:$BG$215,D$11,FALSE)</f>
        <v>1.6965259055541999</v>
      </c>
      <c r="E81" s="5">
        <f>VLOOKUP($A81,'EDGAR-2025'!$A$3:$BG$215,E$11,FALSE)</f>
        <v>1.2454424710215</v>
      </c>
      <c r="F81" s="5">
        <f>VLOOKUP($A81,'EDGAR-2025'!$A$3:$BG$215,F$11,FALSE)</f>
        <v>1.2051615421277</v>
      </c>
      <c r="G81" s="5">
        <f>VLOOKUP($A81,'EDGAR-2025'!$A$3:$BG$215,G$11,FALSE)</f>
        <v>1.3731142101002001</v>
      </c>
      <c r="H81" s="5">
        <f>VLOOKUP($A81,'EDGAR-2025'!$A$3:$BG$215,H$11,FALSE)</f>
        <v>1.5598735531921999</v>
      </c>
      <c r="I81" s="5">
        <f>VLOOKUP($A81,'EDGAR-2025'!$A$3:$BG$215,I$11,FALSE)</f>
        <v>1.6171970696514</v>
      </c>
      <c r="J81" s="5">
        <f>VLOOKUP($A81,'EDGAR-2025'!$A$3:$BG$215,J$11,FALSE)</f>
        <v>1.5924715576207</v>
      </c>
      <c r="K81" s="5">
        <f>VLOOKUP($A81,'EDGAR-2025'!$A$3:$BG$215,K$11,FALSE)</f>
        <v>1.5405649323188</v>
      </c>
      <c r="L81" s="5">
        <f>VLOOKUP($A81,'EDGAR-2025'!$A$3:$BG$215,L$11,FALSE)</f>
        <v>1.6549158989943999</v>
      </c>
      <c r="M81" s="5">
        <f>VLOOKUP($A81,'EDGAR-2025'!$A$3:$BG$215,M$11,FALSE)</f>
        <v>1.6189527277421001</v>
      </c>
      <c r="N81" s="5">
        <f>VLOOKUP($A81,'EDGAR-2025'!$A$3:$BG$215,N$11,FALSE)</f>
        <v>1.0743179240880001</v>
      </c>
      <c r="O81" s="5">
        <f>VLOOKUP($A81,'EDGAR-2025'!$A$3:$BG$215,O$11,FALSE)</f>
        <v>1.3426985758698</v>
      </c>
      <c r="P81" s="5">
        <f>VLOOKUP($A81,'EDGAR-2025'!$A$3:$BG$215,P$11,FALSE)</f>
        <v>1.4343250001123999</v>
      </c>
      <c r="Q81" s="5">
        <f>VLOOKUP($A81,'EDGAR-2025'!$A$3:$BG$215,Q$11,FALSE)</f>
        <v>1.4378002112113999</v>
      </c>
      <c r="R81" s="5">
        <f>VLOOKUP($A81,'EDGAR-2025'!$A$3:$BG$215,R$11,FALSE)</f>
        <v>1.5066707448211001</v>
      </c>
      <c r="S81" s="5"/>
      <c r="T81" s="46">
        <f t="shared" si="37"/>
        <v>7.4226645223893994E-2</v>
      </c>
      <c r="U81" s="15">
        <f t="shared" si="38"/>
        <v>-2.1731117136618683E-2</v>
      </c>
      <c r="V81" s="15">
        <f t="shared" si="39"/>
        <v>-0.33641180148211258</v>
      </c>
      <c r="W81" s="5">
        <f>VLOOKUP($A81,'EDGAR-P-2025'!$A$3:$BI$215,W$11,FALSE)</f>
        <v>0.91875700000000282</v>
      </c>
      <c r="X81" s="4">
        <f t="shared" si="35"/>
        <v>1.7621119923354001</v>
      </c>
      <c r="Y81" s="486">
        <f>VLOOKUP($A81,'EDGAR-GDP-2025'!$C$3:$AQ$214,'data countries EDGAR'!$Y$11,FALSE)</f>
        <v>0.13707667169679999</v>
      </c>
      <c r="Z81" s="46">
        <f t="shared" si="36"/>
        <v>4.412451807524215E-5</v>
      </c>
      <c r="AA81" s="46">
        <f t="shared" si="40"/>
        <v>1.1913725513362565E-4</v>
      </c>
    </row>
    <row r="82" spans="1:27" ht="15" x14ac:dyDescent="0.25">
      <c r="A82" s="45" t="s">
        <v>55</v>
      </c>
      <c r="B82" s="5">
        <f>VLOOKUP($A82,'EDGAR-2025'!$A$3:$BG$215,B$11,FALSE)</f>
        <v>56.226208545988001</v>
      </c>
      <c r="C82" s="5">
        <f>VLOOKUP($A82,'EDGAR-2025'!$A$3:$BG$215,C$11,FALSE)</f>
        <v>58.246359327908998</v>
      </c>
      <c r="D82" s="5">
        <f>VLOOKUP($A82,'EDGAR-2025'!$A$3:$BG$215,D$11,FALSE)</f>
        <v>65.846890843210005</v>
      </c>
      <c r="E82" s="5">
        <f>VLOOKUP($A82,'EDGAR-2025'!$A$3:$BG$215,E$11,FALSE)</f>
        <v>58.222266800341998</v>
      </c>
      <c r="F82" s="5">
        <f>VLOOKUP($A82,'EDGAR-2025'!$A$3:$BG$215,F$11,FALSE)</f>
        <v>52.326681193261997</v>
      </c>
      <c r="G82" s="5">
        <f>VLOOKUP($A82,'EDGAR-2025'!$A$3:$BG$215,G$11,FALSE)</f>
        <v>53.331256170282003</v>
      </c>
      <c r="H82" s="5">
        <f>VLOOKUP($A82,'EDGAR-2025'!$A$3:$BG$215,H$11,FALSE)</f>
        <v>49.441635807696002</v>
      </c>
      <c r="I82" s="5">
        <f>VLOOKUP($A82,'EDGAR-2025'!$A$3:$BG$215,I$11,FALSE)</f>
        <v>45.975778213912001</v>
      </c>
      <c r="J82" s="5">
        <f>VLOOKUP($A82,'EDGAR-2025'!$A$3:$BG$215,J$11,FALSE)</f>
        <v>48.807138481175997</v>
      </c>
      <c r="K82" s="5">
        <f>VLOOKUP($A82,'EDGAR-2025'!$A$3:$BG$215,K$11,FALSE)</f>
        <v>46.075875376437999</v>
      </c>
      <c r="L82" s="5">
        <f>VLOOKUP($A82,'EDGAR-2025'!$A$3:$BG$215,L$11,FALSE)</f>
        <v>47.439240655462001</v>
      </c>
      <c r="M82" s="5">
        <f>VLOOKUP($A82,'EDGAR-2025'!$A$3:$BG$215,M$11,FALSE)</f>
        <v>44.141248962516002</v>
      </c>
      <c r="N82" s="5">
        <f>VLOOKUP($A82,'EDGAR-2025'!$A$3:$BG$215,N$11,FALSE)</f>
        <v>39.474000738767998</v>
      </c>
      <c r="O82" s="5">
        <f>VLOOKUP($A82,'EDGAR-2025'!$A$3:$BG$215,O$11,FALSE)</f>
        <v>39.312365142122999</v>
      </c>
      <c r="P82" s="5">
        <f>VLOOKUP($A82,'EDGAR-2025'!$A$3:$BG$215,P$11,FALSE)</f>
        <v>37.123818137424998</v>
      </c>
      <c r="Q82" s="5">
        <f>VLOOKUP($A82,'EDGAR-2025'!$A$3:$BG$215,Q$11,FALSE)</f>
        <v>32.886685680444998</v>
      </c>
      <c r="R82" s="5">
        <f>VLOOKUP($A82,'EDGAR-2025'!$A$3:$BG$215,R$11,FALSE)</f>
        <v>31.107444084855999</v>
      </c>
      <c r="S82" s="5"/>
      <c r="T82" s="46">
        <f t="shared" si="37"/>
        <v>2.9589568681774647E-2</v>
      </c>
      <c r="U82" s="15">
        <f t="shared" si="38"/>
        <v>-6.9520330582405254E-2</v>
      </c>
      <c r="V82" s="15">
        <f t="shared" si="39"/>
        <v>-0.10573439432380705</v>
      </c>
      <c r="W82" s="5">
        <f>VLOOKUP($A82,'EDGAR-P-2025'!$A$3:$BI$215,W$11,FALSE)</f>
        <v>5.5613890001999309</v>
      </c>
      <c r="X82" s="4">
        <f t="shared" si="35"/>
        <v>7.9370907089809997</v>
      </c>
      <c r="Y82" s="486">
        <f>VLOOKUP($A82,'EDGAR-GDP-2025'!$C$3:$AQ$214,'data countries EDGAR'!$Y$11,FALSE)</f>
        <v>0.12492948267068001</v>
      </c>
      <c r="Z82" s="46">
        <f t="shared" si="36"/>
        <v>1.2030686902308196E-3</v>
      </c>
      <c r="AA82" s="46">
        <f t="shared" si="40"/>
        <v>7.2115762950829916E-4</v>
      </c>
    </row>
    <row r="83" spans="1:27" ht="15" x14ac:dyDescent="0.25">
      <c r="A83" s="45" t="s">
        <v>128</v>
      </c>
      <c r="B83" s="5">
        <f>VLOOKUP($A83,'EDGAR-2025'!$A$3:$BG$215,B$11,FALSE)</f>
        <v>384.98285392339</v>
      </c>
      <c r="C83" s="5">
        <f>VLOOKUP($A83,'EDGAR-2025'!$A$3:$BG$215,C$11,FALSE)</f>
        <v>407.76382173949997</v>
      </c>
      <c r="D83" s="5">
        <f>VLOOKUP($A83,'EDGAR-2025'!$A$3:$BG$215,D$11,FALSE)</f>
        <v>377.27868863981001</v>
      </c>
      <c r="E83" s="5">
        <f>VLOOKUP($A83,'EDGAR-2025'!$A$3:$BG$215,E$11,FALSE)</f>
        <v>363.68974957244001</v>
      </c>
      <c r="F83" s="5">
        <f>VLOOKUP($A83,'EDGAR-2025'!$A$3:$BG$215,F$11,FALSE)</f>
        <v>365.02362487082002</v>
      </c>
      <c r="G83" s="5">
        <f>VLOOKUP($A83,'EDGAR-2025'!$A$3:$BG$215,G$11,FALSE)</f>
        <v>360.15868936535998</v>
      </c>
      <c r="H83" s="5">
        <f>VLOOKUP($A83,'EDGAR-2025'!$A$3:$BG$215,H$11,FALSE)</f>
        <v>326.95091501093998</v>
      </c>
      <c r="I83" s="5">
        <f>VLOOKUP($A83,'EDGAR-2025'!$A$3:$BG$215,I$11,FALSE)</f>
        <v>332.15333234513002</v>
      </c>
      <c r="J83" s="5">
        <f>VLOOKUP($A83,'EDGAR-2025'!$A$3:$BG$215,J$11,FALSE)</f>
        <v>334.77318863721001</v>
      </c>
      <c r="K83" s="5">
        <f>VLOOKUP($A83,'EDGAR-2025'!$A$3:$BG$215,K$11,FALSE)</f>
        <v>338.70897418146001</v>
      </c>
      <c r="L83" s="5">
        <f>VLOOKUP($A83,'EDGAR-2025'!$A$3:$BG$215,L$11,FALSE)</f>
        <v>328.55010101137998</v>
      </c>
      <c r="M83" s="5">
        <f>VLOOKUP($A83,'EDGAR-2025'!$A$3:$BG$215,M$11,FALSE)</f>
        <v>322.90426364305</v>
      </c>
      <c r="N83" s="5">
        <f>VLOOKUP($A83,'EDGAR-2025'!$A$3:$BG$215,N$11,FALSE)</f>
        <v>287.08680914748999</v>
      </c>
      <c r="O83" s="5">
        <f>VLOOKUP($A83,'EDGAR-2025'!$A$3:$BG$215,O$11,FALSE)</f>
        <v>316.70441717648998</v>
      </c>
      <c r="P83" s="5">
        <f>VLOOKUP($A83,'EDGAR-2025'!$A$3:$BG$215,P$11,FALSE)</f>
        <v>307.68024448109998</v>
      </c>
      <c r="Q83" s="5">
        <f>VLOOKUP($A83,'EDGAR-2025'!$A$3:$BG$215,Q$11,FALSE)</f>
        <v>284.15411327360999</v>
      </c>
      <c r="R83" s="5">
        <f>VLOOKUP($A83,'EDGAR-2025'!$A$3:$BG$215,R$11,FALSE)</f>
        <v>274.45052411127</v>
      </c>
      <c r="S83" s="5"/>
      <c r="T83" s="46">
        <f t="shared" si="37"/>
        <v>-2.9992925917095792E-2</v>
      </c>
      <c r="U83" s="15">
        <f t="shared" si="38"/>
        <v>-1.7184098714169704E-2</v>
      </c>
      <c r="V83" s="15">
        <f t="shared" si="39"/>
        <v>-0.11092282923570784</v>
      </c>
      <c r="W83" s="5">
        <f>VLOOKUP($A83,'EDGAR-P-2025'!$A$3:$BI$215,W$11,FALSE)</f>
        <v>65.480709999999135</v>
      </c>
      <c r="X83" s="4">
        <f t="shared" si="35"/>
        <v>4.9312883693999998</v>
      </c>
      <c r="Y83" s="486">
        <f>VLOOKUP($A83,'EDGAR-GDP-2025'!$C$3:$AQ$214,'data countries EDGAR'!$Y$11,FALSE)</f>
        <v>8.8888914518879994E-2</v>
      </c>
      <c r="Z83" s="46">
        <f t="shared" si="36"/>
        <v>8.8007480228046702E-3</v>
      </c>
      <c r="AA83" s="46">
        <f t="shared" si="40"/>
        <v>8.4910286981223822E-3</v>
      </c>
    </row>
    <row r="84" spans="1:27" ht="15" x14ac:dyDescent="0.25">
      <c r="A84" s="45" t="s">
        <v>129</v>
      </c>
      <c r="B84" s="5">
        <f>VLOOKUP($A84,'EDGAR-2025'!$A$3:$BG$215,B$11,FALSE)</f>
        <v>0.25745762169677999</v>
      </c>
      <c r="C84" s="5">
        <f>VLOOKUP($A84,'EDGAR-2025'!$A$3:$BG$215,C$11,FALSE)</f>
        <v>0.19990415243637999</v>
      </c>
      <c r="D84" s="5">
        <f>VLOOKUP($A84,'EDGAR-2025'!$A$3:$BG$215,D$11,FALSE)</f>
        <v>0.32865526665064998</v>
      </c>
      <c r="E84" s="5">
        <f>VLOOKUP($A84,'EDGAR-2025'!$A$3:$BG$215,E$11,FALSE)</f>
        <v>0.35787077850706001</v>
      </c>
      <c r="F84" s="5">
        <f>VLOOKUP($A84,'EDGAR-2025'!$A$3:$BG$215,F$11,FALSE)</f>
        <v>0.36241041090643999</v>
      </c>
      <c r="G84" s="5">
        <f>VLOOKUP($A84,'EDGAR-2025'!$A$3:$BG$215,G$11,FALSE)</f>
        <v>0.35734053905464003</v>
      </c>
      <c r="H84" s="5">
        <f>VLOOKUP($A84,'EDGAR-2025'!$A$3:$BG$215,H$11,FALSE)</f>
        <v>0.35382215274543</v>
      </c>
      <c r="I84" s="5">
        <f>VLOOKUP($A84,'EDGAR-2025'!$A$3:$BG$215,I$11,FALSE)</f>
        <v>0.35073170124570002</v>
      </c>
      <c r="J84" s="5">
        <f>VLOOKUP($A84,'EDGAR-2025'!$A$3:$BG$215,J$11,FALSE)</f>
        <v>0.35909449566698998</v>
      </c>
      <c r="K84" s="5">
        <f>VLOOKUP($A84,'EDGAR-2025'!$A$3:$BG$215,K$11,FALSE)</f>
        <v>0.35646087585476</v>
      </c>
      <c r="L84" s="5">
        <f>VLOOKUP($A84,'EDGAR-2025'!$A$3:$BG$215,L$11,FALSE)</f>
        <v>0.36112684428685998</v>
      </c>
      <c r="M84" s="5">
        <f>VLOOKUP($A84,'EDGAR-2025'!$A$3:$BG$215,M$11,FALSE)</f>
        <v>0.36273741848642999</v>
      </c>
      <c r="N84" s="5">
        <f>VLOOKUP($A84,'EDGAR-2025'!$A$3:$BG$215,N$11,FALSE)</f>
        <v>0.36042790502590999</v>
      </c>
      <c r="O84" s="5">
        <f>VLOOKUP($A84,'EDGAR-2025'!$A$3:$BG$215,O$11,FALSE)</f>
        <v>0.36427375302484</v>
      </c>
      <c r="P84" s="5">
        <f>VLOOKUP($A84,'EDGAR-2025'!$A$3:$BG$215,P$11,FALSE)</f>
        <v>0.36428788718616001</v>
      </c>
      <c r="Q84" s="5">
        <f>VLOOKUP($A84,'EDGAR-2025'!$A$3:$BG$215,Q$11,FALSE)</f>
        <v>0.38406454660921002</v>
      </c>
      <c r="R84" s="5">
        <f>VLOOKUP($A84,'EDGAR-2025'!$A$3:$BG$215,R$11,FALSE)</f>
        <v>0.39098538068024002</v>
      </c>
      <c r="S84" s="5"/>
      <c r="T84" s="46">
        <f t="shared" si="37"/>
        <v>1.3089707028608455E-2</v>
      </c>
      <c r="U84" s="15">
        <f t="shared" si="38"/>
        <v>4.459857318972027E-3</v>
      </c>
      <c r="V84" s="15">
        <f t="shared" si="39"/>
        <v>-6.3669016286126423E-3</v>
      </c>
      <c r="W84" s="5">
        <f>VLOOKUP($A84,'EDGAR-P-2025'!$A$3:$BI$215,W$11,FALSE)</f>
        <v>0.29684699996000652</v>
      </c>
      <c r="X84" s="4">
        <f t="shared" si="35"/>
        <v>1.2219676080112001</v>
      </c>
      <c r="Y84" s="486">
        <f>VLOOKUP($A84,'EDGAR-GDP-2025'!$C$3:$AQ$214,'data countries EDGAR'!$Y$11,FALSE)</f>
        <v>0</v>
      </c>
      <c r="Z84" s="46">
        <f t="shared" si="36"/>
        <v>9.8863997103199285E-6</v>
      </c>
      <c r="AA84" s="46">
        <f t="shared" si="40"/>
        <v>3.8492807967598124E-5</v>
      </c>
    </row>
    <row r="85" spans="1:27" ht="15" x14ac:dyDescent="0.25">
      <c r="A85" s="45" t="s">
        <v>130</v>
      </c>
      <c r="B85" s="5">
        <f>VLOOKUP($A85,'EDGAR-2025'!$A$3:$BG$215,B$11,FALSE)</f>
        <v>0.84657107211962002</v>
      </c>
      <c r="C85" s="5">
        <f>VLOOKUP($A85,'EDGAR-2025'!$A$3:$BG$215,C$11,FALSE)</f>
        <v>0.94125171308160005</v>
      </c>
      <c r="D85" s="5">
        <f>VLOOKUP($A85,'EDGAR-2025'!$A$3:$BG$215,D$11,FALSE)</f>
        <v>0.98970434130190998</v>
      </c>
      <c r="E85" s="5">
        <f>VLOOKUP($A85,'EDGAR-2025'!$A$3:$BG$215,E$11,FALSE)</f>
        <v>0.95713705982635</v>
      </c>
      <c r="F85" s="5">
        <f>VLOOKUP($A85,'EDGAR-2025'!$A$3:$BG$215,F$11,FALSE)</f>
        <v>0.92463780294486997</v>
      </c>
      <c r="G85" s="5">
        <f>VLOOKUP($A85,'EDGAR-2025'!$A$3:$BG$215,G$11,FALSE)</f>
        <v>0.99380362311474002</v>
      </c>
      <c r="H85" s="5">
        <f>VLOOKUP($A85,'EDGAR-2025'!$A$3:$BG$215,H$11,FALSE)</f>
        <v>0.98347996472729005</v>
      </c>
      <c r="I85" s="5">
        <f>VLOOKUP($A85,'EDGAR-2025'!$A$3:$BG$215,I$11,FALSE)</f>
        <v>1.0057704226205999</v>
      </c>
      <c r="J85" s="5">
        <f>VLOOKUP($A85,'EDGAR-2025'!$A$3:$BG$215,J$11,FALSE)</f>
        <v>1.0079496222061</v>
      </c>
      <c r="K85" s="5">
        <f>VLOOKUP($A85,'EDGAR-2025'!$A$3:$BG$215,K$11,FALSE)</f>
        <v>0.88078927203504997</v>
      </c>
      <c r="L85" s="5">
        <f>VLOOKUP($A85,'EDGAR-2025'!$A$3:$BG$215,L$11,FALSE)</f>
        <v>0.78293438948592997</v>
      </c>
      <c r="M85" s="5">
        <f>VLOOKUP($A85,'EDGAR-2025'!$A$3:$BG$215,M$11,FALSE)</f>
        <v>0.78503846727908</v>
      </c>
      <c r="N85" s="5">
        <f>VLOOKUP($A85,'EDGAR-2025'!$A$3:$BG$215,N$11,FALSE)</f>
        <v>0.71501825734083002</v>
      </c>
      <c r="O85" s="5">
        <f>VLOOKUP($A85,'EDGAR-2025'!$A$3:$BG$215,O$11,FALSE)</f>
        <v>0.64002991421526001</v>
      </c>
      <c r="P85" s="5">
        <f>VLOOKUP($A85,'EDGAR-2025'!$A$3:$BG$215,P$11,FALSE)</f>
        <v>0.92581158715081002</v>
      </c>
      <c r="Q85" s="5">
        <f>VLOOKUP($A85,'EDGAR-2025'!$A$3:$BG$215,Q$11,FALSE)</f>
        <v>0.92821786491184</v>
      </c>
      <c r="R85" s="5">
        <f>VLOOKUP($A85,'EDGAR-2025'!$A$3:$BG$215,R$11,FALSE)</f>
        <v>0.97389319819393005</v>
      </c>
      <c r="S85" s="5"/>
      <c r="T85" s="46">
        <f t="shared" si="37"/>
        <v>-0.11109908539533841</v>
      </c>
      <c r="U85" s="15">
        <f t="shared" si="38"/>
        <v>2.6874254361615169E-3</v>
      </c>
      <c r="V85" s="15">
        <f t="shared" si="39"/>
        <v>-8.9193348933508831E-2</v>
      </c>
      <c r="W85" s="5">
        <f>VLOOKUP($A85,'EDGAR-P-2025'!$A$3:$BI$215,W$11,FALSE)</f>
        <v>0.28850599999999693</v>
      </c>
      <c r="X85" s="4">
        <f t="shared" si="35"/>
        <v>2.7210472824797001</v>
      </c>
      <c r="Y85" s="486">
        <f>VLOOKUP($A85,'EDGAR-GDP-2025'!$C$3:$AQ$214,'data countries EDGAR'!$Y$11,FALSE)</f>
        <v>0.11523804061154</v>
      </c>
      <c r="Z85" s="46">
        <f t="shared" si="36"/>
        <v>2.1396204747452167E-5</v>
      </c>
      <c r="AA85" s="46">
        <f t="shared" si="40"/>
        <v>3.7411212028405045E-5</v>
      </c>
    </row>
    <row r="86" spans="1:27" ht="15" x14ac:dyDescent="0.25">
      <c r="A86" s="45" t="s">
        <v>131</v>
      </c>
      <c r="B86" s="5">
        <f>VLOOKUP($A86,'EDGAR-2025'!$A$3:$BG$215,B$11,FALSE)</f>
        <v>6.1713449691836004</v>
      </c>
      <c r="C86" s="5">
        <f>VLOOKUP($A86,'EDGAR-2025'!$A$3:$BG$215,C$11,FALSE)</f>
        <v>6.3917010233970002</v>
      </c>
      <c r="D86" s="5">
        <f>VLOOKUP($A86,'EDGAR-2025'!$A$3:$BG$215,D$11,FALSE)</f>
        <v>5.9582101690842997</v>
      </c>
      <c r="E86" s="5">
        <f>VLOOKUP($A86,'EDGAR-2025'!$A$3:$BG$215,E$11,FALSE)</f>
        <v>5.8200115271586998</v>
      </c>
      <c r="F86" s="5">
        <f>VLOOKUP($A86,'EDGAR-2025'!$A$3:$BG$215,F$11,FALSE)</f>
        <v>5.8900089032127996</v>
      </c>
      <c r="G86" s="5">
        <f>VLOOKUP($A86,'EDGAR-2025'!$A$3:$BG$215,G$11,FALSE)</f>
        <v>6.0776723375152999</v>
      </c>
      <c r="H86" s="5">
        <f>VLOOKUP($A86,'EDGAR-2025'!$A$3:$BG$215,H$11,FALSE)</f>
        <v>6.2671364142919996</v>
      </c>
      <c r="I86" s="5">
        <f>VLOOKUP($A86,'EDGAR-2025'!$A$3:$BG$215,I$11,FALSE)</f>
        <v>6.4413259252627997</v>
      </c>
      <c r="J86" s="5">
        <f>VLOOKUP($A86,'EDGAR-2025'!$A$3:$BG$215,J$11,FALSE)</f>
        <v>6.5589959204254997</v>
      </c>
      <c r="K86" s="5">
        <f>VLOOKUP($A86,'EDGAR-2025'!$A$3:$BG$215,K$11,FALSE)</f>
        <v>5.7489369462540996</v>
      </c>
      <c r="L86" s="5">
        <f>VLOOKUP($A86,'EDGAR-2025'!$A$3:$BG$215,L$11,FALSE)</f>
        <v>5.4109394085947002</v>
      </c>
      <c r="M86" s="5">
        <f>VLOOKUP($A86,'EDGAR-2025'!$A$3:$BG$215,M$11,FALSE)</f>
        <v>5.6528308458509002</v>
      </c>
      <c r="N86" s="5">
        <f>VLOOKUP($A86,'EDGAR-2025'!$A$3:$BG$215,N$11,FALSE)</f>
        <v>5.5287382936388001</v>
      </c>
      <c r="O86" s="5">
        <f>VLOOKUP($A86,'EDGAR-2025'!$A$3:$BG$215,O$11,FALSE)</f>
        <v>5.3647244126810003</v>
      </c>
      <c r="P86" s="5">
        <f>VLOOKUP($A86,'EDGAR-2025'!$A$3:$BG$215,P$11,FALSE)</f>
        <v>5.5833088781443996</v>
      </c>
      <c r="Q86" s="5">
        <f>VLOOKUP($A86,'EDGAR-2025'!$A$3:$BG$215,Q$11,FALSE)</f>
        <v>5.1204761339748996</v>
      </c>
      <c r="R86" s="5">
        <f>VLOOKUP($A86,'EDGAR-2025'!$A$3:$BG$215,R$11,FALSE)</f>
        <v>5.1985272345876004</v>
      </c>
      <c r="S86" s="5"/>
      <c r="T86" s="46">
        <f t="shared" si="37"/>
        <v>-5.8793050057651453E-2</v>
      </c>
      <c r="U86" s="15">
        <f t="shared" si="38"/>
        <v>4.470414820612878E-2</v>
      </c>
      <c r="V86" s="15">
        <f t="shared" si="39"/>
        <v>-2.1952284721766024E-2</v>
      </c>
      <c r="W86" s="5">
        <f>VLOOKUP($A86,'EDGAR-P-2025'!$A$3:$BI$215,W$11,FALSE)</f>
        <v>2.1090989998999894</v>
      </c>
      <c r="X86" s="4">
        <f t="shared" si="35"/>
        <v>2.6802112400219</v>
      </c>
      <c r="Y86" s="486">
        <f>VLOOKUP($A86,'EDGAR-GDP-2025'!$C$3:$AQ$214,'data countries EDGAR'!$Y$11,FALSE)</f>
        <v>0.12185521214816999</v>
      </c>
      <c r="Z86" s="46">
        <f t="shared" si="36"/>
        <v>1.5406777020716598E-4</v>
      </c>
      <c r="AA86" s="46">
        <f t="shared" si="40"/>
        <v>2.7349153873457177E-4</v>
      </c>
    </row>
    <row r="87" spans="1:27" ht="15" x14ac:dyDescent="0.25">
      <c r="A87" s="45" t="s">
        <v>132</v>
      </c>
      <c r="B87" s="5">
        <f>VLOOKUP($A87,'EDGAR-2025'!$A$3:$BG$215,B$11,FALSE)</f>
        <v>34.490705459703001</v>
      </c>
      <c r="C87" s="5">
        <f>VLOOKUP($A87,'EDGAR-2025'!$A$3:$BG$215,C$11,FALSE)</f>
        <v>4.9792731416668001</v>
      </c>
      <c r="D87" s="5">
        <f>VLOOKUP($A87,'EDGAR-2025'!$A$3:$BG$215,D$11,FALSE)</f>
        <v>6.3123532890889997</v>
      </c>
      <c r="E87" s="5">
        <f>VLOOKUP($A87,'EDGAR-2025'!$A$3:$BG$215,E$11,FALSE)</f>
        <v>7.5848069444700004</v>
      </c>
      <c r="F87" s="5">
        <f>VLOOKUP($A87,'EDGAR-2025'!$A$3:$BG$215,F$11,FALSE)</f>
        <v>8.2737754516237008</v>
      </c>
      <c r="G87" s="5">
        <f>VLOOKUP($A87,'EDGAR-2025'!$A$3:$BG$215,G$11,FALSE)</f>
        <v>9.1493208102401997</v>
      </c>
      <c r="H87" s="5">
        <f>VLOOKUP($A87,'EDGAR-2025'!$A$3:$BG$215,H$11,FALSE)</f>
        <v>9.8404497246398002</v>
      </c>
      <c r="I87" s="5">
        <f>VLOOKUP($A87,'EDGAR-2025'!$A$3:$BG$215,I$11,FALSE)</f>
        <v>10.647008885193999</v>
      </c>
      <c r="J87" s="5">
        <f>VLOOKUP($A87,'EDGAR-2025'!$A$3:$BG$215,J$11,FALSE)</f>
        <v>11.025227873959</v>
      </c>
      <c r="K87" s="5">
        <f>VLOOKUP($A87,'EDGAR-2025'!$A$3:$BG$215,K$11,FALSE)</f>
        <v>11.170930695846</v>
      </c>
      <c r="L87" s="5">
        <f>VLOOKUP($A87,'EDGAR-2025'!$A$3:$BG$215,L$11,FALSE)</f>
        <v>11.136998259099</v>
      </c>
      <c r="M87" s="5">
        <f>VLOOKUP($A87,'EDGAR-2025'!$A$3:$BG$215,M$11,FALSE)</f>
        <v>11.922659848966999</v>
      </c>
      <c r="N87" s="5">
        <f>VLOOKUP($A87,'EDGAR-2025'!$A$3:$BG$215,N$11,FALSE)</f>
        <v>11.540590024023</v>
      </c>
      <c r="O87" s="5">
        <f>VLOOKUP($A87,'EDGAR-2025'!$A$3:$BG$215,O$11,FALSE)</f>
        <v>12.343179101078</v>
      </c>
      <c r="P87" s="5">
        <f>VLOOKUP($A87,'EDGAR-2025'!$A$3:$BG$215,P$11,FALSE)</f>
        <v>13.462971845237</v>
      </c>
      <c r="Q87" s="5">
        <f>VLOOKUP($A87,'EDGAR-2025'!$A$3:$BG$215,Q$11,FALSE)</f>
        <v>13.556331045994</v>
      </c>
      <c r="R87" s="5">
        <f>VLOOKUP($A87,'EDGAR-2025'!$A$3:$BG$215,R$11,FALSE)</f>
        <v>13.467407776928001</v>
      </c>
      <c r="S87" s="5"/>
      <c r="T87" s="46">
        <f t="shared" si="37"/>
        <v>-3.0375657741407158E-3</v>
      </c>
      <c r="U87" s="15">
        <f t="shared" si="38"/>
        <v>7.0545183862815941E-2</v>
      </c>
      <c r="V87" s="15">
        <f t="shared" si="39"/>
        <v>-3.2045686934287776E-2</v>
      </c>
      <c r="W87" s="5">
        <f>VLOOKUP($A87,'EDGAR-P-2025'!$A$3:$BI$215,W$11,FALSE)</f>
        <v>3.904204000000127</v>
      </c>
      <c r="X87" s="4">
        <f t="shared" si="35"/>
        <v>3.0538004287087999</v>
      </c>
      <c r="Y87" s="486">
        <f>VLOOKUP($A87,'EDGAR-GDP-2025'!$C$3:$AQ$214,'data countries EDGAR'!$Y$11,FALSE)</f>
        <v>0.17595212572381</v>
      </c>
      <c r="Z87" s="46">
        <f t="shared" si="36"/>
        <v>3.2495181051050011E-4</v>
      </c>
      <c r="AA87" s="46">
        <f t="shared" si="40"/>
        <v>5.0626678005363281E-4</v>
      </c>
    </row>
    <row r="88" spans="1:27" ht="15" x14ac:dyDescent="0.25">
      <c r="A88" s="45" t="s">
        <v>2</v>
      </c>
      <c r="B88" s="5">
        <f>VLOOKUP($A88,'EDGAR-2025'!$A$3:$BG$215,B$11,FALSE)</f>
        <v>1012.7015907676</v>
      </c>
      <c r="C88" s="5">
        <f>VLOOKUP($A88,'EDGAR-2025'!$A$3:$BG$215,C$11,FALSE)</f>
        <v>841.74805964522</v>
      </c>
      <c r="D88" s="5">
        <f>VLOOKUP($A88,'EDGAR-2025'!$A$3:$BG$215,D$11,FALSE)</f>
        <v>814.96200858483996</v>
      </c>
      <c r="E88" s="5">
        <f>VLOOKUP($A88,'EDGAR-2025'!$A$3:$BG$215,E$11,FALSE)</f>
        <v>788.12114393456</v>
      </c>
      <c r="F88" s="5">
        <f>VLOOKUP($A88,'EDGAR-2025'!$A$3:$BG$215,F$11,FALSE)</f>
        <v>800.03210417915</v>
      </c>
      <c r="G88" s="5">
        <f>VLOOKUP($A88,'EDGAR-2025'!$A$3:$BG$215,G$11,FALSE)</f>
        <v>817.81575706547005</v>
      </c>
      <c r="H88" s="5">
        <f>VLOOKUP($A88,'EDGAR-2025'!$A$3:$BG$215,H$11,FALSE)</f>
        <v>778.75272726810999</v>
      </c>
      <c r="I88" s="5">
        <f>VLOOKUP($A88,'EDGAR-2025'!$A$3:$BG$215,I$11,FALSE)</f>
        <v>784.91432189558998</v>
      </c>
      <c r="J88" s="5">
        <f>VLOOKUP($A88,'EDGAR-2025'!$A$3:$BG$215,J$11,FALSE)</f>
        <v>789.24893630663996</v>
      </c>
      <c r="K88" s="5">
        <f>VLOOKUP($A88,'EDGAR-2025'!$A$3:$BG$215,K$11,FALSE)</f>
        <v>774.47668191236005</v>
      </c>
      <c r="L88" s="5">
        <f>VLOOKUP($A88,'EDGAR-2025'!$A$3:$BG$215,L$11,FALSE)</f>
        <v>746.69743900770004</v>
      </c>
      <c r="M88" s="5">
        <f>VLOOKUP($A88,'EDGAR-2025'!$A$3:$BG$215,M$11,FALSE)</f>
        <v>696.50021406515998</v>
      </c>
      <c r="N88" s="5">
        <f>VLOOKUP($A88,'EDGAR-2025'!$A$3:$BG$215,N$11,FALSE)</f>
        <v>642.08777683897995</v>
      </c>
      <c r="O88" s="5">
        <f>VLOOKUP($A88,'EDGAR-2025'!$A$3:$BG$215,O$11,FALSE)</f>
        <v>670.66699129765004</v>
      </c>
      <c r="P88" s="5">
        <f>VLOOKUP($A88,'EDGAR-2025'!$A$3:$BG$215,P$11,FALSE)</f>
        <v>658.08855885511002</v>
      </c>
      <c r="Q88" s="5">
        <f>VLOOKUP($A88,'EDGAR-2025'!$A$3:$BG$215,Q$11,FALSE)</f>
        <v>589.65963081698999</v>
      </c>
      <c r="R88" s="5">
        <f>VLOOKUP($A88,'EDGAR-2025'!$A$3:$BG$215,R$11,FALSE)</f>
        <v>579.93560733102004</v>
      </c>
      <c r="S88" s="5"/>
      <c r="T88" s="46">
        <f t="shared" si="37"/>
        <v>-3.5868404502594875E-2</v>
      </c>
      <c r="U88" s="15">
        <f t="shared" si="38"/>
        <v>-6.7225655694290398E-2</v>
      </c>
      <c r="V88" s="15">
        <f t="shared" si="39"/>
        <v>-7.8122642502288731E-2</v>
      </c>
      <c r="W88" s="5">
        <f>VLOOKUP($A88,'EDGAR-P-2025'!$A$3:$BI$215,W$11,FALSE)</f>
        <v>82.43863900000008</v>
      </c>
      <c r="X88" s="4">
        <f t="shared" si="35"/>
        <v>8.4487107321745007</v>
      </c>
      <c r="Y88" s="486">
        <f>VLOOKUP($A88,'EDGAR-GDP-2025'!$C$3:$AQ$214,'data countries EDGAR'!$Y$11,FALSE)</f>
        <v>0.12891704268483001</v>
      </c>
      <c r="Z88" s="46">
        <f t="shared" si="36"/>
        <v>1.898309676267701E-2</v>
      </c>
      <c r="AA88" s="46">
        <f t="shared" si="40"/>
        <v>1.0690000911461727E-2</v>
      </c>
    </row>
    <row r="89" spans="1:27" ht="15" x14ac:dyDescent="0.25">
      <c r="A89" s="45" t="s">
        <v>133</v>
      </c>
      <c r="B89" s="5">
        <f>VLOOKUP($A89,'EDGAR-2025'!$A$3:$BG$215,B$11,FALSE)</f>
        <v>3.1311014231310001</v>
      </c>
      <c r="C89" s="5">
        <f>VLOOKUP($A89,'EDGAR-2025'!$A$3:$BG$215,C$11,FALSE)</f>
        <v>7.1058011832182002</v>
      </c>
      <c r="D89" s="5">
        <f>VLOOKUP($A89,'EDGAR-2025'!$A$3:$BG$215,D$11,FALSE)</f>
        <v>11.128032407794</v>
      </c>
      <c r="E89" s="5">
        <f>VLOOKUP($A89,'EDGAR-2025'!$A$3:$BG$215,E$11,FALSE)</f>
        <v>11.992243772719</v>
      </c>
      <c r="F89" s="5">
        <f>VLOOKUP($A89,'EDGAR-2025'!$A$3:$BG$215,F$11,FALSE)</f>
        <v>14.475600494821</v>
      </c>
      <c r="G89" s="5">
        <f>VLOOKUP($A89,'EDGAR-2025'!$A$3:$BG$215,G$11,FALSE)</f>
        <v>15.397689753650999</v>
      </c>
      <c r="H89" s="5">
        <f>VLOOKUP($A89,'EDGAR-2025'!$A$3:$BG$215,H$11,FALSE)</f>
        <v>14.835248730668001</v>
      </c>
      <c r="I89" s="5">
        <f>VLOOKUP($A89,'EDGAR-2025'!$A$3:$BG$215,I$11,FALSE)</f>
        <v>15.610639304358999</v>
      </c>
      <c r="J89" s="5">
        <f>VLOOKUP($A89,'EDGAR-2025'!$A$3:$BG$215,J$11,FALSE)</f>
        <v>16.040000797579999</v>
      </c>
      <c r="K89" s="5">
        <f>VLOOKUP($A89,'EDGAR-2025'!$A$3:$BG$215,K$11,FALSE)</f>
        <v>17.372505721244</v>
      </c>
      <c r="L89" s="5">
        <f>VLOOKUP($A89,'EDGAR-2025'!$A$3:$BG$215,L$11,FALSE)</f>
        <v>19.056537802356001</v>
      </c>
      <c r="M89" s="5">
        <f>VLOOKUP($A89,'EDGAR-2025'!$A$3:$BG$215,M$11,FALSE)</f>
        <v>20.276640834051999</v>
      </c>
      <c r="N89" s="5">
        <f>VLOOKUP($A89,'EDGAR-2025'!$A$3:$BG$215,N$11,FALSE)</f>
        <v>22.945766586716001</v>
      </c>
      <c r="O89" s="5">
        <f>VLOOKUP($A89,'EDGAR-2025'!$A$3:$BG$215,O$11,FALSE)</f>
        <v>24.491579996173002</v>
      </c>
      <c r="P89" s="5">
        <f>VLOOKUP($A89,'EDGAR-2025'!$A$3:$BG$215,P$11,FALSE)</f>
        <v>23.787827645926999</v>
      </c>
      <c r="Q89" s="5">
        <f>VLOOKUP($A89,'EDGAR-2025'!$A$3:$BG$215,Q$11,FALSE)</f>
        <v>23.224602519687</v>
      </c>
      <c r="R89" s="5">
        <f>VLOOKUP($A89,'EDGAR-2025'!$A$3:$BG$215,R$11,FALSE)</f>
        <v>24.171005865678001</v>
      </c>
      <c r="S89" s="5"/>
      <c r="T89" s="46">
        <f t="shared" si="37"/>
        <v>9.6936625500872786E-2</v>
      </c>
      <c r="U89" s="15">
        <f t="shared" si="38"/>
        <v>6.4025430240804537E-2</v>
      </c>
      <c r="V89" s="15">
        <f t="shared" si="39"/>
        <v>0.13163549990891732</v>
      </c>
      <c r="W89" s="5">
        <f>VLOOKUP($A89,'EDGAR-P-2025'!$A$3:$BI$215,W$11,FALSE)</f>
        <v>30.096970000000031</v>
      </c>
      <c r="X89" s="4">
        <f t="shared" si="35"/>
        <v>0.67371037131153</v>
      </c>
      <c r="Y89" s="486">
        <f>VLOOKUP($A89,'EDGAR-GDP-2025'!$C$3:$AQ$214,'data countries EDGAR'!$Y$11,FALSE)</f>
        <v>0.11398474391174</v>
      </c>
      <c r="Z89" s="46">
        <f t="shared" si="36"/>
        <v>5.5263936349464937E-4</v>
      </c>
      <c r="AA89" s="46">
        <f t="shared" si="40"/>
        <v>3.9027407613101942E-3</v>
      </c>
    </row>
    <row r="90" spans="1:27" ht="15" x14ac:dyDescent="0.25">
      <c r="A90" s="45" t="s">
        <v>134</v>
      </c>
      <c r="B90" s="5">
        <f>VLOOKUP($A90,'EDGAR-2025'!$A$3:$BG$215,B$11,FALSE)</f>
        <v>0.14383428130348999</v>
      </c>
      <c r="C90" s="5">
        <f>VLOOKUP($A90,'EDGAR-2025'!$A$3:$BG$215,C$11,FALSE)</f>
        <v>0.40628278544232999</v>
      </c>
      <c r="D90" s="5">
        <f>VLOOKUP($A90,'EDGAR-2025'!$A$3:$BG$215,D$11,FALSE)</f>
        <v>0.47484362746025999</v>
      </c>
      <c r="E90" s="5">
        <f>VLOOKUP($A90,'EDGAR-2025'!$A$3:$BG$215,E$11,FALSE)</f>
        <v>0.45923429128185</v>
      </c>
      <c r="F90" s="5">
        <f>VLOOKUP($A90,'EDGAR-2025'!$A$3:$BG$215,F$11,FALSE)</f>
        <v>0.46864974464717002</v>
      </c>
      <c r="G90" s="5">
        <f>VLOOKUP($A90,'EDGAR-2025'!$A$3:$BG$215,G$11,FALSE)</f>
        <v>0.49981945686700002</v>
      </c>
      <c r="H90" s="5">
        <f>VLOOKUP($A90,'EDGAR-2025'!$A$3:$BG$215,H$11,FALSE)</f>
        <v>0.53725630773823996</v>
      </c>
      <c r="I90" s="5">
        <f>VLOOKUP($A90,'EDGAR-2025'!$A$3:$BG$215,I$11,FALSE)</f>
        <v>0.58718429607969003</v>
      </c>
      <c r="J90" s="5">
        <f>VLOOKUP($A90,'EDGAR-2025'!$A$3:$BG$215,J$11,FALSE)</f>
        <v>0.61229755969567001</v>
      </c>
      <c r="K90" s="5">
        <f>VLOOKUP($A90,'EDGAR-2025'!$A$3:$BG$215,K$11,FALSE)</f>
        <v>0.64982571087709995</v>
      </c>
      <c r="L90" s="5">
        <f>VLOOKUP($A90,'EDGAR-2025'!$A$3:$BG$215,L$11,FALSE)</f>
        <v>0.68969534534179</v>
      </c>
      <c r="M90" s="5">
        <f>VLOOKUP($A90,'EDGAR-2025'!$A$3:$BG$215,M$11,FALSE)</f>
        <v>0.71737641619023995</v>
      </c>
      <c r="N90" s="5">
        <f>VLOOKUP($A90,'EDGAR-2025'!$A$3:$BG$215,N$11,FALSE)</f>
        <v>0.63941475158279004</v>
      </c>
      <c r="O90" s="5">
        <f>VLOOKUP($A90,'EDGAR-2025'!$A$3:$BG$215,O$11,FALSE)</f>
        <v>0.64157150813347996</v>
      </c>
      <c r="P90" s="5">
        <f>VLOOKUP($A90,'EDGAR-2025'!$A$3:$BG$215,P$11,FALSE)</f>
        <v>0.63568587780722996</v>
      </c>
      <c r="Q90" s="5">
        <f>VLOOKUP($A90,'EDGAR-2025'!$A$3:$BG$215,Q$11,FALSE)</f>
        <v>0.62922315057575995</v>
      </c>
      <c r="R90" s="5">
        <f>VLOOKUP($A90,'EDGAR-2025'!$A$3:$BG$215,R$11,FALSE)</f>
        <v>0.63510765962104998</v>
      </c>
      <c r="S90" s="5"/>
      <c r="T90" s="46">
        <f t="shared" si="37"/>
        <v>6.135435055482219E-2</v>
      </c>
      <c r="U90" s="15">
        <f t="shared" si="38"/>
        <v>4.0135214824064347E-2</v>
      </c>
      <c r="V90" s="15">
        <f t="shared" si="39"/>
        <v>-0.10867609088890839</v>
      </c>
      <c r="W90" s="5">
        <f>VLOOKUP($A90,'EDGAR-P-2025'!$A$3:$BI$215,W$11,FALSE)</f>
        <v>3.4878999999999667E-2</v>
      </c>
      <c r="X90" s="4">
        <f t="shared" si="35"/>
        <v>20.567574075812001</v>
      </c>
      <c r="Y90" s="486">
        <f>VLOOKUP($A90,'EDGAR-GDP-2025'!$C$3:$AQ$214,'data countries EDGAR'!$Y$11,FALSE)</f>
        <v>0.46375414580008001</v>
      </c>
      <c r="Z90" s="46">
        <f t="shared" si="36"/>
        <v>1.9552077154893404E-5</v>
      </c>
      <c r="AA90" s="46">
        <f t="shared" si="40"/>
        <v>4.5228371830698176E-6</v>
      </c>
    </row>
    <row r="91" spans="1:27" ht="15" x14ac:dyDescent="0.25">
      <c r="A91" s="45" t="s">
        <v>56</v>
      </c>
      <c r="B91" s="5">
        <f>VLOOKUP($A91,'EDGAR-2025'!$A$3:$BG$215,B$11,FALSE)</f>
        <v>77.910403271934996</v>
      </c>
      <c r="C91" s="5">
        <f>VLOOKUP($A91,'EDGAR-2025'!$A$3:$BG$215,C$11,FALSE)</f>
        <v>103.63977541692999</v>
      </c>
      <c r="D91" s="5">
        <f>VLOOKUP($A91,'EDGAR-2025'!$A$3:$BG$215,D$11,FALSE)</f>
        <v>89.098081715568995</v>
      </c>
      <c r="E91" s="5">
        <f>VLOOKUP($A91,'EDGAR-2025'!$A$3:$BG$215,E$11,FALSE)</f>
        <v>86.144675447289004</v>
      </c>
      <c r="F91" s="5">
        <f>VLOOKUP($A91,'EDGAR-2025'!$A$3:$BG$215,F$11,FALSE)</f>
        <v>81.554995505159994</v>
      </c>
      <c r="G91" s="5">
        <f>VLOOKUP($A91,'EDGAR-2025'!$A$3:$BG$215,G$11,FALSE)</f>
        <v>73.877474684676002</v>
      </c>
      <c r="H91" s="5">
        <f>VLOOKUP($A91,'EDGAR-2025'!$A$3:$BG$215,H$11,FALSE)</f>
        <v>71.008502531215001</v>
      </c>
      <c r="I91" s="5">
        <f>VLOOKUP($A91,'EDGAR-2025'!$A$3:$BG$215,I$11,FALSE)</f>
        <v>69.452154456086006</v>
      </c>
      <c r="J91" s="5">
        <f>VLOOKUP($A91,'EDGAR-2025'!$A$3:$BG$215,J$11,FALSE)</f>
        <v>68.161207781382998</v>
      </c>
      <c r="K91" s="5">
        <f>VLOOKUP($A91,'EDGAR-2025'!$A$3:$BG$215,K$11,FALSE)</f>
        <v>68.383891225583</v>
      </c>
      <c r="L91" s="5">
        <f>VLOOKUP($A91,'EDGAR-2025'!$A$3:$BG$215,L$11,FALSE)</f>
        <v>66.535726462634003</v>
      </c>
      <c r="M91" s="5">
        <f>VLOOKUP($A91,'EDGAR-2025'!$A$3:$BG$215,M$11,FALSE)</f>
        <v>61.492681693224</v>
      </c>
      <c r="N91" s="5">
        <f>VLOOKUP($A91,'EDGAR-2025'!$A$3:$BG$215,N$11,FALSE)</f>
        <v>52.360586698163999</v>
      </c>
      <c r="O91" s="5">
        <f>VLOOKUP($A91,'EDGAR-2025'!$A$3:$BG$215,O$11,FALSE)</f>
        <v>53.715079702658002</v>
      </c>
      <c r="P91" s="5">
        <f>VLOOKUP($A91,'EDGAR-2025'!$A$3:$BG$215,P$11,FALSE)</f>
        <v>55.116393816201999</v>
      </c>
      <c r="Q91" s="5">
        <f>VLOOKUP($A91,'EDGAR-2025'!$A$3:$BG$215,Q$11,FALSE)</f>
        <v>51.237889080814</v>
      </c>
      <c r="R91" s="5">
        <f>VLOOKUP($A91,'EDGAR-2025'!$A$3:$BG$215,R$11,FALSE)</f>
        <v>52.508701226359001</v>
      </c>
      <c r="S91" s="5"/>
      <c r="T91" s="46">
        <f t="shared" si="37"/>
        <v>-2.7026317599452176E-2</v>
      </c>
      <c r="U91" s="15">
        <f t="shared" si="38"/>
        <v>-7.5794539828796248E-2</v>
      </c>
      <c r="V91" s="15">
        <f t="shared" si="39"/>
        <v>-0.1485070213821279</v>
      </c>
      <c r="W91" s="5">
        <f>VLOOKUP($A91,'EDGAR-P-2025'!$A$3:$BI$215,W$11,FALSE)</f>
        <v>11.124602999999935</v>
      </c>
      <c r="X91" s="4">
        <f t="shared" si="35"/>
        <v>5.5276293179382998</v>
      </c>
      <c r="Y91" s="486">
        <f>VLOOKUP($A91,'EDGAR-GDP-2025'!$C$3:$AQ$214,'data countries EDGAR'!$Y$11,FALSE)</f>
        <v>0.15156722736285999</v>
      </c>
      <c r="Z91" s="46">
        <f t="shared" si="36"/>
        <v>1.6759815764676297E-3</v>
      </c>
      <c r="AA91" s="46">
        <f t="shared" si="40"/>
        <v>1.4425519107569092E-3</v>
      </c>
    </row>
    <row r="92" spans="1:27" ht="15" x14ac:dyDescent="0.25">
      <c r="A92" s="45" t="s">
        <v>135</v>
      </c>
      <c r="B92" s="5">
        <f>VLOOKUP($A92,'EDGAR-2025'!$A$3:$BG$215,B$11,FALSE)</f>
        <v>1.1462562217554001E-3</v>
      </c>
      <c r="C92" s="5">
        <f>VLOOKUP($A92,'EDGAR-2025'!$A$3:$BG$215,C$11,FALSE)</f>
        <v>0.61081962572880999</v>
      </c>
      <c r="D92" s="5">
        <f>VLOOKUP($A92,'EDGAR-2025'!$A$3:$BG$215,D$11,FALSE)</f>
        <v>0.64276219663626999</v>
      </c>
      <c r="E92" s="5">
        <f>VLOOKUP($A92,'EDGAR-2025'!$A$3:$BG$215,E$11,FALSE)</f>
        <v>0.68286705260574998</v>
      </c>
      <c r="F92" s="5">
        <f>VLOOKUP($A92,'EDGAR-2025'!$A$3:$BG$215,F$11,FALSE)</f>
        <v>0.53886863767151005</v>
      </c>
      <c r="G92" s="5">
        <f>VLOOKUP($A92,'EDGAR-2025'!$A$3:$BG$215,G$11,FALSE)</f>
        <v>0.53740549662726</v>
      </c>
      <c r="H92" s="5">
        <f>VLOOKUP($A92,'EDGAR-2025'!$A$3:$BG$215,H$11,FALSE)</f>
        <v>0.48081812167345001</v>
      </c>
      <c r="I92" s="5">
        <f>VLOOKUP($A92,'EDGAR-2025'!$A$3:$BG$215,I$11,FALSE)</f>
        <v>0.51876823676536998</v>
      </c>
      <c r="J92" s="5">
        <f>VLOOKUP($A92,'EDGAR-2025'!$A$3:$BG$215,J$11,FALSE)</f>
        <v>0.51590078970537001</v>
      </c>
      <c r="K92" s="5">
        <f>VLOOKUP($A92,'EDGAR-2025'!$A$3:$BG$215,K$11,FALSE)</f>
        <v>0.50311823636758002</v>
      </c>
      <c r="L92" s="5">
        <f>VLOOKUP($A92,'EDGAR-2025'!$A$3:$BG$215,L$11,FALSE)</f>
        <v>0.50830664924247004</v>
      </c>
      <c r="M92" s="5">
        <f>VLOOKUP($A92,'EDGAR-2025'!$A$3:$BG$215,M$11,FALSE)</f>
        <v>0.52385434974968004</v>
      </c>
      <c r="N92" s="5">
        <f>VLOOKUP($A92,'EDGAR-2025'!$A$3:$BG$215,N$11,FALSE)</f>
        <v>0.52750917860148006</v>
      </c>
      <c r="O92" s="5">
        <f>VLOOKUP($A92,'EDGAR-2025'!$A$3:$BG$215,O$11,FALSE)</f>
        <v>0.54838661899382002</v>
      </c>
      <c r="P92" s="5">
        <f>VLOOKUP($A92,'EDGAR-2025'!$A$3:$BG$215,P$11,FALSE)</f>
        <v>0.59035405382381001</v>
      </c>
      <c r="Q92" s="5">
        <f>VLOOKUP($A92,'EDGAR-2025'!$A$3:$BG$215,Q$11,FALSE)</f>
        <v>0.58488959746545999</v>
      </c>
      <c r="R92" s="5">
        <f>VLOOKUP($A92,'EDGAR-2025'!$A$3:$BG$215,R$11,FALSE)</f>
        <v>0.59410076486855001</v>
      </c>
      <c r="S92" s="5"/>
      <c r="T92" s="46">
        <f t="shared" si="37"/>
        <v>1.031251204955197E-2</v>
      </c>
      <c r="U92" s="15">
        <f t="shared" si="38"/>
        <v>3.0587245967332422E-2</v>
      </c>
      <c r="V92" s="15">
        <f t="shared" si="39"/>
        <v>6.9768034827741854E-3</v>
      </c>
      <c r="W92" s="5">
        <f>VLOOKUP($A92,'EDGAR-P-2025'!$A$3:$BI$215,W$11,FALSE)</f>
        <v>5.6672999998999753E-2</v>
      </c>
      <c r="X92" s="4">
        <f t="shared" si="35"/>
        <v>9.2434554330796992</v>
      </c>
      <c r="Y92" s="486">
        <f>VLOOKUP($A92,'EDGAR-GDP-2025'!$C$3:$AQ$214,'data countries EDGAR'!$Y$11,FALSE)</f>
        <v>0.13967481761156</v>
      </c>
      <c r="Z92" s="46">
        <f t="shared" si="36"/>
        <v>1.4277637838481829E-5</v>
      </c>
      <c r="AA92" s="46">
        <f t="shared" si="40"/>
        <v>7.3489134342037981E-6</v>
      </c>
    </row>
    <row r="93" spans="1:27" ht="15" x14ac:dyDescent="0.25">
      <c r="A93" s="45" t="s">
        <v>136</v>
      </c>
      <c r="B93" s="5">
        <f>VLOOKUP($A93,'EDGAR-2025'!$A$3:$BG$215,B$11,FALSE)</f>
        <v>5.0931237298265999E-2</v>
      </c>
      <c r="C93" s="5">
        <f>VLOOKUP($A93,'EDGAR-2025'!$A$3:$BG$215,C$11,FALSE)</f>
        <v>7.1287561663490998E-2</v>
      </c>
      <c r="D93" s="5">
        <f>VLOOKUP($A93,'EDGAR-2025'!$A$3:$BG$215,D$11,FALSE)</f>
        <v>0.11884858013933999</v>
      </c>
      <c r="E93" s="5">
        <f>VLOOKUP($A93,'EDGAR-2025'!$A$3:$BG$215,E$11,FALSE)</f>
        <v>9.1949588998069001E-2</v>
      </c>
      <c r="F93" s="5">
        <f>VLOOKUP($A93,'EDGAR-2025'!$A$3:$BG$215,F$11,FALSE)</f>
        <v>9.5052314812606994E-2</v>
      </c>
      <c r="G93" s="5">
        <f>VLOOKUP($A93,'EDGAR-2025'!$A$3:$BG$215,G$11,FALSE)</f>
        <v>0.12255602693881</v>
      </c>
      <c r="H93" s="5">
        <f>VLOOKUP($A93,'EDGAR-2025'!$A$3:$BG$215,H$11,FALSE)</f>
        <v>0.11003039183601999</v>
      </c>
      <c r="I93" s="5">
        <f>VLOOKUP($A93,'EDGAR-2025'!$A$3:$BG$215,I$11,FALSE)</f>
        <v>0.11711220461688999</v>
      </c>
      <c r="J93" s="5">
        <f>VLOOKUP($A93,'EDGAR-2025'!$A$3:$BG$215,J$11,FALSE)</f>
        <v>0.12756302919606</v>
      </c>
      <c r="K93" s="5">
        <f>VLOOKUP($A93,'EDGAR-2025'!$A$3:$BG$215,K$11,FALSE)</f>
        <v>0.12799842259398</v>
      </c>
      <c r="L93" s="5">
        <f>VLOOKUP($A93,'EDGAR-2025'!$A$3:$BG$215,L$11,FALSE)</f>
        <v>0.14350233180527</v>
      </c>
      <c r="M93" s="5">
        <f>VLOOKUP($A93,'EDGAR-2025'!$A$3:$BG$215,M$11,FALSE)</f>
        <v>0.18037771824084001</v>
      </c>
      <c r="N93" s="5">
        <f>VLOOKUP($A93,'EDGAR-2025'!$A$3:$BG$215,N$11,FALSE)</f>
        <v>0.15363661658041</v>
      </c>
      <c r="O93" s="5">
        <f>VLOOKUP($A93,'EDGAR-2025'!$A$3:$BG$215,O$11,FALSE)</f>
        <v>0.16084437666000001</v>
      </c>
      <c r="P93" s="5">
        <f>VLOOKUP($A93,'EDGAR-2025'!$A$3:$BG$215,P$11,FALSE)</f>
        <v>0.16941460787668999</v>
      </c>
      <c r="Q93" s="5">
        <f>VLOOKUP($A93,'EDGAR-2025'!$A$3:$BG$215,Q$11,FALSE)</f>
        <v>0.16994389775756999</v>
      </c>
      <c r="R93" s="5">
        <f>VLOOKUP($A93,'EDGAR-2025'!$A$3:$BG$215,R$11,FALSE)</f>
        <v>0.17590852402018001</v>
      </c>
      <c r="S93" s="5"/>
      <c r="T93" s="46">
        <f t="shared" si="37"/>
        <v>0.12112578340492131</v>
      </c>
      <c r="U93" s="15">
        <f t="shared" si="38"/>
        <v>0.25696715845432538</v>
      </c>
      <c r="V93" s="15">
        <f t="shared" si="39"/>
        <v>-0.14825058173052907</v>
      </c>
      <c r="W93" s="5">
        <f>VLOOKUP($A93,'EDGAR-P-2025'!$A$3:$BI$215,W$11,FALSE)</f>
        <v>0.108825000000002</v>
      </c>
      <c r="X93" s="4">
        <f t="shared" si="35"/>
        <v>1.6575025797458001</v>
      </c>
      <c r="Y93" s="486">
        <f>VLOOKUP($A93,'EDGAR-GDP-2025'!$C$3:$AQ$214,'data countries EDGAR'!$Y$11,FALSE)</f>
        <v>9.0103473658615998E-2</v>
      </c>
      <c r="Z93" s="46">
        <f t="shared" si="36"/>
        <v>4.9161904189686544E-6</v>
      </c>
      <c r="AA93" s="46">
        <f t="shared" si="40"/>
        <v>1.4111578785159744E-5</v>
      </c>
    </row>
    <row r="94" spans="1:27" ht="15" x14ac:dyDescent="0.25">
      <c r="A94" s="45" t="s">
        <v>137</v>
      </c>
      <c r="B94" s="5">
        <f>VLOOKUP($A94,'EDGAR-2025'!$A$3:$BG$215,B$11,FALSE)</f>
        <v>0.68736489851551996</v>
      </c>
      <c r="C94" s="5">
        <f>VLOOKUP($A94,'EDGAR-2025'!$A$3:$BG$215,C$11,FALSE)</f>
        <v>0.68142746994393</v>
      </c>
      <c r="D94" s="5">
        <f>VLOOKUP($A94,'EDGAR-2025'!$A$3:$BG$215,D$11,FALSE)</f>
        <v>1.0158108726637001</v>
      </c>
      <c r="E94" s="5">
        <f>VLOOKUP($A94,'EDGAR-2025'!$A$3:$BG$215,E$11,FALSE)</f>
        <v>1.1114107900957999</v>
      </c>
      <c r="F94" s="5">
        <f>VLOOKUP($A94,'EDGAR-2025'!$A$3:$BG$215,F$11,FALSE)</f>
        <v>1.1100020234376999</v>
      </c>
      <c r="G94" s="5">
        <f>VLOOKUP($A94,'EDGAR-2025'!$A$3:$BG$215,G$11,FALSE)</f>
        <v>1.1131223107566</v>
      </c>
      <c r="H94" s="5">
        <f>VLOOKUP($A94,'EDGAR-2025'!$A$3:$BG$215,H$11,FALSE)</f>
        <v>1.113481609795</v>
      </c>
      <c r="I94" s="5">
        <f>VLOOKUP($A94,'EDGAR-2025'!$A$3:$BG$215,I$11,FALSE)</f>
        <v>1.1156693420013</v>
      </c>
      <c r="J94" s="5">
        <f>VLOOKUP($A94,'EDGAR-2025'!$A$3:$BG$215,J$11,FALSE)</f>
        <v>1.1141200736846999</v>
      </c>
      <c r="K94" s="5">
        <f>VLOOKUP($A94,'EDGAR-2025'!$A$3:$BG$215,K$11,FALSE)</f>
        <v>1.1141535895651999</v>
      </c>
      <c r="L94" s="5">
        <f>VLOOKUP($A94,'EDGAR-2025'!$A$3:$BG$215,L$11,FALSE)</f>
        <v>1.1167845563901999</v>
      </c>
      <c r="M94" s="5">
        <f>VLOOKUP($A94,'EDGAR-2025'!$A$3:$BG$215,M$11,FALSE)</f>
        <v>1.1156205786597</v>
      </c>
      <c r="N94" s="5">
        <f>VLOOKUP($A94,'EDGAR-2025'!$A$3:$BG$215,N$11,FALSE)</f>
        <v>1.1147667987856</v>
      </c>
      <c r="O94" s="5">
        <f>VLOOKUP($A94,'EDGAR-2025'!$A$3:$BG$215,O$11,FALSE)</f>
        <v>1.1147689982739</v>
      </c>
      <c r="P94" s="5">
        <f>VLOOKUP($A94,'EDGAR-2025'!$A$3:$BG$215,P$11,FALSE)</f>
        <v>1.1147689741058</v>
      </c>
      <c r="Q94" s="5">
        <f>VLOOKUP($A94,'EDGAR-2025'!$A$3:$BG$215,Q$11,FALSE)</f>
        <v>1.1174391883935</v>
      </c>
      <c r="R94" s="5">
        <f>VLOOKUP($A94,'EDGAR-2025'!$A$3:$BG$215,R$11,FALSE)</f>
        <v>1.1549550174173</v>
      </c>
      <c r="S94" s="5"/>
      <c r="T94" s="46">
        <f t="shared" si="37"/>
        <v>2.3614040735862041E-3</v>
      </c>
      <c r="U94" s="15">
        <f t="shared" si="38"/>
        <v>-1.0422580826711103E-3</v>
      </c>
      <c r="V94" s="15">
        <f t="shared" si="39"/>
        <v>-7.6529591729623814E-4</v>
      </c>
      <c r="W94" s="5">
        <f>VLOOKUP($A94,'EDGAR-P-2025'!$A$3:$BI$215,W$11,FALSE)</f>
        <v>0.44879799999101111</v>
      </c>
      <c r="X94" s="4">
        <f t="shared" si="35"/>
        <v>2.4857966806493001</v>
      </c>
      <c r="Y94" s="486">
        <f>VLOOKUP($A94,'EDGAR-GDP-2025'!$C$3:$AQ$214,'data countries EDGAR'!$Y$11,FALSE)</f>
        <v>0</v>
      </c>
      <c r="Z94" s="46">
        <f t="shared" si="36"/>
        <v>3.0406212327667048E-5</v>
      </c>
      <c r="AA94" s="46">
        <f t="shared" si="40"/>
        <v>5.8196630696027186E-5</v>
      </c>
    </row>
    <row r="95" spans="1:27" ht="15" x14ac:dyDescent="0.25">
      <c r="A95" s="45" t="s">
        <v>138</v>
      </c>
      <c r="B95" s="5">
        <f>VLOOKUP($A95,'EDGAR-2025'!$A$3:$BG$215,B$11,FALSE)</f>
        <v>3.9193284784703999</v>
      </c>
      <c r="C95" s="5">
        <f>VLOOKUP($A95,'EDGAR-2025'!$A$3:$BG$215,C$11,FALSE)</f>
        <v>11.765652600633</v>
      </c>
      <c r="D95" s="5">
        <f>VLOOKUP($A95,'EDGAR-2025'!$A$3:$BG$215,D$11,FALSE)</f>
        <v>11.779085344932</v>
      </c>
      <c r="E95" s="5">
        <f>VLOOKUP($A95,'EDGAR-2025'!$A$3:$BG$215,E$11,FALSE)</f>
        <v>12.142714128899</v>
      </c>
      <c r="F95" s="5">
        <f>VLOOKUP($A95,'EDGAR-2025'!$A$3:$BG$215,F$11,FALSE)</f>
        <v>12.57924615103</v>
      </c>
      <c r="G95" s="5">
        <f>VLOOKUP($A95,'EDGAR-2025'!$A$3:$BG$215,G$11,FALSE)</f>
        <v>13.535326021856999</v>
      </c>
      <c r="H95" s="5">
        <f>VLOOKUP($A95,'EDGAR-2025'!$A$3:$BG$215,H$11,FALSE)</f>
        <v>14.535668993270001</v>
      </c>
      <c r="I95" s="5">
        <f>VLOOKUP($A95,'EDGAR-2025'!$A$3:$BG$215,I$11,FALSE)</f>
        <v>16.957612576679001</v>
      </c>
      <c r="J95" s="5">
        <f>VLOOKUP($A95,'EDGAR-2025'!$A$3:$BG$215,J$11,FALSE)</f>
        <v>18.023764553787</v>
      </c>
      <c r="K95" s="5">
        <f>VLOOKUP($A95,'EDGAR-2025'!$A$3:$BG$215,K$11,FALSE)</f>
        <v>17.057316401801</v>
      </c>
      <c r="L95" s="5">
        <f>VLOOKUP($A95,'EDGAR-2025'!$A$3:$BG$215,L$11,FALSE)</f>
        <v>18.739740379922001</v>
      </c>
      <c r="M95" s="5">
        <f>VLOOKUP($A95,'EDGAR-2025'!$A$3:$BG$215,M$11,FALSE)</f>
        <v>19.662959886292001</v>
      </c>
      <c r="N95" s="5">
        <f>VLOOKUP($A95,'EDGAR-2025'!$A$3:$BG$215,N$11,FALSE)</f>
        <v>17.618715753155001</v>
      </c>
      <c r="O95" s="5">
        <f>VLOOKUP($A95,'EDGAR-2025'!$A$3:$BG$215,O$11,FALSE)</f>
        <v>20.204741373158999</v>
      </c>
      <c r="P95" s="5">
        <f>VLOOKUP($A95,'EDGAR-2025'!$A$3:$BG$215,P$11,FALSE)</f>
        <v>18.951792488022999</v>
      </c>
      <c r="Q95" s="5">
        <f>VLOOKUP($A95,'EDGAR-2025'!$A$3:$BG$215,Q$11,FALSE)</f>
        <v>20.127877116299</v>
      </c>
      <c r="R95" s="5">
        <f>VLOOKUP($A95,'EDGAR-2025'!$A$3:$BG$215,R$11,FALSE)</f>
        <v>20.369356005976002</v>
      </c>
      <c r="S95" s="5"/>
      <c r="T95" s="46">
        <f t="shared" si="37"/>
        <v>9.8633568053141163E-2</v>
      </c>
      <c r="U95" s="15">
        <f t="shared" si="38"/>
        <v>4.9265330663766704E-2</v>
      </c>
      <c r="V95" s="15">
        <f t="shared" si="39"/>
        <v>-0.10396421215109841</v>
      </c>
      <c r="W95" s="5">
        <f>VLOOKUP($A95,'EDGAR-P-2025'!$A$3:$BI$215,W$11,FALSE)</f>
        <v>17.577841999999478</v>
      </c>
      <c r="X95" s="4">
        <f t="shared" si="35"/>
        <v>1.1186219495142</v>
      </c>
      <c r="Y95" s="486">
        <f>VLOOKUP($A95,'EDGAR-GDP-2025'!$C$3:$AQ$214,'data countries EDGAR'!$Y$11,FALSE)</f>
        <v>9.7088460933066001E-2</v>
      </c>
      <c r="Z95" s="46">
        <f t="shared" si="36"/>
        <v>5.3591350386461979E-4</v>
      </c>
      <c r="AA95" s="46">
        <f t="shared" si="40"/>
        <v>2.279357705086864E-3</v>
      </c>
    </row>
    <row r="96" spans="1:27" ht="15" x14ac:dyDescent="0.25">
      <c r="A96" s="45" t="s">
        <v>139</v>
      </c>
      <c r="B96" s="5">
        <f>VLOOKUP($A96,'EDGAR-2025'!$A$3:$BG$215,B$11,FALSE)</f>
        <v>0.94697969512568003</v>
      </c>
      <c r="C96" s="5">
        <f>VLOOKUP($A96,'EDGAR-2025'!$A$3:$BG$215,C$11,FALSE)</f>
        <v>1.7522522589694001</v>
      </c>
      <c r="D96" s="5">
        <f>VLOOKUP($A96,'EDGAR-2025'!$A$3:$BG$215,D$11,FALSE)</f>
        <v>2.5103467218311999</v>
      </c>
      <c r="E96" s="5">
        <f>VLOOKUP($A96,'EDGAR-2025'!$A$3:$BG$215,E$11,FALSE)</f>
        <v>2.6535202988507001</v>
      </c>
      <c r="F96" s="5">
        <f>VLOOKUP($A96,'EDGAR-2025'!$A$3:$BG$215,F$11,FALSE)</f>
        <v>2.5110530218889999</v>
      </c>
      <c r="G96" s="5">
        <f>VLOOKUP($A96,'EDGAR-2025'!$A$3:$BG$215,G$11,FALSE)</f>
        <v>2.2698622214809001</v>
      </c>
      <c r="H96" s="5">
        <f>VLOOKUP($A96,'EDGAR-2025'!$A$3:$BG$215,H$11,FALSE)</f>
        <v>2.3734323459577</v>
      </c>
      <c r="I96" s="5">
        <f>VLOOKUP($A96,'EDGAR-2025'!$A$3:$BG$215,I$11,FALSE)</f>
        <v>2.8672848691192998</v>
      </c>
      <c r="J96" s="5">
        <f>VLOOKUP($A96,'EDGAR-2025'!$A$3:$BG$215,J$11,FALSE)</f>
        <v>3.2295117575973</v>
      </c>
      <c r="K96" s="5">
        <f>VLOOKUP($A96,'EDGAR-2025'!$A$3:$BG$215,K$11,FALSE)</f>
        <v>3.2700931411031999</v>
      </c>
      <c r="L96" s="5">
        <f>VLOOKUP($A96,'EDGAR-2025'!$A$3:$BG$215,L$11,FALSE)</f>
        <v>3.7415160384189998</v>
      </c>
      <c r="M96" s="5">
        <f>VLOOKUP($A96,'EDGAR-2025'!$A$3:$BG$215,M$11,FALSE)</f>
        <v>4.8140344536353004</v>
      </c>
      <c r="N96" s="5">
        <f>VLOOKUP($A96,'EDGAR-2025'!$A$3:$BG$215,N$11,FALSE)</f>
        <v>5.3934482267243</v>
      </c>
      <c r="O96" s="5">
        <f>VLOOKUP($A96,'EDGAR-2025'!$A$3:$BG$215,O$11,FALSE)</f>
        <v>5.0776691697757999</v>
      </c>
      <c r="P96" s="5">
        <f>VLOOKUP($A96,'EDGAR-2025'!$A$3:$BG$215,P$11,FALSE)</f>
        <v>5.2207972012311998</v>
      </c>
      <c r="Q96" s="5">
        <f>VLOOKUP($A96,'EDGAR-2025'!$A$3:$BG$215,Q$11,FALSE)</f>
        <v>5.0263955885831004</v>
      </c>
      <c r="R96" s="5">
        <f>VLOOKUP($A96,'EDGAR-2025'!$A$3:$BG$215,R$11,FALSE)</f>
        <v>5.2054030457428002</v>
      </c>
      <c r="S96" s="5"/>
      <c r="T96" s="46">
        <f t="shared" si="37"/>
        <v>0.14416191740543538</v>
      </c>
      <c r="U96" s="15">
        <f t="shared" si="38"/>
        <v>0.28665343251328124</v>
      </c>
      <c r="V96" s="15">
        <f t="shared" si="39"/>
        <v>0.12035929087533992</v>
      </c>
      <c r="W96" s="5">
        <f>VLOOKUP($A96,'EDGAR-P-2025'!$A$3:$BI$215,W$11,FALSE)</f>
        <v>13.398180000000025</v>
      </c>
      <c r="X96" s="4">
        <f t="shared" si="35"/>
        <v>0.35930510365104001</v>
      </c>
      <c r="Y96" s="486">
        <f>VLOOKUP($A96,'EDGAR-GDP-2025'!$C$3:$AQ$214,'data countries EDGAR'!$Y$11,FALSE)</f>
        <v>9.9055334109712997E-2</v>
      </c>
      <c r="Z96" s="46">
        <f t="shared" si="36"/>
        <v>1.3120639449461886E-4</v>
      </c>
      <c r="AA96" s="46">
        <f t="shared" si="40"/>
        <v>1.7373716760647685E-3</v>
      </c>
    </row>
    <row r="97" spans="1:27" ht="15" x14ac:dyDescent="0.25">
      <c r="A97" s="45" t="s">
        <v>140</v>
      </c>
      <c r="B97" s="5">
        <f>VLOOKUP($A97,'EDGAR-2025'!$A$3:$BG$215,B$11,FALSE)</f>
        <v>0.16898501692879001</v>
      </c>
      <c r="C97" s="5">
        <f>VLOOKUP($A97,'EDGAR-2025'!$A$3:$BG$215,C$11,FALSE)</f>
        <v>0.27531445681837002</v>
      </c>
      <c r="D97" s="5">
        <f>VLOOKUP($A97,'EDGAR-2025'!$A$3:$BG$215,D$11,FALSE)</f>
        <v>0.31377391853994002</v>
      </c>
      <c r="E97" s="5">
        <f>VLOOKUP($A97,'EDGAR-2025'!$A$3:$BG$215,E$11,FALSE)</f>
        <v>0.31836278000688001</v>
      </c>
      <c r="F97" s="5">
        <f>VLOOKUP($A97,'EDGAR-2025'!$A$3:$BG$215,F$11,FALSE)</f>
        <v>0.32022660169881001</v>
      </c>
      <c r="G97" s="5">
        <f>VLOOKUP($A97,'EDGAR-2025'!$A$3:$BG$215,G$11,FALSE)</f>
        <v>0.32946229135430999</v>
      </c>
      <c r="H97" s="5">
        <f>VLOOKUP($A97,'EDGAR-2025'!$A$3:$BG$215,H$11,FALSE)</f>
        <v>0.3412141975936</v>
      </c>
      <c r="I97" s="5">
        <f>VLOOKUP($A97,'EDGAR-2025'!$A$3:$BG$215,I$11,FALSE)</f>
        <v>0.36253498186296002</v>
      </c>
      <c r="J97" s="5">
        <f>VLOOKUP($A97,'EDGAR-2025'!$A$3:$BG$215,J$11,FALSE)</f>
        <v>0.3787785141085</v>
      </c>
      <c r="K97" s="5">
        <f>VLOOKUP($A97,'EDGAR-2025'!$A$3:$BG$215,K$11,FALSE)</f>
        <v>0.30662191484019002</v>
      </c>
      <c r="L97" s="5">
        <f>VLOOKUP($A97,'EDGAR-2025'!$A$3:$BG$215,L$11,FALSE)</f>
        <v>0.35259861927621</v>
      </c>
      <c r="M97" s="5">
        <f>VLOOKUP($A97,'EDGAR-2025'!$A$3:$BG$215,M$11,FALSE)</f>
        <v>0.35658665607440998</v>
      </c>
      <c r="N97" s="5">
        <f>VLOOKUP($A97,'EDGAR-2025'!$A$3:$BG$215,N$11,FALSE)</f>
        <v>0.33629519558171</v>
      </c>
      <c r="O97" s="5">
        <f>VLOOKUP($A97,'EDGAR-2025'!$A$3:$BG$215,O$11,FALSE)</f>
        <v>0.33604569277058</v>
      </c>
      <c r="P97" s="5">
        <f>VLOOKUP($A97,'EDGAR-2025'!$A$3:$BG$215,P$11,FALSE)</f>
        <v>0.34386750712368003</v>
      </c>
      <c r="Q97" s="5">
        <f>VLOOKUP($A97,'EDGAR-2025'!$A$3:$BG$215,Q$11,FALSE)</f>
        <v>0.32931341822295002</v>
      </c>
      <c r="R97" s="5">
        <f>VLOOKUP($A97,'EDGAR-2025'!$A$3:$BG$215,R$11,FALSE)</f>
        <v>0.34216062171671002</v>
      </c>
      <c r="S97" s="5"/>
      <c r="T97" s="46">
        <f t="shared" si="37"/>
        <v>0.14994591779254529</v>
      </c>
      <c r="U97" s="15">
        <f t="shared" si="38"/>
        <v>1.1310415243219962E-2</v>
      </c>
      <c r="V97" s="15">
        <f t="shared" si="39"/>
        <v>-5.6904710670008019E-2</v>
      </c>
      <c r="W97" s="5">
        <f>VLOOKUP($A97,'EDGAR-P-2025'!$A$3:$BI$215,W$11,FALSE)</f>
        <v>1.9537229997000551</v>
      </c>
      <c r="X97" s="4">
        <f t="shared" si="35"/>
        <v>0.18251648577057999</v>
      </c>
      <c r="Y97" s="486">
        <f>VLOOKUP($A97,'EDGAR-GDP-2025'!$C$3:$AQ$214,'data countries EDGAR'!$Y$11,FALSE)</f>
        <v>6.5712811655354003E-2</v>
      </c>
      <c r="Z97" s="46">
        <f t="shared" si="36"/>
        <v>9.7187608271239932E-6</v>
      </c>
      <c r="AA97" s="46">
        <f t="shared" si="40"/>
        <v>2.5334358864824669E-4</v>
      </c>
    </row>
    <row r="98" spans="1:27" ht="15" x14ac:dyDescent="0.25">
      <c r="A98" s="45" t="s">
        <v>141</v>
      </c>
      <c r="B98" s="5">
        <f>VLOOKUP($A98,'EDGAR-2025'!$A$3:$BG$215,B$11,FALSE)</f>
        <v>1.1736565148789</v>
      </c>
      <c r="C98" s="5">
        <f>VLOOKUP($A98,'EDGAR-2025'!$A$3:$BG$215,C$11,FALSE)</f>
        <v>1.4833979495469001</v>
      </c>
      <c r="D98" s="5">
        <f>VLOOKUP($A98,'EDGAR-2025'!$A$3:$BG$215,D$11,FALSE)</f>
        <v>1.7611573290149001</v>
      </c>
      <c r="E98" s="5">
        <f>VLOOKUP($A98,'EDGAR-2025'!$A$3:$BG$215,E$11,FALSE)</f>
        <v>1.8333767453789001</v>
      </c>
      <c r="F98" s="5">
        <f>VLOOKUP($A98,'EDGAR-2025'!$A$3:$BG$215,F$11,FALSE)</f>
        <v>2.0026219246836998</v>
      </c>
      <c r="G98" s="5">
        <f>VLOOKUP($A98,'EDGAR-2025'!$A$3:$BG$215,G$11,FALSE)</f>
        <v>1.9773999654858001</v>
      </c>
      <c r="H98" s="5">
        <f>VLOOKUP($A98,'EDGAR-2025'!$A$3:$BG$215,H$11,FALSE)</f>
        <v>2.0651342053861002</v>
      </c>
      <c r="I98" s="5">
        <f>VLOOKUP($A98,'EDGAR-2025'!$A$3:$BG$215,I$11,FALSE)</f>
        <v>2.0746026862611</v>
      </c>
      <c r="J98" s="5">
        <f>VLOOKUP($A98,'EDGAR-2025'!$A$3:$BG$215,J$11,FALSE)</f>
        <v>2.4564155575275</v>
      </c>
      <c r="K98" s="5">
        <f>VLOOKUP($A98,'EDGAR-2025'!$A$3:$BG$215,K$11,FALSE)</f>
        <v>2.4688426720705001</v>
      </c>
      <c r="L98" s="5">
        <f>VLOOKUP($A98,'EDGAR-2025'!$A$3:$BG$215,L$11,FALSE)</f>
        <v>2.5807890114381999</v>
      </c>
      <c r="M98" s="5">
        <f>VLOOKUP($A98,'EDGAR-2025'!$A$3:$BG$215,M$11,FALSE)</f>
        <v>2.7934293083537001</v>
      </c>
      <c r="N98" s="5">
        <f>VLOOKUP($A98,'EDGAR-2025'!$A$3:$BG$215,N$11,FALSE)</f>
        <v>3.3298480932700998</v>
      </c>
      <c r="O98" s="5">
        <f>VLOOKUP($A98,'EDGAR-2025'!$A$3:$BG$215,O$11,FALSE)</f>
        <v>3.3211210792882002</v>
      </c>
      <c r="P98" s="5">
        <f>VLOOKUP($A98,'EDGAR-2025'!$A$3:$BG$215,P$11,FALSE)</f>
        <v>3.6840231397524001</v>
      </c>
      <c r="Q98" s="5">
        <f>VLOOKUP($A98,'EDGAR-2025'!$A$3:$BG$215,Q$11,FALSE)</f>
        <v>3.7404794060343001</v>
      </c>
      <c r="R98" s="5">
        <f>VLOOKUP($A98,'EDGAR-2025'!$A$3:$BG$215,R$11,FALSE)</f>
        <v>3.7886034972510001</v>
      </c>
      <c r="S98" s="5"/>
      <c r="T98" s="46">
        <f t="shared" si="37"/>
        <v>4.5343650542873926E-2</v>
      </c>
      <c r="U98" s="15">
        <f t="shared" si="38"/>
        <v>8.2393522280615139E-2</v>
      </c>
      <c r="V98" s="15">
        <f t="shared" si="39"/>
        <v>0.19202876668911895</v>
      </c>
      <c r="W98" s="5">
        <f>VLOOKUP($A98,'EDGAR-P-2025'!$A$3:$BI$215,W$11,FALSE)</f>
        <v>0.78650799999999332</v>
      </c>
      <c r="X98" s="4">
        <f t="shared" si="35"/>
        <v>3.5516858167415002</v>
      </c>
      <c r="Y98" s="486">
        <f>VLOOKUP($A98,'EDGAR-GDP-2025'!$C$3:$AQ$214,'data countries EDGAR'!$Y$11,FALSE)</f>
        <v>0.17810721600554</v>
      </c>
      <c r="Z98" s="46">
        <f t="shared" si="36"/>
        <v>7.6134849335760956E-5</v>
      </c>
      <c r="AA98" s="46">
        <f t="shared" si="40"/>
        <v>1.0198823438693426E-4</v>
      </c>
    </row>
    <row r="99" spans="1:27" ht="15" x14ac:dyDescent="0.25">
      <c r="A99" s="45" t="s">
        <v>142</v>
      </c>
      <c r="B99" s="5">
        <f>VLOOKUP($A99,'EDGAR-2025'!$A$3:$BG$215,B$11,FALSE)</f>
        <v>1.1416007093825</v>
      </c>
      <c r="C99" s="5">
        <f>VLOOKUP($A99,'EDGAR-2025'!$A$3:$BG$215,C$11,FALSE)</f>
        <v>1.8290742250815</v>
      </c>
      <c r="D99" s="5">
        <f>VLOOKUP($A99,'EDGAR-2025'!$A$3:$BG$215,D$11,FALSE)</f>
        <v>2.5988818252887</v>
      </c>
      <c r="E99" s="5">
        <f>VLOOKUP($A99,'EDGAR-2025'!$A$3:$BG$215,E$11,FALSE)</f>
        <v>2.9444124018347999</v>
      </c>
      <c r="F99" s="5">
        <f>VLOOKUP($A99,'EDGAR-2025'!$A$3:$BG$215,F$11,FALSE)</f>
        <v>2.7585924671423001</v>
      </c>
      <c r="G99" s="5">
        <f>VLOOKUP($A99,'EDGAR-2025'!$A$3:$BG$215,G$11,FALSE)</f>
        <v>2.9774487160133001</v>
      </c>
      <c r="H99" s="5">
        <f>VLOOKUP($A99,'EDGAR-2025'!$A$3:$BG$215,H$11,FALSE)</f>
        <v>3.228281587563</v>
      </c>
      <c r="I99" s="5">
        <f>VLOOKUP($A99,'EDGAR-2025'!$A$3:$BG$215,I$11,FALSE)</f>
        <v>3.4939657714819998</v>
      </c>
      <c r="J99" s="5">
        <f>VLOOKUP($A99,'EDGAR-2025'!$A$3:$BG$215,J$11,FALSE)</f>
        <v>3.5780406897165999</v>
      </c>
      <c r="K99" s="5">
        <f>VLOOKUP($A99,'EDGAR-2025'!$A$3:$BG$215,K$11,FALSE)</f>
        <v>3.5866515522654998</v>
      </c>
      <c r="L99" s="5">
        <f>VLOOKUP($A99,'EDGAR-2025'!$A$3:$BG$215,L$11,FALSE)</f>
        <v>3.55768229785</v>
      </c>
      <c r="M99" s="5">
        <f>VLOOKUP($A99,'EDGAR-2025'!$A$3:$BG$215,M$11,FALSE)</f>
        <v>3.5949221660255</v>
      </c>
      <c r="N99" s="5">
        <f>VLOOKUP($A99,'EDGAR-2025'!$A$3:$BG$215,N$11,FALSE)</f>
        <v>3.4445366079208002</v>
      </c>
      <c r="O99" s="5">
        <f>VLOOKUP($A99,'EDGAR-2025'!$A$3:$BG$215,O$11,FALSE)</f>
        <v>3.4082669459449999</v>
      </c>
      <c r="P99" s="5">
        <f>VLOOKUP($A99,'EDGAR-2025'!$A$3:$BG$215,P$11,FALSE)</f>
        <v>3.3893485514733999</v>
      </c>
      <c r="Q99" s="5">
        <f>VLOOKUP($A99,'EDGAR-2025'!$A$3:$BG$215,Q$11,FALSE)</f>
        <v>3.3805375145631</v>
      </c>
      <c r="R99" s="5">
        <f>VLOOKUP($A99,'EDGAR-2025'!$A$3:$BG$215,R$11,FALSE)</f>
        <v>3.5137979374136998</v>
      </c>
      <c r="S99" s="5"/>
      <c r="T99" s="46">
        <f t="shared" si="37"/>
        <v>-8.0769637064970201E-3</v>
      </c>
      <c r="U99" s="15">
        <f t="shared" si="38"/>
        <v>1.0467451857071319E-2</v>
      </c>
      <c r="V99" s="15">
        <f t="shared" si="39"/>
        <v>-4.1832771659410906E-2</v>
      </c>
      <c r="W99" s="5">
        <f>VLOOKUP($A99,'EDGAR-P-2025'!$A$3:$BI$215,W$11,FALSE)</f>
        <v>11.242855999999845</v>
      </c>
      <c r="X99" s="4">
        <f t="shared" si="35"/>
        <v>0.31975168640651003</v>
      </c>
      <c r="Y99" s="486">
        <f>VLOOKUP($A99,'EDGAR-GDP-2025'!$C$3:$AQ$214,'data countries EDGAR'!$Y$11,FALSE)</f>
        <v>9.5580074526141007E-2</v>
      </c>
      <c r="Z99" s="46">
        <f t="shared" si="36"/>
        <v>9.7979518101871184E-5</v>
      </c>
      <c r="AA99" s="46">
        <f t="shared" si="40"/>
        <v>1.4578860391840187E-3</v>
      </c>
    </row>
    <row r="100" spans="1:27" ht="15" x14ac:dyDescent="0.25">
      <c r="A100" s="45" t="s">
        <v>143</v>
      </c>
      <c r="B100" s="5">
        <f>VLOOKUP($A100,'EDGAR-2025'!$A$3:$BG$215,B$11,FALSE)</f>
        <v>2.3603767206324999</v>
      </c>
      <c r="C100" s="5">
        <f>VLOOKUP($A100,'EDGAR-2025'!$A$3:$BG$215,C$11,FALSE)</f>
        <v>7.0954605050978996</v>
      </c>
      <c r="D100" s="5">
        <f>VLOOKUP($A100,'EDGAR-2025'!$A$3:$BG$215,D$11,FALSE)</f>
        <v>7.9831973862809997</v>
      </c>
      <c r="E100" s="5">
        <f>VLOOKUP($A100,'EDGAR-2025'!$A$3:$BG$215,E$11,FALSE)</f>
        <v>9.4909564715930994</v>
      </c>
      <c r="F100" s="5">
        <f>VLOOKUP($A100,'EDGAR-2025'!$A$3:$BG$215,F$11,FALSE)</f>
        <v>9.9296424145518003</v>
      </c>
      <c r="G100" s="5">
        <f>VLOOKUP($A100,'EDGAR-2025'!$A$3:$BG$215,G$11,FALSE)</f>
        <v>10.120200228122</v>
      </c>
      <c r="H100" s="5">
        <f>VLOOKUP($A100,'EDGAR-2025'!$A$3:$BG$215,H$11,FALSE)</f>
        <v>9.9347498725569992</v>
      </c>
      <c r="I100" s="5">
        <f>VLOOKUP($A100,'EDGAR-2025'!$A$3:$BG$215,I$11,FALSE)</f>
        <v>10.818802572334</v>
      </c>
      <c r="J100" s="5">
        <f>VLOOKUP($A100,'EDGAR-2025'!$A$3:$BG$215,J$11,FALSE)</f>
        <v>9.7320588443561995</v>
      </c>
      <c r="K100" s="5">
        <f>VLOOKUP($A100,'EDGAR-2025'!$A$3:$BG$215,K$11,FALSE)</f>
        <v>9.3472069261138007</v>
      </c>
      <c r="L100" s="5">
        <f>VLOOKUP($A100,'EDGAR-2025'!$A$3:$BG$215,L$11,FALSE)</f>
        <v>9.0060994835806998</v>
      </c>
      <c r="M100" s="5">
        <f>VLOOKUP($A100,'EDGAR-2025'!$A$3:$BG$215,M$11,FALSE)</f>
        <v>10.152518304120999</v>
      </c>
      <c r="N100" s="5">
        <f>VLOOKUP($A100,'EDGAR-2025'!$A$3:$BG$215,N$11,FALSE)</f>
        <v>9.2220213364778996</v>
      </c>
      <c r="O100" s="5">
        <f>VLOOKUP($A100,'EDGAR-2025'!$A$3:$BG$215,O$11,FALSE)</f>
        <v>10.370614209337001</v>
      </c>
      <c r="P100" s="5">
        <f>VLOOKUP($A100,'EDGAR-2025'!$A$3:$BG$215,P$11,FALSE)</f>
        <v>10.570683496514</v>
      </c>
      <c r="Q100" s="5">
        <f>VLOOKUP($A100,'EDGAR-2025'!$A$3:$BG$215,Q$11,FALSE)</f>
        <v>11.849109005762999</v>
      </c>
      <c r="R100" s="5">
        <f>VLOOKUP($A100,'EDGAR-2025'!$A$3:$BG$215,R$11,FALSE)</f>
        <v>12.292755850365999</v>
      </c>
      <c r="S100" s="5"/>
      <c r="T100" s="46">
        <f t="shared" si="37"/>
        <v>-3.6492980761999694E-2</v>
      </c>
      <c r="U100" s="15">
        <f t="shared" si="38"/>
        <v>0.12729359948003816</v>
      </c>
      <c r="V100" s="15">
        <f t="shared" si="39"/>
        <v>-9.165183846705327E-2</v>
      </c>
      <c r="W100" s="5">
        <f>VLOOKUP($A100,'EDGAR-P-2025'!$A$3:$BI$215,W$11,FALSE)</f>
        <v>9.5686880000003143</v>
      </c>
      <c r="X100" s="4">
        <f t="shared" si="35"/>
        <v>1.0610146661821001</v>
      </c>
      <c r="Y100" s="486">
        <f>VLOOKUP($A100,'EDGAR-GDP-2025'!$C$3:$AQ$214,'data countries EDGAR'!$Y$11,FALSE)</f>
        <v>0.16247773608857999</v>
      </c>
      <c r="Z100" s="46">
        <f t="shared" si="36"/>
        <v>2.767066448222918E-4</v>
      </c>
      <c r="AA100" s="46">
        <f t="shared" si="40"/>
        <v>1.2407929665298834E-3</v>
      </c>
    </row>
    <row r="101" spans="1:27" ht="15" x14ac:dyDescent="0.25">
      <c r="A101" s="45" t="s">
        <v>144</v>
      </c>
      <c r="B101" s="5">
        <f>VLOOKUP($A101,'EDGAR-2025'!$A$3:$BG$215,B$11,FALSE)</f>
        <v>35.044267166209004</v>
      </c>
      <c r="C101" s="5">
        <f>VLOOKUP($A101,'EDGAR-2025'!$A$3:$BG$215,C$11,FALSE)</f>
        <v>43.005423705139997</v>
      </c>
      <c r="D101" s="5">
        <f>VLOOKUP($A101,'EDGAR-2025'!$A$3:$BG$215,D$11,FALSE)</f>
        <v>42.227739175522998</v>
      </c>
      <c r="E101" s="5">
        <f>VLOOKUP($A101,'EDGAR-2025'!$A$3:$BG$215,E$11,FALSE)</f>
        <v>45.182245808540998</v>
      </c>
      <c r="F101" s="5">
        <f>VLOOKUP($A101,'EDGAR-2025'!$A$3:$BG$215,F$11,FALSE)</f>
        <v>44.646961941748003</v>
      </c>
      <c r="G101" s="5">
        <f>VLOOKUP($A101,'EDGAR-2025'!$A$3:$BG$215,G$11,FALSE)</f>
        <v>46.185834129404</v>
      </c>
      <c r="H101" s="5">
        <f>VLOOKUP($A101,'EDGAR-2025'!$A$3:$BG$215,H$11,FALSE)</f>
        <v>47.554318032189002</v>
      </c>
      <c r="I101" s="5">
        <f>VLOOKUP($A101,'EDGAR-2025'!$A$3:$BG$215,I$11,FALSE)</f>
        <v>44.245463021545</v>
      </c>
      <c r="J101" s="5">
        <f>VLOOKUP($A101,'EDGAR-2025'!$A$3:$BG$215,J$11,FALSE)</f>
        <v>45.079386536583002</v>
      </c>
      <c r="K101" s="5">
        <f>VLOOKUP($A101,'EDGAR-2025'!$A$3:$BG$215,K$11,FALSE)</f>
        <v>44.134788026667998</v>
      </c>
      <c r="L101" s="5">
        <f>VLOOKUP($A101,'EDGAR-2025'!$A$3:$BG$215,L$11,FALSE)</f>
        <v>44.059121536753999</v>
      </c>
      <c r="M101" s="5">
        <f>VLOOKUP($A101,'EDGAR-2025'!$A$3:$BG$215,M$11,FALSE)</f>
        <v>43.508225279252002</v>
      </c>
      <c r="N101" s="5">
        <f>VLOOKUP($A101,'EDGAR-2025'!$A$3:$BG$215,N$11,FALSE)</f>
        <v>34.061876596965</v>
      </c>
      <c r="O101" s="5">
        <f>VLOOKUP($A101,'EDGAR-2025'!$A$3:$BG$215,O$11,FALSE)</f>
        <v>34.537338845294002</v>
      </c>
      <c r="P101" s="5">
        <f>VLOOKUP($A101,'EDGAR-2025'!$A$3:$BG$215,P$11,FALSE)</f>
        <v>32.132151557481997</v>
      </c>
      <c r="Q101" s="5">
        <f>VLOOKUP($A101,'EDGAR-2025'!$A$3:$BG$215,Q$11,FALSE)</f>
        <v>34.119384964722002</v>
      </c>
      <c r="R101" s="5">
        <f>VLOOKUP($A101,'EDGAR-2025'!$A$3:$BG$215,R$11,FALSE)</f>
        <v>34.616164016463998</v>
      </c>
      <c r="S101" s="5"/>
      <c r="T101" s="46">
        <f t="shared" si="37"/>
        <v>-1.7144409953498974E-3</v>
      </c>
      <c r="U101" s="15">
        <f t="shared" si="38"/>
        <v>-1.2503568802261333E-2</v>
      </c>
      <c r="V101" s="15">
        <f t="shared" si="39"/>
        <v>-0.21711638711201886</v>
      </c>
      <c r="W101" s="5">
        <f>VLOOKUP($A101,'EDGAR-P-2025'!$A$3:$BI$215,W$11,FALSE)</f>
        <v>7.4907759999999977</v>
      </c>
      <c r="X101" s="4">
        <f t="shared" si="35"/>
        <v>5.8082400647479</v>
      </c>
      <c r="Y101" s="486">
        <f>VLOOKUP($A101,'EDGAR-GDP-2025'!$C$3:$AQ$214,'data countries EDGAR'!$Y$11,FALSE)</f>
        <v>7.0713587975772998E-2</v>
      </c>
      <c r="Z101" s="46">
        <f t="shared" si="36"/>
        <v>1.1858156448048458E-3</v>
      </c>
      <c r="AA101" s="46">
        <f t="shared" si="40"/>
        <v>9.7134551514800626E-4</v>
      </c>
    </row>
    <row r="102" spans="1:27" ht="15" x14ac:dyDescent="0.25">
      <c r="A102" s="45" t="s">
        <v>57</v>
      </c>
      <c r="B102" s="5">
        <f>VLOOKUP($A102,'EDGAR-2025'!$A$3:$BG$215,B$11,FALSE)</f>
        <v>72.325278828864995</v>
      </c>
      <c r="C102" s="5">
        <f>VLOOKUP($A102,'EDGAR-2025'!$A$3:$BG$215,C$11,FALSE)</f>
        <v>61.215296456033002</v>
      </c>
      <c r="D102" s="5">
        <f>VLOOKUP($A102,'EDGAR-2025'!$A$3:$BG$215,D$11,FALSE)</f>
        <v>52.346295592017</v>
      </c>
      <c r="E102" s="5">
        <f>VLOOKUP($A102,'EDGAR-2025'!$A$3:$BG$215,E$11,FALSE)</f>
        <v>51.436733175973004</v>
      </c>
      <c r="F102" s="5">
        <f>VLOOKUP($A102,'EDGAR-2025'!$A$3:$BG$215,F$11,FALSE)</f>
        <v>47.652702090920997</v>
      </c>
      <c r="G102" s="5">
        <f>VLOOKUP($A102,'EDGAR-2025'!$A$3:$BG$215,G$11,FALSE)</f>
        <v>44.796584687676997</v>
      </c>
      <c r="H102" s="5">
        <f>VLOOKUP($A102,'EDGAR-2025'!$A$3:$BG$215,H$11,FALSE)</f>
        <v>44.832155309614002</v>
      </c>
      <c r="I102" s="5">
        <f>VLOOKUP($A102,'EDGAR-2025'!$A$3:$BG$215,I$11,FALSE)</f>
        <v>47.541004567487001</v>
      </c>
      <c r="J102" s="5">
        <f>VLOOKUP($A102,'EDGAR-2025'!$A$3:$BG$215,J$11,FALSE)</f>
        <v>48.265087327499998</v>
      </c>
      <c r="K102" s="5">
        <f>VLOOKUP($A102,'EDGAR-2025'!$A$3:$BG$215,K$11,FALSE)</f>
        <v>51.134554091844002</v>
      </c>
      <c r="L102" s="5">
        <f>VLOOKUP($A102,'EDGAR-2025'!$A$3:$BG$215,L$11,FALSE)</f>
        <v>51.259536300907001</v>
      </c>
      <c r="M102" s="5">
        <f>VLOOKUP($A102,'EDGAR-2025'!$A$3:$BG$215,M$11,FALSE)</f>
        <v>51.502786870123998</v>
      </c>
      <c r="N102" s="5">
        <f>VLOOKUP($A102,'EDGAR-2025'!$A$3:$BG$215,N$11,FALSE)</f>
        <v>49.652119703103999</v>
      </c>
      <c r="O102" s="5">
        <f>VLOOKUP($A102,'EDGAR-2025'!$A$3:$BG$215,O$11,FALSE)</f>
        <v>50.986015631710004</v>
      </c>
      <c r="P102" s="5">
        <f>VLOOKUP($A102,'EDGAR-2025'!$A$3:$BG$215,P$11,FALSE)</f>
        <v>47.573289639530998</v>
      </c>
      <c r="Q102" s="5">
        <f>VLOOKUP($A102,'EDGAR-2025'!$A$3:$BG$215,Q$11,FALSE)</f>
        <v>42.977571433370997</v>
      </c>
      <c r="R102" s="5">
        <f>VLOOKUP($A102,'EDGAR-2025'!$A$3:$BG$215,R$11,FALSE)</f>
        <v>42.626870832580003</v>
      </c>
      <c r="S102" s="5"/>
      <c r="T102" s="46">
        <f t="shared" si="37"/>
        <v>2.4441830242327711E-3</v>
      </c>
      <c r="U102" s="15">
        <f t="shared" si="38"/>
        <v>4.7454695608062369E-3</v>
      </c>
      <c r="V102" s="15">
        <f t="shared" si="39"/>
        <v>-3.5933340300339012E-2</v>
      </c>
      <c r="W102" s="5">
        <f>VLOOKUP($A102,'EDGAR-P-2025'!$A$3:$BI$215,W$11,FALSE)</f>
        <v>9.6553609999998891</v>
      </c>
      <c r="X102" s="4">
        <f t="shared" si="35"/>
        <v>5.3341130248909998</v>
      </c>
      <c r="Y102" s="486">
        <f>VLOOKUP($A102,'EDGAR-GDP-2025'!$C$3:$AQ$214,'data countries EDGAR'!$Y$11,FALSE)</f>
        <v>0.13613700301816001</v>
      </c>
      <c r="Z102" s="46">
        <f t="shared" si="36"/>
        <v>1.4037072307513023E-3</v>
      </c>
      <c r="AA102" s="46">
        <f t="shared" si="40"/>
        <v>1.2520320464107944E-3</v>
      </c>
    </row>
    <row r="103" spans="1:27" ht="15" x14ac:dyDescent="0.25">
      <c r="A103" s="45" t="s">
        <v>145</v>
      </c>
      <c r="B103" s="5">
        <f>VLOOKUP($A103,'EDGAR-2025'!$A$3:$BG$215,B$11,FALSE)</f>
        <v>2.3396205157206</v>
      </c>
      <c r="C103" s="5">
        <f>VLOOKUP($A103,'EDGAR-2025'!$A$3:$BG$215,C$11,FALSE)</f>
        <v>3.1273821761847</v>
      </c>
      <c r="D103" s="5">
        <f>VLOOKUP($A103,'EDGAR-2025'!$A$3:$BG$215,D$11,FALSE)</f>
        <v>3.7364016729773</v>
      </c>
      <c r="E103" s="5">
        <f>VLOOKUP($A103,'EDGAR-2025'!$A$3:$BG$215,E$11,FALSE)</f>
        <v>3.6038319719212</v>
      </c>
      <c r="F103" s="5">
        <f>VLOOKUP($A103,'EDGAR-2025'!$A$3:$BG$215,F$11,FALSE)</f>
        <v>3.6450990780704999</v>
      </c>
      <c r="G103" s="5">
        <f>VLOOKUP($A103,'EDGAR-2025'!$A$3:$BG$215,G$11,FALSE)</f>
        <v>3.7105746005364999</v>
      </c>
      <c r="H103" s="5">
        <f>VLOOKUP($A103,'EDGAR-2025'!$A$3:$BG$215,H$11,FALSE)</f>
        <v>3.4638507474659002</v>
      </c>
      <c r="I103" s="5">
        <f>VLOOKUP($A103,'EDGAR-2025'!$A$3:$BG$215,I$11,FALSE)</f>
        <v>3.6291674580448001</v>
      </c>
      <c r="J103" s="5">
        <f>VLOOKUP($A103,'EDGAR-2025'!$A$3:$BG$215,J$11,FALSE)</f>
        <v>3.1788620123248998</v>
      </c>
      <c r="K103" s="5">
        <f>VLOOKUP($A103,'EDGAR-2025'!$A$3:$BG$215,K$11,FALSE)</f>
        <v>3.3299089844116998</v>
      </c>
      <c r="L103" s="5">
        <f>VLOOKUP($A103,'EDGAR-2025'!$A$3:$BG$215,L$11,FALSE)</f>
        <v>3.2946239178016001</v>
      </c>
      <c r="M103" s="5">
        <f>VLOOKUP($A103,'EDGAR-2025'!$A$3:$BG$215,M$11,FALSE)</f>
        <v>3.1768242258124002</v>
      </c>
      <c r="N103" s="5">
        <f>VLOOKUP($A103,'EDGAR-2025'!$A$3:$BG$215,N$11,FALSE)</f>
        <v>3.0717153368712999</v>
      </c>
      <c r="O103" s="5">
        <f>VLOOKUP($A103,'EDGAR-2025'!$A$3:$BG$215,O$11,FALSE)</f>
        <v>3.1636527059623001</v>
      </c>
      <c r="P103" s="5">
        <f>VLOOKUP($A103,'EDGAR-2025'!$A$3:$BG$215,P$11,FALSE)</f>
        <v>3.2394106136891998</v>
      </c>
      <c r="Q103" s="5">
        <f>VLOOKUP($A103,'EDGAR-2025'!$A$3:$BG$215,Q$11,FALSE)</f>
        <v>3.2199816991338999</v>
      </c>
      <c r="R103" s="5">
        <f>VLOOKUP($A103,'EDGAR-2025'!$A$3:$BG$215,R$11,FALSE)</f>
        <v>3.2929707091872999</v>
      </c>
      <c r="S103" s="5"/>
      <c r="T103" s="46">
        <f t="shared" si="37"/>
        <v>-1.059640572018028E-2</v>
      </c>
      <c r="U103" s="15">
        <f t="shared" si="38"/>
        <v>-3.5755125601043991E-2</v>
      </c>
      <c r="V103" s="15">
        <f t="shared" si="39"/>
        <v>-3.308615191456532E-2</v>
      </c>
      <c r="W103" s="5">
        <f>VLOOKUP($A103,'EDGAR-P-2025'!$A$3:$BI$215,W$11,FALSE)</f>
        <v>0.34056599996999959</v>
      </c>
      <c r="X103" s="4">
        <f t="shared" si="35"/>
        <v>9.3280721683675001</v>
      </c>
      <c r="Y103" s="486">
        <f>VLOOKUP($A103,'EDGAR-GDP-2025'!$C$3:$AQ$214,'data countries EDGAR'!$Y$11,FALSE)</f>
        <v>0.13784356473152001</v>
      </c>
      <c r="Z103" s="46">
        <f t="shared" si="36"/>
        <v>8.6584268689071002E-5</v>
      </c>
      <c r="AA103" s="46">
        <f t="shared" si="40"/>
        <v>4.4161947531571528E-5</v>
      </c>
    </row>
    <row r="104" spans="1:27" ht="15" x14ac:dyDescent="0.25">
      <c r="A104" s="45" t="s">
        <v>26</v>
      </c>
      <c r="B104" s="5">
        <f>VLOOKUP($A104,'EDGAR-2025'!$A$3:$BG$215,B$11,FALSE)</f>
        <v>600.68118177472002</v>
      </c>
      <c r="C104" s="5">
        <f>VLOOKUP($A104,'EDGAR-2025'!$A$3:$BG$215,C$11,FALSE)</f>
        <v>1217.7272719993</v>
      </c>
      <c r="D104" s="5">
        <f>VLOOKUP($A104,'EDGAR-2025'!$A$3:$BG$215,D$11,FALSE)</f>
        <v>1730.0541524083001</v>
      </c>
      <c r="E104" s="5">
        <f>VLOOKUP($A104,'EDGAR-2025'!$A$3:$BG$215,E$11,FALSE)</f>
        <v>1845.6437406072</v>
      </c>
      <c r="F104" s="5">
        <f>VLOOKUP($A104,'EDGAR-2025'!$A$3:$BG$215,F$11,FALSE)</f>
        <v>2015.2875618264</v>
      </c>
      <c r="G104" s="5">
        <f>VLOOKUP($A104,'EDGAR-2025'!$A$3:$BG$215,G$11,FALSE)</f>
        <v>2072.6256129144999</v>
      </c>
      <c r="H104" s="5">
        <f>VLOOKUP($A104,'EDGAR-2025'!$A$3:$BG$215,H$11,FALSE)</f>
        <v>2237.6647335820999</v>
      </c>
      <c r="I104" s="5">
        <f>VLOOKUP($A104,'EDGAR-2025'!$A$3:$BG$215,I$11,FALSE)</f>
        <v>2278.2296054181002</v>
      </c>
      <c r="J104" s="5">
        <f>VLOOKUP($A104,'EDGAR-2025'!$A$3:$BG$215,J$11,FALSE)</f>
        <v>2311.9771193593001</v>
      </c>
      <c r="K104" s="5">
        <f>VLOOKUP($A104,'EDGAR-2025'!$A$3:$BG$215,K$11,FALSE)</f>
        <v>2441.2014618621001</v>
      </c>
      <c r="L104" s="5">
        <f>VLOOKUP($A104,'EDGAR-2025'!$A$3:$BG$215,L$11,FALSE)</f>
        <v>2556.7189118845999</v>
      </c>
      <c r="M104" s="5">
        <f>VLOOKUP($A104,'EDGAR-2025'!$A$3:$BG$215,M$11,FALSE)</f>
        <v>2551.4850978520999</v>
      </c>
      <c r="N104" s="5">
        <f>VLOOKUP($A104,'EDGAR-2025'!$A$3:$BG$215,N$11,FALSE)</f>
        <v>2356.9589913082</v>
      </c>
      <c r="O104" s="5">
        <f>VLOOKUP($A104,'EDGAR-2025'!$A$3:$BG$215,O$11,FALSE)</f>
        <v>2597.9343232087999</v>
      </c>
      <c r="P104" s="5">
        <f>VLOOKUP($A104,'EDGAR-2025'!$A$3:$BG$215,P$11,FALSE)</f>
        <v>2807.0804751892001</v>
      </c>
      <c r="Q104" s="5">
        <f>VLOOKUP($A104,'EDGAR-2025'!$A$3:$BG$215,Q$11,FALSE)</f>
        <v>3014.5226251140998</v>
      </c>
      <c r="R104" s="5">
        <f>VLOOKUP($A104,'EDGAR-2025'!$A$3:$BG$215,R$11,FALSE)</f>
        <v>3153.8291299712</v>
      </c>
      <c r="S104" s="5"/>
      <c r="T104" s="46">
        <f t="shared" si="37"/>
        <v>4.7319916781626725E-2</v>
      </c>
      <c r="U104" s="15">
        <f t="shared" si="38"/>
        <v>-2.0470823007454619E-3</v>
      </c>
      <c r="V104" s="15">
        <f t="shared" si="39"/>
        <v>-7.6240345948975552E-2</v>
      </c>
      <c r="W104" s="5">
        <f>VLOOKUP($A104,'EDGAR-P-2025'!$A$3:$BI$215,W$11,FALSE)</f>
        <v>1368.7375130000032</v>
      </c>
      <c r="X104" s="4">
        <f t="shared" si="35"/>
        <v>1.8641157078099999</v>
      </c>
      <c r="Y104" s="486">
        <f>VLOOKUP($A104,'EDGAR-GDP-2025'!$C$3:$AQ$214,'data countries EDGAR'!$Y$11,FALSE)</f>
        <v>0.22820189995814</v>
      </c>
      <c r="Z104" s="46">
        <f t="shared" si="36"/>
        <v>6.9540665635062629E-2</v>
      </c>
      <c r="AA104" s="46">
        <f t="shared" si="40"/>
        <v>0.17748722491066207</v>
      </c>
    </row>
    <row r="105" spans="1:27" ht="15" x14ac:dyDescent="0.25">
      <c r="A105" s="45" t="s">
        <v>146</v>
      </c>
      <c r="B105" s="5">
        <f>VLOOKUP($A105,'EDGAR-2025'!$A$3:$BG$215,B$11,FALSE)</f>
        <v>161.76869938825999</v>
      </c>
      <c r="C105" s="5">
        <f>VLOOKUP($A105,'EDGAR-2025'!$A$3:$BG$215,C$11,FALSE)</f>
        <v>362.59704711997</v>
      </c>
      <c r="D105" s="5">
        <f>VLOOKUP($A105,'EDGAR-2025'!$A$3:$BG$215,D$11,FALSE)</f>
        <v>443.68204157928</v>
      </c>
      <c r="E105" s="5">
        <f>VLOOKUP($A105,'EDGAR-2025'!$A$3:$BG$215,E$11,FALSE)</f>
        <v>499.93621309613002</v>
      </c>
      <c r="F105" s="5">
        <f>VLOOKUP($A105,'EDGAR-2025'!$A$3:$BG$215,F$11,FALSE)</f>
        <v>504.25724492439002</v>
      </c>
      <c r="G105" s="5">
        <f>VLOOKUP($A105,'EDGAR-2025'!$A$3:$BG$215,G$11,FALSE)</f>
        <v>474.96511704759001</v>
      </c>
      <c r="H105" s="5">
        <f>VLOOKUP($A105,'EDGAR-2025'!$A$3:$BG$215,H$11,FALSE)</f>
        <v>505.0761701797</v>
      </c>
      <c r="I105" s="5">
        <f>VLOOKUP($A105,'EDGAR-2025'!$A$3:$BG$215,I$11,FALSE)</f>
        <v>512.39725963530998</v>
      </c>
      <c r="J105" s="5">
        <f>VLOOKUP($A105,'EDGAR-2025'!$A$3:$BG$215,J$11,FALSE)</f>
        <v>507.09651282072002</v>
      </c>
      <c r="K105" s="5">
        <f>VLOOKUP($A105,'EDGAR-2025'!$A$3:$BG$215,K$11,FALSE)</f>
        <v>535.74741146318001</v>
      </c>
      <c r="L105" s="5">
        <f>VLOOKUP($A105,'EDGAR-2025'!$A$3:$BG$215,L$11,FALSE)</f>
        <v>596.46922921225996</v>
      </c>
      <c r="M105" s="5">
        <f>VLOOKUP($A105,'EDGAR-2025'!$A$3:$BG$215,M$11,FALSE)</f>
        <v>637.56915886826005</v>
      </c>
      <c r="N105" s="5">
        <f>VLOOKUP($A105,'EDGAR-2025'!$A$3:$BG$215,N$11,FALSE)</f>
        <v>596.28393103194003</v>
      </c>
      <c r="O105" s="5">
        <f>VLOOKUP($A105,'EDGAR-2025'!$A$3:$BG$215,O$11,FALSE)</f>
        <v>622.68684208432001</v>
      </c>
      <c r="P105" s="5">
        <f>VLOOKUP($A105,'EDGAR-2025'!$A$3:$BG$215,P$11,FALSE)</f>
        <v>722.69957711868005</v>
      </c>
      <c r="Q105" s="5">
        <f>VLOOKUP($A105,'EDGAR-2025'!$A$3:$BG$215,Q$11,FALSE)</f>
        <v>772.56178765568995</v>
      </c>
      <c r="R105" s="5">
        <f>VLOOKUP($A105,'EDGAR-2025'!$A$3:$BG$215,R$11,FALSE)</f>
        <v>812.20415922000996</v>
      </c>
      <c r="S105" s="5"/>
      <c r="T105" s="46">
        <f t="shared" si="37"/>
        <v>0.11334038475938235</v>
      </c>
      <c r="U105" s="15">
        <f t="shared" si="38"/>
        <v>6.8905364506865796E-2</v>
      </c>
      <c r="V105" s="15">
        <f t="shared" si="39"/>
        <v>-6.4754116886087787E-2</v>
      </c>
      <c r="W105" s="5">
        <f>VLOOKUP($A105,'EDGAR-P-2025'!$A$3:$BI$215,W$11,FALSE)</f>
        <v>269.53648199999651</v>
      </c>
      <c r="X105" s="4">
        <f t="shared" si="35"/>
        <v>2.3654280642732002</v>
      </c>
      <c r="Y105" s="486">
        <f>VLOOKUP($A105,'EDGAR-GDP-2025'!$C$3:$AQ$214,'data countries EDGAR'!$Y$11,FALSE)</f>
        <v>0.17636740521791</v>
      </c>
      <c r="Z105" s="46">
        <f t="shared" si="36"/>
        <v>1.7376932255418507E-2</v>
      </c>
      <c r="AA105" s="46">
        <f t="shared" si="40"/>
        <v>3.4951392613991931E-2</v>
      </c>
    </row>
    <row r="106" spans="1:27" ht="15" x14ac:dyDescent="0.25">
      <c r="A106" s="45" t="s">
        <v>147</v>
      </c>
      <c r="B106" s="5">
        <f>VLOOKUP($A106,'EDGAR-2025'!$A$3:$BG$215,B$11,FALSE)</f>
        <v>208.47488679661001</v>
      </c>
      <c r="C106" s="5">
        <f>VLOOKUP($A106,'EDGAR-2025'!$A$3:$BG$215,C$11,FALSE)</f>
        <v>468.98986507680002</v>
      </c>
      <c r="D106" s="5">
        <f>VLOOKUP($A106,'EDGAR-2025'!$A$3:$BG$215,D$11,FALSE)</f>
        <v>576.74980430819005</v>
      </c>
      <c r="E106" s="5">
        <f>VLOOKUP($A106,'EDGAR-2025'!$A$3:$BG$215,E$11,FALSE)</f>
        <v>585.91981603852003</v>
      </c>
      <c r="F106" s="5">
        <f>VLOOKUP($A106,'EDGAR-2025'!$A$3:$BG$215,F$11,FALSE)</f>
        <v>592.47785865809999</v>
      </c>
      <c r="G106" s="5">
        <f>VLOOKUP($A106,'EDGAR-2025'!$A$3:$BG$215,G$11,FALSE)</f>
        <v>612.63150295452999</v>
      </c>
      <c r="H106" s="5">
        <f>VLOOKUP($A106,'EDGAR-2025'!$A$3:$BG$215,H$11,FALSE)</f>
        <v>636.53991546532995</v>
      </c>
      <c r="I106" s="5">
        <f>VLOOKUP($A106,'EDGAR-2025'!$A$3:$BG$215,I$11,FALSE)</f>
        <v>629.49016724815999</v>
      </c>
      <c r="J106" s="5">
        <f>VLOOKUP($A106,'EDGAR-2025'!$A$3:$BG$215,J$11,FALSE)</f>
        <v>642.30629446438002</v>
      </c>
      <c r="K106" s="5">
        <f>VLOOKUP($A106,'EDGAR-2025'!$A$3:$BG$215,K$11,FALSE)</f>
        <v>666.38084720068002</v>
      </c>
      <c r="L106" s="5">
        <f>VLOOKUP($A106,'EDGAR-2025'!$A$3:$BG$215,L$11,FALSE)</f>
        <v>661.44994882888</v>
      </c>
      <c r="M106" s="5">
        <f>VLOOKUP($A106,'EDGAR-2025'!$A$3:$BG$215,M$11,FALSE)</f>
        <v>712.58040204601002</v>
      </c>
      <c r="N106" s="5">
        <f>VLOOKUP($A106,'EDGAR-2025'!$A$3:$BG$215,N$11,FALSE)</f>
        <v>735.87087945076996</v>
      </c>
      <c r="O106" s="5">
        <f>VLOOKUP($A106,'EDGAR-2025'!$A$3:$BG$215,O$11,FALSE)</f>
        <v>784.26463835699997</v>
      </c>
      <c r="P106" s="5">
        <f>VLOOKUP($A106,'EDGAR-2025'!$A$3:$BG$215,P$11,FALSE)</f>
        <v>792.05891355557003</v>
      </c>
      <c r="Q106" s="5">
        <f>VLOOKUP($A106,'EDGAR-2025'!$A$3:$BG$215,Q$11,FALSE)</f>
        <v>816.13303416964004</v>
      </c>
      <c r="R106" s="5">
        <f>VLOOKUP($A106,'EDGAR-2025'!$A$3:$BG$215,R$11,FALSE)</f>
        <v>828.98958495779004</v>
      </c>
      <c r="S106" s="5"/>
      <c r="T106" s="46">
        <f t="shared" si="37"/>
        <v>-7.3995199479601759E-3</v>
      </c>
      <c r="U106" s="15">
        <f t="shared" si="38"/>
        <v>7.7300562661858585E-2</v>
      </c>
      <c r="V106" s="15">
        <f t="shared" si="39"/>
        <v>3.2684701035682107E-2</v>
      </c>
      <c r="W106" s="5">
        <f>VLOOKUP($A106,'EDGAR-P-2025'!$A$3:$BI$215,W$11,FALSE)</f>
        <v>82.820766000000489</v>
      </c>
      <c r="X106" s="4">
        <f t="shared" si="35"/>
        <v>8.6038856733829991</v>
      </c>
      <c r="Y106" s="486">
        <f>VLOOKUP($A106,'EDGAR-GDP-2025'!$C$3:$AQ$214,'data countries EDGAR'!$Y$11,FALSE)</f>
        <v>0.59298214396867999</v>
      </c>
      <c r="Z106" s="46">
        <f t="shared" si="36"/>
        <v>1.9421361903502875E-2</v>
      </c>
      <c r="AA106" s="46">
        <f t="shared" si="40"/>
        <v>1.073955216592019E-2</v>
      </c>
    </row>
    <row r="107" spans="1:27" ht="15" x14ac:dyDescent="0.25">
      <c r="A107" s="45" t="s">
        <v>148</v>
      </c>
      <c r="B107" s="5">
        <f>VLOOKUP($A107,'EDGAR-2025'!$A$3:$BG$215,B$11,FALSE)</f>
        <v>69.444529362522999</v>
      </c>
      <c r="C107" s="5">
        <f>VLOOKUP($A107,'EDGAR-2025'!$A$3:$BG$215,C$11,FALSE)</f>
        <v>87.236339071678998</v>
      </c>
      <c r="D107" s="5">
        <f>VLOOKUP($A107,'EDGAR-2025'!$A$3:$BG$215,D$11,FALSE)</f>
        <v>111.49352857154</v>
      </c>
      <c r="E107" s="5">
        <f>VLOOKUP($A107,'EDGAR-2025'!$A$3:$BG$215,E$11,FALSE)</f>
        <v>115.90645486605</v>
      </c>
      <c r="F107" s="5">
        <f>VLOOKUP($A107,'EDGAR-2025'!$A$3:$BG$215,F$11,FALSE)</f>
        <v>133.04476770530999</v>
      </c>
      <c r="G107" s="5">
        <f>VLOOKUP($A107,'EDGAR-2025'!$A$3:$BG$215,G$11,FALSE)</f>
        <v>144.41016206467</v>
      </c>
      <c r="H107" s="5">
        <f>VLOOKUP($A107,'EDGAR-2025'!$A$3:$BG$215,H$11,FALSE)</f>
        <v>138.287957173</v>
      </c>
      <c r="I107" s="5">
        <f>VLOOKUP($A107,'EDGAR-2025'!$A$3:$BG$215,I$11,FALSE)</f>
        <v>137.90407402309</v>
      </c>
      <c r="J107" s="5">
        <f>VLOOKUP($A107,'EDGAR-2025'!$A$3:$BG$215,J$11,FALSE)</f>
        <v>155.04423889839001</v>
      </c>
      <c r="K107" s="5">
        <f>VLOOKUP($A107,'EDGAR-2025'!$A$3:$BG$215,K$11,FALSE)</f>
        <v>167.34526975041999</v>
      </c>
      <c r="L107" s="5">
        <f>VLOOKUP($A107,'EDGAR-2025'!$A$3:$BG$215,L$11,FALSE)</f>
        <v>180.94292775461</v>
      </c>
      <c r="M107" s="5">
        <f>VLOOKUP($A107,'EDGAR-2025'!$A$3:$BG$215,M$11,FALSE)</f>
        <v>193.64814221476001</v>
      </c>
      <c r="N107" s="5">
        <f>VLOOKUP($A107,'EDGAR-2025'!$A$3:$BG$215,N$11,FALSE)</f>
        <v>183.87433096807999</v>
      </c>
      <c r="O107" s="5">
        <f>VLOOKUP($A107,'EDGAR-2025'!$A$3:$BG$215,O$11,FALSE)</f>
        <v>199.70982612773</v>
      </c>
      <c r="P107" s="5">
        <f>VLOOKUP($A107,'EDGAR-2025'!$A$3:$BG$215,P$11,FALSE)</f>
        <v>222.27836454617</v>
      </c>
      <c r="Q107" s="5">
        <f>VLOOKUP($A107,'EDGAR-2025'!$A$3:$BG$215,Q$11,FALSE)</f>
        <v>232.97596148522999</v>
      </c>
      <c r="R107" s="5">
        <f>VLOOKUP($A107,'EDGAR-2025'!$A$3:$BG$215,R$11,FALSE)</f>
        <v>238.67039674755</v>
      </c>
      <c r="S107" s="5"/>
      <c r="T107" s="46">
        <f t="shared" si="37"/>
        <v>8.1255108223074801E-2</v>
      </c>
      <c r="U107" s="15">
        <f t="shared" si="38"/>
        <v>7.0216695495170178E-2</v>
      </c>
      <c r="V107" s="15">
        <f t="shared" si="39"/>
        <v>-5.0472011426996533E-2</v>
      </c>
      <c r="W107" s="5">
        <f>VLOOKUP($A107,'EDGAR-P-2025'!$A$3:$BI$215,W$11,FALSE)</f>
        <v>40.412298999999948</v>
      </c>
      <c r="X107" s="4">
        <f t="shared" si="35"/>
        <v>4.7918120722298001</v>
      </c>
      <c r="Y107" s="486">
        <f>VLOOKUP($A107,'EDGAR-GDP-2025'!$C$3:$AQ$214,'data countries EDGAR'!$Y$11,FALSE)</f>
        <v>0.36418673795609002</v>
      </c>
      <c r="Z107" s="46">
        <f t="shared" si="36"/>
        <v>5.2778755086377071E-3</v>
      </c>
      <c r="AA107" s="46">
        <f t="shared" si="40"/>
        <v>5.2403523200360309E-3</v>
      </c>
    </row>
    <row r="108" spans="1:27" ht="15" x14ac:dyDescent="0.25">
      <c r="A108" s="45" t="s">
        <v>58</v>
      </c>
      <c r="B108" s="5">
        <f>VLOOKUP($A108,'EDGAR-2025'!$A$3:$BG$215,B$11,FALSE)</f>
        <v>32.339168256444999</v>
      </c>
      <c r="C108" s="5">
        <f>VLOOKUP($A108,'EDGAR-2025'!$A$3:$BG$215,C$11,FALSE)</f>
        <v>47.073786795362999</v>
      </c>
      <c r="D108" s="5">
        <f>VLOOKUP($A108,'EDGAR-2025'!$A$3:$BG$215,D$11,FALSE)</f>
        <v>40.924860228973998</v>
      </c>
      <c r="E108" s="5">
        <f>VLOOKUP($A108,'EDGAR-2025'!$A$3:$BG$215,E$11,FALSE)</f>
        <v>37.144048702524998</v>
      </c>
      <c r="F108" s="5">
        <f>VLOOKUP($A108,'EDGAR-2025'!$A$3:$BG$215,F$11,FALSE)</f>
        <v>37.602211495288003</v>
      </c>
      <c r="G108" s="5">
        <f>VLOOKUP($A108,'EDGAR-2025'!$A$3:$BG$215,G$11,FALSE)</f>
        <v>36.333752928906002</v>
      </c>
      <c r="H108" s="5">
        <f>VLOOKUP($A108,'EDGAR-2025'!$A$3:$BG$215,H$11,FALSE)</f>
        <v>36.139091795389</v>
      </c>
      <c r="I108" s="5">
        <f>VLOOKUP($A108,'EDGAR-2025'!$A$3:$BG$215,I$11,FALSE)</f>
        <v>37.648010837171</v>
      </c>
      <c r="J108" s="5">
        <f>VLOOKUP($A108,'EDGAR-2025'!$A$3:$BG$215,J$11,FALSE)</f>
        <v>39.513255874690003</v>
      </c>
      <c r="K108" s="5">
        <f>VLOOKUP($A108,'EDGAR-2025'!$A$3:$BG$215,K$11,FALSE)</f>
        <v>38.263175720709</v>
      </c>
      <c r="L108" s="5">
        <f>VLOOKUP($A108,'EDGAR-2025'!$A$3:$BG$215,L$11,FALSE)</f>
        <v>38.025188145512999</v>
      </c>
      <c r="M108" s="5">
        <f>VLOOKUP($A108,'EDGAR-2025'!$A$3:$BG$215,M$11,FALSE)</f>
        <v>36.369025082366001</v>
      </c>
      <c r="N108" s="5">
        <f>VLOOKUP($A108,'EDGAR-2025'!$A$3:$BG$215,N$11,FALSE)</f>
        <v>34.293276474381003</v>
      </c>
      <c r="O108" s="5">
        <f>VLOOKUP($A108,'EDGAR-2025'!$A$3:$BG$215,O$11,FALSE)</f>
        <v>36.382619335496003</v>
      </c>
      <c r="P108" s="5">
        <f>VLOOKUP($A108,'EDGAR-2025'!$A$3:$BG$215,P$11,FALSE)</f>
        <v>35.686105678061999</v>
      </c>
      <c r="Q108" s="5">
        <f>VLOOKUP($A108,'EDGAR-2025'!$A$3:$BG$215,Q$11,FALSE)</f>
        <v>32.862940088889999</v>
      </c>
      <c r="R108" s="5">
        <f>VLOOKUP($A108,'EDGAR-2025'!$A$3:$BG$215,R$11,FALSE)</f>
        <v>32.56928380339</v>
      </c>
      <c r="S108" s="5"/>
      <c r="T108" s="46">
        <f t="shared" si="37"/>
        <v>-6.2197549135263319E-3</v>
      </c>
      <c r="U108" s="15">
        <f t="shared" si="38"/>
        <v>-4.3554368667665044E-2</v>
      </c>
      <c r="V108" s="15">
        <f t="shared" si="39"/>
        <v>-5.7074628843747921E-2</v>
      </c>
      <c r="W108" s="5">
        <f>VLOOKUP($A108,'EDGAR-P-2025'!$A$3:$BI$215,W$11,FALSE)</f>
        <v>4.8471389999999888</v>
      </c>
      <c r="X108" s="4">
        <f t="shared" si="35"/>
        <v>7.503194169254499</v>
      </c>
      <c r="Y108" s="486">
        <f>VLOOKUP($A108,'EDGAR-GDP-2025'!$C$3:$AQ$214,'data countries EDGAR'!$Y$11,FALSE)</f>
        <v>6.0896932245373001E-2</v>
      </c>
      <c r="Z108" s="46">
        <f t="shared" si="36"/>
        <v>9.9123691330006117E-4</v>
      </c>
      <c r="AA108" s="46">
        <f t="shared" si="40"/>
        <v>6.2853924999879619E-4</v>
      </c>
    </row>
    <row r="109" spans="1:27" ht="15" x14ac:dyDescent="0.25">
      <c r="A109" s="45" t="s">
        <v>149</v>
      </c>
      <c r="B109" s="5">
        <f>VLOOKUP($A109,'EDGAR-2025'!$A$3:$BG$215,B$11,FALSE)</f>
        <v>35.222980993882999</v>
      </c>
      <c r="C109" s="5">
        <f>VLOOKUP($A109,'EDGAR-2025'!$A$3:$BG$215,C$11,FALSE)</f>
        <v>61.872778967774003</v>
      </c>
      <c r="D109" s="5">
        <f>VLOOKUP($A109,'EDGAR-2025'!$A$3:$BG$215,D$11,FALSE)</f>
        <v>71.945185195543004</v>
      </c>
      <c r="E109" s="5">
        <f>VLOOKUP($A109,'EDGAR-2025'!$A$3:$BG$215,E$11,FALSE)</f>
        <v>71.139197263259007</v>
      </c>
      <c r="F109" s="5">
        <f>VLOOKUP($A109,'EDGAR-2025'!$A$3:$BG$215,F$11,FALSE)</f>
        <v>77.589757009866005</v>
      </c>
      <c r="G109" s="5">
        <f>VLOOKUP($A109,'EDGAR-2025'!$A$3:$BG$215,G$11,FALSE)</f>
        <v>68.287985253100999</v>
      </c>
      <c r="H109" s="5">
        <f>VLOOKUP($A109,'EDGAR-2025'!$A$3:$BG$215,H$11,FALSE)</f>
        <v>65.924463250626005</v>
      </c>
      <c r="I109" s="5">
        <f>VLOOKUP($A109,'EDGAR-2025'!$A$3:$BG$215,I$11,FALSE)</f>
        <v>67.991656335319007</v>
      </c>
      <c r="J109" s="5">
        <f>VLOOKUP($A109,'EDGAR-2025'!$A$3:$BG$215,J$11,FALSE)</f>
        <v>67.552079657117005</v>
      </c>
      <c r="K109" s="5">
        <f>VLOOKUP($A109,'EDGAR-2025'!$A$3:$BG$215,K$11,FALSE)</f>
        <v>67.822905117763</v>
      </c>
      <c r="L109" s="5">
        <f>VLOOKUP($A109,'EDGAR-2025'!$A$3:$BG$215,L$11,FALSE)</f>
        <v>63.498172115587003</v>
      </c>
      <c r="M109" s="5">
        <f>VLOOKUP($A109,'EDGAR-2025'!$A$3:$BG$215,M$11,FALSE)</f>
        <v>65.314464106925996</v>
      </c>
      <c r="N109" s="5">
        <f>VLOOKUP($A109,'EDGAR-2025'!$A$3:$BG$215,N$11,FALSE)</f>
        <v>61.392545166017001</v>
      </c>
      <c r="O109" s="5">
        <f>VLOOKUP($A109,'EDGAR-2025'!$A$3:$BG$215,O$11,FALSE)</f>
        <v>60.971954521712</v>
      </c>
      <c r="P109" s="5">
        <f>VLOOKUP($A109,'EDGAR-2025'!$A$3:$BG$215,P$11,FALSE)</f>
        <v>63.636359506736</v>
      </c>
      <c r="Q109" s="5">
        <f>VLOOKUP($A109,'EDGAR-2025'!$A$3:$BG$215,Q$11,FALSE)</f>
        <v>60.480495176157</v>
      </c>
      <c r="R109" s="5">
        <f>VLOOKUP($A109,'EDGAR-2025'!$A$3:$BG$215,R$11,FALSE)</f>
        <v>57.665412793538003</v>
      </c>
      <c r="S109" s="5"/>
      <c r="T109" s="46">
        <f t="shared" si="37"/>
        <v>-6.3765080464583845E-2</v>
      </c>
      <c r="U109" s="15">
        <f t="shared" si="38"/>
        <v>2.8603846864013072E-2</v>
      </c>
      <c r="V109" s="15">
        <f t="shared" si="39"/>
        <v>-6.0046713917585537E-2</v>
      </c>
      <c r="W109" s="5">
        <f>VLOOKUP($A109,'EDGAR-P-2025'!$A$3:$BI$215,W$11,FALSE)</f>
        <v>13.770706000000155</v>
      </c>
      <c r="X109" s="4">
        <f t="shared" si="35"/>
        <v>4.7430004029513997</v>
      </c>
      <c r="Y109" s="486">
        <f>VLOOKUP($A109,'EDGAR-GDP-2025'!$C$3:$AQ$214,'data countries EDGAR'!$Y$11,FALSE)</f>
        <v>0.13240913974331001</v>
      </c>
      <c r="Z109" s="46">
        <f t="shared" si="36"/>
        <v>1.7801441652222903E-3</v>
      </c>
      <c r="AA109" s="46">
        <f t="shared" si="40"/>
        <v>1.7856779475880597E-3</v>
      </c>
    </row>
    <row r="110" spans="1:27" ht="15" x14ac:dyDescent="0.25">
      <c r="A110" s="45" t="s">
        <v>150</v>
      </c>
      <c r="B110" s="5">
        <f>VLOOKUP($A110,'EDGAR-2025'!$A$3:$BG$215,B$11,FALSE)</f>
        <v>426.05752918385002</v>
      </c>
      <c r="C110" s="5">
        <f>VLOOKUP($A110,'EDGAR-2025'!$A$3:$BG$215,C$11,FALSE)</f>
        <v>493.07107859069998</v>
      </c>
      <c r="D110" s="5">
        <f>VLOOKUP($A110,'EDGAR-2025'!$A$3:$BG$215,D$11,FALSE)</f>
        <v>423.63286346070998</v>
      </c>
      <c r="E110" s="5">
        <f>VLOOKUP($A110,'EDGAR-2025'!$A$3:$BG$215,E$11,FALSE)</f>
        <v>414.50410494171001</v>
      </c>
      <c r="F110" s="5">
        <f>VLOOKUP($A110,'EDGAR-2025'!$A$3:$BG$215,F$11,FALSE)</f>
        <v>394.45368696473997</v>
      </c>
      <c r="G110" s="5">
        <f>VLOOKUP($A110,'EDGAR-2025'!$A$3:$BG$215,G$11,FALSE)</f>
        <v>361.71433072039002</v>
      </c>
      <c r="H110" s="5">
        <f>VLOOKUP($A110,'EDGAR-2025'!$A$3:$BG$215,H$11,FALSE)</f>
        <v>342.97555373802999</v>
      </c>
      <c r="I110" s="5">
        <f>VLOOKUP($A110,'EDGAR-2025'!$A$3:$BG$215,I$11,FALSE)</f>
        <v>353.74011127108002</v>
      </c>
      <c r="J110" s="5">
        <f>VLOOKUP($A110,'EDGAR-2025'!$A$3:$BG$215,J$11,FALSE)</f>
        <v>349.16965706706998</v>
      </c>
      <c r="K110" s="5">
        <f>VLOOKUP($A110,'EDGAR-2025'!$A$3:$BG$215,K$11,FALSE)</f>
        <v>345.68171764627999</v>
      </c>
      <c r="L110" s="5">
        <f>VLOOKUP($A110,'EDGAR-2025'!$A$3:$BG$215,L$11,FALSE)</f>
        <v>340.37335541018001</v>
      </c>
      <c r="M110" s="5">
        <f>VLOOKUP($A110,'EDGAR-2025'!$A$3:$BG$215,M$11,FALSE)</f>
        <v>332.56199473360999</v>
      </c>
      <c r="N110" s="5">
        <f>VLOOKUP($A110,'EDGAR-2025'!$A$3:$BG$215,N$11,FALSE)</f>
        <v>295.21344848950997</v>
      </c>
      <c r="O110" s="5">
        <f>VLOOKUP($A110,'EDGAR-2025'!$A$3:$BG$215,O$11,FALSE)</f>
        <v>330.34842393941</v>
      </c>
      <c r="P110" s="5">
        <f>VLOOKUP($A110,'EDGAR-2025'!$A$3:$BG$215,P$11,FALSE)</f>
        <v>331.00599797992999</v>
      </c>
      <c r="Q110" s="5">
        <f>VLOOKUP($A110,'EDGAR-2025'!$A$3:$BG$215,Q$11,FALSE)</f>
        <v>304.30807721252</v>
      </c>
      <c r="R110" s="5">
        <f>VLOOKUP($A110,'EDGAR-2025'!$A$3:$BG$215,R$11,FALSE)</f>
        <v>299.22852601714999</v>
      </c>
      <c r="S110" s="5"/>
      <c r="T110" s="46">
        <f t="shared" si="37"/>
        <v>-1.5356213433109001E-2</v>
      </c>
      <c r="U110" s="15">
        <f t="shared" si="38"/>
        <v>-2.2949389405515164E-2</v>
      </c>
      <c r="V110" s="15">
        <f t="shared" si="39"/>
        <v>-0.11230551546943024</v>
      </c>
      <c r="W110" s="5">
        <f>VLOOKUP($A110,'EDGAR-P-2025'!$A$3:$BI$215,W$11,FALSE)</f>
        <v>59.216524999999066</v>
      </c>
      <c r="X110" s="4">
        <f t="shared" si="35"/>
        <v>5.6160336111181</v>
      </c>
      <c r="Y110" s="486">
        <f>VLOOKUP($A110,'EDGAR-GDP-2025'!$C$3:$AQ$214,'data countries EDGAR'!$Y$11,FALSE)</f>
        <v>0.11203753808684</v>
      </c>
      <c r="Z110" s="46">
        <f t="shared" si="36"/>
        <v>9.0639692538937149E-3</v>
      </c>
      <c r="AA110" s="46">
        <f t="shared" si="40"/>
        <v>7.6787379547057482E-3</v>
      </c>
    </row>
    <row r="111" spans="1:27" ht="15" x14ac:dyDescent="0.25">
      <c r="A111" s="45" t="s">
        <v>151</v>
      </c>
      <c r="B111" s="5">
        <f>VLOOKUP($A111,'EDGAR-2025'!$A$3:$BG$215,B$11,FALSE)</f>
        <v>7.7040622295021999</v>
      </c>
      <c r="C111" s="5">
        <f>VLOOKUP($A111,'EDGAR-2025'!$A$3:$BG$215,C$11,FALSE)</f>
        <v>10.628856395229</v>
      </c>
      <c r="D111" s="5">
        <f>VLOOKUP($A111,'EDGAR-2025'!$A$3:$BG$215,D$11,FALSE)</f>
        <v>7.6922089849518001</v>
      </c>
      <c r="E111" s="5">
        <f>VLOOKUP($A111,'EDGAR-2025'!$A$3:$BG$215,E$11,FALSE)</f>
        <v>7.6033150218173002</v>
      </c>
      <c r="F111" s="5">
        <f>VLOOKUP($A111,'EDGAR-2025'!$A$3:$BG$215,F$11,FALSE)</f>
        <v>7.0140383191661</v>
      </c>
      <c r="G111" s="5">
        <f>VLOOKUP($A111,'EDGAR-2025'!$A$3:$BG$215,G$11,FALSE)</f>
        <v>7.4837222887898998</v>
      </c>
      <c r="H111" s="5">
        <f>VLOOKUP($A111,'EDGAR-2025'!$A$3:$BG$215,H$11,FALSE)</f>
        <v>7.2146326623024999</v>
      </c>
      <c r="I111" s="5">
        <f>VLOOKUP($A111,'EDGAR-2025'!$A$3:$BG$215,I$11,FALSE)</f>
        <v>7.1066821623910998</v>
      </c>
      <c r="J111" s="5">
        <f>VLOOKUP($A111,'EDGAR-2025'!$A$3:$BG$215,J$11,FALSE)</f>
        <v>7.6253792156033002</v>
      </c>
      <c r="K111" s="5">
        <f>VLOOKUP($A111,'EDGAR-2025'!$A$3:$BG$215,K$11,FALSE)</f>
        <v>7.3075908734087998</v>
      </c>
      <c r="L111" s="5">
        <f>VLOOKUP($A111,'EDGAR-2025'!$A$3:$BG$215,L$11,FALSE)</f>
        <v>8.6911421946140006</v>
      </c>
      <c r="M111" s="5">
        <f>VLOOKUP($A111,'EDGAR-2025'!$A$3:$BG$215,M$11,FALSE)</f>
        <v>8.4395024769290004</v>
      </c>
      <c r="N111" s="5">
        <f>VLOOKUP($A111,'EDGAR-2025'!$A$3:$BG$215,N$11,FALSE)</f>
        <v>5.9229119821112999</v>
      </c>
      <c r="O111" s="5">
        <f>VLOOKUP($A111,'EDGAR-2025'!$A$3:$BG$215,O$11,FALSE)</f>
        <v>6.4724136699676</v>
      </c>
      <c r="P111" s="5">
        <f>VLOOKUP($A111,'EDGAR-2025'!$A$3:$BG$215,P$11,FALSE)</f>
        <v>7.5150741930854004</v>
      </c>
      <c r="Q111" s="5">
        <f>VLOOKUP($A111,'EDGAR-2025'!$A$3:$BG$215,Q$11,FALSE)</f>
        <v>7.703858029769</v>
      </c>
      <c r="R111" s="5">
        <f>VLOOKUP($A111,'EDGAR-2025'!$A$3:$BG$215,R$11,FALSE)</f>
        <v>8.0740479318934</v>
      </c>
      <c r="S111" s="5"/>
      <c r="T111" s="46">
        <f t="shared" si="37"/>
        <v>0.18933070353455772</v>
      </c>
      <c r="U111" s="15">
        <f t="shared" si="38"/>
        <v>-2.8953584241314556E-2</v>
      </c>
      <c r="V111" s="15">
        <f t="shared" si="39"/>
        <v>-0.29819180712338</v>
      </c>
      <c r="W111" s="5">
        <f>VLOOKUP($A111,'EDGAR-P-2025'!$A$3:$BI$215,W$11,FALSE)</f>
        <v>2.90633900000002</v>
      </c>
      <c r="X111" s="4">
        <f t="shared" si="35"/>
        <v>2.9038259050058999</v>
      </c>
      <c r="Y111" s="486">
        <f>VLOOKUP($A111,'EDGAR-GDP-2025'!$C$3:$AQ$214,'data countries EDGAR'!$Y$11,FALSE)</f>
        <v>0.23815823722139001</v>
      </c>
      <c r="Z111" s="46">
        <f t="shared" si="36"/>
        <v>2.300184392095643E-4</v>
      </c>
      <c r="AA111" s="46">
        <f t="shared" si="40"/>
        <v>3.7687141534465345E-4</v>
      </c>
    </row>
    <row r="112" spans="1:27" ht="15" x14ac:dyDescent="0.25">
      <c r="A112" s="45" t="s">
        <v>28</v>
      </c>
      <c r="B112" s="5">
        <f>VLOOKUP($A112,'EDGAR-2025'!$A$3:$BG$215,B$11,FALSE)</f>
        <v>1162.2862551659</v>
      </c>
      <c r="C112" s="5">
        <f>VLOOKUP($A112,'EDGAR-2025'!$A$3:$BG$215,C$11,FALSE)</f>
        <v>1278.6849381054001</v>
      </c>
      <c r="D112" s="5">
        <f>VLOOKUP($A112,'EDGAR-2025'!$A$3:$BG$215,D$11,FALSE)</f>
        <v>1217.064064125</v>
      </c>
      <c r="E112" s="5">
        <f>VLOOKUP($A112,'EDGAR-2025'!$A$3:$BG$215,E$11,FALSE)</f>
        <v>1269.8896562099001</v>
      </c>
      <c r="F112" s="5">
        <f>VLOOKUP($A112,'EDGAR-2025'!$A$3:$BG$215,F$11,FALSE)</f>
        <v>1308.4016346541</v>
      </c>
      <c r="G112" s="5">
        <f>VLOOKUP($A112,'EDGAR-2025'!$A$3:$BG$215,G$11,FALSE)</f>
        <v>1323.4899325634999</v>
      </c>
      <c r="H112" s="5">
        <f>VLOOKUP($A112,'EDGAR-2025'!$A$3:$BG$215,H$11,FALSE)</f>
        <v>1273.5697865021</v>
      </c>
      <c r="I112" s="5">
        <f>VLOOKUP($A112,'EDGAR-2025'!$A$3:$BG$215,I$11,FALSE)</f>
        <v>1232.5762244135999</v>
      </c>
      <c r="J112" s="5">
        <f>VLOOKUP($A112,'EDGAR-2025'!$A$3:$BG$215,J$11,FALSE)</f>
        <v>1228.6537197209</v>
      </c>
      <c r="K112" s="5">
        <f>VLOOKUP($A112,'EDGAR-2025'!$A$3:$BG$215,K$11,FALSE)</f>
        <v>1212.9423327274999</v>
      </c>
      <c r="L112" s="5">
        <f>VLOOKUP($A112,'EDGAR-2025'!$A$3:$BG$215,L$11,FALSE)</f>
        <v>1163.1277648939999</v>
      </c>
      <c r="M112" s="5">
        <f>VLOOKUP($A112,'EDGAR-2025'!$A$3:$BG$215,M$11,FALSE)</f>
        <v>1123.8129658209</v>
      </c>
      <c r="N112" s="5">
        <f>VLOOKUP($A112,'EDGAR-2025'!$A$3:$BG$215,N$11,FALSE)</f>
        <v>1060.2269233469999</v>
      </c>
      <c r="O112" s="5">
        <f>VLOOKUP($A112,'EDGAR-2025'!$A$3:$BG$215,O$11,FALSE)</f>
        <v>1080.2059879512001</v>
      </c>
      <c r="P112" s="5">
        <f>VLOOKUP($A112,'EDGAR-2025'!$A$3:$BG$215,P$11,FALSE)</f>
        <v>1050.5032369554001</v>
      </c>
      <c r="Q112" s="5">
        <f>VLOOKUP($A112,'EDGAR-2025'!$A$3:$BG$215,Q$11,FALSE)</f>
        <v>1002.4381936138</v>
      </c>
      <c r="R112" s="5">
        <f>VLOOKUP($A112,'EDGAR-2025'!$A$3:$BG$215,R$11,FALSE)</f>
        <v>972.26697290758</v>
      </c>
      <c r="S112" s="5"/>
      <c r="T112" s="46">
        <f t="shared" si="37"/>
        <v>-4.1069197182263206E-2</v>
      </c>
      <c r="U112" s="15">
        <f t="shared" si="38"/>
        <v>-3.3800929063612206E-2</v>
      </c>
      <c r="V112" s="15">
        <f t="shared" si="39"/>
        <v>-5.6580627210910506E-2</v>
      </c>
      <c r="W112" s="5">
        <f>VLOOKUP($A112,'EDGAR-P-2025'!$A$3:$BI$215,W$11,FALSE)</f>
        <v>126.85474504000341</v>
      </c>
      <c r="X112" s="4">
        <f t="shared" si="35"/>
        <v>8.8590534431054007</v>
      </c>
      <c r="Y112" s="486">
        <f>VLOOKUP($A112,'EDGAR-GDP-2025'!$C$3:$AQ$214,'data countries EDGAR'!$Y$11,FALSE)</f>
        <v>0.19377105585361001</v>
      </c>
      <c r="Z112" s="46">
        <f t="shared" si="36"/>
        <v>3.0629495644825977E-2</v>
      </c>
      <c r="AA112" s="46">
        <f t="shared" si="40"/>
        <v>1.6449535758358166E-2</v>
      </c>
    </row>
    <row r="113" spans="1:27" ht="15" x14ac:dyDescent="0.25">
      <c r="A113" s="45" t="s">
        <v>152</v>
      </c>
      <c r="B113" s="5">
        <f>VLOOKUP($A113,'EDGAR-2025'!$A$3:$BG$215,B$11,FALSE)</f>
        <v>10.071816430313</v>
      </c>
      <c r="C113" s="5">
        <f>VLOOKUP($A113,'EDGAR-2025'!$A$3:$BG$215,C$11,FALSE)</f>
        <v>20.314314706948998</v>
      </c>
      <c r="D113" s="5">
        <f>VLOOKUP($A113,'EDGAR-2025'!$A$3:$BG$215,D$11,FALSE)</f>
        <v>20.588340624055999</v>
      </c>
      <c r="E113" s="5">
        <f>VLOOKUP($A113,'EDGAR-2025'!$A$3:$BG$215,E$11,FALSE)</f>
        <v>21.013911033307998</v>
      </c>
      <c r="F113" s="5">
        <f>VLOOKUP($A113,'EDGAR-2025'!$A$3:$BG$215,F$11,FALSE)</f>
        <v>24.532226412267999</v>
      </c>
      <c r="G113" s="5">
        <f>VLOOKUP($A113,'EDGAR-2025'!$A$3:$BG$215,G$11,FALSE)</f>
        <v>24.098515518138001</v>
      </c>
      <c r="H113" s="5">
        <f>VLOOKUP($A113,'EDGAR-2025'!$A$3:$BG$215,H$11,FALSE)</f>
        <v>25.839452486622001</v>
      </c>
      <c r="I113" s="5">
        <f>VLOOKUP($A113,'EDGAR-2025'!$A$3:$BG$215,I$11,FALSE)</f>
        <v>25.633391277923</v>
      </c>
      <c r="J113" s="5">
        <f>VLOOKUP($A113,'EDGAR-2025'!$A$3:$BG$215,J$11,FALSE)</f>
        <v>25.235279934426</v>
      </c>
      <c r="K113" s="5">
        <f>VLOOKUP($A113,'EDGAR-2025'!$A$3:$BG$215,K$11,FALSE)</f>
        <v>26.550227188979999</v>
      </c>
      <c r="L113" s="5">
        <f>VLOOKUP($A113,'EDGAR-2025'!$A$3:$BG$215,L$11,FALSE)</f>
        <v>25.211734981258001</v>
      </c>
      <c r="M113" s="5">
        <f>VLOOKUP($A113,'EDGAR-2025'!$A$3:$BG$215,M$11,FALSE)</f>
        <v>23.290164672976001</v>
      </c>
      <c r="N113" s="5">
        <f>VLOOKUP($A113,'EDGAR-2025'!$A$3:$BG$215,N$11,FALSE)</f>
        <v>20.947987922376001</v>
      </c>
      <c r="O113" s="5">
        <f>VLOOKUP($A113,'EDGAR-2025'!$A$3:$BG$215,O$11,FALSE)</f>
        <v>21.743181219050001</v>
      </c>
      <c r="P113" s="5">
        <f>VLOOKUP($A113,'EDGAR-2025'!$A$3:$BG$215,P$11,FALSE)</f>
        <v>23.337954801104001</v>
      </c>
      <c r="Q113" s="5">
        <f>VLOOKUP($A113,'EDGAR-2025'!$A$3:$BG$215,Q$11,FALSE)</f>
        <v>24.040800407355999</v>
      </c>
      <c r="R113" s="5">
        <f>VLOOKUP($A113,'EDGAR-2025'!$A$3:$BG$215,R$11,FALSE)</f>
        <v>24.143975291238998</v>
      </c>
      <c r="S113" s="5"/>
      <c r="T113" s="46">
        <f t="shared" si="37"/>
        <v>-5.0413587732972664E-2</v>
      </c>
      <c r="U113" s="15">
        <f t="shared" si="38"/>
        <v>-7.6217297608056955E-2</v>
      </c>
      <c r="V113" s="15">
        <f t="shared" si="39"/>
        <v>-0.10056505754627276</v>
      </c>
      <c r="W113" s="5">
        <f>VLOOKUP($A113,'EDGAR-P-2025'!$A$3:$BI$215,W$11,FALSE)</f>
        <v>10.069794000300007</v>
      </c>
      <c r="X113" s="4">
        <f t="shared" si="35"/>
        <v>2.3128739944711998</v>
      </c>
      <c r="Y113" s="486">
        <f>VLOOKUP($A113,'EDGAR-GDP-2025'!$C$3:$AQ$214,'data countries EDGAR'!$Y$11,FALSE)</f>
        <v>0.21397236795093999</v>
      </c>
      <c r="Z113" s="46">
        <f t="shared" si="36"/>
        <v>6.3477288402444547E-4</v>
      </c>
      <c r="AA113" s="46">
        <f t="shared" si="40"/>
        <v>1.3057724914822865E-3</v>
      </c>
    </row>
    <row r="114" spans="1:27" ht="15" x14ac:dyDescent="0.25">
      <c r="A114" s="45" t="s">
        <v>153</v>
      </c>
      <c r="B114" s="5">
        <f>VLOOKUP($A114,'EDGAR-2025'!$A$3:$BG$215,B$11,FALSE)</f>
        <v>248.62939993034001</v>
      </c>
      <c r="C114" s="5">
        <f>VLOOKUP($A114,'EDGAR-2025'!$A$3:$BG$215,C$11,FALSE)</f>
        <v>187.59685776884999</v>
      </c>
      <c r="D114" s="5">
        <f>VLOOKUP($A114,'EDGAR-2025'!$A$3:$BG$215,D$11,FALSE)</f>
        <v>242.19838953550999</v>
      </c>
      <c r="E114" s="5">
        <f>VLOOKUP($A114,'EDGAR-2025'!$A$3:$BG$215,E$11,FALSE)</f>
        <v>262.62960737727002</v>
      </c>
      <c r="F114" s="5">
        <f>VLOOKUP($A114,'EDGAR-2025'!$A$3:$BG$215,F$11,FALSE)</f>
        <v>258.80825661199998</v>
      </c>
      <c r="G114" s="5">
        <f>VLOOKUP($A114,'EDGAR-2025'!$A$3:$BG$215,G$11,FALSE)</f>
        <v>276.11471410378999</v>
      </c>
      <c r="H114" s="5">
        <f>VLOOKUP($A114,'EDGAR-2025'!$A$3:$BG$215,H$11,FALSE)</f>
        <v>233.01335275010999</v>
      </c>
      <c r="I114" s="5">
        <f>VLOOKUP($A114,'EDGAR-2025'!$A$3:$BG$215,I$11,FALSE)</f>
        <v>202.75385581371</v>
      </c>
      <c r="J114" s="5">
        <f>VLOOKUP($A114,'EDGAR-2025'!$A$3:$BG$215,J$11,FALSE)</f>
        <v>216.12487137146999</v>
      </c>
      <c r="K114" s="5">
        <f>VLOOKUP($A114,'EDGAR-2025'!$A$3:$BG$215,K$11,FALSE)</f>
        <v>226.45158554906999</v>
      </c>
      <c r="L114" s="5">
        <f>VLOOKUP($A114,'EDGAR-2025'!$A$3:$BG$215,L$11,FALSE)</f>
        <v>229.37985072948001</v>
      </c>
      <c r="M114" s="5">
        <f>VLOOKUP($A114,'EDGAR-2025'!$A$3:$BG$215,M$11,FALSE)</f>
        <v>218.81491220539999</v>
      </c>
      <c r="N114" s="5">
        <f>VLOOKUP($A114,'EDGAR-2025'!$A$3:$BG$215,N$11,FALSE)</f>
        <v>225.49570460504</v>
      </c>
      <c r="O114" s="5">
        <f>VLOOKUP($A114,'EDGAR-2025'!$A$3:$BG$215,O$11,FALSE)</f>
        <v>241.90781643120999</v>
      </c>
      <c r="P114" s="5">
        <f>VLOOKUP($A114,'EDGAR-2025'!$A$3:$BG$215,P$11,FALSE)</f>
        <v>246.52760042168001</v>
      </c>
      <c r="Q114" s="5">
        <f>VLOOKUP($A114,'EDGAR-2025'!$A$3:$BG$215,Q$11,FALSE)</f>
        <v>255.43416014253</v>
      </c>
      <c r="R114" s="5">
        <f>VLOOKUP($A114,'EDGAR-2025'!$A$3:$BG$215,R$11,FALSE)</f>
        <v>258.80371672435001</v>
      </c>
      <c r="S114" s="5"/>
      <c r="T114" s="46">
        <f t="shared" si="37"/>
        <v>1.293108711652402E-2</v>
      </c>
      <c r="U114" s="15">
        <f t="shared" si="38"/>
        <v>-4.6058703458394912E-2</v>
      </c>
      <c r="V114" s="15">
        <f t="shared" si="39"/>
        <v>3.0531705231171768E-2</v>
      </c>
      <c r="W114" s="5">
        <f>VLOOKUP($A114,'EDGAR-P-2025'!$A$3:$BI$215,W$11,FALSE)</f>
        <v>18.592970001999866</v>
      </c>
      <c r="X114" s="4">
        <f t="shared" si="35"/>
        <v>11.768690649308001</v>
      </c>
      <c r="Y114" s="486">
        <f>VLOOKUP($A114,'EDGAR-GDP-2025'!$C$3:$AQ$214,'data countries EDGAR'!$Y$11,FALSE)</f>
        <v>0.37189706769589997</v>
      </c>
      <c r="Z114" s="46">
        <f t="shared" si="36"/>
        <v>5.9637952259454473E-3</v>
      </c>
      <c r="AA114" s="46">
        <f t="shared" si="40"/>
        <v>2.4109916015008317E-3</v>
      </c>
    </row>
    <row r="115" spans="1:27" ht="15" x14ac:dyDescent="0.25">
      <c r="A115" s="45" t="s">
        <v>154</v>
      </c>
      <c r="B115" s="5">
        <f>VLOOKUP($A115,'EDGAR-2025'!$A$3:$BG$215,B$11,FALSE)</f>
        <v>6.4662148457274</v>
      </c>
      <c r="C115" s="5">
        <f>VLOOKUP($A115,'EDGAR-2025'!$A$3:$BG$215,C$11,FALSE)</f>
        <v>9.0260461670106995</v>
      </c>
      <c r="D115" s="5">
        <f>VLOOKUP($A115,'EDGAR-2025'!$A$3:$BG$215,D$11,FALSE)</f>
        <v>13.482763976845</v>
      </c>
      <c r="E115" s="5">
        <f>VLOOKUP($A115,'EDGAR-2025'!$A$3:$BG$215,E$11,FALSE)</f>
        <v>13.875945669848999</v>
      </c>
      <c r="F115" s="5">
        <f>VLOOKUP($A115,'EDGAR-2025'!$A$3:$BG$215,F$11,FALSE)</f>
        <v>12.892579206262001</v>
      </c>
      <c r="G115" s="5">
        <f>VLOOKUP($A115,'EDGAR-2025'!$A$3:$BG$215,G$11,FALSE)</f>
        <v>13.893691309607</v>
      </c>
      <c r="H115" s="5">
        <f>VLOOKUP($A115,'EDGAR-2025'!$A$3:$BG$215,H$11,FALSE)</f>
        <v>15.705189429914</v>
      </c>
      <c r="I115" s="5">
        <f>VLOOKUP($A115,'EDGAR-2025'!$A$3:$BG$215,I$11,FALSE)</f>
        <v>17.000461322844</v>
      </c>
      <c r="J115" s="5">
        <f>VLOOKUP($A115,'EDGAR-2025'!$A$3:$BG$215,J$11,FALSE)</f>
        <v>18.503323786987</v>
      </c>
      <c r="K115" s="5">
        <f>VLOOKUP($A115,'EDGAR-2025'!$A$3:$BG$215,K$11,FALSE)</f>
        <v>19.246413535936</v>
      </c>
      <c r="L115" s="5">
        <f>VLOOKUP($A115,'EDGAR-2025'!$A$3:$BG$215,L$11,FALSE)</f>
        <v>19.136880828371002</v>
      </c>
      <c r="M115" s="5">
        <f>VLOOKUP($A115,'EDGAR-2025'!$A$3:$BG$215,M$11,FALSE)</f>
        <v>19.476911708814001</v>
      </c>
      <c r="N115" s="5">
        <f>VLOOKUP($A115,'EDGAR-2025'!$A$3:$BG$215,N$11,FALSE)</f>
        <v>19.164619216161</v>
      </c>
      <c r="O115" s="5">
        <f>VLOOKUP($A115,'EDGAR-2025'!$A$3:$BG$215,O$11,FALSE)</f>
        <v>21.515508741960002</v>
      </c>
      <c r="P115" s="5">
        <f>VLOOKUP($A115,'EDGAR-2025'!$A$3:$BG$215,P$11,FALSE)</f>
        <v>21.972587515210002</v>
      </c>
      <c r="Q115" s="5">
        <f>VLOOKUP($A115,'EDGAR-2025'!$A$3:$BG$215,Q$11,FALSE)</f>
        <v>21.267907411180001</v>
      </c>
      <c r="R115" s="5">
        <f>VLOOKUP($A115,'EDGAR-2025'!$A$3:$BG$215,R$11,FALSE)</f>
        <v>21.638682043111</v>
      </c>
      <c r="S115" s="5"/>
      <c r="T115" s="46">
        <f t="shared" si="37"/>
        <v>-5.6910710850353041E-3</v>
      </c>
      <c r="U115" s="15">
        <f t="shared" si="38"/>
        <v>1.7768354388187024E-2</v>
      </c>
      <c r="V115" s="15">
        <f t="shared" si="39"/>
        <v>-1.6033984099834364E-2</v>
      </c>
      <c r="W115" s="5">
        <f>VLOOKUP($A115,'EDGAR-P-2025'!$A$3:$BI$215,W$11,FALSE)</f>
        <v>52.214790999999572</v>
      </c>
      <c r="X115" s="4">
        <f t="shared" si="35"/>
        <v>0.37301521917064001</v>
      </c>
      <c r="Y115" s="486">
        <f>VLOOKUP($A115,'EDGAR-GDP-2025'!$C$3:$AQ$214,'data countries EDGAR'!$Y$11,FALSE)</f>
        <v>7.5724364634142005E-2</v>
      </c>
      <c r="Z115" s="46">
        <f t="shared" si="36"/>
        <v>5.3084276521405825E-4</v>
      </c>
      <c r="AA115" s="46">
        <f t="shared" si="40"/>
        <v>6.7708075988709426E-3</v>
      </c>
    </row>
    <row r="116" spans="1:27" ht="15" x14ac:dyDescent="0.25">
      <c r="A116" s="45" t="s">
        <v>155</v>
      </c>
      <c r="B116" s="5">
        <f>VLOOKUP($A116,'EDGAR-2025'!$A$3:$BG$215,B$11,FALSE)</f>
        <v>1.6707300476822999E-2</v>
      </c>
      <c r="C116" s="5">
        <f>VLOOKUP($A116,'EDGAR-2025'!$A$3:$BG$215,C$11,FALSE)</f>
        <v>6.1624165791015997E-2</v>
      </c>
      <c r="D116" s="5">
        <f>VLOOKUP($A116,'EDGAR-2025'!$A$3:$BG$215,D$11,FALSE)</f>
        <v>6.1073577199001E-2</v>
      </c>
      <c r="E116" s="5">
        <f>VLOOKUP($A116,'EDGAR-2025'!$A$3:$BG$215,E$11,FALSE)</f>
        <v>5.6992902671840998E-2</v>
      </c>
      <c r="F116" s="5">
        <f>VLOOKUP($A116,'EDGAR-2025'!$A$3:$BG$215,F$11,FALSE)</f>
        <v>5.5833736789375997E-2</v>
      </c>
      <c r="G116" s="5">
        <f>VLOOKUP($A116,'EDGAR-2025'!$A$3:$BG$215,G$11,FALSE)</f>
        <v>6.0115464688117001E-2</v>
      </c>
      <c r="H116" s="5">
        <f>VLOOKUP($A116,'EDGAR-2025'!$A$3:$BG$215,H$11,FALSE)</f>
        <v>6.0673861784773998E-2</v>
      </c>
      <c r="I116" s="5">
        <f>VLOOKUP($A116,'EDGAR-2025'!$A$3:$BG$215,I$11,FALSE)</f>
        <v>6.232367622789E-2</v>
      </c>
      <c r="J116" s="5">
        <f>VLOOKUP($A116,'EDGAR-2025'!$A$3:$BG$215,J$11,FALSE)</f>
        <v>6.7847693827944006E-2</v>
      </c>
      <c r="K116" s="5">
        <f>VLOOKUP($A116,'EDGAR-2025'!$A$3:$BG$215,K$11,FALSE)</f>
        <v>6.9111133459031998E-2</v>
      </c>
      <c r="L116" s="5">
        <f>VLOOKUP($A116,'EDGAR-2025'!$A$3:$BG$215,L$11,FALSE)</f>
        <v>7.5949442376189003E-2</v>
      </c>
      <c r="M116" s="5">
        <f>VLOOKUP($A116,'EDGAR-2025'!$A$3:$BG$215,M$11,FALSE)</f>
        <v>7.6069797548619006E-2</v>
      </c>
      <c r="N116" s="5">
        <f>VLOOKUP($A116,'EDGAR-2025'!$A$3:$BG$215,N$11,FALSE)</f>
        <v>7.3666023409397999E-2</v>
      </c>
      <c r="O116" s="5">
        <f>VLOOKUP($A116,'EDGAR-2025'!$A$3:$BG$215,O$11,FALSE)</f>
        <v>8.0521982919432994E-2</v>
      </c>
      <c r="P116" s="5">
        <f>VLOOKUP($A116,'EDGAR-2025'!$A$3:$BG$215,P$11,FALSE)</f>
        <v>7.5753777176866002E-2</v>
      </c>
      <c r="Q116" s="5">
        <f>VLOOKUP($A116,'EDGAR-2025'!$A$3:$BG$215,Q$11,FALSE)</f>
        <v>7.5958148029906997E-2</v>
      </c>
      <c r="R116" s="5">
        <f>VLOOKUP($A116,'EDGAR-2025'!$A$3:$BG$215,R$11,FALSE)</f>
        <v>7.9693386425779E-2</v>
      </c>
      <c r="S116" s="5"/>
      <c r="T116" s="46">
        <f t="shared" si="37"/>
        <v>9.8946560053318366E-2</v>
      </c>
      <c r="U116" s="15">
        <f t="shared" si="38"/>
        <v>1.5846748661283439E-3</v>
      </c>
      <c r="V116" s="15">
        <f t="shared" si="39"/>
        <v>-3.1599586388864287E-2</v>
      </c>
      <c r="W116" s="5">
        <f>VLOOKUP($A116,'EDGAR-P-2025'!$A$3:$BI$215,W$11,FALSE)</f>
        <v>0.12042799999999972</v>
      </c>
      <c r="X116" s="4">
        <f t="shared" si="35"/>
        <v>0.63166205158782995</v>
      </c>
      <c r="Y116" s="486">
        <f>VLOOKUP($A116,'EDGAR-GDP-2025'!$C$3:$AQ$214,'data countries EDGAR'!$Y$11,FALSE)</f>
        <v>0.20765828422796001</v>
      </c>
      <c r="Z116" s="46">
        <f t="shared" si="36"/>
        <v>2.0732805222764656E-6</v>
      </c>
      <c r="AA116" s="46">
        <f t="shared" si="40"/>
        <v>1.5616165494502021E-5</v>
      </c>
    </row>
    <row r="117" spans="1:27" ht="15" x14ac:dyDescent="0.25">
      <c r="A117" s="45" t="s">
        <v>156</v>
      </c>
      <c r="B117" s="5">
        <f>VLOOKUP($A117,'EDGAR-2025'!$A$3:$BG$215,B$11,FALSE)</f>
        <v>32.407863756346003</v>
      </c>
      <c r="C117" s="5">
        <f>VLOOKUP($A117,'EDGAR-2025'!$A$3:$BG$215,C$11,FALSE)</f>
        <v>77.233718923663005</v>
      </c>
      <c r="D117" s="5">
        <f>VLOOKUP($A117,'EDGAR-2025'!$A$3:$BG$215,D$11,FALSE)</f>
        <v>86.819621232369002</v>
      </c>
      <c r="E117" s="5">
        <f>VLOOKUP($A117,'EDGAR-2025'!$A$3:$BG$215,E$11,FALSE)</f>
        <v>91.874630925869994</v>
      </c>
      <c r="F117" s="5">
        <f>VLOOKUP($A117,'EDGAR-2025'!$A$3:$BG$215,F$11,FALSE)</f>
        <v>91.963353680761003</v>
      </c>
      <c r="G117" s="5">
        <f>VLOOKUP($A117,'EDGAR-2025'!$A$3:$BG$215,G$11,FALSE)</f>
        <v>93.874424737498998</v>
      </c>
      <c r="H117" s="5">
        <f>VLOOKUP($A117,'EDGAR-2025'!$A$3:$BG$215,H$11,FALSE)</f>
        <v>92.332528214977003</v>
      </c>
      <c r="I117" s="5">
        <f>VLOOKUP($A117,'EDGAR-2025'!$A$3:$BG$215,I$11,FALSE)</f>
        <v>95.589086039142998</v>
      </c>
      <c r="J117" s="5">
        <f>VLOOKUP($A117,'EDGAR-2025'!$A$3:$BG$215,J$11,FALSE)</f>
        <v>98.400022785817995</v>
      </c>
      <c r="K117" s="5">
        <f>VLOOKUP($A117,'EDGAR-2025'!$A$3:$BG$215,K$11,FALSE)</f>
        <v>97.464556862139005</v>
      </c>
      <c r="L117" s="5">
        <f>VLOOKUP($A117,'EDGAR-2025'!$A$3:$BG$215,L$11,FALSE)</f>
        <v>99.079693997019007</v>
      </c>
      <c r="M117" s="5">
        <f>VLOOKUP($A117,'EDGAR-2025'!$A$3:$BG$215,M$11,FALSE)</f>
        <v>96.828318076876997</v>
      </c>
      <c r="N117" s="5">
        <f>VLOOKUP($A117,'EDGAR-2025'!$A$3:$BG$215,N$11,FALSE)</f>
        <v>92.947944145948</v>
      </c>
      <c r="O117" s="5">
        <f>VLOOKUP($A117,'EDGAR-2025'!$A$3:$BG$215,O$11,FALSE)</f>
        <v>99.899472268256005</v>
      </c>
      <c r="P117" s="5">
        <f>VLOOKUP($A117,'EDGAR-2025'!$A$3:$BG$215,P$11,FALSE)</f>
        <v>102.61776533381</v>
      </c>
      <c r="Q117" s="5">
        <f>VLOOKUP($A117,'EDGAR-2025'!$A$3:$BG$215,Q$11,FALSE)</f>
        <v>110.15911908148</v>
      </c>
      <c r="R117" s="5">
        <f>VLOOKUP($A117,'EDGAR-2025'!$A$3:$BG$215,R$11,FALSE)</f>
        <v>115.93128054802</v>
      </c>
      <c r="S117" s="5"/>
      <c r="T117" s="46">
        <f t="shared" si="37"/>
        <v>1.6571533148861173E-2</v>
      </c>
      <c r="U117" s="15">
        <f t="shared" si="38"/>
        <v>-2.2722879222959125E-2</v>
      </c>
      <c r="V117" s="15">
        <f t="shared" si="39"/>
        <v>-4.0074783988793161E-2</v>
      </c>
      <c r="W117" s="5">
        <f>VLOOKUP($A117,'EDGAR-P-2025'!$A$3:$BI$215,W$11,FALSE)</f>
        <v>4.2489739999999285</v>
      </c>
      <c r="X117" s="4">
        <f t="shared" si="35"/>
        <v>22.788635109765</v>
      </c>
      <c r="Y117" s="486">
        <f>VLOOKUP($A117,'EDGAR-GDP-2025'!$C$3:$AQ$214,'data countries EDGAR'!$Y$11,FALSE)</f>
        <v>0.45226639279061998</v>
      </c>
      <c r="Z117" s="46">
        <f t="shared" si="36"/>
        <v>2.6390535053714471E-3</v>
      </c>
      <c r="AA117" s="46">
        <f t="shared" si="40"/>
        <v>5.5097386958045686E-4</v>
      </c>
    </row>
    <row r="118" spans="1:27" ht="15" x14ac:dyDescent="0.25">
      <c r="A118" s="45" t="s">
        <v>157</v>
      </c>
      <c r="B118" s="5">
        <f>VLOOKUP($A118,'EDGAR-2025'!$A$3:$BG$215,B$11,FALSE)</f>
        <v>23.656360278712</v>
      </c>
      <c r="C118" s="5">
        <f>VLOOKUP($A118,'EDGAR-2025'!$A$3:$BG$215,C$11,FALSE)</f>
        <v>5.6132920822698003</v>
      </c>
      <c r="D118" s="5">
        <f>VLOOKUP($A118,'EDGAR-2025'!$A$3:$BG$215,D$11,FALSE)</f>
        <v>6.6057034013804001</v>
      </c>
      <c r="E118" s="5">
        <f>VLOOKUP($A118,'EDGAR-2025'!$A$3:$BG$215,E$11,FALSE)</f>
        <v>7.9039031510114999</v>
      </c>
      <c r="F118" s="5">
        <f>VLOOKUP($A118,'EDGAR-2025'!$A$3:$BG$215,F$11,FALSE)</f>
        <v>10.441089785072</v>
      </c>
      <c r="G118" s="5">
        <f>VLOOKUP($A118,'EDGAR-2025'!$A$3:$BG$215,G$11,FALSE)</f>
        <v>9.6865928744716001</v>
      </c>
      <c r="H118" s="5">
        <f>VLOOKUP($A118,'EDGAR-2025'!$A$3:$BG$215,H$11,FALSE)</f>
        <v>9.9415556302724006</v>
      </c>
      <c r="I118" s="5">
        <f>VLOOKUP($A118,'EDGAR-2025'!$A$3:$BG$215,I$11,FALSE)</f>
        <v>10.316248202298</v>
      </c>
      <c r="J118" s="5">
        <f>VLOOKUP($A118,'EDGAR-2025'!$A$3:$BG$215,J$11,FALSE)</f>
        <v>9.7414398068682004</v>
      </c>
      <c r="K118" s="5">
        <f>VLOOKUP($A118,'EDGAR-2025'!$A$3:$BG$215,K$11,FALSE)</f>
        <v>9.6372055607329994</v>
      </c>
      <c r="L118" s="5">
        <f>VLOOKUP($A118,'EDGAR-2025'!$A$3:$BG$215,L$11,FALSE)</f>
        <v>11.471814068482001</v>
      </c>
      <c r="M118" s="5">
        <f>VLOOKUP($A118,'EDGAR-2025'!$A$3:$BG$215,M$11,FALSE)</f>
        <v>10.226713699915001</v>
      </c>
      <c r="N118" s="5">
        <f>VLOOKUP($A118,'EDGAR-2025'!$A$3:$BG$215,N$11,FALSE)</f>
        <v>9.3084910331954003</v>
      </c>
      <c r="O118" s="5">
        <f>VLOOKUP($A118,'EDGAR-2025'!$A$3:$BG$215,O$11,FALSE)</f>
        <v>10.515026225102</v>
      </c>
      <c r="P118" s="5">
        <f>VLOOKUP($A118,'EDGAR-2025'!$A$3:$BG$215,P$11,FALSE)</f>
        <v>10.50107048387</v>
      </c>
      <c r="Q118" s="5">
        <f>VLOOKUP($A118,'EDGAR-2025'!$A$3:$BG$215,Q$11,FALSE)</f>
        <v>10.230401641182</v>
      </c>
      <c r="R118" s="5">
        <f>VLOOKUP($A118,'EDGAR-2025'!$A$3:$BG$215,R$11,FALSE)</f>
        <v>10.744958074607</v>
      </c>
      <c r="S118" s="5"/>
      <c r="T118" s="46">
        <f t="shared" si="37"/>
        <v>0.1903672694524805</v>
      </c>
      <c r="U118" s="15">
        <f t="shared" si="38"/>
        <v>-0.10853561268812972</v>
      </c>
      <c r="V118" s="15">
        <f t="shared" si="39"/>
        <v>-8.9786679637588018E-2</v>
      </c>
      <c r="W118" s="5">
        <f>VLOOKUP($A118,'EDGAR-P-2025'!$A$3:$BI$215,W$11,FALSE)</f>
        <v>6.2186159999997122</v>
      </c>
      <c r="X118" s="4">
        <f t="shared" si="35"/>
        <v>1.6445321113114999</v>
      </c>
      <c r="Y118" s="486">
        <f>VLOOKUP($A118,'EDGAR-GDP-2025'!$C$3:$AQ$214,'data countries EDGAR'!$Y$11,FALSE)</f>
        <v>0.26754497450272002</v>
      </c>
      <c r="Z118" s="46">
        <f t="shared" si="36"/>
        <v>2.7872883856934342E-4</v>
      </c>
      <c r="AA118" s="46">
        <f t="shared" si="40"/>
        <v>8.0638171025636815E-4</v>
      </c>
    </row>
    <row r="119" spans="1:27" ht="15" x14ac:dyDescent="0.25">
      <c r="A119" s="45" t="s">
        <v>158</v>
      </c>
      <c r="B119" s="5">
        <f>VLOOKUP($A119,'EDGAR-2025'!$A$3:$BG$215,B$11,FALSE)</f>
        <v>0.25587522018026998</v>
      </c>
      <c r="C119" s="5">
        <f>VLOOKUP($A119,'EDGAR-2025'!$A$3:$BG$215,C$11,FALSE)</f>
        <v>1.3025584530131999</v>
      </c>
      <c r="D119" s="5">
        <f>VLOOKUP($A119,'EDGAR-2025'!$A$3:$BG$215,D$11,FALSE)</f>
        <v>2.9614326004214</v>
      </c>
      <c r="E119" s="5">
        <f>VLOOKUP($A119,'EDGAR-2025'!$A$3:$BG$215,E$11,FALSE)</f>
        <v>3.1262098921102002</v>
      </c>
      <c r="F119" s="5">
        <f>VLOOKUP($A119,'EDGAR-2025'!$A$3:$BG$215,F$11,FALSE)</f>
        <v>3.3357460249883002</v>
      </c>
      <c r="G119" s="5">
        <f>VLOOKUP($A119,'EDGAR-2025'!$A$3:$BG$215,G$11,FALSE)</f>
        <v>3.9443532281025999</v>
      </c>
      <c r="H119" s="5">
        <f>VLOOKUP($A119,'EDGAR-2025'!$A$3:$BG$215,H$11,FALSE)</f>
        <v>4.3873441846323002</v>
      </c>
      <c r="I119" s="5">
        <f>VLOOKUP($A119,'EDGAR-2025'!$A$3:$BG$215,I$11,FALSE)</f>
        <v>8.9274536625971006</v>
      </c>
      <c r="J119" s="5">
        <f>VLOOKUP($A119,'EDGAR-2025'!$A$3:$BG$215,J$11,FALSE)</f>
        <v>15.870971906941</v>
      </c>
      <c r="K119" s="5">
        <f>VLOOKUP($A119,'EDGAR-2025'!$A$3:$BG$215,K$11,FALSE)</f>
        <v>19.244220261993998</v>
      </c>
      <c r="L119" s="5">
        <f>VLOOKUP($A119,'EDGAR-2025'!$A$3:$BG$215,L$11,FALSE)</f>
        <v>19.862274980333002</v>
      </c>
      <c r="M119" s="5">
        <f>VLOOKUP($A119,'EDGAR-2025'!$A$3:$BG$215,M$11,FALSE)</f>
        <v>19.370079390924001</v>
      </c>
      <c r="N119" s="5">
        <f>VLOOKUP($A119,'EDGAR-2025'!$A$3:$BG$215,N$11,FALSE)</f>
        <v>19.437797646663</v>
      </c>
      <c r="O119" s="5">
        <f>VLOOKUP($A119,'EDGAR-2025'!$A$3:$BG$215,O$11,FALSE)</f>
        <v>23.816634781398999</v>
      </c>
      <c r="P119" s="5">
        <f>VLOOKUP($A119,'EDGAR-2025'!$A$3:$BG$215,P$11,FALSE)</f>
        <v>24.031527049817999</v>
      </c>
      <c r="Q119" s="5">
        <f>VLOOKUP($A119,'EDGAR-2025'!$A$3:$BG$215,Q$11,FALSE)</f>
        <v>25.743696223737</v>
      </c>
      <c r="R119" s="5">
        <f>VLOOKUP($A119,'EDGAR-2025'!$A$3:$BG$215,R$11,FALSE)</f>
        <v>26.062727033672001</v>
      </c>
      <c r="S119" s="5"/>
      <c r="T119" s="46">
        <f t="shared" si="37"/>
        <v>3.2116381434254215E-2</v>
      </c>
      <c r="U119" s="15">
        <f t="shared" si="38"/>
        <v>-2.4780423687435493E-2</v>
      </c>
      <c r="V119" s="15">
        <f t="shared" si="39"/>
        <v>3.4960236544372414E-3</v>
      </c>
      <c r="W119" s="5">
        <f>VLOOKUP($A119,'EDGAR-P-2025'!$A$3:$BI$215,W$11,FALSE)</f>
        <v>7.0642420000002364</v>
      </c>
      <c r="X119" s="4">
        <f t="shared" si="35"/>
        <v>2.7419897833232998</v>
      </c>
      <c r="Y119" s="486">
        <f>VLOOKUP($A119,'EDGAR-GDP-2025'!$C$3:$AQ$214,'data countries EDGAR'!$Y$11,FALSE)</f>
        <v>0.39546058237534998</v>
      </c>
      <c r="Z119" s="46">
        <f t="shared" si="36"/>
        <v>5.2793105293180297E-4</v>
      </c>
      <c r="AA119" s="46">
        <f t="shared" si="40"/>
        <v>9.1603590664310537E-4</v>
      </c>
    </row>
    <row r="120" spans="1:27" ht="15" x14ac:dyDescent="0.25">
      <c r="A120" s="45" t="s">
        <v>59</v>
      </c>
      <c r="B120" s="5">
        <f>VLOOKUP($A120,'EDGAR-2025'!$A$3:$BG$215,B$11,FALSE)</f>
        <v>19.619063018447999</v>
      </c>
      <c r="C120" s="5">
        <f>VLOOKUP($A120,'EDGAR-2025'!$A$3:$BG$215,C$11,FALSE)</f>
        <v>8.0300140811597007</v>
      </c>
      <c r="D120" s="5">
        <f>VLOOKUP($A120,'EDGAR-2025'!$A$3:$BG$215,D$11,FALSE)</f>
        <v>8.8799316954308001</v>
      </c>
      <c r="E120" s="5">
        <f>VLOOKUP($A120,'EDGAR-2025'!$A$3:$BG$215,E$11,FALSE)</f>
        <v>8.2333577876757005</v>
      </c>
      <c r="F120" s="5">
        <f>VLOOKUP($A120,'EDGAR-2025'!$A$3:$BG$215,F$11,FALSE)</f>
        <v>8.0273690216923992</v>
      </c>
      <c r="G120" s="5">
        <f>VLOOKUP($A120,'EDGAR-2025'!$A$3:$BG$215,G$11,FALSE)</f>
        <v>7.7793801702236003</v>
      </c>
      <c r="H120" s="5">
        <f>VLOOKUP($A120,'EDGAR-2025'!$A$3:$BG$215,H$11,FALSE)</f>
        <v>7.5738590426028001</v>
      </c>
      <c r="I120" s="5">
        <f>VLOOKUP($A120,'EDGAR-2025'!$A$3:$BG$215,I$11,FALSE)</f>
        <v>7.6479691525842002</v>
      </c>
      <c r="J120" s="5">
        <f>VLOOKUP($A120,'EDGAR-2025'!$A$3:$BG$215,J$11,FALSE)</f>
        <v>7.4805951535124997</v>
      </c>
      <c r="K120" s="5">
        <f>VLOOKUP($A120,'EDGAR-2025'!$A$3:$BG$215,K$11,FALSE)</f>
        <v>7.4321425977319002</v>
      </c>
      <c r="L120" s="5">
        <f>VLOOKUP($A120,'EDGAR-2025'!$A$3:$BG$215,L$11,FALSE)</f>
        <v>8.1079206864273008</v>
      </c>
      <c r="M120" s="5">
        <f>VLOOKUP($A120,'EDGAR-2025'!$A$3:$BG$215,M$11,FALSE)</f>
        <v>7.9077914415487003</v>
      </c>
      <c r="N120" s="5">
        <f>VLOOKUP($A120,'EDGAR-2025'!$A$3:$BG$215,N$11,FALSE)</f>
        <v>7.2770801801860996</v>
      </c>
      <c r="O120" s="5">
        <f>VLOOKUP($A120,'EDGAR-2025'!$A$3:$BG$215,O$11,FALSE)</f>
        <v>7.5303902676129999</v>
      </c>
      <c r="P120" s="5">
        <f>VLOOKUP($A120,'EDGAR-2025'!$A$3:$BG$215,P$11,FALSE)</f>
        <v>6.9267800340662999</v>
      </c>
      <c r="Q120" s="5">
        <f>VLOOKUP($A120,'EDGAR-2025'!$A$3:$BG$215,Q$11,FALSE)</f>
        <v>6.9003933320352999</v>
      </c>
      <c r="R120" s="5">
        <f>VLOOKUP($A120,'EDGAR-2025'!$A$3:$BG$215,R$11,FALSE)</f>
        <v>6.8072190752313997</v>
      </c>
      <c r="S120" s="5"/>
      <c r="T120" s="46">
        <f t="shared" si="37"/>
        <v>9.0926415876577904E-2</v>
      </c>
      <c r="U120" s="15">
        <f t="shared" si="38"/>
        <v>-2.468317742841486E-2</v>
      </c>
      <c r="V120" s="15">
        <f t="shared" si="39"/>
        <v>-7.9758206324050285E-2</v>
      </c>
      <c r="W120" s="5">
        <f>VLOOKUP($A120,'EDGAR-P-2025'!$A$3:$BI$215,W$11,FALSE)</f>
        <v>1.9111080003999956</v>
      </c>
      <c r="X120" s="4">
        <f t="shared" si="35"/>
        <v>4.1378045824168996</v>
      </c>
      <c r="Y120" s="486">
        <f>VLOOKUP($A120,'EDGAR-GDP-2025'!$C$3:$AQ$214,'data countries EDGAR'!$Y$11,FALSE)</f>
        <v>0.10825698217927</v>
      </c>
      <c r="Z120" s="46">
        <f t="shared" si="36"/>
        <v>2.1552666759115224E-4</v>
      </c>
      <c r="AA120" s="46">
        <f t="shared" si="40"/>
        <v>2.4781760730156803E-4</v>
      </c>
    </row>
    <row r="121" spans="1:27" ht="15" x14ac:dyDescent="0.25">
      <c r="A121" s="45" t="s">
        <v>159</v>
      </c>
      <c r="B121" s="5">
        <f>VLOOKUP($A121,'EDGAR-2025'!$A$3:$BG$215,B$11,FALSE)</f>
        <v>5.9745211319484</v>
      </c>
      <c r="C121" s="5">
        <f>VLOOKUP($A121,'EDGAR-2025'!$A$3:$BG$215,C$11,FALSE)</f>
        <v>16.575833677575002</v>
      </c>
      <c r="D121" s="5">
        <f>VLOOKUP($A121,'EDGAR-2025'!$A$3:$BG$215,D$11,FALSE)</f>
        <v>20.659208912741999</v>
      </c>
      <c r="E121" s="5">
        <f>VLOOKUP($A121,'EDGAR-2025'!$A$3:$BG$215,E$11,FALSE)</f>
        <v>20.982199062111</v>
      </c>
      <c r="F121" s="5">
        <f>VLOOKUP($A121,'EDGAR-2025'!$A$3:$BG$215,F$11,FALSE)</f>
        <v>23.436901568661</v>
      </c>
      <c r="G121" s="5">
        <f>VLOOKUP($A121,'EDGAR-2025'!$A$3:$BG$215,G$11,FALSE)</f>
        <v>23.104570393982002</v>
      </c>
      <c r="H121" s="5">
        <f>VLOOKUP($A121,'EDGAR-2025'!$A$3:$BG$215,H$11,FALSE)</f>
        <v>24.969447658572999</v>
      </c>
      <c r="I121" s="5">
        <f>VLOOKUP($A121,'EDGAR-2025'!$A$3:$BG$215,I$11,FALSE)</f>
        <v>26.905354624263001</v>
      </c>
      <c r="J121" s="5">
        <f>VLOOKUP($A121,'EDGAR-2025'!$A$3:$BG$215,J$11,FALSE)</f>
        <v>27.865749581492999</v>
      </c>
      <c r="K121" s="5">
        <f>VLOOKUP($A121,'EDGAR-2025'!$A$3:$BG$215,K$11,FALSE)</f>
        <v>29.296690226222999</v>
      </c>
      <c r="L121" s="5">
        <f>VLOOKUP($A121,'EDGAR-2025'!$A$3:$BG$215,L$11,FALSE)</f>
        <v>27.493748451098</v>
      </c>
      <c r="M121" s="5">
        <f>VLOOKUP($A121,'EDGAR-2025'!$A$3:$BG$215,M$11,FALSE)</f>
        <v>27.004255776674999</v>
      </c>
      <c r="N121" s="5">
        <f>VLOOKUP($A121,'EDGAR-2025'!$A$3:$BG$215,N$11,FALSE)</f>
        <v>21.820703889844999</v>
      </c>
      <c r="O121" s="5">
        <f>VLOOKUP($A121,'EDGAR-2025'!$A$3:$BG$215,O$11,FALSE)</f>
        <v>16.715032231957</v>
      </c>
      <c r="P121" s="5">
        <f>VLOOKUP($A121,'EDGAR-2025'!$A$3:$BG$215,P$11,FALSE)</f>
        <v>10.434959174134001</v>
      </c>
      <c r="Q121" s="5">
        <f>VLOOKUP($A121,'EDGAR-2025'!$A$3:$BG$215,Q$11,FALSE)</f>
        <v>10.818762194655999</v>
      </c>
      <c r="R121" s="5">
        <f>VLOOKUP($A121,'EDGAR-2025'!$A$3:$BG$215,R$11,FALSE)</f>
        <v>11.004120086785001</v>
      </c>
      <c r="S121" s="5"/>
      <c r="T121" s="46">
        <f t="shared" si="37"/>
        <v>-6.1540800725373934E-2</v>
      </c>
      <c r="U121" s="15">
        <f t="shared" si="38"/>
        <v>-1.7803780932005075E-2</v>
      </c>
      <c r="V121" s="15">
        <f t="shared" si="39"/>
        <v>-0.19195314730011215</v>
      </c>
      <c r="W121" s="5">
        <f>VLOOKUP($A121,'EDGAR-P-2025'!$A$3:$BI$215,W$11,FALSE)</f>
        <v>6.0659220003000129</v>
      </c>
      <c r="X121" s="4">
        <f t="shared" si="35"/>
        <v>4.4517973978793997</v>
      </c>
      <c r="Y121" s="486">
        <f>VLOOKUP($A121,'EDGAR-GDP-2025'!$C$3:$AQ$214,'data countries EDGAR'!$Y$11,FALSE)</f>
        <v>0.25200213310418001</v>
      </c>
      <c r="Z121" s="46">
        <f t="shared" si="36"/>
        <v>7.3600034868724878E-4</v>
      </c>
      <c r="AA121" s="46">
        <f t="shared" si="40"/>
        <v>7.8658154111523862E-4</v>
      </c>
    </row>
    <row r="122" spans="1:27" ht="15" x14ac:dyDescent="0.25">
      <c r="A122" s="45" t="s">
        <v>160</v>
      </c>
      <c r="B122" s="5">
        <f>VLOOKUP($A122,'EDGAR-2025'!$A$3:$BG$215,B$11,FALSE)</f>
        <v>0.10882580018163</v>
      </c>
      <c r="C122" s="5">
        <f>VLOOKUP($A122,'EDGAR-2025'!$A$3:$BG$215,C$11,FALSE)</f>
        <v>0.40792404565705997</v>
      </c>
      <c r="D122" s="5">
        <f>VLOOKUP($A122,'EDGAR-2025'!$A$3:$BG$215,D$11,FALSE)</f>
        <v>0.52227487038611997</v>
      </c>
      <c r="E122" s="5">
        <f>VLOOKUP($A122,'EDGAR-2025'!$A$3:$BG$215,E$11,FALSE)</f>
        <v>0.54421712383430998</v>
      </c>
      <c r="F122" s="5">
        <f>VLOOKUP($A122,'EDGAR-2025'!$A$3:$BG$215,F$11,FALSE)</f>
        <v>0.57642722721546003</v>
      </c>
      <c r="G122" s="5">
        <f>VLOOKUP($A122,'EDGAR-2025'!$A$3:$BG$215,G$11,FALSE)</f>
        <v>0.58110481512551004</v>
      </c>
      <c r="H122" s="5">
        <f>VLOOKUP($A122,'EDGAR-2025'!$A$3:$BG$215,H$11,FALSE)</f>
        <v>0.59906020684920003</v>
      </c>
      <c r="I122" s="5">
        <f>VLOOKUP($A122,'EDGAR-2025'!$A$3:$BG$215,I$11,FALSE)</f>
        <v>0.59663068599824998</v>
      </c>
      <c r="J122" s="5">
        <f>VLOOKUP($A122,'EDGAR-2025'!$A$3:$BG$215,J$11,FALSE)</f>
        <v>0.65754400671496005</v>
      </c>
      <c r="K122" s="5">
        <f>VLOOKUP($A122,'EDGAR-2025'!$A$3:$BG$215,K$11,FALSE)</f>
        <v>0.71934248576341997</v>
      </c>
      <c r="L122" s="5">
        <f>VLOOKUP($A122,'EDGAR-2025'!$A$3:$BG$215,L$11,FALSE)</f>
        <v>0.75766059544233999</v>
      </c>
      <c r="M122" s="5">
        <f>VLOOKUP($A122,'EDGAR-2025'!$A$3:$BG$215,M$11,FALSE)</f>
        <v>0.78341712746477998</v>
      </c>
      <c r="N122" s="5">
        <f>VLOOKUP($A122,'EDGAR-2025'!$A$3:$BG$215,N$11,FALSE)</f>
        <v>0.70321358663875999</v>
      </c>
      <c r="O122" s="5">
        <f>VLOOKUP($A122,'EDGAR-2025'!$A$3:$BG$215,O$11,FALSE)</f>
        <v>0.76436227021112002</v>
      </c>
      <c r="P122" s="5">
        <f>VLOOKUP($A122,'EDGAR-2025'!$A$3:$BG$215,P$11,FALSE)</f>
        <v>0.98110066003859997</v>
      </c>
      <c r="Q122" s="5">
        <f>VLOOKUP($A122,'EDGAR-2025'!$A$3:$BG$215,Q$11,FALSE)</f>
        <v>0.99147526222215998</v>
      </c>
      <c r="R122" s="5">
        <f>VLOOKUP($A122,'EDGAR-2025'!$A$3:$BG$215,R$11,FALSE)</f>
        <v>1.0005580122872</v>
      </c>
      <c r="S122" s="5"/>
      <c r="T122" s="46">
        <f t="shared" si="37"/>
        <v>5.3268242092296303E-2</v>
      </c>
      <c r="U122" s="15">
        <f t="shared" si="38"/>
        <v>3.3994815326779282E-2</v>
      </c>
      <c r="V122" s="15">
        <f t="shared" si="39"/>
        <v>-0.10237654758144876</v>
      </c>
      <c r="W122" s="5">
        <f>VLOOKUP($A122,'EDGAR-P-2025'!$A$3:$BI$215,W$11,FALSE)</f>
        <v>2.2926819999000032</v>
      </c>
      <c r="X122" s="4">
        <f t="shared" si="35"/>
        <v>0.34170335332111007</v>
      </c>
      <c r="Y122" s="486">
        <f>VLOOKUP($A122,'EDGAR-GDP-2025'!$C$3:$AQ$214,'data countries EDGAR'!$Y$11,FALSE)</f>
        <v>0.13281401791291</v>
      </c>
      <c r="Z122" s="46">
        <f t="shared" si="36"/>
        <v>2.1352015169389584E-5</v>
      </c>
      <c r="AA122" s="46">
        <f t="shared" si="40"/>
        <v>2.9729715296031154E-4</v>
      </c>
    </row>
    <row r="123" spans="1:27" ht="15" x14ac:dyDescent="0.25">
      <c r="A123" s="45" t="s">
        <v>161</v>
      </c>
      <c r="B123" s="5">
        <f>VLOOKUP($A123,'EDGAR-2025'!$A$3:$BG$215,B$11,FALSE)</f>
        <v>0.37519659820301998</v>
      </c>
      <c r="C123" s="5">
        <f>VLOOKUP($A123,'EDGAR-2025'!$A$3:$BG$215,C$11,FALSE)</f>
        <v>0.68117698118214998</v>
      </c>
      <c r="D123" s="5">
        <f>VLOOKUP($A123,'EDGAR-2025'!$A$3:$BG$215,D$11,FALSE)</f>
        <v>0.79429612624164003</v>
      </c>
      <c r="E123" s="5">
        <f>VLOOKUP($A123,'EDGAR-2025'!$A$3:$BG$215,E$11,FALSE)</f>
        <v>0.88547502109951004</v>
      </c>
      <c r="F123" s="5">
        <f>VLOOKUP($A123,'EDGAR-2025'!$A$3:$BG$215,F$11,FALSE)</f>
        <v>0.97714508434930003</v>
      </c>
      <c r="G123" s="5">
        <f>VLOOKUP($A123,'EDGAR-2025'!$A$3:$BG$215,G$11,FALSE)</f>
        <v>0.90741206595704005</v>
      </c>
      <c r="H123" s="5">
        <f>VLOOKUP($A123,'EDGAR-2025'!$A$3:$BG$215,H$11,FALSE)</f>
        <v>1.1821785245272001</v>
      </c>
      <c r="I123" s="5">
        <f>VLOOKUP($A123,'EDGAR-2025'!$A$3:$BG$215,I$11,FALSE)</f>
        <v>1.2329853553762</v>
      </c>
      <c r="J123" s="5">
        <f>VLOOKUP($A123,'EDGAR-2025'!$A$3:$BG$215,J$11,FALSE)</f>
        <v>1.3852050028772001</v>
      </c>
      <c r="K123" s="5">
        <f>VLOOKUP($A123,'EDGAR-2025'!$A$3:$BG$215,K$11,FALSE)</f>
        <v>1.2306098658578</v>
      </c>
      <c r="L123" s="5">
        <f>VLOOKUP($A123,'EDGAR-2025'!$A$3:$BG$215,L$11,FALSE)</f>
        <v>0.64193343245826995</v>
      </c>
      <c r="M123" s="5">
        <f>VLOOKUP($A123,'EDGAR-2025'!$A$3:$BG$215,M$11,FALSE)</f>
        <v>1.0094505565122001</v>
      </c>
      <c r="N123" s="5">
        <f>VLOOKUP($A123,'EDGAR-2025'!$A$3:$BG$215,N$11,FALSE)</f>
        <v>0.83483491591643</v>
      </c>
      <c r="O123" s="5">
        <f>VLOOKUP($A123,'EDGAR-2025'!$A$3:$BG$215,O$11,FALSE)</f>
        <v>0.84082552147533995</v>
      </c>
      <c r="P123" s="5">
        <f>VLOOKUP($A123,'EDGAR-2025'!$A$3:$BG$215,P$11,FALSE)</f>
        <v>0.86861894831019004</v>
      </c>
      <c r="Q123" s="5">
        <f>VLOOKUP($A123,'EDGAR-2025'!$A$3:$BG$215,Q$11,FALSE)</f>
        <v>0.83952570942313998</v>
      </c>
      <c r="R123" s="5">
        <f>VLOOKUP($A123,'EDGAR-2025'!$A$3:$BG$215,R$11,FALSE)</f>
        <v>0.86711249726950002</v>
      </c>
      <c r="S123" s="5"/>
      <c r="T123" s="46">
        <f t="shared" si="37"/>
        <v>-0.47836154229853467</v>
      </c>
      <c r="U123" s="15">
        <f t="shared" si="38"/>
        <v>0.57251594241871984</v>
      </c>
      <c r="V123" s="15">
        <f t="shared" si="39"/>
        <v>-0.17298087506048121</v>
      </c>
      <c r="W123" s="5">
        <f>VLOOKUP($A123,'EDGAR-P-2025'!$A$3:$BI$215,W$11,FALSE)</f>
        <v>4.9777200000002297</v>
      </c>
      <c r="X123" s="4">
        <f t="shared" si="35"/>
        <v>0.20279376029832</v>
      </c>
      <c r="Y123" s="486">
        <f>VLOOKUP($A123,'EDGAR-GDP-2025'!$C$3:$AQ$214,'data countries EDGAR'!$Y$11,FALSE)</f>
        <v>0.10386721074473999</v>
      </c>
      <c r="Z123" s="46">
        <f t="shared" si="36"/>
        <v>2.7512550900115782E-5</v>
      </c>
      <c r="AA123" s="46">
        <f t="shared" si="40"/>
        <v>6.4547197749108482E-4</v>
      </c>
    </row>
    <row r="124" spans="1:27" ht="15" x14ac:dyDescent="0.25">
      <c r="A124" s="45" t="s">
        <v>162</v>
      </c>
      <c r="B124" s="5">
        <f>VLOOKUP($A124,'EDGAR-2025'!$A$3:$BG$215,B$11,FALSE)</f>
        <v>32.622407759258003</v>
      </c>
      <c r="C124" s="5">
        <f>VLOOKUP($A124,'EDGAR-2025'!$A$3:$BG$215,C$11,FALSE)</f>
        <v>57.726128326796001</v>
      </c>
      <c r="D124" s="5">
        <f>VLOOKUP($A124,'EDGAR-2025'!$A$3:$BG$215,D$11,FALSE)</f>
        <v>63.670180279520999</v>
      </c>
      <c r="E124" s="5">
        <f>VLOOKUP($A124,'EDGAR-2025'!$A$3:$BG$215,E$11,FALSE)</f>
        <v>44.237316176276003</v>
      </c>
      <c r="F124" s="5">
        <f>VLOOKUP($A124,'EDGAR-2025'!$A$3:$BG$215,F$11,FALSE)</f>
        <v>62.856079955847001</v>
      </c>
      <c r="G124" s="5">
        <f>VLOOKUP($A124,'EDGAR-2025'!$A$3:$BG$215,G$11,FALSE)</f>
        <v>62.609214604355003</v>
      </c>
      <c r="H124" s="5">
        <f>VLOOKUP($A124,'EDGAR-2025'!$A$3:$BG$215,H$11,FALSE)</f>
        <v>61.800169222504998</v>
      </c>
      <c r="I124" s="5">
        <f>VLOOKUP($A124,'EDGAR-2025'!$A$3:$BG$215,I$11,FALSE)</f>
        <v>54.481916849263001</v>
      </c>
      <c r="J124" s="5">
        <f>VLOOKUP($A124,'EDGAR-2025'!$A$3:$BG$215,J$11,FALSE)</f>
        <v>51.152524095623001</v>
      </c>
      <c r="K124" s="5">
        <f>VLOOKUP($A124,'EDGAR-2025'!$A$3:$BG$215,K$11,FALSE)</f>
        <v>55.394801075377998</v>
      </c>
      <c r="L124" s="5">
        <f>VLOOKUP($A124,'EDGAR-2025'!$A$3:$BG$215,L$11,FALSE)</f>
        <v>57.268520009607002</v>
      </c>
      <c r="M124" s="5">
        <f>VLOOKUP($A124,'EDGAR-2025'!$A$3:$BG$215,M$11,FALSE)</f>
        <v>57.474629571042001</v>
      </c>
      <c r="N124" s="5">
        <f>VLOOKUP($A124,'EDGAR-2025'!$A$3:$BG$215,N$11,FALSE)</f>
        <v>45.702548608169998</v>
      </c>
      <c r="O124" s="5">
        <f>VLOOKUP($A124,'EDGAR-2025'!$A$3:$BG$215,O$11,FALSE)</f>
        <v>58.360935025376001</v>
      </c>
      <c r="P124" s="5">
        <f>VLOOKUP($A124,'EDGAR-2025'!$A$3:$BG$215,P$11,FALSE)</f>
        <v>58.173376979776002</v>
      </c>
      <c r="Q124" s="5">
        <f>VLOOKUP($A124,'EDGAR-2025'!$A$3:$BG$215,Q$11,FALSE)</f>
        <v>63.204211026948002</v>
      </c>
      <c r="R124" s="5">
        <f>VLOOKUP($A124,'EDGAR-2025'!$A$3:$BG$215,R$11,FALSE)</f>
        <v>63.953379828507003</v>
      </c>
      <c r="S124" s="5"/>
      <c r="T124" s="46">
        <f t="shared" si="37"/>
        <v>3.3824815647940598E-2</v>
      </c>
      <c r="U124" s="15">
        <f t="shared" si="38"/>
        <v>3.5990027575432126E-3</v>
      </c>
      <c r="V124" s="15">
        <f t="shared" si="39"/>
        <v>-0.20482221548415591</v>
      </c>
      <c r="W124" s="5">
        <f>VLOOKUP($A124,'EDGAR-P-2025'!$A$3:$BI$215,W$11,FALSE)</f>
        <v>6.5698639999999457</v>
      </c>
      <c r="X124" s="4">
        <f t="shared" si="35"/>
        <v>8.7482221201294994</v>
      </c>
      <c r="Y124" s="486">
        <f>VLOOKUP($A124,'EDGAR-GDP-2025'!$C$3:$AQ$214,'data countries EDGAR'!$Y$11,FALSE)</f>
        <v>0.64702143323654004</v>
      </c>
      <c r="Z124" s="46">
        <f t="shared" si="36"/>
        <v>1.5664696614781466E-3</v>
      </c>
      <c r="AA124" s="46">
        <f t="shared" si="40"/>
        <v>8.5192881639129122E-4</v>
      </c>
    </row>
    <row r="125" spans="1:27" ht="15" x14ac:dyDescent="0.25">
      <c r="A125" s="45" t="s">
        <v>60</v>
      </c>
      <c r="B125" s="5">
        <f>VLOOKUP($A125,'EDGAR-2025'!$A$3:$BG$215,B$11,FALSE)</f>
        <v>35.122304375368003</v>
      </c>
      <c r="C125" s="5">
        <f>VLOOKUP($A125,'EDGAR-2025'!$A$3:$BG$215,C$11,FALSE)</f>
        <v>13.957917999745</v>
      </c>
      <c r="D125" s="5">
        <f>VLOOKUP($A125,'EDGAR-2025'!$A$3:$BG$215,D$11,FALSE)</f>
        <v>14.04103122085</v>
      </c>
      <c r="E125" s="5">
        <f>VLOOKUP($A125,'EDGAR-2025'!$A$3:$BG$215,E$11,FALSE)</f>
        <v>14.320272939554</v>
      </c>
      <c r="F125" s="5">
        <f>VLOOKUP($A125,'EDGAR-2025'!$A$3:$BG$215,F$11,FALSE)</f>
        <v>14.491121262428999</v>
      </c>
      <c r="G125" s="5">
        <f>VLOOKUP($A125,'EDGAR-2025'!$A$3:$BG$215,G$11,FALSE)</f>
        <v>13.364354885378001</v>
      </c>
      <c r="H125" s="5">
        <f>VLOOKUP($A125,'EDGAR-2025'!$A$3:$BG$215,H$11,FALSE)</f>
        <v>13.211681901525001</v>
      </c>
      <c r="I125" s="5">
        <f>VLOOKUP($A125,'EDGAR-2025'!$A$3:$BG$215,I$11,FALSE)</f>
        <v>13.660647960636</v>
      </c>
      <c r="J125" s="5">
        <f>VLOOKUP($A125,'EDGAR-2025'!$A$3:$BG$215,J$11,FALSE)</f>
        <v>13.520218202005999</v>
      </c>
      <c r="K125" s="5">
        <f>VLOOKUP($A125,'EDGAR-2025'!$A$3:$BG$215,K$11,FALSE)</f>
        <v>13.964213960517</v>
      </c>
      <c r="L125" s="5">
        <f>VLOOKUP($A125,'EDGAR-2025'!$A$3:$BG$215,L$11,FALSE)</f>
        <v>14.01839026167</v>
      </c>
      <c r="M125" s="5">
        <f>VLOOKUP($A125,'EDGAR-2025'!$A$3:$BG$215,M$11,FALSE)</f>
        <v>14.296513669189</v>
      </c>
      <c r="N125" s="5">
        <f>VLOOKUP($A125,'EDGAR-2025'!$A$3:$BG$215,N$11,FALSE)</f>
        <v>14.254148667775</v>
      </c>
      <c r="O125" s="5">
        <f>VLOOKUP($A125,'EDGAR-2025'!$A$3:$BG$215,O$11,FALSE)</f>
        <v>14.331806012568</v>
      </c>
      <c r="P125" s="5">
        <f>VLOOKUP($A125,'EDGAR-2025'!$A$3:$BG$215,P$11,FALSE)</f>
        <v>13.170273909647999</v>
      </c>
      <c r="Q125" s="5">
        <f>VLOOKUP($A125,'EDGAR-2025'!$A$3:$BG$215,Q$11,FALSE)</f>
        <v>12.979427056022001</v>
      </c>
      <c r="R125" s="5">
        <f>VLOOKUP($A125,'EDGAR-2025'!$A$3:$BG$215,R$11,FALSE)</f>
        <v>12.969974740673999</v>
      </c>
      <c r="S125" s="5"/>
      <c r="T125" s="46">
        <f t="shared" si="37"/>
        <v>3.8796527542601655E-3</v>
      </c>
      <c r="U125" s="15">
        <f t="shared" si="38"/>
        <v>1.9839896188327932E-2</v>
      </c>
      <c r="V125" s="15">
        <f t="shared" si="39"/>
        <v>-2.9633099645336447E-3</v>
      </c>
      <c r="W125" s="5">
        <f>VLOOKUP($A125,'EDGAR-P-2025'!$A$3:$BI$215,W$11,FALSE)</f>
        <v>2.8644590001000965</v>
      </c>
      <c r="X125" s="4">
        <f t="shared" si="35"/>
        <v>4.9909995809643002</v>
      </c>
      <c r="Y125" s="486">
        <f>VLOOKUP($A125,'EDGAR-GDP-2025'!$C$3:$AQ$214,'data countries EDGAR'!$Y$11,FALSE)</f>
        <v>0.11124561833247</v>
      </c>
      <c r="Z125" s="46">
        <f t="shared" si="36"/>
        <v>3.8965113990009441E-4</v>
      </c>
      <c r="AA125" s="46">
        <f t="shared" si="40"/>
        <v>3.7144074299813156E-4</v>
      </c>
    </row>
    <row r="126" spans="1:27" ht="15" x14ac:dyDescent="0.25">
      <c r="A126" s="45" t="s">
        <v>61</v>
      </c>
      <c r="B126" s="5">
        <f>VLOOKUP($A126,'EDGAR-2025'!$A$3:$BG$215,B$11,FALSE)</f>
        <v>11.978581845332</v>
      </c>
      <c r="C126" s="5">
        <f>VLOOKUP($A126,'EDGAR-2025'!$A$3:$BG$215,C$11,FALSE)</f>
        <v>12.114306234231</v>
      </c>
      <c r="D126" s="5">
        <f>VLOOKUP($A126,'EDGAR-2025'!$A$3:$BG$215,D$11,FALSE)</f>
        <v>11.213430477947</v>
      </c>
      <c r="E126" s="5">
        <f>VLOOKUP($A126,'EDGAR-2025'!$A$3:$BG$215,E$11,FALSE)</f>
        <v>11.090099326559001</v>
      </c>
      <c r="F126" s="5">
        <f>VLOOKUP($A126,'EDGAR-2025'!$A$3:$BG$215,F$11,FALSE)</f>
        <v>10.867851500223001</v>
      </c>
      <c r="G126" s="5">
        <f>VLOOKUP($A126,'EDGAR-2025'!$A$3:$BG$215,G$11,FALSE)</f>
        <v>10.323563828358999</v>
      </c>
      <c r="H126" s="5">
        <f>VLOOKUP($A126,'EDGAR-2025'!$A$3:$BG$215,H$11,FALSE)</f>
        <v>9.8199473335230998</v>
      </c>
      <c r="I126" s="5">
        <f>VLOOKUP($A126,'EDGAR-2025'!$A$3:$BG$215,I$11,FALSE)</f>
        <v>9.3094355192019993</v>
      </c>
      <c r="J126" s="5">
        <f>VLOOKUP($A126,'EDGAR-2025'!$A$3:$BG$215,J$11,FALSE)</f>
        <v>9.0415125208680003</v>
      </c>
      <c r="K126" s="5">
        <f>VLOOKUP($A126,'EDGAR-2025'!$A$3:$BG$215,K$11,FALSE)</f>
        <v>9.1883956339346007</v>
      </c>
      <c r="L126" s="5">
        <f>VLOOKUP($A126,'EDGAR-2025'!$A$3:$BG$215,L$11,FALSE)</f>
        <v>9.5448017225923998</v>
      </c>
      <c r="M126" s="5">
        <f>VLOOKUP($A126,'EDGAR-2025'!$A$3:$BG$215,M$11,FALSE)</f>
        <v>9.6916809433402999</v>
      </c>
      <c r="N126" s="5">
        <f>VLOOKUP($A126,'EDGAR-2025'!$A$3:$BG$215,N$11,FALSE)</f>
        <v>7.9928780933216999</v>
      </c>
      <c r="O126" s="5">
        <f>VLOOKUP($A126,'EDGAR-2025'!$A$3:$BG$215,O$11,FALSE)</f>
        <v>8.3806342824096003</v>
      </c>
      <c r="P126" s="5">
        <f>VLOOKUP($A126,'EDGAR-2025'!$A$3:$BG$215,P$11,FALSE)</f>
        <v>7.2656876764859</v>
      </c>
      <c r="Q126" s="5">
        <f>VLOOKUP($A126,'EDGAR-2025'!$A$3:$BG$215,Q$11,FALSE)</f>
        <v>6.9415589287915997</v>
      </c>
      <c r="R126" s="5">
        <f>VLOOKUP($A126,'EDGAR-2025'!$A$3:$BG$215,R$11,FALSE)</f>
        <v>7.1473662633563002</v>
      </c>
      <c r="S126" s="5"/>
      <c r="T126" s="46">
        <f t="shared" si="37"/>
        <v>3.8788718167676484E-2</v>
      </c>
      <c r="U126" s="15">
        <f t="shared" si="38"/>
        <v>1.5388399362999738E-2</v>
      </c>
      <c r="V126" s="15">
        <f t="shared" si="39"/>
        <v>-0.17528464462977844</v>
      </c>
      <c r="W126" s="5">
        <f>VLOOKUP($A126,'EDGAR-P-2025'!$A$3:$BI$215,W$11,FALSE)</f>
        <v>0.59699199998998143</v>
      </c>
      <c r="X126" s="4">
        <f t="shared" si="35"/>
        <v>16.234188973224001</v>
      </c>
      <c r="Y126" s="486">
        <f>VLOOKUP($A126,'EDGAR-GDP-2025'!$C$3:$AQ$214,'data countries EDGAR'!$Y$11,FALSE)</f>
        <v>9.5731503830628006E-2</v>
      </c>
      <c r="Z126" s="46">
        <f t="shared" si="36"/>
        <v>2.6414653351881088E-4</v>
      </c>
      <c r="AA126" s="46">
        <f t="shared" si="40"/>
        <v>7.7413274908969015E-5</v>
      </c>
    </row>
    <row r="127" spans="1:27" ht="15" x14ac:dyDescent="0.25">
      <c r="A127" s="45" t="s">
        <v>163</v>
      </c>
      <c r="B127" s="5">
        <f>VLOOKUP($A127,'EDGAR-2025'!$A$3:$BG$215,B$11,FALSE)</f>
        <v>0.94372225666695997</v>
      </c>
      <c r="C127" s="5">
        <f>VLOOKUP($A127,'EDGAR-2025'!$A$3:$BG$215,C$11,FALSE)</f>
        <v>2.0474422587581</v>
      </c>
      <c r="D127" s="5">
        <f>VLOOKUP($A127,'EDGAR-2025'!$A$3:$BG$215,D$11,FALSE)</f>
        <v>1.7201922202816999</v>
      </c>
      <c r="E127" s="5">
        <f>VLOOKUP($A127,'EDGAR-2025'!$A$3:$BG$215,E$11,FALSE)</f>
        <v>1.6888899020345001</v>
      </c>
      <c r="F127" s="5">
        <f>VLOOKUP($A127,'EDGAR-2025'!$A$3:$BG$215,F$11,FALSE)</f>
        <v>1.7429714397813001</v>
      </c>
      <c r="G127" s="5">
        <f>VLOOKUP($A127,'EDGAR-2025'!$A$3:$BG$215,G$11,FALSE)</f>
        <v>1.8152052840093</v>
      </c>
      <c r="H127" s="5">
        <f>VLOOKUP($A127,'EDGAR-2025'!$A$3:$BG$215,H$11,FALSE)</f>
        <v>2.0891228981741001</v>
      </c>
      <c r="I127" s="5">
        <f>VLOOKUP($A127,'EDGAR-2025'!$A$3:$BG$215,I$11,FALSE)</f>
        <v>2.7589899889848</v>
      </c>
      <c r="J127" s="5">
        <f>VLOOKUP($A127,'EDGAR-2025'!$A$3:$BG$215,J$11,FALSE)</f>
        <v>2.6259337088126</v>
      </c>
      <c r="K127" s="5">
        <f>VLOOKUP($A127,'EDGAR-2025'!$A$3:$BG$215,K$11,FALSE)</f>
        <v>2.8864538277329999</v>
      </c>
      <c r="L127" s="5">
        <f>VLOOKUP($A127,'EDGAR-2025'!$A$3:$BG$215,L$11,FALSE)</f>
        <v>2.1255726411915998</v>
      </c>
      <c r="M127" s="5">
        <f>VLOOKUP($A127,'EDGAR-2025'!$A$3:$BG$215,M$11,FALSE)</f>
        <v>2.2472781064761</v>
      </c>
      <c r="N127" s="5">
        <f>VLOOKUP($A127,'EDGAR-2025'!$A$3:$BG$215,N$11,FALSE)</f>
        <v>2.2329260013139001</v>
      </c>
      <c r="O127" s="5">
        <f>VLOOKUP($A127,'EDGAR-2025'!$A$3:$BG$215,O$11,FALSE)</f>
        <v>2.0473238062786998</v>
      </c>
      <c r="P127" s="5">
        <f>VLOOKUP($A127,'EDGAR-2025'!$A$3:$BG$215,P$11,FALSE)</f>
        <v>1.6785468049509</v>
      </c>
      <c r="Q127" s="5">
        <f>VLOOKUP($A127,'EDGAR-2025'!$A$3:$BG$215,Q$11,FALSE)</f>
        <v>1.6804704201573999</v>
      </c>
      <c r="R127" s="5">
        <f>VLOOKUP($A127,'EDGAR-2025'!$A$3:$BG$215,R$11,FALSE)</f>
        <v>1.7348854189548999</v>
      </c>
      <c r="S127" s="5"/>
      <c r="T127" s="46">
        <f t="shared" si="37"/>
        <v>-0.26360414264412146</v>
      </c>
      <c r="U127" s="15">
        <f t="shared" si="38"/>
        <v>5.725773042330462E-2</v>
      </c>
      <c r="V127" s="15">
        <f t="shared" si="39"/>
        <v>-6.3864392755131894E-3</v>
      </c>
      <c r="W127" s="5">
        <f>VLOOKUP($A127,'EDGAR-P-2025'!$A$3:$BI$215,W$11,FALSE)</f>
        <v>0.64208999999998129</v>
      </c>
      <c r="X127" s="4">
        <f t="shared" si="35"/>
        <v>3.4999425415069001</v>
      </c>
      <c r="Y127" s="486">
        <f>VLOOKUP($A127,'EDGAR-GDP-2025'!$C$3:$AQ$214,'data countries EDGAR'!$Y$11,FALSE)</f>
        <v>4.0439896402907002E-2</v>
      </c>
      <c r="Z127" s="46">
        <f t="shared" si="36"/>
        <v>6.124951132303652E-5</v>
      </c>
      <c r="AA127" s="46">
        <f t="shared" si="40"/>
        <v>8.3261232457273497E-5</v>
      </c>
    </row>
    <row r="128" spans="1:27" ht="15" x14ac:dyDescent="0.25">
      <c r="A128" s="45" t="s">
        <v>164</v>
      </c>
      <c r="B128" s="5">
        <f>VLOOKUP($A128,'EDGAR-2025'!$A$3:$BG$215,B$11,FALSE)</f>
        <v>0.90790510519892997</v>
      </c>
      <c r="C128" s="5">
        <f>VLOOKUP($A128,'EDGAR-2025'!$A$3:$BG$215,C$11,FALSE)</f>
        <v>1.7881427803865999</v>
      </c>
      <c r="D128" s="5">
        <f>VLOOKUP($A128,'EDGAR-2025'!$A$3:$BG$215,D$11,FALSE)</f>
        <v>1.9683655315547</v>
      </c>
      <c r="E128" s="5">
        <f>VLOOKUP($A128,'EDGAR-2025'!$A$3:$BG$215,E$11,FALSE)</f>
        <v>2.2944278055526</v>
      </c>
      <c r="F128" s="5">
        <f>VLOOKUP($A128,'EDGAR-2025'!$A$3:$BG$215,F$11,FALSE)</f>
        <v>2.8506834123924998</v>
      </c>
      <c r="G128" s="5">
        <f>VLOOKUP($A128,'EDGAR-2025'!$A$3:$BG$215,G$11,FALSE)</f>
        <v>3.0496041624335999</v>
      </c>
      <c r="H128" s="5">
        <f>VLOOKUP($A128,'EDGAR-2025'!$A$3:$BG$215,H$11,FALSE)</f>
        <v>3.1336975366817001</v>
      </c>
      <c r="I128" s="5">
        <f>VLOOKUP($A128,'EDGAR-2025'!$A$3:$BG$215,I$11,FALSE)</f>
        <v>3.4183299525720998</v>
      </c>
      <c r="J128" s="5">
        <f>VLOOKUP($A128,'EDGAR-2025'!$A$3:$BG$215,J$11,FALSE)</f>
        <v>3.251291222336</v>
      </c>
      <c r="K128" s="5">
        <f>VLOOKUP($A128,'EDGAR-2025'!$A$3:$BG$215,K$11,FALSE)</f>
        <v>3.5527769317228</v>
      </c>
      <c r="L128" s="5">
        <f>VLOOKUP($A128,'EDGAR-2025'!$A$3:$BG$215,L$11,FALSE)</f>
        <v>3.2752981103260002</v>
      </c>
      <c r="M128" s="5">
        <f>VLOOKUP($A128,'EDGAR-2025'!$A$3:$BG$215,M$11,FALSE)</f>
        <v>4.0110701988653004</v>
      </c>
      <c r="N128" s="5">
        <f>VLOOKUP($A128,'EDGAR-2025'!$A$3:$BG$215,N$11,FALSE)</f>
        <v>3.1281311775634002</v>
      </c>
      <c r="O128" s="5">
        <f>VLOOKUP($A128,'EDGAR-2025'!$A$3:$BG$215,O$11,FALSE)</f>
        <v>4.1029980314868997</v>
      </c>
      <c r="P128" s="5">
        <f>VLOOKUP($A128,'EDGAR-2025'!$A$3:$BG$215,P$11,FALSE)</f>
        <v>4.3839874381808999</v>
      </c>
      <c r="Q128" s="5">
        <f>VLOOKUP($A128,'EDGAR-2025'!$A$3:$BG$215,Q$11,FALSE)</f>
        <v>4.5941999484235998</v>
      </c>
      <c r="R128" s="5">
        <f>VLOOKUP($A128,'EDGAR-2025'!$A$3:$BG$215,R$11,FALSE)</f>
        <v>4.6827031775141998</v>
      </c>
      <c r="S128" s="5"/>
      <c r="T128" s="46">
        <f t="shared" si="37"/>
        <v>-7.810195425420241E-2</v>
      </c>
      <c r="U128" s="15">
        <f t="shared" si="38"/>
        <v>0.22464278479556987</v>
      </c>
      <c r="V128" s="15">
        <f t="shared" si="39"/>
        <v>-0.22012554693051156</v>
      </c>
      <c r="W128" s="5">
        <f>VLOOKUP($A128,'EDGAR-P-2025'!$A$3:$BI$215,W$11,FALSE)</f>
        <v>26.969641999999464</v>
      </c>
      <c r="X128" s="4">
        <f t="shared" si="35"/>
        <v>0.14872537792179</v>
      </c>
      <c r="Y128" s="486">
        <f>VLOOKUP($A128,'EDGAR-GDP-2025'!$C$3:$AQ$214,'data countries EDGAR'!$Y$11,FALSE)</f>
        <v>8.7604112863253994E-2</v>
      </c>
      <c r="Z128" s="46">
        <f t="shared" si="36"/>
        <v>1.093216228356058E-4</v>
      </c>
      <c r="AA128" s="46">
        <f t="shared" si="40"/>
        <v>3.4972132128696406E-3</v>
      </c>
    </row>
    <row r="129" spans="1:27" ht="15" x14ac:dyDescent="0.25">
      <c r="A129" s="45" t="s">
        <v>165</v>
      </c>
      <c r="B129" s="5">
        <f>VLOOKUP($A129,'EDGAR-2025'!$A$3:$BG$215,B$11,FALSE)</f>
        <v>1.5367616285507999</v>
      </c>
      <c r="C129" s="5">
        <f>VLOOKUP($A129,'EDGAR-2025'!$A$3:$BG$215,C$11,FALSE)</f>
        <v>3.5682836222940999</v>
      </c>
      <c r="D129" s="5">
        <f>VLOOKUP($A129,'EDGAR-2025'!$A$3:$BG$215,D$11,FALSE)</f>
        <v>4.4850705889953</v>
      </c>
      <c r="E129" s="5">
        <f>VLOOKUP($A129,'EDGAR-2025'!$A$3:$BG$215,E$11,FALSE)</f>
        <v>5.7394194044151998</v>
      </c>
      <c r="F129" s="5">
        <f>VLOOKUP($A129,'EDGAR-2025'!$A$3:$BG$215,F$11,FALSE)</f>
        <v>5.6829850036401002</v>
      </c>
      <c r="G129" s="5">
        <f>VLOOKUP($A129,'EDGAR-2025'!$A$3:$BG$215,G$11,FALSE)</f>
        <v>5.0230931999099999</v>
      </c>
      <c r="H129" s="5">
        <f>VLOOKUP($A129,'EDGAR-2025'!$A$3:$BG$215,H$11,FALSE)</f>
        <v>4.9717620922684</v>
      </c>
      <c r="I129" s="5">
        <f>VLOOKUP($A129,'EDGAR-2025'!$A$3:$BG$215,I$11,FALSE)</f>
        <v>4.9089561129710004</v>
      </c>
      <c r="J129" s="5">
        <f>VLOOKUP($A129,'EDGAR-2025'!$A$3:$BG$215,J$11,FALSE)</f>
        <v>4.9058916872368004</v>
      </c>
      <c r="K129" s="5">
        <f>VLOOKUP($A129,'EDGAR-2025'!$A$3:$BG$215,K$11,FALSE)</f>
        <v>5.4080079296151</v>
      </c>
      <c r="L129" s="5">
        <f>VLOOKUP($A129,'EDGAR-2025'!$A$3:$BG$215,L$11,FALSE)</f>
        <v>5.4582031867743002</v>
      </c>
      <c r="M129" s="5">
        <f>VLOOKUP($A129,'EDGAR-2025'!$A$3:$BG$215,M$11,FALSE)</f>
        <v>5.6073762642069997</v>
      </c>
      <c r="N129" s="5">
        <f>VLOOKUP($A129,'EDGAR-2025'!$A$3:$BG$215,N$11,FALSE)</f>
        <v>5.2062649178768998</v>
      </c>
      <c r="O129" s="5">
        <f>VLOOKUP($A129,'EDGAR-2025'!$A$3:$BG$215,O$11,FALSE)</f>
        <v>6.1189325058030004</v>
      </c>
      <c r="P129" s="5">
        <f>VLOOKUP($A129,'EDGAR-2025'!$A$3:$BG$215,P$11,FALSE)</f>
        <v>5.6022903626309999</v>
      </c>
      <c r="Q129" s="5">
        <f>VLOOKUP($A129,'EDGAR-2025'!$A$3:$BG$215,Q$11,FALSE)</f>
        <v>4.7047463625116004</v>
      </c>
      <c r="R129" s="5">
        <f>VLOOKUP($A129,'EDGAR-2025'!$A$3:$BG$215,R$11,FALSE)</f>
        <v>4.7949478280440996</v>
      </c>
      <c r="S129" s="5"/>
      <c r="T129" s="46">
        <f t="shared" si="37"/>
        <v>9.2816537646558395E-3</v>
      </c>
      <c r="U129" s="15">
        <f t="shared" si="38"/>
        <v>2.7330070414776531E-2</v>
      </c>
      <c r="V129" s="15">
        <f t="shared" si="39"/>
        <v>-7.1532803833848968E-2</v>
      </c>
      <c r="W129" s="5">
        <f>VLOOKUP($A129,'EDGAR-P-2025'!$A$3:$BI$215,W$11,FALSE)</f>
        <v>19.718742995999843</v>
      </c>
      <c r="X129" s="4">
        <f t="shared" si="35"/>
        <v>0.28436783548243999</v>
      </c>
      <c r="Y129" s="486">
        <f>VLOOKUP($A129,'EDGAR-GDP-2025'!$C$3:$AQ$214,'data countries EDGAR'!$Y$11,FALSE)</f>
        <v>0.18086428596644</v>
      </c>
      <c r="Z129" s="46">
        <f t="shared" si="36"/>
        <v>1.5282890666595185E-4</v>
      </c>
      <c r="AA129" s="46">
        <f t="shared" si="40"/>
        <v>2.5569730790936233E-3</v>
      </c>
    </row>
    <row r="130" spans="1:27" ht="15" x14ac:dyDescent="0.25">
      <c r="A130" s="45" t="s">
        <v>166</v>
      </c>
      <c r="B130" s="5">
        <f>VLOOKUP($A130,'EDGAR-2025'!$A$3:$BG$215,B$11,FALSE)</f>
        <v>64.424191207776005</v>
      </c>
      <c r="C130" s="5">
        <f>VLOOKUP($A130,'EDGAR-2025'!$A$3:$BG$215,C$11,FALSE)</f>
        <v>181.11714947697999</v>
      </c>
      <c r="D130" s="5">
        <f>VLOOKUP($A130,'EDGAR-2025'!$A$3:$BG$215,D$11,FALSE)</f>
        <v>215.50142192643</v>
      </c>
      <c r="E130" s="5">
        <f>VLOOKUP($A130,'EDGAR-2025'!$A$3:$BG$215,E$11,FALSE)</f>
        <v>218.27269687386001</v>
      </c>
      <c r="F130" s="5">
        <f>VLOOKUP($A130,'EDGAR-2025'!$A$3:$BG$215,F$11,FALSE)</f>
        <v>219.79693637804999</v>
      </c>
      <c r="G130" s="5">
        <f>VLOOKUP($A130,'EDGAR-2025'!$A$3:$BG$215,G$11,FALSE)</f>
        <v>237.1554365646</v>
      </c>
      <c r="H130" s="5">
        <f>VLOOKUP($A130,'EDGAR-2025'!$A$3:$BG$215,H$11,FALSE)</f>
        <v>251.38972802019001</v>
      </c>
      <c r="I130" s="5">
        <f>VLOOKUP($A130,'EDGAR-2025'!$A$3:$BG$215,I$11,FALSE)</f>
        <v>252.85950273653</v>
      </c>
      <c r="J130" s="5">
        <f>VLOOKUP($A130,'EDGAR-2025'!$A$3:$BG$215,J$11,FALSE)</f>
        <v>247.48408920079001</v>
      </c>
      <c r="K130" s="5">
        <f>VLOOKUP($A130,'EDGAR-2025'!$A$3:$BG$215,K$11,FALSE)</f>
        <v>237.83241456351999</v>
      </c>
      <c r="L130" s="5">
        <f>VLOOKUP($A130,'EDGAR-2025'!$A$3:$BG$215,L$11,FALSE)</f>
        <v>254.2847914104</v>
      </c>
      <c r="M130" s="5">
        <f>VLOOKUP($A130,'EDGAR-2025'!$A$3:$BG$215,M$11,FALSE)</f>
        <v>255.16513044215</v>
      </c>
      <c r="N130" s="5">
        <f>VLOOKUP($A130,'EDGAR-2025'!$A$3:$BG$215,N$11,FALSE)</f>
        <v>253.07999905880999</v>
      </c>
      <c r="O130" s="5">
        <f>VLOOKUP($A130,'EDGAR-2025'!$A$3:$BG$215,O$11,FALSE)</f>
        <v>257.91554538379</v>
      </c>
      <c r="P130" s="5">
        <f>VLOOKUP($A130,'EDGAR-2025'!$A$3:$BG$215,P$11,FALSE)</f>
        <v>276.98452707516998</v>
      </c>
      <c r="Q130" s="5">
        <f>VLOOKUP($A130,'EDGAR-2025'!$A$3:$BG$215,Q$11,FALSE)</f>
        <v>282.37862367040998</v>
      </c>
      <c r="R130" s="5">
        <f>VLOOKUP($A130,'EDGAR-2025'!$A$3:$BG$215,R$11,FALSE)</f>
        <v>295.95422048653001</v>
      </c>
      <c r="S130" s="5"/>
      <c r="T130" s="46">
        <f t="shared" si="37"/>
        <v>6.91763436749111E-2</v>
      </c>
      <c r="U130" s="15">
        <f t="shared" si="38"/>
        <v>3.4620199928874218E-3</v>
      </c>
      <c r="V130" s="15">
        <f t="shared" si="39"/>
        <v>-8.1716940701376251E-3</v>
      </c>
      <c r="W130" s="5">
        <f>VLOOKUP($A130,'EDGAR-P-2025'!$A$3:$BI$215,W$11,FALSE)</f>
        <v>32.454455003999826</v>
      </c>
      <c r="X130" s="4">
        <f t="shared" si="35"/>
        <v>7.8622528220148009</v>
      </c>
      <c r="Y130" s="486">
        <f>VLOOKUP($A130,'EDGAR-GDP-2025'!$C$3:$AQ$214,'data countries EDGAR'!$Y$11,FALSE)</f>
        <v>0.25226510594133</v>
      </c>
      <c r="Z130" s="46">
        <f t="shared" si="36"/>
        <v>6.9545195591157113E-3</v>
      </c>
      <c r="AA130" s="46">
        <f t="shared" si="40"/>
        <v>4.2084410633435052E-3</v>
      </c>
    </row>
    <row r="131" spans="1:27" ht="15" x14ac:dyDescent="0.25">
      <c r="A131" s="45" t="s">
        <v>167</v>
      </c>
      <c r="B131" s="5">
        <f>VLOOKUP($A131,'EDGAR-2025'!$A$3:$BG$215,B$11,FALSE)</f>
        <v>9.4560559213046E-2</v>
      </c>
      <c r="C131" s="5">
        <f>VLOOKUP($A131,'EDGAR-2025'!$A$3:$BG$215,C$11,FALSE)</f>
        <v>0.68478835156383</v>
      </c>
      <c r="D131" s="5">
        <f>VLOOKUP($A131,'EDGAR-2025'!$A$3:$BG$215,D$11,FALSE)</f>
        <v>1.0537291848568</v>
      </c>
      <c r="E131" s="5">
        <f>VLOOKUP($A131,'EDGAR-2025'!$A$3:$BG$215,E$11,FALSE)</f>
        <v>1.144287983793</v>
      </c>
      <c r="F131" s="5">
        <f>VLOOKUP($A131,'EDGAR-2025'!$A$3:$BG$215,F$11,FALSE)</f>
        <v>1.442205448638</v>
      </c>
      <c r="G131" s="5">
        <f>VLOOKUP($A131,'EDGAR-2025'!$A$3:$BG$215,G$11,FALSE)</f>
        <v>1.6213262396113</v>
      </c>
      <c r="H131" s="5">
        <f>VLOOKUP($A131,'EDGAR-2025'!$A$3:$BG$215,H$11,FALSE)</f>
        <v>2.1930514298285999</v>
      </c>
      <c r="I131" s="5">
        <f>VLOOKUP($A131,'EDGAR-2025'!$A$3:$BG$215,I$11,FALSE)</f>
        <v>1.5883928337735</v>
      </c>
      <c r="J131" s="5">
        <f>VLOOKUP($A131,'EDGAR-2025'!$A$3:$BG$215,J$11,FALSE)</f>
        <v>1.7340968464141</v>
      </c>
      <c r="K131" s="5">
        <f>VLOOKUP($A131,'EDGAR-2025'!$A$3:$BG$215,K$11,FALSE)</f>
        <v>1.6080912291566001</v>
      </c>
      <c r="L131" s="5">
        <f>VLOOKUP($A131,'EDGAR-2025'!$A$3:$BG$215,L$11,FALSE)</f>
        <v>1.3863425009789001</v>
      </c>
      <c r="M131" s="5">
        <f>VLOOKUP($A131,'EDGAR-2025'!$A$3:$BG$215,M$11,FALSE)</f>
        <v>1.5153269031459999</v>
      </c>
      <c r="N131" s="5">
        <f>VLOOKUP($A131,'EDGAR-2025'!$A$3:$BG$215,N$11,FALSE)</f>
        <v>1.2080047332849</v>
      </c>
      <c r="O131" s="5">
        <f>VLOOKUP($A131,'EDGAR-2025'!$A$3:$BG$215,O$11,FALSE)</f>
        <v>1.6807572843876</v>
      </c>
      <c r="P131" s="5">
        <f>VLOOKUP($A131,'EDGAR-2025'!$A$3:$BG$215,P$11,FALSE)</f>
        <v>1.7894583753425</v>
      </c>
      <c r="Q131" s="5">
        <f>VLOOKUP($A131,'EDGAR-2025'!$A$3:$BG$215,Q$11,FALSE)</f>
        <v>1.7941950394167001</v>
      </c>
      <c r="R131" s="5">
        <f>VLOOKUP($A131,'EDGAR-2025'!$A$3:$BG$215,R$11,FALSE)</f>
        <v>1.8823818575955999</v>
      </c>
      <c r="S131" s="5"/>
      <c r="T131" s="46">
        <f t="shared" si="37"/>
        <v>-0.13789561447580378</v>
      </c>
      <c r="U131" s="15">
        <f t="shared" si="38"/>
        <v>9.303934783505774E-2</v>
      </c>
      <c r="V131" s="15">
        <f t="shared" si="39"/>
        <v>-0.20280915571621039</v>
      </c>
      <c r="W131" s="5">
        <f>VLOOKUP($A131,'EDGAR-P-2025'!$A$3:$BI$215,W$11,FALSE)</f>
        <v>0.45173800000000391</v>
      </c>
      <c r="X131" s="4">
        <f t="shared" si="35"/>
        <v>3.3544375349118001</v>
      </c>
      <c r="Y131" s="486">
        <f>VLOOKUP($A131,'EDGAR-GDP-2025'!$C$3:$AQ$214,'data countries EDGAR'!$Y$11,FALSE)</f>
        <v>0.17091136488711001</v>
      </c>
      <c r="Z131" s="46">
        <f t="shared" si="36"/>
        <v>4.130019869142078E-5</v>
      </c>
      <c r="AA131" s="46">
        <f t="shared" si="40"/>
        <v>5.8577867008963293E-5</v>
      </c>
    </row>
    <row r="132" spans="1:27" ht="15" x14ac:dyDescent="0.25">
      <c r="A132" s="45" t="s">
        <v>168</v>
      </c>
      <c r="B132" s="5">
        <f>VLOOKUP($A132,'EDGAR-2025'!$A$3:$BG$215,B$11,FALSE)</f>
        <v>0.31928401207005003</v>
      </c>
      <c r="C132" s="5">
        <f>VLOOKUP($A132,'EDGAR-2025'!$A$3:$BG$215,C$11,FALSE)</f>
        <v>0.94479222124177997</v>
      </c>
      <c r="D132" s="5">
        <f>VLOOKUP($A132,'EDGAR-2025'!$A$3:$BG$215,D$11,FALSE)</f>
        <v>1.9868744724106999</v>
      </c>
      <c r="E132" s="5">
        <f>VLOOKUP($A132,'EDGAR-2025'!$A$3:$BG$215,E$11,FALSE)</f>
        <v>2.1656015303623</v>
      </c>
      <c r="F132" s="5">
        <f>VLOOKUP($A132,'EDGAR-2025'!$A$3:$BG$215,F$11,FALSE)</f>
        <v>2.2711646793914002</v>
      </c>
      <c r="G132" s="5">
        <f>VLOOKUP($A132,'EDGAR-2025'!$A$3:$BG$215,G$11,FALSE)</f>
        <v>2.7412472724728998</v>
      </c>
      <c r="H132" s="5">
        <f>VLOOKUP($A132,'EDGAR-2025'!$A$3:$BG$215,H$11,FALSE)</f>
        <v>2.9108849816758</v>
      </c>
      <c r="I132" s="5">
        <f>VLOOKUP($A132,'EDGAR-2025'!$A$3:$BG$215,I$11,FALSE)</f>
        <v>3.5312351502353998</v>
      </c>
      <c r="J132" s="5">
        <f>VLOOKUP($A132,'EDGAR-2025'!$A$3:$BG$215,J$11,FALSE)</f>
        <v>4.5794638986651002</v>
      </c>
      <c r="K132" s="5">
        <f>VLOOKUP($A132,'EDGAR-2025'!$A$3:$BG$215,K$11,FALSE)</f>
        <v>5.1611144544087999</v>
      </c>
      <c r="L132" s="5">
        <f>VLOOKUP($A132,'EDGAR-2025'!$A$3:$BG$215,L$11,FALSE)</f>
        <v>5.7819805178161001</v>
      </c>
      <c r="M132" s="5">
        <f>VLOOKUP($A132,'EDGAR-2025'!$A$3:$BG$215,M$11,FALSE)</f>
        <v>6.1137946199900002</v>
      </c>
      <c r="N132" s="5">
        <f>VLOOKUP($A132,'EDGAR-2025'!$A$3:$BG$215,N$11,FALSE)</f>
        <v>6.8431894022583002</v>
      </c>
      <c r="O132" s="5">
        <f>VLOOKUP($A132,'EDGAR-2025'!$A$3:$BG$215,O$11,FALSE)</f>
        <v>7.3008145288313999</v>
      </c>
      <c r="P132" s="5">
        <f>VLOOKUP($A132,'EDGAR-2025'!$A$3:$BG$215,P$11,FALSE)</f>
        <v>7.4927832124220997</v>
      </c>
      <c r="Q132" s="5">
        <f>VLOOKUP($A132,'EDGAR-2025'!$A$3:$BG$215,Q$11,FALSE)</f>
        <v>7.1770270444708997</v>
      </c>
      <c r="R132" s="5">
        <f>VLOOKUP($A132,'EDGAR-2025'!$A$3:$BG$215,R$11,FALSE)</f>
        <v>7.4121284183393996</v>
      </c>
      <c r="S132" s="5"/>
      <c r="T132" s="46">
        <f t="shared" si="37"/>
        <v>0.12029689883682693</v>
      </c>
      <c r="U132" s="15">
        <f t="shared" si="38"/>
        <v>5.738762023695454E-2</v>
      </c>
      <c r="V132" s="15">
        <f t="shared" si="39"/>
        <v>0.11930312148259459</v>
      </c>
      <c r="W132" s="5">
        <f>VLOOKUP($A132,'EDGAR-P-2025'!$A$3:$BI$215,W$11,FALSE)</f>
        <v>19.689139996000279</v>
      </c>
      <c r="X132" s="4">
        <f t="shared" si="35"/>
        <v>0.31051608253239998</v>
      </c>
      <c r="Y132" s="486">
        <f>VLOOKUP($A132,'EDGAR-GDP-2025'!$C$3:$AQ$214,'data countries EDGAR'!$Y$11,FALSE)</f>
        <v>0.11661951366989</v>
      </c>
      <c r="Z132" s="46">
        <f t="shared" si="36"/>
        <v>1.6663132690372239E-4</v>
      </c>
      <c r="AA132" s="46">
        <f t="shared" si="40"/>
        <v>2.5531343925163574E-3</v>
      </c>
    </row>
    <row r="133" spans="1:27" ht="15" x14ac:dyDescent="0.25">
      <c r="A133" s="45" t="s">
        <v>62</v>
      </c>
      <c r="B133" s="5">
        <f>VLOOKUP($A133,'EDGAR-2025'!$A$3:$BG$215,B$11,FALSE)</f>
        <v>2.3218979428052</v>
      </c>
      <c r="C133" s="5">
        <f>VLOOKUP($A133,'EDGAR-2025'!$A$3:$BG$215,C$11,FALSE)</f>
        <v>2.6348579484185999</v>
      </c>
      <c r="D133" s="5">
        <f>VLOOKUP($A133,'EDGAR-2025'!$A$3:$BG$215,D$11,FALSE)</f>
        <v>2.5947048521595999</v>
      </c>
      <c r="E133" s="5">
        <f>VLOOKUP($A133,'EDGAR-2025'!$A$3:$BG$215,E$11,FALSE)</f>
        <v>2.5818329139848002</v>
      </c>
      <c r="F133" s="5">
        <f>VLOOKUP($A133,'EDGAR-2025'!$A$3:$BG$215,F$11,FALSE)</f>
        <v>2.724410037063</v>
      </c>
      <c r="G133" s="5">
        <f>VLOOKUP($A133,'EDGAR-2025'!$A$3:$BG$215,G$11,FALSE)</f>
        <v>2.3827162433926001</v>
      </c>
      <c r="H133" s="5">
        <f>VLOOKUP($A133,'EDGAR-2025'!$A$3:$BG$215,H$11,FALSE)</f>
        <v>2.3693787828481998</v>
      </c>
      <c r="I133" s="5">
        <f>VLOOKUP($A133,'EDGAR-2025'!$A$3:$BG$215,I$11,FALSE)</f>
        <v>1.6722297155488</v>
      </c>
      <c r="J133" s="5">
        <f>VLOOKUP($A133,'EDGAR-2025'!$A$3:$BG$215,J$11,FALSE)</f>
        <v>1.3654825127521999</v>
      </c>
      <c r="K133" s="5">
        <f>VLOOKUP($A133,'EDGAR-2025'!$A$3:$BG$215,K$11,FALSE)</f>
        <v>1.5581900555313</v>
      </c>
      <c r="L133" s="5">
        <f>VLOOKUP($A133,'EDGAR-2025'!$A$3:$BG$215,L$11,FALSE)</f>
        <v>1.5673793231802999</v>
      </c>
      <c r="M133" s="5">
        <f>VLOOKUP($A133,'EDGAR-2025'!$A$3:$BG$215,M$11,FALSE)</f>
        <v>1.6730130304244999</v>
      </c>
      <c r="N133" s="5">
        <f>VLOOKUP($A133,'EDGAR-2025'!$A$3:$BG$215,N$11,FALSE)</f>
        <v>1.6204331045408</v>
      </c>
      <c r="O133" s="5">
        <f>VLOOKUP($A133,'EDGAR-2025'!$A$3:$BG$215,O$11,FALSE)</f>
        <v>1.6274448638301</v>
      </c>
      <c r="P133" s="5">
        <f>VLOOKUP($A133,'EDGAR-2025'!$A$3:$BG$215,P$11,FALSE)</f>
        <v>1.7963423408993999</v>
      </c>
      <c r="Q133" s="5">
        <f>VLOOKUP($A133,'EDGAR-2025'!$A$3:$BG$215,Q$11,FALSE)</f>
        <v>1.7877399902780999</v>
      </c>
      <c r="R133" s="5">
        <f>VLOOKUP($A133,'EDGAR-2025'!$A$3:$BG$215,R$11,FALSE)</f>
        <v>1.8083316956046001</v>
      </c>
      <c r="S133" s="5"/>
      <c r="T133" s="46">
        <f t="shared" si="37"/>
        <v>5.8973984697050508E-3</v>
      </c>
      <c r="U133" s="15">
        <f t="shared" si="38"/>
        <v>6.739511341125981E-2</v>
      </c>
      <c r="V133" s="15">
        <f t="shared" si="39"/>
        <v>-3.1428282343000324E-2</v>
      </c>
      <c r="W133" s="5">
        <f>VLOOKUP($A133,'EDGAR-P-2025'!$A$3:$BI$215,W$11,FALSE)</f>
        <v>0.43324499997999333</v>
      </c>
      <c r="X133" s="4">
        <f t="shared" si="35"/>
        <v>3.8615864707076999</v>
      </c>
      <c r="Y133" s="486">
        <f>VLOOKUP($A133,'EDGAR-GDP-2025'!$C$3:$AQ$214,'data countries EDGAR'!$Y$11,FALSE)</f>
        <v>5.5295154473319001E-2</v>
      </c>
      <c r="Z133" s="46">
        <f t="shared" si="36"/>
        <v>4.5597930338606647E-5</v>
      </c>
      <c r="AA133" s="46">
        <f t="shared" si="40"/>
        <v>5.6179838736449297E-5</v>
      </c>
    </row>
    <row r="134" spans="1:27" ht="15" x14ac:dyDescent="0.25">
      <c r="A134" s="45" t="s">
        <v>169</v>
      </c>
      <c r="B134" s="5">
        <f>VLOOKUP($A134,'EDGAR-2025'!$A$3:$BG$215,B$11,FALSE)</f>
        <v>0.72069212052618004</v>
      </c>
      <c r="C134" s="5">
        <f>VLOOKUP($A134,'EDGAR-2025'!$A$3:$BG$215,C$11,FALSE)</f>
        <v>0.71564507574050995</v>
      </c>
      <c r="D134" s="5">
        <f>VLOOKUP($A134,'EDGAR-2025'!$A$3:$BG$215,D$11,FALSE)</f>
        <v>0.99805409049322003</v>
      </c>
      <c r="E134" s="5">
        <f>VLOOKUP($A134,'EDGAR-2025'!$A$3:$BG$215,E$11,FALSE)</f>
        <v>1.0388069984846999</v>
      </c>
      <c r="F134" s="5">
        <f>VLOOKUP($A134,'EDGAR-2025'!$A$3:$BG$215,F$11,FALSE)</f>
        <v>1.0385921101678</v>
      </c>
      <c r="G134" s="5">
        <f>VLOOKUP($A134,'EDGAR-2025'!$A$3:$BG$215,G$11,FALSE)</f>
        <v>1.0402074495671001</v>
      </c>
      <c r="H134" s="5">
        <f>VLOOKUP($A134,'EDGAR-2025'!$A$3:$BG$215,H$11,FALSE)</f>
        <v>1.0405623620357001</v>
      </c>
      <c r="I134" s="5">
        <f>VLOOKUP($A134,'EDGAR-2025'!$A$3:$BG$215,I$11,FALSE)</f>
        <v>1.0424464269452001</v>
      </c>
      <c r="J134" s="5">
        <f>VLOOKUP($A134,'EDGAR-2025'!$A$3:$BG$215,J$11,FALSE)</f>
        <v>1.041670951962</v>
      </c>
      <c r="K134" s="5">
        <f>VLOOKUP($A134,'EDGAR-2025'!$A$3:$BG$215,K$11,FALSE)</f>
        <v>1.0416876098985</v>
      </c>
      <c r="L134" s="5">
        <f>VLOOKUP($A134,'EDGAR-2025'!$A$3:$BG$215,L$11,FALSE)</f>
        <v>1.0411180283293</v>
      </c>
      <c r="M134" s="5">
        <f>VLOOKUP($A134,'EDGAR-2025'!$A$3:$BG$215,M$11,FALSE)</f>
        <v>1.0405555812527001</v>
      </c>
      <c r="N134" s="5">
        <f>VLOOKUP($A134,'EDGAR-2025'!$A$3:$BG$215,N$11,FALSE)</f>
        <v>1.0397962634421001</v>
      </c>
      <c r="O134" s="5">
        <f>VLOOKUP($A134,'EDGAR-2025'!$A$3:$BG$215,O$11,FALSE)</f>
        <v>1.0397992803124001</v>
      </c>
      <c r="P134" s="5">
        <f>VLOOKUP($A134,'EDGAR-2025'!$A$3:$BG$215,P$11,FALSE)</f>
        <v>1.0397976715424</v>
      </c>
      <c r="Q134" s="5">
        <f>VLOOKUP($A134,'EDGAR-2025'!$A$3:$BG$215,Q$11,FALSE)</f>
        <v>1.0424923465053</v>
      </c>
      <c r="R134" s="5">
        <f>VLOOKUP($A134,'EDGAR-2025'!$A$3:$BG$215,R$11,FALSE)</f>
        <v>1.0787550507999999</v>
      </c>
      <c r="S134" s="5"/>
      <c r="T134" s="46">
        <f t="shared" si="37"/>
        <v>-5.4678731299817596E-4</v>
      </c>
      <c r="U134" s="15">
        <f t="shared" si="38"/>
        <v>-5.4023373075429149E-4</v>
      </c>
      <c r="V134" s="15">
        <f t="shared" si="39"/>
        <v>-7.2972345185629006E-4</v>
      </c>
      <c r="W134" s="5">
        <f>VLOOKUP($A134,'EDGAR-P-2025'!$A$3:$BI$215,W$11,FALSE)</f>
        <v>0.38532000000001615</v>
      </c>
      <c r="X134" s="4">
        <f t="shared" si="35"/>
        <v>2.7004972003857999</v>
      </c>
      <c r="Y134" s="486">
        <f>VLOOKUP($A134,'EDGAR-GDP-2025'!$C$3:$AQ$214,'data countries EDGAR'!$Y$11,FALSE)</f>
        <v>0</v>
      </c>
      <c r="Z134" s="46">
        <f t="shared" si="36"/>
        <v>2.8360317609343434E-5</v>
      </c>
      <c r="AA134" s="46">
        <f t="shared" si="40"/>
        <v>4.9965297840550244E-5</v>
      </c>
    </row>
    <row r="135" spans="1:27" ht="15" x14ac:dyDescent="0.25">
      <c r="A135" s="45" t="s">
        <v>170</v>
      </c>
      <c r="B135" s="5">
        <f>VLOOKUP($A135,'EDGAR-2025'!$A$3:$BG$215,B$11,FALSE)</f>
        <v>0.70709355734916002</v>
      </c>
      <c r="C135" s="5">
        <f>VLOOKUP($A135,'EDGAR-2025'!$A$3:$BG$215,C$11,FALSE)</f>
        <v>1.5382700694342999</v>
      </c>
      <c r="D135" s="5">
        <f>VLOOKUP($A135,'EDGAR-2025'!$A$3:$BG$215,D$11,FALSE)</f>
        <v>2.1069409169418001</v>
      </c>
      <c r="E135" s="5">
        <f>VLOOKUP($A135,'EDGAR-2025'!$A$3:$BG$215,E$11,FALSE)</f>
        <v>2.2650260772338999</v>
      </c>
      <c r="F135" s="5">
        <f>VLOOKUP($A135,'EDGAR-2025'!$A$3:$BG$215,F$11,FALSE)</f>
        <v>2.5265432324117998</v>
      </c>
      <c r="G135" s="5">
        <f>VLOOKUP($A135,'EDGAR-2025'!$A$3:$BG$215,G$11,FALSE)</f>
        <v>2.3152728561465001</v>
      </c>
      <c r="H135" s="5">
        <f>VLOOKUP($A135,'EDGAR-2025'!$A$3:$BG$215,H$11,FALSE)</f>
        <v>2.6827389491240998</v>
      </c>
      <c r="I135" s="5">
        <f>VLOOKUP($A135,'EDGAR-2025'!$A$3:$BG$215,I$11,FALSE)</f>
        <v>2.7569998554564998</v>
      </c>
      <c r="J135" s="5">
        <f>VLOOKUP($A135,'EDGAR-2025'!$A$3:$BG$215,J$11,FALSE)</f>
        <v>2.6247405764142999</v>
      </c>
      <c r="K135" s="5">
        <f>VLOOKUP($A135,'EDGAR-2025'!$A$3:$BG$215,K$11,FALSE)</f>
        <v>3.8090156945043998</v>
      </c>
      <c r="L135" s="5">
        <f>VLOOKUP($A135,'EDGAR-2025'!$A$3:$BG$215,L$11,FALSE)</f>
        <v>4.4354529763967996</v>
      </c>
      <c r="M135" s="5">
        <f>VLOOKUP($A135,'EDGAR-2025'!$A$3:$BG$215,M$11,FALSE)</f>
        <v>4.4862265904493004</v>
      </c>
      <c r="N135" s="5">
        <f>VLOOKUP($A135,'EDGAR-2025'!$A$3:$BG$215,N$11,FALSE)</f>
        <v>4.6353547338170999</v>
      </c>
      <c r="O135" s="5">
        <f>VLOOKUP($A135,'EDGAR-2025'!$A$3:$BG$215,O$11,FALSE)</f>
        <v>4.4111353451064996</v>
      </c>
      <c r="P135" s="5">
        <f>VLOOKUP($A135,'EDGAR-2025'!$A$3:$BG$215,P$11,FALSE)</f>
        <v>5.0262704695120997</v>
      </c>
      <c r="Q135" s="5">
        <f>VLOOKUP($A135,'EDGAR-2025'!$A$3:$BG$215,Q$11,FALSE)</f>
        <v>4.8273968548701003</v>
      </c>
      <c r="R135" s="5">
        <f>VLOOKUP($A135,'EDGAR-2025'!$A$3:$BG$215,R$11,FALSE)</f>
        <v>5.0116323959272</v>
      </c>
      <c r="S135" s="5"/>
      <c r="T135" s="46">
        <f t="shared" si="37"/>
        <v>0.16446172243296764</v>
      </c>
      <c r="U135" s="15">
        <f t="shared" si="38"/>
        <v>1.1447221810870767E-2</v>
      </c>
      <c r="V135" s="15">
        <f t="shared" si="39"/>
        <v>3.3241331074377101E-2</v>
      </c>
      <c r="W135" s="5">
        <f>VLOOKUP($A135,'EDGAR-P-2025'!$A$3:$BI$215,W$11,FALSE)</f>
        <v>4.661149000000008</v>
      </c>
      <c r="X135" s="4">
        <f t="shared" si="35"/>
        <v>0.96247225532788006</v>
      </c>
      <c r="Y135" s="486">
        <f>VLOOKUP($A135,'EDGAR-GDP-2025'!$C$3:$AQ$214,'data countries EDGAR'!$Y$11,FALSE)</f>
        <v>0.15961899431071</v>
      </c>
      <c r="Z135" s="46">
        <f t="shared" si="36"/>
        <v>1.2227199898294131E-4</v>
      </c>
      <c r="AA135" s="46">
        <f t="shared" si="40"/>
        <v>6.0442151475182597E-4</v>
      </c>
    </row>
    <row r="136" spans="1:27" ht="15" x14ac:dyDescent="0.25">
      <c r="A136" s="45" t="s">
        <v>171</v>
      </c>
      <c r="B136" s="5">
        <f>VLOOKUP($A136,'EDGAR-2025'!$A$3:$BG$215,B$11,FALSE)</f>
        <v>1.1870529230136</v>
      </c>
      <c r="C136" s="5">
        <f>VLOOKUP($A136,'EDGAR-2025'!$A$3:$BG$215,C$11,FALSE)</f>
        <v>2.9792707180529998</v>
      </c>
      <c r="D136" s="5">
        <f>VLOOKUP($A136,'EDGAR-2025'!$A$3:$BG$215,D$11,FALSE)</f>
        <v>3.6756959730480001</v>
      </c>
      <c r="E136" s="5">
        <f>VLOOKUP($A136,'EDGAR-2025'!$A$3:$BG$215,E$11,FALSE)</f>
        <v>3.6565334292776002</v>
      </c>
      <c r="F136" s="5">
        <f>VLOOKUP($A136,'EDGAR-2025'!$A$3:$BG$215,F$11,FALSE)</f>
        <v>3.743651951345</v>
      </c>
      <c r="G136" s="5">
        <f>VLOOKUP($A136,'EDGAR-2025'!$A$3:$BG$215,G$11,FALSE)</f>
        <v>3.8572430969694</v>
      </c>
      <c r="H136" s="5">
        <f>VLOOKUP($A136,'EDGAR-2025'!$A$3:$BG$215,H$11,FALSE)</f>
        <v>3.9904758564662002</v>
      </c>
      <c r="I136" s="5">
        <f>VLOOKUP($A136,'EDGAR-2025'!$A$3:$BG$215,I$11,FALSE)</f>
        <v>3.9906879960652999</v>
      </c>
      <c r="J136" s="5">
        <f>VLOOKUP($A136,'EDGAR-2025'!$A$3:$BG$215,J$11,FALSE)</f>
        <v>4.0648651010526002</v>
      </c>
      <c r="K136" s="5">
        <f>VLOOKUP($A136,'EDGAR-2025'!$A$3:$BG$215,K$11,FALSE)</f>
        <v>4.2071421322728</v>
      </c>
      <c r="L136" s="5">
        <f>VLOOKUP($A136,'EDGAR-2025'!$A$3:$BG$215,L$11,FALSE)</f>
        <v>4.1718214478995996</v>
      </c>
      <c r="M136" s="5">
        <f>VLOOKUP($A136,'EDGAR-2025'!$A$3:$BG$215,M$11,FALSE)</f>
        <v>4.2051757805246002</v>
      </c>
      <c r="N136" s="5">
        <f>VLOOKUP($A136,'EDGAR-2025'!$A$3:$BG$215,N$11,FALSE)</f>
        <v>3.7449547129863001</v>
      </c>
      <c r="O136" s="5">
        <f>VLOOKUP($A136,'EDGAR-2025'!$A$3:$BG$215,O$11,FALSE)</f>
        <v>3.9879357541250999</v>
      </c>
      <c r="P136" s="5">
        <f>VLOOKUP($A136,'EDGAR-2025'!$A$3:$BG$215,P$11,FALSE)</f>
        <v>4.0498732104358997</v>
      </c>
      <c r="Q136" s="5">
        <f>VLOOKUP($A136,'EDGAR-2025'!$A$3:$BG$215,Q$11,FALSE)</f>
        <v>4.3224977066551</v>
      </c>
      <c r="R136" s="5">
        <f>VLOOKUP($A136,'EDGAR-2025'!$A$3:$BG$215,R$11,FALSE)</f>
        <v>4.4054671503921004</v>
      </c>
      <c r="S136" s="5"/>
      <c r="T136" s="46">
        <f t="shared" si="37"/>
        <v>-8.3954102958055943E-3</v>
      </c>
      <c r="U136" s="15">
        <f t="shared" si="38"/>
        <v>7.9951486518661241E-3</v>
      </c>
      <c r="V136" s="15">
        <f t="shared" si="39"/>
        <v>-0.10944157665649046</v>
      </c>
      <c r="W136" s="5">
        <f>VLOOKUP($A136,'EDGAR-P-2025'!$A$3:$BI$215,W$11,FALSE)</f>
        <v>1.2713679999999954</v>
      </c>
      <c r="X136" s="4">
        <f t="shared" si="35"/>
        <v>3.3075992006442001</v>
      </c>
      <c r="Y136" s="486">
        <f>VLOOKUP($A136,'EDGAR-GDP-2025'!$C$3:$AQ$214,'data countries EDGAR'!$Y$11,FALSE)</f>
        <v>0.13850191570827</v>
      </c>
      <c r="Z136" s="46">
        <f t="shared" si="36"/>
        <v>1.1461196584542068E-4</v>
      </c>
      <c r="AA136" s="46">
        <f t="shared" si="40"/>
        <v>1.648611044974094E-4</v>
      </c>
    </row>
    <row r="137" spans="1:27" ht="15" x14ac:dyDescent="0.25">
      <c r="A137" s="45" t="s">
        <v>172</v>
      </c>
      <c r="B137" s="5">
        <f>VLOOKUP($A137,'EDGAR-2025'!$A$3:$BG$215,B$11,FALSE)</f>
        <v>289.66246129656002</v>
      </c>
      <c r="C137" s="5">
        <f>VLOOKUP($A137,'EDGAR-2025'!$A$3:$BG$215,C$11,FALSE)</f>
        <v>447.32696852129999</v>
      </c>
      <c r="D137" s="5">
        <f>VLOOKUP($A137,'EDGAR-2025'!$A$3:$BG$215,D$11,FALSE)</f>
        <v>476.94291939951</v>
      </c>
      <c r="E137" s="5">
        <f>VLOOKUP($A137,'EDGAR-2025'!$A$3:$BG$215,E$11,FALSE)</f>
        <v>486.53496043323997</v>
      </c>
      <c r="F137" s="5">
        <f>VLOOKUP($A137,'EDGAR-2025'!$A$3:$BG$215,F$11,FALSE)</f>
        <v>506.23219686235001</v>
      </c>
      <c r="G137" s="5">
        <f>VLOOKUP($A137,'EDGAR-2025'!$A$3:$BG$215,G$11,FALSE)</f>
        <v>494.01707739467997</v>
      </c>
      <c r="H137" s="5">
        <f>VLOOKUP($A137,'EDGAR-2025'!$A$3:$BG$215,H$11,FALSE)</f>
        <v>480.91217296144998</v>
      </c>
      <c r="I137" s="5">
        <f>VLOOKUP($A137,'EDGAR-2025'!$A$3:$BG$215,I$11,FALSE)</f>
        <v>490.42721283048002</v>
      </c>
      <c r="J137" s="5">
        <f>VLOOKUP($A137,'EDGAR-2025'!$A$3:$BG$215,J$11,FALSE)</f>
        <v>496.46817192525998</v>
      </c>
      <c r="K137" s="5">
        <f>VLOOKUP($A137,'EDGAR-2025'!$A$3:$BG$215,K$11,FALSE)</f>
        <v>500.68748221705999</v>
      </c>
      <c r="L137" s="5">
        <f>VLOOKUP($A137,'EDGAR-2025'!$A$3:$BG$215,L$11,FALSE)</f>
        <v>478.15335878566998</v>
      </c>
      <c r="M137" s="5">
        <f>VLOOKUP($A137,'EDGAR-2025'!$A$3:$BG$215,M$11,FALSE)</f>
        <v>493.67301192219998</v>
      </c>
      <c r="N137" s="5">
        <f>VLOOKUP($A137,'EDGAR-2025'!$A$3:$BG$215,N$11,FALSE)</f>
        <v>439.03807771709</v>
      </c>
      <c r="O137" s="5">
        <f>VLOOKUP($A137,'EDGAR-2025'!$A$3:$BG$215,O$11,FALSE)</f>
        <v>452.72014829543002</v>
      </c>
      <c r="P137" s="5">
        <f>VLOOKUP($A137,'EDGAR-2025'!$A$3:$BG$215,P$11,FALSE)</f>
        <v>452.95455841589001</v>
      </c>
      <c r="Q137" s="5">
        <f>VLOOKUP($A137,'EDGAR-2025'!$A$3:$BG$215,Q$11,FALSE)</f>
        <v>475.59548758872</v>
      </c>
      <c r="R137" s="5">
        <f>VLOOKUP($A137,'EDGAR-2025'!$A$3:$BG$215,R$11,FALSE)</f>
        <v>475.99211116602999</v>
      </c>
      <c r="S137" s="5"/>
      <c r="T137" s="46">
        <f t="shared" si="37"/>
        <v>-4.5006364711992042E-2</v>
      </c>
      <c r="U137" s="15">
        <f t="shared" si="38"/>
        <v>3.2457480118813997E-2</v>
      </c>
      <c r="V137" s="15">
        <f t="shared" si="39"/>
        <v>-0.11067028759052389</v>
      </c>
      <c r="W137" s="5">
        <f>VLOOKUP($A137,'EDGAR-P-2025'!$A$3:$BI$215,W$11,FALSE)</f>
        <v>132.32803503000065</v>
      </c>
      <c r="X137" s="4">
        <f t="shared" si="35"/>
        <v>3.7306759056029004</v>
      </c>
      <c r="Y137" s="486">
        <f>VLOOKUP($A137,'EDGAR-GDP-2025'!$C$3:$AQ$214,'data countries EDGAR'!$Y$11,FALSE)</f>
        <v>0.17065368958008001</v>
      </c>
      <c r="Z137" s="46">
        <f t="shared" si="36"/>
        <v>1.3455046194091469E-2</v>
      </c>
      <c r="AA137" s="46">
        <f t="shared" si="40"/>
        <v>1.7159269394084062E-2</v>
      </c>
    </row>
    <row r="138" spans="1:27" ht="15" x14ac:dyDescent="0.25">
      <c r="A138" s="45" t="s">
        <v>173</v>
      </c>
      <c r="B138" s="5">
        <f>VLOOKUP($A138,'EDGAR-2025'!$A$3:$BG$215,B$11,FALSE)</f>
        <v>31.817128339162</v>
      </c>
      <c r="C138" s="5">
        <f>VLOOKUP($A138,'EDGAR-2025'!$A$3:$BG$215,C$11,FALSE)</f>
        <v>8.3310847598715991</v>
      </c>
      <c r="D138" s="5">
        <f>VLOOKUP($A138,'EDGAR-2025'!$A$3:$BG$215,D$11,FALSE)</f>
        <v>8.5048530390492996</v>
      </c>
      <c r="E138" s="5">
        <f>VLOOKUP($A138,'EDGAR-2025'!$A$3:$BG$215,E$11,FALSE)</f>
        <v>8.5347772624590998</v>
      </c>
      <c r="F138" s="5">
        <f>VLOOKUP($A138,'EDGAR-2025'!$A$3:$BG$215,F$11,FALSE)</f>
        <v>8.3528298385677004</v>
      </c>
      <c r="G138" s="5">
        <f>VLOOKUP($A138,'EDGAR-2025'!$A$3:$BG$215,G$11,FALSE)</f>
        <v>7.4941389239573004</v>
      </c>
      <c r="H138" s="5">
        <f>VLOOKUP($A138,'EDGAR-2025'!$A$3:$BG$215,H$11,FALSE)</f>
        <v>8.0408884007102994</v>
      </c>
      <c r="I138" s="5">
        <f>VLOOKUP($A138,'EDGAR-2025'!$A$3:$BG$215,I$11,FALSE)</f>
        <v>8.2992389771477999</v>
      </c>
      <c r="J138" s="5">
        <f>VLOOKUP($A138,'EDGAR-2025'!$A$3:$BG$215,J$11,FALSE)</f>
        <v>8.4233502587151001</v>
      </c>
      <c r="K138" s="5">
        <f>VLOOKUP($A138,'EDGAR-2025'!$A$3:$BG$215,K$11,FALSE)</f>
        <v>8.3058315354586991</v>
      </c>
      <c r="L138" s="5">
        <f>VLOOKUP($A138,'EDGAR-2025'!$A$3:$BG$215,L$11,FALSE)</f>
        <v>8.8624443135191004</v>
      </c>
      <c r="M138" s="5">
        <f>VLOOKUP($A138,'EDGAR-2025'!$A$3:$BG$215,M$11,FALSE)</f>
        <v>9.1100674091680993</v>
      </c>
      <c r="N138" s="5">
        <f>VLOOKUP($A138,'EDGAR-2025'!$A$3:$BG$215,N$11,FALSE)</f>
        <v>8.8484422811003007</v>
      </c>
      <c r="O138" s="5">
        <f>VLOOKUP($A138,'EDGAR-2025'!$A$3:$BG$215,O$11,FALSE)</f>
        <v>9.6526652591215001</v>
      </c>
      <c r="P138" s="5">
        <f>VLOOKUP($A138,'EDGAR-2025'!$A$3:$BG$215,P$11,FALSE)</f>
        <v>8.2881770180307992</v>
      </c>
      <c r="Q138" s="5">
        <f>VLOOKUP($A138,'EDGAR-2025'!$A$3:$BG$215,Q$11,FALSE)</f>
        <v>8.2074467343362993</v>
      </c>
      <c r="R138" s="5">
        <f>VLOOKUP($A138,'EDGAR-2025'!$A$3:$BG$215,R$11,FALSE)</f>
        <v>8.2080882587070008</v>
      </c>
      <c r="S138" s="5"/>
      <c r="T138" s="46">
        <f t="shared" si="37"/>
        <v>6.7014696323197454E-2</v>
      </c>
      <c r="U138" s="15">
        <f t="shared" si="38"/>
        <v>2.79407223209589E-2</v>
      </c>
      <c r="V138" s="15">
        <f t="shared" si="39"/>
        <v>-2.8718242831497265E-2</v>
      </c>
      <c r="W138" s="5">
        <f>VLOOKUP($A138,'EDGAR-P-2025'!$A$3:$BI$215,W$11,FALSE)</f>
        <v>4.0297500000000497</v>
      </c>
      <c r="X138" s="4">
        <f t="shared" si="35"/>
        <v>2.2607028746617002</v>
      </c>
      <c r="Y138" s="486">
        <f>VLOOKUP($A138,'EDGAR-GDP-2025'!$C$3:$AQ$214,'data countries EDGAR'!$Y$11,FALSE)</f>
        <v>0.23712159887734999</v>
      </c>
      <c r="Z138" s="46">
        <f t="shared" si="36"/>
        <v>2.4829467048314419E-4</v>
      </c>
      <c r="AA138" s="46">
        <f t="shared" si="40"/>
        <v>5.2254660794392028E-4</v>
      </c>
    </row>
    <row r="139" spans="1:27" ht="15" x14ac:dyDescent="0.25">
      <c r="A139" s="45" t="s">
        <v>174</v>
      </c>
      <c r="B139" s="5">
        <f>VLOOKUP($A139,'EDGAR-2025'!$A$3:$BG$215,B$11,FALSE)</f>
        <v>13.147884609653</v>
      </c>
      <c r="C139" s="5">
        <f>VLOOKUP($A139,'EDGAR-2025'!$A$3:$BG$215,C$11,FALSE)</f>
        <v>11.129106805109</v>
      </c>
      <c r="D139" s="5">
        <f>VLOOKUP($A139,'EDGAR-2025'!$A$3:$BG$215,D$11,FALSE)</f>
        <v>14.905670804241</v>
      </c>
      <c r="E139" s="5">
        <f>VLOOKUP($A139,'EDGAR-2025'!$A$3:$BG$215,E$11,FALSE)</f>
        <v>16.235978551100001</v>
      </c>
      <c r="F139" s="5">
        <f>VLOOKUP($A139,'EDGAR-2025'!$A$3:$BG$215,F$11,FALSE)</f>
        <v>17.659486240540001</v>
      </c>
      <c r="G139" s="5">
        <f>VLOOKUP($A139,'EDGAR-2025'!$A$3:$BG$215,G$11,FALSE)</f>
        <v>19.179129259393001</v>
      </c>
      <c r="H139" s="5">
        <f>VLOOKUP($A139,'EDGAR-2025'!$A$3:$BG$215,H$11,FALSE)</f>
        <v>19.530335687240999</v>
      </c>
      <c r="I139" s="5">
        <f>VLOOKUP($A139,'EDGAR-2025'!$A$3:$BG$215,I$11,FALSE)</f>
        <v>18.025909965863001</v>
      </c>
      <c r="J139" s="5">
        <f>VLOOKUP($A139,'EDGAR-2025'!$A$3:$BG$215,J$11,FALSE)</f>
        <v>19.116819172164998</v>
      </c>
      <c r="K139" s="5">
        <f>VLOOKUP($A139,'EDGAR-2025'!$A$3:$BG$215,K$11,FALSE)</f>
        <v>21.075325465412</v>
      </c>
      <c r="L139" s="5">
        <f>VLOOKUP($A139,'EDGAR-2025'!$A$3:$BG$215,L$11,FALSE)</f>
        <v>22.956680504790999</v>
      </c>
      <c r="M139" s="5">
        <f>VLOOKUP($A139,'EDGAR-2025'!$A$3:$BG$215,M$11,FALSE)</f>
        <v>25.335529056919999</v>
      </c>
      <c r="N139" s="5">
        <f>VLOOKUP($A139,'EDGAR-2025'!$A$3:$BG$215,N$11,FALSE)</f>
        <v>22.515519162876</v>
      </c>
      <c r="O139" s="5">
        <f>VLOOKUP($A139,'EDGAR-2025'!$A$3:$BG$215,O$11,FALSE)</f>
        <v>24.888666366380001</v>
      </c>
      <c r="P139" s="5">
        <f>VLOOKUP($A139,'EDGAR-2025'!$A$3:$BG$215,P$11,FALSE)</f>
        <v>24.955332480730998</v>
      </c>
      <c r="Q139" s="5">
        <f>VLOOKUP($A139,'EDGAR-2025'!$A$3:$BG$215,Q$11,FALSE)</f>
        <v>27.152554036150999</v>
      </c>
      <c r="R139" s="5">
        <f>VLOOKUP($A139,'EDGAR-2025'!$A$3:$BG$215,R$11,FALSE)</f>
        <v>27.657810403456999</v>
      </c>
      <c r="S139" s="5"/>
      <c r="T139" s="46">
        <f t="shared" si="37"/>
        <v>8.926813692469926E-2</v>
      </c>
      <c r="U139" s="15">
        <f t="shared" si="38"/>
        <v>0.10362336800534111</v>
      </c>
      <c r="V139" s="15">
        <f t="shared" si="39"/>
        <v>-0.11130653272360846</v>
      </c>
      <c r="W139" s="5">
        <f>VLOOKUP($A139,'EDGAR-P-2025'!$A$3:$BI$215,W$11,FALSE)</f>
        <v>3.1662439996000669</v>
      </c>
      <c r="X139" s="4">
        <f t="shared" si="35"/>
        <v>8.0017614119821996</v>
      </c>
      <c r="Y139" s="486">
        <f>VLOOKUP($A139,'EDGAR-GDP-2025'!$C$3:$AQ$214,'data countries EDGAR'!$Y$11,FALSE)</f>
        <v>0.49724479706279001</v>
      </c>
      <c r="Z139" s="46">
        <f t="shared" si="36"/>
        <v>6.9051924164395615E-4</v>
      </c>
      <c r="AA139" s="46">
        <f t="shared" si="40"/>
        <v>4.105738723031915E-4</v>
      </c>
    </row>
    <row r="140" spans="1:27" ht="15" x14ac:dyDescent="0.25">
      <c r="A140" s="45" t="s">
        <v>175</v>
      </c>
      <c r="B140" s="5">
        <f>VLOOKUP($A140,'EDGAR-2025'!$A$3:$BG$215,B$11,FALSE)</f>
        <v>22.461095263882001</v>
      </c>
      <c r="C140" s="5">
        <f>VLOOKUP($A140,'EDGAR-2025'!$A$3:$BG$215,C$11,FALSE)</f>
        <v>44.659329996303001</v>
      </c>
      <c r="D140" s="5">
        <f>VLOOKUP($A140,'EDGAR-2025'!$A$3:$BG$215,D$11,FALSE)</f>
        <v>52.041771913828001</v>
      </c>
      <c r="E140" s="5">
        <f>VLOOKUP($A140,'EDGAR-2025'!$A$3:$BG$215,E$11,FALSE)</f>
        <v>56.278514350576998</v>
      </c>
      <c r="F140" s="5">
        <f>VLOOKUP($A140,'EDGAR-2025'!$A$3:$BG$215,F$11,FALSE)</f>
        <v>58.549693941659001</v>
      </c>
      <c r="G140" s="5">
        <f>VLOOKUP($A140,'EDGAR-2025'!$A$3:$BG$215,G$11,FALSE)</f>
        <v>58.492359365882997</v>
      </c>
      <c r="H140" s="5">
        <f>VLOOKUP($A140,'EDGAR-2025'!$A$3:$BG$215,H$11,FALSE)</f>
        <v>59.462604439883002</v>
      </c>
      <c r="I140" s="5">
        <f>VLOOKUP($A140,'EDGAR-2025'!$A$3:$BG$215,I$11,FALSE)</f>
        <v>61.145917171546003</v>
      </c>
      <c r="J140" s="5">
        <f>VLOOKUP($A140,'EDGAR-2025'!$A$3:$BG$215,J$11,FALSE)</f>
        <v>61.011048419436001</v>
      </c>
      <c r="K140" s="5">
        <f>VLOOKUP($A140,'EDGAR-2025'!$A$3:$BG$215,K$11,FALSE)</f>
        <v>63.861628592674997</v>
      </c>
      <c r="L140" s="5">
        <f>VLOOKUP($A140,'EDGAR-2025'!$A$3:$BG$215,L$11,FALSE)</f>
        <v>65.197012394474996</v>
      </c>
      <c r="M140" s="5">
        <f>VLOOKUP($A140,'EDGAR-2025'!$A$3:$BG$215,M$11,FALSE)</f>
        <v>71.869353646511001</v>
      </c>
      <c r="N140" s="5">
        <f>VLOOKUP($A140,'EDGAR-2025'!$A$3:$BG$215,N$11,FALSE)</f>
        <v>67.586685006221003</v>
      </c>
      <c r="O140" s="5">
        <f>VLOOKUP($A140,'EDGAR-2025'!$A$3:$BG$215,O$11,FALSE)</f>
        <v>73.129551791254002</v>
      </c>
      <c r="P140" s="5">
        <f>VLOOKUP($A140,'EDGAR-2025'!$A$3:$BG$215,P$11,FALSE)</f>
        <v>72.325589279054995</v>
      </c>
      <c r="Q140" s="5">
        <f>VLOOKUP($A140,'EDGAR-2025'!$A$3:$BG$215,Q$11,FALSE)</f>
        <v>70.045858772919004</v>
      </c>
      <c r="R140" s="5">
        <f>VLOOKUP($A140,'EDGAR-2025'!$A$3:$BG$215,R$11,FALSE)</f>
        <v>70.040885056099</v>
      </c>
      <c r="S140" s="5"/>
      <c r="T140" s="46">
        <f t="shared" si="37"/>
        <v>2.0910581694015384E-2</v>
      </c>
      <c r="U140" s="15">
        <f t="shared" si="38"/>
        <v>0.10234121176695887</v>
      </c>
      <c r="V140" s="15">
        <f t="shared" si="39"/>
        <v>-5.9589636235693466E-2</v>
      </c>
      <c r="W140" s="5">
        <f>VLOOKUP($A140,'EDGAR-P-2025'!$A$3:$BI$215,W$11,FALSE)</f>
        <v>36.635155999999313</v>
      </c>
      <c r="X140" s="4">
        <f t="shared" si="35"/>
        <v>1.9617591814407001</v>
      </c>
      <c r="Y140" s="486">
        <f>VLOOKUP($A140,'EDGAR-GDP-2025'!$C$3:$AQ$214,'data countries EDGAR'!$Y$11,FALSE)</f>
        <v>0.22606776174682999</v>
      </c>
      <c r="Z140" s="46">
        <f t="shared" si="36"/>
        <v>1.9587975236647049E-3</v>
      </c>
      <c r="AA140" s="46">
        <f t="shared" si="40"/>
        <v>4.7505618212781847E-3</v>
      </c>
    </row>
    <row r="141" spans="1:27" ht="15" x14ac:dyDescent="0.25">
      <c r="A141" s="45" t="s">
        <v>176</v>
      </c>
      <c r="B141" s="5">
        <f>VLOOKUP($A141,'EDGAR-2025'!$A$3:$BG$215,B$11,FALSE)</f>
        <v>1.1618605700480999</v>
      </c>
      <c r="C141" s="5">
        <f>VLOOKUP($A141,'EDGAR-2025'!$A$3:$BG$215,C$11,FALSE)</f>
        <v>2.6658091805813</v>
      </c>
      <c r="D141" s="5">
        <f>VLOOKUP($A141,'EDGAR-2025'!$A$3:$BG$215,D$11,FALSE)</f>
        <v>3.6055523795991</v>
      </c>
      <c r="E141" s="5">
        <f>VLOOKUP($A141,'EDGAR-2025'!$A$3:$BG$215,E$11,FALSE)</f>
        <v>4.2489104206672996</v>
      </c>
      <c r="F141" s="5">
        <f>VLOOKUP($A141,'EDGAR-2025'!$A$3:$BG$215,F$11,FALSE)</f>
        <v>4.7019177301340003</v>
      </c>
      <c r="G141" s="5">
        <f>VLOOKUP($A141,'EDGAR-2025'!$A$3:$BG$215,G$11,FALSE)</f>
        <v>5.1173895162129002</v>
      </c>
      <c r="H141" s="5">
        <f>VLOOKUP($A141,'EDGAR-2025'!$A$3:$BG$215,H$11,FALSE)</f>
        <v>5.7908128505542997</v>
      </c>
      <c r="I141" s="5">
        <f>VLOOKUP($A141,'EDGAR-2025'!$A$3:$BG$215,I$11,FALSE)</f>
        <v>6.4582363719079003</v>
      </c>
      <c r="J141" s="5">
        <f>VLOOKUP($A141,'EDGAR-2025'!$A$3:$BG$215,J$11,FALSE)</f>
        <v>8.3318708302054993</v>
      </c>
      <c r="K141" s="5">
        <f>VLOOKUP($A141,'EDGAR-2025'!$A$3:$BG$215,K$11,FALSE)</f>
        <v>8.3121671184164008</v>
      </c>
      <c r="L141" s="5">
        <f>VLOOKUP($A141,'EDGAR-2025'!$A$3:$BG$215,L$11,FALSE)</f>
        <v>8.0554483986721994</v>
      </c>
      <c r="M141" s="5">
        <f>VLOOKUP($A141,'EDGAR-2025'!$A$3:$BG$215,M$11,FALSE)</f>
        <v>8.6293328467231003</v>
      </c>
      <c r="N141" s="5">
        <f>VLOOKUP($A141,'EDGAR-2025'!$A$3:$BG$215,N$11,FALSE)</f>
        <v>7.9534373310515996</v>
      </c>
      <c r="O141" s="5">
        <f>VLOOKUP($A141,'EDGAR-2025'!$A$3:$BG$215,O$11,FALSE)</f>
        <v>9.1439183252852008</v>
      </c>
      <c r="P141" s="5">
        <f>VLOOKUP($A141,'EDGAR-2025'!$A$3:$BG$215,P$11,FALSE)</f>
        <v>10.897192470130999</v>
      </c>
      <c r="Q141" s="5">
        <f>VLOOKUP($A141,'EDGAR-2025'!$A$3:$BG$215,Q$11,FALSE)</f>
        <v>10.719047104969</v>
      </c>
      <c r="R141" s="5">
        <f>VLOOKUP($A141,'EDGAR-2025'!$A$3:$BG$215,R$11,FALSE)</f>
        <v>10.112699277307</v>
      </c>
      <c r="S141" s="5"/>
      <c r="T141" s="46">
        <f t="shared" si="37"/>
        <v>-3.0884691812249065E-2</v>
      </c>
      <c r="U141" s="15">
        <f t="shared" si="38"/>
        <v>7.1241775708661415E-2</v>
      </c>
      <c r="V141" s="15">
        <f t="shared" si="39"/>
        <v>-7.8325350021486884E-2</v>
      </c>
      <c r="W141" s="5">
        <f>VLOOKUP($A141,'EDGAR-P-2025'!$A$3:$BI$215,W$11,FALSE)</f>
        <v>31.408822999999764</v>
      </c>
      <c r="X141" s="4">
        <f t="shared" si="35"/>
        <v>0.27474231832002</v>
      </c>
      <c r="Y141" s="486">
        <f>VLOOKUP($A141,'EDGAR-GDP-2025'!$C$3:$AQ$214,'data countries EDGAR'!$Y$11,FALSE)</f>
        <v>0.19789577051884</v>
      </c>
      <c r="Z141" s="46">
        <f t="shared" si="36"/>
        <v>2.351922614217123E-4</v>
      </c>
      <c r="AA141" s="46">
        <f t="shared" si="40"/>
        <v>4.0728516454272999E-3</v>
      </c>
    </row>
    <row r="142" spans="1:27" ht="15" x14ac:dyDescent="0.25">
      <c r="A142" s="45" t="s">
        <v>177</v>
      </c>
      <c r="B142" s="5">
        <f>VLOOKUP($A142,'EDGAR-2025'!$A$3:$BG$215,B$11,FALSE)</f>
        <v>4.4326462867087004</v>
      </c>
      <c r="C142" s="5">
        <f>VLOOKUP($A142,'EDGAR-2025'!$A$3:$BG$215,C$11,FALSE)</f>
        <v>11.242179811395999</v>
      </c>
      <c r="D142" s="5">
        <f>VLOOKUP($A142,'EDGAR-2025'!$A$3:$BG$215,D$11,FALSE)</f>
        <v>8.6324240684333997</v>
      </c>
      <c r="E142" s="5">
        <f>VLOOKUP($A142,'EDGAR-2025'!$A$3:$BG$215,E$11,FALSE)</f>
        <v>9.1725148523642996</v>
      </c>
      <c r="F142" s="5">
        <f>VLOOKUP($A142,'EDGAR-2025'!$A$3:$BG$215,F$11,FALSE)</f>
        <v>12.557677400853001</v>
      </c>
      <c r="G142" s="5">
        <f>VLOOKUP($A142,'EDGAR-2025'!$A$3:$BG$215,G$11,FALSE)</f>
        <v>14.220624275021001</v>
      </c>
      <c r="H142" s="5">
        <f>VLOOKUP($A142,'EDGAR-2025'!$A$3:$BG$215,H$11,FALSE)</f>
        <v>17.742259339814002</v>
      </c>
      <c r="I142" s="5">
        <f>VLOOKUP($A142,'EDGAR-2025'!$A$3:$BG$215,I$11,FALSE)</f>
        <v>19.74061689633</v>
      </c>
      <c r="J142" s="5">
        <f>VLOOKUP($A142,'EDGAR-2025'!$A$3:$BG$215,J$11,FALSE)</f>
        <v>22.980644214956001</v>
      </c>
      <c r="K142" s="5">
        <f>VLOOKUP($A142,'EDGAR-2025'!$A$3:$BG$215,K$11,FALSE)</f>
        <v>33.753876523663003</v>
      </c>
      <c r="L142" s="5">
        <f>VLOOKUP($A142,'EDGAR-2025'!$A$3:$BG$215,L$11,FALSE)</f>
        <v>33.518733438683</v>
      </c>
      <c r="M142" s="5">
        <f>VLOOKUP($A142,'EDGAR-2025'!$A$3:$BG$215,M$11,FALSE)</f>
        <v>34.391103398860999</v>
      </c>
      <c r="N142" s="5">
        <f>VLOOKUP($A142,'EDGAR-2025'!$A$3:$BG$215,N$11,FALSE)</f>
        <v>34.718610567515</v>
      </c>
      <c r="O142" s="5">
        <f>VLOOKUP($A142,'EDGAR-2025'!$A$3:$BG$215,O$11,FALSE)</f>
        <v>31.837736691768999</v>
      </c>
      <c r="P142" s="5">
        <f>VLOOKUP($A142,'EDGAR-2025'!$A$3:$BG$215,P$11,FALSE)</f>
        <v>31.031013779245999</v>
      </c>
      <c r="Q142" s="5">
        <f>VLOOKUP($A142,'EDGAR-2025'!$A$3:$BG$215,Q$11,FALSE)</f>
        <v>31.240966631944001</v>
      </c>
      <c r="R142" s="5">
        <f>VLOOKUP($A142,'EDGAR-2025'!$A$3:$BG$215,R$11,FALSE)</f>
        <v>31.362831033077001</v>
      </c>
      <c r="S142" s="5"/>
      <c r="T142" s="46">
        <f t="shared" si="37"/>
        <v>-6.9664023572272304E-3</v>
      </c>
      <c r="U142" s="15">
        <f t="shared" si="38"/>
        <v>2.6026340218787025E-2</v>
      </c>
      <c r="V142" s="15">
        <f t="shared" si="39"/>
        <v>9.5230200920173314E-3</v>
      </c>
      <c r="W142" s="5">
        <f>VLOOKUP($A142,'EDGAR-P-2025'!$A$3:$BI$215,W$11,FALSE)</f>
        <v>54.336138000000382</v>
      </c>
      <c r="X142" s="4">
        <f t="shared" si="35"/>
        <v>0.63293242149194995</v>
      </c>
      <c r="Y142" s="486">
        <f>VLOOKUP($A142,'EDGAR-GDP-2025'!$C$3:$AQ$214,'data countries EDGAR'!$Y$11,FALSE)</f>
        <v>0.11516122843278</v>
      </c>
      <c r="Z142" s="46">
        <f t="shared" si="36"/>
        <v>9.3732870487636677E-4</v>
      </c>
      <c r="AA142" s="46">
        <f t="shared" si="40"/>
        <v>7.0458873629065328E-3</v>
      </c>
    </row>
    <row r="143" spans="1:27" ht="15" x14ac:dyDescent="0.25">
      <c r="A143" s="45" t="s">
        <v>178</v>
      </c>
      <c r="B143" s="5">
        <f>VLOOKUP($A143,'EDGAR-2025'!$A$3:$BG$215,B$11,FALSE)</f>
        <v>1.2486290974805001</v>
      </c>
      <c r="C143" s="5">
        <f>VLOOKUP($A143,'EDGAR-2025'!$A$3:$BG$215,C$11,FALSE)</f>
        <v>2.5696126662972998</v>
      </c>
      <c r="D143" s="5">
        <f>VLOOKUP($A143,'EDGAR-2025'!$A$3:$BG$215,D$11,FALSE)</f>
        <v>2.6845068379832</v>
      </c>
      <c r="E143" s="5">
        <f>VLOOKUP($A143,'EDGAR-2025'!$A$3:$BG$215,E$11,FALSE)</f>
        <v>2.8464378291619998</v>
      </c>
      <c r="F143" s="5">
        <f>VLOOKUP($A143,'EDGAR-2025'!$A$3:$BG$215,F$11,FALSE)</f>
        <v>2.9916148242587002</v>
      </c>
      <c r="G143" s="5">
        <f>VLOOKUP($A143,'EDGAR-2025'!$A$3:$BG$215,G$11,FALSE)</f>
        <v>3.1041607777437998</v>
      </c>
      <c r="H143" s="5">
        <f>VLOOKUP($A143,'EDGAR-2025'!$A$3:$BG$215,H$11,FALSE)</f>
        <v>3.2059985981955998</v>
      </c>
      <c r="I143" s="5">
        <f>VLOOKUP($A143,'EDGAR-2025'!$A$3:$BG$215,I$11,FALSE)</f>
        <v>3.5661247885515999</v>
      </c>
      <c r="J143" s="5">
        <f>VLOOKUP($A143,'EDGAR-2025'!$A$3:$BG$215,J$11,FALSE)</f>
        <v>3.8987370261612999</v>
      </c>
      <c r="K143" s="5">
        <f>VLOOKUP($A143,'EDGAR-2025'!$A$3:$BG$215,K$11,FALSE)</f>
        <v>3.7537085115425999</v>
      </c>
      <c r="L143" s="5">
        <f>VLOOKUP($A143,'EDGAR-2025'!$A$3:$BG$215,L$11,FALSE)</f>
        <v>3.8098367800553001</v>
      </c>
      <c r="M143" s="5">
        <f>VLOOKUP($A143,'EDGAR-2025'!$A$3:$BG$215,M$11,FALSE)</f>
        <v>3.8575943634923</v>
      </c>
      <c r="N143" s="5">
        <f>VLOOKUP($A143,'EDGAR-2025'!$A$3:$BG$215,N$11,FALSE)</f>
        <v>3.5444449600096002</v>
      </c>
      <c r="O143" s="5">
        <f>VLOOKUP($A143,'EDGAR-2025'!$A$3:$BG$215,O$11,FALSE)</f>
        <v>3.7053470568539999</v>
      </c>
      <c r="P143" s="5">
        <f>VLOOKUP($A143,'EDGAR-2025'!$A$3:$BG$215,P$11,FALSE)</f>
        <v>3.5798867602075002</v>
      </c>
      <c r="Q143" s="5">
        <f>VLOOKUP($A143,'EDGAR-2025'!$A$3:$BG$215,Q$11,FALSE)</f>
        <v>3.6138486835499002</v>
      </c>
      <c r="R143" s="5">
        <f>VLOOKUP($A143,'EDGAR-2025'!$A$3:$BG$215,R$11,FALSE)</f>
        <v>3.6498153996757998</v>
      </c>
      <c r="S143" s="5"/>
      <c r="T143" s="46">
        <f t="shared" si="37"/>
        <v>1.4952750950188776E-2</v>
      </c>
      <c r="U143" s="15">
        <f t="shared" si="38"/>
        <v>1.2535335814650495E-2</v>
      </c>
      <c r="V143" s="15">
        <f t="shared" si="39"/>
        <v>-8.1177379987460441E-2</v>
      </c>
      <c r="W143" s="5">
        <f>VLOOKUP($A143,'EDGAR-P-2025'!$A$3:$BI$215,W$11,FALSE)</f>
        <v>2.6419959999999625</v>
      </c>
      <c r="X143" s="4">
        <f t="shared" ref="X143:X206" si="41">M143/W143</f>
        <v>1.4601060575005997</v>
      </c>
      <c r="Y143" s="486">
        <f>VLOOKUP($A143,'EDGAR-GDP-2025'!$C$3:$AQ$214,'data countries EDGAR'!$Y$11,FALSE)</f>
        <v>0.13578723404646001</v>
      </c>
      <c r="Z143" s="46">
        <f t="shared" ref="Z143:Z206" si="42">M143/$M$226</f>
        <v>1.0513864259412983E-4</v>
      </c>
      <c r="AA143" s="46">
        <f t="shared" si="40"/>
        <v>3.4259347304457327E-4</v>
      </c>
    </row>
    <row r="144" spans="1:27" ht="15" x14ac:dyDescent="0.25">
      <c r="A144" s="45" t="s">
        <v>179</v>
      </c>
      <c r="B144" s="5">
        <f>VLOOKUP($A144,'EDGAR-2025'!$A$3:$BG$215,B$11,FALSE)</f>
        <v>1.0883678073709</v>
      </c>
      <c r="C144" s="5">
        <f>VLOOKUP($A144,'EDGAR-2025'!$A$3:$BG$215,C$11,FALSE)</f>
        <v>3.2758025133666</v>
      </c>
      <c r="D144" s="5">
        <f>VLOOKUP($A144,'EDGAR-2025'!$A$3:$BG$215,D$11,FALSE)</f>
        <v>4.7849595965525999</v>
      </c>
      <c r="E144" s="5">
        <f>VLOOKUP($A144,'EDGAR-2025'!$A$3:$BG$215,E$11,FALSE)</f>
        <v>5.3607449102225999</v>
      </c>
      <c r="F144" s="5">
        <f>VLOOKUP($A144,'EDGAR-2025'!$A$3:$BG$215,F$11,FALSE)</f>
        <v>6.2251372489793999</v>
      </c>
      <c r="G144" s="5">
        <f>VLOOKUP($A144,'EDGAR-2025'!$A$3:$BG$215,G$11,FALSE)</f>
        <v>6.2962773689500002</v>
      </c>
      <c r="H144" s="5">
        <f>VLOOKUP($A144,'EDGAR-2025'!$A$3:$BG$215,H$11,FALSE)</f>
        <v>7.3524287941965003</v>
      </c>
      <c r="I144" s="5">
        <f>VLOOKUP($A144,'EDGAR-2025'!$A$3:$BG$215,I$11,FALSE)</f>
        <v>7.3221408993013002</v>
      </c>
      <c r="J144" s="5">
        <f>VLOOKUP($A144,'EDGAR-2025'!$A$3:$BG$215,J$11,FALSE)</f>
        <v>10.76399317449</v>
      </c>
      <c r="K144" s="5">
        <f>VLOOKUP($A144,'EDGAR-2025'!$A$3:$BG$215,K$11,FALSE)</f>
        <v>13.199806857143001</v>
      </c>
      <c r="L144" s="5">
        <f>VLOOKUP($A144,'EDGAR-2025'!$A$3:$BG$215,L$11,FALSE)</f>
        <v>14.925906142637</v>
      </c>
      <c r="M144" s="5">
        <f>VLOOKUP($A144,'EDGAR-2025'!$A$3:$BG$215,M$11,FALSE)</f>
        <v>13.461180780237999</v>
      </c>
      <c r="N144" s="5">
        <f>VLOOKUP($A144,'EDGAR-2025'!$A$3:$BG$215,N$11,FALSE)</f>
        <v>16.456181761119002</v>
      </c>
      <c r="O144" s="5">
        <f>VLOOKUP($A144,'EDGAR-2025'!$A$3:$BG$215,O$11,FALSE)</f>
        <v>17.382956052411998</v>
      </c>
      <c r="P144" s="5">
        <f>VLOOKUP($A144,'EDGAR-2025'!$A$3:$BG$215,P$11,FALSE)</f>
        <v>15.045368601742</v>
      </c>
      <c r="Q144" s="5">
        <f>VLOOKUP($A144,'EDGAR-2025'!$A$3:$BG$215,Q$11,FALSE)</f>
        <v>15.432018193204</v>
      </c>
      <c r="R144" s="5">
        <f>VLOOKUP($A144,'EDGAR-2025'!$A$3:$BG$215,R$11,FALSE)</f>
        <v>15.891857297274999</v>
      </c>
      <c r="S144" s="5"/>
      <c r="T144" s="46">
        <f t="shared" ref="T144:T207" si="43">L144/K144-1</f>
        <v>0.13076701077333808</v>
      </c>
      <c r="U144" s="15">
        <f t="shared" ref="U144:U207" si="44">M144/L144-1</f>
        <v>-9.8133094795156195E-2</v>
      </c>
      <c r="V144" s="15">
        <f t="shared" ref="V144:V207" si="45">N144/M144-1</f>
        <v>0.22249169889151799</v>
      </c>
      <c r="W144" s="5">
        <f>VLOOKUP($A144,'EDGAR-P-2025'!$A$3:$BI$215,W$11,FALSE)</f>
        <v>29.942018000000257</v>
      </c>
      <c r="X144" s="4">
        <f t="shared" si="41"/>
        <v>0.44957493446961</v>
      </c>
      <c r="Y144" s="486">
        <f>VLOOKUP($A144,'EDGAR-GDP-2025'!$C$3:$AQ$214,'data countries EDGAR'!$Y$11,FALSE)</f>
        <v>0.12972339205208</v>
      </c>
      <c r="Z144" s="46">
        <f t="shared" si="42"/>
        <v>3.668841618866176E-4</v>
      </c>
      <c r="AA144" s="46">
        <f t="shared" ref="AA144:AA207" si="46">W144/$W$226</f>
        <v>3.8826477922689366E-3</v>
      </c>
    </row>
    <row r="145" spans="1:27" ht="15" x14ac:dyDescent="0.25">
      <c r="A145" s="45" t="s">
        <v>63</v>
      </c>
      <c r="B145" s="5">
        <f>VLOOKUP($A145,'EDGAR-2025'!$A$3:$BG$215,B$11,FALSE)</f>
        <v>164.81805902855999</v>
      </c>
      <c r="C145" s="5">
        <f>VLOOKUP($A145,'EDGAR-2025'!$A$3:$BG$215,C$11,FALSE)</f>
        <v>182.18330140052001</v>
      </c>
      <c r="D145" s="5">
        <f>VLOOKUP($A145,'EDGAR-2025'!$A$3:$BG$215,D$11,FALSE)</f>
        <v>186.12105791011999</v>
      </c>
      <c r="E145" s="5">
        <f>VLOOKUP($A145,'EDGAR-2025'!$A$3:$BG$215,E$11,FALSE)</f>
        <v>174.0724877561</v>
      </c>
      <c r="F145" s="5">
        <f>VLOOKUP($A145,'EDGAR-2025'!$A$3:$BG$215,F$11,FALSE)</f>
        <v>171.60194789151001</v>
      </c>
      <c r="G145" s="5">
        <f>VLOOKUP($A145,'EDGAR-2025'!$A$3:$BG$215,G$11,FALSE)</f>
        <v>169.35577104414</v>
      </c>
      <c r="H145" s="5">
        <f>VLOOKUP($A145,'EDGAR-2025'!$A$3:$BG$215,H$11,FALSE)</f>
        <v>161.76313567381999</v>
      </c>
      <c r="I145" s="5">
        <f>VLOOKUP($A145,'EDGAR-2025'!$A$3:$BG$215,I$11,FALSE)</f>
        <v>169.35415066184001</v>
      </c>
      <c r="J145" s="5">
        <f>VLOOKUP($A145,'EDGAR-2025'!$A$3:$BG$215,J$11,FALSE)</f>
        <v>170.79373541691999</v>
      </c>
      <c r="K145" s="5">
        <f>VLOOKUP($A145,'EDGAR-2025'!$A$3:$BG$215,K$11,FALSE)</f>
        <v>168.17601941782999</v>
      </c>
      <c r="L145" s="5">
        <f>VLOOKUP($A145,'EDGAR-2025'!$A$3:$BG$215,L$11,FALSE)</f>
        <v>163.09498583606</v>
      </c>
      <c r="M145" s="5">
        <f>VLOOKUP($A145,'EDGAR-2025'!$A$3:$BG$215,M$11,FALSE)</f>
        <v>157.97442895123999</v>
      </c>
      <c r="N145" s="5">
        <f>VLOOKUP($A145,'EDGAR-2025'!$A$3:$BG$215,N$11,FALSE)</f>
        <v>142.16037438551001</v>
      </c>
      <c r="O145" s="5">
        <f>VLOOKUP($A145,'EDGAR-2025'!$A$3:$BG$215,O$11,FALSE)</f>
        <v>145.89476843045</v>
      </c>
      <c r="P145" s="5">
        <f>VLOOKUP($A145,'EDGAR-2025'!$A$3:$BG$215,P$11,FALSE)</f>
        <v>133.11400146487</v>
      </c>
      <c r="Q145" s="5">
        <f>VLOOKUP($A145,'EDGAR-2025'!$A$3:$BG$215,Q$11,FALSE)</f>
        <v>122.91779604487</v>
      </c>
      <c r="R145" s="5">
        <f>VLOOKUP($A145,'EDGAR-2025'!$A$3:$BG$215,R$11,FALSE)</f>
        <v>118.79088438303</v>
      </c>
      <c r="S145" s="5"/>
      <c r="T145" s="46">
        <f t="shared" si="43"/>
        <v>-3.0212592730871179E-2</v>
      </c>
      <c r="U145" s="15">
        <f t="shared" si="44"/>
        <v>-3.1396163766598595E-2</v>
      </c>
      <c r="V145" s="15">
        <f t="shared" si="45"/>
        <v>-0.10010515417410437</v>
      </c>
      <c r="W145" s="5">
        <f>VLOOKUP($A145,'EDGAR-P-2025'!$A$3:$BI$215,W$11,FALSE)</f>
        <v>17.132907995999659</v>
      </c>
      <c r="X145" s="4">
        <f t="shared" si="41"/>
        <v>9.220526310427001</v>
      </c>
      <c r="Y145" s="486">
        <f>VLOOKUP($A145,'EDGAR-GDP-2025'!$C$3:$AQ$214,'data countries EDGAR'!$Y$11,FALSE)</f>
        <v>0.12134605698846999</v>
      </c>
      <c r="Z145" s="46">
        <f t="shared" si="42"/>
        <v>4.3055893024168991E-3</v>
      </c>
      <c r="AA145" s="46">
        <f t="shared" si="46"/>
        <v>2.221662127309332E-3</v>
      </c>
    </row>
    <row r="146" spans="1:27" ht="15" x14ac:dyDescent="0.25">
      <c r="A146" s="45" t="s">
        <v>180</v>
      </c>
      <c r="B146" s="5">
        <f>VLOOKUP($A146,'EDGAR-2025'!$A$3:$BG$215,B$11,FALSE)</f>
        <v>1.5732679450810001</v>
      </c>
      <c r="C146" s="5">
        <f>VLOOKUP($A146,'EDGAR-2025'!$A$3:$BG$215,C$11,FALSE)</f>
        <v>2.7002898217729001</v>
      </c>
      <c r="D146" s="5">
        <f>VLOOKUP($A146,'EDGAR-2025'!$A$3:$BG$215,D$11,FALSE)</f>
        <v>3.5177580740973</v>
      </c>
      <c r="E146" s="5">
        <f>VLOOKUP($A146,'EDGAR-2025'!$A$3:$BG$215,E$11,FALSE)</f>
        <v>3.5450327194062998</v>
      </c>
      <c r="F146" s="5">
        <f>VLOOKUP($A146,'EDGAR-2025'!$A$3:$BG$215,F$11,FALSE)</f>
        <v>3.5674492571141001</v>
      </c>
      <c r="G146" s="5">
        <f>VLOOKUP($A146,'EDGAR-2025'!$A$3:$BG$215,G$11,FALSE)</f>
        <v>3.9255226998018999</v>
      </c>
      <c r="H146" s="5">
        <f>VLOOKUP($A146,'EDGAR-2025'!$A$3:$BG$215,H$11,FALSE)</f>
        <v>4.7895698276248</v>
      </c>
      <c r="I146" s="5">
        <f>VLOOKUP($A146,'EDGAR-2025'!$A$3:$BG$215,I$11,FALSE)</f>
        <v>4.5636763427176001</v>
      </c>
      <c r="J146" s="5">
        <f>VLOOKUP($A146,'EDGAR-2025'!$A$3:$BG$215,J$11,FALSE)</f>
        <v>4.8748357522749002</v>
      </c>
      <c r="K146" s="5">
        <f>VLOOKUP($A146,'EDGAR-2025'!$A$3:$BG$215,K$11,FALSE)</f>
        <v>4.3928323018997002</v>
      </c>
      <c r="L146" s="5">
        <f>VLOOKUP($A146,'EDGAR-2025'!$A$3:$BG$215,L$11,FALSE)</f>
        <v>6.0251553905163</v>
      </c>
      <c r="M146" s="5">
        <f>VLOOKUP($A146,'EDGAR-2025'!$A$3:$BG$215,M$11,FALSE)</f>
        <v>5.7837218643302002</v>
      </c>
      <c r="N146" s="5">
        <f>VLOOKUP($A146,'EDGAR-2025'!$A$3:$BG$215,N$11,FALSE)</f>
        <v>5.6478148182268004</v>
      </c>
      <c r="O146" s="5">
        <f>VLOOKUP($A146,'EDGAR-2025'!$A$3:$BG$215,O$11,FALSE)</f>
        <v>4.6621302272038001</v>
      </c>
      <c r="P146" s="5">
        <f>VLOOKUP($A146,'EDGAR-2025'!$A$3:$BG$215,P$11,FALSE)</f>
        <v>4.6157154341203999</v>
      </c>
      <c r="Q146" s="5">
        <f>VLOOKUP($A146,'EDGAR-2025'!$A$3:$BG$215,Q$11,FALSE)</f>
        <v>4.8645812744343999</v>
      </c>
      <c r="R146" s="5">
        <f>VLOOKUP($A146,'EDGAR-2025'!$A$3:$BG$215,R$11,FALSE)</f>
        <v>4.9983092278652004</v>
      </c>
      <c r="S146" s="5"/>
      <c r="T146" s="46">
        <f t="shared" si="43"/>
        <v>0.37158784502442632</v>
      </c>
      <c r="U146" s="15">
        <f t="shared" si="44"/>
        <v>-4.0070921086304279E-2</v>
      </c>
      <c r="V146" s="15">
        <f t="shared" si="45"/>
        <v>-2.3498198788149849E-2</v>
      </c>
      <c r="W146" s="5">
        <f>VLOOKUP($A146,'EDGAR-P-2025'!$A$3:$BI$215,W$11,FALSE)</f>
        <v>0.28337600004000124</v>
      </c>
      <c r="X146" s="4">
        <f t="shared" si="41"/>
        <v>20.410062473581998</v>
      </c>
      <c r="Y146" s="486">
        <f>VLOOKUP($A146,'EDGAR-GDP-2025'!$C$3:$AQ$214,'data countries EDGAR'!$Y$11,FALSE)</f>
        <v>0.55081922728407995</v>
      </c>
      <c r="Z146" s="46">
        <f t="shared" si="42"/>
        <v>1.5763520180155948E-4</v>
      </c>
      <c r="AA146" s="46">
        <f t="shared" si="46"/>
        <v>3.6745993571218329E-5</v>
      </c>
    </row>
    <row r="147" spans="1:27" ht="15" x14ac:dyDescent="0.25">
      <c r="A147" s="45" t="s">
        <v>181</v>
      </c>
      <c r="B147" s="5">
        <f>VLOOKUP($A147,'EDGAR-2025'!$A$3:$BG$215,B$11,FALSE)</f>
        <v>24.983543127575</v>
      </c>
      <c r="C147" s="5">
        <f>VLOOKUP($A147,'EDGAR-2025'!$A$3:$BG$215,C$11,FALSE)</f>
        <v>36.192088072122999</v>
      </c>
      <c r="D147" s="5">
        <f>VLOOKUP($A147,'EDGAR-2025'!$A$3:$BG$215,D$11,FALSE)</f>
        <v>33.444519968465002</v>
      </c>
      <c r="E147" s="5">
        <f>VLOOKUP($A147,'EDGAR-2025'!$A$3:$BG$215,E$11,FALSE)</f>
        <v>32.710672295618998</v>
      </c>
      <c r="F147" s="5">
        <f>VLOOKUP($A147,'EDGAR-2025'!$A$3:$BG$215,F$11,FALSE)</f>
        <v>34.786602415019999</v>
      </c>
      <c r="G147" s="5">
        <f>VLOOKUP($A147,'EDGAR-2025'!$A$3:$BG$215,G$11,FALSE)</f>
        <v>34.580654618352</v>
      </c>
      <c r="H147" s="5">
        <f>VLOOKUP($A147,'EDGAR-2025'!$A$3:$BG$215,H$11,FALSE)</f>
        <v>35.290811158978997</v>
      </c>
      <c r="I147" s="5">
        <f>VLOOKUP($A147,'EDGAR-2025'!$A$3:$BG$215,I$11,FALSE)</f>
        <v>35.388687413516003</v>
      </c>
      <c r="J147" s="5">
        <f>VLOOKUP($A147,'EDGAR-2025'!$A$3:$BG$215,J$11,FALSE)</f>
        <v>34.742575324492002</v>
      </c>
      <c r="K147" s="5">
        <f>VLOOKUP($A147,'EDGAR-2025'!$A$3:$BG$215,K$11,FALSE)</f>
        <v>36.266399150029997</v>
      </c>
      <c r="L147" s="5">
        <f>VLOOKUP($A147,'EDGAR-2025'!$A$3:$BG$215,L$11,FALSE)</f>
        <v>35.633532440419998</v>
      </c>
      <c r="M147" s="5">
        <f>VLOOKUP($A147,'EDGAR-2025'!$A$3:$BG$215,M$11,FALSE)</f>
        <v>37.245270426532002</v>
      </c>
      <c r="N147" s="5">
        <f>VLOOKUP($A147,'EDGAR-2025'!$A$3:$BG$215,N$11,FALSE)</f>
        <v>34.669902475436999</v>
      </c>
      <c r="O147" s="5">
        <f>VLOOKUP($A147,'EDGAR-2025'!$A$3:$BG$215,O$11,FALSE)</f>
        <v>34.709283291452003</v>
      </c>
      <c r="P147" s="5">
        <f>VLOOKUP($A147,'EDGAR-2025'!$A$3:$BG$215,P$11,FALSE)</f>
        <v>32.124553776680997</v>
      </c>
      <c r="Q147" s="5">
        <f>VLOOKUP($A147,'EDGAR-2025'!$A$3:$BG$215,Q$11,FALSE)</f>
        <v>31.775975537202001</v>
      </c>
      <c r="R147" s="5">
        <f>VLOOKUP($A147,'EDGAR-2025'!$A$3:$BG$215,R$11,FALSE)</f>
        <v>31.814596898527</v>
      </c>
      <c r="S147" s="5"/>
      <c r="T147" s="46">
        <f t="shared" si="43"/>
        <v>-1.7450497552621624E-2</v>
      </c>
      <c r="U147" s="15">
        <f t="shared" si="44"/>
        <v>4.5230934901187902E-2</v>
      </c>
      <c r="V147" s="15">
        <f t="shared" si="45"/>
        <v>-6.9146174040406905E-2</v>
      </c>
      <c r="W147" s="5">
        <f>VLOOKUP($A147,'EDGAR-P-2025'!$A$3:$BI$215,W$11,FALSE)</f>
        <v>4.792408999799961</v>
      </c>
      <c r="X147" s="4">
        <f t="shared" si="41"/>
        <v>7.7717219936959987</v>
      </c>
      <c r="Y147" s="486">
        <f>VLOOKUP($A147,'EDGAR-GDP-2025'!$C$3:$AQ$214,'data countries EDGAR'!$Y$11,FALSE)</f>
        <v>0.14148261477995999</v>
      </c>
      <c r="Z147" s="46">
        <f t="shared" si="42"/>
        <v>1.0151189593070023E-3</v>
      </c>
      <c r="AA147" s="46">
        <f t="shared" si="46"/>
        <v>6.2144228965205152E-4</v>
      </c>
    </row>
    <row r="148" spans="1:27" ht="15" x14ac:dyDescent="0.25">
      <c r="A148" s="45" t="s">
        <v>182</v>
      </c>
      <c r="B148" s="5">
        <f>VLOOKUP($A148,'EDGAR-2025'!$A$3:$BG$215,B$11,FALSE)</f>
        <v>1.9646551866798001</v>
      </c>
      <c r="C148" s="5">
        <f>VLOOKUP($A148,'EDGAR-2025'!$A$3:$BG$215,C$11,FALSE)</f>
        <v>4.4102730408433999</v>
      </c>
      <c r="D148" s="5">
        <f>VLOOKUP($A148,'EDGAR-2025'!$A$3:$BG$215,D$11,FALSE)</f>
        <v>4.6711231898646997</v>
      </c>
      <c r="E148" s="5">
        <f>VLOOKUP($A148,'EDGAR-2025'!$A$3:$BG$215,E$11,FALSE)</f>
        <v>4.8815545081345002</v>
      </c>
      <c r="F148" s="5">
        <f>VLOOKUP($A148,'EDGAR-2025'!$A$3:$BG$215,F$11,FALSE)</f>
        <v>4.8470543684997001</v>
      </c>
      <c r="G148" s="5">
        <f>VLOOKUP($A148,'EDGAR-2025'!$A$3:$BG$215,G$11,FALSE)</f>
        <v>4.6389174877746999</v>
      </c>
      <c r="H148" s="5">
        <f>VLOOKUP($A148,'EDGAR-2025'!$A$3:$BG$215,H$11,FALSE)</f>
        <v>4.909086896612</v>
      </c>
      <c r="I148" s="5">
        <f>VLOOKUP($A148,'EDGAR-2025'!$A$3:$BG$215,I$11,FALSE)</f>
        <v>5.4971233316798997</v>
      </c>
      <c r="J148" s="5">
        <f>VLOOKUP($A148,'EDGAR-2025'!$A$3:$BG$215,J$11,FALSE)</f>
        <v>5.7223026870391998</v>
      </c>
      <c r="K148" s="5">
        <f>VLOOKUP($A148,'EDGAR-2025'!$A$3:$BG$215,K$11,FALSE)</f>
        <v>5.6825350190758002</v>
      </c>
      <c r="L148" s="5">
        <f>VLOOKUP($A148,'EDGAR-2025'!$A$3:$BG$215,L$11,FALSE)</f>
        <v>5.1802860312114003</v>
      </c>
      <c r="M148" s="5">
        <f>VLOOKUP($A148,'EDGAR-2025'!$A$3:$BG$215,M$11,FALSE)</f>
        <v>5.3239360570623999</v>
      </c>
      <c r="N148" s="5">
        <f>VLOOKUP($A148,'EDGAR-2025'!$A$3:$BG$215,N$11,FALSE)</f>
        <v>4.7461558464177003</v>
      </c>
      <c r="O148" s="5">
        <f>VLOOKUP($A148,'EDGAR-2025'!$A$3:$BG$215,O$11,FALSE)</f>
        <v>5.1924594530580004</v>
      </c>
      <c r="P148" s="5">
        <f>VLOOKUP($A148,'EDGAR-2025'!$A$3:$BG$215,P$11,FALSE)</f>
        <v>5.2612204076581</v>
      </c>
      <c r="Q148" s="5">
        <f>VLOOKUP($A148,'EDGAR-2025'!$A$3:$BG$215,Q$11,FALSE)</f>
        <v>5.5369072863308002</v>
      </c>
      <c r="R148" s="5">
        <f>VLOOKUP($A148,'EDGAR-2025'!$A$3:$BG$215,R$11,FALSE)</f>
        <v>5.7393236015375999</v>
      </c>
      <c r="S148" s="5"/>
      <c r="T148" s="46">
        <f t="shared" si="43"/>
        <v>-8.8384670957308953E-2</v>
      </c>
      <c r="U148" s="15">
        <f t="shared" si="44"/>
        <v>2.7730134009107399E-2</v>
      </c>
      <c r="V148" s="15">
        <f t="shared" si="45"/>
        <v>-0.10852500940131549</v>
      </c>
      <c r="W148" s="5">
        <f>VLOOKUP($A148,'EDGAR-P-2025'!$A$3:$BI$215,W$11,FALSE)</f>
        <v>6.3511570000000246</v>
      </c>
      <c r="X148" s="4">
        <f t="shared" si="41"/>
        <v>0.83826239172837003</v>
      </c>
      <c r="Y148" s="486">
        <f>VLOOKUP($A148,'EDGAR-GDP-2025'!$C$3:$AQ$214,'data countries EDGAR'!$Y$11,FALSE)</f>
        <v>0.10976546951188999</v>
      </c>
      <c r="Z148" s="46">
        <f t="shared" si="42"/>
        <v>1.4510375056405323E-4</v>
      </c>
      <c r="AA148" s="46">
        <f t="shared" si="46"/>
        <v>8.2356859528984606E-4</v>
      </c>
    </row>
    <row r="149" spans="1:27" ht="15" x14ac:dyDescent="0.25">
      <c r="A149" s="45" t="s">
        <v>183</v>
      </c>
      <c r="B149" s="5">
        <f>VLOOKUP($A149,'EDGAR-2025'!$A$3:$BG$215,B$11,FALSE)</f>
        <v>0.62047741896820996</v>
      </c>
      <c r="C149" s="5">
        <f>VLOOKUP($A149,'EDGAR-2025'!$A$3:$BG$215,C$11,FALSE)</f>
        <v>0.79877371335255998</v>
      </c>
      <c r="D149" s="5">
        <f>VLOOKUP($A149,'EDGAR-2025'!$A$3:$BG$215,D$11,FALSE)</f>
        <v>1.4418181908882</v>
      </c>
      <c r="E149" s="5">
        <f>VLOOKUP($A149,'EDGAR-2025'!$A$3:$BG$215,E$11,FALSE)</f>
        <v>1.4738369692508</v>
      </c>
      <c r="F149" s="5">
        <f>VLOOKUP($A149,'EDGAR-2025'!$A$3:$BG$215,F$11,FALSE)</f>
        <v>2.0550856088456002</v>
      </c>
      <c r="G149" s="5">
        <f>VLOOKUP($A149,'EDGAR-2025'!$A$3:$BG$215,G$11,FALSE)</f>
        <v>2.0370983865918002</v>
      </c>
      <c r="H149" s="5">
        <f>VLOOKUP($A149,'EDGAR-2025'!$A$3:$BG$215,H$11,FALSE)</f>
        <v>2.2020150586263001</v>
      </c>
      <c r="I149" s="5">
        <f>VLOOKUP($A149,'EDGAR-2025'!$A$3:$BG$215,I$11,FALSE)</f>
        <v>2.1697839777666998</v>
      </c>
      <c r="J149" s="5">
        <f>VLOOKUP($A149,'EDGAR-2025'!$A$3:$BG$215,J$11,FALSE)</f>
        <v>2.1673589404356002</v>
      </c>
      <c r="K149" s="5">
        <f>VLOOKUP($A149,'EDGAR-2025'!$A$3:$BG$215,K$11,FALSE)</f>
        <v>1.9739068520192</v>
      </c>
      <c r="L149" s="5">
        <f>VLOOKUP($A149,'EDGAR-2025'!$A$3:$BG$215,L$11,FALSE)</f>
        <v>2.0278452291062998</v>
      </c>
      <c r="M149" s="5">
        <f>VLOOKUP($A149,'EDGAR-2025'!$A$3:$BG$215,M$11,FALSE)</f>
        <v>2.3730667493383</v>
      </c>
      <c r="N149" s="5">
        <f>VLOOKUP($A149,'EDGAR-2025'!$A$3:$BG$215,N$11,FALSE)</f>
        <v>2.4096134134353999</v>
      </c>
      <c r="O149" s="5">
        <f>VLOOKUP($A149,'EDGAR-2025'!$A$3:$BG$215,O$11,FALSE)</f>
        <v>2.8587947690004998</v>
      </c>
      <c r="P149" s="5">
        <f>VLOOKUP($A149,'EDGAR-2025'!$A$3:$BG$215,P$11,FALSE)</f>
        <v>3.2177775331512</v>
      </c>
      <c r="Q149" s="5">
        <f>VLOOKUP($A149,'EDGAR-2025'!$A$3:$BG$215,Q$11,FALSE)</f>
        <v>3.1628961028028999</v>
      </c>
      <c r="R149" s="5">
        <f>VLOOKUP($A149,'EDGAR-2025'!$A$3:$BG$215,R$11,FALSE)</f>
        <v>3.2142482045271001</v>
      </c>
      <c r="S149" s="5"/>
      <c r="T149" s="46">
        <f t="shared" si="43"/>
        <v>2.7325695248447968E-2</v>
      </c>
      <c r="U149" s="15">
        <f t="shared" si="44"/>
        <v>0.17024056632968199</v>
      </c>
      <c r="V149" s="15">
        <f t="shared" si="45"/>
        <v>1.5400605190431627E-2</v>
      </c>
      <c r="W149" s="5">
        <f>VLOOKUP($A149,'EDGAR-P-2025'!$A$3:$BI$215,W$11,FALSE)</f>
        <v>23.176691002000354</v>
      </c>
      <c r="X149" s="4">
        <f t="shared" si="41"/>
        <v>0.10239023116516</v>
      </c>
      <c r="Y149" s="486">
        <f>VLOOKUP($A149,'EDGAR-GDP-2025'!$C$3:$AQ$214,'data countries EDGAR'!$Y$11,FALSE)</f>
        <v>7.3584363600290997E-2</v>
      </c>
      <c r="Z149" s="46">
        <f t="shared" si="42"/>
        <v>6.4677877791385617E-5</v>
      </c>
      <c r="AA149" s="46">
        <f t="shared" si="46"/>
        <v>3.0053728559983907E-3</v>
      </c>
    </row>
    <row r="150" spans="1:27" ht="15" x14ac:dyDescent="0.25">
      <c r="A150" s="45" t="s">
        <v>184</v>
      </c>
      <c r="B150" s="5">
        <f>VLOOKUP($A150,'EDGAR-2025'!$A$3:$BG$215,B$11,FALSE)</f>
        <v>75.111126802680005</v>
      </c>
      <c r="C150" s="5">
        <f>VLOOKUP($A150,'EDGAR-2025'!$A$3:$BG$215,C$11,FALSE)</f>
        <v>102.9696455558</v>
      </c>
      <c r="D150" s="5">
        <f>VLOOKUP($A150,'EDGAR-2025'!$A$3:$BG$215,D$11,FALSE)</f>
        <v>94.403598062284999</v>
      </c>
      <c r="E150" s="5">
        <f>VLOOKUP($A150,'EDGAR-2025'!$A$3:$BG$215,E$11,FALSE)</f>
        <v>104.02167017762</v>
      </c>
      <c r="F150" s="5">
        <f>VLOOKUP($A150,'EDGAR-2025'!$A$3:$BG$215,F$11,FALSE)</f>
        <v>102.25584127601</v>
      </c>
      <c r="G150" s="5">
        <f>VLOOKUP($A150,'EDGAR-2025'!$A$3:$BG$215,G$11,FALSE)</f>
        <v>114.60947858761</v>
      </c>
      <c r="H150" s="5">
        <f>VLOOKUP($A150,'EDGAR-2025'!$A$3:$BG$215,H$11,FALSE)</f>
        <v>122.72608704577</v>
      </c>
      <c r="I150" s="5">
        <f>VLOOKUP($A150,'EDGAR-2025'!$A$3:$BG$215,I$11,FALSE)</f>
        <v>118.45394444858</v>
      </c>
      <c r="J150" s="5">
        <f>VLOOKUP($A150,'EDGAR-2025'!$A$3:$BG$215,J$11,FALSE)</f>
        <v>123.47963345034999</v>
      </c>
      <c r="K150" s="5">
        <f>VLOOKUP($A150,'EDGAR-2025'!$A$3:$BG$215,K$11,FALSE)</f>
        <v>116.0398096147</v>
      </c>
      <c r="L150" s="5">
        <f>VLOOKUP($A150,'EDGAR-2025'!$A$3:$BG$215,L$11,FALSE)</f>
        <v>121.40820203615</v>
      </c>
      <c r="M150" s="5">
        <f>VLOOKUP($A150,'EDGAR-2025'!$A$3:$BG$215,M$11,FALSE)</f>
        <v>126.10608938507001</v>
      </c>
      <c r="N150" s="5">
        <f>VLOOKUP($A150,'EDGAR-2025'!$A$3:$BG$215,N$11,FALSE)</f>
        <v>118.9177667547</v>
      </c>
      <c r="O150" s="5">
        <f>VLOOKUP($A150,'EDGAR-2025'!$A$3:$BG$215,O$11,FALSE)</f>
        <v>130.90045634761</v>
      </c>
      <c r="P150" s="5">
        <f>VLOOKUP($A150,'EDGAR-2025'!$A$3:$BG$215,P$11,FALSE)</f>
        <v>129.04174539931</v>
      </c>
      <c r="Q150" s="5">
        <f>VLOOKUP($A150,'EDGAR-2025'!$A$3:$BG$215,Q$11,FALSE)</f>
        <v>125.86869668806</v>
      </c>
      <c r="R150" s="5">
        <f>VLOOKUP($A150,'EDGAR-2025'!$A$3:$BG$215,R$11,FALSE)</f>
        <v>131.91014099776001</v>
      </c>
      <c r="S150" s="5"/>
      <c r="T150" s="46">
        <f t="shared" si="43"/>
        <v>4.6263368056835619E-2</v>
      </c>
      <c r="U150" s="15">
        <f t="shared" si="44"/>
        <v>3.869497505218944E-2</v>
      </c>
      <c r="V150" s="15">
        <f t="shared" si="45"/>
        <v>-5.7002184949373702E-2</v>
      </c>
      <c r="W150" s="5">
        <f>VLOOKUP($A150,'EDGAR-P-2025'!$A$3:$BI$215,W$11,FALSE)</f>
        <v>200.96241703999522</v>
      </c>
      <c r="X150" s="4">
        <f t="shared" si="41"/>
        <v>0.62751081143680998</v>
      </c>
      <c r="Y150" s="486">
        <f>VLOOKUP($A150,'EDGAR-GDP-2025'!$C$3:$AQ$214,'data countries EDGAR'!$Y$11,FALSE)</f>
        <v>0.10907486452692</v>
      </c>
      <c r="Z150" s="46">
        <f t="shared" si="42"/>
        <v>3.4370184657769886E-3</v>
      </c>
      <c r="AA150" s="46">
        <f t="shared" si="46"/>
        <v>2.605924172677206E-2</v>
      </c>
    </row>
    <row r="151" spans="1:27" ht="15" x14ac:dyDescent="0.25">
      <c r="A151" s="45" t="s">
        <v>185</v>
      </c>
      <c r="B151" s="5">
        <f>VLOOKUP($A151,'EDGAR-2025'!$A$3:$BG$215,B$11,FALSE)</f>
        <v>131.9645131931</v>
      </c>
      <c r="C151" s="5">
        <f>VLOOKUP($A151,'EDGAR-2025'!$A$3:$BG$215,C$11,FALSE)</f>
        <v>79.737424914512999</v>
      </c>
      <c r="D151" s="5">
        <f>VLOOKUP($A151,'EDGAR-2025'!$A$3:$BG$215,D$11,FALSE)</f>
        <v>69.042618004171004</v>
      </c>
      <c r="E151" s="5">
        <f>VLOOKUP($A151,'EDGAR-2025'!$A$3:$BG$215,E$11,FALSE)</f>
        <v>50.811542814482998</v>
      </c>
      <c r="F151" s="5">
        <f>VLOOKUP($A151,'EDGAR-2025'!$A$3:$BG$215,F$11,FALSE)</f>
        <v>49.021690112137001</v>
      </c>
      <c r="G151" s="5">
        <f>VLOOKUP($A151,'EDGAR-2025'!$A$3:$BG$215,G$11,FALSE)</f>
        <v>37.908409324163998</v>
      </c>
      <c r="H151" s="5">
        <f>VLOOKUP($A151,'EDGAR-2025'!$A$3:$BG$215,H$11,FALSE)</f>
        <v>41.610538570094</v>
      </c>
      <c r="I151" s="5">
        <f>VLOOKUP($A151,'EDGAR-2025'!$A$3:$BG$215,I$11,FALSE)</f>
        <v>32.654126332105001</v>
      </c>
      <c r="J151" s="5">
        <f>VLOOKUP($A151,'EDGAR-2025'!$A$3:$BG$215,J$11,FALSE)</f>
        <v>36.027056849700003</v>
      </c>
      <c r="K151" s="5">
        <f>VLOOKUP($A151,'EDGAR-2025'!$A$3:$BG$215,K$11,FALSE)</f>
        <v>73.542726479386999</v>
      </c>
      <c r="L151" s="5">
        <f>VLOOKUP($A151,'EDGAR-2025'!$A$3:$BG$215,L$11,FALSE)</f>
        <v>66.396486536731004</v>
      </c>
      <c r="M151" s="5">
        <f>VLOOKUP($A151,'EDGAR-2025'!$A$3:$BG$215,M$11,FALSE)</f>
        <v>73.411126967130997</v>
      </c>
      <c r="N151" s="5">
        <f>VLOOKUP($A151,'EDGAR-2025'!$A$3:$BG$215,N$11,FALSE)</f>
        <v>69.045008429351</v>
      </c>
      <c r="O151" s="5">
        <f>VLOOKUP($A151,'EDGAR-2025'!$A$3:$BG$215,O$11,FALSE)</f>
        <v>57.290629614737</v>
      </c>
      <c r="P151" s="5">
        <f>VLOOKUP($A151,'EDGAR-2025'!$A$3:$BG$215,P$11,FALSE)</f>
        <v>59.803620063201002</v>
      </c>
      <c r="Q151" s="5">
        <f>VLOOKUP($A151,'EDGAR-2025'!$A$3:$BG$215,Q$11,FALSE)</f>
        <v>65.658792361012999</v>
      </c>
      <c r="R151" s="5">
        <f>VLOOKUP($A151,'EDGAR-2025'!$A$3:$BG$215,R$11,FALSE)</f>
        <v>66.239386070842002</v>
      </c>
      <c r="S151" s="5"/>
      <c r="T151" s="46">
        <f t="shared" si="43"/>
        <v>-9.717126743538651E-2</v>
      </c>
      <c r="U151" s="15">
        <f t="shared" si="44"/>
        <v>0.10564776536058784</v>
      </c>
      <c r="V151" s="15">
        <f t="shared" si="45"/>
        <v>-5.9474887774640495E-2</v>
      </c>
      <c r="W151" s="5">
        <f>VLOOKUP($A151,'EDGAR-P-2025'!$A$3:$BI$215,W$11,FALSE)</f>
        <v>25.727408002999944</v>
      </c>
      <c r="X151" s="4">
        <f t="shared" si="41"/>
        <v>2.8534210270451998</v>
      </c>
      <c r="Y151" s="486">
        <f>VLOOKUP($A151,'EDGAR-GDP-2025'!$C$3:$AQ$214,'data countries EDGAR'!$Y$11,FALSE)</f>
        <v>0.47169641954774</v>
      </c>
      <c r="Z151" s="46">
        <f t="shared" si="42"/>
        <v>2.000818518835146E-3</v>
      </c>
      <c r="AA151" s="46">
        <f t="shared" si="46"/>
        <v>3.3361299790698492E-3</v>
      </c>
    </row>
    <row r="152" spans="1:27" ht="15" x14ac:dyDescent="0.25">
      <c r="A152" s="45" t="s">
        <v>186</v>
      </c>
      <c r="B152" s="5">
        <f>VLOOKUP($A152,'EDGAR-2025'!$A$3:$BG$215,B$11,FALSE)</f>
        <v>11.190228937197</v>
      </c>
      <c r="C152" s="5">
        <f>VLOOKUP($A152,'EDGAR-2025'!$A$3:$BG$215,C$11,FALSE)</f>
        <v>9.6630532748616993</v>
      </c>
      <c r="D152" s="5">
        <f>VLOOKUP($A152,'EDGAR-2025'!$A$3:$BG$215,D$11,FALSE)</f>
        <v>9.1751289715735993</v>
      </c>
      <c r="E152" s="5">
        <f>VLOOKUP($A152,'EDGAR-2025'!$A$3:$BG$215,E$11,FALSE)</f>
        <v>10.243939691417999</v>
      </c>
      <c r="F152" s="5">
        <f>VLOOKUP($A152,'EDGAR-2025'!$A$3:$BG$215,F$11,FALSE)</f>
        <v>9.6203052526761006</v>
      </c>
      <c r="G152" s="5">
        <f>VLOOKUP($A152,'EDGAR-2025'!$A$3:$BG$215,G$11,FALSE)</f>
        <v>8.7966854861368997</v>
      </c>
      <c r="H152" s="5">
        <f>VLOOKUP($A152,'EDGAR-2025'!$A$3:$BG$215,H$11,FALSE)</f>
        <v>8.3515447806887</v>
      </c>
      <c r="I152" s="5">
        <f>VLOOKUP($A152,'EDGAR-2025'!$A$3:$BG$215,I$11,FALSE)</f>
        <v>7.9327567351623003</v>
      </c>
      <c r="J152" s="5">
        <f>VLOOKUP($A152,'EDGAR-2025'!$A$3:$BG$215,J$11,FALSE)</f>
        <v>7.6209049885526996</v>
      </c>
      <c r="K152" s="5">
        <f>VLOOKUP($A152,'EDGAR-2025'!$A$3:$BG$215,K$11,FALSE)</f>
        <v>7.9803426877799</v>
      </c>
      <c r="L152" s="5">
        <f>VLOOKUP($A152,'EDGAR-2025'!$A$3:$BG$215,L$11,FALSE)</f>
        <v>7.5426831722853001</v>
      </c>
      <c r="M152" s="5">
        <f>VLOOKUP($A152,'EDGAR-2025'!$A$3:$BG$215,M$11,FALSE)</f>
        <v>8.6778260676843004</v>
      </c>
      <c r="N152" s="5">
        <f>VLOOKUP($A152,'EDGAR-2025'!$A$3:$BG$215,N$11,FALSE)</f>
        <v>7.5803511370100001</v>
      </c>
      <c r="O152" s="5">
        <f>VLOOKUP($A152,'EDGAR-2025'!$A$3:$BG$215,O$11,FALSE)</f>
        <v>7.6339606444032002</v>
      </c>
      <c r="P152" s="5">
        <f>VLOOKUP($A152,'EDGAR-2025'!$A$3:$BG$215,P$11,FALSE)</f>
        <v>8.2042101389021003</v>
      </c>
      <c r="Q152" s="5">
        <f>VLOOKUP($A152,'EDGAR-2025'!$A$3:$BG$215,Q$11,FALSE)</f>
        <v>8.0202585977858991</v>
      </c>
      <c r="R152" s="5">
        <f>VLOOKUP($A152,'EDGAR-2025'!$A$3:$BG$215,R$11,FALSE)</f>
        <v>7.2973182938059002</v>
      </c>
      <c r="S152" s="5"/>
      <c r="T152" s="46">
        <f t="shared" si="43"/>
        <v>-5.4842195707306751E-2</v>
      </c>
      <c r="U152" s="15">
        <f t="shared" si="44"/>
        <v>0.15049590039390082</v>
      </c>
      <c r="V152" s="15">
        <f t="shared" si="45"/>
        <v>-0.12646887850878119</v>
      </c>
      <c r="W152" s="5">
        <f>VLOOKUP($A152,'EDGAR-P-2025'!$A$3:$BI$215,W$11,FALSE)</f>
        <v>2.0867200001999979</v>
      </c>
      <c r="X152" s="4">
        <f t="shared" si="41"/>
        <v>4.1585962979472999</v>
      </c>
      <c r="Y152" s="486">
        <f>VLOOKUP($A152,'EDGAR-GDP-2025'!$C$3:$AQ$214,'data countries EDGAR'!$Y$11,FALSE)</f>
        <v>0.18766266606352</v>
      </c>
      <c r="Z152" s="46">
        <f t="shared" si="42"/>
        <v>2.3651394300522178E-4</v>
      </c>
      <c r="AA152" s="46">
        <f t="shared" si="46"/>
        <v>2.7058960427650157E-4</v>
      </c>
    </row>
    <row r="153" spans="1:27" ht="15" x14ac:dyDescent="0.25">
      <c r="A153" s="45" t="s">
        <v>187</v>
      </c>
      <c r="B153" s="5">
        <f>VLOOKUP($A153,'EDGAR-2025'!$A$3:$BG$215,B$11,FALSE)</f>
        <v>36.312835267528001</v>
      </c>
      <c r="C153" s="5">
        <f>VLOOKUP($A153,'EDGAR-2025'!$A$3:$BG$215,C$11,FALSE)</f>
        <v>43.312723523781003</v>
      </c>
      <c r="D153" s="5">
        <f>VLOOKUP($A153,'EDGAR-2025'!$A$3:$BG$215,D$11,FALSE)</f>
        <v>47.984949399854003</v>
      </c>
      <c r="E153" s="5">
        <f>VLOOKUP($A153,'EDGAR-2025'!$A$3:$BG$215,E$11,FALSE)</f>
        <v>46.938939193651997</v>
      </c>
      <c r="F153" s="5">
        <f>VLOOKUP($A153,'EDGAR-2025'!$A$3:$BG$215,F$11,FALSE)</f>
        <v>46.38970241474</v>
      </c>
      <c r="G153" s="5">
        <f>VLOOKUP($A153,'EDGAR-2025'!$A$3:$BG$215,G$11,FALSE)</f>
        <v>46.877733891977996</v>
      </c>
      <c r="H153" s="5">
        <f>VLOOKUP($A153,'EDGAR-2025'!$A$3:$BG$215,H$11,FALSE)</f>
        <v>46.990468200343003</v>
      </c>
      <c r="I153" s="5">
        <f>VLOOKUP($A153,'EDGAR-2025'!$A$3:$BG$215,I$11,FALSE)</f>
        <v>47.954180540544002</v>
      </c>
      <c r="J153" s="5">
        <f>VLOOKUP($A153,'EDGAR-2025'!$A$3:$BG$215,J$11,FALSE)</f>
        <v>47.371065652528003</v>
      </c>
      <c r="K153" s="5">
        <f>VLOOKUP($A153,'EDGAR-2025'!$A$3:$BG$215,K$11,FALSE)</f>
        <v>47.408390535599999</v>
      </c>
      <c r="L153" s="5">
        <f>VLOOKUP($A153,'EDGAR-2025'!$A$3:$BG$215,L$11,FALSE)</f>
        <v>46.640365421384999</v>
      </c>
      <c r="M153" s="5">
        <f>VLOOKUP($A153,'EDGAR-2025'!$A$3:$BG$215,M$11,FALSE)</f>
        <v>45.346591312298997</v>
      </c>
      <c r="N153" s="5">
        <f>VLOOKUP($A153,'EDGAR-2025'!$A$3:$BG$215,N$11,FALSE)</f>
        <v>43.707898682523002</v>
      </c>
      <c r="O153" s="5">
        <f>VLOOKUP($A153,'EDGAR-2025'!$A$3:$BG$215,O$11,FALSE)</f>
        <v>44.427836562194997</v>
      </c>
      <c r="P153" s="5">
        <f>VLOOKUP($A153,'EDGAR-2025'!$A$3:$BG$215,P$11,FALSE)</f>
        <v>43.547068907106997</v>
      </c>
      <c r="Q153" s="5">
        <f>VLOOKUP($A153,'EDGAR-2025'!$A$3:$BG$215,Q$11,FALSE)</f>
        <v>41.604245053150002</v>
      </c>
      <c r="R153" s="5">
        <f>VLOOKUP($A153,'EDGAR-2025'!$A$3:$BG$215,R$11,FALSE)</f>
        <v>39.999523053890996</v>
      </c>
      <c r="S153" s="5"/>
      <c r="T153" s="46">
        <f t="shared" si="43"/>
        <v>-1.6200193795616658E-2</v>
      </c>
      <c r="U153" s="15">
        <f t="shared" si="44"/>
        <v>-2.7739364762626728E-2</v>
      </c>
      <c r="V153" s="15">
        <f t="shared" si="45"/>
        <v>-3.6137063059281105E-2</v>
      </c>
      <c r="W153" s="5">
        <f>VLOOKUP($A153,'EDGAR-P-2025'!$A$3:$BI$215,W$11,FALSE)</f>
        <v>5.4009160000000289</v>
      </c>
      <c r="X153" s="4">
        <f t="shared" si="41"/>
        <v>8.3960926835927001</v>
      </c>
      <c r="Y153" s="486">
        <f>VLOOKUP($A153,'EDGAR-GDP-2025'!$C$3:$AQ$214,'data countries EDGAR'!$Y$11,FALSE)</f>
        <v>9.2316681480740001E-2</v>
      </c>
      <c r="Z153" s="46">
        <f t="shared" si="42"/>
        <v>1.2359202672957226E-3</v>
      </c>
      <c r="AA153" s="46">
        <f t="shared" si="46"/>
        <v>7.0034874014269545E-4</v>
      </c>
    </row>
    <row r="154" spans="1:27" ht="15" x14ac:dyDescent="0.25">
      <c r="A154" s="45" t="s">
        <v>188</v>
      </c>
      <c r="B154" s="5">
        <f>VLOOKUP($A154,'EDGAR-2025'!$A$3:$BG$215,B$11,FALSE)</f>
        <v>16.410039888248999</v>
      </c>
      <c r="C154" s="5">
        <f>VLOOKUP($A154,'EDGAR-2025'!$A$3:$BG$215,C$11,FALSE)</f>
        <v>33.042686727830002</v>
      </c>
      <c r="D154" s="5">
        <f>VLOOKUP($A154,'EDGAR-2025'!$A$3:$BG$215,D$11,FALSE)</f>
        <v>51.493217494164</v>
      </c>
      <c r="E154" s="5">
        <f>VLOOKUP($A154,'EDGAR-2025'!$A$3:$BG$215,E$11,FALSE)</f>
        <v>59.741090605837002</v>
      </c>
      <c r="F154" s="5">
        <f>VLOOKUP($A154,'EDGAR-2025'!$A$3:$BG$215,F$11,FALSE)</f>
        <v>67.436805381517999</v>
      </c>
      <c r="G154" s="5">
        <f>VLOOKUP($A154,'EDGAR-2025'!$A$3:$BG$215,G$11,FALSE)</f>
        <v>70.632620087903007</v>
      </c>
      <c r="H154" s="5">
        <f>VLOOKUP($A154,'EDGAR-2025'!$A$3:$BG$215,H$11,FALSE)</f>
        <v>75.028293194113999</v>
      </c>
      <c r="I154" s="5">
        <f>VLOOKUP($A154,'EDGAR-2025'!$A$3:$BG$215,I$11,FALSE)</f>
        <v>79.324387781514005</v>
      </c>
      <c r="J154" s="5">
        <f>VLOOKUP($A154,'EDGAR-2025'!$A$3:$BG$215,J$11,FALSE)</f>
        <v>80.627950934626</v>
      </c>
      <c r="K154" s="5">
        <f>VLOOKUP($A154,'EDGAR-2025'!$A$3:$BG$215,K$11,FALSE)</f>
        <v>81.359932432348998</v>
      </c>
      <c r="L154" s="5">
        <f>VLOOKUP($A154,'EDGAR-2025'!$A$3:$BG$215,L$11,FALSE)</f>
        <v>84.377112082907004</v>
      </c>
      <c r="M154" s="5">
        <f>VLOOKUP($A154,'EDGAR-2025'!$A$3:$BG$215,M$11,FALSE)</f>
        <v>85.425916576595</v>
      </c>
      <c r="N154" s="5">
        <f>VLOOKUP($A154,'EDGAR-2025'!$A$3:$BG$215,N$11,FALSE)</f>
        <v>82.165962949268007</v>
      </c>
      <c r="O154" s="5">
        <f>VLOOKUP($A154,'EDGAR-2025'!$A$3:$BG$215,O$11,FALSE)</f>
        <v>87.72733432551</v>
      </c>
      <c r="P154" s="5">
        <f>VLOOKUP($A154,'EDGAR-2025'!$A$3:$BG$215,P$11,FALSE)</f>
        <v>93.105357180292003</v>
      </c>
      <c r="Q154" s="5">
        <f>VLOOKUP($A154,'EDGAR-2025'!$A$3:$BG$215,Q$11,FALSE)</f>
        <v>95.734561428798003</v>
      </c>
      <c r="R154" s="5">
        <f>VLOOKUP($A154,'EDGAR-2025'!$A$3:$BG$215,R$11,FALSE)</f>
        <v>98.511205833630001</v>
      </c>
      <c r="S154" s="5"/>
      <c r="T154" s="46">
        <f t="shared" si="43"/>
        <v>3.708434312020592E-2</v>
      </c>
      <c r="U154" s="15">
        <f t="shared" si="44"/>
        <v>1.2429964332714594E-2</v>
      </c>
      <c r="V154" s="15">
        <f t="shared" si="45"/>
        <v>-3.8161178222817616E-2</v>
      </c>
      <c r="W154" s="5">
        <f>VLOOKUP($A154,'EDGAR-P-2025'!$A$3:$BI$215,W$11,FALSE)</f>
        <v>5.0018750002999059</v>
      </c>
      <c r="X154" s="4">
        <f t="shared" si="41"/>
        <v>17.078778772254999</v>
      </c>
      <c r="Y154" s="486">
        <f>VLOOKUP($A154,'EDGAR-GDP-2025'!$C$3:$AQ$214,'data countries EDGAR'!$Y$11,FALSE)</f>
        <v>0.50344522154728999</v>
      </c>
      <c r="Z154" s="46">
        <f t="shared" si="42"/>
        <v>2.3282813237759698E-3</v>
      </c>
      <c r="AA154" s="46">
        <f t="shared" si="46"/>
        <v>6.4860420988055814E-4</v>
      </c>
    </row>
    <row r="155" spans="1:27" ht="15" x14ac:dyDescent="0.25">
      <c r="A155" s="45" t="s">
        <v>189</v>
      </c>
      <c r="B155" s="5">
        <f>VLOOKUP($A155,'EDGAR-2025'!$A$3:$BG$215,B$11,FALSE)</f>
        <v>65.640461862126998</v>
      </c>
      <c r="C155" s="5">
        <f>VLOOKUP($A155,'EDGAR-2025'!$A$3:$BG$215,C$11,FALSE)</f>
        <v>133.92095407372</v>
      </c>
      <c r="D155" s="5">
        <f>VLOOKUP($A155,'EDGAR-2025'!$A$3:$BG$215,D$11,FALSE)</f>
        <v>155.65661784794</v>
      </c>
      <c r="E155" s="5">
        <f>VLOOKUP($A155,'EDGAR-2025'!$A$3:$BG$215,E$11,FALSE)</f>
        <v>155.23930732663001</v>
      </c>
      <c r="F155" s="5">
        <f>VLOOKUP($A155,'EDGAR-2025'!$A$3:$BG$215,F$11,FALSE)</f>
        <v>157.11001145697</v>
      </c>
      <c r="G155" s="5">
        <f>VLOOKUP($A155,'EDGAR-2025'!$A$3:$BG$215,G$11,FALSE)</f>
        <v>160.79894159905999</v>
      </c>
      <c r="H155" s="5">
        <f>VLOOKUP($A155,'EDGAR-2025'!$A$3:$BG$215,H$11,FALSE)</f>
        <v>169.20270446315001</v>
      </c>
      <c r="I155" s="5">
        <f>VLOOKUP($A155,'EDGAR-2025'!$A$3:$BG$215,I$11,FALSE)</f>
        <v>178.28414512511</v>
      </c>
      <c r="J155" s="5">
        <f>VLOOKUP($A155,'EDGAR-2025'!$A$3:$BG$215,J$11,FALSE)</f>
        <v>196.79763524921</v>
      </c>
      <c r="K155" s="5">
        <f>VLOOKUP($A155,'EDGAR-2025'!$A$3:$BG$215,K$11,FALSE)</f>
        <v>213.29584194181001</v>
      </c>
      <c r="L155" s="5">
        <f>VLOOKUP($A155,'EDGAR-2025'!$A$3:$BG$215,L$11,FALSE)</f>
        <v>202.31239703845</v>
      </c>
      <c r="M155" s="5">
        <f>VLOOKUP($A155,'EDGAR-2025'!$A$3:$BG$215,M$11,FALSE)</f>
        <v>198.84073537832001</v>
      </c>
      <c r="N155" s="5">
        <f>VLOOKUP($A155,'EDGAR-2025'!$A$3:$BG$215,N$11,FALSE)</f>
        <v>222.59968788845001</v>
      </c>
      <c r="O155" s="5">
        <f>VLOOKUP($A155,'EDGAR-2025'!$A$3:$BG$215,O$11,FALSE)</f>
        <v>229.13656741699</v>
      </c>
      <c r="P155" s="5">
        <f>VLOOKUP($A155,'EDGAR-2025'!$A$3:$BG$215,P$11,FALSE)</f>
        <v>235.37254835102999</v>
      </c>
      <c r="Q155" s="5">
        <f>VLOOKUP($A155,'EDGAR-2025'!$A$3:$BG$215,Q$11,FALSE)</f>
        <v>208.88951315705</v>
      </c>
      <c r="R155" s="5">
        <f>VLOOKUP($A155,'EDGAR-2025'!$A$3:$BG$215,R$11,FALSE)</f>
        <v>203.98826110517001</v>
      </c>
      <c r="S155" s="5"/>
      <c r="T155" s="46">
        <f t="shared" si="43"/>
        <v>-5.1493947577076704E-2</v>
      </c>
      <c r="U155" s="15">
        <f t="shared" si="44"/>
        <v>-1.7159905724759894E-2</v>
      </c>
      <c r="V155" s="15">
        <f t="shared" si="45"/>
        <v>0.11948734983767562</v>
      </c>
      <c r="W155" s="5">
        <f>VLOOKUP($A155,'EDGAR-P-2025'!$A$3:$BI$215,W$11,FALSE)</f>
        <v>204.59644201000131</v>
      </c>
      <c r="X155" s="4">
        <f t="shared" si="41"/>
        <v>0.97186800232137005</v>
      </c>
      <c r="Y155" s="486">
        <f>VLOOKUP($A155,'EDGAR-GDP-2025'!$C$3:$AQ$214,'data countries EDGAR'!$Y$11,FALSE)</f>
        <v>0.17826882548711001</v>
      </c>
      <c r="Z155" s="46">
        <f t="shared" si="42"/>
        <v>5.4193995117643636E-3</v>
      </c>
      <c r="AA155" s="46">
        <f t="shared" si="46"/>
        <v>2.653047379359014E-2</v>
      </c>
    </row>
    <row r="156" spans="1:27" ht="15" x14ac:dyDescent="0.25">
      <c r="A156" s="45" t="s">
        <v>190</v>
      </c>
      <c r="B156" s="5">
        <f>VLOOKUP($A156,'EDGAR-2025'!$A$3:$BG$215,B$11,FALSE)</f>
        <v>2.1559699953712999</v>
      </c>
      <c r="C156" s="5">
        <f>VLOOKUP($A156,'EDGAR-2025'!$A$3:$BG$215,C$11,FALSE)</f>
        <v>1.7351902896825999</v>
      </c>
      <c r="D156" s="5">
        <f>VLOOKUP($A156,'EDGAR-2025'!$A$3:$BG$215,D$11,FALSE)</f>
        <v>2.1107184700003998</v>
      </c>
      <c r="E156" s="5">
        <f>VLOOKUP($A156,'EDGAR-2025'!$A$3:$BG$215,E$11,FALSE)</f>
        <v>2.3696949655920001</v>
      </c>
      <c r="F156" s="5">
        <f>VLOOKUP($A156,'EDGAR-2025'!$A$3:$BG$215,F$11,FALSE)</f>
        <v>3.6039434946863</v>
      </c>
      <c r="G156" s="5">
        <f>VLOOKUP($A156,'EDGAR-2025'!$A$3:$BG$215,G$11,FALSE)</f>
        <v>1.8243389378892001</v>
      </c>
      <c r="H156" s="5">
        <f>VLOOKUP($A156,'EDGAR-2025'!$A$3:$BG$215,H$11,FALSE)</f>
        <v>1.2677187023334</v>
      </c>
      <c r="I156" s="5">
        <f>VLOOKUP($A156,'EDGAR-2025'!$A$3:$BG$215,I$11,FALSE)</f>
        <v>1.1953676522876</v>
      </c>
      <c r="J156" s="5">
        <f>VLOOKUP($A156,'EDGAR-2025'!$A$3:$BG$215,J$11,FALSE)</f>
        <v>1.1443805958516</v>
      </c>
      <c r="K156" s="5">
        <f>VLOOKUP($A156,'EDGAR-2025'!$A$3:$BG$215,K$11,FALSE)</f>
        <v>1.1963677006739999</v>
      </c>
      <c r="L156" s="5">
        <f>VLOOKUP($A156,'EDGAR-2025'!$A$3:$BG$215,L$11,FALSE)</f>
        <v>1.2305326443986</v>
      </c>
      <c r="M156" s="5">
        <f>VLOOKUP($A156,'EDGAR-2025'!$A$3:$BG$215,M$11,FALSE)</f>
        <v>1.2683161021552001</v>
      </c>
      <c r="N156" s="5">
        <f>VLOOKUP($A156,'EDGAR-2025'!$A$3:$BG$215,N$11,FALSE)</f>
        <v>1.2763821890406</v>
      </c>
      <c r="O156" s="5">
        <f>VLOOKUP($A156,'EDGAR-2025'!$A$3:$BG$215,O$11,FALSE)</f>
        <v>1.3289914626388</v>
      </c>
      <c r="P156" s="5">
        <f>VLOOKUP($A156,'EDGAR-2025'!$A$3:$BG$215,P$11,FALSE)</f>
        <v>1.3981422037180999</v>
      </c>
      <c r="Q156" s="5">
        <f>VLOOKUP($A156,'EDGAR-2025'!$A$3:$BG$215,Q$11,FALSE)</f>
        <v>1.3979063820491</v>
      </c>
      <c r="R156" s="5">
        <f>VLOOKUP($A156,'EDGAR-2025'!$A$3:$BG$215,R$11,FALSE)</f>
        <v>1.4658943731728999</v>
      </c>
      <c r="S156" s="5"/>
      <c r="T156" s="46">
        <f t="shared" si="43"/>
        <v>2.8557226766781296E-2</v>
      </c>
      <c r="U156" s="15">
        <f t="shared" si="44"/>
        <v>3.0704961732296088E-2</v>
      </c>
      <c r="V156" s="15">
        <f t="shared" si="45"/>
        <v>6.3596818424787038E-3</v>
      </c>
      <c r="W156" s="5">
        <f>VLOOKUP($A156,'EDGAR-P-2025'!$A$3:$BI$215,W$11,FALSE)</f>
        <v>2.2205999997000559E-2</v>
      </c>
      <c r="X156" s="4">
        <f t="shared" si="41"/>
        <v>57.115919225728</v>
      </c>
      <c r="Y156" s="486">
        <f>VLOOKUP($A156,'EDGAR-GDP-2025'!$C$3:$AQ$214,'data countries EDGAR'!$Y$11,FALSE)</f>
        <v>4.7713080527253</v>
      </c>
      <c r="Z156" s="46">
        <f t="shared" si="42"/>
        <v>3.4567925187487538E-5</v>
      </c>
      <c r="AA156" s="46">
        <f t="shared" si="46"/>
        <v>2.8795012034084507E-6</v>
      </c>
    </row>
    <row r="157" spans="1:27" ht="15" x14ac:dyDescent="0.25">
      <c r="A157" s="45" t="s">
        <v>191</v>
      </c>
      <c r="B157" s="5">
        <f>VLOOKUP($A157,'EDGAR-2025'!$A$3:$BG$215,B$11,FALSE)</f>
        <v>2.7218599731093001</v>
      </c>
      <c r="C157" s="5">
        <f>VLOOKUP($A157,'EDGAR-2025'!$A$3:$BG$215,C$11,FALSE)</f>
        <v>7.1019558949609998</v>
      </c>
      <c r="D157" s="5">
        <f>VLOOKUP($A157,'EDGAR-2025'!$A$3:$BG$215,D$11,FALSE)</f>
        <v>9.1797577735737992</v>
      </c>
      <c r="E157" s="5">
        <f>VLOOKUP($A157,'EDGAR-2025'!$A$3:$BG$215,E$11,FALSE)</f>
        <v>9.9975547844850006</v>
      </c>
      <c r="F157" s="5">
        <f>VLOOKUP($A157,'EDGAR-2025'!$A$3:$BG$215,F$11,FALSE)</f>
        <v>10.447518244175001</v>
      </c>
      <c r="G157" s="5">
        <f>VLOOKUP($A157,'EDGAR-2025'!$A$3:$BG$215,G$11,FALSE)</f>
        <v>10.262275713729</v>
      </c>
      <c r="H157" s="5">
        <f>VLOOKUP($A157,'EDGAR-2025'!$A$3:$BG$215,H$11,FALSE)</f>
        <v>10.771873269114</v>
      </c>
      <c r="I157" s="5">
        <f>VLOOKUP($A157,'EDGAR-2025'!$A$3:$BG$215,I$11,FALSE)</f>
        <v>10.631331967569</v>
      </c>
      <c r="J157" s="5">
        <f>VLOOKUP($A157,'EDGAR-2025'!$A$3:$BG$215,J$11,FALSE)</f>
        <v>10.66437945901</v>
      </c>
      <c r="K157" s="5">
        <f>VLOOKUP($A157,'EDGAR-2025'!$A$3:$BG$215,K$11,FALSE)</f>
        <v>10.148312787878</v>
      </c>
      <c r="L157" s="5">
        <f>VLOOKUP($A157,'EDGAR-2025'!$A$3:$BG$215,L$11,FALSE)</f>
        <v>9.9260727051916007</v>
      </c>
      <c r="M157" s="5">
        <f>VLOOKUP($A157,'EDGAR-2025'!$A$3:$BG$215,M$11,FALSE)</f>
        <v>13.164145598114001</v>
      </c>
      <c r="N157" s="5">
        <f>VLOOKUP($A157,'EDGAR-2025'!$A$3:$BG$215,N$11,FALSE)</f>
        <v>9.7126864299800992</v>
      </c>
      <c r="O157" s="5">
        <f>VLOOKUP($A157,'EDGAR-2025'!$A$3:$BG$215,O$11,FALSE)</f>
        <v>10.771134684454999</v>
      </c>
      <c r="P157" s="5">
        <f>VLOOKUP($A157,'EDGAR-2025'!$A$3:$BG$215,P$11,FALSE)</f>
        <v>11.443139376933001</v>
      </c>
      <c r="Q157" s="5">
        <f>VLOOKUP($A157,'EDGAR-2025'!$A$3:$BG$215,Q$11,FALSE)</f>
        <v>12.738876827003001</v>
      </c>
      <c r="R157" s="5">
        <f>VLOOKUP($A157,'EDGAR-2025'!$A$3:$BG$215,R$11,FALSE)</f>
        <v>12.365032017700001</v>
      </c>
      <c r="S157" s="5"/>
      <c r="T157" s="46">
        <f t="shared" si="43"/>
        <v>-2.1899214907118547E-2</v>
      </c>
      <c r="U157" s="15">
        <f t="shared" si="44"/>
        <v>0.32621893764981214</v>
      </c>
      <c r="V157" s="15">
        <f t="shared" si="45"/>
        <v>-0.26218634110430872</v>
      </c>
      <c r="W157" s="5">
        <f>VLOOKUP($A157,'EDGAR-P-2025'!$A$3:$BI$215,W$11,FALSE)</f>
        <v>4.2261969999999662</v>
      </c>
      <c r="X157" s="4">
        <f t="shared" si="41"/>
        <v>3.114891614876</v>
      </c>
      <c r="Y157" s="486">
        <f>VLOOKUP($A157,'EDGAR-GDP-2025'!$C$3:$AQ$214,'data countries EDGAR'!$Y$11,FALSE)</f>
        <v>8.0133199943479005E-2</v>
      </c>
      <c r="Z157" s="46">
        <f t="shared" si="42"/>
        <v>3.5878847506511758E-4</v>
      </c>
      <c r="AA157" s="46">
        <f t="shared" si="46"/>
        <v>5.4802032554196348E-4</v>
      </c>
    </row>
    <row r="158" spans="1:27" ht="15" x14ac:dyDescent="0.25">
      <c r="A158" s="45" t="s">
        <v>192</v>
      </c>
      <c r="B158" s="5">
        <f>VLOOKUP($A158,'EDGAR-2025'!$A$3:$BG$215,B$11,FALSE)</f>
        <v>2.149936279866</v>
      </c>
      <c r="C158" s="5">
        <f>VLOOKUP($A158,'EDGAR-2025'!$A$3:$BG$215,C$11,FALSE)</f>
        <v>5.2298487834848997</v>
      </c>
      <c r="D158" s="5">
        <f>VLOOKUP($A158,'EDGAR-2025'!$A$3:$BG$215,D$11,FALSE)</f>
        <v>4.2314201144380998</v>
      </c>
      <c r="E158" s="5">
        <f>VLOOKUP($A158,'EDGAR-2025'!$A$3:$BG$215,E$11,FALSE)</f>
        <v>4.4692108921004996</v>
      </c>
      <c r="F158" s="5">
        <f>VLOOKUP($A158,'EDGAR-2025'!$A$3:$BG$215,F$11,FALSE)</f>
        <v>4.2609207417699997</v>
      </c>
      <c r="G158" s="5">
        <f>VLOOKUP($A158,'EDGAR-2025'!$A$3:$BG$215,G$11,FALSE)</f>
        <v>4.5766538645974997</v>
      </c>
      <c r="H158" s="5">
        <f>VLOOKUP($A158,'EDGAR-2025'!$A$3:$BG$215,H$11,FALSE)</f>
        <v>5.5378680267083</v>
      </c>
      <c r="I158" s="5">
        <f>VLOOKUP($A158,'EDGAR-2025'!$A$3:$BG$215,I$11,FALSE)</f>
        <v>5.9739492425504999</v>
      </c>
      <c r="J158" s="5">
        <f>VLOOKUP($A158,'EDGAR-2025'!$A$3:$BG$215,J$11,FALSE)</f>
        <v>6.6210123284628004</v>
      </c>
      <c r="K158" s="5">
        <f>VLOOKUP($A158,'EDGAR-2025'!$A$3:$BG$215,K$11,FALSE)</f>
        <v>5.7792163368056997</v>
      </c>
      <c r="L158" s="5">
        <f>VLOOKUP($A158,'EDGAR-2025'!$A$3:$BG$215,L$11,FALSE)</f>
        <v>4.9039642278165001</v>
      </c>
      <c r="M158" s="5">
        <f>VLOOKUP($A158,'EDGAR-2025'!$A$3:$BG$215,M$11,FALSE)</f>
        <v>5.0363778047111998</v>
      </c>
      <c r="N158" s="5">
        <f>VLOOKUP($A158,'EDGAR-2025'!$A$3:$BG$215,N$11,FALSE)</f>
        <v>5.4744156190454003</v>
      </c>
      <c r="O158" s="5">
        <f>VLOOKUP($A158,'EDGAR-2025'!$A$3:$BG$215,O$11,FALSE)</f>
        <v>5.3866940597135002</v>
      </c>
      <c r="P158" s="5">
        <f>VLOOKUP($A158,'EDGAR-2025'!$A$3:$BG$215,P$11,FALSE)</f>
        <v>5.5294990554790999</v>
      </c>
      <c r="Q158" s="5">
        <f>VLOOKUP($A158,'EDGAR-2025'!$A$3:$BG$215,Q$11,FALSE)</f>
        <v>5.4979517007977998</v>
      </c>
      <c r="R158" s="5">
        <f>VLOOKUP($A158,'EDGAR-2025'!$A$3:$BG$215,R$11,FALSE)</f>
        <v>5.4676910912184997</v>
      </c>
      <c r="S158" s="5"/>
      <c r="T158" s="46">
        <f t="shared" si="43"/>
        <v>-0.15144823415158237</v>
      </c>
      <c r="U158" s="15">
        <f t="shared" si="44"/>
        <v>2.7001334174425073E-2</v>
      </c>
      <c r="V158" s="15">
        <f t="shared" si="45"/>
        <v>8.6974772608291007E-2</v>
      </c>
      <c r="W158" s="5">
        <f>VLOOKUP($A158,'EDGAR-P-2025'!$A$3:$BI$215,W$11,FALSE)</f>
        <v>8.5865249999999769</v>
      </c>
      <c r="X158" s="4">
        <f t="shared" si="41"/>
        <v>0.58654435929683002</v>
      </c>
      <c r="Y158" s="486">
        <f>VLOOKUP($A158,'EDGAR-GDP-2025'!$C$3:$AQ$214,'data countries EDGAR'!$Y$11,FALSE)</f>
        <v>0.13527499268081999</v>
      </c>
      <c r="Z158" s="46">
        <f t="shared" si="42"/>
        <v>1.3726635723802845E-4</v>
      </c>
      <c r="AA158" s="46">
        <f t="shared" si="46"/>
        <v>1.1134337149390416E-3</v>
      </c>
    </row>
    <row r="159" spans="1:27" ht="15" x14ac:dyDescent="0.25">
      <c r="A159" s="45" t="s">
        <v>193</v>
      </c>
      <c r="B159" s="5">
        <f>VLOOKUP($A159,'EDGAR-2025'!$A$3:$BG$215,B$11,FALSE)</f>
        <v>2.1840245291964</v>
      </c>
      <c r="C159" s="5">
        <f>VLOOKUP($A159,'EDGAR-2025'!$A$3:$BG$215,C$11,FALSE)</f>
        <v>3.8195308663471002</v>
      </c>
      <c r="D159" s="5">
        <f>VLOOKUP($A159,'EDGAR-2025'!$A$3:$BG$215,D$11,FALSE)</f>
        <v>5.2439336589699002</v>
      </c>
      <c r="E159" s="5">
        <f>VLOOKUP($A159,'EDGAR-2025'!$A$3:$BG$215,E$11,FALSE)</f>
        <v>5.4510273553447002</v>
      </c>
      <c r="F159" s="5">
        <f>VLOOKUP($A159,'EDGAR-2025'!$A$3:$BG$215,F$11,FALSE)</f>
        <v>5.4123331397604</v>
      </c>
      <c r="G159" s="5">
        <f>VLOOKUP($A159,'EDGAR-2025'!$A$3:$BG$215,G$11,FALSE)</f>
        <v>5.6409653977660001</v>
      </c>
      <c r="H159" s="5">
        <f>VLOOKUP($A159,'EDGAR-2025'!$A$3:$BG$215,H$11,FALSE)</f>
        <v>5.9499484748883003</v>
      </c>
      <c r="I159" s="5">
        <f>VLOOKUP($A159,'EDGAR-2025'!$A$3:$BG$215,I$11,FALSE)</f>
        <v>6.6610337235971997</v>
      </c>
      <c r="J159" s="5">
        <f>VLOOKUP($A159,'EDGAR-2025'!$A$3:$BG$215,J$11,FALSE)</f>
        <v>7.5121932655075998</v>
      </c>
      <c r="K159" s="5">
        <f>VLOOKUP($A159,'EDGAR-2025'!$A$3:$BG$215,K$11,FALSE)</f>
        <v>8.4687718176909001</v>
      </c>
      <c r="L159" s="5">
        <f>VLOOKUP($A159,'EDGAR-2025'!$A$3:$BG$215,L$11,FALSE)</f>
        <v>8.7428770539780007</v>
      </c>
      <c r="M159" s="5">
        <f>VLOOKUP($A159,'EDGAR-2025'!$A$3:$BG$215,M$11,FALSE)</f>
        <v>8.5218448065444008</v>
      </c>
      <c r="N159" s="5">
        <f>VLOOKUP($A159,'EDGAR-2025'!$A$3:$BG$215,N$11,FALSE)</f>
        <v>7.8549102030737004</v>
      </c>
      <c r="O159" s="5">
        <f>VLOOKUP($A159,'EDGAR-2025'!$A$3:$BG$215,O$11,FALSE)</f>
        <v>7.9771304038663997</v>
      </c>
      <c r="P159" s="5">
        <f>VLOOKUP($A159,'EDGAR-2025'!$A$3:$BG$215,P$11,FALSE)</f>
        <v>8.0051393542706997</v>
      </c>
      <c r="Q159" s="5">
        <f>VLOOKUP($A159,'EDGAR-2025'!$A$3:$BG$215,Q$11,FALSE)</f>
        <v>7.7423834414641997</v>
      </c>
      <c r="R159" s="5">
        <f>VLOOKUP($A159,'EDGAR-2025'!$A$3:$BG$215,R$11,FALSE)</f>
        <v>8.0253191429509005</v>
      </c>
      <c r="S159" s="5"/>
      <c r="T159" s="46">
        <f t="shared" si="43"/>
        <v>3.2366586582780021E-2</v>
      </c>
      <c r="U159" s="15">
        <f t="shared" si="44"/>
        <v>-2.5281408633446412E-2</v>
      </c>
      <c r="V159" s="15">
        <f t="shared" si="45"/>
        <v>-7.8261763574774768E-2</v>
      </c>
      <c r="W159" s="5">
        <f>VLOOKUP($A159,'EDGAR-P-2025'!$A$3:$BI$215,W$11,FALSE)</f>
        <v>6.9819810000001077</v>
      </c>
      <c r="X159" s="4">
        <f t="shared" si="41"/>
        <v>1.220548266537</v>
      </c>
      <c r="Y159" s="486">
        <f>VLOOKUP($A159,'EDGAR-GDP-2025'!$C$3:$AQ$214,'data countries EDGAR'!$Y$11,FALSE)</f>
        <v>7.7464696201740998E-2</v>
      </c>
      <c r="Z159" s="46">
        <f t="shared" si="42"/>
        <v>2.3226267744407998E-4</v>
      </c>
      <c r="AA159" s="46">
        <f t="shared" si="46"/>
        <v>9.0536894057420742E-4</v>
      </c>
    </row>
    <row r="160" spans="1:27" ht="15" x14ac:dyDescent="0.25">
      <c r="A160" s="45" t="s">
        <v>194</v>
      </c>
      <c r="B160" s="5">
        <f>VLOOKUP($A160,'EDGAR-2025'!$A$3:$BG$215,B$11,FALSE)</f>
        <v>20.844062183152001</v>
      </c>
      <c r="C160" s="5">
        <f>VLOOKUP($A160,'EDGAR-2025'!$A$3:$BG$215,C$11,FALSE)</f>
        <v>31.8396901835</v>
      </c>
      <c r="D160" s="5">
        <f>VLOOKUP($A160,'EDGAR-2025'!$A$3:$BG$215,D$11,FALSE)</f>
        <v>45.848278636788997</v>
      </c>
      <c r="E160" s="5">
        <f>VLOOKUP($A160,'EDGAR-2025'!$A$3:$BG$215,E$11,FALSE)</f>
        <v>49.179316159636997</v>
      </c>
      <c r="F160" s="5">
        <f>VLOOKUP($A160,'EDGAR-2025'!$A$3:$BG$215,F$11,FALSE)</f>
        <v>49.121543471705003</v>
      </c>
      <c r="G160" s="5">
        <f>VLOOKUP($A160,'EDGAR-2025'!$A$3:$BG$215,G$11,FALSE)</f>
        <v>50.323533575121999</v>
      </c>
      <c r="H160" s="5">
        <f>VLOOKUP($A160,'EDGAR-2025'!$A$3:$BG$215,H$11,FALSE)</f>
        <v>53.252473939925999</v>
      </c>
      <c r="I160" s="5">
        <f>VLOOKUP($A160,'EDGAR-2025'!$A$3:$BG$215,I$11,FALSE)</f>
        <v>54.901357466253998</v>
      </c>
      <c r="J160" s="5">
        <f>VLOOKUP($A160,'EDGAR-2025'!$A$3:$BG$215,J$11,FALSE)</f>
        <v>57.500868183015001</v>
      </c>
      <c r="K160" s="5">
        <f>VLOOKUP($A160,'EDGAR-2025'!$A$3:$BG$215,K$11,FALSE)</f>
        <v>55.217180010096001</v>
      </c>
      <c r="L160" s="5">
        <f>VLOOKUP($A160,'EDGAR-2025'!$A$3:$BG$215,L$11,FALSE)</f>
        <v>55.346824161458997</v>
      </c>
      <c r="M160" s="5">
        <f>VLOOKUP($A160,'EDGAR-2025'!$A$3:$BG$215,M$11,FALSE)</f>
        <v>58.171934669938999</v>
      </c>
      <c r="N160" s="5">
        <f>VLOOKUP($A160,'EDGAR-2025'!$A$3:$BG$215,N$11,FALSE)</f>
        <v>47.532824024134001</v>
      </c>
      <c r="O160" s="5">
        <f>VLOOKUP($A160,'EDGAR-2025'!$A$3:$BG$215,O$11,FALSE)</f>
        <v>59.628778710292003</v>
      </c>
      <c r="P160" s="5">
        <f>VLOOKUP($A160,'EDGAR-2025'!$A$3:$BG$215,P$11,FALSE)</f>
        <v>63.739996192025998</v>
      </c>
      <c r="Q160" s="5">
        <f>VLOOKUP($A160,'EDGAR-2025'!$A$3:$BG$215,Q$11,FALSE)</f>
        <v>65.078926716789994</v>
      </c>
      <c r="R160" s="5">
        <f>VLOOKUP($A160,'EDGAR-2025'!$A$3:$BG$215,R$11,FALSE)</f>
        <v>69.265213388657997</v>
      </c>
      <c r="S160" s="5"/>
      <c r="T160" s="46">
        <f t="shared" si="43"/>
        <v>2.3478951902160539E-3</v>
      </c>
      <c r="U160" s="15">
        <f t="shared" si="44"/>
        <v>5.104376901985419E-2</v>
      </c>
      <c r="V160" s="15">
        <f t="shared" si="45"/>
        <v>-0.18289078240512568</v>
      </c>
      <c r="W160" s="5">
        <f>VLOOKUP($A160,'EDGAR-P-2025'!$A$3:$BI$215,W$11,FALSE)</f>
        <v>32.933834999000268</v>
      </c>
      <c r="X160" s="4">
        <f t="shared" si="41"/>
        <v>1.7663273855506003</v>
      </c>
      <c r="Y160" s="486">
        <f>VLOOKUP($A160,'EDGAR-GDP-2025'!$C$3:$AQ$214,'data countries EDGAR'!$Y$11,FALSE)</f>
        <v>0.11769453798046001</v>
      </c>
      <c r="Z160" s="46">
        <f t="shared" si="42"/>
        <v>1.585474695357765E-3</v>
      </c>
      <c r="AA160" s="46">
        <f t="shared" si="46"/>
        <v>4.2706033290680918E-3</v>
      </c>
    </row>
    <row r="161" spans="1:27" ht="15" x14ac:dyDescent="0.25">
      <c r="A161" s="45" t="s">
        <v>195</v>
      </c>
      <c r="B161" s="5">
        <f>VLOOKUP($A161,'EDGAR-2025'!$A$3:$BG$215,B$11,FALSE)</f>
        <v>42.704150896104998</v>
      </c>
      <c r="C161" s="5">
        <f>VLOOKUP($A161,'EDGAR-2025'!$A$3:$BG$215,C$11,FALSE)</f>
        <v>78.884269177237996</v>
      </c>
      <c r="D161" s="5">
        <f>VLOOKUP($A161,'EDGAR-2025'!$A$3:$BG$215,D$11,FALSE)</f>
        <v>84.968782364118994</v>
      </c>
      <c r="E161" s="5">
        <f>VLOOKUP($A161,'EDGAR-2025'!$A$3:$BG$215,E$11,FALSE)</f>
        <v>84.587474388545999</v>
      </c>
      <c r="F161" s="5">
        <f>VLOOKUP($A161,'EDGAR-2025'!$A$3:$BG$215,F$11,FALSE)</f>
        <v>89.502125230586003</v>
      </c>
      <c r="G161" s="5">
        <f>VLOOKUP($A161,'EDGAR-2025'!$A$3:$BG$215,G$11,FALSE)</f>
        <v>97.486922028151</v>
      </c>
      <c r="H161" s="5">
        <f>VLOOKUP($A161,'EDGAR-2025'!$A$3:$BG$215,H$11,FALSE)</f>
        <v>104.01335553235</v>
      </c>
      <c r="I161" s="5">
        <f>VLOOKUP($A161,'EDGAR-2025'!$A$3:$BG$215,I$11,FALSE)</f>
        <v>113.18742270297</v>
      </c>
      <c r="J161" s="5">
        <f>VLOOKUP($A161,'EDGAR-2025'!$A$3:$BG$215,J$11,FALSE)</f>
        <v>121.29723931853</v>
      </c>
      <c r="K161" s="5">
        <f>VLOOKUP($A161,'EDGAR-2025'!$A$3:$BG$215,K$11,FALSE)</f>
        <v>135.64601468555</v>
      </c>
      <c r="L161" s="5">
        <f>VLOOKUP($A161,'EDGAR-2025'!$A$3:$BG$215,L$11,FALSE)</f>
        <v>141.33580979070999</v>
      </c>
      <c r="M161" s="5">
        <f>VLOOKUP($A161,'EDGAR-2025'!$A$3:$BG$215,M$11,FALSE)</f>
        <v>147.92443067411</v>
      </c>
      <c r="N161" s="5">
        <f>VLOOKUP($A161,'EDGAR-2025'!$A$3:$BG$215,N$11,FALSE)</f>
        <v>136.38448051627</v>
      </c>
      <c r="O161" s="5">
        <f>VLOOKUP($A161,'EDGAR-2025'!$A$3:$BG$215,O$11,FALSE)</f>
        <v>145.61136265364999</v>
      </c>
      <c r="P161" s="5">
        <f>VLOOKUP($A161,'EDGAR-2025'!$A$3:$BG$215,P$11,FALSE)</f>
        <v>151.70040676207</v>
      </c>
      <c r="Q161" s="5">
        <f>VLOOKUP($A161,'EDGAR-2025'!$A$3:$BG$215,Q$11,FALSE)</f>
        <v>162.45272407677999</v>
      </c>
      <c r="R161" s="5">
        <f>VLOOKUP($A161,'EDGAR-2025'!$A$3:$BG$215,R$11,FALSE)</f>
        <v>174.11430886732001</v>
      </c>
      <c r="S161" s="5"/>
      <c r="T161" s="46">
        <f t="shared" si="43"/>
        <v>4.1945906913298359E-2</v>
      </c>
      <c r="U161" s="15">
        <f t="shared" si="44"/>
        <v>4.6616783765957459E-2</v>
      </c>
      <c r="V161" s="15">
        <f t="shared" si="45"/>
        <v>-7.8012469645825311E-2</v>
      </c>
      <c r="W161" s="5">
        <f>VLOOKUP($A161,'EDGAR-P-2025'!$A$3:$BI$215,W$11,FALSE)</f>
        <v>108.10631000000495</v>
      </c>
      <c r="X161" s="4">
        <f t="shared" si="41"/>
        <v>1.3683237423801</v>
      </c>
      <c r="Y161" s="486">
        <f>VLOOKUP($A161,'EDGAR-GDP-2025'!$C$3:$AQ$214,'data countries EDGAR'!$Y$11,FALSE)</f>
        <v>0.14534618458974</v>
      </c>
      <c r="Z161" s="46">
        <f t="shared" si="42"/>
        <v>4.0316768384910124E-3</v>
      </c>
      <c r="AA161" s="46">
        <f t="shared" si="46"/>
        <v>1.4018384661042448E-2</v>
      </c>
    </row>
    <row r="162" spans="1:27" ht="15" x14ac:dyDescent="0.25">
      <c r="A162" s="45" t="s">
        <v>64</v>
      </c>
      <c r="B162" s="5">
        <f>VLOOKUP($A162,'EDGAR-2025'!$A$3:$BG$215,B$11,FALSE)</f>
        <v>371.52493783427002</v>
      </c>
      <c r="C162" s="5">
        <f>VLOOKUP($A162,'EDGAR-2025'!$A$3:$BG$215,C$11,FALSE)</f>
        <v>317.09797400128002</v>
      </c>
      <c r="D162" s="5">
        <f>VLOOKUP($A162,'EDGAR-2025'!$A$3:$BG$215,D$11,FALSE)</f>
        <v>329.38339497013999</v>
      </c>
      <c r="E162" s="5">
        <f>VLOOKUP($A162,'EDGAR-2025'!$A$3:$BG$215,E$11,FALSE)</f>
        <v>326.93826828900001</v>
      </c>
      <c r="F162" s="5">
        <f>VLOOKUP($A162,'EDGAR-2025'!$A$3:$BG$215,F$11,FALSE)</f>
        <v>319.72690651597998</v>
      </c>
      <c r="G162" s="5">
        <f>VLOOKUP($A162,'EDGAR-2025'!$A$3:$BG$215,G$11,FALSE)</f>
        <v>315.08992995224997</v>
      </c>
      <c r="H162" s="5">
        <f>VLOOKUP($A162,'EDGAR-2025'!$A$3:$BG$215,H$11,FALSE)</f>
        <v>302.57034505134999</v>
      </c>
      <c r="I162" s="5">
        <f>VLOOKUP($A162,'EDGAR-2025'!$A$3:$BG$215,I$11,FALSE)</f>
        <v>305.79420437409999</v>
      </c>
      <c r="J162" s="5">
        <f>VLOOKUP($A162,'EDGAR-2025'!$A$3:$BG$215,J$11,FALSE)</f>
        <v>316.72802527289002</v>
      </c>
      <c r="K162" s="5">
        <f>VLOOKUP($A162,'EDGAR-2025'!$A$3:$BG$215,K$11,FALSE)</f>
        <v>330.22210323363998</v>
      </c>
      <c r="L162" s="5">
        <f>VLOOKUP($A162,'EDGAR-2025'!$A$3:$BG$215,L$11,FALSE)</f>
        <v>329.63291309752998</v>
      </c>
      <c r="M162" s="5">
        <f>VLOOKUP($A162,'EDGAR-2025'!$A$3:$BG$215,M$11,FALSE)</f>
        <v>312.07065859724003</v>
      </c>
      <c r="N162" s="5">
        <f>VLOOKUP($A162,'EDGAR-2025'!$A$3:$BG$215,N$11,FALSE)</f>
        <v>296.87990535035999</v>
      </c>
      <c r="O162" s="5">
        <f>VLOOKUP($A162,'EDGAR-2025'!$A$3:$BG$215,O$11,FALSE)</f>
        <v>324.01233005880999</v>
      </c>
      <c r="P162" s="5">
        <f>VLOOKUP($A162,'EDGAR-2025'!$A$3:$BG$215,P$11,FALSE)</f>
        <v>307.96160192597</v>
      </c>
      <c r="Q162" s="5">
        <f>VLOOKUP($A162,'EDGAR-2025'!$A$3:$BG$215,Q$11,FALSE)</f>
        <v>280.65010035873001</v>
      </c>
      <c r="R162" s="5">
        <f>VLOOKUP($A162,'EDGAR-2025'!$A$3:$BG$215,R$11,FALSE)</f>
        <v>276.06191463563999</v>
      </c>
      <c r="S162" s="5"/>
      <c r="T162" s="46">
        <f t="shared" si="43"/>
        <v>-1.784223800710083E-3</v>
      </c>
      <c r="U162" s="15">
        <f t="shared" si="44"/>
        <v>-5.3278218898892948E-2</v>
      </c>
      <c r="V162" s="15">
        <f t="shared" si="45"/>
        <v>-4.867728775003255E-2</v>
      </c>
      <c r="W162" s="5">
        <f>VLOOKUP($A162,'EDGAR-P-2025'!$A$3:$BI$215,W$11,FALSE)</f>
        <v>38.028278000000228</v>
      </c>
      <c r="X162" s="4">
        <f t="shared" si="41"/>
        <v>8.2062789852656</v>
      </c>
      <c r="Y162" s="486">
        <f>VLOOKUP($A162,'EDGAR-GDP-2025'!$C$3:$AQ$214,'data countries EDGAR'!$Y$11,FALSE)</f>
        <v>0.21338395907578001</v>
      </c>
      <c r="Z162" s="46">
        <f t="shared" si="42"/>
        <v>8.5054783750425859E-3</v>
      </c>
      <c r="AA162" s="46">
        <f t="shared" si="46"/>
        <v>4.9312110366271566E-3</v>
      </c>
    </row>
    <row r="163" spans="1:27" ht="15" x14ac:dyDescent="0.25">
      <c r="A163" s="45" t="s">
        <v>65</v>
      </c>
      <c r="B163" s="5">
        <f>VLOOKUP($A163,'EDGAR-2025'!$A$3:$BG$215,B$11,FALSE)</f>
        <v>43.861384693742004</v>
      </c>
      <c r="C163" s="5">
        <f>VLOOKUP($A163,'EDGAR-2025'!$A$3:$BG$215,C$11,FALSE)</f>
        <v>67.831629234120996</v>
      </c>
      <c r="D163" s="5">
        <f>VLOOKUP($A163,'EDGAR-2025'!$A$3:$BG$215,D$11,FALSE)</f>
        <v>53.248468797792</v>
      </c>
      <c r="E163" s="5">
        <f>VLOOKUP($A163,'EDGAR-2025'!$A$3:$BG$215,E$11,FALSE)</f>
        <v>51.397703913900997</v>
      </c>
      <c r="F163" s="5">
        <f>VLOOKUP($A163,'EDGAR-2025'!$A$3:$BG$215,F$11,FALSE)</f>
        <v>49.778686401705997</v>
      </c>
      <c r="G163" s="5">
        <f>VLOOKUP($A163,'EDGAR-2025'!$A$3:$BG$215,G$11,FALSE)</f>
        <v>48.138772867196998</v>
      </c>
      <c r="H163" s="5">
        <f>VLOOKUP($A163,'EDGAR-2025'!$A$3:$BG$215,H$11,FALSE)</f>
        <v>47.670820673537001</v>
      </c>
      <c r="I163" s="5">
        <f>VLOOKUP($A163,'EDGAR-2025'!$A$3:$BG$215,I$11,FALSE)</f>
        <v>51.721507551990001</v>
      </c>
      <c r="J163" s="5">
        <f>VLOOKUP($A163,'EDGAR-2025'!$A$3:$BG$215,J$11,FALSE)</f>
        <v>50.522966514563002</v>
      </c>
      <c r="K163" s="5">
        <f>VLOOKUP($A163,'EDGAR-2025'!$A$3:$BG$215,K$11,FALSE)</f>
        <v>55.143593474874997</v>
      </c>
      <c r="L163" s="5">
        <f>VLOOKUP($A163,'EDGAR-2025'!$A$3:$BG$215,L$11,FALSE)</f>
        <v>51.107815913491997</v>
      </c>
      <c r="M163" s="5">
        <f>VLOOKUP($A163,'EDGAR-2025'!$A$3:$BG$215,M$11,FALSE)</f>
        <v>46.427923200999999</v>
      </c>
      <c r="N163" s="5">
        <f>VLOOKUP($A163,'EDGAR-2025'!$A$3:$BG$215,N$11,FALSE)</f>
        <v>40.644439831942002</v>
      </c>
      <c r="O163" s="5">
        <f>VLOOKUP($A163,'EDGAR-2025'!$A$3:$BG$215,O$11,FALSE)</f>
        <v>38.961996916865999</v>
      </c>
      <c r="P163" s="5">
        <f>VLOOKUP($A163,'EDGAR-2025'!$A$3:$BG$215,P$11,FALSE)</f>
        <v>39.668385385112998</v>
      </c>
      <c r="Q163" s="5">
        <f>VLOOKUP($A163,'EDGAR-2025'!$A$3:$BG$215,Q$11,FALSE)</f>
        <v>37.411351398691998</v>
      </c>
      <c r="R163" s="5">
        <f>VLOOKUP($A163,'EDGAR-2025'!$A$3:$BG$215,R$11,FALSE)</f>
        <v>35.557289680514003</v>
      </c>
      <c r="S163" s="5"/>
      <c r="T163" s="46">
        <f t="shared" si="43"/>
        <v>-7.3186698709104214E-2</v>
      </c>
      <c r="U163" s="15">
        <f t="shared" si="44"/>
        <v>-9.1569021857898392E-2</v>
      </c>
      <c r="V163" s="15">
        <f t="shared" si="45"/>
        <v>-0.12456907331434175</v>
      </c>
      <c r="W163" s="5">
        <f>VLOOKUP($A163,'EDGAR-P-2025'!$A$3:$BI$215,W$11,FALSE)</f>
        <v>10.254666000000066</v>
      </c>
      <c r="X163" s="4">
        <f t="shared" si="41"/>
        <v>4.5274924801061003</v>
      </c>
      <c r="Y163" s="486">
        <f>VLOOKUP($A163,'EDGAR-GDP-2025'!$C$3:$AQ$214,'data countries EDGAR'!$Y$11,FALSE)</f>
        <v>9.7267791259521993E-2</v>
      </c>
      <c r="Z163" s="46">
        <f t="shared" si="42"/>
        <v>1.2653919421943883E-3</v>
      </c>
      <c r="AA163" s="46">
        <f t="shared" si="46"/>
        <v>1.3297452531541207E-3</v>
      </c>
    </row>
    <row r="164" spans="1:27" ht="15" x14ac:dyDescent="0.25">
      <c r="A164" s="45" t="s">
        <v>196</v>
      </c>
      <c r="B164" s="5">
        <f>VLOOKUP($A164,'EDGAR-2025'!$A$3:$BG$215,B$11,FALSE)</f>
        <v>19.018752354290999</v>
      </c>
      <c r="C164" s="5">
        <f>VLOOKUP($A164,'EDGAR-2025'!$A$3:$BG$215,C$11,FALSE)</f>
        <v>26.312265202151998</v>
      </c>
      <c r="D164" s="5">
        <f>VLOOKUP($A164,'EDGAR-2025'!$A$3:$BG$215,D$11,FALSE)</f>
        <v>13.433699773368</v>
      </c>
      <c r="E164" s="5">
        <f>VLOOKUP($A164,'EDGAR-2025'!$A$3:$BG$215,E$11,FALSE)</f>
        <v>11.667255698392999</v>
      </c>
      <c r="F164" s="5">
        <f>VLOOKUP($A164,'EDGAR-2025'!$A$3:$BG$215,F$11,FALSE)</f>
        <v>11.337512738426</v>
      </c>
      <c r="G164" s="5">
        <f>VLOOKUP($A164,'EDGAR-2025'!$A$3:$BG$215,G$11,FALSE)</f>
        <v>10.938190904996</v>
      </c>
      <c r="H164" s="5">
        <f>VLOOKUP($A164,'EDGAR-2025'!$A$3:$BG$215,H$11,FALSE)</f>
        <v>11.511570085504999</v>
      </c>
      <c r="I164" s="5">
        <f>VLOOKUP($A164,'EDGAR-2025'!$A$3:$BG$215,I$11,FALSE)</f>
        <v>12.097078277708</v>
      </c>
      <c r="J164" s="5">
        <f>VLOOKUP($A164,'EDGAR-2025'!$A$3:$BG$215,J$11,FALSE)</f>
        <v>11.349275845338999</v>
      </c>
      <c r="K164" s="5">
        <f>VLOOKUP($A164,'EDGAR-2025'!$A$3:$BG$215,K$11,FALSE)</f>
        <v>11.629840737956</v>
      </c>
      <c r="L164" s="5">
        <f>VLOOKUP($A164,'EDGAR-2025'!$A$3:$BG$215,L$11,FALSE)</f>
        <v>13.715616563796001</v>
      </c>
      <c r="M164" s="5">
        <f>VLOOKUP($A164,'EDGAR-2025'!$A$3:$BG$215,M$11,FALSE)</f>
        <v>12.625749081992</v>
      </c>
      <c r="N164" s="5">
        <f>VLOOKUP($A164,'EDGAR-2025'!$A$3:$BG$215,N$11,FALSE)</f>
        <v>12.465788726825</v>
      </c>
      <c r="O164" s="5">
        <f>VLOOKUP($A164,'EDGAR-2025'!$A$3:$BG$215,O$11,FALSE)</f>
        <v>12.666918717009001</v>
      </c>
      <c r="P164" s="5">
        <f>VLOOKUP($A164,'EDGAR-2025'!$A$3:$BG$215,P$11,FALSE)</f>
        <v>13.917757845362001</v>
      </c>
      <c r="Q164" s="5">
        <f>VLOOKUP($A164,'EDGAR-2025'!$A$3:$BG$215,Q$11,FALSE)</f>
        <v>14.629971941869</v>
      </c>
      <c r="R164" s="5">
        <f>VLOOKUP($A164,'EDGAR-2025'!$A$3:$BG$215,R$11,FALSE)</f>
        <v>15.43008137933</v>
      </c>
      <c r="S164" s="5"/>
      <c r="T164" s="46">
        <f t="shared" si="43"/>
        <v>0.17934689501230316</v>
      </c>
      <c r="U164" s="15">
        <f t="shared" si="44"/>
        <v>-7.9461792820953892E-2</v>
      </c>
      <c r="V164" s="15">
        <f t="shared" si="45"/>
        <v>-1.2669375427011298E-2</v>
      </c>
      <c r="W164" s="5">
        <f>VLOOKUP($A164,'EDGAR-P-2025'!$A$3:$BI$215,W$11,FALSE)</f>
        <v>3.6549780001000314</v>
      </c>
      <c r="X164" s="4">
        <f t="shared" si="41"/>
        <v>3.4543981062667002</v>
      </c>
      <c r="Y164" s="486">
        <f>VLOOKUP($A164,'EDGAR-GDP-2025'!$C$3:$AQ$214,'data countries EDGAR'!$Y$11,FALSE)</f>
        <v>9.5719418967395997E-2</v>
      </c>
      <c r="Z164" s="46">
        <f t="shared" si="42"/>
        <v>3.4411449082815657E-4</v>
      </c>
      <c r="AA164" s="46">
        <f t="shared" si="46"/>
        <v>4.7394909263897303E-4</v>
      </c>
    </row>
    <row r="165" spans="1:27" ht="15" x14ac:dyDescent="0.25">
      <c r="A165" s="45" t="s">
        <v>197</v>
      </c>
      <c r="B165" s="5">
        <f>VLOOKUP($A165,'EDGAR-2025'!$A$3:$BG$215,B$11,FALSE)</f>
        <v>16.981923569945</v>
      </c>
      <c r="C165" s="5">
        <f>VLOOKUP($A165,'EDGAR-2025'!$A$3:$BG$215,C$11,FALSE)</f>
        <v>43.559976133448998</v>
      </c>
      <c r="D165" s="5">
        <f>VLOOKUP($A165,'EDGAR-2025'!$A$3:$BG$215,D$11,FALSE)</f>
        <v>72.212608053683994</v>
      </c>
      <c r="E165" s="5">
        <f>VLOOKUP($A165,'EDGAR-2025'!$A$3:$BG$215,E$11,FALSE)</f>
        <v>83.184746537891996</v>
      </c>
      <c r="F165" s="5">
        <f>VLOOKUP($A165,'EDGAR-2025'!$A$3:$BG$215,F$11,FALSE)</f>
        <v>92.321352880305</v>
      </c>
      <c r="G165" s="5">
        <f>VLOOKUP($A165,'EDGAR-2025'!$A$3:$BG$215,G$11,FALSE)</f>
        <v>102.13340138775</v>
      </c>
      <c r="H165" s="5">
        <f>VLOOKUP($A165,'EDGAR-2025'!$A$3:$BG$215,H$11,FALSE)</f>
        <v>110.76473799022</v>
      </c>
      <c r="I165" s="5">
        <f>VLOOKUP($A165,'EDGAR-2025'!$A$3:$BG$215,I$11,FALSE)</f>
        <v>114.08409955467999</v>
      </c>
      <c r="J165" s="5">
        <f>VLOOKUP($A165,'EDGAR-2025'!$A$3:$BG$215,J$11,FALSE)</f>
        <v>114.05456751855</v>
      </c>
      <c r="K165" s="5">
        <f>VLOOKUP($A165,'EDGAR-2025'!$A$3:$BG$215,K$11,FALSE)</f>
        <v>114.10565759904</v>
      </c>
      <c r="L165" s="5">
        <f>VLOOKUP($A165,'EDGAR-2025'!$A$3:$BG$215,L$11,FALSE)</f>
        <v>114.89661681151</v>
      </c>
      <c r="M165" s="5">
        <f>VLOOKUP($A165,'EDGAR-2025'!$A$3:$BG$215,M$11,FALSE)</f>
        <v>117.66349363342999</v>
      </c>
      <c r="N165" s="5">
        <f>VLOOKUP($A165,'EDGAR-2025'!$A$3:$BG$215,N$11,FALSE)</f>
        <v>115.33712922938</v>
      </c>
      <c r="O165" s="5">
        <f>VLOOKUP($A165,'EDGAR-2025'!$A$3:$BG$215,O$11,FALSE)</f>
        <v>118.44212716363</v>
      </c>
      <c r="P165" s="5">
        <f>VLOOKUP($A165,'EDGAR-2025'!$A$3:$BG$215,P$11,FALSE)</f>
        <v>120.10070721021999</v>
      </c>
      <c r="Q165" s="5">
        <f>VLOOKUP($A165,'EDGAR-2025'!$A$3:$BG$215,Q$11,FALSE)</f>
        <v>129.19644894043</v>
      </c>
      <c r="R165" s="5">
        <f>VLOOKUP($A165,'EDGAR-2025'!$A$3:$BG$215,R$11,FALSE)</f>
        <v>135.26687469181999</v>
      </c>
      <c r="S165" s="5"/>
      <c r="T165" s="46">
        <f t="shared" si="43"/>
        <v>6.9318141546441669E-3</v>
      </c>
      <c r="U165" s="15">
        <f t="shared" si="44"/>
        <v>2.4081447293257563E-2</v>
      </c>
      <c r="V165" s="15">
        <f t="shared" si="45"/>
        <v>-1.9771335460236905E-2</v>
      </c>
      <c r="W165" s="5">
        <f>VLOOKUP($A165,'EDGAR-P-2025'!$A$3:$BI$215,W$11,FALSE)</f>
        <v>2.7439009998700947</v>
      </c>
      <c r="X165" s="4">
        <f t="shared" si="41"/>
        <v>42.881829059795002</v>
      </c>
      <c r="Y165" s="486">
        <f>VLOOKUP($A165,'EDGAR-GDP-2025'!$C$3:$AQ$214,'data countries EDGAR'!$Y$11,FALSE)</f>
        <v>0.40471578259087998</v>
      </c>
      <c r="Z165" s="46">
        <f t="shared" si="42"/>
        <v>3.2069157194387732E-3</v>
      </c>
      <c r="AA165" s="46">
        <f t="shared" si="46"/>
        <v>3.5580772008586927E-4</v>
      </c>
    </row>
    <row r="166" spans="1:27" ht="15" x14ac:dyDescent="0.25">
      <c r="A166" s="45" t="s">
        <v>198</v>
      </c>
      <c r="B166" s="5">
        <f>VLOOKUP($A166,'EDGAR-2025'!$A$3:$BG$215,B$11,FALSE)</f>
        <v>0.92356558617700002</v>
      </c>
      <c r="C166" s="5">
        <f>VLOOKUP($A166,'EDGAR-2025'!$A$3:$BG$215,C$11,FALSE)</f>
        <v>2.3699498897861999</v>
      </c>
      <c r="D166" s="5">
        <f>VLOOKUP($A166,'EDGAR-2025'!$A$3:$BG$215,D$11,FALSE)</f>
        <v>2.6407651424955998</v>
      </c>
      <c r="E166" s="5">
        <f>VLOOKUP($A166,'EDGAR-2025'!$A$3:$BG$215,E$11,FALSE)</f>
        <v>2.5459752698824998</v>
      </c>
      <c r="F166" s="5">
        <f>VLOOKUP($A166,'EDGAR-2025'!$A$3:$BG$215,F$11,FALSE)</f>
        <v>2.5814072042945</v>
      </c>
      <c r="G166" s="5">
        <f>VLOOKUP($A166,'EDGAR-2025'!$A$3:$BG$215,G$11,FALSE)</f>
        <v>2.5931342851133001</v>
      </c>
      <c r="H166" s="5">
        <f>VLOOKUP($A166,'EDGAR-2025'!$A$3:$BG$215,H$11,FALSE)</f>
        <v>2.5737616052097998</v>
      </c>
      <c r="I166" s="5">
        <f>VLOOKUP($A166,'EDGAR-2025'!$A$3:$BG$215,I$11,FALSE)</f>
        <v>2.5460889695603002</v>
      </c>
      <c r="J166" s="5">
        <f>VLOOKUP($A166,'EDGAR-2025'!$A$3:$BG$215,J$11,FALSE)</f>
        <v>2.5582138643942001</v>
      </c>
      <c r="K166" s="5">
        <f>VLOOKUP($A166,'EDGAR-2025'!$A$3:$BG$215,K$11,FALSE)</f>
        <v>2.5576693229271998</v>
      </c>
      <c r="L166" s="5">
        <f>VLOOKUP($A166,'EDGAR-2025'!$A$3:$BG$215,L$11,FALSE)</f>
        <v>2.5610604446391001</v>
      </c>
      <c r="M166" s="5">
        <f>VLOOKUP($A166,'EDGAR-2025'!$A$3:$BG$215,M$11,FALSE)</f>
        <v>2.5553645739389999</v>
      </c>
      <c r="N166" s="5">
        <f>VLOOKUP($A166,'EDGAR-2025'!$A$3:$BG$215,N$11,FALSE)</f>
        <v>2.5411176556499</v>
      </c>
      <c r="O166" s="5">
        <f>VLOOKUP($A166,'EDGAR-2025'!$A$3:$BG$215,O$11,FALSE)</f>
        <v>2.5505071606159002</v>
      </c>
      <c r="P166" s="5">
        <f>VLOOKUP($A166,'EDGAR-2025'!$A$3:$BG$215,P$11,FALSE)</f>
        <v>2.5653601154999999</v>
      </c>
      <c r="Q166" s="5">
        <f>VLOOKUP($A166,'EDGAR-2025'!$A$3:$BG$215,Q$11,FALSE)</f>
        <v>2.6211816571661002</v>
      </c>
      <c r="R166" s="5">
        <f>VLOOKUP($A166,'EDGAR-2025'!$A$3:$BG$215,R$11,FALSE)</f>
        <v>2.6728290091289</v>
      </c>
      <c r="S166" s="5"/>
      <c r="T166" s="46">
        <f t="shared" si="43"/>
        <v>1.3258640127955523E-3</v>
      </c>
      <c r="U166" s="15">
        <f t="shared" si="44"/>
        <v>-2.224028219257046E-3</v>
      </c>
      <c r="V166" s="15">
        <f t="shared" si="45"/>
        <v>-5.5752977224454714E-3</v>
      </c>
      <c r="W166" s="5">
        <f>VLOOKUP($A166,'EDGAR-P-2025'!$A$3:$BI$215,W$11,FALSE)</f>
        <v>0.88991800001999233</v>
      </c>
      <c r="X166" s="4">
        <f t="shared" si="41"/>
        <v>2.8714607119775</v>
      </c>
      <c r="Y166" s="486">
        <f>VLOOKUP($A166,'EDGAR-GDP-2025'!$C$3:$AQ$214,'data countries EDGAR'!$Y$11,FALSE)</f>
        <v>0</v>
      </c>
      <c r="Z166" s="46">
        <f t="shared" si="42"/>
        <v>6.9646400663507611E-5</v>
      </c>
      <c r="AA166" s="46">
        <f t="shared" si="46"/>
        <v>1.1539763813106988E-4</v>
      </c>
    </row>
    <row r="167" spans="1:27" ht="15" x14ac:dyDescent="0.25">
      <c r="A167" s="45" t="s">
        <v>66</v>
      </c>
      <c r="B167" s="5">
        <f>VLOOKUP($A167,'EDGAR-2025'!$A$3:$BG$215,B$11,FALSE)</f>
        <v>187.72986509864</v>
      </c>
      <c r="C167" s="5">
        <f>VLOOKUP($A167,'EDGAR-2025'!$A$3:$BG$215,C$11,FALSE)</f>
        <v>104.49127860787</v>
      </c>
      <c r="D167" s="5">
        <f>VLOOKUP($A167,'EDGAR-2025'!$A$3:$BG$215,D$11,FALSE)</f>
        <v>83.344610236448005</v>
      </c>
      <c r="E167" s="5">
        <f>VLOOKUP($A167,'EDGAR-2025'!$A$3:$BG$215,E$11,FALSE)</f>
        <v>89.818923380292006</v>
      </c>
      <c r="F167" s="5">
        <f>VLOOKUP($A167,'EDGAR-2025'!$A$3:$BG$215,F$11,FALSE)</f>
        <v>87.633839129040993</v>
      </c>
      <c r="G167" s="5">
        <f>VLOOKUP($A167,'EDGAR-2025'!$A$3:$BG$215,G$11,FALSE)</f>
        <v>79.531218245682993</v>
      </c>
      <c r="H167" s="5">
        <f>VLOOKUP($A167,'EDGAR-2025'!$A$3:$BG$215,H$11,FALSE)</f>
        <v>78.990161447979006</v>
      </c>
      <c r="I167" s="5">
        <f>VLOOKUP($A167,'EDGAR-2025'!$A$3:$BG$215,I$11,FALSE)</f>
        <v>80.304029615728993</v>
      </c>
      <c r="J167" s="5">
        <f>VLOOKUP($A167,'EDGAR-2025'!$A$3:$BG$215,J$11,FALSE)</f>
        <v>78.706488948024997</v>
      </c>
      <c r="K167" s="5">
        <f>VLOOKUP($A167,'EDGAR-2025'!$A$3:$BG$215,K$11,FALSE)</f>
        <v>81.798281667927</v>
      </c>
      <c r="L167" s="5">
        <f>VLOOKUP($A167,'EDGAR-2025'!$A$3:$BG$215,L$11,FALSE)</f>
        <v>83.001887405765999</v>
      </c>
      <c r="M167" s="5">
        <f>VLOOKUP($A167,'EDGAR-2025'!$A$3:$BG$215,M$11,FALSE)</f>
        <v>81.15223393174</v>
      </c>
      <c r="N167" s="5">
        <f>VLOOKUP($A167,'EDGAR-2025'!$A$3:$BG$215,N$11,FALSE)</f>
        <v>75.701070276663998</v>
      </c>
      <c r="O167" s="5">
        <f>VLOOKUP($A167,'EDGAR-2025'!$A$3:$BG$215,O$11,FALSE)</f>
        <v>80.746495665943002</v>
      </c>
      <c r="P167" s="5">
        <f>VLOOKUP($A167,'EDGAR-2025'!$A$3:$BG$215,P$11,FALSE)</f>
        <v>75.675454829925002</v>
      </c>
      <c r="Q167" s="5">
        <f>VLOOKUP($A167,'EDGAR-2025'!$A$3:$BG$215,Q$11,FALSE)</f>
        <v>70.253204473862993</v>
      </c>
      <c r="R167" s="5">
        <f>VLOOKUP($A167,'EDGAR-2025'!$A$3:$BG$215,R$11,FALSE)</f>
        <v>70.883167573080001</v>
      </c>
      <c r="S167" s="5"/>
      <c r="T167" s="46">
        <f t="shared" si="43"/>
        <v>1.4714315671388034E-2</v>
      </c>
      <c r="U167" s="15">
        <f t="shared" si="44"/>
        <v>-2.2284474869634141E-2</v>
      </c>
      <c r="V167" s="15">
        <f t="shared" si="45"/>
        <v>-6.7172071438737824E-2</v>
      </c>
      <c r="W167" s="5">
        <f>VLOOKUP($A167,'EDGAR-P-2025'!$A$3:$BI$215,W$11,FALSE)</f>
        <v>19.483359995000029</v>
      </c>
      <c r="X167" s="4">
        <f t="shared" si="41"/>
        <v>4.1652073334663999</v>
      </c>
      <c r="Y167" s="486">
        <f>VLOOKUP($A167,'EDGAR-GDP-2025'!$C$3:$AQ$214,'data countries EDGAR'!$Y$11,FALSE)</f>
        <v>0.11191748848824</v>
      </c>
      <c r="Z167" s="46">
        <f t="shared" si="42"/>
        <v>2.2118022049731922E-3</v>
      </c>
      <c r="AA167" s="46">
        <f t="shared" si="46"/>
        <v>2.5264504440070516E-3</v>
      </c>
    </row>
    <row r="168" spans="1:27" ht="15" x14ac:dyDescent="0.25">
      <c r="A168" s="45" t="s">
        <v>27</v>
      </c>
      <c r="B168" s="5">
        <f>VLOOKUP($A168,'EDGAR-2025'!$A$3:$BG$215,B$11,FALSE)</f>
        <v>2436.2695413389001</v>
      </c>
      <c r="C168" s="5">
        <f>VLOOKUP($A168,'EDGAR-2025'!$A$3:$BG$215,C$11,FALSE)</f>
        <v>1739.3020661508999</v>
      </c>
      <c r="D168" s="5">
        <f>VLOOKUP($A168,'EDGAR-2025'!$A$3:$BG$215,D$11,FALSE)</f>
        <v>1746.8967613816999</v>
      </c>
      <c r="E168" s="5">
        <f>VLOOKUP($A168,'EDGAR-2025'!$A$3:$BG$215,E$11,FALSE)</f>
        <v>1832.6123126016</v>
      </c>
      <c r="F168" s="5">
        <f>VLOOKUP($A168,'EDGAR-2025'!$A$3:$BG$215,F$11,FALSE)</f>
        <v>1819.8019768761999</v>
      </c>
      <c r="G168" s="5">
        <f>VLOOKUP($A168,'EDGAR-2025'!$A$3:$BG$215,G$11,FALSE)</f>
        <v>1764.2471865752</v>
      </c>
      <c r="H168" s="5">
        <f>VLOOKUP($A168,'EDGAR-2025'!$A$3:$BG$215,H$11,FALSE)</f>
        <v>1750.1989145181001</v>
      </c>
      <c r="I168" s="5">
        <f>VLOOKUP($A168,'EDGAR-2025'!$A$3:$BG$215,I$11,FALSE)</f>
        <v>1757.1139178742001</v>
      </c>
      <c r="J168" s="5">
        <f>VLOOKUP($A168,'EDGAR-2025'!$A$3:$BG$215,J$11,FALSE)</f>
        <v>1734.6382442792001</v>
      </c>
      <c r="K168" s="5">
        <f>VLOOKUP($A168,'EDGAR-2025'!$A$3:$BG$215,K$11,FALSE)</f>
        <v>1763.2401319838</v>
      </c>
      <c r="L168" s="5">
        <f>VLOOKUP($A168,'EDGAR-2025'!$A$3:$BG$215,L$11,FALSE)</f>
        <v>1831.1327548908</v>
      </c>
      <c r="M168" s="5">
        <f>VLOOKUP($A168,'EDGAR-2025'!$A$3:$BG$215,M$11,FALSE)</f>
        <v>1858.0020311188</v>
      </c>
      <c r="N168" s="5">
        <f>VLOOKUP($A168,'EDGAR-2025'!$A$3:$BG$215,N$11,FALSE)</f>
        <v>1784.1991488506001</v>
      </c>
      <c r="O168" s="5">
        <f>VLOOKUP($A168,'EDGAR-2025'!$A$3:$BG$215,O$11,FALSE)</f>
        <v>1938.4595531351999</v>
      </c>
      <c r="P168" s="5">
        <f>VLOOKUP($A168,'EDGAR-2025'!$A$3:$BG$215,P$11,FALSE)</f>
        <v>1895.4728805241</v>
      </c>
      <c r="Q168" s="5">
        <f>VLOOKUP($A168,'EDGAR-2025'!$A$3:$BG$215,Q$11,FALSE)</f>
        <v>1948.3023700442</v>
      </c>
      <c r="R168" s="5">
        <f>VLOOKUP($A168,'EDGAR-2025'!$A$3:$BG$215,R$11,FALSE)</f>
        <v>2009.1540965653001</v>
      </c>
      <c r="S168" s="5"/>
      <c r="T168" s="46">
        <f t="shared" si="43"/>
        <v>3.850446781211514E-2</v>
      </c>
      <c r="U168" s="15">
        <f t="shared" si="44"/>
        <v>1.4673581779493849E-2</v>
      </c>
      <c r="V168" s="15">
        <f t="shared" si="45"/>
        <v>-3.9721637023054979E-2</v>
      </c>
      <c r="W168" s="5">
        <f>VLOOKUP($A168,'EDGAR-P-2025'!$A$3:$BI$215,W$11,FALSE)</f>
        <v>143.89555100999661</v>
      </c>
      <c r="X168" s="4">
        <f t="shared" si="41"/>
        <v>12.912157589846</v>
      </c>
      <c r="Y168" s="486">
        <f>VLOOKUP($A168,'EDGAR-GDP-2025'!$C$3:$AQ$214,'data countries EDGAR'!$Y$11,FALSE)</f>
        <v>0.34078201765704003</v>
      </c>
      <c r="Z168" s="46">
        <f t="shared" si="42"/>
        <v>5.0639801151129177E-2</v>
      </c>
      <c r="AA168" s="46">
        <f t="shared" si="46"/>
        <v>1.865925481195959E-2</v>
      </c>
    </row>
    <row r="169" spans="1:27" ht="15" x14ac:dyDescent="0.25">
      <c r="A169" s="45" t="s">
        <v>199</v>
      </c>
      <c r="B169" s="5">
        <f>VLOOKUP($A169,'EDGAR-2025'!$A$3:$BG$215,B$11,FALSE)</f>
        <v>0.55302212663264005</v>
      </c>
      <c r="C169" s="5">
        <f>VLOOKUP($A169,'EDGAR-2025'!$A$3:$BG$215,C$11,FALSE)</f>
        <v>0.74191211469226004</v>
      </c>
      <c r="D169" s="5">
        <f>VLOOKUP($A169,'EDGAR-2025'!$A$3:$BG$215,D$11,FALSE)</f>
        <v>0.73121032216114001</v>
      </c>
      <c r="E169" s="5">
        <f>VLOOKUP($A169,'EDGAR-2025'!$A$3:$BG$215,E$11,FALSE)</f>
        <v>0.76176929939881</v>
      </c>
      <c r="F169" s="5">
        <f>VLOOKUP($A169,'EDGAR-2025'!$A$3:$BG$215,F$11,FALSE)</f>
        <v>0.84722828138900996</v>
      </c>
      <c r="G169" s="5">
        <f>VLOOKUP($A169,'EDGAR-2025'!$A$3:$BG$215,G$11,FALSE)</f>
        <v>0.94308484888548005</v>
      </c>
      <c r="H169" s="5">
        <f>VLOOKUP($A169,'EDGAR-2025'!$A$3:$BG$215,H$11,FALSE)</f>
        <v>0.95923616089090002</v>
      </c>
      <c r="I169" s="5">
        <f>VLOOKUP($A169,'EDGAR-2025'!$A$3:$BG$215,I$11,FALSE)</f>
        <v>1.1071969608094001</v>
      </c>
      <c r="J169" s="5">
        <f>VLOOKUP($A169,'EDGAR-2025'!$A$3:$BG$215,J$11,FALSE)</f>
        <v>1.2105926514017</v>
      </c>
      <c r="K169" s="5">
        <f>VLOOKUP($A169,'EDGAR-2025'!$A$3:$BG$215,K$11,FALSE)</f>
        <v>1.3114836803150001</v>
      </c>
      <c r="L169" s="5">
        <f>VLOOKUP($A169,'EDGAR-2025'!$A$3:$BG$215,L$11,FALSE)</f>
        <v>1.4591001331658999</v>
      </c>
      <c r="M169" s="5">
        <f>VLOOKUP($A169,'EDGAR-2025'!$A$3:$BG$215,M$11,FALSE)</f>
        <v>1.5151491176494001</v>
      </c>
      <c r="N169" s="5">
        <f>VLOOKUP($A169,'EDGAR-2025'!$A$3:$BG$215,N$11,FALSE)</f>
        <v>1.4553677711058</v>
      </c>
      <c r="O169" s="5">
        <f>VLOOKUP($A169,'EDGAR-2025'!$A$3:$BG$215,O$11,FALSE)</f>
        <v>1.7065965325279999</v>
      </c>
      <c r="P169" s="5">
        <f>VLOOKUP($A169,'EDGAR-2025'!$A$3:$BG$215,P$11,FALSE)</f>
        <v>2.2012471511687002</v>
      </c>
      <c r="Q169" s="5">
        <f>VLOOKUP($A169,'EDGAR-2025'!$A$3:$BG$215,Q$11,FALSE)</f>
        <v>2.2883067238931001</v>
      </c>
      <c r="R169" s="5">
        <f>VLOOKUP($A169,'EDGAR-2025'!$A$3:$BG$215,R$11,FALSE)</f>
        <v>2.3113819996754001</v>
      </c>
      <c r="S169" s="5"/>
      <c r="T169" s="46">
        <f t="shared" si="43"/>
        <v>0.1125568354883717</v>
      </c>
      <c r="U169" s="15">
        <f t="shared" si="44"/>
        <v>3.8413391383830042E-2</v>
      </c>
      <c r="V169" s="15">
        <f t="shared" si="45"/>
        <v>-3.9455751151639018E-2</v>
      </c>
      <c r="W169" s="5">
        <f>VLOOKUP($A169,'EDGAR-P-2025'!$A$3:$BI$215,W$11,FALSE)</f>
        <v>12.79441199800025</v>
      </c>
      <c r="X169" s="4">
        <f t="shared" si="41"/>
        <v>0.11842272375520001</v>
      </c>
      <c r="Y169" s="486">
        <f>VLOOKUP($A169,'EDGAR-GDP-2025'!$C$3:$AQ$214,'data countries EDGAR'!$Y$11,FALSE)</f>
        <v>4.6748712501788997E-2</v>
      </c>
      <c r="Z169" s="46">
        <f t="shared" si="42"/>
        <v>4.1295353151940962E-5</v>
      </c>
      <c r="AA169" s="46">
        <f t="shared" si="46"/>
        <v>1.6590797419671057E-3</v>
      </c>
    </row>
    <row r="170" spans="1:27" ht="15" x14ac:dyDescent="0.25">
      <c r="A170" s="45" t="s">
        <v>200</v>
      </c>
      <c r="B170" s="5">
        <f>VLOOKUP($A170,'EDGAR-2025'!$A$3:$BG$215,B$11,FALSE)</f>
        <v>9.5399544461271003E-3</v>
      </c>
      <c r="C170" s="5">
        <f>VLOOKUP($A170,'EDGAR-2025'!$A$3:$BG$215,C$11,FALSE)</f>
        <v>9.7272784327092996E-3</v>
      </c>
      <c r="D170" s="5">
        <f>VLOOKUP($A170,'EDGAR-2025'!$A$3:$BG$215,D$11,FALSE)</f>
        <v>1.1498506740689E-2</v>
      </c>
      <c r="E170" s="5">
        <f>VLOOKUP($A170,'EDGAR-2025'!$A$3:$BG$215,E$11,FALSE)</f>
        <v>1.2030761788455E-2</v>
      </c>
      <c r="F170" s="5">
        <f>VLOOKUP($A170,'EDGAR-2025'!$A$3:$BG$215,F$11,FALSE)</f>
        <v>1.2210631208018E-2</v>
      </c>
      <c r="G170" s="5">
        <f>VLOOKUP($A170,'EDGAR-2025'!$A$3:$BG$215,G$11,FALSE)</f>
        <v>1.4896749354723999E-2</v>
      </c>
      <c r="H170" s="5">
        <f>VLOOKUP($A170,'EDGAR-2025'!$A$3:$BG$215,H$11,FALSE)</f>
        <v>1.4878296214789E-2</v>
      </c>
      <c r="I170" s="5">
        <f>VLOOKUP($A170,'EDGAR-2025'!$A$3:$BG$215,I$11,FALSE)</f>
        <v>1.4995960538314999E-2</v>
      </c>
      <c r="J170" s="5">
        <f>VLOOKUP($A170,'EDGAR-2025'!$A$3:$BG$215,J$11,FALSE)</f>
        <v>1.5675013251326999E-2</v>
      </c>
      <c r="K170" s="5">
        <f>VLOOKUP($A170,'EDGAR-2025'!$A$3:$BG$215,K$11,FALSE)</f>
        <v>1.6364719226256999E-2</v>
      </c>
      <c r="L170" s="5">
        <f>VLOOKUP($A170,'EDGAR-2025'!$A$3:$BG$215,L$11,FALSE)</f>
        <v>1.720861364348E-2</v>
      </c>
      <c r="M170" s="5">
        <f>VLOOKUP($A170,'EDGAR-2025'!$A$3:$BG$215,M$11,FALSE)</f>
        <v>1.6924944310588001E-2</v>
      </c>
      <c r="N170" s="5">
        <f>VLOOKUP($A170,'EDGAR-2025'!$A$3:$BG$215,N$11,FALSE)</f>
        <v>1.5589204172399999E-2</v>
      </c>
      <c r="O170" s="5">
        <f>VLOOKUP($A170,'EDGAR-2025'!$A$3:$BG$215,O$11,FALSE)</f>
        <v>1.5944080239454001E-2</v>
      </c>
      <c r="P170" s="5">
        <f>VLOOKUP($A170,'EDGAR-2025'!$A$3:$BG$215,P$11,FALSE)</f>
        <v>1.7287472785442001E-2</v>
      </c>
      <c r="Q170" s="5">
        <f>VLOOKUP($A170,'EDGAR-2025'!$A$3:$BG$215,Q$11,FALSE)</f>
        <v>1.7340819504411999E-2</v>
      </c>
      <c r="R170" s="5">
        <f>VLOOKUP($A170,'EDGAR-2025'!$A$3:$BG$215,R$11,FALSE)</f>
        <v>1.7572642798089001E-2</v>
      </c>
      <c r="S170" s="5"/>
      <c r="T170" s="46">
        <f t="shared" si="43"/>
        <v>5.1567912993519816E-2</v>
      </c>
      <c r="U170" s="15">
        <f t="shared" si="44"/>
        <v>-1.6484147925505677E-2</v>
      </c>
      <c r="V170" s="15">
        <f t="shared" si="45"/>
        <v>-7.8921390444539385E-2</v>
      </c>
      <c r="W170" s="5">
        <f>VLOOKUP($A170,'EDGAR-P-2025'!$A$3:$BI$215,W$11,FALSE)</f>
        <v>4.0960000000000484E-3</v>
      </c>
      <c r="X170" s="4">
        <f t="shared" si="41"/>
        <v>4.1320664820771</v>
      </c>
      <c r="Y170" s="486">
        <f>VLOOKUP($A170,'EDGAR-GDP-2025'!$C$3:$AQ$214,'data countries EDGAR'!$Y$11,FALSE)</f>
        <v>0</v>
      </c>
      <c r="Z170" s="46">
        <f t="shared" si="42"/>
        <v>4.6128895449378023E-7</v>
      </c>
      <c r="AA170" s="46">
        <f t="shared" si="46"/>
        <v>5.3113739218023367E-7</v>
      </c>
    </row>
    <row r="171" spans="1:27" ht="15" x14ac:dyDescent="0.25">
      <c r="A171" s="45" t="s">
        <v>201</v>
      </c>
      <c r="B171" s="5">
        <f>VLOOKUP($A171,'EDGAR-2025'!$A$3:$BG$215,B$11,FALSE)</f>
        <v>2.0797672361396E-2</v>
      </c>
      <c r="C171" s="5">
        <f>VLOOKUP($A171,'EDGAR-2025'!$A$3:$BG$215,C$11,FALSE)</f>
        <v>6.0769899391029003E-2</v>
      </c>
      <c r="D171" s="5">
        <f>VLOOKUP($A171,'EDGAR-2025'!$A$3:$BG$215,D$11,FALSE)</f>
        <v>9.8743424078177003E-2</v>
      </c>
      <c r="E171" s="5">
        <f>VLOOKUP($A171,'EDGAR-2025'!$A$3:$BG$215,E$11,FALSE)</f>
        <v>7.7770479428313E-2</v>
      </c>
      <c r="F171" s="5">
        <f>VLOOKUP($A171,'EDGAR-2025'!$A$3:$BG$215,F$11,FALSE)</f>
        <v>7.9826828213658996E-2</v>
      </c>
      <c r="G171" s="5">
        <f>VLOOKUP($A171,'EDGAR-2025'!$A$3:$BG$215,G$11,FALSE)</f>
        <v>9.1007002962550002E-2</v>
      </c>
      <c r="H171" s="5">
        <f>VLOOKUP($A171,'EDGAR-2025'!$A$3:$BG$215,H$11,FALSE)</f>
        <v>9.7307011014546002E-2</v>
      </c>
      <c r="I171" s="5">
        <f>VLOOKUP($A171,'EDGAR-2025'!$A$3:$BG$215,I$11,FALSE)</f>
        <v>0.10188385467831</v>
      </c>
      <c r="J171" s="5">
        <f>VLOOKUP($A171,'EDGAR-2025'!$A$3:$BG$215,J$11,FALSE)</f>
        <v>0.1115379145568</v>
      </c>
      <c r="K171" s="5">
        <f>VLOOKUP($A171,'EDGAR-2025'!$A$3:$BG$215,K$11,FALSE)</f>
        <v>0.10399026702377</v>
      </c>
      <c r="L171" s="5">
        <f>VLOOKUP($A171,'EDGAR-2025'!$A$3:$BG$215,L$11,FALSE)</f>
        <v>0.11108959264198</v>
      </c>
      <c r="M171" s="5">
        <f>VLOOKUP($A171,'EDGAR-2025'!$A$3:$BG$215,M$11,FALSE)</f>
        <v>0.13017554279308</v>
      </c>
      <c r="N171" s="5">
        <f>VLOOKUP($A171,'EDGAR-2025'!$A$3:$BG$215,N$11,FALSE)</f>
        <v>0.11961375879928</v>
      </c>
      <c r="O171" s="5">
        <f>VLOOKUP($A171,'EDGAR-2025'!$A$3:$BG$215,O$11,FALSE)</f>
        <v>0.11621631118009</v>
      </c>
      <c r="P171" s="5">
        <f>VLOOKUP($A171,'EDGAR-2025'!$A$3:$BG$215,P$11,FALSE)</f>
        <v>0.13014172468842999</v>
      </c>
      <c r="Q171" s="5">
        <f>VLOOKUP($A171,'EDGAR-2025'!$A$3:$BG$215,Q$11,FALSE)</f>
        <v>0.13054355838775999</v>
      </c>
      <c r="R171" s="5">
        <f>VLOOKUP($A171,'EDGAR-2025'!$A$3:$BG$215,R$11,FALSE)</f>
        <v>0.13512034144912999</v>
      </c>
      <c r="S171" s="5"/>
      <c r="T171" s="46">
        <f t="shared" si="43"/>
        <v>6.8269135385403468E-2</v>
      </c>
      <c r="U171" s="15">
        <f t="shared" si="44"/>
        <v>0.17180682453855312</v>
      </c>
      <c r="V171" s="15">
        <f t="shared" si="45"/>
        <v>-8.1134933392122965E-2</v>
      </c>
      <c r="W171" s="5">
        <f>VLOOKUP($A171,'EDGAR-P-2025'!$A$3:$BI$215,W$11,FALSE)</f>
        <v>5.6344999999999784E-2</v>
      </c>
      <c r="X171" s="4">
        <f t="shared" si="41"/>
        <v>2.310329981242</v>
      </c>
      <c r="Y171" s="486">
        <f>VLOOKUP($A171,'EDGAR-GDP-2025'!$C$3:$AQ$214,'data countries EDGAR'!$Y$11,FALSE)</f>
        <v>9.2398953268149994E-2</v>
      </c>
      <c r="Z171" s="46">
        <f t="shared" si="42"/>
        <v>3.5479313215887344E-6</v>
      </c>
      <c r="AA171" s="46">
        <f t="shared" si="46"/>
        <v>7.306380947850292E-6</v>
      </c>
    </row>
    <row r="172" spans="1:27" ht="15" x14ac:dyDescent="0.25">
      <c r="A172" s="45" t="s">
        <v>202</v>
      </c>
      <c r="B172" s="5">
        <f>VLOOKUP($A172,'EDGAR-2025'!$A$3:$BG$215,B$11,FALSE)</f>
        <v>7.1496540900040997E-2</v>
      </c>
      <c r="C172" s="5">
        <f>VLOOKUP($A172,'EDGAR-2025'!$A$3:$BG$215,C$11,FALSE)</f>
        <v>0.11544679255548</v>
      </c>
      <c r="D172" s="5">
        <f>VLOOKUP($A172,'EDGAR-2025'!$A$3:$BG$215,D$11,FALSE)</f>
        <v>0.18227106046183</v>
      </c>
      <c r="E172" s="5">
        <f>VLOOKUP($A172,'EDGAR-2025'!$A$3:$BG$215,E$11,FALSE)</f>
        <v>0.14115884261576001</v>
      </c>
      <c r="F172" s="5">
        <f>VLOOKUP($A172,'EDGAR-2025'!$A$3:$BG$215,F$11,FALSE)</f>
        <v>0.14588200013506999</v>
      </c>
      <c r="G172" s="5">
        <f>VLOOKUP($A172,'EDGAR-2025'!$A$3:$BG$215,G$11,FALSE)</f>
        <v>0.16670294014183001</v>
      </c>
      <c r="H172" s="5">
        <f>VLOOKUP($A172,'EDGAR-2025'!$A$3:$BG$215,H$11,FALSE)</f>
        <v>0.17777410371863001</v>
      </c>
      <c r="I172" s="5">
        <f>VLOOKUP($A172,'EDGAR-2025'!$A$3:$BG$215,I$11,FALSE)</f>
        <v>0.18240606515377</v>
      </c>
      <c r="J172" s="5">
        <f>VLOOKUP($A172,'EDGAR-2025'!$A$3:$BG$215,J$11,FALSE)</f>
        <v>0.19635444300144</v>
      </c>
      <c r="K172" s="5">
        <f>VLOOKUP($A172,'EDGAR-2025'!$A$3:$BG$215,K$11,FALSE)</f>
        <v>0.19627000794150001</v>
      </c>
      <c r="L172" s="5">
        <f>VLOOKUP($A172,'EDGAR-2025'!$A$3:$BG$215,L$11,FALSE)</f>
        <v>0.25922050404048003</v>
      </c>
      <c r="M172" s="5">
        <f>VLOOKUP($A172,'EDGAR-2025'!$A$3:$BG$215,M$11,FALSE)</f>
        <v>0.29471206167396002</v>
      </c>
      <c r="N172" s="5">
        <f>VLOOKUP($A172,'EDGAR-2025'!$A$3:$BG$215,N$11,FALSE)</f>
        <v>0.2776449537397</v>
      </c>
      <c r="O172" s="5">
        <f>VLOOKUP($A172,'EDGAR-2025'!$A$3:$BG$215,O$11,FALSE)</f>
        <v>0.28222621490772998</v>
      </c>
      <c r="P172" s="5">
        <f>VLOOKUP($A172,'EDGAR-2025'!$A$3:$BG$215,P$11,FALSE)</f>
        <v>0.29606497550626998</v>
      </c>
      <c r="Q172" s="5">
        <f>VLOOKUP($A172,'EDGAR-2025'!$A$3:$BG$215,Q$11,FALSE)</f>
        <v>0.29701522264022001</v>
      </c>
      <c r="R172" s="5">
        <f>VLOOKUP($A172,'EDGAR-2025'!$A$3:$BG$215,R$11,FALSE)</f>
        <v>0.30746017256776997</v>
      </c>
      <c r="S172" s="5"/>
      <c r="T172" s="46">
        <f t="shared" si="43"/>
        <v>0.32073415984037124</v>
      </c>
      <c r="U172" s="15">
        <f t="shared" si="44"/>
        <v>0.13691647489404479</v>
      </c>
      <c r="V172" s="15">
        <f t="shared" si="45"/>
        <v>-5.7911128025500913E-2</v>
      </c>
      <c r="W172" s="5">
        <f>VLOOKUP($A172,'EDGAR-P-2025'!$A$3:$BI$215,W$11,FALSE)</f>
        <v>0.18045400003999573</v>
      </c>
      <c r="X172" s="4">
        <f t="shared" si="41"/>
        <v>1.6331700134585001</v>
      </c>
      <c r="Y172" s="486">
        <f>VLOOKUP($A172,'EDGAR-GDP-2025'!$C$3:$AQ$214,'data countries EDGAR'!$Y$11,FALSE)</f>
        <v>8.2764814258697E-2</v>
      </c>
      <c r="Z172" s="46">
        <f t="shared" si="42"/>
        <v>8.0323702289076817E-6</v>
      </c>
      <c r="AA172" s="46">
        <f t="shared" si="46"/>
        <v>2.3399869870540522E-5</v>
      </c>
    </row>
    <row r="173" spans="1:27" ht="15" x14ac:dyDescent="0.25">
      <c r="A173" s="45" t="s">
        <v>203</v>
      </c>
      <c r="B173" s="5">
        <f>VLOOKUP($A173,'EDGAR-2025'!$A$3:$BG$215,B$11,FALSE)</f>
        <v>9.0966865028832999E-2</v>
      </c>
      <c r="C173" s="5">
        <f>VLOOKUP($A173,'EDGAR-2025'!$A$3:$BG$215,C$11,FALSE)</f>
        <v>2.3175673597922001E-2</v>
      </c>
      <c r="D173" s="5">
        <f>VLOOKUP($A173,'EDGAR-2025'!$A$3:$BG$215,D$11,FALSE)</f>
        <v>3.6092890483980997E-2</v>
      </c>
      <c r="E173" s="5">
        <f>VLOOKUP($A173,'EDGAR-2025'!$A$3:$BG$215,E$11,FALSE)</f>
        <v>2.7711438435905001E-2</v>
      </c>
      <c r="F173" s="5">
        <f>VLOOKUP($A173,'EDGAR-2025'!$A$3:$BG$215,F$11,FALSE)</f>
        <v>2.8386110386131001E-2</v>
      </c>
      <c r="G173" s="5">
        <f>VLOOKUP($A173,'EDGAR-2025'!$A$3:$BG$215,G$11,FALSE)</f>
        <v>3.3309952202922002E-2</v>
      </c>
      <c r="H173" s="5">
        <f>VLOOKUP($A173,'EDGAR-2025'!$A$3:$BG$215,H$11,FALSE)</f>
        <v>3.7174070559986998E-2</v>
      </c>
      <c r="I173" s="5">
        <f>VLOOKUP($A173,'EDGAR-2025'!$A$3:$BG$215,I$11,FALSE)</f>
        <v>3.7931934366617001E-2</v>
      </c>
      <c r="J173" s="5">
        <f>VLOOKUP($A173,'EDGAR-2025'!$A$3:$BG$215,J$11,FALSE)</f>
        <v>4.1043516083003002E-2</v>
      </c>
      <c r="K173" s="5">
        <f>VLOOKUP($A173,'EDGAR-2025'!$A$3:$BG$215,K$11,FALSE)</f>
        <v>3.7445034971382997E-2</v>
      </c>
      <c r="L173" s="5">
        <f>VLOOKUP($A173,'EDGAR-2025'!$A$3:$BG$215,L$11,FALSE)</f>
        <v>2.817929525984E-2</v>
      </c>
      <c r="M173" s="5">
        <f>VLOOKUP($A173,'EDGAR-2025'!$A$3:$BG$215,M$11,FALSE)</f>
        <v>3.5009301110521002E-2</v>
      </c>
      <c r="N173" s="5">
        <f>VLOOKUP($A173,'EDGAR-2025'!$A$3:$BG$215,N$11,FALSE)</f>
        <v>3.2488598726474999E-2</v>
      </c>
      <c r="O173" s="5">
        <f>VLOOKUP($A173,'EDGAR-2025'!$A$3:$BG$215,O$11,FALSE)</f>
        <v>2.8839554496256001E-2</v>
      </c>
      <c r="P173" s="5">
        <f>VLOOKUP($A173,'EDGAR-2025'!$A$3:$BG$215,P$11,FALSE)</f>
        <v>2.8732073625324001E-2</v>
      </c>
      <c r="Q173" s="5">
        <f>VLOOKUP($A173,'EDGAR-2025'!$A$3:$BG$215,Q$11,FALSE)</f>
        <v>2.8763849567220001E-2</v>
      </c>
      <c r="R173" s="5">
        <f>VLOOKUP($A173,'EDGAR-2025'!$A$3:$BG$215,R$11,FALSE)</f>
        <v>2.8653081338532001E-2</v>
      </c>
      <c r="S173" s="5"/>
      <c r="T173" s="46">
        <f t="shared" si="43"/>
        <v>-0.24744908687157718</v>
      </c>
      <c r="U173" s="15">
        <f t="shared" si="44"/>
        <v>0.24237674461699021</v>
      </c>
      <c r="V173" s="15">
        <f t="shared" si="45"/>
        <v>-7.2000934154280549E-2</v>
      </c>
      <c r="W173" s="5">
        <f>VLOOKUP($A173,'EDGAR-P-2025'!$A$3:$BI$215,W$11,FALSE)</f>
        <v>6.3750000000000664E-3</v>
      </c>
      <c r="X173" s="4">
        <f t="shared" si="41"/>
        <v>5.4916550761601002</v>
      </c>
      <c r="Y173" s="486">
        <f>VLOOKUP($A173,'EDGAR-GDP-2025'!$C$3:$AQ$214,'data countries EDGAR'!$Y$11,FALSE)</f>
        <v>0</v>
      </c>
      <c r="Z173" s="46">
        <f t="shared" si="42"/>
        <v>9.541776687990246E-7</v>
      </c>
      <c r="AA173" s="46">
        <f t="shared" si="46"/>
        <v>8.2666036990942008E-7</v>
      </c>
    </row>
    <row r="174" spans="1:27" ht="15" x14ac:dyDescent="0.25">
      <c r="A174" s="45" t="s">
        <v>204</v>
      </c>
      <c r="B174" s="5">
        <f>VLOOKUP($A174,'EDGAR-2025'!$A$3:$BG$215,B$11,FALSE)</f>
        <v>2.9422330804187002E-2</v>
      </c>
      <c r="C174" s="5">
        <f>VLOOKUP($A174,'EDGAR-2025'!$A$3:$BG$215,C$11,FALSE)</f>
        <v>6.6303961795552993E-2</v>
      </c>
      <c r="D174" s="5">
        <f>VLOOKUP($A174,'EDGAR-2025'!$A$3:$BG$215,D$11,FALSE)</f>
        <v>9.7021002034236997E-2</v>
      </c>
      <c r="E174" s="5">
        <f>VLOOKUP($A174,'EDGAR-2025'!$A$3:$BG$215,E$11,FALSE)</f>
        <v>6.8967308054922002E-2</v>
      </c>
      <c r="F174" s="5">
        <f>VLOOKUP($A174,'EDGAR-2025'!$A$3:$BG$215,F$11,FALSE)</f>
        <v>8.7632847391986998E-2</v>
      </c>
      <c r="G174" s="5">
        <f>VLOOKUP($A174,'EDGAR-2025'!$A$3:$BG$215,G$11,FALSE)</f>
        <v>8.2508774638372001E-2</v>
      </c>
      <c r="H174" s="5">
        <f>VLOOKUP($A174,'EDGAR-2025'!$A$3:$BG$215,H$11,FALSE)</f>
        <v>9.2196571898612995E-2</v>
      </c>
      <c r="I174" s="5">
        <f>VLOOKUP($A174,'EDGAR-2025'!$A$3:$BG$215,I$11,FALSE)</f>
        <v>9.5072320590586998E-2</v>
      </c>
      <c r="J174" s="5">
        <f>VLOOKUP($A174,'EDGAR-2025'!$A$3:$BG$215,J$11,FALSE)</f>
        <v>0.10116271405976</v>
      </c>
      <c r="K174" s="5">
        <f>VLOOKUP($A174,'EDGAR-2025'!$A$3:$BG$215,K$11,FALSE)</f>
        <v>0.10914960732308999</v>
      </c>
      <c r="L174" s="5">
        <f>VLOOKUP($A174,'EDGAR-2025'!$A$3:$BG$215,L$11,FALSE)</f>
        <v>0.11021128611309999</v>
      </c>
      <c r="M174" s="5">
        <f>VLOOKUP($A174,'EDGAR-2025'!$A$3:$BG$215,M$11,FALSE)</f>
        <v>0.11651386205052</v>
      </c>
      <c r="N174" s="5">
        <f>VLOOKUP($A174,'EDGAR-2025'!$A$3:$BG$215,N$11,FALSE)</f>
        <v>0.12382358371211</v>
      </c>
      <c r="O174" s="5">
        <f>VLOOKUP($A174,'EDGAR-2025'!$A$3:$BG$215,O$11,FALSE)</f>
        <v>0.11738888556950999</v>
      </c>
      <c r="P174" s="5">
        <f>VLOOKUP($A174,'EDGAR-2025'!$A$3:$BG$215,P$11,FALSE)</f>
        <v>0.12712738617141001</v>
      </c>
      <c r="Q174" s="5">
        <f>VLOOKUP($A174,'EDGAR-2025'!$A$3:$BG$215,Q$11,FALSE)</f>
        <v>0.12751891323285</v>
      </c>
      <c r="R174" s="5">
        <f>VLOOKUP($A174,'EDGAR-2025'!$A$3:$BG$215,R$11,FALSE)</f>
        <v>0.13198389123998</v>
      </c>
      <c r="S174" s="5"/>
      <c r="T174" s="46">
        <f t="shared" si="43"/>
        <v>9.7268218919686067E-3</v>
      </c>
      <c r="U174" s="15">
        <f t="shared" si="44"/>
        <v>5.7186302416907031E-2</v>
      </c>
      <c r="V174" s="15">
        <f t="shared" si="45"/>
        <v>6.2736927031227685E-2</v>
      </c>
      <c r="W174" s="5">
        <f>VLOOKUP($A174,'EDGAR-P-2025'!$A$3:$BI$215,W$11,FALSE)</f>
        <v>0.11048799999999835</v>
      </c>
      <c r="X174" s="4">
        <f t="shared" si="41"/>
        <v>1.0545386109851</v>
      </c>
      <c r="Y174" s="486">
        <f>VLOOKUP($A174,'EDGAR-GDP-2025'!$C$3:$AQ$214,'data countries EDGAR'!$Y$11,FALSE)</f>
        <v>7.0456580547350003E-2</v>
      </c>
      <c r="Z174" s="46">
        <f t="shared" si="42"/>
        <v>3.1755825379994805E-6</v>
      </c>
      <c r="AA174" s="46">
        <f t="shared" si="46"/>
        <v>1.4327223678517599E-5</v>
      </c>
    </row>
    <row r="175" spans="1:27" ht="15" x14ac:dyDescent="0.25">
      <c r="A175" s="45" t="s">
        <v>205</v>
      </c>
      <c r="B175" s="5">
        <f>VLOOKUP($A175,'EDGAR-2025'!$A$3:$BG$215,B$11,FALSE)</f>
        <v>0.12276109176317999</v>
      </c>
      <c r="C175" s="5">
        <f>VLOOKUP($A175,'EDGAR-2025'!$A$3:$BG$215,C$11,FALSE)</f>
        <v>0.21783473176303</v>
      </c>
      <c r="D175" s="5">
        <f>VLOOKUP($A175,'EDGAR-2025'!$A$3:$BG$215,D$11,FALSE)</f>
        <v>0.26307666142028002</v>
      </c>
      <c r="E175" s="5">
        <f>VLOOKUP($A175,'EDGAR-2025'!$A$3:$BG$215,E$11,FALSE)</f>
        <v>0.26769066240734002</v>
      </c>
      <c r="F175" s="5">
        <f>VLOOKUP($A175,'EDGAR-2025'!$A$3:$BG$215,F$11,FALSE)</f>
        <v>0.26814618231449</v>
      </c>
      <c r="G175" s="5">
        <f>VLOOKUP($A175,'EDGAR-2025'!$A$3:$BG$215,G$11,FALSE)</f>
        <v>0.27876873293971</v>
      </c>
      <c r="H175" s="5">
        <f>VLOOKUP($A175,'EDGAR-2025'!$A$3:$BG$215,H$11,FALSE)</f>
        <v>0.28654387307092999</v>
      </c>
      <c r="I175" s="5">
        <f>VLOOKUP($A175,'EDGAR-2025'!$A$3:$BG$215,I$11,FALSE)</f>
        <v>0.32882797349232001</v>
      </c>
      <c r="J175" s="5">
        <f>VLOOKUP($A175,'EDGAR-2025'!$A$3:$BG$215,J$11,FALSE)</f>
        <v>0.35416153798791999</v>
      </c>
      <c r="K175" s="5">
        <f>VLOOKUP($A175,'EDGAR-2025'!$A$3:$BG$215,K$11,FALSE)</f>
        <v>0.31653133709298997</v>
      </c>
      <c r="L175" s="5">
        <f>VLOOKUP($A175,'EDGAR-2025'!$A$3:$BG$215,L$11,FALSE)</f>
        <v>0.34465262408497999</v>
      </c>
      <c r="M175" s="5">
        <f>VLOOKUP($A175,'EDGAR-2025'!$A$3:$BG$215,M$11,FALSE)</f>
        <v>0.37345648764859002</v>
      </c>
      <c r="N175" s="5">
        <f>VLOOKUP($A175,'EDGAR-2025'!$A$3:$BG$215,N$11,FALSE)</f>
        <v>0.31317730025459001</v>
      </c>
      <c r="O175" s="5">
        <f>VLOOKUP($A175,'EDGAR-2025'!$A$3:$BG$215,O$11,FALSE)</f>
        <v>0.34345568088071998</v>
      </c>
      <c r="P175" s="5">
        <f>VLOOKUP($A175,'EDGAR-2025'!$A$3:$BG$215,P$11,FALSE)</f>
        <v>0.33243631224370002</v>
      </c>
      <c r="Q175" s="5">
        <f>VLOOKUP($A175,'EDGAR-2025'!$A$3:$BG$215,Q$11,FALSE)</f>
        <v>0.33333695484943998</v>
      </c>
      <c r="R175" s="5">
        <f>VLOOKUP($A175,'EDGAR-2025'!$A$3:$BG$215,R$11,FALSE)</f>
        <v>0.34975752102376001</v>
      </c>
      <c r="S175" s="5"/>
      <c r="T175" s="46">
        <f t="shared" si="43"/>
        <v>8.884203140913205E-2</v>
      </c>
      <c r="U175" s="15">
        <f t="shared" si="44"/>
        <v>8.3573608760651563E-2</v>
      </c>
      <c r="V175" s="15">
        <f t="shared" si="45"/>
        <v>-0.16140886391755682</v>
      </c>
      <c r="W175" s="5">
        <f>VLOOKUP($A175,'EDGAR-P-2025'!$A$3:$BI$215,W$11,FALSE)</f>
        <v>0.19890900001000039</v>
      </c>
      <c r="X175" s="4">
        <f t="shared" si="41"/>
        <v>1.8775243333877001</v>
      </c>
      <c r="Y175" s="486">
        <f>VLOOKUP($A175,'EDGAR-GDP-2025'!$C$3:$AQ$214,'data countries EDGAR'!$Y$11,FALSE)</f>
        <v>0.25854326616003998</v>
      </c>
      <c r="Z175" s="46">
        <f t="shared" si="42"/>
        <v>1.017854768529826E-5</v>
      </c>
      <c r="AA175" s="46">
        <f t="shared" si="46"/>
        <v>2.5792970592404401E-5</v>
      </c>
    </row>
    <row r="176" spans="1:27" ht="15" x14ac:dyDescent="0.25">
      <c r="A176" s="45" t="s">
        <v>206</v>
      </c>
      <c r="B176" s="5">
        <f>VLOOKUP($A176,'EDGAR-2025'!$A$3:$BG$215,B$11,FALSE)</f>
        <v>3.8585597398028998E-2</v>
      </c>
      <c r="C176" s="5">
        <f>VLOOKUP($A176,'EDGAR-2025'!$A$3:$BG$215,C$11,FALSE)</f>
        <v>8.9278997370938001E-2</v>
      </c>
      <c r="D176" s="5">
        <f>VLOOKUP($A176,'EDGAR-2025'!$A$3:$BG$215,D$11,FALSE)</f>
        <v>0.12361400685575</v>
      </c>
      <c r="E176" s="5">
        <f>VLOOKUP($A176,'EDGAR-2025'!$A$3:$BG$215,E$11,FALSE)</f>
        <v>0.12725173075522</v>
      </c>
      <c r="F176" s="5">
        <f>VLOOKUP($A176,'EDGAR-2025'!$A$3:$BG$215,F$11,FALSE)</f>
        <v>0.13277007621983</v>
      </c>
      <c r="G176" s="5">
        <f>VLOOKUP($A176,'EDGAR-2025'!$A$3:$BG$215,G$11,FALSE)</f>
        <v>0.13341219550482</v>
      </c>
      <c r="H176" s="5">
        <f>VLOOKUP($A176,'EDGAR-2025'!$A$3:$BG$215,H$11,FALSE)</f>
        <v>0.13161031062101999</v>
      </c>
      <c r="I176" s="5">
        <f>VLOOKUP($A176,'EDGAR-2025'!$A$3:$BG$215,I$11,FALSE)</f>
        <v>0.14071795177235999</v>
      </c>
      <c r="J176" s="5">
        <f>VLOOKUP($A176,'EDGAR-2025'!$A$3:$BG$215,J$11,FALSE)</f>
        <v>0.1464036490418</v>
      </c>
      <c r="K176" s="5">
        <f>VLOOKUP($A176,'EDGAR-2025'!$A$3:$BG$215,K$11,FALSE)</f>
        <v>0.14909879932434</v>
      </c>
      <c r="L176" s="5">
        <f>VLOOKUP($A176,'EDGAR-2025'!$A$3:$BG$215,L$11,FALSE)</f>
        <v>0.15250172403344001</v>
      </c>
      <c r="M176" s="5">
        <f>VLOOKUP($A176,'EDGAR-2025'!$A$3:$BG$215,M$11,FALSE)</f>
        <v>0.15910105078303</v>
      </c>
      <c r="N176" s="5">
        <f>VLOOKUP($A176,'EDGAR-2025'!$A$3:$BG$215,N$11,FALSE)</f>
        <v>0.15406379054687999</v>
      </c>
      <c r="O176" s="5">
        <f>VLOOKUP($A176,'EDGAR-2025'!$A$3:$BG$215,O$11,FALSE)</f>
        <v>0.15833310063059999</v>
      </c>
      <c r="P176" s="5">
        <f>VLOOKUP($A176,'EDGAR-2025'!$A$3:$BG$215,P$11,FALSE)</f>
        <v>0.14121121239272</v>
      </c>
      <c r="Q176" s="5">
        <f>VLOOKUP($A176,'EDGAR-2025'!$A$3:$BG$215,Q$11,FALSE)</f>
        <v>0.14563546479766001</v>
      </c>
      <c r="R176" s="5">
        <f>VLOOKUP($A176,'EDGAR-2025'!$A$3:$BG$215,R$11,FALSE)</f>
        <v>0.14772185881892999</v>
      </c>
      <c r="S176" s="5"/>
      <c r="T176" s="46">
        <f t="shared" si="43"/>
        <v>2.2823287139271287E-2</v>
      </c>
      <c r="U176" s="15">
        <f t="shared" si="44"/>
        <v>4.3273784551726813E-2</v>
      </c>
      <c r="V176" s="15">
        <f t="shared" si="45"/>
        <v>-3.1660760324075055E-2</v>
      </c>
      <c r="W176" s="5">
        <f>VLOOKUP($A176,'EDGAR-P-2025'!$A$3:$BI$215,W$11,FALSE)</f>
        <v>0.21337899995999371</v>
      </c>
      <c r="X176" s="4">
        <f t="shared" si="41"/>
        <v>0.74562656499871005</v>
      </c>
      <c r="Y176" s="486">
        <f>VLOOKUP($A176,'EDGAR-GDP-2025'!$C$3:$AQ$214,'data countries EDGAR'!$Y$11,FALSE)</f>
        <v>0.12443319167001</v>
      </c>
      <c r="Z176" s="46">
        <f t="shared" si="42"/>
        <v>4.3362953536368831E-6</v>
      </c>
      <c r="AA176" s="46">
        <f t="shared" si="46"/>
        <v>2.766932753534568E-5</v>
      </c>
    </row>
    <row r="177" spans="1:27" ht="15" x14ac:dyDescent="0.25">
      <c r="A177" s="45" t="s">
        <v>207</v>
      </c>
      <c r="B177" s="5">
        <f>VLOOKUP($A177,'EDGAR-2025'!$A$3:$BG$215,B$11,FALSE)</f>
        <v>173.90235123986</v>
      </c>
      <c r="C177" s="5">
        <f>VLOOKUP($A177,'EDGAR-2025'!$A$3:$BG$215,C$11,FALSE)</f>
        <v>346.38372999083998</v>
      </c>
      <c r="D177" s="5">
        <f>VLOOKUP($A177,'EDGAR-2025'!$A$3:$BG$215,D$11,FALSE)</f>
        <v>486.87701171523997</v>
      </c>
      <c r="E177" s="5">
        <f>VLOOKUP($A177,'EDGAR-2025'!$A$3:$BG$215,E$11,FALSE)</f>
        <v>509.21495373393998</v>
      </c>
      <c r="F177" s="5">
        <f>VLOOKUP($A177,'EDGAR-2025'!$A$3:$BG$215,F$11,FALSE)</f>
        <v>539.34265964097995</v>
      </c>
      <c r="G177" s="5">
        <f>VLOOKUP($A177,'EDGAR-2025'!$A$3:$BG$215,G$11,FALSE)</f>
        <v>547.19637428021997</v>
      </c>
      <c r="H177" s="5">
        <f>VLOOKUP($A177,'EDGAR-2025'!$A$3:$BG$215,H$11,FALSE)</f>
        <v>585.92775081513003</v>
      </c>
      <c r="I177" s="5">
        <f>VLOOKUP($A177,'EDGAR-2025'!$A$3:$BG$215,I$11,FALSE)</f>
        <v>611.44829335155998</v>
      </c>
      <c r="J177" s="5">
        <f>VLOOKUP($A177,'EDGAR-2025'!$A$3:$BG$215,J$11,FALSE)</f>
        <v>609.50988318455995</v>
      </c>
      <c r="K177" s="5">
        <f>VLOOKUP($A177,'EDGAR-2025'!$A$3:$BG$215,K$11,FALSE)</f>
        <v>603.32946170969001</v>
      </c>
      <c r="L177" s="5">
        <f>VLOOKUP($A177,'EDGAR-2025'!$A$3:$BG$215,L$11,FALSE)</f>
        <v>580.04293160577004</v>
      </c>
      <c r="M177" s="5">
        <f>VLOOKUP($A177,'EDGAR-2025'!$A$3:$BG$215,M$11,FALSE)</f>
        <v>579.80877324066</v>
      </c>
      <c r="N177" s="5">
        <f>VLOOKUP($A177,'EDGAR-2025'!$A$3:$BG$215,N$11,FALSE)</f>
        <v>577.10449997168996</v>
      </c>
      <c r="O177" s="5">
        <f>VLOOKUP($A177,'EDGAR-2025'!$A$3:$BG$215,O$11,FALSE)</f>
        <v>590.32098227637005</v>
      </c>
      <c r="P177" s="5">
        <f>VLOOKUP($A177,'EDGAR-2025'!$A$3:$BG$215,P$11,FALSE)</f>
        <v>620.43077084699996</v>
      </c>
      <c r="Q177" s="5">
        <f>VLOOKUP($A177,'EDGAR-2025'!$A$3:$BG$215,Q$11,FALSE)</f>
        <v>635.43382995473996</v>
      </c>
      <c r="R177" s="5">
        <f>VLOOKUP($A177,'EDGAR-2025'!$A$3:$BG$215,R$11,FALSE)</f>
        <v>652.51103489421996</v>
      </c>
      <c r="S177" s="5"/>
      <c r="T177" s="46">
        <f t="shared" si="43"/>
        <v>-3.8596706412996284E-2</v>
      </c>
      <c r="U177" s="15">
        <f t="shared" si="44"/>
        <v>-4.0369143791096906E-4</v>
      </c>
      <c r="V177" s="15">
        <f t="shared" si="45"/>
        <v>-4.6640778714943654E-3</v>
      </c>
      <c r="W177" s="5">
        <f>VLOOKUP($A177,'EDGAR-P-2025'!$A$3:$BI$215,W$11,FALSE)</f>
        <v>34.140661997999601</v>
      </c>
      <c r="X177" s="4">
        <f t="shared" si="41"/>
        <v>16.982938798159001</v>
      </c>
      <c r="Y177" s="486">
        <f>VLOOKUP($A177,'EDGAR-GDP-2025'!$C$3:$AQ$214,'data countries EDGAR'!$Y$11,FALSE)</f>
        <v>0.30588350350539001</v>
      </c>
      <c r="Z177" s="46">
        <f t="shared" si="42"/>
        <v>1.5802674319417797E-2</v>
      </c>
      <c r="AA177" s="46">
        <f t="shared" si="46"/>
        <v>4.4270952590146724E-3</v>
      </c>
    </row>
    <row r="178" spans="1:27" ht="15" x14ac:dyDescent="0.25">
      <c r="A178" s="45" t="s">
        <v>208</v>
      </c>
      <c r="B178" s="5">
        <f>VLOOKUP($A178,'EDGAR-2025'!$A$3:$BG$215,B$11,FALSE)</f>
        <v>2.3651885109777999</v>
      </c>
      <c r="C178" s="5">
        <f>VLOOKUP($A178,'EDGAR-2025'!$A$3:$BG$215,C$11,FALSE)</f>
        <v>5.7486262466660003</v>
      </c>
      <c r="D178" s="5">
        <f>VLOOKUP($A178,'EDGAR-2025'!$A$3:$BG$215,D$11,FALSE)</f>
        <v>6.9781173141102997</v>
      </c>
      <c r="E178" s="5">
        <f>VLOOKUP($A178,'EDGAR-2025'!$A$3:$BG$215,E$11,FALSE)</f>
        <v>7.4789697637783004</v>
      </c>
      <c r="F178" s="5">
        <f>VLOOKUP($A178,'EDGAR-2025'!$A$3:$BG$215,F$11,FALSE)</f>
        <v>7.3640895728198004</v>
      </c>
      <c r="G178" s="5">
        <f>VLOOKUP($A178,'EDGAR-2025'!$A$3:$BG$215,G$11,FALSE)</f>
        <v>7.8408817193202003</v>
      </c>
      <c r="H178" s="5">
        <f>VLOOKUP($A178,'EDGAR-2025'!$A$3:$BG$215,H$11,FALSE)</f>
        <v>8.3827252868917004</v>
      </c>
      <c r="I178" s="5">
        <f>VLOOKUP($A178,'EDGAR-2025'!$A$3:$BG$215,I$11,FALSE)</f>
        <v>9.2183703808257995</v>
      </c>
      <c r="J178" s="5">
        <f>VLOOKUP($A178,'EDGAR-2025'!$A$3:$BG$215,J$11,FALSE)</f>
        <v>10.297131029434</v>
      </c>
      <c r="K178" s="5">
        <f>VLOOKUP($A178,'EDGAR-2025'!$A$3:$BG$215,K$11,FALSE)</f>
        <v>10.202899798263999</v>
      </c>
      <c r="L178" s="5">
        <f>VLOOKUP($A178,'EDGAR-2025'!$A$3:$BG$215,L$11,FALSE)</f>
        <v>10.735522904912999</v>
      </c>
      <c r="M178" s="5">
        <f>VLOOKUP($A178,'EDGAR-2025'!$A$3:$BG$215,M$11,FALSE)</f>
        <v>11.028839511072</v>
      </c>
      <c r="N178" s="5">
        <f>VLOOKUP($A178,'EDGAR-2025'!$A$3:$BG$215,N$11,FALSE)</f>
        <v>10.814944961145001</v>
      </c>
      <c r="O178" s="5">
        <f>VLOOKUP($A178,'EDGAR-2025'!$A$3:$BG$215,O$11,FALSE)</f>
        <v>13.124116565684</v>
      </c>
      <c r="P178" s="5">
        <f>VLOOKUP($A178,'EDGAR-2025'!$A$3:$BG$215,P$11,FALSE)</f>
        <v>14.543786145525001</v>
      </c>
      <c r="Q178" s="5">
        <f>VLOOKUP($A178,'EDGAR-2025'!$A$3:$BG$215,Q$11,FALSE)</f>
        <v>13.717002602206</v>
      </c>
      <c r="R178" s="5">
        <f>VLOOKUP($A178,'EDGAR-2025'!$A$3:$BG$215,R$11,FALSE)</f>
        <v>14.202340090674999</v>
      </c>
      <c r="S178" s="5"/>
      <c r="T178" s="46">
        <f t="shared" si="43"/>
        <v>5.220311060387206E-2</v>
      </c>
      <c r="U178" s="15">
        <f t="shared" si="44"/>
        <v>2.7322060486198341E-2</v>
      </c>
      <c r="V178" s="15">
        <f t="shared" si="45"/>
        <v>-1.9394112110550532E-2</v>
      </c>
      <c r="W178" s="5">
        <f>VLOOKUP($A178,'EDGAR-P-2025'!$A$3:$BI$215,W$11,FALSE)</f>
        <v>16.743859000000167</v>
      </c>
      <c r="X178" s="4">
        <f t="shared" si="41"/>
        <v>0.65867966942817002</v>
      </c>
      <c r="Y178" s="486">
        <f>VLOOKUP($A178,'EDGAR-GDP-2025'!$C$3:$AQ$214,'data countries EDGAR'!$Y$11,FALSE)</f>
        <v>0.18259807185273999</v>
      </c>
      <c r="Z178" s="46">
        <f t="shared" si="42"/>
        <v>3.0059075846763304E-4</v>
      </c>
      <c r="AA178" s="46">
        <f t="shared" si="46"/>
        <v>2.1712132822982225E-3</v>
      </c>
    </row>
    <row r="179" spans="1:27" ht="15" x14ac:dyDescent="0.25">
      <c r="A179" s="45" t="s">
        <v>209</v>
      </c>
      <c r="B179" s="5">
        <f>VLOOKUP($A179,'EDGAR-2025'!$A$3:$BG$215,B$11,FALSE)</f>
        <v>66.147722541239006</v>
      </c>
      <c r="C179" s="5">
        <f>VLOOKUP($A179,'EDGAR-2025'!$A$3:$BG$215,C$11,FALSE)</f>
        <v>61.585684725237002</v>
      </c>
      <c r="D179" s="5">
        <f>VLOOKUP($A179,'EDGAR-2025'!$A$3:$BG$215,D$11,FALSE)</f>
        <v>60.895929073775001</v>
      </c>
      <c r="E179" s="5">
        <f>VLOOKUP($A179,'EDGAR-2025'!$A$3:$BG$215,E$11,FALSE)</f>
        <v>65.274704402474995</v>
      </c>
      <c r="F179" s="5">
        <f>VLOOKUP($A179,'EDGAR-2025'!$A$3:$BG$215,F$11,FALSE)</f>
        <v>58.028055466089</v>
      </c>
      <c r="G179" s="5">
        <f>VLOOKUP($A179,'EDGAR-2025'!$A$3:$BG$215,G$11,FALSE)</f>
        <v>58.982095814864998</v>
      </c>
      <c r="H179" s="5">
        <f>VLOOKUP($A179,'EDGAR-2025'!$A$3:$BG$215,H$11,FALSE)</f>
        <v>50.088162672087002</v>
      </c>
      <c r="I179" s="5">
        <f>VLOOKUP($A179,'EDGAR-2025'!$A$3:$BG$215,I$11,FALSE)</f>
        <v>57.947107162575001</v>
      </c>
      <c r="J179" s="5">
        <f>VLOOKUP($A179,'EDGAR-2025'!$A$3:$BG$215,J$11,FALSE)</f>
        <v>59.954764482515998</v>
      </c>
      <c r="K179" s="5">
        <f>VLOOKUP($A179,'EDGAR-2025'!$A$3:$BG$215,K$11,FALSE)</f>
        <v>59.883265312062001</v>
      </c>
      <c r="L179" s="5">
        <f>VLOOKUP($A179,'EDGAR-2025'!$A$3:$BG$215,L$11,FALSE)</f>
        <v>58.960835325707997</v>
      </c>
      <c r="M179" s="5">
        <f>VLOOKUP($A179,'EDGAR-2025'!$A$3:$BG$215,M$11,FALSE)</f>
        <v>59.137880867695998</v>
      </c>
      <c r="N179" s="5">
        <f>VLOOKUP($A179,'EDGAR-2025'!$A$3:$BG$215,N$11,FALSE)</f>
        <v>59.042837529629999</v>
      </c>
      <c r="O179" s="5">
        <f>VLOOKUP($A179,'EDGAR-2025'!$A$3:$BG$215,O$11,FALSE)</f>
        <v>58.042142053730998</v>
      </c>
      <c r="P179" s="5">
        <f>VLOOKUP($A179,'EDGAR-2025'!$A$3:$BG$215,P$11,FALSE)</f>
        <v>58.563004761450003</v>
      </c>
      <c r="Q179" s="5">
        <f>VLOOKUP($A179,'EDGAR-2025'!$A$3:$BG$215,Q$11,FALSE)</f>
        <v>56.767929332568997</v>
      </c>
      <c r="R179" s="5">
        <f>VLOOKUP($A179,'EDGAR-2025'!$A$3:$BG$215,R$11,FALSE)</f>
        <v>55.584486863999999</v>
      </c>
      <c r="S179" s="5"/>
      <c r="T179" s="46">
        <f t="shared" si="43"/>
        <v>-1.5403802407017442E-2</v>
      </c>
      <c r="U179" s="15">
        <f t="shared" si="44"/>
        <v>3.0027651577522185E-3</v>
      </c>
      <c r="V179" s="15">
        <f t="shared" si="45"/>
        <v>-1.6071481877856231E-3</v>
      </c>
      <c r="W179" s="5">
        <f>VLOOKUP($A179,'EDGAR-P-2025'!$A$3:$BI$215,W$11,FALSE)</f>
        <v>9.3629999999999196</v>
      </c>
      <c r="X179" s="4">
        <f t="shared" si="41"/>
        <v>6.3161252662283998</v>
      </c>
      <c r="Y179" s="486">
        <f>VLOOKUP($A179,'EDGAR-GDP-2025'!$C$3:$AQ$214,'data countries EDGAR'!$Y$11,FALSE)</f>
        <v>0.29471963605585</v>
      </c>
      <c r="Z179" s="46">
        <f t="shared" si="42"/>
        <v>1.611801535995097E-3</v>
      </c>
      <c r="AA179" s="46">
        <f t="shared" si="46"/>
        <v>1.2141209479940005E-3</v>
      </c>
    </row>
    <row r="180" spans="1:27" ht="15" x14ac:dyDescent="0.25">
      <c r="A180" s="45" t="s">
        <v>210</v>
      </c>
      <c r="B180" s="5">
        <f>VLOOKUP($A180,'EDGAR-2025'!$A$3:$BG$215,B$11,FALSE)</f>
        <v>0.26590490222886998</v>
      </c>
      <c r="C180" s="5">
        <f>VLOOKUP($A180,'EDGAR-2025'!$A$3:$BG$215,C$11,FALSE)</f>
        <v>0.96426542569286</v>
      </c>
      <c r="D180" s="5">
        <f>VLOOKUP($A180,'EDGAR-2025'!$A$3:$BG$215,D$11,FALSE)</f>
        <v>0.91704926237232998</v>
      </c>
      <c r="E180" s="5">
        <f>VLOOKUP($A180,'EDGAR-2025'!$A$3:$BG$215,E$11,FALSE)</f>
        <v>0.78168712452610001</v>
      </c>
      <c r="F180" s="5">
        <f>VLOOKUP($A180,'EDGAR-2025'!$A$3:$BG$215,F$11,FALSE)</f>
        <v>0.88664078159910997</v>
      </c>
      <c r="G180" s="5">
        <f>VLOOKUP($A180,'EDGAR-2025'!$A$3:$BG$215,G$11,FALSE)</f>
        <v>0.80230500032894003</v>
      </c>
      <c r="H180" s="5">
        <f>VLOOKUP($A180,'EDGAR-2025'!$A$3:$BG$215,H$11,FALSE)</f>
        <v>0.92608869139043004</v>
      </c>
      <c r="I180" s="5">
        <f>VLOOKUP($A180,'EDGAR-2025'!$A$3:$BG$215,I$11,FALSE)</f>
        <v>0.98683218072096002</v>
      </c>
      <c r="J180" s="5">
        <f>VLOOKUP($A180,'EDGAR-2025'!$A$3:$BG$215,J$11,FALSE)</f>
        <v>1.1002633948831</v>
      </c>
      <c r="K180" s="5">
        <f>VLOOKUP($A180,'EDGAR-2025'!$A$3:$BG$215,K$11,FALSE)</f>
        <v>1.1527631280427</v>
      </c>
      <c r="L180" s="5">
        <f>VLOOKUP($A180,'EDGAR-2025'!$A$3:$BG$215,L$11,FALSE)</f>
        <v>1.0052806118524</v>
      </c>
      <c r="M180" s="5">
        <f>VLOOKUP($A180,'EDGAR-2025'!$A$3:$BG$215,M$11,FALSE)</f>
        <v>0.89484500012461998</v>
      </c>
      <c r="N180" s="5">
        <f>VLOOKUP($A180,'EDGAR-2025'!$A$3:$BG$215,N$11,FALSE)</f>
        <v>0.83882426621939998</v>
      </c>
      <c r="O180" s="5">
        <f>VLOOKUP($A180,'EDGAR-2025'!$A$3:$BG$215,O$11,FALSE)</f>
        <v>0.78820838995425002</v>
      </c>
      <c r="P180" s="5">
        <f>VLOOKUP($A180,'EDGAR-2025'!$A$3:$BG$215,P$11,FALSE)</f>
        <v>0.84240664422639999</v>
      </c>
      <c r="Q180" s="5">
        <f>VLOOKUP($A180,'EDGAR-2025'!$A$3:$BG$215,Q$11,FALSE)</f>
        <v>0.83947004958274996</v>
      </c>
      <c r="R180" s="5">
        <f>VLOOKUP($A180,'EDGAR-2025'!$A$3:$BG$215,R$11,FALSE)</f>
        <v>0.87821580554976997</v>
      </c>
      <c r="S180" s="5"/>
      <c r="T180" s="46">
        <f t="shared" si="43"/>
        <v>-0.12793826641620076</v>
      </c>
      <c r="U180" s="15">
        <f t="shared" si="44"/>
        <v>-0.10985550743317696</v>
      </c>
      <c r="V180" s="15">
        <f t="shared" si="45"/>
        <v>-6.2603840774009267E-2</v>
      </c>
      <c r="W180" s="5">
        <f>VLOOKUP($A180,'EDGAR-P-2025'!$A$3:$BI$215,W$11,FALSE)</f>
        <v>9.57020000000008E-2</v>
      </c>
      <c r="X180" s="4">
        <f t="shared" si="41"/>
        <v>9.3503270582079008</v>
      </c>
      <c r="Y180" s="486">
        <f>VLOOKUP($A180,'EDGAR-GDP-2025'!$C$3:$AQ$214,'data countries EDGAR'!$Y$11,FALSE)</f>
        <v>0.26487831614705998</v>
      </c>
      <c r="Z180" s="46">
        <f t="shared" si="42"/>
        <v>2.4388979187555855E-5</v>
      </c>
      <c r="AA180" s="46">
        <f t="shared" si="46"/>
        <v>1.2409890309187633E-5</v>
      </c>
    </row>
    <row r="181" spans="1:27" ht="15" x14ac:dyDescent="0.25">
      <c r="A181" s="45" t="s">
        <v>211</v>
      </c>
      <c r="B181" s="5">
        <f>VLOOKUP($A181,'EDGAR-2025'!$A$3:$BG$215,B$11,FALSE)</f>
        <v>0.63298046167398003</v>
      </c>
      <c r="C181" s="5">
        <f>VLOOKUP($A181,'EDGAR-2025'!$A$3:$BG$215,C$11,FALSE)</f>
        <v>0.56748893689461999</v>
      </c>
      <c r="D181" s="5">
        <f>VLOOKUP($A181,'EDGAR-2025'!$A$3:$BG$215,D$11,FALSE)</f>
        <v>0.71026414987337005</v>
      </c>
      <c r="E181" s="5">
        <f>VLOOKUP($A181,'EDGAR-2025'!$A$3:$BG$215,E$11,FALSE)</f>
        <v>0.86844236815923004</v>
      </c>
      <c r="F181" s="5">
        <f>VLOOKUP($A181,'EDGAR-2025'!$A$3:$BG$215,F$11,FALSE)</f>
        <v>0.97437265596709999</v>
      </c>
      <c r="G181" s="5">
        <f>VLOOKUP($A181,'EDGAR-2025'!$A$3:$BG$215,G$11,FALSE)</f>
        <v>1.1227343389908</v>
      </c>
      <c r="H181" s="5">
        <f>VLOOKUP($A181,'EDGAR-2025'!$A$3:$BG$215,H$11,FALSE)</f>
        <v>1.207016712725</v>
      </c>
      <c r="I181" s="5">
        <f>VLOOKUP($A181,'EDGAR-2025'!$A$3:$BG$215,I$11,FALSE)</f>
        <v>1.0223888279311</v>
      </c>
      <c r="J181" s="5">
        <f>VLOOKUP($A181,'EDGAR-2025'!$A$3:$BG$215,J$11,FALSE)</f>
        <v>1.0587268059578001</v>
      </c>
      <c r="K181" s="5">
        <f>VLOOKUP($A181,'EDGAR-2025'!$A$3:$BG$215,K$11,FALSE)</f>
        <v>1.0446301773144</v>
      </c>
      <c r="L181" s="5">
        <f>VLOOKUP($A181,'EDGAR-2025'!$A$3:$BG$215,L$11,FALSE)</f>
        <v>1.2107644851793</v>
      </c>
      <c r="M181" s="5">
        <f>VLOOKUP($A181,'EDGAR-2025'!$A$3:$BG$215,M$11,FALSE)</f>
        <v>1.2073052647682001</v>
      </c>
      <c r="N181" s="5">
        <f>VLOOKUP($A181,'EDGAR-2025'!$A$3:$BG$215,N$11,FALSE)</f>
        <v>1.2307371868728001</v>
      </c>
      <c r="O181" s="5">
        <f>VLOOKUP($A181,'EDGAR-2025'!$A$3:$BG$215,O$11,FALSE)</f>
        <v>1.4723702537061001</v>
      </c>
      <c r="P181" s="5">
        <f>VLOOKUP($A181,'EDGAR-2025'!$A$3:$BG$215,P$11,FALSE)</f>
        <v>1.4668426011563001</v>
      </c>
      <c r="Q181" s="5">
        <f>VLOOKUP($A181,'EDGAR-2025'!$A$3:$BG$215,Q$11,FALSE)</f>
        <v>1.4104253426916</v>
      </c>
      <c r="R181" s="5">
        <f>VLOOKUP($A181,'EDGAR-2025'!$A$3:$BG$215,R$11,FALSE)</f>
        <v>1.4617844659099</v>
      </c>
      <c r="S181" s="5"/>
      <c r="T181" s="46">
        <f t="shared" si="43"/>
        <v>0.15903648149626348</v>
      </c>
      <c r="U181" s="15">
        <f t="shared" si="44"/>
        <v>-2.8570547397478441E-3</v>
      </c>
      <c r="V181" s="15">
        <f t="shared" si="45"/>
        <v>1.9408448541056389E-2</v>
      </c>
      <c r="W181" s="5">
        <f>VLOOKUP($A181,'EDGAR-P-2025'!$A$3:$BI$215,W$11,FALSE)</f>
        <v>7.8831229999996637</v>
      </c>
      <c r="X181" s="4">
        <f t="shared" si="41"/>
        <v>0.15315063138914001</v>
      </c>
      <c r="Y181" s="486">
        <f>VLOOKUP($A181,'EDGAR-GDP-2025'!$C$3:$AQ$214,'data countries EDGAR'!$Y$11,FALSE)</f>
        <v>6.3779235725403005E-2</v>
      </c>
      <c r="Z181" s="46">
        <f t="shared" si="42"/>
        <v>3.290507626612163E-5</v>
      </c>
      <c r="AA181" s="46">
        <f t="shared" si="46"/>
        <v>1.0222220196425273E-3</v>
      </c>
    </row>
    <row r="182" spans="1:27" ht="15" x14ac:dyDescent="0.25">
      <c r="A182" s="45" t="s">
        <v>212</v>
      </c>
      <c r="B182" s="5">
        <f>VLOOKUP($A182,'EDGAR-2025'!$A$3:$BG$215,B$11,FALSE)</f>
        <v>31.648203974278001</v>
      </c>
      <c r="C182" s="5">
        <f>VLOOKUP($A182,'EDGAR-2025'!$A$3:$BG$215,C$11,FALSE)</f>
        <v>41.731486764373997</v>
      </c>
      <c r="D182" s="5">
        <f>VLOOKUP($A182,'EDGAR-2025'!$A$3:$BG$215,D$11,FALSE)</f>
        <v>48.885856791362997</v>
      </c>
      <c r="E182" s="5">
        <f>VLOOKUP($A182,'EDGAR-2025'!$A$3:$BG$215,E$11,FALSE)</f>
        <v>51.336735434753997</v>
      </c>
      <c r="F182" s="5">
        <f>VLOOKUP($A182,'EDGAR-2025'!$A$3:$BG$215,F$11,FALSE)</f>
        <v>50.151531863618999</v>
      </c>
      <c r="G182" s="5">
        <f>VLOOKUP($A182,'EDGAR-2025'!$A$3:$BG$215,G$11,FALSE)</f>
        <v>52.625936265278</v>
      </c>
      <c r="H182" s="5">
        <f>VLOOKUP($A182,'EDGAR-2025'!$A$3:$BG$215,H$11,FALSE)</f>
        <v>53.863071088364997</v>
      </c>
      <c r="I182" s="5">
        <f>VLOOKUP($A182,'EDGAR-2025'!$A$3:$BG$215,I$11,FALSE)</f>
        <v>55.174629048048999</v>
      </c>
      <c r="J182" s="5">
        <f>VLOOKUP($A182,'EDGAR-2025'!$A$3:$BG$215,J$11,FALSE)</f>
        <v>52.972389849614999</v>
      </c>
      <c r="K182" s="5">
        <f>VLOOKUP($A182,'EDGAR-2025'!$A$3:$BG$215,K$11,FALSE)</f>
        <v>56.888052885653003</v>
      </c>
      <c r="L182" s="5">
        <f>VLOOKUP($A182,'EDGAR-2025'!$A$3:$BG$215,L$11,FALSE)</f>
        <v>54.211705018688001</v>
      </c>
      <c r="M182" s="5">
        <f>VLOOKUP($A182,'EDGAR-2025'!$A$3:$BG$215,M$11,FALSE)</f>
        <v>55.887649952951001</v>
      </c>
      <c r="N182" s="5">
        <f>VLOOKUP($A182,'EDGAR-2025'!$A$3:$BG$215,N$11,FALSE)</f>
        <v>53.876825046057</v>
      </c>
      <c r="O182" s="5">
        <f>VLOOKUP($A182,'EDGAR-2025'!$A$3:$BG$215,O$11,FALSE)</f>
        <v>55.717929153132999</v>
      </c>
      <c r="P182" s="5">
        <f>VLOOKUP($A182,'EDGAR-2025'!$A$3:$BG$215,P$11,FALSE)</f>
        <v>56.346650117849997</v>
      </c>
      <c r="Q182" s="5">
        <f>VLOOKUP($A182,'EDGAR-2025'!$A$3:$BG$215,Q$11,FALSE)</f>
        <v>56.101337083688001</v>
      </c>
      <c r="R182" s="5">
        <f>VLOOKUP($A182,'EDGAR-2025'!$A$3:$BG$215,R$11,FALSE)</f>
        <v>58.868050145779002</v>
      </c>
      <c r="S182" s="5"/>
      <c r="T182" s="46">
        <f t="shared" si="43"/>
        <v>-4.7045868705412608E-2</v>
      </c>
      <c r="U182" s="15">
        <f t="shared" si="44"/>
        <v>3.0914816895821096E-2</v>
      </c>
      <c r="V182" s="15">
        <f t="shared" si="45"/>
        <v>-3.5979772071053517E-2</v>
      </c>
      <c r="W182" s="5">
        <f>VLOOKUP($A182,'EDGAR-P-2025'!$A$3:$BI$215,W$11,FALSE)</f>
        <v>5.868103999999926</v>
      </c>
      <c r="X182" s="4">
        <f t="shared" si="41"/>
        <v>9.5239705964569996</v>
      </c>
      <c r="Y182" s="486">
        <f>VLOOKUP($A182,'EDGAR-GDP-2025'!$C$3:$AQ$214,'data countries EDGAR'!$Y$11,FALSE)</f>
        <v>7.7039602758778997E-2</v>
      </c>
      <c r="Z182" s="46">
        <f t="shared" si="42"/>
        <v>1.5232165697457165E-3</v>
      </c>
      <c r="AA182" s="46">
        <f t="shared" si="46"/>
        <v>7.6093004287166059E-4</v>
      </c>
    </row>
    <row r="183" spans="1:27" ht="15" x14ac:dyDescent="0.25">
      <c r="A183" s="45" t="s">
        <v>67</v>
      </c>
      <c r="B183" s="5">
        <f>VLOOKUP($A183,'EDGAR-2025'!$A$3:$BG$215,B$11,FALSE)</f>
        <v>60.634845134258001</v>
      </c>
      <c r="C183" s="5">
        <f>VLOOKUP($A183,'EDGAR-2025'!$A$3:$BG$215,C$11,FALSE)</f>
        <v>42.244424535057</v>
      </c>
      <c r="D183" s="5">
        <f>VLOOKUP($A183,'EDGAR-2025'!$A$3:$BG$215,D$11,FALSE)</f>
        <v>39.911182860982002</v>
      </c>
      <c r="E183" s="5">
        <f>VLOOKUP($A183,'EDGAR-2025'!$A$3:$BG$215,E$11,FALSE)</f>
        <v>37.894281036774998</v>
      </c>
      <c r="F183" s="5">
        <f>VLOOKUP($A183,'EDGAR-2025'!$A$3:$BG$215,F$11,FALSE)</f>
        <v>36.106411527161001</v>
      </c>
      <c r="G183" s="5">
        <f>VLOOKUP($A183,'EDGAR-2025'!$A$3:$BG$215,G$11,FALSE)</f>
        <v>36.380330821774002</v>
      </c>
      <c r="H183" s="5">
        <f>VLOOKUP($A183,'EDGAR-2025'!$A$3:$BG$215,H$11,FALSE)</f>
        <v>33.990215561840998</v>
      </c>
      <c r="I183" s="5">
        <f>VLOOKUP($A183,'EDGAR-2025'!$A$3:$BG$215,I$11,FALSE)</f>
        <v>34.526026150208999</v>
      </c>
      <c r="J183" s="5">
        <f>VLOOKUP($A183,'EDGAR-2025'!$A$3:$BG$215,J$11,FALSE)</f>
        <v>35.444633153116001</v>
      </c>
      <c r="K183" s="5">
        <f>VLOOKUP($A183,'EDGAR-2025'!$A$3:$BG$215,K$11,FALSE)</f>
        <v>37.728843940825001</v>
      </c>
      <c r="L183" s="5">
        <f>VLOOKUP($A183,'EDGAR-2025'!$A$3:$BG$215,L$11,FALSE)</f>
        <v>37.242688394014998</v>
      </c>
      <c r="M183" s="5">
        <f>VLOOKUP($A183,'EDGAR-2025'!$A$3:$BG$215,M$11,FALSE)</f>
        <v>34.807362415509999</v>
      </c>
      <c r="N183" s="5">
        <f>VLOOKUP($A183,'EDGAR-2025'!$A$3:$BG$215,N$11,FALSE)</f>
        <v>32.643851265679999</v>
      </c>
      <c r="O183" s="5">
        <f>VLOOKUP($A183,'EDGAR-2025'!$A$3:$BG$215,O$11,FALSE)</f>
        <v>36.648277308939001</v>
      </c>
      <c r="P183" s="5">
        <f>VLOOKUP($A183,'EDGAR-2025'!$A$3:$BG$215,P$11,FALSE)</f>
        <v>33.188678505212998</v>
      </c>
      <c r="Q183" s="5">
        <f>VLOOKUP($A183,'EDGAR-2025'!$A$3:$BG$215,Q$11,FALSE)</f>
        <v>31.148284794677</v>
      </c>
      <c r="R183" s="5">
        <f>VLOOKUP($A183,'EDGAR-2025'!$A$3:$BG$215,R$11,FALSE)</f>
        <v>29.892541267475998</v>
      </c>
      <c r="S183" s="5"/>
      <c r="T183" s="46">
        <f t="shared" si="43"/>
        <v>-1.2885514000177234E-2</v>
      </c>
      <c r="U183" s="15">
        <f t="shared" si="44"/>
        <v>-6.5390713815825396E-2</v>
      </c>
      <c r="V183" s="15">
        <f t="shared" si="45"/>
        <v>-6.2156710525872794E-2</v>
      </c>
      <c r="W183" s="5">
        <f>VLOOKUP($A183,'EDGAR-P-2025'!$A$3:$BI$215,W$11,FALSE)</f>
        <v>5.4509870000000351</v>
      </c>
      <c r="X183" s="4">
        <f t="shared" si="41"/>
        <v>6.3855155801160004</v>
      </c>
      <c r="Y183" s="486">
        <f>VLOOKUP($A183,'EDGAR-GDP-2025'!$C$3:$AQ$214,'data countries EDGAR'!$Y$11,FALSE)</f>
        <v>0.17545080648853001</v>
      </c>
      <c r="Z183" s="46">
        <f t="shared" si="42"/>
        <v>9.4867383447118044E-4</v>
      </c>
      <c r="AA183" s="46">
        <f t="shared" si="46"/>
        <v>7.0684155761434081E-4</v>
      </c>
    </row>
    <row r="184" spans="1:27" ht="15" x14ac:dyDescent="0.25">
      <c r="A184" s="45" t="s">
        <v>68</v>
      </c>
      <c r="B184" s="5">
        <f>VLOOKUP($A184,'EDGAR-2025'!$A$3:$BG$215,B$11,FALSE)</f>
        <v>14.686138983716001</v>
      </c>
      <c r="C184" s="5">
        <f>VLOOKUP($A184,'EDGAR-2025'!$A$3:$BG$215,C$11,FALSE)</f>
        <v>17.63632195956</v>
      </c>
      <c r="D184" s="5">
        <f>VLOOKUP($A184,'EDGAR-2025'!$A$3:$BG$215,D$11,FALSE)</f>
        <v>17.160821730239</v>
      </c>
      <c r="E184" s="5">
        <f>VLOOKUP($A184,'EDGAR-2025'!$A$3:$BG$215,E$11,FALSE)</f>
        <v>16.079266205538001</v>
      </c>
      <c r="F184" s="5">
        <f>VLOOKUP($A184,'EDGAR-2025'!$A$3:$BG$215,F$11,FALSE)</f>
        <v>15.51695206206</v>
      </c>
      <c r="G184" s="5">
        <f>VLOOKUP($A184,'EDGAR-2025'!$A$3:$BG$215,G$11,FALSE)</f>
        <v>15.510974095828001</v>
      </c>
      <c r="H184" s="5">
        <f>VLOOKUP($A184,'EDGAR-2025'!$A$3:$BG$215,H$11,FALSE)</f>
        <v>14.126019750194001</v>
      </c>
      <c r="I184" s="5">
        <f>VLOOKUP($A184,'EDGAR-2025'!$A$3:$BG$215,I$11,FALSE)</f>
        <v>14.294892898436</v>
      </c>
      <c r="J184" s="5">
        <f>VLOOKUP($A184,'EDGAR-2025'!$A$3:$BG$215,J$11,FALSE)</f>
        <v>15.018707109232</v>
      </c>
      <c r="K184" s="5">
        <f>VLOOKUP($A184,'EDGAR-2025'!$A$3:$BG$215,K$11,FALSE)</f>
        <v>15.344297261267</v>
      </c>
      <c r="L184" s="5">
        <f>VLOOKUP($A184,'EDGAR-2025'!$A$3:$BG$215,L$11,FALSE)</f>
        <v>15.450020653631</v>
      </c>
      <c r="M184" s="5">
        <f>VLOOKUP($A184,'EDGAR-2025'!$A$3:$BG$215,M$11,FALSE)</f>
        <v>14.826128816207</v>
      </c>
      <c r="N184" s="5">
        <f>VLOOKUP($A184,'EDGAR-2025'!$A$3:$BG$215,N$11,FALSE)</f>
        <v>13.540579178014999</v>
      </c>
      <c r="O184" s="5">
        <f>VLOOKUP($A184,'EDGAR-2025'!$A$3:$BG$215,O$11,FALSE)</f>
        <v>13.860130321693999</v>
      </c>
      <c r="P184" s="5">
        <f>VLOOKUP($A184,'EDGAR-2025'!$A$3:$BG$215,P$11,FALSE)</f>
        <v>13.389272157495</v>
      </c>
      <c r="Q184" s="5">
        <f>VLOOKUP($A184,'EDGAR-2025'!$A$3:$BG$215,Q$11,FALSE)</f>
        <v>12.618598273871999</v>
      </c>
      <c r="R184" s="5">
        <f>VLOOKUP($A184,'EDGAR-2025'!$A$3:$BG$215,R$11,FALSE)</f>
        <v>13.331364822064</v>
      </c>
      <c r="S184" s="5"/>
      <c r="T184" s="46">
        <f t="shared" si="43"/>
        <v>6.8900771774589309E-3</v>
      </c>
      <c r="U184" s="15">
        <f t="shared" si="44"/>
        <v>-4.0381294718682237E-2</v>
      </c>
      <c r="V184" s="15">
        <f t="shared" si="45"/>
        <v>-8.6708381812163782E-2</v>
      </c>
      <c r="W184" s="5">
        <f>VLOOKUP($A184,'EDGAR-P-2025'!$A$3:$BI$215,W$11,FALSE)</f>
        <v>2.0819000001999841</v>
      </c>
      <c r="X184" s="4">
        <f t="shared" si="41"/>
        <v>7.1214413827670997</v>
      </c>
      <c r="Y184" s="486">
        <f>VLOOKUP($A184,'EDGAR-GDP-2025'!$C$3:$AQ$214,'data countries EDGAR'!$Y$11,FALSE)</f>
        <v>0.1431972772956</v>
      </c>
      <c r="Z184" s="46">
        <f t="shared" si="42"/>
        <v>4.0408578813105894E-4</v>
      </c>
      <c r="AA184" s="46">
        <f t="shared" si="46"/>
        <v>2.6996458420074082E-4</v>
      </c>
    </row>
    <row r="185" spans="1:27" ht="15" x14ac:dyDescent="0.25">
      <c r="A185" s="45" t="s">
        <v>213</v>
      </c>
      <c r="B185" s="5">
        <f>VLOOKUP($A185,'EDGAR-2025'!$A$3:$BG$215,B$11,FALSE)</f>
        <v>0.15859668055769</v>
      </c>
      <c r="C185" s="5">
        <f>VLOOKUP($A185,'EDGAR-2025'!$A$3:$BG$215,C$11,FALSE)</f>
        <v>0.29890178740389001</v>
      </c>
      <c r="D185" s="5">
        <f>VLOOKUP($A185,'EDGAR-2025'!$A$3:$BG$215,D$11,FALSE)</f>
        <v>0.35846058769569</v>
      </c>
      <c r="E185" s="5">
        <f>VLOOKUP($A185,'EDGAR-2025'!$A$3:$BG$215,E$11,FALSE)</f>
        <v>0.37283870559784998</v>
      </c>
      <c r="F185" s="5">
        <f>VLOOKUP($A185,'EDGAR-2025'!$A$3:$BG$215,F$11,FALSE)</f>
        <v>0.37192695153986999</v>
      </c>
      <c r="G185" s="5">
        <f>VLOOKUP($A185,'EDGAR-2025'!$A$3:$BG$215,G$11,FALSE)</f>
        <v>0.39307435950899</v>
      </c>
      <c r="H185" s="5">
        <f>VLOOKUP($A185,'EDGAR-2025'!$A$3:$BG$215,H$11,FALSE)</f>
        <v>0.37445035218075001</v>
      </c>
      <c r="I185" s="5">
        <f>VLOOKUP($A185,'EDGAR-2025'!$A$3:$BG$215,I$11,FALSE)</f>
        <v>0.33363760432138001</v>
      </c>
      <c r="J185" s="5">
        <f>VLOOKUP($A185,'EDGAR-2025'!$A$3:$BG$215,J$11,FALSE)</f>
        <v>0.32362360432315002</v>
      </c>
      <c r="K185" s="5">
        <f>VLOOKUP($A185,'EDGAR-2025'!$A$3:$BG$215,K$11,FALSE)</f>
        <v>0.29193529147584002</v>
      </c>
      <c r="L185" s="5">
        <f>VLOOKUP($A185,'EDGAR-2025'!$A$3:$BG$215,L$11,FALSE)</f>
        <v>0.32517694395171998</v>
      </c>
      <c r="M185" s="5">
        <f>VLOOKUP($A185,'EDGAR-2025'!$A$3:$BG$215,M$11,FALSE)</f>
        <v>0.31934492049733998</v>
      </c>
      <c r="N185" s="5">
        <f>VLOOKUP($A185,'EDGAR-2025'!$A$3:$BG$215,N$11,FALSE)</f>
        <v>0.30770813517088003</v>
      </c>
      <c r="O185" s="5">
        <f>VLOOKUP($A185,'EDGAR-2025'!$A$3:$BG$215,O$11,FALSE)</f>
        <v>0.33264157652465998</v>
      </c>
      <c r="P185" s="5">
        <f>VLOOKUP($A185,'EDGAR-2025'!$A$3:$BG$215,P$11,FALSE)</f>
        <v>0.29904639756056001</v>
      </c>
      <c r="Q185" s="5">
        <f>VLOOKUP($A185,'EDGAR-2025'!$A$3:$BG$215,Q$11,FALSE)</f>
        <v>0.29983044816095999</v>
      </c>
      <c r="R185" s="5">
        <f>VLOOKUP($A185,'EDGAR-2025'!$A$3:$BG$215,R$11,FALSE)</f>
        <v>0.31454544924377997</v>
      </c>
      <c r="S185" s="5"/>
      <c r="T185" s="46">
        <f t="shared" si="43"/>
        <v>0.11386650893707029</v>
      </c>
      <c r="U185" s="15">
        <f t="shared" si="44"/>
        <v>-1.7934923009934822E-2</v>
      </c>
      <c r="V185" s="15">
        <f t="shared" si="45"/>
        <v>-3.6439550403172594E-2</v>
      </c>
      <c r="W185" s="5">
        <f>VLOOKUP($A185,'EDGAR-P-2025'!$A$3:$BI$215,W$11,FALSE)</f>
        <v>0.63525400000001142</v>
      </c>
      <c r="X185" s="4">
        <f t="shared" si="41"/>
        <v>0.50270430488801998</v>
      </c>
      <c r="Y185" s="486">
        <f>VLOOKUP($A185,'EDGAR-GDP-2025'!$C$3:$AQ$214,'data countries EDGAR'!$Y$11,FALSE)</f>
        <v>0.17320340086356001</v>
      </c>
      <c r="Z185" s="46">
        <f t="shared" si="42"/>
        <v>8.7037382100549738E-6</v>
      </c>
      <c r="AA185" s="46">
        <f t="shared" si="46"/>
        <v>8.2374793196304748E-5</v>
      </c>
    </row>
    <row r="186" spans="1:27" ht="15" x14ac:dyDescent="0.25">
      <c r="A186" s="45" t="s">
        <v>214</v>
      </c>
      <c r="B186" s="5">
        <f>VLOOKUP($A186,'EDGAR-2025'!$A$3:$BG$215,B$11,FALSE)</f>
        <v>0.62867758659924</v>
      </c>
      <c r="C186" s="5">
        <f>VLOOKUP($A186,'EDGAR-2025'!$A$3:$BG$215,C$11,FALSE)</f>
        <v>0.75439863314448996</v>
      </c>
      <c r="D186" s="5">
        <f>VLOOKUP($A186,'EDGAR-2025'!$A$3:$BG$215,D$11,FALSE)</f>
        <v>0.78845204548015002</v>
      </c>
      <c r="E186" s="5">
        <f>VLOOKUP($A186,'EDGAR-2025'!$A$3:$BG$215,E$11,FALSE)</f>
        <v>0.78831484726990997</v>
      </c>
      <c r="F186" s="5">
        <f>VLOOKUP($A186,'EDGAR-2025'!$A$3:$BG$215,F$11,FALSE)</f>
        <v>0.77826456228329</v>
      </c>
      <c r="G186" s="5">
        <f>VLOOKUP($A186,'EDGAR-2025'!$A$3:$BG$215,G$11,FALSE)</f>
        <v>0.78266534392591003</v>
      </c>
      <c r="H186" s="5">
        <f>VLOOKUP($A186,'EDGAR-2025'!$A$3:$BG$215,H$11,FALSE)</f>
        <v>0.77319864883309997</v>
      </c>
      <c r="I186" s="5">
        <f>VLOOKUP($A186,'EDGAR-2025'!$A$3:$BG$215,I$11,FALSE)</f>
        <v>0.82245937295980998</v>
      </c>
      <c r="J186" s="5">
        <f>VLOOKUP($A186,'EDGAR-2025'!$A$3:$BG$215,J$11,FALSE)</f>
        <v>0.83783957895929995</v>
      </c>
      <c r="K186" s="5">
        <f>VLOOKUP($A186,'EDGAR-2025'!$A$3:$BG$215,K$11,FALSE)</f>
        <v>0.83665119540681998</v>
      </c>
      <c r="L186" s="5">
        <f>VLOOKUP($A186,'EDGAR-2025'!$A$3:$BG$215,L$11,FALSE)</f>
        <v>0.85623924729759004</v>
      </c>
      <c r="M186" s="5">
        <f>VLOOKUP($A186,'EDGAR-2025'!$A$3:$BG$215,M$11,FALSE)</f>
        <v>0.84654455440904997</v>
      </c>
      <c r="N186" s="5">
        <f>VLOOKUP($A186,'EDGAR-2025'!$A$3:$BG$215,N$11,FALSE)</f>
        <v>0.78959065887691005</v>
      </c>
      <c r="O186" s="5">
        <f>VLOOKUP($A186,'EDGAR-2025'!$A$3:$BG$215,O$11,FALSE)</f>
        <v>0.81719634828922005</v>
      </c>
      <c r="P186" s="5">
        <f>VLOOKUP($A186,'EDGAR-2025'!$A$3:$BG$215,P$11,FALSE)</f>
        <v>0.83290798320459003</v>
      </c>
      <c r="Q186" s="5">
        <f>VLOOKUP($A186,'EDGAR-2025'!$A$3:$BG$215,Q$11,FALSE)</f>
        <v>0.84957747722075005</v>
      </c>
      <c r="R186" s="5">
        <f>VLOOKUP($A186,'EDGAR-2025'!$A$3:$BG$215,R$11,FALSE)</f>
        <v>0.86521620234770003</v>
      </c>
      <c r="S186" s="5"/>
      <c r="T186" s="46">
        <f t="shared" si="43"/>
        <v>2.3412447144410597E-2</v>
      </c>
      <c r="U186" s="15">
        <f t="shared" si="44"/>
        <v>-1.1322411252623454E-2</v>
      </c>
      <c r="V186" s="15">
        <f t="shared" si="45"/>
        <v>-6.7278083871082139E-2</v>
      </c>
      <c r="W186" s="5">
        <f>VLOOKUP($A186,'EDGAR-P-2025'!$A$3:$BI$215,W$11,FALSE)</f>
        <v>15.636171000000008</v>
      </c>
      <c r="X186" s="4">
        <f t="shared" si="41"/>
        <v>5.4140144310844997E-2</v>
      </c>
      <c r="Y186" s="486">
        <f>VLOOKUP($A186,'EDGAR-GDP-2025'!$C$3:$AQ$214,'data countries EDGAR'!$Y$11,FALSE)</f>
        <v>3.3979269527773998E-2</v>
      </c>
      <c r="Z186" s="46">
        <f t="shared" si="42"/>
        <v>2.3072551688779355E-5</v>
      </c>
      <c r="AA186" s="46">
        <f t="shared" si="46"/>
        <v>2.027576925933619E-3</v>
      </c>
    </row>
    <row r="187" spans="1:27" ht="15" x14ac:dyDescent="0.25">
      <c r="A187" s="45" t="s">
        <v>215</v>
      </c>
      <c r="B187" s="5">
        <f>VLOOKUP($A187,'EDGAR-2025'!$A$3:$BG$215,B$11,FALSE)</f>
        <v>314.21487965246001</v>
      </c>
      <c r="C187" s="5">
        <f>VLOOKUP($A187,'EDGAR-2025'!$A$3:$BG$215,C$11,FALSE)</f>
        <v>436.25538145162</v>
      </c>
      <c r="D187" s="5">
        <f>VLOOKUP($A187,'EDGAR-2025'!$A$3:$BG$215,D$11,FALSE)</f>
        <v>464.35320225513999</v>
      </c>
      <c r="E187" s="5">
        <f>VLOOKUP($A187,'EDGAR-2025'!$A$3:$BG$215,E$11,FALSE)</f>
        <v>443.97185751628001</v>
      </c>
      <c r="F187" s="5">
        <f>VLOOKUP($A187,'EDGAR-2025'!$A$3:$BG$215,F$11,FALSE)</f>
        <v>461.27559512059997</v>
      </c>
      <c r="G187" s="5">
        <f>VLOOKUP($A187,'EDGAR-2025'!$A$3:$BG$215,G$11,FALSE)</f>
        <v>475.08909501029001</v>
      </c>
      <c r="H187" s="5">
        <f>VLOOKUP($A187,'EDGAR-2025'!$A$3:$BG$215,H$11,FALSE)</f>
        <v>486.60072701837998</v>
      </c>
      <c r="I187" s="5">
        <f>VLOOKUP($A187,'EDGAR-2025'!$A$3:$BG$215,I$11,FALSE)</f>
        <v>462.26770705359002</v>
      </c>
      <c r="J187" s="5">
        <f>VLOOKUP($A187,'EDGAR-2025'!$A$3:$BG$215,J$11,FALSE)</f>
        <v>460.19594581450002</v>
      </c>
      <c r="K187" s="5">
        <f>VLOOKUP($A187,'EDGAR-2025'!$A$3:$BG$215,K$11,FALSE)</f>
        <v>469.58334184045998</v>
      </c>
      <c r="L187" s="5">
        <f>VLOOKUP($A187,'EDGAR-2025'!$A$3:$BG$215,L$11,FALSE)</f>
        <v>473.41822941356997</v>
      </c>
      <c r="M187" s="5">
        <f>VLOOKUP($A187,'EDGAR-2025'!$A$3:$BG$215,M$11,FALSE)</f>
        <v>477.54464093253</v>
      </c>
      <c r="N187" s="5">
        <f>VLOOKUP($A187,'EDGAR-2025'!$A$3:$BG$215,N$11,FALSE)</f>
        <v>450.86165523190999</v>
      </c>
      <c r="O187" s="5">
        <f>VLOOKUP($A187,'EDGAR-2025'!$A$3:$BG$215,O$11,FALSE)</f>
        <v>448.56348500621999</v>
      </c>
      <c r="P187" s="5">
        <f>VLOOKUP($A187,'EDGAR-2025'!$A$3:$BG$215,P$11,FALSE)</f>
        <v>429.32811880154998</v>
      </c>
      <c r="Q187" s="5">
        <f>VLOOKUP($A187,'EDGAR-2025'!$A$3:$BG$215,Q$11,FALSE)</f>
        <v>427.26692645559001</v>
      </c>
      <c r="R187" s="5">
        <f>VLOOKUP($A187,'EDGAR-2025'!$A$3:$BG$215,R$11,FALSE)</f>
        <v>440.16775174881002</v>
      </c>
      <c r="S187" s="5"/>
      <c r="T187" s="46">
        <f t="shared" si="43"/>
        <v>8.166574985559949E-3</v>
      </c>
      <c r="U187" s="15">
        <f t="shared" si="44"/>
        <v>8.7162074938929024E-3</v>
      </c>
      <c r="V187" s="15">
        <f t="shared" si="45"/>
        <v>-5.5875374600612315E-2</v>
      </c>
      <c r="W187" s="5">
        <f>VLOOKUP($A187,'EDGAR-P-2025'!$A$3:$BI$215,W$11,FALSE)</f>
        <v>58.065096999999625</v>
      </c>
      <c r="X187" s="4">
        <f t="shared" si="41"/>
        <v>8.2242976522115008</v>
      </c>
      <c r="Y187" s="486">
        <f>VLOOKUP($A187,'EDGAR-GDP-2025'!$C$3:$AQ$214,'data countries EDGAR'!$Y$11,FALSE)</f>
        <v>0.53192694544715002</v>
      </c>
      <c r="Z187" s="46">
        <f t="shared" si="42"/>
        <v>1.3015467826506625E-2</v>
      </c>
      <c r="AA187" s="46">
        <f t="shared" si="46"/>
        <v>7.5294297356620476E-3</v>
      </c>
    </row>
    <row r="188" spans="1:27" ht="15" x14ac:dyDescent="0.25">
      <c r="A188" s="45" t="s">
        <v>216</v>
      </c>
      <c r="B188" s="5">
        <f>VLOOKUP($A188,'EDGAR-2025'!$A$3:$BG$215,B$11,FALSE)</f>
        <v>260.23255641840001</v>
      </c>
      <c r="C188" s="5">
        <f>VLOOKUP($A188,'EDGAR-2025'!$A$3:$BG$215,C$11,FALSE)</f>
        <v>515.97959274281004</v>
      </c>
      <c r="D188" s="5">
        <f>VLOOKUP($A188,'EDGAR-2025'!$A$3:$BG$215,D$11,FALSE)</f>
        <v>612.93722383598003</v>
      </c>
      <c r="E188" s="5">
        <f>VLOOKUP($A188,'EDGAR-2025'!$A$3:$BG$215,E$11,FALSE)</f>
        <v>647.69155605183005</v>
      </c>
      <c r="F188" s="5">
        <f>VLOOKUP($A188,'EDGAR-2025'!$A$3:$BG$215,F$11,FALSE)</f>
        <v>645.21152812343996</v>
      </c>
      <c r="G188" s="5">
        <f>VLOOKUP($A188,'EDGAR-2025'!$A$3:$BG$215,G$11,FALSE)</f>
        <v>642.04718561610002</v>
      </c>
      <c r="H188" s="5">
        <f>VLOOKUP($A188,'EDGAR-2025'!$A$3:$BG$215,H$11,FALSE)</f>
        <v>630.58654854007</v>
      </c>
      <c r="I188" s="5">
        <f>VLOOKUP($A188,'EDGAR-2025'!$A$3:$BG$215,I$11,FALSE)</f>
        <v>643.79939822765004</v>
      </c>
      <c r="J188" s="5">
        <f>VLOOKUP($A188,'EDGAR-2025'!$A$3:$BG$215,J$11,FALSE)</f>
        <v>648.81583673696002</v>
      </c>
      <c r="K188" s="5">
        <f>VLOOKUP($A188,'EDGAR-2025'!$A$3:$BG$215,K$11,FALSE)</f>
        <v>665.28795132651999</v>
      </c>
      <c r="L188" s="5">
        <f>VLOOKUP($A188,'EDGAR-2025'!$A$3:$BG$215,L$11,FALSE)</f>
        <v>680.49601198403002</v>
      </c>
      <c r="M188" s="5">
        <f>VLOOKUP($A188,'EDGAR-2025'!$A$3:$BG$215,M$11,FALSE)</f>
        <v>654.99008646591005</v>
      </c>
      <c r="N188" s="5">
        <f>VLOOKUP($A188,'EDGAR-2025'!$A$3:$BG$215,N$11,FALSE)</f>
        <v>617.34076356195999</v>
      </c>
      <c r="O188" s="5">
        <f>VLOOKUP($A188,'EDGAR-2025'!$A$3:$BG$215,O$11,FALSE)</f>
        <v>638.77019774459995</v>
      </c>
      <c r="P188" s="5">
        <f>VLOOKUP($A188,'EDGAR-2025'!$A$3:$BG$215,P$11,FALSE)</f>
        <v>613.54670916587997</v>
      </c>
      <c r="Q188" s="5">
        <f>VLOOKUP($A188,'EDGAR-2025'!$A$3:$BG$215,Q$11,FALSE)</f>
        <v>590.36498777521001</v>
      </c>
      <c r="R188" s="5">
        <f>VLOOKUP($A188,'EDGAR-2025'!$A$3:$BG$215,R$11,FALSE)</f>
        <v>588.00889808909994</v>
      </c>
      <c r="S188" s="5"/>
      <c r="T188" s="46">
        <f t="shared" si="43"/>
        <v>2.2859365823755917E-2</v>
      </c>
      <c r="U188" s="15">
        <f t="shared" si="44"/>
        <v>-3.7481373981540056E-2</v>
      </c>
      <c r="V188" s="15">
        <f t="shared" si="45"/>
        <v>-5.7480752276866109E-2</v>
      </c>
      <c r="W188" s="5">
        <f>VLOOKUP($A188,'EDGAR-P-2025'!$A$3:$BI$215,W$11,FALSE)</f>
        <v>51.339238004001281</v>
      </c>
      <c r="X188" s="4">
        <f t="shared" si="41"/>
        <v>12.758079627416</v>
      </c>
      <c r="Y188" s="486">
        <f>VLOOKUP($A188,'EDGAR-GDP-2025'!$C$3:$AQ$214,'data countries EDGAR'!$Y$11,FALSE)</f>
        <v>0.25482894877084</v>
      </c>
      <c r="Z188" s="46">
        <f t="shared" si="42"/>
        <v>1.7851739222600346E-2</v>
      </c>
      <c r="AA188" s="46">
        <f t="shared" si="46"/>
        <v>6.6572727026282382E-3</v>
      </c>
    </row>
    <row r="189" spans="1:27" ht="15" x14ac:dyDescent="0.25">
      <c r="A189" s="45" t="s">
        <v>217</v>
      </c>
      <c r="B189" s="5">
        <f>VLOOKUP($A189,'EDGAR-2025'!$A$3:$BG$215,B$11,FALSE)</f>
        <v>229.46776403701</v>
      </c>
      <c r="C189" s="5">
        <f>VLOOKUP($A189,'EDGAR-2025'!$A$3:$BG$215,C$11,FALSE)</f>
        <v>367.83388725348999</v>
      </c>
      <c r="D189" s="5">
        <f>VLOOKUP($A189,'EDGAR-2025'!$A$3:$BG$215,D$11,FALSE)</f>
        <v>287.75190719739999</v>
      </c>
      <c r="E189" s="5">
        <f>VLOOKUP($A189,'EDGAR-2025'!$A$3:$BG$215,E$11,FALSE)</f>
        <v>289.52096001883001</v>
      </c>
      <c r="F189" s="5">
        <f>VLOOKUP($A189,'EDGAR-2025'!$A$3:$BG$215,F$11,FALSE)</f>
        <v>284.97218692186999</v>
      </c>
      <c r="G189" s="5">
        <f>VLOOKUP($A189,'EDGAR-2025'!$A$3:$BG$215,G$11,FALSE)</f>
        <v>256.35677287934999</v>
      </c>
      <c r="H189" s="5">
        <f>VLOOKUP($A189,'EDGAR-2025'!$A$3:$BG$215,H$11,FALSE)</f>
        <v>255.24103736762001</v>
      </c>
      <c r="I189" s="5">
        <f>VLOOKUP($A189,'EDGAR-2025'!$A$3:$BG$215,I$11,FALSE)</f>
        <v>271.53973922897001</v>
      </c>
      <c r="J189" s="5">
        <f>VLOOKUP($A189,'EDGAR-2025'!$A$3:$BG$215,J$11,FALSE)</f>
        <v>263.04786027992998</v>
      </c>
      <c r="K189" s="5">
        <f>VLOOKUP($A189,'EDGAR-2025'!$A$3:$BG$215,K$11,FALSE)</f>
        <v>278.38486970705998</v>
      </c>
      <c r="L189" s="5">
        <f>VLOOKUP($A189,'EDGAR-2025'!$A$3:$BG$215,L$11,FALSE)</f>
        <v>271.78906024708999</v>
      </c>
      <c r="M189" s="5">
        <f>VLOOKUP($A189,'EDGAR-2025'!$A$3:$BG$215,M$11,FALSE)</f>
        <v>254.3514191422</v>
      </c>
      <c r="N189" s="5">
        <f>VLOOKUP($A189,'EDGAR-2025'!$A$3:$BG$215,N$11,FALSE)</f>
        <v>214.45456737808999</v>
      </c>
      <c r="O189" s="5">
        <f>VLOOKUP($A189,'EDGAR-2025'!$A$3:$BG$215,O$11,FALSE)</f>
        <v>233.19269616272999</v>
      </c>
      <c r="P189" s="5">
        <f>VLOOKUP($A189,'EDGAR-2025'!$A$3:$BG$215,P$11,FALSE)</f>
        <v>238.65441752229</v>
      </c>
      <c r="Q189" s="5">
        <f>VLOOKUP($A189,'EDGAR-2025'!$A$3:$BG$215,Q$11,FALSE)</f>
        <v>220.99344645400001</v>
      </c>
      <c r="R189" s="5">
        <f>VLOOKUP($A189,'EDGAR-2025'!$A$3:$BG$215,R$11,FALSE)</f>
        <v>220.08394349621</v>
      </c>
      <c r="S189" s="5"/>
      <c r="T189" s="46">
        <f t="shared" si="43"/>
        <v>-2.3693131982749804E-2</v>
      </c>
      <c r="U189" s="15">
        <f t="shared" si="44"/>
        <v>-6.4158730631163063E-2</v>
      </c>
      <c r="V189" s="15">
        <f t="shared" si="45"/>
        <v>-0.15685720134238734</v>
      </c>
      <c r="W189" s="5">
        <f>VLOOKUP($A189,'EDGAR-P-2025'!$A$3:$BI$215,W$11,FALSE)</f>
        <v>46.441048999000124</v>
      </c>
      <c r="X189" s="4">
        <f t="shared" si="41"/>
        <v>5.4768663633691004</v>
      </c>
      <c r="Y189" s="486">
        <f>VLOOKUP($A189,'EDGAR-GDP-2025'!$C$3:$AQ$214,'data countries EDGAR'!$Y$11,FALSE)</f>
        <v>0.11082683488721</v>
      </c>
      <c r="Z189" s="46">
        <f t="shared" si="42"/>
        <v>6.9323418769960191E-3</v>
      </c>
      <c r="AA189" s="46">
        <f t="shared" si="46"/>
        <v>6.0221136854109094E-3</v>
      </c>
    </row>
    <row r="190" spans="1:27" ht="15" x14ac:dyDescent="0.25">
      <c r="A190" s="45" t="s">
        <v>218</v>
      </c>
      <c r="B190" s="5">
        <f>VLOOKUP($A190,'EDGAR-2025'!$A$3:$BG$215,B$11,FALSE)</f>
        <v>4.2390331028943997</v>
      </c>
      <c r="C190" s="5">
        <f>VLOOKUP($A190,'EDGAR-2025'!$A$3:$BG$215,C$11,FALSE)</f>
        <v>14.430057435121</v>
      </c>
      <c r="D190" s="5">
        <f>VLOOKUP($A190,'EDGAR-2025'!$A$3:$BG$215,D$11,FALSE)</f>
        <v>13.518401633198</v>
      </c>
      <c r="E190" s="5">
        <f>VLOOKUP($A190,'EDGAR-2025'!$A$3:$BG$215,E$11,FALSE)</f>
        <v>15.907965483128001</v>
      </c>
      <c r="F190" s="5">
        <f>VLOOKUP($A190,'EDGAR-2025'!$A$3:$BG$215,F$11,FALSE)</f>
        <v>17.894111501327</v>
      </c>
      <c r="G190" s="5">
        <f>VLOOKUP($A190,'EDGAR-2025'!$A$3:$BG$215,G$11,FALSE)</f>
        <v>14.836982296931</v>
      </c>
      <c r="H190" s="5">
        <f>VLOOKUP($A190,'EDGAR-2025'!$A$3:$BG$215,H$11,FALSE)</f>
        <v>17.880462700214</v>
      </c>
      <c r="I190" s="5">
        <f>VLOOKUP($A190,'EDGAR-2025'!$A$3:$BG$215,I$11,FALSE)</f>
        <v>19.711057851987999</v>
      </c>
      <c r="J190" s="5">
        <f>VLOOKUP($A190,'EDGAR-2025'!$A$3:$BG$215,J$11,FALSE)</f>
        <v>23.485993030974999</v>
      </c>
      <c r="K190" s="5">
        <f>VLOOKUP($A190,'EDGAR-2025'!$A$3:$BG$215,K$11,FALSE)</f>
        <v>23.410708230133</v>
      </c>
      <c r="L190" s="5">
        <f>VLOOKUP($A190,'EDGAR-2025'!$A$3:$BG$215,L$11,FALSE)</f>
        <v>21.982916547519999</v>
      </c>
      <c r="M190" s="5">
        <f>VLOOKUP($A190,'EDGAR-2025'!$A$3:$BG$215,M$11,FALSE)</f>
        <v>23.972963750820998</v>
      </c>
      <c r="N190" s="5">
        <f>VLOOKUP($A190,'EDGAR-2025'!$A$3:$BG$215,N$11,FALSE)</f>
        <v>22.614447472759998</v>
      </c>
      <c r="O190" s="5">
        <f>VLOOKUP($A190,'EDGAR-2025'!$A$3:$BG$215,O$11,FALSE)</f>
        <v>22.819639042058</v>
      </c>
      <c r="P190" s="5">
        <f>VLOOKUP($A190,'EDGAR-2025'!$A$3:$BG$215,P$11,FALSE)</f>
        <v>20.797134702055001</v>
      </c>
      <c r="Q190" s="5">
        <f>VLOOKUP($A190,'EDGAR-2025'!$A$3:$BG$215,Q$11,FALSE)</f>
        <v>21.580326111615001</v>
      </c>
      <c r="R190" s="5">
        <f>VLOOKUP($A190,'EDGAR-2025'!$A$3:$BG$215,R$11,FALSE)</f>
        <v>23.334668000665999</v>
      </c>
      <c r="S190" s="5"/>
      <c r="T190" s="46">
        <f t="shared" si="43"/>
        <v>-6.0988829068196471E-2</v>
      </c>
      <c r="U190" s="15">
        <f t="shared" si="44"/>
        <v>9.0526987126533287E-2</v>
      </c>
      <c r="V190" s="15">
        <f t="shared" si="45"/>
        <v>-5.6668682778718837E-2</v>
      </c>
      <c r="W190" s="5">
        <f>VLOOKUP($A190,'EDGAR-P-2025'!$A$3:$BI$215,W$11,FALSE)</f>
        <v>21.018859000999988</v>
      </c>
      <c r="X190" s="4">
        <f t="shared" si="41"/>
        <v>1.1405454382505</v>
      </c>
      <c r="Y190" s="486">
        <f>VLOOKUP($A190,'EDGAR-GDP-2025'!$C$3:$AQ$214,'data countries EDGAR'!$Y$11,FALSE)</f>
        <v>7.1943509953668994E-2</v>
      </c>
      <c r="Z190" s="46">
        <f t="shared" si="42"/>
        <v>6.5338255664542993E-4</v>
      </c>
      <c r="AA190" s="46">
        <f t="shared" si="46"/>
        <v>2.7255620010730062E-3</v>
      </c>
    </row>
    <row r="191" spans="1:27" ht="15" x14ac:dyDescent="0.25">
      <c r="A191" s="45" t="s">
        <v>219</v>
      </c>
      <c r="B191" s="5">
        <f>VLOOKUP($A191,'EDGAR-2025'!$A$3:$BG$215,B$11,FALSE)</f>
        <v>5.5465328379107</v>
      </c>
      <c r="C191" s="5">
        <f>VLOOKUP($A191,'EDGAR-2025'!$A$3:$BG$215,C$11,FALSE)</f>
        <v>10.868642204867999</v>
      </c>
      <c r="D191" s="5">
        <f>VLOOKUP($A191,'EDGAR-2025'!$A$3:$BG$215,D$11,FALSE)</f>
        <v>16.912918524163</v>
      </c>
      <c r="E191" s="5">
        <f>VLOOKUP($A191,'EDGAR-2025'!$A$3:$BG$215,E$11,FALSE)</f>
        <v>16.239281567406</v>
      </c>
      <c r="F191" s="5">
        <f>VLOOKUP($A191,'EDGAR-2025'!$A$3:$BG$215,F$11,FALSE)</f>
        <v>17.524653199517999</v>
      </c>
      <c r="G191" s="5">
        <f>VLOOKUP($A191,'EDGAR-2025'!$A$3:$BG$215,G$11,FALSE)</f>
        <v>17.623541094008001</v>
      </c>
      <c r="H191" s="5">
        <f>VLOOKUP($A191,'EDGAR-2025'!$A$3:$BG$215,H$11,FALSE)</f>
        <v>18.515977947269999</v>
      </c>
      <c r="I191" s="5">
        <f>VLOOKUP($A191,'EDGAR-2025'!$A$3:$BG$215,I$11,FALSE)</f>
        <v>21.558324387507</v>
      </c>
      <c r="J191" s="5">
        <f>VLOOKUP($A191,'EDGAR-2025'!$A$3:$BG$215,J$11,FALSE)</f>
        <v>23.936295505149999</v>
      </c>
      <c r="K191" s="5">
        <f>VLOOKUP($A191,'EDGAR-2025'!$A$3:$BG$215,K$11,FALSE)</f>
        <v>23.662734883106999</v>
      </c>
      <c r="L191" s="5">
        <f>VLOOKUP($A191,'EDGAR-2025'!$A$3:$BG$215,L$11,FALSE)</f>
        <v>23.647132359103001</v>
      </c>
      <c r="M191" s="5">
        <f>VLOOKUP($A191,'EDGAR-2025'!$A$3:$BG$215,M$11,FALSE)</f>
        <v>23.470809729589</v>
      </c>
      <c r="N191" s="5">
        <f>VLOOKUP($A191,'EDGAR-2025'!$A$3:$BG$215,N$11,FALSE)</f>
        <v>21.668500643914999</v>
      </c>
      <c r="O191" s="5">
        <f>VLOOKUP($A191,'EDGAR-2025'!$A$3:$BG$215,O$11,FALSE)</f>
        <v>23.603220897993999</v>
      </c>
      <c r="P191" s="5">
        <f>VLOOKUP($A191,'EDGAR-2025'!$A$3:$BG$215,P$11,FALSE)</f>
        <v>21.443426097579</v>
      </c>
      <c r="Q191" s="5">
        <f>VLOOKUP($A191,'EDGAR-2025'!$A$3:$BG$215,Q$11,FALSE)</f>
        <v>21.703553195872001</v>
      </c>
      <c r="R191" s="5">
        <f>VLOOKUP($A191,'EDGAR-2025'!$A$3:$BG$215,R$11,FALSE)</f>
        <v>21.867829623024001</v>
      </c>
      <c r="S191" s="5"/>
      <c r="T191" s="46">
        <f t="shared" si="43"/>
        <v>-6.5937112007863341E-4</v>
      </c>
      <c r="U191" s="15">
        <f t="shared" si="44"/>
        <v>-7.4564064190272283E-3</v>
      </c>
      <c r="V191" s="15">
        <f t="shared" si="45"/>
        <v>-7.6789386750550803E-2</v>
      </c>
      <c r="W191" s="5">
        <f>VLOOKUP($A191,'EDGAR-P-2025'!$A$3:$BI$215,W$11,FALSE)</f>
        <v>54.313100999999065</v>
      </c>
      <c r="X191" s="4">
        <f t="shared" si="41"/>
        <v>0.43213901061531002</v>
      </c>
      <c r="Y191" s="486">
        <f>VLOOKUP($A191,'EDGAR-GDP-2025'!$C$3:$AQ$214,'data countries EDGAR'!$Y$11,FALSE)</f>
        <v>0.13784987417248001</v>
      </c>
      <c r="Z191" s="46">
        <f t="shared" si="42"/>
        <v>6.3969636074438655E-4</v>
      </c>
      <c r="AA191" s="46">
        <f t="shared" si="46"/>
        <v>7.0429001040919932E-3</v>
      </c>
    </row>
    <row r="192" spans="1:27" ht="15" x14ac:dyDescent="0.25">
      <c r="A192" s="45" t="s">
        <v>220</v>
      </c>
      <c r="B192" s="5">
        <f>VLOOKUP($A192,'EDGAR-2025'!$A$3:$BG$215,B$11,FALSE)</f>
        <v>1.0975990193114999</v>
      </c>
      <c r="C192" s="5">
        <f>VLOOKUP($A192,'EDGAR-2025'!$A$3:$BG$215,C$11,FALSE)</f>
        <v>1.6888345029659</v>
      </c>
      <c r="D192" s="5">
        <f>VLOOKUP($A192,'EDGAR-2025'!$A$3:$BG$215,D$11,FALSE)</f>
        <v>1.7497235094185</v>
      </c>
      <c r="E192" s="5">
        <f>VLOOKUP($A192,'EDGAR-2025'!$A$3:$BG$215,E$11,FALSE)</f>
        <v>1.9565543306527</v>
      </c>
      <c r="F192" s="5">
        <f>VLOOKUP($A192,'EDGAR-2025'!$A$3:$BG$215,F$11,FALSE)</f>
        <v>2.4448828498697002</v>
      </c>
      <c r="G192" s="5">
        <f>VLOOKUP($A192,'EDGAR-2025'!$A$3:$BG$215,G$11,FALSE)</f>
        <v>2.2883185114970002</v>
      </c>
      <c r="H192" s="5">
        <f>VLOOKUP($A192,'EDGAR-2025'!$A$3:$BG$215,H$11,FALSE)</f>
        <v>2.6212417926973002</v>
      </c>
      <c r="I192" s="5">
        <f>VLOOKUP($A192,'EDGAR-2025'!$A$3:$BG$215,I$11,FALSE)</f>
        <v>2.7260773095415001</v>
      </c>
      <c r="J192" s="5">
        <f>VLOOKUP($A192,'EDGAR-2025'!$A$3:$BG$215,J$11,FALSE)</f>
        <v>2.9607309771370001</v>
      </c>
      <c r="K192" s="5">
        <f>VLOOKUP($A192,'EDGAR-2025'!$A$3:$BG$215,K$11,FALSE)</f>
        <v>2.4503995776019001</v>
      </c>
      <c r="L192" s="5">
        <f>VLOOKUP($A192,'EDGAR-2025'!$A$3:$BG$215,L$11,FALSE)</f>
        <v>2.1511952389884001</v>
      </c>
      <c r="M192" s="5">
        <f>VLOOKUP($A192,'EDGAR-2025'!$A$3:$BG$215,M$11,FALSE)</f>
        <v>2.6613130799982998</v>
      </c>
      <c r="N192" s="5">
        <f>VLOOKUP($A192,'EDGAR-2025'!$A$3:$BG$215,N$11,FALSE)</f>
        <v>2.6043602349768999</v>
      </c>
      <c r="O192" s="5">
        <f>VLOOKUP($A192,'EDGAR-2025'!$A$3:$BG$215,O$11,FALSE)</f>
        <v>2.7190994331276999</v>
      </c>
      <c r="P192" s="5">
        <f>VLOOKUP($A192,'EDGAR-2025'!$A$3:$BG$215,P$11,FALSE)</f>
        <v>2.8628161337357998</v>
      </c>
      <c r="Q192" s="5">
        <f>VLOOKUP($A192,'EDGAR-2025'!$A$3:$BG$215,Q$11,FALSE)</f>
        <v>2.4959644392907001</v>
      </c>
      <c r="R192" s="5">
        <f>VLOOKUP($A192,'EDGAR-2025'!$A$3:$BG$215,R$11,FALSE)</f>
        <v>2.5764521751383</v>
      </c>
      <c r="S192" s="5"/>
      <c r="T192" s="46">
        <f t="shared" si="43"/>
        <v>-0.12210430549711337</v>
      </c>
      <c r="U192" s="15">
        <f t="shared" si="44"/>
        <v>0.23713228430618072</v>
      </c>
      <c r="V192" s="15">
        <f t="shared" si="45"/>
        <v>-2.1400279978121217E-2</v>
      </c>
      <c r="W192" s="5">
        <f>VLOOKUP($A192,'EDGAR-P-2025'!$A$3:$BI$215,W$11,FALSE)</f>
        <v>0.57308499999998519</v>
      </c>
      <c r="X192" s="4">
        <f t="shared" si="41"/>
        <v>4.6438365687434997</v>
      </c>
      <c r="Y192" s="486">
        <f>VLOOKUP($A192,'EDGAR-GDP-2025'!$C$3:$AQ$214,'data countries EDGAR'!$Y$11,FALSE)</f>
        <v>0.238407291966</v>
      </c>
      <c r="Z192" s="46">
        <f t="shared" si="42"/>
        <v>7.253402467534546E-5</v>
      </c>
      <c r="AA192" s="46">
        <f t="shared" si="46"/>
        <v>7.4313201268944766E-5</v>
      </c>
    </row>
    <row r="193" spans="1:27" ht="15" x14ac:dyDescent="0.25">
      <c r="A193" s="45" t="s">
        <v>69</v>
      </c>
      <c r="B193" s="5">
        <f>VLOOKUP($A193,'EDGAR-2025'!$A$3:$BG$215,B$11,FALSE)</f>
        <v>57.142410082936003</v>
      </c>
      <c r="C193" s="5">
        <f>VLOOKUP($A193,'EDGAR-2025'!$A$3:$BG$215,C$11,FALSE)</f>
        <v>54.533577563676999</v>
      </c>
      <c r="D193" s="5">
        <f>VLOOKUP($A193,'EDGAR-2025'!$A$3:$BG$215,D$11,FALSE)</f>
        <v>52.883526098471997</v>
      </c>
      <c r="E193" s="5">
        <f>VLOOKUP($A193,'EDGAR-2025'!$A$3:$BG$215,E$11,FALSE)</f>
        <v>48.462051178214999</v>
      </c>
      <c r="F193" s="5">
        <f>VLOOKUP($A193,'EDGAR-2025'!$A$3:$BG$215,F$11,FALSE)</f>
        <v>45.728685958043002</v>
      </c>
      <c r="G193" s="5">
        <f>VLOOKUP($A193,'EDGAR-2025'!$A$3:$BG$215,G$11,FALSE)</f>
        <v>43.968547209667001</v>
      </c>
      <c r="H193" s="5">
        <f>VLOOKUP($A193,'EDGAR-2025'!$A$3:$BG$215,H$11,FALSE)</f>
        <v>42.779219279285002</v>
      </c>
      <c r="I193" s="5">
        <f>VLOOKUP($A193,'EDGAR-2025'!$A$3:$BG$215,I$11,FALSE)</f>
        <v>42.900882638200997</v>
      </c>
      <c r="J193" s="5">
        <f>VLOOKUP($A193,'EDGAR-2025'!$A$3:$BG$215,J$11,FALSE)</f>
        <v>42.489980009740002</v>
      </c>
      <c r="K193" s="5">
        <f>VLOOKUP($A193,'EDGAR-2025'!$A$3:$BG$215,K$11,FALSE)</f>
        <v>41.836179536818001</v>
      </c>
      <c r="L193" s="5">
        <f>VLOOKUP($A193,'EDGAR-2025'!$A$3:$BG$215,L$11,FALSE)</f>
        <v>39.648270922671998</v>
      </c>
      <c r="M193" s="5">
        <f>VLOOKUP($A193,'EDGAR-2025'!$A$3:$BG$215,M$11,FALSE)</f>
        <v>39.495107535651996</v>
      </c>
      <c r="N193" s="5">
        <f>VLOOKUP($A193,'EDGAR-2025'!$A$3:$BG$215,N$11,FALSE)</f>
        <v>38.038845494077997</v>
      </c>
      <c r="O193" s="5">
        <f>VLOOKUP($A193,'EDGAR-2025'!$A$3:$BG$215,O$11,FALSE)</f>
        <v>40.478490039325003</v>
      </c>
      <c r="P193" s="5">
        <f>VLOOKUP($A193,'EDGAR-2025'!$A$3:$BG$215,P$11,FALSE)</f>
        <v>37.752588233860003</v>
      </c>
      <c r="Q193" s="5">
        <f>VLOOKUP($A193,'EDGAR-2025'!$A$3:$BG$215,Q$11,FALSE)</f>
        <v>36.668316489166003</v>
      </c>
      <c r="R193" s="5">
        <f>VLOOKUP($A193,'EDGAR-2025'!$A$3:$BG$215,R$11,FALSE)</f>
        <v>37.774192880592999</v>
      </c>
      <c r="S193" s="5"/>
      <c r="T193" s="46">
        <f t="shared" si="43"/>
        <v>-5.2297046201853381E-2</v>
      </c>
      <c r="U193" s="15">
        <f t="shared" si="44"/>
        <v>-3.8630533805300571E-3</v>
      </c>
      <c r="V193" s="15">
        <f t="shared" si="45"/>
        <v>-3.6871960413310423E-2</v>
      </c>
      <c r="W193" s="5">
        <f>VLOOKUP($A193,'EDGAR-P-2025'!$A$3:$BI$215,W$11,FALSE)</f>
        <v>10.05313499999991</v>
      </c>
      <c r="X193" s="4">
        <f t="shared" si="41"/>
        <v>3.9286359464637002</v>
      </c>
      <c r="Y193" s="486">
        <f>VLOOKUP($A193,'EDGAR-GDP-2025'!$C$3:$AQ$214,'data countries EDGAR'!$Y$11,FALSE)</f>
        <v>6.1950405266665003E-2</v>
      </c>
      <c r="Z193" s="46">
        <f t="shared" si="42"/>
        <v>1.0764382161862123E-3</v>
      </c>
      <c r="AA193" s="46">
        <f t="shared" si="46"/>
        <v>1.3036122820155574E-3</v>
      </c>
    </row>
    <row r="194" spans="1:27" ht="15" x14ac:dyDescent="0.25">
      <c r="A194" s="45" t="s">
        <v>221</v>
      </c>
      <c r="B194" s="5">
        <f>VLOOKUP($A194,'EDGAR-2025'!$A$3:$BG$215,B$11,FALSE)</f>
        <v>44.757254729605002</v>
      </c>
      <c r="C194" s="5">
        <f>VLOOKUP($A194,'EDGAR-2025'!$A$3:$BG$215,C$11,FALSE)</f>
        <v>47.033558190256997</v>
      </c>
      <c r="D194" s="5">
        <f>VLOOKUP($A194,'EDGAR-2025'!$A$3:$BG$215,D$11,FALSE)</f>
        <v>46.324558616205003</v>
      </c>
      <c r="E194" s="5">
        <f>VLOOKUP($A194,'EDGAR-2025'!$A$3:$BG$215,E$11,FALSE)</f>
        <v>42.287465114985999</v>
      </c>
      <c r="F194" s="5">
        <f>VLOOKUP($A194,'EDGAR-2025'!$A$3:$BG$215,F$11,FALSE)</f>
        <v>43.600246788877001</v>
      </c>
      <c r="G194" s="5">
        <f>VLOOKUP($A194,'EDGAR-2025'!$A$3:$BG$215,G$11,FALSE)</f>
        <v>44.606730582611</v>
      </c>
      <c r="H194" s="5">
        <f>VLOOKUP($A194,'EDGAR-2025'!$A$3:$BG$215,H$11,FALSE)</f>
        <v>40.895549597397</v>
      </c>
      <c r="I194" s="5">
        <f>VLOOKUP($A194,'EDGAR-2025'!$A$3:$BG$215,I$11,FALSE)</f>
        <v>40.221740679664997</v>
      </c>
      <c r="J194" s="5">
        <f>VLOOKUP($A194,'EDGAR-2025'!$A$3:$BG$215,J$11,FALSE)</f>
        <v>40.788463734997002</v>
      </c>
      <c r="K194" s="5">
        <f>VLOOKUP($A194,'EDGAR-2025'!$A$3:$BG$215,K$11,FALSE)</f>
        <v>39.818284977582998</v>
      </c>
      <c r="L194" s="5">
        <f>VLOOKUP($A194,'EDGAR-2025'!$A$3:$BG$215,L$11,FALSE)</f>
        <v>38.517915523752002</v>
      </c>
      <c r="M194" s="5">
        <f>VLOOKUP($A194,'EDGAR-2025'!$A$3:$BG$215,M$11,FALSE)</f>
        <v>38.395386996949</v>
      </c>
      <c r="N194" s="5">
        <f>VLOOKUP($A194,'EDGAR-2025'!$A$3:$BG$215,N$11,FALSE)</f>
        <v>35.940116151449999</v>
      </c>
      <c r="O194" s="5">
        <f>VLOOKUP($A194,'EDGAR-2025'!$A$3:$BG$215,O$11,FALSE)</f>
        <v>37.630101833196001</v>
      </c>
      <c r="P194" s="5">
        <f>VLOOKUP($A194,'EDGAR-2025'!$A$3:$BG$215,P$11,FALSE)</f>
        <v>34.480540812592999</v>
      </c>
      <c r="Q194" s="5">
        <f>VLOOKUP($A194,'EDGAR-2025'!$A$3:$BG$215,Q$11,FALSE)</f>
        <v>33.666093880710001</v>
      </c>
      <c r="R194" s="5">
        <f>VLOOKUP($A194,'EDGAR-2025'!$A$3:$BG$215,R$11,FALSE)</f>
        <v>33.732136475895999</v>
      </c>
      <c r="S194" s="5"/>
      <c r="T194" s="46">
        <f t="shared" si="43"/>
        <v>-3.2657595739321255E-2</v>
      </c>
      <c r="U194" s="15">
        <f t="shared" si="44"/>
        <v>-3.1810788599774265E-3</v>
      </c>
      <c r="V194" s="15">
        <f t="shared" si="45"/>
        <v>-6.3947026909615512E-2</v>
      </c>
      <c r="W194" s="5">
        <f>VLOOKUP($A194,'EDGAR-P-2025'!$A$3:$BI$215,W$11,FALSE)</f>
        <v>8.6082589999999026</v>
      </c>
      <c r="X194" s="4">
        <f t="shared" si="41"/>
        <v>4.4602964428637</v>
      </c>
      <c r="Y194" s="486">
        <f>VLOOKUP($A194,'EDGAR-GDP-2025'!$C$3:$AQ$214,'data countries EDGAR'!$Y$11,FALSE)</f>
        <v>5.336993626132E-2</v>
      </c>
      <c r="Z194" s="46">
        <f t="shared" si="42"/>
        <v>1.0464653590692592E-3</v>
      </c>
      <c r="AA194" s="46">
        <f t="shared" si="46"/>
        <v>1.1162520108574025E-3</v>
      </c>
    </row>
    <row r="195" spans="1:27" ht="15" x14ac:dyDescent="0.25">
      <c r="A195" s="45" t="s">
        <v>222</v>
      </c>
      <c r="B195" s="5">
        <f>VLOOKUP($A195,'EDGAR-2025'!$A$3:$BG$215,B$11,FALSE)</f>
        <v>33.004356812516001</v>
      </c>
      <c r="C195" s="5">
        <f>VLOOKUP($A195,'EDGAR-2025'!$A$3:$BG$215,C$11,FALSE)</f>
        <v>58.809687792369999</v>
      </c>
      <c r="D195" s="5">
        <f>VLOOKUP($A195,'EDGAR-2025'!$A$3:$BG$215,D$11,FALSE)</f>
        <v>62.691765610032</v>
      </c>
      <c r="E195" s="5">
        <f>VLOOKUP($A195,'EDGAR-2025'!$A$3:$BG$215,E$11,FALSE)</f>
        <v>58.618125973357003</v>
      </c>
      <c r="F195" s="5">
        <f>VLOOKUP($A195,'EDGAR-2025'!$A$3:$BG$215,F$11,FALSE)</f>
        <v>46.247683699178999</v>
      </c>
      <c r="G195" s="5">
        <f>VLOOKUP($A195,'EDGAR-2025'!$A$3:$BG$215,G$11,FALSE)</f>
        <v>31.194965200431</v>
      </c>
      <c r="H195" s="5">
        <f>VLOOKUP($A195,'EDGAR-2025'!$A$3:$BG$215,H$11,FALSE)</f>
        <v>30.987344309788</v>
      </c>
      <c r="I195" s="5">
        <f>VLOOKUP($A195,'EDGAR-2025'!$A$3:$BG$215,I$11,FALSE)</f>
        <v>28.135670241347</v>
      </c>
      <c r="J195" s="5">
        <f>VLOOKUP($A195,'EDGAR-2025'!$A$3:$BG$215,J$11,FALSE)</f>
        <v>25.87719107166</v>
      </c>
      <c r="K195" s="5">
        <f>VLOOKUP($A195,'EDGAR-2025'!$A$3:$BG$215,K$11,FALSE)</f>
        <v>31.080703283125001</v>
      </c>
      <c r="L195" s="5">
        <f>VLOOKUP($A195,'EDGAR-2025'!$A$3:$BG$215,L$11,FALSE)</f>
        <v>34.004697249475001</v>
      </c>
      <c r="M195" s="5">
        <f>VLOOKUP($A195,'EDGAR-2025'!$A$3:$BG$215,M$11,FALSE)</f>
        <v>33.317111438794001</v>
      </c>
      <c r="N195" s="5">
        <f>VLOOKUP($A195,'EDGAR-2025'!$A$3:$BG$215,N$11,FALSE)</f>
        <v>31.749202119644</v>
      </c>
      <c r="O195" s="5">
        <f>VLOOKUP($A195,'EDGAR-2025'!$A$3:$BG$215,O$11,FALSE)</f>
        <v>32.036263456086999</v>
      </c>
      <c r="P195" s="5">
        <f>VLOOKUP($A195,'EDGAR-2025'!$A$3:$BG$215,P$11,FALSE)</f>
        <v>31.165574561363002</v>
      </c>
      <c r="Q195" s="5">
        <f>VLOOKUP($A195,'EDGAR-2025'!$A$3:$BG$215,Q$11,FALSE)</f>
        <v>31.357112542525002</v>
      </c>
      <c r="R195" s="5">
        <f>VLOOKUP($A195,'EDGAR-2025'!$A$3:$BG$215,R$11,FALSE)</f>
        <v>31.449838479995002</v>
      </c>
      <c r="S195" s="5"/>
      <c r="T195" s="46">
        <f t="shared" si="43"/>
        <v>9.4077471147107516E-2</v>
      </c>
      <c r="U195" s="15">
        <f t="shared" si="44"/>
        <v>-2.0220318552949812E-2</v>
      </c>
      <c r="V195" s="15">
        <f t="shared" si="45"/>
        <v>-4.7060181733652562E-2</v>
      </c>
      <c r="W195" s="5">
        <f>VLOOKUP($A195,'EDGAR-P-2025'!$A$3:$BI$215,W$11,FALSE)</f>
        <v>18.499180999999712</v>
      </c>
      <c r="X195" s="4">
        <f t="shared" si="41"/>
        <v>1.8010046736012</v>
      </c>
      <c r="Y195" s="486">
        <f>VLOOKUP($A195,'EDGAR-GDP-2025'!$C$3:$AQ$214,'data countries EDGAR'!$Y$11,FALSE)</f>
        <v>0.32249832601537998</v>
      </c>
      <c r="Z195" s="46">
        <f t="shared" si="42"/>
        <v>9.0805707955798366E-4</v>
      </c>
      <c r="AA195" s="46">
        <f t="shared" si="46"/>
        <v>2.3988297738793598E-3</v>
      </c>
    </row>
    <row r="196" spans="1:27" ht="15" x14ac:dyDescent="0.25">
      <c r="A196" s="45" t="s">
        <v>223</v>
      </c>
      <c r="B196" s="5">
        <f>VLOOKUP($A196,'EDGAR-2025'!$A$3:$BG$215,B$11,FALSE)</f>
        <v>130.66289863124999</v>
      </c>
      <c r="C196" s="5">
        <f>VLOOKUP($A196,'EDGAR-2025'!$A$3:$BG$215,C$11,FALSE)</f>
        <v>280.14851565189002</v>
      </c>
      <c r="D196" s="5">
        <f>VLOOKUP($A196,'EDGAR-2025'!$A$3:$BG$215,D$11,FALSE)</f>
        <v>283.99804904873997</v>
      </c>
      <c r="E196" s="5">
        <f>VLOOKUP($A196,'EDGAR-2025'!$A$3:$BG$215,E$11,FALSE)</f>
        <v>290.63829753701998</v>
      </c>
      <c r="F196" s="5">
        <f>VLOOKUP($A196,'EDGAR-2025'!$A$3:$BG$215,F$11,FALSE)</f>
        <v>286.75032114967001</v>
      </c>
      <c r="G196" s="5">
        <f>VLOOKUP($A196,'EDGAR-2025'!$A$3:$BG$215,G$11,FALSE)</f>
        <v>292.09686506167998</v>
      </c>
      <c r="H196" s="5">
        <f>VLOOKUP($A196,'EDGAR-2025'!$A$3:$BG$215,H$11,FALSE)</f>
        <v>296.23550280976002</v>
      </c>
      <c r="I196" s="5">
        <f>VLOOKUP($A196,'EDGAR-2025'!$A$3:$BG$215,I$11,FALSE)</f>
        <v>296.08132735291002</v>
      </c>
      <c r="J196" s="5">
        <f>VLOOKUP($A196,'EDGAR-2025'!$A$3:$BG$215,J$11,FALSE)</f>
        <v>300.54501258542001</v>
      </c>
      <c r="K196" s="5">
        <f>VLOOKUP($A196,'EDGAR-2025'!$A$3:$BG$215,K$11,FALSE)</f>
        <v>306.26360987014999</v>
      </c>
      <c r="L196" s="5">
        <f>VLOOKUP($A196,'EDGAR-2025'!$A$3:$BG$215,L$11,FALSE)</f>
        <v>300.49423680590002</v>
      </c>
      <c r="M196" s="5">
        <f>VLOOKUP($A196,'EDGAR-2025'!$A$3:$BG$215,M$11,FALSE)</f>
        <v>290.41854923551</v>
      </c>
      <c r="N196" s="5">
        <f>VLOOKUP($A196,'EDGAR-2025'!$A$3:$BG$215,N$11,FALSE)</f>
        <v>289.24357299549001</v>
      </c>
      <c r="O196" s="5">
        <f>VLOOKUP($A196,'EDGAR-2025'!$A$3:$BG$215,O$11,FALSE)</f>
        <v>299.64071807908999</v>
      </c>
      <c r="P196" s="5">
        <f>VLOOKUP($A196,'EDGAR-2025'!$A$3:$BG$215,P$11,FALSE)</f>
        <v>289.79831955131999</v>
      </c>
      <c r="Q196" s="5">
        <f>VLOOKUP($A196,'EDGAR-2025'!$A$3:$BG$215,Q$11,FALSE)</f>
        <v>281.84027784211003</v>
      </c>
      <c r="R196" s="5">
        <f>VLOOKUP($A196,'EDGAR-2025'!$A$3:$BG$215,R$11,FALSE)</f>
        <v>280.49185558118</v>
      </c>
      <c r="S196" s="5"/>
      <c r="T196" s="46">
        <f t="shared" si="43"/>
        <v>-1.8837932024297843E-2</v>
      </c>
      <c r="U196" s="15">
        <f t="shared" si="44"/>
        <v>-3.3530385399365481E-2</v>
      </c>
      <c r="V196" s="15">
        <f t="shared" si="45"/>
        <v>-4.0458030078071028E-3</v>
      </c>
      <c r="W196" s="5">
        <f>VLOOKUP($A196,'EDGAR-P-2025'!$A$3:$BI$215,W$11,FALSE)</f>
        <v>23.75824699800075</v>
      </c>
      <c r="X196" s="4">
        <f t="shared" si="41"/>
        <v>12.223904788091</v>
      </c>
      <c r="Y196" s="486">
        <f>VLOOKUP($A196,'EDGAR-GDP-2025'!$C$3:$AQ$214,'data countries EDGAR'!$Y$11,FALSE)</f>
        <v>0.19485894617776001</v>
      </c>
      <c r="Z196" s="46">
        <f t="shared" si="42"/>
        <v>7.9153506495522764E-3</v>
      </c>
      <c r="AA196" s="46">
        <f t="shared" si="46"/>
        <v>3.0807845100810144E-3</v>
      </c>
    </row>
    <row r="197" spans="1:27" ht="15" x14ac:dyDescent="0.25">
      <c r="A197" s="45" t="s">
        <v>224</v>
      </c>
      <c r="B197" s="5">
        <f>VLOOKUP($A197,'EDGAR-2025'!$A$3:$BG$215,B$11,FALSE)</f>
        <v>12.322450677172</v>
      </c>
      <c r="C197" s="5">
        <f>VLOOKUP($A197,'EDGAR-2025'!$A$3:$BG$215,C$11,FALSE)</f>
        <v>3.1910884841526999</v>
      </c>
      <c r="D197" s="5">
        <f>VLOOKUP($A197,'EDGAR-2025'!$A$3:$BG$215,D$11,FALSE)</f>
        <v>3.0710073233288</v>
      </c>
      <c r="E197" s="5">
        <f>VLOOKUP($A197,'EDGAR-2025'!$A$3:$BG$215,E$11,FALSE)</f>
        <v>3.0823698991672002</v>
      </c>
      <c r="F197" s="5">
        <f>VLOOKUP($A197,'EDGAR-2025'!$A$3:$BG$215,F$11,FALSE)</f>
        <v>3.5021488030142001</v>
      </c>
      <c r="G197" s="5">
        <f>VLOOKUP($A197,'EDGAR-2025'!$A$3:$BG$215,G$11,FALSE)</f>
        <v>3.5939000105579999</v>
      </c>
      <c r="H197" s="5">
        <f>VLOOKUP($A197,'EDGAR-2025'!$A$3:$BG$215,H$11,FALSE)</f>
        <v>4.7681951041534001</v>
      </c>
      <c r="I197" s="5">
        <f>VLOOKUP($A197,'EDGAR-2025'!$A$3:$BG$215,I$11,FALSE)</f>
        <v>5.0917196472835</v>
      </c>
      <c r="J197" s="5">
        <f>VLOOKUP($A197,'EDGAR-2025'!$A$3:$BG$215,J$11,FALSE)</f>
        <v>5.7154503817156996</v>
      </c>
      <c r="K197" s="5">
        <f>VLOOKUP($A197,'EDGAR-2025'!$A$3:$BG$215,K$11,FALSE)</f>
        <v>6.9340267547663004</v>
      </c>
      <c r="L197" s="5">
        <f>VLOOKUP($A197,'EDGAR-2025'!$A$3:$BG$215,L$11,FALSE)</f>
        <v>8.2044460418791996</v>
      </c>
      <c r="M197" s="5">
        <f>VLOOKUP($A197,'EDGAR-2025'!$A$3:$BG$215,M$11,FALSE)</f>
        <v>9.0405047783984003</v>
      </c>
      <c r="N197" s="5">
        <f>VLOOKUP($A197,'EDGAR-2025'!$A$3:$BG$215,N$11,FALSE)</f>
        <v>9.3880990632186005</v>
      </c>
      <c r="O197" s="5">
        <f>VLOOKUP($A197,'EDGAR-2025'!$A$3:$BG$215,O$11,FALSE)</f>
        <v>9.4267837273230999</v>
      </c>
      <c r="P197" s="5">
        <f>VLOOKUP($A197,'EDGAR-2025'!$A$3:$BG$215,P$11,FALSE)</f>
        <v>9.5606090102343</v>
      </c>
      <c r="Q197" s="5">
        <f>VLOOKUP($A197,'EDGAR-2025'!$A$3:$BG$215,Q$11,FALSE)</f>
        <v>9.3203972978622005</v>
      </c>
      <c r="R197" s="5">
        <f>VLOOKUP($A197,'EDGAR-2025'!$A$3:$BG$215,R$11,FALSE)</f>
        <v>9.7698519419371994</v>
      </c>
      <c r="S197" s="5"/>
      <c r="T197" s="46">
        <f t="shared" si="43"/>
        <v>0.18321522717512462</v>
      </c>
      <c r="U197" s="15">
        <f t="shared" si="44"/>
        <v>0.10190313060157608</v>
      </c>
      <c r="V197" s="15">
        <f t="shared" si="45"/>
        <v>3.8448548321190046E-2</v>
      </c>
      <c r="W197" s="5">
        <f>VLOOKUP($A197,'EDGAR-P-2025'!$A$3:$BI$215,W$11,FALSE)</f>
        <v>9.2920000000000353</v>
      </c>
      <c r="X197" s="4">
        <f t="shared" si="41"/>
        <v>0.97293422066276003</v>
      </c>
      <c r="Y197" s="486">
        <f>VLOOKUP($A197,'EDGAR-GDP-2025'!$C$3:$AQ$214,'data countries EDGAR'!$Y$11,FALSE)</f>
        <v>0.23728775958651999</v>
      </c>
      <c r="Z197" s="46">
        <f t="shared" si="42"/>
        <v>2.4639874263660368E-4</v>
      </c>
      <c r="AA197" s="46">
        <f t="shared" si="46"/>
        <v>1.2049142207369852E-3</v>
      </c>
    </row>
    <row r="198" spans="1:27" ht="15" x14ac:dyDescent="0.25">
      <c r="A198" s="45" t="s">
        <v>225</v>
      </c>
      <c r="B198" s="5">
        <f>VLOOKUP($A198,'EDGAR-2025'!$A$3:$BG$215,B$11,FALSE)</f>
        <v>2.0837311491656001</v>
      </c>
      <c r="C198" s="5">
        <f>VLOOKUP($A198,'EDGAR-2025'!$A$3:$BG$215,C$11,FALSE)</f>
        <v>6.1728548727224997</v>
      </c>
      <c r="D198" s="5">
        <f>VLOOKUP($A198,'EDGAR-2025'!$A$3:$BG$215,D$11,FALSE)</f>
        <v>7.3332613189149001</v>
      </c>
      <c r="E198" s="5">
        <f>VLOOKUP($A198,'EDGAR-2025'!$A$3:$BG$215,E$11,FALSE)</f>
        <v>8.8864164440009006</v>
      </c>
      <c r="F198" s="5">
        <f>VLOOKUP($A198,'EDGAR-2025'!$A$3:$BG$215,F$11,FALSE)</f>
        <v>10.602130183426</v>
      </c>
      <c r="G198" s="5">
        <f>VLOOKUP($A198,'EDGAR-2025'!$A$3:$BG$215,G$11,FALSE)</f>
        <v>11.593559804522</v>
      </c>
      <c r="H198" s="5">
        <f>VLOOKUP($A198,'EDGAR-2025'!$A$3:$BG$215,H$11,FALSE)</f>
        <v>11.256990492986001</v>
      </c>
      <c r="I198" s="5">
        <f>VLOOKUP($A198,'EDGAR-2025'!$A$3:$BG$215,I$11,FALSE)</f>
        <v>13.203365274076001</v>
      </c>
      <c r="J198" s="5">
        <f>VLOOKUP($A198,'EDGAR-2025'!$A$3:$BG$215,J$11,FALSE)</f>
        <v>14.136677435393</v>
      </c>
      <c r="K198" s="5">
        <f>VLOOKUP($A198,'EDGAR-2025'!$A$3:$BG$215,K$11,FALSE)</f>
        <v>14.197513666801999</v>
      </c>
      <c r="L198" s="5">
        <f>VLOOKUP($A198,'EDGAR-2025'!$A$3:$BG$215,L$11,FALSE)</f>
        <v>14.921081161869999</v>
      </c>
      <c r="M198" s="5">
        <f>VLOOKUP($A198,'EDGAR-2025'!$A$3:$BG$215,M$11,FALSE)</f>
        <v>17.003695600571</v>
      </c>
      <c r="N198" s="5">
        <f>VLOOKUP($A198,'EDGAR-2025'!$A$3:$BG$215,N$11,FALSE)</f>
        <v>16.676951326024</v>
      </c>
      <c r="O198" s="5">
        <f>VLOOKUP($A198,'EDGAR-2025'!$A$3:$BG$215,O$11,FALSE)</f>
        <v>18.941786041964001</v>
      </c>
      <c r="P198" s="5">
        <f>VLOOKUP($A198,'EDGAR-2025'!$A$3:$BG$215,P$11,FALSE)</f>
        <v>20.912355394952002</v>
      </c>
      <c r="Q198" s="5">
        <f>VLOOKUP($A198,'EDGAR-2025'!$A$3:$BG$215,Q$11,FALSE)</f>
        <v>21.573395052974</v>
      </c>
      <c r="R198" s="5">
        <f>VLOOKUP($A198,'EDGAR-2025'!$A$3:$BG$215,R$11,FALSE)</f>
        <v>21.336295650476</v>
      </c>
      <c r="S198" s="5"/>
      <c r="T198" s="46">
        <f t="shared" si="43"/>
        <v>5.096438095072342E-2</v>
      </c>
      <c r="U198" s="15">
        <f t="shared" si="44"/>
        <v>0.13957530396812046</v>
      </c>
      <c r="V198" s="15">
        <f t="shared" si="45"/>
        <v>-1.9216074094858926E-2</v>
      </c>
      <c r="W198" s="5">
        <f>VLOOKUP($A198,'EDGAR-P-2025'!$A$3:$BI$215,W$11,FALSE)</f>
        <v>60.913557000000047</v>
      </c>
      <c r="X198" s="4">
        <f t="shared" si="41"/>
        <v>0.27914468367971002</v>
      </c>
      <c r="Y198" s="486">
        <f>VLOOKUP($A198,'EDGAR-GDP-2025'!$C$3:$AQ$214,'data countries EDGAR'!$Y$11,FALSE)</f>
        <v>8.9016301383866001E-2</v>
      </c>
      <c r="Z198" s="46">
        <f t="shared" si="42"/>
        <v>4.6343531902855558E-4</v>
      </c>
      <c r="AA198" s="46">
        <f t="shared" si="46"/>
        <v>7.898795852881264E-3</v>
      </c>
    </row>
    <row r="199" spans="1:27" ht="15" x14ac:dyDescent="0.25">
      <c r="A199" s="45" t="s">
        <v>226</v>
      </c>
      <c r="B199" s="5">
        <f>VLOOKUP($A199,'EDGAR-2025'!$A$3:$BG$215,B$11,FALSE)</f>
        <v>95.385433389937006</v>
      </c>
      <c r="C199" s="5">
        <f>VLOOKUP($A199,'EDGAR-2025'!$A$3:$BG$215,C$11,FALSE)</f>
        <v>229.22481495530999</v>
      </c>
      <c r="D199" s="5">
        <f>VLOOKUP($A199,'EDGAR-2025'!$A$3:$BG$215,D$11,FALSE)</f>
        <v>246.35956150579</v>
      </c>
      <c r="E199" s="5">
        <f>VLOOKUP($A199,'EDGAR-2025'!$A$3:$BG$215,E$11,FALSE)</f>
        <v>246.74618273426</v>
      </c>
      <c r="F199" s="5">
        <f>VLOOKUP($A199,'EDGAR-2025'!$A$3:$BG$215,F$11,FALSE)</f>
        <v>264.80405074199001</v>
      </c>
      <c r="G199" s="5">
        <f>VLOOKUP($A199,'EDGAR-2025'!$A$3:$BG$215,G$11,FALSE)</f>
        <v>275.95755736715</v>
      </c>
      <c r="H199" s="5">
        <f>VLOOKUP($A199,'EDGAR-2025'!$A$3:$BG$215,H$11,FALSE)</f>
        <v>272.52282742375002</v>
      </c>
      <c r="I199" s="5">
        <f>VLOOKUP($A199,'EDGAR-2025'!$A$3:$BG$215,I$11,FALSE)</f>
        <v>281.46770754121002</v>
      </c>
      <c r="J199" s="5">
        <f>VLOOKUP($A199,'EDGAR-2025'!$A$3:$BG$215,J$11,FALSE)</f>
        <v>277.76379629859002</v>
      </c>
      <c r="K199" s="5">
        <f>VLOOKUP($A199,'EDGAR-2025'!$A$3:$BG$215,K$11,FALSE)</f>
        <v>281.08095008915001</v>
      </c>
      <c r="L199" s="5">
        <f>VLOOKUP($A199,'EDGAR-2025'!$A$3:$BG$215,L$11,FALSE)</f>
        <v>276.65370307077001</v>
      </c>
      <c r="M199" s="5">
        <f>VLOOKUP($A199,'EDGAR-2025'!$A$3:$BG$215,M$11,FALSE)</f>
        <v>286.47035218446001</v>
      </c>
      <c r="N199" s="5">
        <f>VLOOKUP($A199,'EDGAR-2025'!$A$3:$BG$215,N$11,FALSE)</f>
        <v>275.63336376157002</v>
      </c>
      <c r="O199" s="5">
        <f>VLOOKUP($A199,'EDGAR-2025'!$A$3:$BG$215,O$11,FALSE)</f>
        <v>268.57665084576001</v>
      </c>
      <c r="P199" s="5">
        <f>VLOOKUP($A199,'EDGAR-2025'!$A$3:$BG$215,P$11,FALSE)</f>
        <v>284.31399156034001</v>
      </c>
      <c r="Q199" s="5">
        <f>VLOOKUP($A199,'EDGAR-2025'!$A$3:$BG$215,Q$11,FALSE)</f>
        <v>275.03442945475001</v>
      </c>
      <c r="R199" s="5">
        <f>VLOOKUP($A199,'EDGAR-2025'!$A$3:$BG$215,R$11,FALSE)</f>
        <v>283.80907805481002</v>
      </c>
      <c r="S199" s="5"/>
      <c r="T199" s="46">
        <f t="shared" si="43"/>
        <v>-1.5750790001868964E-2</v>
      </c>
      <c r="U199" s="15">
        <f t="shared" si="44"/>
        <v>3.5483526895639717E-2</v>
      </c>
      <c r="V199" s="15">
        <f t="shared" si="45"/>
        <v>-3.7829354208047228E-2</v>
      </c>
      <c r="W199" s="5">
        <f>VLOOKUP($A199,'EDGAR-P-2025'!$A$3:$BI$215,W$11,FALSE)</f>
        <v>69.306160000001441</v>
      </c>
      <c r="X199" s="4">
        <f t="shared" si="41"/>
        <v>4.1334039021128</v>
      </c>
      <c r="Y199" s="486">
        <f>VLOOKUP($A199,'EDGAR-GDP-2025'!$C$3:$AQ$214,'data countries EDGAR'!$Y$11,FALSE)</f>
        <v>0.18497525564306999</v>
      </c>
      <c r="Z199" s="46">
        <f t="shared" si="42"/>
        <v>7.8077426328644513E-3</v>
      </c>
      <c r="AA199" s="46">
        <f t="shared" si="46"/>
        <v>8.9870832725650277E-3</v>
      </c>
    </row>
    <row r="200" spans="1:27" ht="15" x14ac:dyDescent="0.25">
      <c r="A200" s="45" t="s">
        <v>227</v>
      </c>
      <c r="B200" s="5">
        <f>VLOOKUP($A200,'EDGAR-2025'!$A$3:$BG$215,B$11,FALSE)</f>
        <v>0.12259070336822001</v>
      </c>
      <c r="C200" s="5">
        <f>VLOOKUP($A200,'EDGAR-2025'!$A$3:$BG$215,C$11,FALSE)</f>
        <v>0.33182456140409999</v>
      </c>
      <c r="D200" s="5">
        <f>VLOOKUP($A200,'EDGAR-2025'!$A$3:$BG$215,D$11,FALSE)</f>
        <v>0.44083758091737002</v>
      </c>
      <c r="E200" s="5">
        <f>VLOOKUP($A200,'EDGAR-2025'!$A$3:$BG$215,E$11,FALSE)</f>
        <v>0.46362708420297</v>
      </c>
      <c r="F200" s="5">
        <f>VLOOKUP($A200,'EDGAR-2025'!$A$3:$BG$215,F$11,FALSE)</f>
        <v>0.44442665349054999</v>
      </c>
      <c r="G200" s="5">
        <f>VLOOKUP($A200,'EDGAR-2025'!$A$3:$BG$215,G$11,FALSE)</f>
        <v>0.44631725942528999</v>
      </c>
      <c r="H200" s="5">
        <f>VLOOKUP($A200,'EDGAR-2025'!$A$3:$BG$215,H$11,FALSE)</f>
        <v>0.48383959899113999</v>
      </c>
      <c r="I200" s="5">
        <f>VLOOKUP($A200,'EDGAR-2025'!$A$3:$BG$215,I$11,FALSE)</f>
        <v>0.50901538790348999</v>
      </c>
      <c r="J200" s="5">
        <f>VLOOKUP($A200,'EDGAR-2025'!$A$3:$BG$215,J$11,FALSE)</f>
        <v>0.51380202977100997</v>
      </c>
      <c r="K200" s="5">
        <f>VLOOKUP($A200,'EDGAR-2025'!$A$3:$BG$215,K$11,FALSE)</f>
        <v>0.52364151877328002</v>
      </c>
      <c r="L200" s="5">
        <f>VLOOKUP($A200,'EDGAR-2025'!$A$3:$BG$215,L$11,FALSE)</f>
        <v>0.46032125779070998</v>
      </c>
      <c r="M200" s="5">
        <f>VLOOKUP($A200,'EDGAR-2025'!$A$3:$BG$215,M$11,FALSE)</f>
        <v>0.46500080166028002</v>
      </c>
      <c r="N200" s="5">
        <f>VLOOKUP($A200,'EDGAR-2025'!$A$3:$BG$215,N$11,FALSE)</f>
        <v>0.42201488084993999</v>
      </c>
      <c r="O200" s="5">
        <f>VLOOKUP($A200,'EDGAR-2025'!$A$3:$BG$215,O$11,FALSE)</f>
        <v>0.47764646182499998</v>
      </c>
      <c r="P200" s="5">
        <f>VLOOKUP($A200,'EDGAR-2025'!$A$3:$BG$215,P$11,FALSE)</f>
        <v>0.49492337304873002</v>
      </c>
      <c r="Q200" s="5">
        <f>VLOOKUP($A200,'EDGAR-2025'!$A$3:$BG$215,Q$11,FALSE)</f>
        <v>0.47383389140865001</v>
      </c>
      <c r="R200" s="5">
        <f>VLOOKUP($A200,'EDGAR-2025'!$A$3:$BG$215,R$11,FALSE)</f>
        <v>0.49229290052960001</v>
      </c>
      <c r="S200" s="5"/>
      <c r="T200" s="46">
        <f t="shared" si="43"/>
        <v>-0.12092291904375463</v>
      </c>
      <c r="U200" s="15">
        <f t="shared" si="44"/>
        <v>1.0165821782876838E-2</v>
      </c>
      <c r="V200" s="15">
        <f t="shared" si="45"/>
        <v>-9.2442681081106315E-2</v>
      </c>
      <c r="W200" s="5">
        <f>VLOOKUP($A200,'EDGAR-P-2025'!$A$3:$BI$215,W$11,FALSE)</f>
        <v>2.228075000099965</v>
      </c>
      <c r="X200" s="4">
        <f t="shared" si="41"/>
        <v>0.20870069528154001</v>
      </c>
      <c r="Y200" s="486">
        <f>VLOOKUP($A200,'EDGAR-GDP-2025'!$C$3:$AQ$214,'data countries EDGAR'!$Y$11,FALSE)</f>
        <v>6.6751132669702007E-2</v>
      </c>
      <c r="Z200" s="46">
        <f t="shared" si="42"/>
        <v>1.2673585785594125E-5</v>
      </c>
      <c r="AA200" s="46">
        <f t="shared" si="46"/>
        <v>2.8891942019898808E-4</v>
      </c>
    </row>
    <row r="201" spans="1:27" ht="15" x14ac:dyDescent="0.25">
      <c r="A201" s="45" t="s">
        <v>228</v>
      </c>
      <c r="B201" s="5">
        <f>VLOOKUP($A201,'EDGAR-2025'!$A$3:$BG$215,B$11,FALSE)</f>
        <v>6.9685843818694998E-2</v>
      </c>
      <c r="C201" s="5">
        <f>VLOOKUP($A201,'EDGAR-2025'!$A$3:$BG$215,C$11,FALSE)</f>
        <v>0.34960129443374999</v>
      </c>
      <c r="D201" s="5">
        <f>VLOOKUP($A201,'EDGAR-2025'!$A$3:$BG$215,D$11,FALSE)</f>
        <v>0.33438645419696</v>
      </c>
      <c r="E201" s="5">
        <f>VLOOKUP($A201,'EDGAR-2025'!$A$3:$BG$215,E$11,FALSE)</f>
        <v>0.37081570151497001</v>
      </c>
      <c r="F201" s="5">
        <f>VLOOKUP($A201,'EDGAR-2025'!$A$3:$BG$215,F$11,FALSE)</f>
        <v>0.62880837450252003</v>
      </c>
      <c r="G201" s="5">
        <f>VLOOKUP($A201,'EDGAR-2025'!$A$3:$BG$215,G$11,FALSE)</f>
        <v>0.75849053493241003</v>
      </c>
      <c r="H201" s="5">
        <f>VLOOKUP($A201,'EDGAR-2025'!$A$3:$BG$215,H$11,FALSE)</f>
        <v>0.74408102489301997</v>
      </c>
      <c r="I201" s="5">
        <f>VLOOKUP($A201,'EDGAR-2025'!$A$3:$BG$215,I$11,FALSE)</f>
        <v>0.69524241282388999</v>
      </c>
      <c r="J201" s="5">
        <f>VLOOKUP($A201,'EDGAR-2025'!$A$3:$BG$215,J$11,FALSE)</f>
        <v>0.66088260708781998</v>
      </c>
      <c r="K201" s="5">
        <f>VLOOKUP($A201,'EDGAR-2025'!$A$3:$BG$215,K$11,FALSE)</f>
        <v>0.62176515473826</v>
      </c>
      <c r="L201" s="5">
        <f>VLOOKUP($A201,'EDGAR-2025'!$A$3:$BG$215,L$11,FALSE)</f>
        <v>0.66657834943925998</v>
      </c>
      <c r="M201" s="5">
        <f>VLOOKUP($A201,'EDGAR-2025'!$A$3:$BG$215,M$11,FALSE)</f>
        <v>0.72831754815715999</v>
      </c>
      <c r="N201" s="5">
        <f>VLOOKUP($A201,'EDGAR-2025'!$A$3:$BG$215,N$11,FALSE)</f>
        <v>0.67941781931903</v>
      </c>
      <c r="O201" s="5">
        <f>VLOOKUP($A201,'EDGAR-2025'!$A$3:$BG$215,O$11,FALSE)</f>
        <v>0.71072096767568005</v>
      </c>
      <c r="P201" s="5">
        <f>VLOOKUP($A201,'EDGAR-2025'!$A$3:$BG$215,P$11,FALSE)</f>
        <v>0.69464423330048997</v>
      </c>
      <c r="Q201" s="5">
        <f>VLOOKUP($A201,'EDGAR-2025'!$A$3:$BG$215,Q$11,FALSE)</f>
        <v>0.66442517718447003</v>
      </c>
      <c r="R201" s="5">
        <f>VLOOKUP($A201,'EDGAR-2025'!$A$3:$BG$215,R$11,FALSE)</f>
        <v>0.69944645023067997</v>
      </c>
      <c r="S201" s="5"/>
      <c r="T201" s="46">
        <f t="shared" si="43"/>
        <v>7.2074149475077398E-2</v>
      </c>
      <c r="U201" s="15">
        <f t="shared" si="44"/>
        <v>9.2621068130755102E-2</v>
      </c>
      <c r="V201" s="15">
        <f t="shared" si="45"/>
        <v>-6.7140670936543412E-2</v>
      </c>
      <c r="W201" s="5">
        <f>VLOOKUP($A201,'EDGAR-P-2025'!$A$3:$BI$215,W$11,FALSE)</f>
        <v>1.352360000000002</v>
      </c>
      <c r="X201" s="4">
        <f t="shared" si="41"/>
        <v>0.53855300966987996</v>
      </c>
      <c r="Y201" s="486">
        <f>VLOOKUP($A201,'EDGAR-GDP-2025'!$C$3:$AQ$214,'data countries EDGAR'!$Y$11,FALSE)</f>
        <v>7.7131398237748006E-2</v>
      </c>
      <c r="Z201" s="46">
        <f t="shared" si="42"/>
        <v>1.9850277446331983E-5</v>
      </c>
      <c r="AA201" s="46">
        <f t="shared" si="46"/>
        <v>1.7536351652559898E-4</v>
      </c>
    </row>
    <row r="202" spans="1:27" ht="15" x14ac:dyDescent="0.25">
      <c r="A202" s="45" t="s">
        <v>229</v>
      </c>
      <c r="B202" s="5">
        <f>VLOOKUP($A202,'EDGAR-2025'!$A$3:$BG$215,B$11,FALSE)</f>
        <v>0.75507432954762999</v>
      </c>
      <c r="C202" s="5">
        <f>VLOOKUP($A202,'EDGAR-2025'!$A$3:$BG$215,C$11,FALSE)</f>
        <v>1.3111896058831001</v>
      </c>
      <c r="D202" s="5">
        <f>VLOOKUP($A202,'EDGAR-2025'!$A$3:$BG$215,D$11,FALSE)</f>
        <v>2.5250463729788999</v>
      </c>
      <c r="E202" s="5">
        <f>VLOOKUP($A202,'EDGAR-2025'!$A$3:$BG$215,E$11,FALSE)</f>
        <v>2.3171054025701001</v>
      </c>
      <c r="F202" s="5">
        <f>VLOOKUP($A202,'EDGAR-2025'!$A$3:$BG$215,F$11,FALSE)</f>
        <v>2.2462131358478001</v>
      </c>
      <c r="G202" s="5">
        <f>VLOOKUP($A202,'EDGAR-2025'!$A$3:$BG$215,G$11,FALSE)</f>
        <v>1.9313641018254999</v>
      </c>
      <c r="H202" s="5">
        <f>VLOOKUP($A202,'EDGAR-2025'!$A$3:$BG$215,H$11,FALSE)</f>
        <v>1.7347093591150999</v>
      </c>
      <c r="I202" s="5">
        <f>VLOOKUP($A202,'EDGAR-2025'!$A$3:$BG$215,I$11,FALSE)</f>
        <v>1.5460057455128999</v>
      </c>
      <c r="J202" s="5">
        <f>VLOOKUP($A202,'EDGAR-2025'!$A$3:$BG$215,J$11,FALSE)</f>
        <v>2.1278605937456998</v>
      </c>
      <c r="K202" s="5">
        <f>VLOOKUP($A202,'EDGAR-2025'!$A$3:$BG$215,K$11,FALSE)</f>
        <v>1.6554457150098001</v>
      </c>
      <c r="L202" s="5">
        <f>VLOOKUP($A202,'EDGAR-2025'!$A$3:$BG$215,L$11,FALSE)</f>
        <v>1.9362727954379</v>
      </c>
      <c r="M202" s="5">
        <f>VLOOKUP($A202,'EDGAR-2025'!$A$3:$BG$215,M$11,FALSE)</f>
        <v>2.1053412746039002</v>
      </c>
      <c r="N202" s="5">
        <f>VLOOKUP($A202,'EDGAR-2025'!$A$3:$BG$215,N$11,FALSE)</f>
        <v>2.4218355095280999</v>
      </c>
      <c r="O202" s="5">
        <f>VLOOKUP($A202,'EDGAR-2025'!$A$3:$BG$215,O$11,FALSE)</f>
        <v>2.5340498835960998</v>
      </c>
      <c r="P202" s="5">
        <f>VLOOKUP($A202,'EDGAR-2025'!$A$3:$BG$215,P$11,FALSE)</f>
        <v>2.6044476598321999</v>
      </c>
      <c r="Q202" s="5">
        <f>VLOOKUP($A202,'EDGAR-2025'!$A$3:$BG$215,Q$11,FALSE)</f>
        <v>2.5313087293976002</v>
      </c>
      <c r="R202" s="5">
        <f>VLOOKUP($A202,'EDGAR-2025'!$A$3:$BG$215,R$11,FALSE)</f>
        <v>2.6275923684053999</v>
      </c>
      <c r="S202" s="5"/>
      <c r="T202" s="46">
        <f t="shared" si="43"/>
        <v>0.16963835049489218</v>
      </c>
      <c r="U202" s="15">
        <f t="shared" si="44"/>
        <v>8.7316456423054856E-2</v>
      </c>
      <c r="V202" s="15">
        <f t="shared" si="45"/>
        <v>0.15032918355896729</v>
      </c>
      <c r="W202" s="5">
        <f>VLOOKUP($A202,'EDGAR-P-2025'!$A$3:$BI$215,W$11,FALSE)</f>
        <v>8.1863840000000323</v>
      </c>
      <c r="X202" s="4">
        <f t="shared" si="41"/>
        <v>0.25717597349499999</v>
      </c>
      <c r="Y202" s="486">
        <f>VLOOKUP($A202,'EDGAR-GDP-2025'!$C$3:$AQ$214,'data countries EDGAR'!$Y$11,FALSE)</f>
        <v>0.1107472691748</v>
      </c>
      <c r="Z202" s="46">
        <f t="shared" si="42"/>
        <v>5.7381026347430014E-5</v>
      </c>
      <c r="AA202" s="46">
        <f t="shared" si="46"/>
        <v>1.0615465452016493E-3</v>
      </c>
    </row>
    <row r="203" spans="1:27" ht="15" x14ac:dyDescent="0.25">
      <c r="A203" s="45" t="s">
        <v>230</v>
      </c>
      <c r="B203" s="5">
        <f>VLOOKUP($A203,'EDGAR-2025'!$A$3:$BG$215,B$11,FALSE)</f>
        <v>8.9066927185900993E-2</v>
      </c>
      <c r="C203" s="5">
        <f>VLOOKUP($A203,'EDGAR-2025'!$A$3:$BG$215,C$11,FALSE)</f>
        <v>0.12117667608287</v>
      </c>
      <c r="D203" s="5">
        <f>VLOOKUP($A203,'EDGAR-2025'!$A$3:$BG$215,D$11,FALSE)</f>
        <v>0.1262107713642</v>
      </c>
      <c r="E203" s="5">
        <f>VLOOKUP($A203,'EDGAR-2025'!$A$3:$BG$215,E$11,FALSE)</f>
        <v>0.12002055435171</v>
      </c>
      <c r="F203" s="5">
        <f>VLOOKUP($A203,'EDGAR-2025'!$A$3:$BG$215,F$11,FALSE)</f>
        <v>0.11815996653138</v>
      </c>
      <c r="G203" s="5">
        <f>VLOOKUP($A203,'EDGAR-2025'!$A$3:$BG$215,G$11,FALSE)</f>
        <v>0.11942432046116</v>
      </c>
      <c r="H203" s="5">
        <f>VLOOKUP($A203,'EDGAR-2025'!$A$3:$BG$215,H$11,FALSE)</f>
        <v>0.1318466747092</v>
      </c>
      <c r="I203" s="5">
        <f>VLOOKUP($A203,'EDGAR-2025'!$A$3:$BG$215,I$11,FALSE)</f>
        <v>0.13473239458375999</v>
      </c>
      <c r="J203" s="5">
        <f>VLOOKUP($A203,'EDGAR-2025'!$A$3:$BG$215,J$11,FALSE)</f>
        <v>0.14319215723602999</v>
      </c>
      <c r="K203" s="5">
        <f>VLOOKUP($A203,'EDGAR-2025'!$A$3:$BG$215,K$11,FALSE)</f>
        <v>0.15485423437966001</v>
      </c>
      <c r="L203" s="5">
        <f>VLOOKUP($A203,'EDGAR-2025'!$A$3:$BG$215,L$11,FALSE)</f>
        <v>0.14743334215404999</v>
      </c>
      <c r="M203" s="5">
        <f>VLOOKUP($A203,'EDGAR-2025'!$A$3:$BG$215,M$11,FALSE)</f>
        <v>0.16552694569043</v>
      </c>
      <c r="N203" s="5">
        <f>VLOOKUP($A203,'EDGAR-2025'!$A$3:$BG$215,N$11,FALSE)</f>
        <v>0.18651250653026999</v>
      </c>
      <c r="O203" s="5">
        <f>VLOOKUP($A203,'EDGAR-2025'!$A$3:$BG$215,O$11,FALSE)</f>
        <v>0.20647380275186999</v>
      </c>
      <c r="P203" s="5">
        <f>VLOOKUP($A203,'EDGAR-2025'!$A$3:$BG$215,P$11,FALSE)</f>
        <v>0.16141688451454</v>
      </c>
      <c r="Q203" s="5">
        <f>VLOOKUP($A203,'EDGAR-2025'!$A$3:$BG$215,Q$11,FALSE)</f>
        <v>0.16183455503493999</v>
      </c>
      <c r="R203" s="5">
        <f>VLOOKUP($A203,'EDGAR-2025'!$A$3:$BG$215,R$11,FALSE)</f>
        <v>0.16979364256658</v>
      </c>
      <c r="S203" s="5"/>
      <c r="T203" s="46">
        <f t="shared" si="43"/>
        <v>-4.7921790807579856E-2</v>
      </c>
      <c r="U203" s="15">
        <f t="shared" si="44"/>
        <v>0.12272395966900329</v>
      </c>
      <c r="V203" s="15">
        <f t="shared" si="45"/>
        <v>0.12678033024959801</v>
      </c>
      <c r="W203" s="5">
        <f>VLOOKUP($A203,'EDGAR-P-2025'!$A$3:$BI$215,W$11,FALSE)</f>
        <v>0.11004099999999631</v>
      </c>
      <c r="X203" s="4">
        <f t="shared" si="41"/>
        <v>1.5042297479161</v>
      </c>
      <c r="Y203" s="486">
        <f>VLOOKUP($A203,'EDGAR-GDP-2025'!$C$3:$AQ$214,'data countries EDGAR'!$Y$11,FALSE)</f>
        <v>0.27822374641886999</v>
      </c>
      <c r="Z203" s="46">
        <f t="shared" si="42"/>
        <v>4.5114329664482347E-6</v>
      </c>
      <c r="AA203" s="46">
        <f t="shared" si="46"/>
        <v>1.4269260198462509E-5</v>
      </c>
    </row>
    <row r="204" spans="1:27" ht="15" x14ac:dyDescent="0.25">
      <c r="A204" s="45" t="s">
        <v>231</v>
      </c>
      <c r="B204" s="5">
        <f>VLOOKUP($A204,'EDGAR-2025'!$A$3:$BG$215,B$11,FALSE)</f>
        <v>12.668867245694001</v>
      </c>
      <c r="C204" s="5">
        <f>VLOOKUP($A204,'EDGAR-2025'!$A$3:$BG$215,C$11,FALSE)</f>
        <v>35.019930726974003</v>
      </c>
      <c r="D204" s="5">
        <f>VLOOKUP($A204,'EDGAR-2025'!$A$3:$BG$215,D$11,FALSE)</f>
        <v>41.022786300547999</v>
      </c>
      <c r="E204" s="5">
        <f>VLOOKUP($A204,'EDGAR-2025'!$A$3:$BG$215,E$11,FALSE)</f>
        <v>41.256276192831002</v>
      </c>
      <c r="F204" s="5">
        <f>VLOOKUP($A204,'EDGAR-2025'!$A$3:$BG$215,F$11,FALSE)</f>
        <v>38.075874025021001</v>
      </c>
      <c r="G204" s="5">
        <f>VLOOKUP($A204,'EDGAR-2025'!$A$3:$BG$215,G$11,FALSE)</f>
        <v>37.330993213002998</v>
      </c>
      <c r="H204" s="5">
        <f>VLOOKUP($A204,'EDGAR-2025'!$A$3:$BG$215,H$11,FALSE)</f>
        <v>37.200804629594003</v>
      </c>
      <c r="I204" s="5">
        <f>VLOOKUP($A204,'EDGAR-2025'!$A$3:$BG$215,I$11,FALSE)</f>
        <v>36.758611237711001</v>
      </c>
      <c r="J204" s="5">
        <f>VLOOKUP($A204,'EDGAR-2025'!$A$3:$BG$215,J$11,FALSE)</f>
        <v>33.718594963610997</v>
      </c>
      <c r="K204" s="5">
        <f>VLOOKUP($A204,'EDGAR-2025'!$A$3:$BG$215,K$11,FALSE)</f>
        <v>32.545109049689998</v>
      </c>
      <c r="L204" s="5">
        <f>VLOOKUP($A204,'EDGAR-2025'!$A$3:$BG$215,L$11,FALSE)</f>
        <v>32.622798716623997</v>
      </c>
      <c r="M204" s="5">
        <f>VLOOKUP($A204,'EDGAR-2025'!$A$3:$BG$215,M$11,FALSE)</f>
        <v>33.223137515670999</v>
      </c>
      <c r="N204" s="5">
        <f>VLOOKUP($A204,'EDGAR-2025'!$A$3:$BG$215,N$11,FALSE)</f>
        <v>29.801696235898</v>
      </c>
      <c r="O204" s="5">
        <f>VLOOKUP($A204,'EDGAR-2025'!$A$3:$BG$215,O$11,FALSE)</f>
        <v>28.68422208478</v>
      </c>
      <c r="P204" s="5">
        <f>VLOOKUP($A204,'EDGAR-2025'!$A$3:$BG$215,P$11,FALSE)</f>
        <v>28.498855978317</v>
      </c>
      <c r="Q204" s="5">
        <f>VLOOKUP($A204,'EDGAR-2025'!$A$3:$BG$215,Q$11,FALSE)</f>
        <v>26.949473739247999</v>
      </c>
      <c r="R204" s="5">
        <f>VLOOKUP($A204,'EDGAR-2025'!$A$3:$BG$215,R$11,FALSE)</f>
        <v>26.793425677205999</v>
      </c>
      <c r="S204" s="5"/>
      <c r="T204" s="46">
        <f t="shared" si="43"/>
        <v>2.3871380125162212E-3</v>
      </c>
      <c r="U204" s="15">
        <f t="shared" si="44"/>
        <v>1.840243089692617E-2</v>
      </c>
      <c r="V204" s="15">
        <f t="shared" si="45"/>
        <v>-0.10298368954946358</v>
      </c>
      <c r="W204" s="5">
        <f>VLOOKUP($A204,'EDGAR-P-2025'!$A$3:$BI$215,W$11,FALSE)</f>
        <v>1.3754429999999913</v>
      </c>
      <c r="X204" s="4">
        <f t="shared" si="41"/>
        <v>24.154499688952001</v>
      </c>
      <c r="Y204" s="486">
        <f>VLOOKUP($A204,'EDGAR-GDP-2025'!$C$3:$AQ$214,'data countries EDGAR'!$Y$11,FALSE)</f>
        <v>0.68940038013254001</v>
      </c>
      <c r="Z204" s="46">
        <f t="shared" si="42"/>
        <v>9.0549582251916614E-4</v>
      </c>
      <c r="AA204" s="46">
        <f t="shared" si="46"/>
        <v>1.7835674026185153E-4</v>
      </c>
    </row>
    <row r="205" spans="1:27" ht="15" x14ac:dyDescent="0.25">
      <c r="A205" s="45" t="s">
        <v>232</v>
      </c>
      <c r="B205" s="5">
        <f>VLOOKUP($A205,'EDGAR-2025'!$A$3:$BG$215,B$11,FALSE)</f>
        <v>14.773549446661001</v>
      </c>
      <c r="C205" s="5">
        <f>VLOOKUP($A205,'EDGAR-2025'!$A$3:$BG$215,C$11,FALSE)</f>
        <v>23.447311511957999</v>
      </c>
      <c r="D205" s="5">
        <f>VLOOKUP($A205,'EDGAR-2025'!$A$3:$BG$215,D$11,FALSE)</f>
        <v>27.730952908820999</v>
      </c>
      <c r="E205" s="5">
        <f>VLOOKUP($A205,'EDGAR-2025'!$A$3:$BG$215,E$11,FALSE)</f>
        <v>26.263946586385</v>
      </c>
      <c r="F205" s="5">
        <f>VLOOKUP($A205,'EDGAR-2025'!$A$3:$BG$215,F$11,FALSE)</f>
        <v>28.241449359002999</v>
      </c>
      <c r="G205" s="5">
        <f>VLOOKUP($A205,'EDGAR-2025'!$A$3:$BG$215,G$11,FALSE)</f>
        <v>28.219042933036999</v>
      </c>
      <c r="H205" s="5">
        <f>VLOOKUP($A205,'EDGAR-2025'!$A$3:$BG$215,H$11,FALSE)</f>
        <v>30.204646651045</v>
      </c>
      <c r="I205" s="5">
        <f>VLOOKUP($A205,'EDGAR-2025'!$A$3:$BG$215,I$11,FALSE)</f>
        <v>30.721064128637</v>
      </c>
      <c r="J205" s="5">
        <f>VLOOKUP($A205,'EDGAR-2025'!$A$3:$BG$215,J$11,FALSE)</f>
        <v>29.861844621231</v>
      </c>
      <c r="K205" s="5">
        <f>VLOOKUP($A205,'EDGAR-2025'!$A$3:$BG$215,K$11,FALSE)</f>
        <v>30.296253298637001</v>
      </c>
      <c r="L205" s="5">
        <f>VLOOKUP($A205,'EDGAR-2025'!$A$3:$BG$215,L$11,FALSE)</f>
        <v>30.188133774929</v>
      </c>
      <c r="M205" s="5">
        <f>VLOOKUP($A205,'EDGAR-2025'!$A$3:$BG$215,M$11,FALSE)</f>
        <v>30.245053628729998</v>
      </c>
      <c r="N205" s="5">
        <f>VLOOKUP($A205,'EDGAR-2025'!$A$3:$BG$215,N$11,FALSE)</f>
        <v>28.718513178698998</v>
      </c>
      <c r="O205" s="5">
        <f>VLOOKUP($A205,'EDGAR-2025'!$A$3:$BG$215,O$11,FALSE)</f>
        <v>31.017761730071001</v>
      </c>
      <c r="P205" s="5">
        <f>VLOOKUP($A205,'EDGAR-2025'!$A$3:$BG$215,P$11,FALSE)</f>
        <v>30.358785195926998</v>
      </c>
      <c r="Q205" s="5">
        <f>VLOOKUP($A205,'EDGAR-2025'!$A$3:$BG$215,Q$11,FALSE)</f>
        <v>31.209160476571</v>
      </c>
      <c r="R205" s="5">
        <f>VLOOKUP($A205,'EDGAR-2025'!$A$3:$BG$215,R$11,FALSE)</f>
        <v>32.179948512854999</v>
      </c>
      <c r="S205" s="5"/>
      <c r="T205" s="46">
        <f t="shared" si="43"/>
        <v>-3.5687424000004908E-3</v>
      </c>
      <c r="U205" s="15">
        <f t="shared" si="44"/>
        <v>1.8855042257786003E-3</v>
      </c>
      <c r="V205" s="15">
        <f t="shared" si="45"/>
        <v>-5.0472400173922294E-2</v>
      </c>
      <c r="W205" s="5">
        <f>VLOOKUP($A205,'EDGAR-P-2025'!$A$3:$BI$215,W$11,FALSE)</f>
        <v>11.783167999999863</v>
      </c>
      <c r="X205" s="4">
        <f t="shared" si="41"/>
        <v>2.5668015281400001</v>
      </c>
      <c r="Y205" s="486">
        <f>VLOOKUP($A205,'EDGAR-GDP-2025'!$C$3:$AQ$214,'data countries EDGAR'!$Y$11,FALSE)</f>
        <v>0.20687198529994</v>
      </c>
      <c r="Z205" s="46">
        <f t="shared" si="42"/>
        <v>8.2432821703745207E-4</v>
      </c>
      <c r="AA205" s="46">
        <f t="shared" si="46"/>
        <v>1.5279494929544514E-3</v>
      </c>
    </row>
    <row r="206" spans="1:27" ht="15" x14ac:dyDescent="0.25">
      <c r="A206" s="45" t="s">
        <v>362</v>
      </c>
      <c r="B206" s="5">
        <f>VLOOKUP($A206,'EDGAR-2025'!$A$3:$BG$215,B$11,FALSE)</f>
        <v>155.16430168433001</v>
      </c>
      <c r="C206" s="5">
        <f>VLOOKUP($A206,'EDGAR-2025'!$A$3:$BG$215,C$11,FALSE)</f>
        <v>246.08945608236999</v>
      </c>
      <c r="D206" s="5">
        <f>VLOOKUP($A206,'EDGAR-2025'!$A$3:$BG$215,D$11,FALSE)</f>
        <v>312.17205222747998</v>
      </c>
      <c r="E206" s="5">
        <f>VLOOKUP($A206,'EDGAR-2025'!$A$3:$BG$215,E$11,FALSE)</f>
        <v>332.76848072206002</v>
      </c>
      <c r="F206" s="5">
        <f>VLOOKUP($A206,'EDGAR-2025'!$A$3:$BG$215,F$11,FALSE)</f>
        <v>344.1578335538</v>
      </c>
      <c r="G206" s="5">
        <f>VLOOKUP($A206,'EDGAR-2025'!$A$3:$BG$215,G$11,FALSE)</f>
        <v>333.87404020438998</v>
      </c>
      <c r="H206" s="5">
        <f>VLOOKUP($A206,'EDGAR-2025'!$A$3:$BG$215,H$11,FALSE)</f>
        <v>355.38085949344003</v>
      </c>
      <c r="I206" s="5">
        <f>VLOOKUP($A206,'EDGAR-2025'!$A$3:$BG$215,I$11,FALSE)</f>
        <v>367.84301148847999</v>
      </c>
      <c r="J206" s="5">
        <f>VLOOKUP($A206,'EDGAR-2025'!$A$3:$BG$215,J$11,FALSE)</f>
        <v>391.26309232893999</v>
      </c>
      <c r="K206" s="5">
        <f>VLOOKUP($A206,'EDGAR-2025'!$A$3:$BG$215,K$11,FALSE)</f>
        <v>433.21989643323002</v>
      </c>
      <c r="L206" s="5">
        <f>VLOOKUP($A206,'EDGAR-2025'!$A$3:$BG$215,L$11,FALSE)</f>
        <v>429.34321587754999</v>
      </c>
      <c r="M206" s="5">
        <f>VLOOKUP($A206,'EDGAR-2025'!$A$3:$BG$215,M$11,FALSE)</f>
        <v>414.47753804719002</v>
      </c>
      <c r="N206" s="5">
        <f>VLOOKUP($A206,'EDGAR-2025'!$A$3:$BG$215,N$11,FALSE)</f>
        <v>423.09051700767998</v>
      </c>
      <c r="O206" s="5">
        <f>VLOOKUP($A206,'EDGAR-2025'!$A$3:$BG$215,O$11,FALSE)</f>
        <v>460.70707580826002</v>
      </c>
      <c r="P206" s="5">
        <f>VLOOKUP($A206,'EDGAR-2025'!$A$3:$BG$215,P$11,FALSE)</f>
        <v>444.40766364730001</v>
      </c>
      <c r="Q206" s="5">
        <f>VLOOKUP($A206,'EDGAR-2025'!$A$3:$BG$215,Q$11,FALSE)</f>
        <v>446.43855762884999</v>
      </c>
      <c r="R206" s="5">
        <f>VLOOKUP($A206,'EDGAR-2025'!$A$3:$BG$215,R$11,FALSE)</f>
        <v>460.02745974901001</v>
      </c>
      <c r="S206" s="5"/>
      <c r="T206" s="46">
        <f t="shared" si="43"/>
        <v>-8.9485284207797555E-3</v>
      </c>
      <c r="U206" s="15">
        <f t="shared" si="44"/>
        <v>-3.4624229009827201E-2</v>
      </c>
      <c r="V206" s="15">
        <f t="shared" si="45"/>
        <v>2.0780327448068681E-2</v>
      </c>
      <c r="W206" s="5">
        <f>VLOOKUP($A206,'EDGAR-P-2025'!$A$3:$BI$215,W$11,FALSE)</f>
        <v>82.961805000000325</v>
      </c>
      <c r="X206" s="4">
        <f t="shared" si="41"/>
        <v>4.9960043425669003</v>
      </c>
      <c r="Y206" s="486">
        <f>VLOOKUP($A206,'EDGAR-GDP-2025'!$C$3:$AQ$214,'data countries EDGAR'!$Y$11,FALSE)</f>
        <v>0.17470672969747</v>
      </c>
      <c r="Z206" s="46">
        <f t="shared" si="42"/>
        <v>1.1296575437907713E-2</v>
      </c>
      <c r="AA206" s="46">
        <f t="shared" si="46"/>
        <v>1.0757841005435724E-2</v>
      </c>
    </row>
    <row r="207" spans="1:27" ht="15" x14ac:dyDescent="0.25">
      <c r="A207" s="45" t="s">
        <v>233</v>
      </c>
      <c r="B207" s="5">
        <f>VLOOKUP($A207,'EDGAR-2025'!$A$3:$BG$215,B$11,FALSE)</f>
        <v>45.694356826838003</v>
      </c>
      <c r="C207" s="5">
        <f>VLOOKUP($A207,'EDGAR-2025'!$A$3:$BG$215,C$11,FALSE)</f>
        <v>52.898310742117999</v>
      </c>
      <c r="D207" s="5">
        <f>VLOOKUP($A207,'EDGAR-2025'!$A$3:$BG$215,D$11,FALSE)</f>
        <v>61.653193338629002</v>
      </c>
      <c r="E207" s="5">
        <f>VLOOKUP($A207,'EDGAR-2025'!$A$3:$BG$215,E$11,FALSE)</f>
        <v>66.140011429729</v>
      </c>
      <c r="F207" s="5">
        <f>VLOOKUP($A207,'EDGAR-2025'!$A$3:$BG$215,F$11,FALSE)</f>
        <v>68.297714654700997</v>
      </c>
      <c r="G207" s="5">
        <f>VLOOKUP($A207,'EDGAR-2025'!$A$3:$BG$215,G$11,FALSE)</f>
        <v>65.274641132808995</v>
      </c>
      <c r="H207" s="5">
        <f>VLOOKUP($A207,'EDGAR-2025'!$A$3:$BG$215,H$11,FALSE)</f>
        <v>63.216780959691</v>
      </c>
      <c r="I207" s="5">
        <f>VLOOKUP($A207,'EDGAR-2025'!$A$3:$BG$215,I$11,FALSE)</f>
        <v>67.910816656454003</v>
      </c>
      <c r="J207" s="5">
        <f>VLOOKUP($A207,'EDGAR-2025'!$A$3:$BG$215,J$11,FALSE)</f>
        <v>67.289706266148997</v>
      </c>
      <c r="K207" s="5">
        <f>VLOOKUP($A207,'EDGAR-2025'!$A$3:$BG$215,K$11,FALSE)</f>
        <v>72.170825269150001</v>
      </c>
      <c r="L207" s="5">
        <f>VLOOKUP($A207,'EDGAR-2025'!$A$3:$BG$215,L$11,FALSE)</f>
        <v>74.231837089625003</v>
      </c>
      <c r="M207" s="5">
        <f>VLOOKUP($A207,'EDGAR-2025'!$A$3:$BG$215,M$11,FALSE)</f>
        <v>73.250641004298004</v>
      </c>
      <c r="N207" s="5">
        <f>VLOOKUP($A207,'EDGAR-2025'!$A$3:$BG$215,N$11,FALSE)</f>
        <v>76.825279022866994</v>
      </c>
      <c r="O207" s="5">
        <f>VLOOKUP($A207,'EDGAR-2025'!$A$3:$BG$215,O$11,FALSE)</f>
        <v>95.432275109966</v>
      </c>
      <c r="P207" s="5">
        <f>VLOOKUP($A207,'EDGAR-2025'!$A$3:$BG$215,P$11,FALSE)</f>
        <v>101.26129026672</v>
      </c>
      <c r="Q207" s="5">
        <f>VLOOKUP($A207,'EDGAR-2025'!$A$3:$BG$215,Q$11,FALSE)</f>
        <v>94.728691398023003</v>
      </c>
      <c r="R207" s="5">
        <f>VLOOKUP($A207,'EDGAR-2025'!$A$3:$BG$215,R$11,FALSE)</f>
        <v>81.408011926322004</v>
      </c>
      <c r="S207" s="5"/>
      <c r="T207" s="46">
        <f t="shared" si="43"/>
        <v>2.8557409629012431E-2</v>
      </c>
      <c r="U207" s="15">
        <f t="shared" si="44"/>
        <v>-1.3217995455808706E-2</v>
      </c>
      <c r="V207" s="15">
        <f t="shared" si="45"/>
        <v>4.8800091979526172E-2</v>
      </c>
      <c r="W207" s="5">
        <f>VLOOKUP($A207,'EDGAR-P-2025'!$A$3:$BI$215,W$11,FALSE)</f>
        <v>5.9425610000001585</v>
      </c>
      <c r="X207" s="4">
        <f t="shared" ref="X207:X226" si="47">M207/W207</f>
        <v>12.326443263148001</v>
      </c>
      <c r="Y207" s="486">
        <f>VLOOKUP($A207,'EDGAR-GDP-2025'!$C$3:$AQ$214,'data countries EDGAR'!$Y$11,FALSE)</f>
        <v>0.81879830992747005</v>
      </c>
      <c r="Z207" s="46">
        <f t="shared" ref="Z207:Z226" si="48">M207/$M$226</f>
        <v>1.9964444777365383E-3</v>
      </c>
      <c r="AA207" s="46">
        <f t="shared" si="46"/>
        <v>7.7058504697558798E-4</v>
      </c>
    </row>
    <row r="208" spans="1:27" ht="15" x14ac:dyDescent="0.25">
      <c r="A208" s="45" t="s">
        <v>234</v>
      </c>
      <c r="B208" s="5">
        <f>VLOOKUP($A208,'EDGAR-2025'!$A$3:$BG$215,B$11,FALSE)</f>
        <v>5.0735739864378E-3</v>
      </c>
      <c r="C208" s="5">
        <f>VLOOKUP($A208,'EDGAR-2025'!$A$3:$BG$215,C$11,FALSE)</f>
        <v>3.3648610645631002E-2</v>
      </c>
      <c r="D208" s="5">
        <f>VLOOKUP($A208,'EDGAR-2025'!$A$3:$BG$215,D$11,FALSE)</f>
        <v>7.3252906133791998E-2</v>
      </c>
      <c r="E208" s="5">
        <f>VLOOKUP($A208,'EDGAR-2025'!$A$3:$BG$215,E$11,FALSE)</f>
        <v>5.5887884171758002E-2</v>
      </c>
      <c r="F208" s="5">
        <f>VLOOKUP($A208,'EDGAR-2025'!$A$3:$BG$215,F$11,FALSE)</f>
        <v>5.8032074223194001E-2</v>
      </c>
      <c r="G208" s="5">
        <f>VLOOKUP($A208,'EDGAR-2025'!$A$3:$BG$215,G$11,FALSE)</f>
        <v>6.7059150207740004E-2</v>
      </c>
      <c r="H208" s="5">
        <f>VLOOKUP($A208,'EDGAR-2025'!$A$3:$BG$215,H$11,FALSE)</f>
        <v>7.6027092912308997E-2</v>
      </c>
      <c r="I208" s="5">
        <f>VLOOKUP($A208,'EDGAR-2025'!$A$3:$BG$215,I$11,FALSE)</f>
        <v>7.9959266716547003E-2</v>
      </c>
      <c r="J208" s="5">
        <f>VLOOKUP($A208,'EDGAR-2025'!$A$3:$BG$215,J$11,FALSE)</f>
        <v>8.8138051196361006E-2</v>
      </c>
      <c r="K208" s="5">
        <f>VLOOKUP($A208,'EDGAR-2025'!$A$3:$BG$215,K$11,FALSE)</f>
        <v>8.8341982033491001E-2</v>
      </c>
      <c r="L208" s="5">
        <f>VLOOKUP($A208,'EDGAR-2025'!$A$3:$BG$215,L$11,FALSE)</f>
        <v>0.18971686381059999</v>
      </c>
      <c r="M208" s="5">
        <f>VLOOKUP($A208,'EDGAR-2025'!$A$3:$BG$215,M$11,FALSE)</f>
        <v>0.22112804216876999</v>
      </c>
      <c r="N208" s="5">
        <f>VLOOKUP($A208,'EDGAR-2025'!$A$3:$BG$215,N$11,FALSE)</f>
        <v>0.21494034406557</v>
      </c>
      <c r="O208" s="5">
        <f>VLOOKUP($A208,'EDGAR-2025'!$A$3:$BG$215,O$11,FALSE)</f>
        <v>0.21499506010423999</v>
      </c>
      <c r="P208" s="5">
        <f>VLOOKUP($A208,'EDGAR-2025'!$A$3:$BG$215,P$11,FALSE)</f>
        <v>0.22051030104031999</v>
      </c>
      <c r="Q208" s="5">
        <f>VLOOKUP($A208,'EDGAR-2025'!$A$3:$BG$215,Q$11,FALSE)</f>
        <v>0.22124157134490999</v>
      </c>
      <c r="R208" s="5">
        <f>VLOOKUP($A208,'EDGAR-2025'!$A$3:$BG$215,R$11,FALSE)</f>
        <v>0.22906126288188</v>
      </c>
      <c r="S208" s="5"/>
      <c r="T208" s="46">
        <f t="shared" ref="T208:T234" si="49">L208/K208-1</f>
        <v>1.147527816827532</v>
      </c>
      <c r="U208" s="15">
        <f t="shared" ref="U208:U223" si="50">M208/L208-1</f>
        <v>0.16556872028797986</v>
      </c>
      <c r="V208" s="15">
        <f t="shared" ref="V208:V230" si="51">N208/M208-1</f>
        <v>-2.7982421598421237E-2</v>
      </c>
      <c r="W208" s="5">
        <f>VLOOKUP($A208,'EDGAR-P-2025'!$A$3:$BI$215,W$11,FALSE)</f>
        <v>3.6461000003000218E-2</v>
      </c>
      <c r="X208" s="4">
        <f t="shared" si="47"/>
        <v>6.0647827034523001</v>
      </c>
      <c r="Y208" s="486">
        <f>VLOOKUP($A208,'EDGAR-GDP-2025'!$C$3:$AQ$214,'data countries EDGAR'!$Y$11,FALSE)</f>
        <v>0.18965176419995</v>
      </c>
      <c r="Z208" s="46">
        <f t="shared" si="48"/>
        <v>6.0268395280613293E-6</v>
      </c>
      <c r="AA208" s="46">
        <f t="shared" ref="AA208:AA230" si="52">W208/$W$226</f>
        <v>4.7279786274113276E-6</v>
      </c>
    </row>
    <row r="209" spans="1:27" ht="15" x14ac:dyDescent="0.25">
      <c r="A209" s="45" t="s">
        <v>235</v>
      </c>
      <c r="B209" s="5">
        <f>VLOOKUP($A209,'EDGAR-2025'!$A$3:$BG$215,B$11,FALSE)</f>
        <v>0.83077568191444995</v>
      </c>
      <c r="C209" s="5">
        <f>VLOOKUP($A209,'EDGAR-2025'!$A$3:$BG$215,C$11,FALSE)</f>
        <v>2.2217179609855999</v>
      </c>
      <c r="D209" s="5">
        <f>VLOOKUP($A209,'EDGAR-2025'!$A$3:$BG$215,D$11,FALSE)</f>
        <v>3.7997567154809002</v>
      </c>
      <c r="E209" s="5">
        <f>VLOOKUP($A209,'EDGAR-2025'!$A$3:$BG$215,E$11,FALSE)</f>
        <v>4.2627992876576002</v>
      </c>
      <c r="F209" s="5">
        <f>VLOOKUP($A209,'EDGAR-2025'!$A$3:$BG$215,F$11,FALSE)</f>
        <v>4.3290332788189998</v>
      </c>
      <c r="G209" s="5">
        <f>VLOOKUP($A209,'EDGAR-2025'!$A$3:$BG$215,G$11,FALSE)</f>
        <v>4.4114323380935998</v>
      </c>
      <c r="H209" s="5">
        <f>VLOOKUP($A209,'EDGAR-2025'!$A$3:$BG$215,H$11,FALSE)</f>
        <v>4.8524283899130003</v>
      </c>
      <c r="I209" s="5">
        <f>VLOOKUP($A209,'EDGAR-2025'!$A$3:$BG$215,I$11,FALSE)</f>
        <v>5.5953681441113998</v>
      </c>
      <c r="J209" s="5">
        <f>VLOOKUP($A209,'EDGAR-2025'!$A$3:$BG$215,J$11,FALSE)</f>
        <v>6.0017716469572999</v>
      </c>
      <c r="K209" s="5">
        <f>VLOOKUP($A209,'EDGAR-2025'!$A$3:$BG$215,K$11,FALSE)</f>
        <v>6.2539304313108</v>
      </c>
      <c r="L209" s="5">
        <f>VLOOKUP($A209,'EDGAR-2025'!$A$3:$BG$215,L$11,FALSE)</f>
        <v>6.8570973604752998</v>
      </c>
      <c r="M209" s="5">
        <f>VLOOKUP($A209,'EDGAR-2025'!$A$3:$BG$215,M$11,FALSE)</f>
        <v>7.0645878576395997</v>
      </c>
      <c r="N209" s="5">
        <f>VLOOKUP($A209,'EDGAR-2025'!$A$3:$BG$215,N$11,FALSE)</f>
        <v>7.1198296587199001</v>
      </c>
      <c r="O209" s="5">
        <f>VLOOKUP($A209,'EDGAR-2025'!$A$3:$BG$215,O$11,FALSE)</f>
        <v>8.1104922281627001</v>
      </c>
      <c r="P209" s="5">
        <f>VLOOKUP($A209,'EDGAR-2025'!$A$3:$BG$215,P$11,FALSE)</f>
        <v>7.9541298207305999</v>
      </c>
      <c r="Q209" s="5">
        <f>VLOOKUP($A209,'EDGAR-2025'!$A$3:$BG$215,Q$11,FALSE)</f>
        <v>8.1166131915997006</v>
      </c>
      <c r="R209" s="5">
        <f>VLOOKUP($A209,'EDGAR-2025'!$A$3:$BG$215,R$11,FALSE)</f>
        <v>8.2548622683851995</v>
      </c>
      <c r="S209" s="5"/>
      <c r="T209" s="46">
        <f t="shared" si="49"/>
        <v>9.6446056730131957E-2</v>
      </c>
      <c r="U209" s="15">
        <f t="shared" si="50"/>
        <v>3.0259231604364611E-2</v>
      </c>
      <c r="V209" s="15">
        <f t="shared" si="51"/>
        <v>7.8195362834312387E-3</v>
      </c>
      <c r="W209" s="5">
        <f>VLOOKUP($A209,'EDGAR-P-2025'!$A$3:$BI$215,W$11,FALSE)</f>
        <v>45.711873999998915</v>
      </c>
      <c r="X209" s="4">
        <f t="shared" si="47"/>
        <v>0.15454601265394999</v>
      </c>
      <c r="Y209" s="486">
        <f>VLOOKUP($A209,'EDGAR-GDP-2025'!$C$3:$AQ$214,'data countries EDGAR'!$Y$11,FALSE)</f>
        <v>6.5796033670380005E-2</v>
      </c>
      <c r="Z209" s="46">
        <f t="shared" si="48"/>
        <v>1.9254517397385807E-4</v>
      </c>
      <c r="AA209" s="46">
        <f t="shared" si="52"/>
        <v>5.9275599482496496E-3</v>
      </c>
    </row>
    <row r="210" spans="1:27" ht="15" x14ac:dyDescent="0.25">
      <c r="A210" s="45" t="s">
        <v>236</v>
      </c>
      <c r="B210" s="5">
        <f>VLOOKUP($A210,'EDGAR-2025'!$A$3:$BG$215,B$11,FALSE)</f>
        <v>785.53986017197997</v>
      </c>
      <c r="C210" s="5">
        <f>VLOOKUP($A210,'EDGAR-2025'!$A$3:$BG$215,C$11,FALSE)</f>
        <v>357.09320816821997</v>
      </c>
      <c r="D210" s="5">
        <f>VLOOKUP($A210,'EDGAR-2025'!$A$3:$BG$215,D$11,FALSE)</f>
        <v>315.90873957577003</v>
      </c>
      <c r="E210" s="5">
        <f>VLOOKUP($A210,'EDGAR-2025'!$A$3:$BG$215,E$11,FALSE)</f>
        <v>333.30516029836002</v>
      </c>
      <c r="F210" s="5">
        <f>VLOOKUP($A210,'EDGAR-2025'!$A$3:$BG$215,F$11,FALSE)</f>
        <v>324.91764003765002</v>
      </c>
      <c r="G210" s="5">
        <f>VLOOKUP($A210,'EDGAR-2025'!$A$3:$BG$215,G$11,FALSE)</f>
        <v>315.27477361398002</v>
      </c>
      <c r="H210" s="5">
        <f>VLOOKUP($A210,'EDGAR-2025'!$A$3:$BG$215,H$11,FALSE)</f>
        <v>269.32991089395</v>
      </c>
      <c r="I210" s="5">
        <f>VLOOKUP($A210,'EDGAR-2025'!$A$3:$BG$215,I$11,FALSE)</f>
        <v>226.10702188926999</v>
      </c>
      <c r="J210" s="5">
        <f>VLOOKUP($A210,'EDGAR-2025'!$A$3:$BG$215,J$11,FALSE)</f>
        <v>227.24610083085</v>
      </c>
      <c r="K210" s="5">
        <f>VLOOKUP($A210,'EDGAR-2025'!$A$3:$BG$215,K$11,FALSE)</f>
        <v>205.58134037050999</v>
      </c>
      <c r="L210" s="5">
        <f>VLOOKUP($A210,'EDGAR-2025'!$A$3:$BG$215,L$11,FALSE)</f>
        <v>218.30294320102999</v>
      </c>
      <c r="M210" s="5">
        <f>VLOOKUP($A210,'EDGAR-2025'!$A$3:$BG$215,M$11,FALSE)</f>
        <v>207.90965609356999</v>
      </c>
      <c r="N210" s="5">
        <f>VLOOKUP($A210,'EDGAR-2025'!$A$3:$BG$215,N$11,FALSE)</f>
        <v>198.89722567289999</v>
      </c>
      <c r="O210" s="5">
        <f>VLOOKUP($A210,'EDGAR-2025'!$A$3:$BG$215,O$11,FALSE)</f>
        <v>194.13625000578</v>
      </c>
      <c r="P210" s="5">
        <f>VLOOKUP($A210,'EDGAR-2025'!$A$3:$BG$215,P$11,FALSE)</f>
        <v>119.34498408073</v>
      </c>
      <c r="Q210" s="5">
        <f>VLOOKUP($A210,'EDGAR-2025'!$A$3:$BG$215,Q$11,FALSE)</f>
        <v>121.69519549016999</v>
      </c>
      <c r="R210" s="5">
        <f>VLOOKUP($A210,'EDGAR-2025'!$A$3:$BG$215,R$11,FALSE)</f>
        <v>118.4778493699</v>
      </c>
      <c r="S210" s="5"/>
      <c r="T210" s="46">
        <f t="shared" si="49"/>
        <v>6.1881116289992155E-2</v>
      </c>
      <c r="U210" s="15">
        <f t="shared" si="50"/>
        <v>-4.7609468544311251E-2</v>
      </c>
      <c r="V210" s="15">
        <f t="shared" si="51"/>
        <v>-4.334782034661222E-2</v>
      </c>
      <c r="W210" s="5">
        <f>VLOOKUP($A210,'EDGAR-P-2025'!$A$3:$BI$215,W$11,FALSE)</f>
        <v>43.795220000000818</v>
      </c>
      <c r="X210" s="4">
        <f t="shared" si="47"/>
        <v>4.7473138870764</v>
      </c>
      <c r="Y210" s="486">
        <f>VLOOKUP($A210,'EDGAR-GDP-2025'!$C$3:$AQ$214,'data countries EDGAR'!$Y$11,FALSE)</f>
        <v>0.26007219941812998</v>
      </c>
      <c r="Z210" s="46">
        <f t="shared" si="48"/>
        <v>5.6665727300837633E-3</v>
      </c>
      <c r="AA210" s="46">
        <f t="shared" si="52"/>
        <v>5.679023178896429E-3</v>
      </c>
    </row>
    <row r="211" spans="1:27" ht="15" x14ac:dyDescent="0.25">
      <c r="A211" s="45" t="s">
        <v>237</v>
      </c>
      <c r="B211" s="5">
        <f>VLOOKUP($A211,'EDGAR-2025'!$A$3:$BG$215,B$11,FALSE)</f>
        <v>56.887567152435999</v>
      </c>
      <c r="C211" s="5">
        <f>VLOOKUP($A211,'EDGAR-2025'!$A$3:$BG$215,C$11,FALSE)</f>
        <v>122.461280673</v>
      </c>
      <c r="D211" s="5">
        <f>VLOOKUP($A211,'EDGAR-2025'!$A$3:$BG$215,D$11,FALSE)</f>
        <v>171.9529199385</v>
      </c>
      <c r="E211" s="5">
        <f>VLOOKUP($A211,'EDGAR-2025'!$A$3:$BG$215,E$11,FALSE)</f>
        <v>177.25723437027</v>
      </c>
      <c r="F211" s="5">
        <f>VLOOKUP($A211,'EDGAR-2025'!$A$3:$BG$215,F$11,FALSE)</f>
        <v>185.01029277719999</v>
      </c>
      <c r="G211" s="5">
        <f>VLOOKUP($A211,'EDGAR-2025'!$A$3:$BG$215,G$11,FALSE)</f>
        <v>195.05335838599001</v>
      </c>
      <c r="H211" s="5">
        <f>VLOOKUP($A211,'EDGAR-2025'!$A$3:$BG$215,H$11,FALSE)</f>
        <v>198.11378088968999</v>
      </c>
      <c r="I211" s="5">
        <f>VLOOKUP($A211,'EDGAR-2025'!$A$3:$BG$215,I$11,FALSE)</f>
        <v>206.85187526376001</v>
      </c>
      <c r="J211" s="5">
        <f>VLOOKUP($A211,'EDGAR-2025'!$A$3:$BG$215,J$11,FALSE)</f>
        <v>212.43054116636</v>
      </c>
      <c r="K211" s="5">
        <f>VLOOKUP($A211,'EDGAR-2025'!$A$3:$BG$215,K$11,FALSE)</f>
        <v>204.42270904869</v>
      </c>
      <c r="L211" s="5">
        <f>VLOOKUP($A211,'EDGAR-2025'!$A$3:$BG$215,L$11,FALSE)</f>
        <v>187.28534800244</v>
      </c>
      <c r="M211" s="5">
        <f>VLOOKUP($A211,'EDGAR-2025'!$A$3:$BG$215,M$11,FALSE)</f>
        <v>197.84936021041</v>
      </c>
      <c r="N211" s="5">
        <f>VLOOKUP($A211,'EDGAR-2025'!$A$3:$BG$215,N$11,FALSE)</f>
        <v>195.67423570078</v>
      </c>
      <c r="O211" s="5">
        <f>VLOOKUP($A211,'EDGAR-2025'!$A$3:$BG$215,O$11,FALSE)</f>
        <v>199.42099182525001</v>
      </c>
      <c r="P211" s="5">
        <f>VLOOKUP($A211,'EDGAR-2025'!$A$3:$BG$215,P$11,FALSE)</f>
        <v>195.184009479</v>
      </c>
      <c r="Q211" s="5">
        <f>VLOOKUP($A211,'EDGAR-2025'!$A$3:$BG$215,Q$11,FALSE)</f>
        <v>192.69644364769999</v>
      </c>
      <c r="R211" s="5">
        <f>VLOOKUP($A211,'EDGAR-2025'!$A$3:$BG$215,R$11,FALSE)</f>
        <v>200.55897010112</v>
      </c>
      <c r="S211" s="5"/>
      <c r="T211" s="46">
        <f t="shared" si="49"/>
        <v>-8.3832961249761029E-2</v>
      </c>
      <c r="U211" s="15">
        <f t="shared" si="50"/>
        <v>5.640597260086988E-2</v>
      </c>
      <c r="V211" s="15">
        <f t="shared" si="51"/>
        <v>-1.0993841513143088E-2</v>
      </c>
      <c r="W211" s="5">
        <f>VLOOKUP($A211,'EDGAR-P-2025'!$A$3:$BI$215,W$11,FALSE)</f>
        <v>9.6820879999996787</v>
      </c>
      <c r="X211" s="4">
        <f t="shared" si="47"/>
        <v>20.434575704168001</v>
      </c>
      <c r="Y211" s="486">
        <f>VLOOKUP($A211,'EDGAR-GDP-2025'!$C$3:$AQ$214,'data countries EDGAR'!$Y$11,FALSE)</f>
        <v>0.30899971115757002</v>
      </c>
      <c r="Z211" s="46">
        <f t="shared" si="48"/>
        <v>5.3923796051505374E-3</v>
      </c>
      <c r="AA211" s="46">
        <f t="shared" si="52"/>
        <v>1.2554977956980721E-3</v>
      </c>
    </row>
    <row r="212" spans="1:27" ht="15" x14ac:dyDescent="0.25">
      <c r="A212" s="45" t="s">
        <v>238</v>
      </c>
      <c r="B212" s="5">
        <f>VLOOKUP($A212,'EDGAR-2025'!$A$3:$BG$215,B$11,FALSE)</f>
        <v>582.60782742036997</v>
      </c>
      <c r="C212" s="5">
        <f>VLOOKUP($A212,'EDGAR-2025'!$A$3:$BG$215,C$11,FALSE)</f>
        <v>559.52360170453005</v>
      </c>
      <c r="D212" s="5">
        <f>VLOOKUP($A212,'EDGAR-2025'!$A$3:$BG$215,D$11,FALSE)</f>
        <v>500.74840429185002</v>
      </c>
      <c r="E212" s="5">
        <f>VLOOKUP($A212,'EDGAR-2025'!$A$3:$BG$215,E$11,FALSE)</f>
        <v>459.20661865645002</v>
      </c>
      <c r="F212" s="5">
        <f>VLOOKUP($A212,'EDGAR-2025'!$A$3:$BG$215,F$11,FALSE)</f>
        <v>481.38978467637003</v>
      </c>
      <c r="G212" s="5">
        <f>VLOOKUP($A212,'EDGAR-2025'!$A$3:$BG$215,G$11,FALSE)</f>
        <v>470.21968248824999</v>
      </c>
      <c r="H212" s="5">
        <f>VLOOKUP($A212,'EDGAR-2025'!$A$3:$BG$215,H$11,FALSE)</f>
        <v>430.65731406347999</v>
      </c>
      <c r="I212" s="5">
        <f>VLOOKUP($A212,'EDGAR-2025'!$A$3:$BG$215,I$11,FALSE)</f>
        <v>415.88474617168998</v>
      </c>
      <c r="J212" s="5">
        <f>VLOOKUP($A212,'EDGAR-2025'!$A$3:$BG$215,J$11,FALSE)</f>
        <v>391.86140643777998</v>
      </c>
      <c r="K212" s="5">
        <f>VLOOKUP($A212,'EDGAR-2025'!$A$3:$BG$215,K$11,FALSE)</f>
        <v>380.71182461235998</v>
      </c>
      <c r="L212" s="5">
        <f>VLOOKUP($A212,'EDGAR-2025'!$A$3:$BG$215,L$11,FALSE)</f>
        <v>373.88209014833001</v>
      </c>
      <c r="M212" s="5">
        <f>VLOOKUP($A212,'EDGAR-2025'!$A$3:$BG$215,M$11,FALSE)</f>
        <v>359.01308069646001</v>
      </c>
      <c r="N212" s="5">
        <f>VLOOKUP($A212,'EDGAR-2025'!$A$3:$BG$215,N$11,FALSE)</f>
        <v>319.69641736990002</v>
      </c>
      <c r="O212" s="5">
        <f>VLOOKUP($A212,'EDGAR-2025'!$A$3:$BG$215,O$11,FALSE)</f>
        <v>337.91484334437001</v>
      </c>
      <c r="P212" s="5">
        <f>VLOOKUP($A212,'EDGAR-2025'!$A$3:$BG$215,P$11,FALSE)</f>
        <v>324.99485628166002</v>
      </c>
      <c r="Q212" s="5">
        <f>VLOOKUP($A212,'EDGAR-2025'!$A$3:$BG$215,Q$11,FALSE)</f>
        <v>304.78661127360999</v>
      </c>
      <c r="R212" s="5">
        <f>VLOOKUP($A212,'EDGAR-2025'!$A$3:$BG$215,R$11,FALSE)</f>
        <v>292.41935866076</v>
      </c>
      <c r="S212" s="5"/>
      <c r="T212" s="46">
        <f t="shared" si="49"/>
        <v>-1.7939380976632391E-2</v>
      </c>
      <c r="U212" s="15">
        <f t="shared" si="50"/>
        <v>-3.9769247695098264E-2</v>
      </c>
      <c r="V212" s="15">
        <f t="shared" si="51"/>
        <v>-0.10951317776580294</v>
      </c>
      <c r="W212" s="5">
        <f>VLOOKUP($A212,'EDGAR-P-2025'!$A$3:$BI$215,W$11,FALSE)</f>
        <v>66.95901599999938</v>
      </c>
      <c r="X212" s="4">
        <f t="shared" si="47"/>
        <v>5.3616839395677998</v>
      </c>
      <c r="Y212" s="486">
        <f>VLOOKUP($A212,'EDGAR-GDP-2025'!$C$3:$AQ$214,'data countries EDGAR'!$Y$11,FALSE)</f>
        <v>9.8907293173064001E-2</v>
      </c>
      <c r="Z212" s="46">
        <f t="shared" si="48"/>
        <v>9.7848929724666054E-3</v>
      </c>
      <c r="AA212" s="46">
        <f t="shared" si="52"/>
        <v>8.6827239114242658E-3</v>
      </c>
    </row>
    <row r="213" spans="1:27" ht="15" x14ac:dyDescent="0.25">
      <c r="A213" s="45" t="s">
        <v>24</v>
      </c>
      <c r="B213" s="5">
        <f>VLOOKUP($A213,'EDGAR-2025'!$A$3:$BG$215,B$11,FALSE)</f>
        <v>4983.6037028029004</v>
      </c>
      <c r="C213" s="5">
        <f>VLOOKUP($A213,'EDGAR-2025'!$A$3:$BG$215,C$11,FALSE)</f>
        <v>5888.1656639158</v>
      </c>
      <c r="D213" s="5">
        <f>VLOOKUP($A213,'EDGAR-2025'!$A$3:$BG$215,D$11,FALSE)</f>
        <v>5521.4993394461999</v>
      </c>
      <c r="E213" s="5">
        <f>VLOOKUP($A213,'EDGAR-2025'!$A$3:$BG$215,E$11,FALSE)</f>
        <v>5307.6289134617</v>
      </c>
      <c r="F213" s="5">
        <f>VLOOKUP($A213,'EDGAR-2025'!$A$3:$BG$215,F$11,FALSE)</f>
        <v>5087.7110265498004</v>
      </c>
      <c r="G213" s="5">
        <f>VLOOKUP($A213,'EDGAR-2025'!$A$3:$BG$215,G$11,FALSE)</f>
        <v>5224.7088530435003</v>
      </c>
      <c r="H213" s="5">
        <f>VLOOKUP($A213,'EDGAR-2025'!$A$3:$BG$215,H$11,FALSE)</f>
        <v>5243.7719862951999</v>
      </c>
      <c r="I213" s="5">
        <f>VLOOKUP($A213,'EDGAR-2025'!$A$3:$BG$215,I$11,FALSE)</f>
        <v>5132.9840505959</v>
      </c>
      <c r="J213" s="5">
        <f>VLOOKUP($A213,'EDGAR-2025'!$A$3:$BG$215,J$11,FALSE)</f>
        <v>5028.9519520472004</v>
      </c>
      <c r="K213" s="5">
        <f>VLOOKUP($A213,'EDGAR-2025'!$A$3:$BG$215,K$11,FALSE)</f>
        <v>4959.4578861865002</v>
      </c>
      <c r="L213" s="5">
        <f>VLOOKUP($A213,'EDGAR-2025'!$A$3:$BG$215,L$11,FALSE)</f>
        <v>5118.3743541122003</v>
      </c>
      <c r="M213" s="5">
        <f>VLOOKUP($A213,'EDGAR-2025'!$A$3:$BG$215,M$11,FALSE)</f>
        <v>4967.9121513851996</v>
      </c>
      <c r="N213" s="5">
        <f>VLOOKUP($A213,'EDGAR-2025'!$A$3:$BG$215,N$11,FALSE)</f>
        <v>4466.87647672</v>
      </c>
      <c r="O213" s="5">
        <f>VLOOKUP($A213,'EDGAR-2025'!$A$3:$BG$215,O$11,FALSE)</f>
        <v>4754.3784760790004</v>
      </c>
      <c r="P213" s="5">
        <f>VLOOKUP($A213,'EDGAR-2025'!$A$3:$BG$215,P$11,FALSE)</f>
        <v>4815.7665315713002</v>
      </c>
      <c r="Q213" s="5">
        <f>VLOOKUP($A213,'EDGAR-2025'!$A$3:$BG$215,Q$11,FALSE)</f>
        <v>4618.2675220375004</v>
      </c>
      <c r="R213" s="5">
        <f>VLOOKUP($A213,'EDGAR-2025'!$A$3:$BG$215,R$11,FALSE)</f>
        <v>4632.1648758727997</v>
      </c>
      <c r="S213" s="5"/>
      <c r="T213" s="46">
        <f t="shared" si="49"/>
        <v>3.2043112689458919E-2</v>
      </c>
      <c r="U213" s="15">
        <f t="shared" si="50"/>
        <v>-2.9396482616812936E-2</v>
      </c>
      <c r="V213" s="15">
        <f t="shared" si="51"/>
        <v>-0.10085437491592841</v>
      </c>
      <c r="W213" s="5">
        <f>VLOOKUP($A213,'EDGAR-P-2025'!$A$3:$BI$215,W$11,FALSE)</f>
        <v>329.09311000000906</v>
      </c>
      <c r="X213" s="4">
        <f t="shared" si="47"/>
        <v>15.095764695241</v>
      </c>
      <c r="Y213" s="486">
        <f>VLOOKUP($A213,'EDGAR-GDP-2025'!$C$3:$AQ$214,'data countries EDGAR'!$Y$11,FALSE)</f>
        <v>0.20076618998609</v>
      </c>
      <c r="Z213" s="46">
        <f t="shared" si="48"/>
        <v>0.13540032748561581</v>
      </c>
      <c r="AA213" s="46">
        <f t="shared" si="52"/>
        <v>4.2674232477999396E-2</v>
      </c>
    </row>
    <row r="214" spans="1:27" ht="15" x14ac:dyDescent="0.25">
      <c r="A214" s="45" t="s">
        <v>239</v>
      </c>
      <c r="B214" s="5">
        <f>VLOOKUP($A214,'EDGAR-2025'!$A$3:$BG$215,B$11,FALSE)</f>
        <v>3.9389235334634001</v>
      </c>
      <c r="C214" s="5">
        <f>VLOOKUP($A214,'EDGAR-2025'!$A$3:$BG$215,C$11,FALSE)</f>
        <v>5.5677526701579998</v>
      </c>
      <c r="D214" s="5">
        <f>VLOOKUP($A214,'EDGAR-2025'!$A$3:$BG$215,D$11,FALSE)</f>
        <v>6.4578950890122</v>
      </c>
      <c r="E214" s="5">
        <f>VLOOKUP($A214,'EDGAR-2025'!$A$3:$BG$215,E$11,FALSE)</f>
        <v>7.7873139007071996</v>
      </c>
      <c r="F214" s="5">
        <f>VLOOKUP($A214,'EDGAR-2025'!$A$3:$BG$215,F$11,FALSE)</f>
        <v>8.8814595938014005</v>
      </c>
      <c r="G214" s="5">
        <f>VLOOKUP($A214,'EDGAR-2025'!$A$3:$BG$215,G$11,FALSE)</f>
        <v>7.6588860654381996</v>
      </c>
      <c r="H214" s="5">
        <f>VLOOKUP($A214,'EDGAR-2025'!$A$3:$BG$215,H$11,FALSE)</f>
        <v>6.7333597621805001</v>
      </c>
      <c r="I214" s="5">
        <f>VLOOKUP($A214,'EDGAR-2025'!$A$3:$BG$215,I$11,FALSE)</f>
        <v>6.895055646176</v>
      </c>
      <c r="J214" s="5">
        <f>VLOOKUP($A214,'EDGAR-2025'!$A$3:$BG$215,J$11,FALSE)</f>
        <v>6.8292340403858001</v>
      </c>
      <c r="K214" s="5">
        <f>VLOOKUP($A214,'EDGAR-2025'!$A$3:$BG$215,K$11,FALSE)</f>
        <v>6.4073119398211</v>
      </c>
      <c r="L214" s="5">
        <f>VLOOKUP($A214,'EDGAR-2025'!$A$3:$BG$215,L$11,FALSE)</f>
        <v>6.8709733329105998</v>
      </c>
      <c r="M214" s="5">
        <f>VLOOKUP($A214,'EDGAR-2025'!$A$3:$BG$215,M$11,FALSE)</f>
        <v>7.1561036754879996</v>
      </c>
      <c r="N214" s="5">
        <f>VLOOKUP($A214,'EDGAR-2025'!$A$3:$BG$215,N$11,FALSE)</f>
        <v>6.9135289147972996</v>
      </c>
      <c r="O214" s="5">
        <f>VLOOKUP($A214,'EDGAR-2025'!$A$3:$BG$215,O$11,FALSE)</f>
        <v>8.5518130895959992</v>
      </c>
      <c r="P214" s="5">
        <f>VLOOKUP($A214,'EDGAR-2025'!$A$3:$BG$215,P$11,FALSE)</f>
        <v>8.0929582208359996</v>
      </c>
      <c r="Q214" s="5">
        <f>VLOOKUP($A214,'EDGAR-2025'!$A$3:$BG$215,Q$11,FALSE)</f>
        <v>8.1907583073476999</v>
      </c>
      <c r="R214" s="5">
        <f>VLOOKUP($A214,'EDGAR-2025'!$A$3:$BG$215,R$11,FALSE)</f>
        <v>8.6953355778412007</v>
      </c>
      <c r="S214" s="5"/>
      <c r="T214" s="46">
        <f t="shared" si="49"/>
        <v>7.2364417004246118E-2</v>
      </c>
      <c r="U214" s="15">
        <f t="shared" si="50"/>
        <v>4.1497809518730389E-2</v>
      </c>
      <c r="V214" s="15">
        <f t="shared" si="51"/>
        <v>-3.3897602898292023E-2</v>
      </c>
      <c r="W214" s="5">
        <f>VLOOKUP($A214,'EDGAR-P-2025'!$A$3:$BI$215,W$11,FALSE)</f>
        <v>3.4821560001999119</v>
      </c>
      <c r="X214" s="4">
        <f t="shared" si="47"/>
        <v>2.0550784270081999</v>
      </c>
      <c r="Y214" s="486">
        <f>VLOOKUP($A214,'EDGAR-GDP-2025'!$C$3:$AQ$214,'data countries EDGAR'!$Y$11,FALSE)</f>
        <v>8.5542821420089996E-2</v>
      </c>
      <c r="Z214" s="46">
        <f t="shared" si="48"/>
        <v>1.9503943541190145E-4</v>
      </c>
      <c r="AA214" s="46">
        <f t="shared" si="52"/>
        <v>4.5153888113059386E-4</v>
      </c>
    </row>
    <row r="215" spans="1:27" ht="15" x14ac:dyDescent="0.25">
      <c r="A215" s="45" t="s">
        <v>240</v>
      </c>
      <c r="B215" s="5">
        <f>VLOOKUP($A215,'EDGAR-2025'!$A$3:$BG$215,B$11,FALSE)</f>
        <v>127.85341948986</v>
      </c>
      <c r="C215" s="5">
        <f>VLOOKUP($A215,'EDGAR-2025'!$A$3:$BG$215,C$11,FALSE)</f>
        <v>125.52924691343</v>
      </c>
      <c r="D215" s="5">
        <f>VLOOKUP($A215,'EDGAR-2025'!$A$3:$BG$215,D$11,FALSE)</f>
        <v>135.80142834684</v>
      </c>
      <c r="E215" s="5">
        <f>VLOOKUP($A215,'EDGAR-2025'!$A$3:$BG$215,E$11,FALSE)</f>
        <v>138.67822349612999</v>
      </c>
      <c r="F215" s="5">
        <f>VLOOKUP($A215,'EDGAR-2025'!$A$3:$BG$215,F$11,FALSE)</f>
        <v>123.18591947183999</v>
      </c>
      <c r="G215" s="5">
        <f>VLOOKUP($A215,'EDGAR-2025'!$A$3:$BG$215,G$11,FALSE)</f>
        <v>121.41699026929</v>
      </c>
      <c r="H215" s="5">
        <f>VLOOKUP($A215,'EDGAR-2025'!$A$3:$BG$215,H$11,FALSE)</f>
        <v>113.15945546085</v>
      </c>
      <c r="I215" s="5">
        <f>VLOOKUP($A215,'EDGAR-2025'!$A$3:$BG$215,I$11,FALSE)</f>
        <v>107.55026821291</v>
      </c>
      <c r="J215" s="5">
        <f>VLOOKUP($A215,'EDGAR-2025'!$A$3:$BG$215,J$11,FALSE)</f>
        <v>114.00779325904</v>
      </c>
      <c r="K215" s="5">
        <f>VLOOKUP($A215,'EDGAR-2025'!$A$3:$BG$215,K$11,FALSE)</f>
        <v>118.26582822134</v>
      </c>
      <c r="L215" s="5">
        <f>VLOOKUP($A215,'EDGAR-2025'!$A$3:$BG$215,L$11,FALSE)</f>
        <v>112.79489338427</v>
      </c>
      <c r="M215" s="5">
        <f>VLOOKUP($A215,'EDGAR-2025'!$A$3:$BG$215,M$11,FALSE)</f>
        <v>115.11710962541</v>
      </c>
      <c r="N215" s="5">
        <f>VLOOKUP($A215,'EDGAR-2025'!$A$3:$BG$215,N$11,FALSE)</f>
        <v>123.94513385069</v>
      </c>
      <c r="O215" s="5">
        <f>VLOOKUP($A215,'EDGAR-2025'!$A$3:$BG$215,O$11,FALSE)</f>
        <v>134.36065756747001</v>
      </c>
      <c r="P215" s="5">
        <f>VLOOKUP($A215,'EDGAR-2025'!$A$3:$BG$215,P$11,FALSE)</f>
        <v>128.90818753029001</v>
      </c>
      <c r="Q215" s="5">
        <f>VLOOKUP($A215,'EDGAR-2025'!$A$3:$BG$215,Q$11,FALSE)</f>
        <v>132.63063309098999</v>
      </c>
      <c r="R215" s="5">
        <f>VLOOKUP($A215,'EDGAR-2025'!$A$3:$BG$215,R$11,FALSE)</f>
        <v>148.53880808808</v>
      </c>
      <c r="S215" s="5"/>
      <c r="T215" s="46">
        <f t="shared" si="49"/>
        <v>-4.625964168475527E-2</v>
      </c>
      <c r="U215" s="15">
        <f t="shared" si="50"/>
        <v>2.0587955460258822E-2</v>
      </c>
      <c r="V215" s="15">
        <f t="shared" si="51"/>
        <v>7.6687333915925304E-2</v>
      </c>
      <c r="W215" s="5">
        <f>VLOOKUP($A215,'EDGAR-P-2025'!$A$3:$BI$215,W$11,FALSE)</f>
        <v>32.807367999999627</v>
      </c>
      <c r="X215" s="4">
        <f t="shared" si="47"/>
        <v>3.5088797621744998</v>
      </c>
      <c r="Y215" s="486">
        <f>VLOOKUP($A215,'EDGAR-GDP-2025'!$C$3:$AQ$214,'data countries EDGAR'!$Y$11,FALSE)</f>
        <v>0.42428765242518002</v>
      </c>
      <c r="Z215" s="46">
        <f t="shared" si="48"/>
        <v>3.1375140838857153E-3</v>
      </c>
      <c r="AA215" s="46">
        <f t="shared" si="52"/>
        <v>4.2542040731974717E-3</v>
      </c>
    </row>
    <row r="216" spans="1:27" ht="15" x14ac:dyDescent="0.25">
      <c r="A216" s="45" t="s">
        <v>241</v>
      </c>
      <c r="B216" s="5">
        <f>VLOOKUP($A216,'EDGAR-2025'!$A$3:$BG$215,B$11,FALSE)</f>
        <v>0.10188541258358</v>
      </c>
      <c r="C216" s="5">
        <f>VLOOKUP($A216,'EDGAR-2025'!$A$3:$BG$215,C$11,FALSE)</f>
        <v>8.9219844057787004E-2</v>
      </c>
      <c r="D216" s="5">
        <f>VLOOKUP($A216,'EDGAR-2025'!$A$3:$BG$215,D$11,FALSE)</f>
        <v>0.15486060199488999</v>
      </c>
      <c r="E216" s="5">
        <f>VLOOKUP($A216,'EDGAR-2025'!$A$3:$BG$215,E$11,FALSE)</f>
        <v>0.17965894257767001</v>
      </c>
      <c r="F216" s="5">
        <f>VLOOKUP($A216,'EDGAR-2025'!$A$3:$BG$215,F$11,FALSE)</f>
        <v>0.14768266636381999</v>
      </c>
      <c r="G216" s="5">
        <f>VLOOKUP($A216,'EDGAR-2025'!$A$3:$BG$215,G$11,FALSE)</f>
        <v>0.15104409075471001</v>
      </c>
      <c r="H216" s="5">
        <f>VLOOKUP($A216,'EDGAR-2025'!$A$3:$BG$215,H$11,FALSE)</f>
        <v>0.17527970962483999</v>
      </c>
      <c r="I216" s="5">
        <f>VLOOKUP($A216,'EDGAR-2025'!$A$3:$BG$215,I$11,FALSE)</f>
        <v>0.15922454325954999</v>
      </c>
      <c r="J216" s="5">
        <f>VLOOKUP($A216,'EDGAR-2025'!$A$3:$BG$215,J$11,FALSE)</f>
        <v>0.16588084963531</v>
      </c>
      <c r="K216" s="5">
        <f>VLOOKUP($A216,'EDGAR-2025'!$A$3:$BG$215,K$11,FALSE)</f>
        <v>0.16636502543661</v>
      </c>
      <c r="L216" s="5">
        <f>VLOOKUP($A216,'EDGAR-2025'!$A$3:$BG$215,L$11,FALSE)</f>
        <v>0.22876880715684</v>
      </c>
      <c r="M216" s="5">
        <f>VLOOKUP($A216,'EDGAR-2025'!$A$3:$BG$215,M$11,FALSE)</f>
        <v>0.21900202810291999</v>
      </c>
      <c r="N216" s="5">
        <f>VLOOKUP($A216,'EDGAR-2025'!$A$3:$BG$215,N$11,FALSE)</f>
        <v>0.25151304423576998</v>
      </c>
      <c r="O216" s="5">
        <f>VLOOKUP($A216,'EDGAR-2025'!$A$3:$BG$215,O$11,FALSE)</f>
        <v>0.29090976950313002</v>
      </c>
      <c r="P216" s="5">
        <f>VLOOKUP($A216,'EDGAR-2025'!$A$3:$BG$215,P$11,FALSE)</f>
        <v>0.27093590770105003</v>
      </c>
      <c r="Q216" s="5">
        <f>VLOOKUP($A216,'EDGAR-2025'!$A$3:$BG$215,Q$11,FALSE)</f>
        <v>0.27170192236466001</v>
      </c>
      <c r="R216" s="5">
        <f>VLOOKUP($A216,'EDGAR-2025'!$A$3:$BG$215,R$11,FALSE)</f>
        <v>0.28510652791744001</v>
      </c>
      <c r="S216" s="5"/>
      <c r="T216" s="46">
        <f t="shared" si="49"/>
        <v>0.37510156690961294</v>
      </c>
      <c r="U216" s="15">
        <f t="shared" si="50"/>
        <v>-4.2692791798420671E-2</v>
      </c>
      <c r="V216" s="15">
        <f t="shared" si="51"/>
        <v>0.1484507536960864</v>
      </c>
      <c r="W216" s="5">
        <f>VLOOKUP($A216,'EDGAR-P-2025'!$A$3:$BI$215,W$11,FALSE)</f>
        <v>0.28801700000999697</v>
      </c>
      <c r="X216" s="4">
        <f t="shared" si="47"/>
        <v>0.76037882519197997</v>
      </c>
      <c r="Y216" s="486">
        <f>VLOOKUP($A216,'EDGAR-GDP-2025'!$C$3:$AQ$214,'data countries EDGAR'!$Y$11,FALSE)</f>
        <v>0.30329889729284998</v>
      </c>
      <c r="Z216" s="46">
        <f t="shared" si="48"/>
        <v>5.9688950652803492E-6</v>
      </c>
      <c r="AA216" s="46">
        <f t="shared" si="52"/>
        <v>3.7347802316621662E-5</v>
      </c>
    </row>
    <row r="217" spans="1:27" ht="15" x14ac:dyDescent="0.25">
      <c r="A217" s="45" t="s">
        <v>242</v>
      </c>
      <c r="B217" s="5">
        <f>VLOOKUP($A217,'EDGAR-2025'!$A$3:$BG$215,B$11,FALSE)</f>
        <v>102.57976028042</v>
      </c>
      <c r="C217" s="5">
        <f>VLOOKUP($A217,'EDGAR-2025'!$A$3:$BG$215,C$11,FALSE)</f>
        <v>155.93776463307</v>
      </c>
      <c r="D217" s="5">
        <f>VLOOKUP($A217,'EDGAR-2025'!$A$3:$BG$215,D$11,FALSE)</f>
        <v>176.79496601516999</v>
      </c>
      <c r="E217" s="5">
        <f>VLOOKUP($A217,'EDGAR-2025'!$A$3:$BG$215,E$11,FALSE)</f>
        <v>172.96153124167</v>
      </c>
      <c r="F217" s="5">
        <f>VLOOKUP($A217,'EDGAR-2025'!$A$3:$BG$215,F$11,FALSE)</f>
        <v>193.79410534632001</v>
      </c>
      <c r="G217" s="5">
        <f>VLOOKUP($A217,'EDGAR-2025'!$A$3:$BG$215,G$11,FALSE)</f>
        <v>192.96742769048001</v>
      </c>
      <c r="H217" s="5">
        <f>VLOOKUP($A217,'EDGAR-2025'!$A$3:$BG$215,H$11,FALSE)</f>
        <v>191.92235096722999</v>
      </c>
      <c r="I217" s="5">
        <f>VLOOKUP($A217,'EDGAR-2025'!$A$3:$BG$215,I$11,FALSE)</f>
        <v>175.93392772772</v>
      </c>
      <c r="J217" s="5">
        <f>VLOOKUP($A217,'EDGAR-2025'!$A$3:$BG$215,J$11,FALSE)</f>
        <v>162.93784663841001</v>
      </c>
      <c r="K217" s="5">
        <f>VLOOKUP($A217,'EDGAR-2025'!$A$3:$BG$215,K$11,FALSE)</f>
        <v>151.96194042051999</v>
      </c>
      <c r="L217" s="5">
        <f>VLOOKUP($A217,'EDGAR-2025'!$A$3:$BG$215,L$11,FALSE)</f>
        <v>137.79129962029</v>
      </c>
      <c r="M217" s="5">
        <f>VLOOKUP($A217,'EDGAR-2025'!$A$3:$BG$215,M$11,FALSE)</f>
        <v>120.37242925879001</v>
      </c>
      <c r="N217" s="5">
        <f>VLOOKUP($A217,'EDGAR-2025'!$A$3:$BG$215,N$11,FALSE)</f>
        <v>76.665741905204001</v>
      </c>
      <c r="O217" s="5">
        <f>VLOOKUP($A217,'EDGAR-2025'!$A$3:$BG$215,O$11,FALSE)</f>
        <v>75.873037851587</v>
      </c>
      <c r="P217" s="5">
        <f>VLOOKUP($A217,'EDGAR-2025'!$A$3:$BG$215,P$11,FALSE)</f>
        <v>92.004002025825997</v>
      </c>
      <c r="Q217" s="5">
        <f>VLOOKUP($A217,'EDGAR-2025'!$A$3:$BG$215,Q$11,FALSE)</f>
        <v>96.390282975510999</v>
      </c>
      <c r="R217" s="5">
        <f>VLOOKUP($A217,'EDGAR-2025'!$A$3:$BG$215,R$11,FALSE)</f>
        <v>96.411415596536997</v>
      </c>
      <c r="S217" s="5"/>
      <c r="T217" s="46">
        <f t="shared" si="49"/>
        <v>-9.3251249365571276E-2</v>
      </c>
      <c r="U217" s="15">
        <f t="shared" si="50"/>
        <v>-0.12641487822163655</v>
      </c>
      <c r="V217" s="15">
        <f t="shared" si="51"/>
        <v>-0.36309549971464417</v>
      </c>
      <c r="W217" s="5">
        <f>VLOOKUP($A217,'EDGAR-P-2025'!$A$3:$BI$215,W$11,FALSE)</f>
        <v>32.779867996999968</v>
      </c>
      <c r="X217" s="4">
        <f t="shared" si="47"/>
        <v>3.6721450272407004</v>
      </c>
      <c r="Y217" s="486">
        <f>VLOOKUP($A217,'EDGAR-GDP-2025'!$C$3:$AQ$214,'data countries EDGAR'!$Y$11,FALSE)</f>
        <v>0.44865733735375002</v>
      </c>
      <c r="Z217" s="46">
        <f t="shared" si="48"/>
        <v>3.28074769545488E-3</v>
      </c>
      <c r="AA217" s="46">
        <f t="shared" si="52"/>
        <v>4.2506380868990862E-3</v>
      </c>
    </row>
    <row r="218" spans="1:27" x14ac:dyDescent="0.2">
      <c r="A218" s="170" t="s">
        <v>381</v>
      </c>
      <c r="B218" s="5">
        <f>VLOOKUP($A218,'EDGAR-2025'!$A$3:$BG$215,B$11,FALSE)</f>
        <v>20.577763984343999</v>
      </c>
      <c r="C218" s="5">
        <f>VLOOKUP($A218,'EDGAR-2025'!$A$3:$BG$215,C$11,FALSE)</f>
        <v>100.54948766247</v>
      </c>
      <c r="D218" s="5">
        <f>VLOOKUP($A218,'EDGAR-2025'!$A$3:$BG$215,D$11,FALSE)</f>
        <v>156.78393724832</v>
      </c>
      <c r="E218" s="5">
        <f>VLOOKUP($A218,'EDGAR-2025'!$A$3:$BG$215,E$11,FALSE)</f>
        <v>156.76641631145</v>
      </c>
      <c r="F218" s="5">
        <f>VLOOKUP($A218,'EDGAR-2025'!$A$3:$BG$215,F$11,FALSE)</f>
        <v>156.22434884501001</v>
      </c>
      <c r="G218" s="5">
        <f>VLOOKUP($A218,'EDGAR-2025'!$A$3:$BG$215,G$11,FALSE)</f>
        <v>163.15985064508001</v>
      </c>
      <c r="H218" s="5">
        <f>VLOOKUP($A218,'EDGAR-2025'!$A$3:$BG$215,H$11,FALSE)</f>
        <v>178.94219688127001</v>
      </c>
      <c r="I218" s="5">
        <f>VLOOKUP($A218,'EDGAR-2025'!$A$3:$BG$215,I$11,FALSE)</f>
        <v>200.81830530961</v>
      </c>
      <c r="J218" s="5">
        <f>VLOOKUP($A218,'EDGAR-2025'!$A$3:$BG$215,J$11,FALSE)</f>
        <v>223.80509621093</v>
      </c>
      <c r="K218" s="5">
        <f>VLOOKUP($A218,'EDGAR-2025'!$A$3:$BG$215,K$11,FALSE)</f>
        <v>229.25385798718</v>
      </c>
      <c r="L218" s="5">
        <f>VLOOKUP($A218,'EDGAR-2025'!$A$3:$BG$215,L$11,FALSE)</f>
        <v>282.09732801054002</v>
      </c>
      <c r="M218" s="5">
        <f>VLOOKUP($A218,'EDGAR-2025'!$A$3:$BG$215,M$11,FALSE)</f>
        <v>336.52882079086999</v>
      </c>
      <c r="N218" s="5">
        <f>VLOOKUP($A218,'EDGAR-2025'!$A$3:$BG$215,N$11,FALSE)</f>
        <v>348.33150805780002</v>
      </c>
      <c r="O218" s="5">
        <f>VLOOKUP($A218,'EDGAR-2025'!$A$3:$BG$215,O$11,FALSE)</f>
        <v>336.17029863988</v>
      </c>
      <c r="P218" s="5">
        <f>VLOOKUP($A218,'EDGAR-2025'!$A$3:$BG$215,P$11,FALSE)</f>
        <v>343.99986095366</v>
      </c>
      <c r="Q218" s="5">
        <f>VLOOKUP($A218,'EDGAR-2025'!$A$3:$BG$215,Q$11,FALSE)</f>
        <v>390.72530676244003</v>
      </c>
      <c r="R218" s="5">
        <f>VLOOKUP($A218,'EDGAR-2025'!$A$3:$BG$215,R$11,FALSE)</f>
        <v>430.81922680525997</v>
      </c>
      <c r="S218" s="5"/>
      <c r="T218" s="46">
        <f t="shared" si="49"/>
        <v>0.23050198800281496</v>
      </c>
      <c r="U218" s="15">
        <f t="shared" si="50"/>
        <v>0.19295288319177639</v>
      </c>
      <c r="V218" s="15">
        <f t="shared" si="51"/>
        <v>3.5071846860523781E-2</v>
      </c>
      <c r="W218" s="5">
        <f>VLOOKUP($A218,'EDGAR-P-2025'!$A$3:$BI$215,W$11,FALSE)</f>
        <v>97.429060999999393</v>
      </c>
      <c r="X218" s="4">
        <f t="shared" si="47"/>
        <v>3.4540907747317005</v>
      </c>
      <c r="Y218" s="486">
        <f>VLOOKUP($A218,'EDGAR-GDP-2025'!$C$3:$AQ$214,'data countries EDGAR'!$Y$11,FALSE)</f>
        <v>0.28200803330333002</v>
      </c>
      <c r="Z218" s="46">
        <f t="shared" si="48"/>
        <v>9.1720850037025591E-3</v>
      </c>
      <c r="AA218" s="46">
        <f t="shared" si="52"/>
        <v>1.2633842134303705E-2</v>
      </c>
    </row>
    <row r="219" spans="1:27" ht="15" x14ac:dyDescent="0.25">
      <c r="A219" s="45" t="s">
        <v>243</v>
      </c>
      <c r="B219" s="5">
        <f>VLOOKUP($A219,'EDGAR-2025'!$A$3:$BG$215,B$11,FALSE)</f>
        <v>0.14970139198657001</v>
      </c>
      <c r="C219" s="5">
        <f>VLOOKUP($A219,'EDGAR-2025'!$A$3:$BG$215,C$11,FALSE)</f>
        <v>0.25956249528296998</v>
      </c>
      <c r="D219" s="5">
        <f>VLOOKUP($A219,'EDGAR-2025'!$A$3:$BG$215,D$11,FALSE)</f>
        <v>0.25295424281187001</v>
      </c>
      <c r="E219" s="5">
        <f>VLOOKUP($A219,'EDGAR-2025'!$A$3:$BG$215,E$11,FALSE)</f>
        <v>0.23890153022515001</v>
      </c>
      <c r="F219" s="5">
        <f>VLOOKUP($A219,'EDGAR-2025'!$A$3:$BG$215,F$11,FALSE)</f>
        <v>0.23948378219265001</v>
      </c>
      <c r="G219" s="5">
        <f>VLOOKUP($A219,'EDGAR-2025'!$A$3:$BG$215,G$11,FALSE)</f>
        <v>0.23809303700063</v>
      </c>
      <c r="H219" s="5">
        <f>VLOOKUP($A219,'EDGAR-2025'!$A$3:$BG$215,H$11,FALSE)</f>
        <v>0.23344243917075999</v>
      </c>
      <c r="I219" s="5">
        <f>VLOOKUP($A219,'EDGAR-2025'!$A$3:$BG$215,I$11,FALSE)</f>
        <v>0.23807757298859</v>
      </c>
      <c r="J219" s="5">
        <f>VLOOKUP($A219,'EDGAR-2025'!$A$3:$BG$215,J$11,FALSE)</f>
        <v>0.24004703224153001</v>
      </c>
      <c r="K219" s="5">
        <f>VLOOKUP($A219,'EDGAR-2025'!$A$3:$BG$215,K$11,FALSE)</f>
        <v>0.21477247140066999</v>
      </c>
      <c r="L219" s="5">
        <f>VLOOKUP($A219,'EDGAR-2025'!$A$3:$BG$215,L$11,FALSE)</f>
        <v>0.22572499300616</v>
      </c>
      <c r="M219" s="5">
        <f>VLOOKUP($A219,'EDGAR-2025'!$A$3:$BG$215,M$11,FALSE)</f>
        <v>0.23300854074314001</v>
      </c>
      <c r="N219" s="5">
        <f>VLOOKUP($A219,'EDGAR-2025'!$A$3:$BG$215,N$11,FALSE)</f>
        <v>0.19739342627705</v>
      </c>
      <c r="O219" s="5">
        <f>VLOOKUP($A219,'EDGAR-2025'!$A$3:$BG$215,O$11,FALSE)</f>
        <v>0.24086649987951</v>
      </c>
      <c r="P219" s="5">
        <f>VLOOKUP($A219,'EDGAR-2025'!$A$3:$BG$215,P$11,FALSE)</f>
        <v>0.26597556088963997</v>
      </c>
      <c r="Q219" s="5">
        <f>VLOOKUP($A219,'EDGAR-2025'!$A$3:$BG$215,Q$11,FALSE)</f>
        <v>0.28683224917580002</v>
      </c>
      <c r="R219" s="5">
        <f>VLOOKUP($A219,'EDGAR-2025'!$A$3:$BG$215,R$11,FALSE)</f>
        <v>0.30117472115806998</v>
      </c>
      <c r="S219" s="5"/>
      <c r="T219" s="46">
        <f t="shared" si="49"/>
        <v>5.099592854736712E-2</v>
      </c>
      <c r="U219" s="15">
        <f t="shared" si="50"/>
        <v>3.2267351700754121E-2</v>
      </c>
      <c r="V219" s="15">
        <f t="shared" si="51"/>
        <v>-0.15284896576109108</v>
      </c>
      <c r="W219" s="5">
        <f>VLOOKUP($A219,'EDGAR-P-2025'!$A$3:$BI$215,W$11,FALSE)</f>
        <v>0.58247800002001382</v>
      </c>
      <c r="X219" s="4">
        <f t="shared" si="47"/>
        <v>0.40002977062675993</v>
      </c>
      <c r="Y219" s="486">
        <f>VLOOKUP($A219,'EDGAR-GDP-2025'!$C$3:$AQ$214,'data countries EDGAR'!$Y$11,FALSE)</f>
        <v>0</v>
      </c>
      <c r="Z219" s="46">
        <f t="shared" si="48"/>
        <v>6.3506422340358214E-6</v>
      </c>
      <c r="AA219" s="46">
        <f t="shared" si="52"/>
        <v>7.5531212385982559E-5</v>
      </c>
    </row>
    <row r="220" spans="1:27" ht="15" x14ac:dyDescent="0.25">
      <c r="A220" s="45" t="s">
        <v>244</v>
      </c>
      <c r="B220" s="5">
        <f>VLOOKUP($A220,'EDGAR-2025'!$A$3:$BG$215,B$11,FALSE)</f>
        <v>7.1073595002517003</v>
      </c>
      <c r="C220" s="5">
        <f>VLOOKUP($A220,'EDGAR-2025'!$A$3:$BG$215,C$11,FALSE)</f>
        <v>22.023184801343</v>
      </c>
      <c r="D220" s="5">
        <f>VLOOKUP($A220,'EDGAR-2025'!$A$3:$BG$215,D$11,FALSE)</f>
        <v>26.344674273037</v>
      </c>
      <c r="E220" s="5">
        <f>VLOOKUP($A220,'EDGAR-2025'!$A$3:$BG$215,E$11,FALSE)</f>
        <v>23.001010645219001</v>
      </c>
      <c r="F220" s="5">
        <f>VLOOKUP($A220,'EDGAR-2025'!$A$3:$BG$215,F$11,FALSE)</f>
        <v>22.002848140345002</v>
      </c>
      <c r="G220" s="5">
        <f>VLOOKUP($A220,'EDGAR-2025'!$A$3:$BG$215,G$11,FALSE)</f>
        <v>28.788120211022001</v>
      </c>
      <c r="H220" s="5">
        <f>VLOOKUP($A220,'EDGAR-2025'!$A$3:$BG$215,H$11,FALSE)</f>
        <v>28.355799967050999</v>
      </c>
      <c r="I220" s="5">
        <f>VLOOKUP($A220,'EDGAR-2025'!$A$3:$BG$215,I$11,FALSE)</f>
        <v>14.252326415242999</v>
      </c>
      <c r="J220" s="5">
        <f>VLOOKUP($A220,'EDGAR-2025'!$A$3:$BG$215,J$11,FALSE)</f>
        <v>10.62955506424</v>
      </c>
      <c r="K220" s="5">
        <f>VLOOKUP($A220,'EDGAR-2025'!$A$3:$BG$215,K$11,FALSE)</f>
        <v>9.8260482153087008</v>
      </c>
      <c r="L220" s="5">
        <f>VLOOKUP($A220,'EDGAR-2025'!$A$3:$BG$215,L$11,FALSE)</f>
        <v>11.993287476087</v>
      </c>
      <c r="M220" s="5">
        <f>VLOOKUP($A220,'EDGAR-2025'!$A$3:$BG$215,M$11,FALSE)</f>
        <v>12.34231997244</v>
      </c>
      <c r="N220" s="5">
        <f>VLOOKUP($A220,'EDGAR-2025'!$A$3:$BG$215,N$11,FALSE)</f>
        <v>11.317349591077001</v>
      </c>
      <c r="O220" s="5">
        <f>VLOOKUP($A220,'EDGAR-2025'!$A$3:$BG$215,O$11,FALSE)</f>
        <v>11.219081096675</v>
      </c>
      <c r="P220" s="5">
        <f>VLOOKUP($A220,'EDGAR-2025'!$A$3:$BG$215,P$11,FALSE)</f>
        <v>10.984095723969</v>
      </c>
      <c r="Q220" s="5">
        <f>VLOOKUP($A220,'EDGAR-2025'!$A$3:$BG$215,Q$11,FALSE)</f>
        <v>10.625380327777</v>
      </c>
      <c r="R220" s="5">
        <f>VLOOKUP($A220,'EDGAR-2025'!$A$3:$BG$215,R$11,FALSE)</f>
        <v>10.580331084598001</v>
      </c>
      <c r="S220" s="5"/>
      <c r="T220" s="46">
        <f t="shared" si="49"/>
        <v>0.22056061738042376</v>
      </c>
      <c r="U220" s="15">
        <f t="shared" si="50"/>
        <v>2.9102320531290804E-2</v>
      </c>
      <c r="V220" s="15">
        <f t="shared" si="51"/>
        <v>-8.3045196012720868E-2</v>
      </c>
      <c r="W220" s="5">
        <f>VLOOKUP($A220,'EDGAR-P-2025'!$A$3:$BI$215,W$11,FALSE)</f>
        <v>29.579986000000371</v>
      </c>
      <c r="X220" s="4">
        <f t="shared" si="47"/>
        <v>0.41725239398151998</v>
      </c>
      <c r="Y220" s="486">
        <f>VLOOKUP($A220,'EDGAR-GDP-2025'!$C$3:$AQ$214,'data countries EDGAR'!$Y$11,FALSE)</f>
        <v>0.18059124670543</v>
      </c>
      <c r="Z220" s="46">
        <f t="shared" si="48"/>
        <v>3.3638963719088023E-4</v>
      </c>
      <c r="AA220" s="46">
        <f t="shared" si="52"/>
        <v>3.835702300968709E-3</v>
      </c>
    </row>
    <row r="221" spans="1:27" ht="15" x14ac:dyDescent="0.25">
      <c r="A221" s="45" t="s">
        <v>245</v>
      </c>
      <c r="B221" s="5">
        <f>VLOOKUP($A221,'EDGAR-2025'!$A$3:$BG$215,B$11,FALSE)</f>
        <v>3.0287225513051999</v>
      </c>
      <c r="C221" s="5">
        <f>VLOOKUP($A221,'EDGAR-2025'!$A$3:$BG$215,C$11,FALSE)</f>
        <v>2.4735085613658998</v>
      </c>
      <c r="D221" s="5">
        <f>VLOOKUP($A221,'EDGAR-2025'!$A$3:$BG$215,D$11,FALSE)</f>
        <v>3.2125813381978001</v>
      </c>
      <c r="E221" s="5">
        <f>VLOOKUP($A221,'EDGAR-2025'!$A$3:$BG$215,E$11,FALSE)</f>
        <v>3.4572054684611002</v>
      </c>
      <c r="F221" s="5">
        <f>VLOOKUP($A221,'EDGAR-2025'!$A$3:$BG$215,F$11,FALSE)</f>
        <v>4.3193441256101002</v>
      </c>
      <c r="G221" s="5">
        <f>VLOOKUP($A221,'EDGAR-2025'!$A$3:$BG$215,G$11,FALSE)</f>
        <v>4.7357967385407003</v>
      </c>
      <c r="H221" s="5">
        <f>VLOOKUP($A221,'EDGAR-2025'!$A$3:$BG$215,H$11,FALSE)</f>
        <v>5.5061138761806001</v>
      </c>
      <c r="I221" s="5">
        <f>VLOOKUP($A221,'EDGAR-2025'!$A$3:$BG$215,I$11,FALSE)</f>
        <v>5.8479625957878003</v>
      </c>
      <c r="J221" s="5">
        <f>VLOOKUP($A221,'EDGAR-2025'!$A$3:$BG$215,J$11,FALSE)</f>
        <v>6.3265583089227002</v>
      </c>
      <c r="K221" s="5">
        <f>VLOOKUP($A221,'EDGAR-2025'!$A$3:$BG$215,K$11,FALSE)</f>
        <v>8.0384351906913007</v>
      </c>
      <c r="L221" s="5">
        <f>VLOOKUP($A221,'EDGAR-2025'!$A$3:$BG$215,L$11,FALSE)</f>
        <v>9.1031499485701008</v>
      </c>
      <c r="M221" s="5">
        <f>VLOOKUP($A221,'EDGAR-2025'!$A$3:$BG$215,M$11,FALSE)</f>
        <v>9.0339824361007004</v>
      </c>
      <c r="N221" s="5">
        <f>VLOOKUP($A221,'EDGAR-2025'!$A$3:$BG$215,N$11,FALSE)</f>
        <v>9.5310289183211996</v>
      </c>
      <c r="O221" s="5">
        <f>VLOOKUP($A221,'EDGAR-2025'!$A$3:$BG$215,O$11,FALSE)</f>
        <v>9.6801751864938996</v>
      </c>
      <c r="P221" s="5">
        <f>VLOOKUP($A221,'EDGAR-2025'!$A$3:$BG$215,P$11,FALSE)</f>
        <v>10.571202575595001</v>
      </c>
      <c r="Q221" s="5">
        <f>VLOOKUP($A221,'EDGAR-2025'!$A$3:$BG$215,Q$11,FALSE)</f>
        <v>11.358625505593</v>
      </c>
      <c r="R221" s="5">
        <f>VLOOKUP($A221,'EDGAR-2025'!$A$3:$BG$215,R$11,FALSE)</f>
        <v>11.573195339438</v>
      </c>
      <c r="S221" s="5"/>
      <c r="T221" s="46">
        <f t="shared" si="49"/>
        <v>0.13245298775460235</v>
      </c>
      <c r="U221" s="15">
        <f t="shared" si="50"/>
        <v>-7.5981954444532818E-3</v>
      </c>
      <c r="V221" s="15">
        <f t="shared" si="51"/>
        <v>5.5019642304622085E-2</v>
      </c>
      <c r="W221" s="5">
        <f>VLOOKUP($A221,'EDGAR-P-2025'!$A$3:$BI$215,W$11,FALSE)</f>
        <v>18.137000000000032</v>
      </c>
      <c r="X221" s="4">
        <f t="shared" si="47"/>
        <v>0.49809684270280002</v>
      </c>
      <c r="Y221" s="486">
        <f>VLOOKUP($A221,'EDGAR-GDP-2025'!$C$3:$AQ$214,'data countries EDGAR'!$Y$11,FALSE)</f>
        <v>0.14096223066405</v>
      </c>
      <c r="Z221" s="46">
        <f t="shared" si="48"/>
        <v>2.4622097635246444E-4</v>
      </c>
      <c r="AA221" s="46">
        <f t="shared" si="52"/>
        <v>2.3518649614191409E-3</v>
      </c>
    </row>
    <row r="222" spans="1:27" ht="15" x14ac:dyDescent="0.25">
      <c r="A222" s="45" t="s">
        <v>246</v>
      </c>
      <c r="B222" s="5">
        <f>VLOOKUP($A222,'EDGAR-2025'!$A$3:$BG$215,B$11,FALSE)</f>
        <v>17.413894777101</v>
      </c>
      <c r="C222" s="5">
        <f>VLOOKUP($A222,'EDGAR-2025'!$A$3:$BG$215,C$11,FALSE)</f>
        <v>11.511959751562999</v>
      </c>
      <c r="D222" s="5">
        <f>VLOOKUP($A222,'EDGAR-2025'!$A$3:$BG$215,D$11,FALSE)</f>
        <v>10.068591880537999</v>
      </c>
      <c r="E222" s="5">
        <f>VLOOKUP($A222,'EDGAR-2025'!$A$3:$BG$215,E$11,FALSE)</f>
        <v>15.849408141021</v>
      </c>
      <c r="F222" s="5">
        <f>VLOOKUP($A222,'EDGAR-2025'!$A$3:$BG$215,F$11,FALSE)</f>
        <v>12.743735101612</v>
      </c>
      <c r="G222" s="5">
        <f>VLOOKUP($A222,'EDGAR-2025'!$A$3:$BG$215,G$11,FALSE)</f>
        <v>12.71875394387</v>
      </c>
      <c r="H222" s="5">
        <f>VLOOKUP($A222,'EDGAR-2025'!$A$3:$BG$215,H$11,FALSE)</f>
        <v>12.600126101016</v>
      </c>
      <c r="I222" s="5">
        <f>VLOOKUP($A222,'EDGAR-2025'!$A$3:$BG$215,I$11,FALSE)</f>
        <v>12.691896721128</v>
      </c>
      <c r="J222" s="5">
        <f>VLOOKUP($A222,'EDGAR-2025'!$A$3:$BG$215,J$11,FALSE)</f>
        <v>11.268678836068</v>
      </c>
      <c r="K222" s="5">
        <f>VLOOKUP($A222,'EDGAR-2025'!$A$3:$BG$215,K$11,FALSE)</f>
        <v>10.587837236418</v>
      </c>
      <c r="L222" s="5">
        <f>VLOOKUP($A222,'EDGAR-2025'!$A$3:$BG$215,L$11,FALSE)</f>
        <v>12.272442713547999</v>
      </c>
      <c r="M222" s="5">
        <f>VLOOKUP($A222,'EDGAR-2025'!$A$3:$BG$215,M$11,FALSE)</f>
        <v>11.170563574208</v>
      </c>
      <c r="N222" s="5">
        <f>VLOOKUP($A222,'EDGAR-2025'!$A$3:$BG$215,N$11,FALSE)</f>
        <v>9.0746002451398002</v>
      </c>
      <c r="O222" s="5">
        <f>VLOOKUP($A222,'EDGAR-2025'!$A$3:$BG$215,O$11,FALSE)</f>
        <v>10.883125796543</v>
      </c>
      <c r="P222" s="5">
        <f>VLOOKUP($A222,'EDGAR-2025'!$A$3:$BG$215,P$11,FALSE)</f>
        <v>11.557246494706</v>
      </c>
      <c r="Q222" s="5">
        <f>VLOOKUP($A222,'EDGAR-2025'!$A$3:$BG$215,Q$11,FALSE)</f>
        <v>12.566040348634001</v>
      </c>
      <c r="R222" s="5">
        <f>VLOOKUP($A222,'EDGAR-2025'!$A$3:$BG$215,R$11,FALSE)</f>
        <v>12.855357688286</v>
      </c>
      <c r="S222" s="5"/>
      <c r="T222" s="46">
        <f t="shared" si="49"/>
        <v>0.15910760994092521</v>
      </c>
      <c r="U222" s="15">
        <f t="shared" si="50"/>
        <v>-8.9784826465198697E-2</v>
      </c>
      <c r="V222" s="15">
        <f t="shared" si="51"/>
        <v>-0.18763272910487905</v>
      </c>
      <c r="W222" s="5">
        <f>VLOOKUP($A222,'EDGAR-P-2025'!$A$3:$BI$215,W$11,FALSE)</f>
        <v>17.297495000000666</v>
      </c>
      <c r="X222" s="4">
        <f t="shared" si="47"/>
        <v>0.64579082544654987</v>
      </c>
      <c r="Y222" s="486">
        <f>VLOOKUP($A222,'EDGAR-GDP-2025'!$C$3:$AQ$214,'data countries EDGAR'!$Y$11,FALSE)</f>
        <v>0.21631826594927001</v>
      </c>
      <c r="Z222" s="46">
        <f t="shared" si="48"/>
        <v>3.0445344443639675E-4</v>
      </c>
      <c r="AA222" s="46">
        <f t="shared" si="52"/>
        <v>2.2430044886598819E-3</v>
      </c>
    </row>
    <row r="223" spans="1:27" s="23" customFormat="1" ht="15" x14ac:dyDescent="0.25">
      <c r="A223" s="271" t="s">
        <v>25</v>
      </c>
      <c r="B223" s="47">
        <f>VLOOKUP($A223,'EDGAR-2025'!$A$3:$BG$215,B$11,FALSE)</f>
        <v>3805.5182151837998</v>
      </c>
      <c r="C223" s="47">
        <f>VLOOKUP($A223,'EDGAR-2025'!$A$3:$BG$215,C$11,FALSE)</f>
        <v>3685.7826351868998</v>
      </c>
      <c r="D223" s="47">
        <f>VLOOKUP($A223,'EDGAR-2025'!$A$3:$BG$215,D$11,FALSE)</f>
        <v>3409.4608592874001</v>
      </c>
      <c r="E223" s="47">
        <f>VLOOKUP($A223,'EDGAR-2025'!$A$3:$BG$215,E$11,FALSE)</f>
        <v>3313.1888489681</v>
      </c>
      <c r="F223" s="47">
        <f>VLOOKUP($A223,'EDGAR-2025'!$A$3:$BG$215,F$11,FALSE)</f>
        <v>3247.5390032730002</v>
      </c>
      <c r="G223" s="47">
        <f>VLOOKUP($A223,'EDGAR-2025'!$A$3:$BG$215,G$11,FALSE)</f>
        <v>3162.9571577779002</v>
      </c>
      <c r="H223" s="47">
        <f>VLOOKUP($A223,'EDGAR-2025'!$A$3:$BG$215,H$11,FALSE)</f>
        <v>3021.9097609958999</v>
      </c>
      <c r="I223" s="47">
        <f>VLOOKUP($A223,'EDGAR-2025'!$A$3:$BG$215,I$11,FALSE)</f>
        <v>3082.0530654879999</v>
      </c>
      <c r="J223" s="47">
        <f>VLOOKUP($A223,'EDGAR-2025'!$A$3:$BG$215,J$11,FALSE)</f>
        <v>3089.9324276390998</v>
      </c>
      <c r="K223" s="47">
        <f>VLOOKUP($A223,'EDGAR-2025'!$A$3:$BG$215,K$11,FALSE)</f>
        <v>3114.6911836824002</v>
      </c>
      <c r="L223" s="47">
        <f>VLOOKUP($A223,'EDGAR-2025'!$A$3:$BG$215,L$11,FALSE)</f>
        <v>3048.6211374031</v>
      </c>
      <c r="M223" s="47">
        <f>VLOOKUP($A223,'EDGAR-2025'!$A$3:$BG$215,M$11,FALSE)</f>
        <v>2908.3830829406002</v>
      </c>
      <c r="N223" s="47">
        <f>VLOOKUP($A223,'EDGAR-2025'!$A$3:$BG$215,N$11,FALSE)</f>
        <v>2638.4091729155998</v>
      </c>
      <c r="O223" s="47">
        <f>VLOOKUP($A223,'EDGAR-2025'!$A$3:$BG$215,O$11,FALSE)</f>
        <v>2818.3078589462002</v>
      </c>
      <c r="P223" s="47">
        <f>VLOOKUP($A223,'EDGAR-2025'!$A$3:$BG$215,P$11,FALSE)</f>
        <v>2748.6637787333998</v>
      </c>
      <c r="Q223" s="47">
        <f>VLOOKUP($A223,'EDGAR-2025'!$A$3:$BG$215,Q$11,FALSE)</f>
        <v>2509.6953214149999</v>
      </c>
      <c r="R223" s="5">
        <f>VLOOKUP($A223,'EDGAR-2025'!$A$3:$BG$215,R$11,FALSE)</f>
        <v>2462.3895552639001</v>
      </c>
      <c r="S223" s="5"/>
      <c r="T223" s="46">
        <f t="shared" si="49"/>
        <v>-2.121239069395886E-2</v>
      </c>
      <c r="U223" s="48">
        <f t="shared" si="50"/>
        <v>-4.6000486167972476E-2</v>
      </c>
      <c r="V223" s="48">
        <f t="shared" si="51"/>
        <v>-9.2826117580093959E-2</v>
      </c>
      <c r="W223" s="47">
        <f>VLOOKUP($A223,'EDGAR-P-2025'!$A$3:$BI$215,W$11,FALSE)</f>
        <v>443.42236299487479</v>
      </c>
      <c r="X223" s="49">
        <f t="shared" si="47"/>
        <v>6.5589454336433999</v>
      </c>
      <c r="Y223" s="486">
        <f>VLOOKUP($A223,'EDGAR-GDP-2025'!$C$3:$AQ$214,'data countries EDGAR'!$Y$11,FALSE)</f>
        <v>0.12147305427313999</v>
      </c>
      <c r="Z223" s="50">
        <f t="shared" si="48"/>
        <v>7.9267911727058271E-2</v>
      </c>
      <c r="AA223" s="50">
        <f t="shared" si="52"/>
        <v>5.7499559940305651E-2</v>
      </c>
    </row>
    <row r="224" spans="1:27" s="23" customFormat="1" x14ac:dyDescent="0.2">
      <c r="A224" s="51" t="s">
        <v>43</v>
      </c>
      <c r="B224" s="22">
        <f t="shared" ref="B224:N224" si="53">SUMIFS(B15:B223,B15:B223,"&lt;&gt;#NV")</f>
        <v>25833.660947859375</v>
      </c>
      <c r="C224" s="22">
        <f t="shared" si="53"/>
        <v>32700.133851715411</v>
      </c>
      <c r="D224" s="22">
        <f t="shared" si="53"/>
        <v>36247.69209896004</v>
      </c>
      <c r="E224" s="22">
        <f t="shared" si="53"/>
        <v>37204.364353654637</v>
      </c>
      <c r="F224" s="22">
        <f t="shared" si="53"/>
        <v>37634.602191193298</v>
      </c>
      <c r="G224" s="22">
        <f t="shared" si="53"/>
        <v>38231.744637430435</v>
      </c>
      <c r="H224" s="22">
        <f t="shared" si="53"/>
        <v>38274.889447885813</v>
      </c>
      <c r="I224" s="22">
        <f t="shared" si="53"/>
        <v>38177.809207878199</v>
      </c>
      <c r="J224" s="22">
        <f t="shared" si="53"/>
        <v>38240.195352268769</v>
      </c>
      <c r="K224" s="22">
        <f t="shared" si="53"/>
        <v>38837.714349125672</v>
      </c>
      <c r="L224" s="22">
        <f t="shared" si="53"/>
        <v>39628.814686339319</v>
      </c>
      <c r="M224" s="22">
        <f t="shared" si="53"/>
        <v>39598.930614392943</v>
      </c>
      <c r="N224" s="22">
        <f t="shared" si="53"/>
        <v>37916.870231169472</v>
      </c>
      <c r="O224" s="22">
        <f t="shared" ref="O224:P224" si="54">SUMIFS(O15:O223,O15:O223,"&lt;&gt;#NV")</f>
        <v>40054.582417522361</v>
      </c>
      <c r="P224" s="22">
        <f t="shared" si="54"/>
        <v>40165.999482265805</v>
      </c>
      <c r="Q224" s="22">
        <f t="shared" ref="Q224:R224" si="55">SUMIFS(Q15:Q223,Q15:Q223,"&lt;&gt;#NV")</f>
        <v>40339.263335966127</v>
      </c>
      <c r="R224" s="22">
        <f t="shared" si="55"/>
        <v>40783.000652505449</v>
      </c>
      <c r="S224" s="22"/>
      <c r="T224" s="46">
        <f t="shared" si="49"/>
        <v>2.0369384513778899E-2</v>
      </c>
      <c r="U224" s="22"/>
      <c r="V224" s="15">
        <f t="shared" si="51"/>
        <v>-4.2477419393040283E-2</v>
      </c>
      <c r="W224" s="22">
        <f>SUMIFS(W15:W223,W15:W223,"&lt;&gt;#NV")</f>
        <v>8155.1746521467012</v>
      </c>
      <c r="X224" s="4">
        <f t="shared" si="47"/>
        <v>4.8556814910112616</v>
      </c>
      <c r="Y224" s="4"/>
      <c r="Z224" s="46">
        <f t="shared" si="48"/>
        <v>1.0792679117270583</v>
      </c>
      <c r="AA224" s="46">
        <f t="shared" si="52"/>
        <v>1.0574995599403056</v>
      </c>
    </row>
    <row r="225" spans="1:27" x14ac:dyDescent="0.2">
      <c r="A225" s="52" t="s">
        <v>268</v>
      </c>
      <c r="B225" s="53">
        <f>-B223</f>
        <v>-3805.5182151837998</v>
      </c>
      <c r="C225" s="53">
        <f t="shared" ref="C225:N225" si="56">-C223</f>
        <v>-3685.7826351868998</v>
      </c>
      <c r="D225" s="53">
        <f t="shared" si="56"/>
        <v>-3409.4608592874001</v>
      </c>
      <c r="E225" s="53">
        <f t="shared" si="56"/>
        <v>-3313.1888489681</v>
      </c>
      <c r="F225" s="53">
        <f t="shared" si="56"/>
        <v>-3247.5390032730002</v>
      </c>
      <c r="G225" s="53">
        <f t="shared" si="56"/>
        <v>-3162.9571577779002</v>
      </c>
      <c r="H225" s="53">
        <f t="shared" si="56"/>
        <v>-3021.9097609958999</v>
      </c>
      <c r="I225" s="53">
        <f t="shared" si="56"/>
        <v>-3082.0530654879999</v>
      </c>
      <c r="J225" s="53">
        <f t="shared" si="56"/>
        <v>-3089.9324276390998</v>
      </c>
      <c r="K225" s="53">
        <f t="shared" si="56"/>
        <v>-3114.6911836824002</v>
      </c>
      <c r="L225" s="53">
        <f t="shared" si="56"/>
        <v>-3048.6211374031</v>
      </c>
      <c r="M225" s="53">
        <f t="shared" si="56"/>
        <v>-2908.3830829406002</v>
      </c>
      <c r="N225" s="53">
        <f t="shared" si="56"/>
        <v>-2638.4091729155998</v>
      </c>
      <c r="O225" s="53">
        <f t="shared" ref="O225:P225" si="57">-O223</f>
        <v>-2818.3078589462002</v>
      </c>
      <c r="P225" s="53">
        <f t="shared" si="57"/>
        <v>-2748.6637787333998</v>
      </c>
      <c r="Q225" s="53">
        <f t="shared" ref="Q225:R225" si="58">-Q223</f>
        <v>-2509.6953214149999</v>
      </c>
      <c r="R225" s="53">
        <f t="shared" si="58"/>
        <v>-2462.3895552639001</v>
      </c>
      <c r="S225" s="10"/>
      <c r="T225" s="46">
        <f t="shared" si="49"/>
        <v>-2.121239069395886E-2</v>
      </c>
      <c r="U225" s="53"/>
      <c r="V225" s="48">
        <f t="shared" si="51"/>
        <v>-9.2826117580093959E-2</v>
      </c>
      <c r="W225" s="53">
        <f>-W223</f>
        <v>-443.42236299487479</v>
      </c>
      <c r="X225" s="49">
        <f t="shared" si="47"/>
        <v>6.5589454336433999</v>
      </c>
      <c r="Y225" s="49"/>
      <c r="Z225" s="50">
        <f t="shared" si="48"/>
        <v>-7.9267911727058271E-2</v>
      </c>
      <c r="AA225" s="50">
        <f t="shared" si="52"/>
        <v>-5.7499559940305651E-2</v>
      </c>
    </row>
    <row r="226" spans="1:27" s="23" customFormat="1" x14ac:dyDescent="0.2">
      <c r="A226" s="88" t="s">
        <v>267</v>
      </c>
      <c r="B226" s="54">
        <f t="shared" ref="B226:I226" si="59">SUM(B224:B225)</f>
        <v>22028.142732675573</v>
      </c>
      <c r="C226" s="54">
        <f t="shared" si="59"/>
        <v>29014.35121652851</v>
      </c>
      <c r="D226" s="54">
        <f t="shared" si="59"/>
        <v>32838.231239672641</v>
      </c>
      <c r="E226" s="54">
        <f t="shared" si="59"/>
        <v>33891.175504686536</v>
      </c>
      <c r="F226" s="54">
        <f t="shared" si="59"/>
        <v>34387.063187920299</v>
      </c>
      <c r="G226" s="54">
        <f t="shared" si="59"/>
        <v>35068.787479652536</v>
      </c>
      <c r="H226" s="54">
        <f t="shared" si="59"/>
        <v>35252.979686889914</v>
      </c>
      <c r="I226" s="54">
        <f t="shared" si="59"/>
        <v>35095.756142390201</v>
      </c>
      <c r="J226" s="54">
        <f t="shared" ref="J226:O226" si="60">SUM(J224:J225)</f>
        <v>35150.262924629671</v>
      </c>
      <c r="K226" s="54">
        <f t="shared" si="60"/>
        <v>35723.023165443272</v>
      </c>
      <c r="L226" s="54">
        <f t="shared" si="60"/>
        <v>36580.193548936222</v>
      </c>
      <c r="M226" s="54">
        <f t="shared" si="60"/>
        <v>36690.547531452343</v>
      </c>
      <c r="N226" s="54">
        <f t="shared" si="60"/>
        <v>35278.461058253873</v>
      </c>
      <c r="O226" s="54">
        <f t="shared" si="60"/>
        <v>37236.274558576159</v>
      </c>
      <c r="P226" s="54">
        <f t="shared" ref="P226:R226" si="61">SUM(P224:P225)</f>
        <v>37417.335703532408</v>
      </c>
      <c r="Q226" s="54">
        <f t="shared" si="61"/>
        <v>37829.568014551129</v>
      </c>
      <c r="R226" s="54">
        <f t="shared" si="61"/>
        <v>38320.611097241548</v>
      </c>
      <c r="S226" s="54"/>
      <c r="T226" s="46">
        <f t="shared" si="49"/>
        <v>2.3994900418230491E-2</v>
      </c>
      <c r="U226" s="15">
        <f t="shared" ref="U226" si="62">M226/L226-1</f>
        <v>3.0167686884567946E-3</v>
      </c>
      <c r="V226" s="15">
        <f t="shared" si="51"/>
        <v>-3.8486383229576537E-2</v>
      </c>
      <c r="W226" s="55">
        <f>SUM(W224:W225)</f>
        <v>7711.7522891518265</v>
      </c>
      <c r="X226" s="61">
        <f t="shared" si="47"/>
        <v>4.7577445638477238</v>
      </c>
      <c r="Y226" s="61">
        <f>Y230</f>
        <v>0.24466991651417999</v>
      </c>
      <c r="Z226" s="46">
        <f t="shared" si="48"/>
        <v>1</v>
      </c>
      <c r="AA226" s="46">
        <f t="shared" si="52"/>
        <v>1</v>
      </c>
    </row>
    <row r="227" spans="1:27" x14ac:dyDescent="0.2">
      <c r="A227" s="56" t="s">
        <v>247</v>
      </c>
      <c r="B227" s="5">
        <f>VLOOKUP($A227,'EDGAR-2025'!$A$3:$BG$215,B$11,FALSE)</f>
        <v>260.68859748863002</v>
      </c>
      <c r="C227" s="5">
        <f>VLOOKUP($A227,'EDGAR-2025'!$A$3:$BG$215,C$11,FALSE)</f>
        <v>429.00459339518</v>
      </c>
      <c r="D227" s="5">
        <f>VLOOKUP($A227,'EDGAR-2025'!$A$3:$BG$215,D$11,FALSE)</f>
        <v>469.08765277013998</v>
      </c>
      <c r="E227" s="5">
        <f>VLOOKUP($A227,'EDGAR-2025'!$A$3:$BG$215,E$11,FALSE)</f>
        <v>481.83779051904997</v>
      </c>
      <c r="F227" s="5">
        <f>VLOOKUP($A227,'EDGAR-2025'!$A$3:$BG$215,F$11,FALSE)</f>
        <v>483.97251145640001</v>
      </c>
      <c r="G227" s="5">
        <f>VLOOKUP($A227,'EDGAR-2025'!$A$3:$BG$215,G$11,FALSE)</f>
        <v>492.34408361328002</v>
      </c>
      <c r="H227" s="5">
        <f>VLOOKUP($A227,'EDGAR-2025'!$A$3:$BG$215,H$11,FALSE)</f>
        <v>507.10419030815001</v>
      </c>
      <c r="I227" s="5">
        <f>VLOOKUP($A227,'EDGAR-2025'!$A$3:$BG$215,I$11,FALSE)</f>
        <v>536.45229148448004</v>
      </c>
      <c r="J227" s="5">
        <f>VLOOKUP($A227,'EDGAR-2025'!$A$3:$BG$215,J$11,FALSE)</f>
        <v>560.44487092135</v>
      </c>
      <c r="K227" s="5">
        <f>VLOOKUP($A227,'EDGAR-2025'!$A$3:$BG$215,K$11,FALSE)</f>
        <v>589.88161319033998</v>
      </c>
      <c r="L227" s="5">
        <f>VLOOKUP($A227,'EDGAR-2025'!$A$3:$BG$215,L$11,FALSE)</f>
        <v>615.73700336740001</v>
      </c>
      <c r="M227" s="5">
        <f>VLOOKUP($A227,'EDGAR-2025'!$A$3:$BG$215,M$11,FALSE)</f>
        <v>624.89724390089998</v>
      </c>
      <c r="N227" s="5">
        <f>VLOOKUP($A227,'EDGAR-2025'!$A$3:$BG$215,N$11,FALSE)</f>
        <v>295.69905215539001</v>
      </c>
      <c r="O227" s="5">
        <f>VLOOKUP($A227,'EDGAR-2025'!$A$3:$BG$215,O$11,FALSE)</f>
        <v>326.40253300582998</v>
      </c>
      <c r="P227" s="5">
        <f>VLOOKUP($A227,'EDGAR-2025'!$A$3:$BG$215,P$11,FALSE)</f>
        <v>471.47136960853999</v>
      </c>
      <c r="Q227" s="5">
        <f>VLOOKUP($A227,'EDGAR-2025'!$A$3:$BG$215,Q$11,FALSE)</f>
        <v>570.72850005244004</v>
      </c>
      <c r="R227" s="5">
        <f>VLOOKUP($A227,'EDGAR-2025'!$A$3:$BG$215,R$11,FALSE)</f>
        <v>614.15349462165</v>
      </c>
      <c r="S227" s="5"/>
      <c r="T227" s="46">
        <f t="shared" si="49"/>
        <v>4.3831490249751415E-2</v>
      </c>
      <c r="U227" s="30">
        <f t="shared" ref="U227:U228" si="63">M227/L227-1</f>
        <v>1.4876871916749579E-2</v>
      </c>
      <c r="V227" s="15">
        <f t="shared" si="51"/>
        <v>-0.52680371846497731</v>
      </c>
      <c r="W227" s="10"/>
      <c r="X227" s="4"/>
      <c r="Y227" s="4"/>
      <c r="Z227" s="46">
        <f>M227/M229</f>
        <v>1.6440991425652966E-2</v>
      </c>
      <c r="AA227" s="46"/>
    </row>
    <row r="228" spans="1:27" x14ac:dyDescent="0.2">
      <c r="A228" s="310" t="s">
        <v>248</v>
      </c>
      <c r="B228" s="47">
        <f>VLOOKUP($A228,'EDGAR-2025'!$A$3:$BG$215,B$11,FALSE)</f>
        <v>371.24803339766999</v>
      </c>
      <c r="C228" s="47">
        <f>VLOOKUP($A228,'EDGAR-2025'!$A$3:$BG$215,C$11,FALSE)</f>
        <v>572.58233418041004</v>
      </c>
      <c r="D228" s="47">
        <f>VLOOKUP($A228,'EDGAR-2025'!$A$3:$BG$215,D$11,FALSE)</f>
        <v>662.15542204251994</v>
      </c>
      <c r="E228" s="47">
        <f>VLOOKUP($A228,'EDGAR-2025'!$A$3:$BG$215,E$11,FALSE)</f>
        <v>663.72760671725996</v>
      </c>
      <c r="F228" s="47">
        <f>VLOOKUP($A228,'EDGAR-2025'!$A$3:$BG$215,F$11,FALSE)</f>
        <v>618.64064378755995</v>
      </c>
      <c r="G228" s="47">
        <f>VLOOKUP($A228,'EDGAR-2025'!$A$3:$BG$215,G$11,FALSE)</f>
        <v>616.19695808729</v>
      </c>
      <c r="H228" s="47">
        <f>VLOOKUP($A228,'EDGAR-2025'!$A$3:$BG$215,H$11,FALSE)</f>
        <v>636.86880946143003</v>
      </c>
      <c r="I228" s="47">
        <f>VLOOKUP($A228,'EDGAR-2025'!$A$3:$BG$215,I$11,FALSE)</f>
        <v>660.31498155903</v>
      </c>
      <c r="J228" s="47">
        <f>VLOOKUP($A228,'EDGAR-2025'!$A$3:$BG$215,J$11,FALSE)</f>
        <v>680.07747477997998</v>
      </c>
      <c r="K228" s="47">
        <f>VLOOKUP($A228,'EDGAR-2025'!$A$3:$BG$215,K$11,FALSE)</f>
        <v>707.12340994088004</v>
      </c>
      <c r="L228" s="47">
        <f>VLOOKUP($A228,'EDGAR-2025'!$A$3:$BG$215,L$11,FALSE)</f>
        <v>710.03099424882998</v>
      </c>
      <c r="M228" s="47">
        <f>VLOOKUP($A228,'EDGAR-2025'!$A$3:$BG$215,M$11,FALSE)</f>
        <v>693.04435540985003</v>
      </c>
      <c r="N228" s="47">
        <f>VLOOKUP($A228,'EDGAR-2025'!$A$3:$BG$215,N$11,FALSE)</f>
        <v>635.70152629680001</v>
      </c>
      <c r="O228" s="47">
        <f>VLOOKUP($A228,'EDGAR-2025'!$A$3:$BG$215,O$11,FALSE)</f>
        <v>657.31967520701005</v>
      </c>
      <c r="P228" s="47">
        <f>VLOOKUP($A228,'EDGAR-2025'!$A$3:$BG$215,P$11,FALSE)</f>
        <v>659.31186962140998</v>
      </c>
      <c r="Q228" s="47">
        <f>VLOOKUP($A228,'EDGAR-2025'!$A$3:$BG$215,Q$11,FALSE)</f>
        <v>712.39227549740997</v>
      </c>
      <c r="R228" s="5">
        <f>VLOOKUP($A228,'EDGAR-2025'!$A$3:$BG$215,R$11,FALSE)</f>
        <v>697.89962667887005</v>
      </c>
      <c r="S228" s="5"/>
      <c r="T228" s="46">
        <f t="shared" si="49"/>
        <v>4.1118484653097642E-3</v>
      </c>
      <c r="U228" s="57">
        <f t="shared" si="63"/>
        <v>-2.3923799068730545E-2</v>
      </c>
      <c r="V228" s="48">
        <f t="shared" si="51"/>
        <v>-8.2740489357479574E-2</v>
      </c>
      <c r="W228" s="53"/>
      <c r="X228" s="49"/>
      <c r="Y228" s="49"/>
      <c r="Z228" s="50">
        <f>M228/M229</f>
        <v>1.8233935924827849E-2</v>
      </c>
      <c r="AA228" s="50"/>
    </row>
    <row r="229" spans="1:27" s="6" customFormat="1" x14ac:dyDescent="0.2">
      <c r="A229" s="27" t="s">
        <v>44</v>
      </c>
      <c r="B229" s="10">
        <f>SUM(B226:B228:B228)</f>
        <v>22660.079363561876</v>
      </c>
      <c r="C229" s="10">
        <f>SUM(C226:C228:C228)</f>
        <v>30015.938144104101</v>
      </c>
      <c r="D229" s="10">
        <f>SUM(D226:D228:D228)</f>
        <v>33969.474314485298</v>
      </c>
      <c r="E229" s="10">
        <f>SUM(E226:E228:E228)</f>
        <v>35036.740901922843</v>
      </c>
      <c r="F229" s="10">
        <f>SUM(F226:F228:F228)</f>
        <v>35489.676343164261</v>
      </c>
      <c r="G229" s="10">
        <f>SUM(G226:G228:G228)</f>
        <v>36177.328521353105</v>
      </c>
      <c r="H229" s="10">
        <f>SUM(H226:H228:H228)</f>
        <v>36396.952686659497</v>
      </c>
      <c r="I229" s="10">
        <f>SUM(I226:I228:I228)</f>
        <v>36292.523415433709</v>
      </c>
      <c r="J229" s="10">
        <f>SUM(J226:J228:J228)</f>
        <v>36390.785270330998</v>
      </c>
      <c r="K229" s="10">
        <f>SUM(K226:K228:K228)</f>
        <v>37020.028188574492</v>
      </c>
      <c r="L229" s="10">
        <f>SUM(L226:L228:L228)</f>
        <v>37905.961546552455</v>
      </c>
      <c r="M229" s="10">
        <f t="shared" ref="M229:R229" si="64">SUM(M226:M228)</f>
        <v>38008.489130763097</v>
      </c>
      <c r="N229" s="10">
        <f t="shared" si="64"/>
        <v>36209.86163670606</v>
      </c>
      <c r="O229" s="10">
        <f t="shared" si="64"/>
        <v>38219.996766788994</v>
      </c>
      <c r="P229" s="10">
        <f t="shared" si="64"/>
        <v>38548.118942762354</v>
      </c>
      <c r="Q229" s="10">
        <f t="shared" si="64"/>
        <v>39112.688790100983</v>
      </c>
      <c r="R229" s="10">
        <f t="shared" si="64"/>
        <v>39632.664218542064</v>
      </c>
      <c r="S229" s="10"/>
      <c r="T229" s="46">
        <f t="shared" si="49"/>
        <v>2.3931190799346469E-2</v>
      </c>
      <c r="U229" s="54"/>
      <c r="V229" s="15">
        <f t="shared" si="51"/>
        <v>-4.7321730886726421E-2</v>
      </c>
      <c r="W229" s="10">
        <f>W224+W225</f>
        <v>7711.7522891518265</v>
      </c>
      <c r="X229" s="4">
        <f>M229/W229</f>
        <v>4.9286449701230541</v>
      </c>
      <c r="Y229" s="4"/>
      <c r="Z229" s="46"/>
      <c r="AA229" s="46">
        <f t="shared" si="52"/>
        <v>1</v>
      </c>
    </row>
    <row r="230" spans="1:27" s="6" customFormat="1" ht="15" customHeight="1" x14ac:dyDescent="0.2">
      <c r="A230" s="58" t="s">
        <v>249</v>
      </c>
      <c r="B230" s="5">
        <f>VLOOKUP($A230,'EDGAR-2025'!$A$3:$BG$215,B$11,FALSE)</f>
        <v>22660.079363561999</v>
      </c>
      <c r="C230" s="5">
        <f>VLOOKUP($A230,'EDGAR-2025'!$A$3:$BG$215,C$11,FALSE)</f>
        <v>30015.938144103999</v>
      </c>
      <c r="D230" s="5">
        <f>VLOOKUP($A230,'EDGAR-2025'!$A$3:$BG$215,D$11,FALSE)</f>
        <v>33969.474314485997</v>
      </c>
      <c r="E230" s="5">
        <f>VLOOKUP($A230,'EDGAR-2025'!$A$3:$BG$215,E$11,FALSE)</f>
        <v>35036.740901923004</v>
      </c>
      <c r="F230" s="5">
        <f>VLOOKUP($A230,'EDGAR-2025'!$A$3:$BG$215,F$11,FALSE)</f>
        <v>35489.676343163999</v>
      </c>
      <c r="G230" s="5">
        <f>VLOOKUP($A230,'EDGAR-2025'!$A$3:$BG$215,G$11,FALSE)</f>
        <v>36177.328521353003</v>
      </c>
      <c r="H230" s="5">
        <f>VLOOKUP($A230,'EDGAR-2025'!$A$3:$BG$215,H$11,FALSE)</f>
        <v>36396.952686659999</v>
      </c>
      <c r="I230" s="5">
        <f>VLOOKUP($A230,'EDGAR-2025'!$A$3:$BG$215,I$11,FALSE)</f>
        <v>36292.523415434</v>
      </c>
      <c r="J230" s="5">
        <f>VLOOKUP($A230,'EDGAR-2025'!$A$3:$BG$215,J$11,FALSE)</f>
        <v>36390.785270332002</v>
      </c>
      <c r="K230" s="5">
        <f>VLOOKUP($A230,'EDGAR-2025'!$A$3:$BG$215,K$11,FALSE)</f>
        <v>37020.028188575001</v>
      </c>
      <c r="L230" s="5">
        <f>VLOOKUP($A230,'EDGAR-2025'!$A$3:$BG$215,L$11,FALSE)</f>
        <v>37905.961546551996</v>
      </c>
      <c r="M230" s="5">
        <f>VLOOKUP($A230,'EDGAR-2025'!$A$3:$BG$215,M$11,FALSE)</f>
        <v>38008.489130763002</v>
      </c>
      <c r="N230" s="5">
        <f>VLOOKUP($A230,'EDGAR-2025'!$A$3:$BG$215,N$11,FALSE)</f>
        <v>36209.861636706002</v>
      </c>
      <c r="O230" s="5">
        <f>VLOOKUP($A230,'EDGAR-2025'!$A$3:$BG$215,O$11,FALSE)</f>
        <v>38219.996766789001</v>
      </c>
      <c r="P230" s="5">
        <f>VLOOKUP($A230,'EDGAR-2025'!$A$3:$BG$215,P$11,FALSE)</f>
        <v>38548.118942763002</v>
      </c>
      <c r="Q230" s="5">
        <f>VLOOKUP($A230,'EDGAR-2025'!$A$3:$BG$215,Q$11,FALSE)</f>
        <v>39112.688790100998</v>
      </c>
      <c r="R230" s="5">
        <f>VLOOKUP($A230,'EDGAR-2025'!$A$3:$BG$215,R$11,FALSE)</f>
        <v>39632.664218541999</v>
      </c>
      <c r="S230" s="5"/>
      <c r="T230" s="46">
        <f t="shared" si="49"/>
        <v>2.3931190799320046E-2</v>
      </c>
      <c r="U230" s="10"/>
      <c r="V230" s="15">
        <f t="shared" si="51"/>
        <v>-4.7321730886725533E-2</v>
      </c>
      <c r="W230" s="5">
        <f>VLOOKUP($A230,'EDGAR-P-2025'!$A$3:$BI$215,W$11,FALSE)</f>
        <v>7711.752289151892</v>
      </c>
      <c r="X230" s="4">
        <f>M230/W230</f>
        <v>4.928644970123</v>
      </c>
      <c r="Y230" s="486">
        <f>VLOOKUP($A230,'EDGAR-GDP-2025'!$C$3:$AQ$214,'data countries EDGAR'!$Y$11,FALSE)</f>
        <v>0.24466991651417999</v>
      </c>
      <c r="Z230" s="46"/>
      <c r="AA230" s="46">
        <f t="shared" si="52"/>
        <v>1.0000000000000084</v>
      </c>
    </row>
    <row r="231" spans="1:27" s="6" customFormat="1" ht="13.9" customHeight="1" x14ac:dyDescent="0.2">
      <c r="A231" s="8" t="s">
        <v>45</v>
      </c>
      <c r="B231" s="82">
        <f t="shared" ref="B231:N231" si="65">B230-B229</f>
        <v>1.2369127944111824E-10</v>
      </c>
      <c r="C231" s="82">
        <f t="shared" si="65"/>
        <v>-1.0186340659856796E-10</v>
      </c>
      <c r="D231" s="82">
        <f t="shared" si="65"/>
        <v>6.9849193096160889E-10</v>
      </c>
      <c r="E231" s="82">
        <f t="shared" si="65"/>
        <v>1.6007106751203537E-10</v>
      </c>
      <c r="F231" s="82">
        <f t="shared" si="65"/>
        <v>-2.6193447411060333E-10</v>
      </c>
      <c r="G231" s="82">
        <f t="shared" si="65"/>
        <v>-1.0186340659856796E-10</v>
      </c>
      <c r="H231" s="82">
        <f t="shared" si="65"/>
        <v>5.0204107537865639E-10</v>
      </c>
      <c r="I231" s="82">
        <f t="shared" si="65"/>
        <v>2.9103830456733704E-10</v>
      </c>
      <c r="J231" s="82">
        <f t="shared" si="65"/>
        <v>1.0040821507573128E-9</v>
      </c>
      <c r="K231" s="82">
        <f t="shared" si="65"/>
        <v>5.0931703299283981E-10</v>
      </c>
      <c r="L231" s="82">
        <f t="shared" si="65"/>
        <v>-4.5838532969355583E-10</v>
      </c>
      <c r="M231" s="82">
        <f t="shared" si="65"/>
        <v>-9.4587448984384537E-11</v>
      </c>
      <c r="N231" s="82">
        <f t="shared" si="65"/>
        <v>-5.8207660913467407E-11</v>
      </c>
      <c r="O231" s="82">
        <f t="shared" ref="O231:P231" si="66">O230-O229</f>
        <v>0</v>
      </c>
      <c r="P231" s="82">
        <f t="shared" si="66"/>
        <v>6.4756022766232491E-10</v>
      </c>
      <c r="Q231" s="82">
        <f t="shared" ref="Q231:R231" si="67">Q230-Q229</f>
        <v>0</v>
      </c>
      <c r="R231" s="82">
        <f t="shared" si="67"/>
        <v>-6.5483618527650833E-11</v>
      </c>
      <c r="S231" s="82"/>
      <c r="T231" s="46"/>
      <c r="U231" s="25"/>
      <c r="V231" s="9"/>
      <c r="W231" s="24">
        <f>W230-W229</f>
        <v>6.5483618527650833E-11</v>
      </c>
    </row>
    <row r="232" spans="1:27" s="6" customFormat="1" x14ac:dyDescent="0.2">
      <c r="A232" s="7"/>
      <c r="B232" s="59">
        <f t="shared" ref="B232:L232" si="68">B231/B229</f>
        <v>5.4585545556392766E-15</v>
      </c>
      <c r="C232" s="59">
        <f t="shared" si="68"/>
        <v>-3.3936439404135881E-15</v>
      </c>
      <c r="D232" s="59">
        <f t="shared" si="68"/>
        <v>2.0562341486213615E-14</v>
      </c>
      <c r="E232" s="59">
        <f t="shared" si="68"/>
        <v>4.5686631630526612E-15</v>
      </c>
      <c r="F232" s="59">
        <f t="shared" si="68"/>
        <v>-7.3805822171453823E-15</v>
      </c>
      <c r="G232" s="59">
        <f t="shared" si="68"/>
        <v>-2.8156696683240353E-15</v>
      </c>
      <c r="H232" s="59">
        <f t="shared" si="68"/>
        <v>1.3793491990956389E-14</v>
      </c>
      <c r="I232" s="59">
        <f t="shared" si="68"/>
        <v>8.0192358419357105E-15</v>
      </c>
      <c r="J232" s="59">
        <f t="shared" si="68"/>
        <v>2.7591659352729874E-14</v>
      </c>
      <c r="K232" s="59">
        <f t="shared" si="68"/>
        <v>1.3757878043702586E-14</v>
      </c>
      <c r="L232" s="59">
        <f t="shared" si="68"/>
        <v>-1.2092697586120091E-14</v>
      </c>
      <c r="M232" s="25">
        <f t="shared" ref="M232:R232" si="69">(M230-M229)/M230</f>
        <v>-2.4885874484242028E-15</v>
      </c>
      <c r="N232" s="25">
        <f t="shared" si="69"/>
        <v>-1.6075085151516347E-15</v>
      </c>
      <c r="O232" s="25">
        <f t="shared" si="69"/>
        <v>1.903704403372901E-16</v>
      </c>
      <c r="P232" s="25">
        <f t="shared" si="69"/>
        <v>1.6798750378036212E-14</v>
      </c>
      <c r="Q232" s="25">
        <f t="shared" si="69"/>
        <v>3.7205100642556146E-16</v>
      </c>
      <c r="R232" s="25">
        <f t="shared" si="69"/>
        <v>-1.6522638540412471E-15</v>
      </c>
      <c r="S232" s="25"/>
      <c r="T232" s="46"/>
      <c r="U232" s="26"/>
      <c r="V232" s="31"/>
      <c r="W232" s="59">
        <f>W231/W229</f>
        <v>8.4914058533450397E-15</v>
      </c>
    </row>
    <row r="233" spans="1:27" s="6" customFormat="1" x14ac:dyDescent="0.2">
      <c r="E233" s="10"/>
      <c r="F233" s="10"/>
      <c r="G233" s="10"/>
      <c r="H233" s="10"/>
      <c r="I233" s="10"/>
      <c r="J233" s="10"/>
      <c r="K233" s="10"/>
      <c r="L233" s="10"/>
      <c r="M233" s="14"/>
      <c r="N233" s="14"/>
      <c r="O233" s="14"/>
      <c r="P233" s="14"/>
      <c r="Q233" s="14"/>
      <c r="R233" s="14"/>
      <c r="S233" s="14"/>
      <c r="T233" s="46"/>
      <c r="U233" s="14"/>
      <c r="V233" s="9"/>
      <c r="W233" s="32"/>
    </row>
    <row r="234" spans="1:27" s="6" customFormat="1" x14ac:dyDescent="0.2">
      <c r="A234" s="434" t="s">
        <v>441</v>
      </c>
      <c r="B234" s="10">
        <f>'GCP25'!AI3*1000</f>
        <v>28350.001756239741</v>
      </c>
      <c r="C234" s="10">
        <f>'GCP25'!AX3*1000</f>
        <v>35122.596661147785</v>
      </c>
      <c r="D234" s="10">
        <f>'GCP25'!BC3*1000</f>
        <v>39277.769398186581</v>
      </c>
      <c r="E234" s="10">
        <f>'GCP25'!BD3*1000</f>
        <v>40273.447155425325</v>
      </c>
      <c r="F234" s="10">
        <f>'GCP25'!BE3*1000</f>
        <v>41008.955181888581</v>
      </c>
      <c r="G234" s="10">
        <f>'GCP25'!BF3*1000</f>
        <v>40931.374712906552</v>
      </c>
      <c r="H234" s="10">
        <f>'GCP25'!BG3*1000</f>
        <v>41189.536521565075</v>
      </c>
      <c r="I234" s="10">
        <f>'GCP25'!BH3*1000</f>
        <v>41221.748995863243</v>
      </c>
      <c r="J234" s="10">
        <f>'GCP25'!BI3*1000</f>
        <v>40065.259490879071</v>
      </c>
      <c r="K234" s="10">
        <f>'GCP25'!BJ3*1000</f>
        <v>40567.237256196786</v>
      </c>
      <c r="L234" s="10">
        <f>'GCP25'!BK3*1000</f>
        <v>40884.467679111236</v>
      </c>
      <c r="M234" s="10">
        <f>'GCP25'!BL3*1000</f>
        <v>41205.86561517373</v>
      </c>
      <c r="N234" s="10">
        <f>'GCP25'!BM3*1000</f>
        <v>38891.962159958595</v>
      </c>
      <c r="O234" s="10">
        <f>'GCP25'!BN3*1000</f>
        <v>40701.702116135617</v>
      </c>
      <c r="P234" s="10">
        <f>'GCP25'!BO3*1000</f>
        <v>41503.800634603904</v>
      </c>
      <c r="Q234" s="10">
        <f>'GCP25'!BP3*1000</f>
        <v>42006.509758787259</v>
      </c>
      <c r="R234" s="10">
        <f>'GCP25'!BQ3*1000</f>
        <v>42362.285843300357</v>
      </c>
      <c r="S234" s="10">
        <f>'GCP25'!BR3*1000</f>
        <v>42229.004532111998</v>
      </c>
      <c r="T234" s="46">
        <f t="shared" si="49"/>
        <v>7.8198675672938034E-3</v>
      </c>
      <c r="U234" s="15">
        <f t="shared" ref="U234" si="70">M234/L234-1</f>
        <v>7.8611256134002439E-3</v>
      </c>
      <c r="V234" s="15">
        <f>N234/M234-1</f>
        <v>-5.6154710516821638E-2</v>
      </c>
      <c r="W234" s="32">
        <f>W230</f>
        <v>7711.752289151892</v>
      </c>
      <c r="X234" s="4">
        <f>M234/W234</f>
        <v>5.3432558606865452</v>
      </c>
      <c r="Y234" s="4"/>
      <c r="Z234" s="435">
        <v>1</v>
      </c>
      <c r="AA234" s="435">
        <v>1</v>
      </c>
    </row>
    <row r="235" spans="1:27" s="6" customFormat="1" ht="15" x14ac:dyDescent="0.25">
      <c r="A235"/>
      <c r="B235" s="3"/>
    </row>
    <row r="236" spans="1:27" s="6" customFormat="1" ht="15" x14ac:dyDescent="0.25">
      <c r="A236" t="s">
        <v>694</v>
      </c>
      <c r="B236" s="4">
        <f>_xlfn.XLOOKUP(B4,'GCP25'!$A$23:$A$96,'GCP25'!$G$23:$G$96,FALSE)*3.664</f>
        <v>0.21121173561812814</v>
      </c>
      <c r="C236" s="4">
        <f>_xlfn.XLOOKUP(C4,'GCP25'!$A$23:$A$96,'GCP25'!$G$23:$G$96,FALSE)*3.664</f>
        <v>0.40746599995229693</v>
      </c>
      <c r="D236" s="4">
        <f>_xlfn.XLOOKUP(D4,'GCP25'!$A$23:$A$96,'GCP25'!$G$23:$G$96,FALSE)*3.664</f>
        <v>0.55773250671818009</v>
      </c>
      <c r="E236" s="4">
        <f>_xlfn.XLOOKUP(E4,'GCP25'!$A$23:$A$96,'GCP25'!$G$23:$G$96,FALSE)*3.664</f>
        <v>0.59909870510963315</v>
      </c>
      <c r="F236" s="4">
        <f>_xlfn.XLOOKUP(F4,'GCP25'!$A$23:$A$96,'GCP25'!$G$23:$G$96,FALSE)*3.664</f>
        <v>0.62790233051913713</v>
      </c>
      <c r="G236" s="4">
        <f>_xlfn.XLOOKUP(G4,'GCP25'!$A$23:$A$96,'GCP25'!$G$23:$G$96,FALSE)*3.664</f>
        <v>0.66396560443223973</v>
      </c>
      <c r="H236" s="4">
        <f>_xlfn.XLOOKUP(H4,'GCP25'!$A$23:$A$96,'GCP25'!$G$23:$G$96,FALSE)*3.664</f>
        <v>0.68606890111283847</v>
      </c>
      <c r="I236" s="4">
        <f>_xlfn.XLOOKUP(I4,'GCP25'!$A$23:$A$96,'GCP25'!$G$23:$G$96,FALSE)*3.664</f>
        <v>0.69440417070538041</v>
      </c>
      <c r="J236" s="4">
        <f>_xlfn.XLOOKUP(J4,'GCP25'!$A$23:$A$96,'GCP25'!$G$23:$G$96,FALSE)*3.664</f>
        <v>0.70412446856438848</v>
      </c>
      <c r="K236" s="4">
        <f>_xlfn.XLOOKUP(K4,'GCP25'!$A$23:$A$96,'GCP25'!$G$23:$G$96,FALSE)*3.664</f>
        <v>0.7151407674154685</v>
      </c>
      <c r="L236" s="4">
        <f>_xlfn.XLOOKUP(L4,'GCP25'!$A$23:$A$96,'GCP25'!$G$23:$G$96,FALSE)*3.664</f>
        <v>0.73155877285944504</v>
      </c>
      <c r="M236" s="4">
        <f>_xlfn.XLOOKUP(M4,'GCP25'!$A$23:$A$96,'GCP25'!$G$23:$G$96,FALSE)*3.664</f>
        <v>0.76787861841407545</v>
      </c>
      <c r="N236" s="4">
        <f>_xlfn.XLOOKUP(N4,'GCP25'!$A$23:$A$96,'GCP25'!$G$23:$G$96,FALSE)*3.664</f>
        <v>0.78280718860019627</v>
      </c>
      <c r="O236" s="4">
        <f>_xlfn.XLOOKUP(O4,'GCP25'!$A$23:$A$96,'GCP25'!$G$23:$G$96,FALSE)*3.664</f>
        <v>0.82226444511554186</v>
      </c>
      <c r="P236" s="4">
        <f>_xlfn.XLOOKUP(P4,'GCP25'!$A$23:$A$96,'GCP25'!$G$23:$G$96,FALSE)*3.664</f>
        <v>0.80936267028632469</v>
      </c>
      <c r="Q236" s="4">
        <f>_xlfn.XLOOKUP(Q4,'GCP25'!$A$23:$A$96,'GCP25'!$G$23:$G$96,FALSE)*3.664</f>
        <v>0.83308614428124883</v>
      </c>
      <c r="R236" s="4">
        <f>_xlfn.XLOOKUP(R4,'GCP25'!$A$23:$A$96,'GCP25'!$G$23:$G$96,FALSE)*3.664</f>
        <v>0.82180040267805754</v>
      </c>
      <c r="S236" s="4">
        <f>_xlfn.XLOOKUP(S4,'GCP25'!$A$23:$A$96,'GCP25'!$G$23:$G$96,FALSE)*3.664</f>
        <v>0</v>
      </c>
    </row>
    <row r="237" spans="1:27" s="6" customFormat="1" ht="15" x14ac:dyDescent="0.25">
      <c r="A237"/>
      <c r="B237" s="3"/>
    </row>
    <row r="238" spans="1:27" s="6" customFormat="1" x14ac:dyDescent="0.2">
      <c r="A238" s="28"/>
      <c r="B238" s="29"/>
      <c r="M238" s="303" t="s">
        <v>354</v>
      </c>
      <c r="N238" s="304"/>
      <c r="O238" s="305"/>
      <c r="P238" s="307"/>
      <c r="Q238" s="307"/>
      <c r="R238" s="297"/>
      <c r="S238" s="297"/>
      <c r="T238" s="297"/>
    </row>
    <row r="239" spans="1:27" s="6" customFormat="1" ht="15" x14ac:dyDescent="0.25">
      <c r="A239"/>
      <c r="B239" s="28"/>
      <c r="M239" s="165"/>
      <c r="N239" s="60"/>
      <c r="O239" s="297"/>
      <c r="P239" s="166"/>
      <c r="Q239" s="166"/>
      <c r="R239" s="297"/>
      <c r="S239" s="297"/>
      <c r="T239" s="297"/>
    </row>
    <row r="240" spans="1:27" ht="15" x14ac:dyDescent="0.25">
      <c r="A240"/>
      <c r="B240" s="28"/>
      <c r="M240" s="167" t="s">
        <v>355</v>
      </c>
      <c r="N240" s="297"/>
      <c r="O240" s="302">
        <v>-0.65</v>
      </c>
      <c r="P240" s="166" t="s">
        <v>359</v>
      </c>
      <c r="Q240" s="166"/>
      <c r="R240" s="297"/>
      <c r="S240" s="297"/>
      <c r="T240" s="297"/>
    </row>
    <row r="241" spans="1:20" ht="14.25" x14ac:dyDescent="0.2">
      <c r="A241" s="2" t="s">
        <v>46</v>
      </c>
      <c r="B241" s="28"/>
      <c r="M241" s="165"/>
      <c r="N241" s="60"/>
      <c r="O241" s="297"/>
      <c r="P241" s="166"/>
      <c r="Q241" s="166"/>
      <c r="R241" s="297"/>
      <c r="S241" s="297"/>
      <c r="T241" s="297"/>
    </row>
    <row r="242" spans="1:20" x14ac:dyDescent="0.2">
      <c r="A242" s="60" t="s">
        <v>23</v>
      </c>
      <c r="B242" s="28"/>
      <c r="M242" s="165" t="s">
        <v>356</v>
      </c>
      <c r="N242" s="60"/>
      <c r="O242" s="298">
        <f>B88</f>
        <v>1012.7015907676</v>
      </c>
      <c r="P242" s="166"/>
      <c r="Q242" s="166"/>
      <c r="R242" s="297"/>
      <c r="S242" s="297"/>
      <c r="T242" s="297"/>
    </row>
    <row r="243" spans="1:20" x14ac:dyDescent="0.2">
      <c r="A243" s="60" t="s">
        <v>24</v>
      </c>
      <c r="B243" s="28"/>
      <c r="M243" s="165" t="s">
        <v>378</v>
      </c>
      <c r="N243" s="60"/>
      <c r="O243" s="298">
        <f>M88</f>
        <v>696.50021406515998</v>
      </c>
      <c r="P243" s="299"/>
      <c r="Q243" s="299"/>
    </row>
    <row r="244" spans="1:20" x14ac:dyDescent="0.2">
      <c r="A244" s="60" t="s">
        <v>25</v>
      </c>
      <c r="M244" s="165" t="s">
        <v>357</v>
      </c>
      <c r="N244" s="60"/>
      <c r="O244" s="300">
        <f>O242*(1+O240)</f>
        <v>354.44555676865997</v>
      </c>
      <c r="P244" s="301">
        <f>O244/O242-1</f>
        <v>-0.65</v>
      </c>
      <c r="Q244" s="301"/>
      <c r="R244" s="432"/>
      <c r="S244" s="432"/>
      <c r="T244" s="432"/>
    </row>
    <row r="245" spans="1:20" x14ac:dyDescent="0.2">
      <c r="A245" s="60" t="s">
        <v>26</v>
      </c>
      <c r="M245" s="303" t="s">
        <v>358</v>
      </c>
      <c r="N245" s="304"/>
      <c r="O245" s="305"/>
      <c r="P245" s="306">
        <f>O244/O243-1</f>
        <v>-0.49110488466339453</v>
      </c>
      <c r="Q245" s="306"/>
      <c r="R245" s="433"/>
      <c r="S245" s="433"/>
      <c r="T245" s="433"/>
    </row>
    <row r="246" spans="1:20" x14ac:dyDescent="0.2">
      <c r="A246" s="60" t="s">
        <v>27</v>
      </c>
    </row>
    <row r="247" spans="1:20" x14ac:dyDescent="0.2">
      <c r="A247" s="60" t="s">
        <v>28</v>
      </c>
    </row>
    <row r="248" spans="1:20" x14ac:dyDescent="0.2">
      <c r="A248" s="60" t="str">
        <f>A226</f>
        <v>Global</v>
      </c>
    </row>
    <row r="249" spans="1:20" x14ac:dyDescent="0.2">
      <c r="A249" s="60" t="str">
        <f>A234</f>
        <v>Global - total CO2 emissions</v>
      </c>
    </row>
    <row r="250" spans="1:20" ht="15" x14ac:dyDescent="0.25">
      <c r="A250" t="str">
        <f>'data countries EDGAR'!A15</f>
        <v>Afghanistan</v>
      </c>
    </row>
    <row r="251" spans="1:20" ht="15" x14ac:dyDescent="0.25">
      <c r="A251" t="str">
        <f>'data countries EDGAR'!A16</f>
        <v>Albania</v>
      </c>
    </row>
    <row r="252" spans="1:20" ht="15" x14ac:dyDescent="0.25">
      <c r="A252" t="str">
        <f>'data countries EDGAR'!A17</f>
        <v>Algeria</v>
      </c>
    </row>
    <row r="253" spans="1:20" ht="15" x14ac:dyDescent="0.25">
      <c r="A253" t="str">
        <f>'data countries EDGAR'!A18</f>
        <v>Angola</v>
      </c>
    </row>
    <row r="254" spans="1:20" ht="15" x14ac:dyDescent="0.25">
      <c r="A254" t="str">
        <f>'data countries EDGAR'!A19</f>
        <v>Anguilla</v>
      </c>
    </row>
    <row r="255" spans="1:20" ht="15" x14ac:dyDescent="0.25">
      <c r="A255" t="str">
        <f>'data countries EDGAR'!A20</f>
        <v>Antigua and Barbuda</v>
      </c>
    </row>
    <row r="256" spans="1:20" ht="15" x14ac:dyDescent="0.25">
      <c r="A256" t="str">
        <f>'data countries EDGAR'!A21</f>
        <v>Argentina</v>
      </c>
    </row>
    <row r="257" spans="1:1" ht="15" x14ac:dyDescent="0.25">
      <c r="A257" t="str">
        <f>'data countries EDGAR'!A22</f>
        <v>Armenia</v>
      </c>
    </row>
    <row r="258" spans="1:1" ht="15" x14ac:dyDescent="0.25">
      <c r="A258" t="str">
        <f>'data countries EDGAR'!A23</f>
        <v>Aruba</v>
      </c>
    </row>
    <row r="259" spans="1:1" ht="15" x14ac:dyDescent="0.25">
      <c r="A259" t="str">
        <f>'data countries EDGAR'!A24</f>
        <v>Australia</v>
      </c>
    </row>
    <row r="260" spans="1:1" ht="15" x14ac:dyDescent="0.25">
      <c r="A260" t="str">
        <f>'data countries EDGAR'!A25</f>
        <v>Austria</v>
      </c>
    </row>
    <row r="261" spans="1:1" ht="15" x14ac:dyDescent="0.25">
      <c r="A261" t="str">
        <f>'data countries EDGAR'!A26</f>
        <v>Azerbaijan</v>
      </c>
    </row>
    <row r="262" spans="1:1" ht="15" x14ac:dyDescent="0.25">
      <c r="A262" t="str">
        <f>'data countries EDGAR'!A27</f>
        <v>Bahamas</v>
      </c>
    </row>
    <row r="263" spans="1:1" ht="15" x14ac:dyDescent="0.25">
      <c r="A263" t="str">
        <f>'data countries EDGAR'!A28</f>
        <v>Bahrain</v>
      </c>
    </row>
    <row r="264" spans="1:1" ht="15" x14ac:dyDescent="0.25">
      <c r="A264" t="str">
        <f>'data countries EDGAR'!A29</f>
        <v>Bangladesh</v>
      </c>
    </row>
    <row r="265" spans="1:1" ht="15" x14ac:dyDescent="0.25">
      <c r="A265" t="str">
        <f>'data countries EDGAR'!A30</f>
        <v>Barbados</v>
      </c>
    </row>
    <row r="266" spans="1:1" ht="15" x14ac:dyDescent="0.25">
      <c r="A266" t="str">
        <f>'data countries EDGAR'!A31</f>
        <v>Belarus</v>
      </c>
    </row>
    <row r="267" spans="1:1" ht="15" x14ac:dyDescent="0.25">
      <c r="A267" t="str">
        <f>'data countries EDGAR'!A32</f>
        <v>Belgium</v>
      </c>
    </row>
    <row r="268" spans="1:1" ht="15" x14ac:dyDescent="0.25">
      <c r="A268" t="str">
        <f>'data countries EDGAR'!A33</f>
        <v>Belize</v>
      </c>
    </row>
    <row r="269" spans="1:1" ht="15" x14ac:dyDescent="0.25">
      <c r="A269" t="str">
        <f>'data countries EDGAR'!A34</f>
        <v>Benin</v>
      </c>
    </row>
    <row r="270" spans="1:1" ht="15" x14ac:dyDescent="0.25">
      <c r="A270" t="str">
        <f>'data countries EDGAR'!A35</f>
        <v>Bermuda</v>
      </c>
    </row>
    <row r="271" spans="1:1" ht="15" x14ac:dyDescent="0.25">
      <c r="A271" t="str">
        <f>'data countries EDGAR'!A36</f>
        <v>Bhutan</v>
      </c>
    </row>
    <row r="272" spans="1:1" ht="15" x14ac:dyDescent="0.25">
      <c r="A272" t="str">
        <f>'data countries EDGAR'!A37</f>
        <v>Bolivia</v>
      </c>
    </row>
    <row r="273" spans="1:1" ht="15" x14ac:dyDescent="0.25">
      <c r="A273" t="str">
        <f>'data countries EDGAR'!A38</f>
        <v>Bosnia and Herzegovina</v>
      </c>
    </row>
    <row r="274" spans="1:1" ht="15" x14ac:dyDescent="0.25">
      <c r="A274" t="str">
        <f>'data countries EDGAR'!A39</f>
        <v>Botswana</v>
      </c>
    </row>
    <row r="275" spans="1:1" ht="15" x14ac:dyDescent="0.25">
      <c r="A275" t="str">
        <f>'data countries EDGAR'!A40</f>
        <v>Brazil</v>
      </c>
    </row>
    <row r="276" spans="1:1" ht="15" x14ac:dyDescent="0.25">
      <c r="A276" t="str">
        <f>'data countries EDGAR'!A41</f>
        <v>British Virgin Islands</v>
      </c>
    </row>
    <row r="277" spans="1:1" ht="15" x14ac:dyDescent="0.25">
      <c r="A277" t="str">
        <f>'data countries EDGAR'!A42</f>
        <v>Brunei</v>
      </c>
    </row>
    <row r="278" spans="1:1" ht="15" x14ac:dyDescent="0.25">
      <c r="A278" t="str">
        <f>'data countries EDGAR'!A43</f>
        <v>Bulgaria</v>
      </c>
    </row>
    <row r="279" spans="1:1" ht="15" x14ac:dyDescent="0.25">
      <c r="A279" t="str">
        <f>'data countries EDGAR'!A44</f>
        <v>Burkina Faso</v>
      </c>
    </row>
    <row r="280" spans="1:1" ht="15" x14ac:dyDescent="0.25">
      <c r="A280" t="str">
        <f>'data countries EDGAR'!A45</f>
        <v>Burundi</v>
      </c>
    </row>
    <row r="281" spans="1:1" ht="15" x14ac:dyDescent="0.25">
      <c r="A281" t="str">
        <f>'data countries EDGAR'!A46</f>
        <v>Cabo Verde</v>
      </c>
    </row>
    <row r="282" spans="1:1" ht="15" x14ac:dyDescent="0.25">
      <c r="A282" t="str">
        <f>'data countries EDGAR'!A47</f>
        <v>Cambodia</v>
      </c>
    </row>
    <row r="283" spans="1:1" ht="15" x14ac:dyDescent="0.25">
      <c r="A283" t="str">
        <f>'data countries EDGAR'!A48</f>
        <v>Cameroon</v>
      </c>
    </row>
    <row r="284" spans="1:1" ht="15" x14ac:dyDescent="0.25">
      <c r="A284" t="str">
        <f>'data countries EDGAR'!A49</f>
        <v>Canada</v>
      </c>
    </row>
    <row r="285" spans="1:1" ht="15" x14ac:dyDescent="0.25">
      <c r="A285" t="str">
        <f>'data countries EDGAR'!A50</f>
        <v>Cayman Islands</v>
      </c>
    </row>
    <row r="286" spans="1:1" ht="15" x14ac:dyDescent="0.25">
      <c r="A286" t="str">
        <f>'data countries EDGAR'!A51</f>
        <v>Central African Republic</v>
      </c>
    </row>
    <row r="287" spans="1:1" ht="15" x14ac:dyDescent="0.25">
      <c r="A287" t="str">
        <f>'data countries EDGAR'!A52</f>
        <v>Chad</v>
      </c>
    </row>
    <row r="288" spans="1:1" ht="15" x14ac:dyDescent="0.25">
      <c r="A288" t="str">
        <f>'data countries EDGAR'!A53</f>
        <v>Chile</v>
      </c>
    </row>
    <row r="289" spans="1:1" ht="15" x14ac:dyDescent="0.25">
      <c r="A289" t="str">
        <f>'data countries EDGAR'!A54</f>
        <v>China</v>
      </c>
    </row>
    <row r="290" spans="1:1" ht="15" x14ac:dyDescent="0.25">
      <c r="A290" t="str">
        <f>'data countries EDGAR'!A55</f>
        <v>Colombia</v>
      </c>
    </row>
    <row r="291" spans="1:1" ht="15" x14ac:dyDescent="0.25">
      <c r="A291" t="str">
        <f>'data countries EDGAR'!A56</f>
        <v>Comoros</v>
      </c>
    </row>
    <row r="292" spans="1:1" ht="15" x14ac:dyDescent="0.25">
      <c r="A292" t="str">
        <f>'data countries EDGAR'!A57</f>
        <v>Congo</v>
      </c>
    </row>
    <row r="293" spans="1:1" ht="15" x14ac:dyDescent="0.25">
      <c r="A293" t="str">
        <f>'data countries EDGAR'!A58</f>
        <v>Cook Islands</v>
      </c>
    </row>
    <row r="294" spans="1:1" ht="15" x14ac:dyDescent="0.25">
      <c r="A294" t="str">
        <f>'data countries EDGAR'!A59</f>
        <v>Costa Rica</v>
      </c>
    </row>
    <row r="295" spans="1:1" ht="15" x14ac:dyDescent="0.25">
      <c r="A295" t="str">
        <f>'data countries EDGAR'!A60</f>
        <v>Côte d’Ivoire</v>
      </c>
    </row>
    <row r="296" spans="1:1" ht="15" x14ac:dyDescent="0.25">
      <c r="A296" t="str">
        <f>'data countries EDGAR'!A61</f>
        <v>Croatia</v>
      </c>
    </row>
    <row r="297" spans="1:1" ht="15" x14ac:dyDescent="0.25">
      <c r="A297" t="str">
        <f>'data countries EDGAR'!A62</f>
        <v>Cuba</v>
      </c>
    </row>
    <row r="298" spans="1:1" ht="15" x14ac:dyDescent="0.25">
      <c r="A298" t="str">
        <f>'data countries EDGAR'!A63</f>
        <v>Curaçao</v>
      </c>
    </row>
    <row r="299" spans="1:1" ht="15" x14ac:dyDescent="0.25">
      <c r="A299" t="str">
        <f>'data countries EDGAR'!A64</f>
        <v>Cyprus</v>
      </c>
    </row>
    <row r="300" spans="1:1" ht="15" x14ac:dyDescent="0.25">
      <c r="A300" t="str">
        <f>'data countries EDGAR'!A65</f>
        <v>Czechia</v>
      </c>
    </row>
    <row r="301" spans="1:1" ht="15" x14ac:dyDescent="0.25">
      <c r="A301" t="str">
        <f>'data countries EDGAR'!A66</f>
        <v>Democratic Republic of the Congo</v>
      </c>
    </row>
    <row r="302" spans="1:1" ht="15" x14ac:dyDescent="0.25">
      <c r="A302" t="str">
        <f>'data countries EDGAR'!A67</f>
        <v>Denmark</v>
      </c>
    </row>
    <row r="303" spans="1:1" ht="15" x14ac:dyDescent="0.25">
      <c r="A303" t="str">
        <f>'data countries EDGAR'!A68</f>
        <v>Djibouti</v>
      </c>
    </row>
    <row r="304" spans="1:1" ht="15" x14ac:dyDescent="0.25">
      <c r="A304" t="str">
        <f>'data countries EDGAR'!A69</f>
        <v>Dominica</v>
      </c>
    </row>
    <row r="305" spans="1:1" ht="15" x14ac:dyDescent="0.25">
      <c r="A305" t="str">
        <f>'data countries EDGAR'!A70</f>
        <v>Dominican Republic</v>
      </c>
    </row>
    <row r="306" spans="1:1" ht="15" x14ac:dyDescent="0.25">
      <c r="A306" t="str">
        <f>'data countries EDGAR'!A71</f>
        <v>Ecuador</v>
      </c>
    </row>
    <row r="307" spans="1:1" ht="15" x14ac:dyDescent="0.25">
      <c r="A307" t="str">
        <f>'data countries EDGAR'!A72</f>
        <v>Egypt</v>
      </c>
    </row>
    <row r="308" spans="1:1" ht="15" x14ac:dyDescent="0.25">
      <c r="A308" t="str">
        <f>'data countries EDGAR'!A73</f>
        <v>El Salvador</v>
      </c>
    </row>
    <row r="309" spans="1:1" ht="15" x14ac:dyDescent="0.25">
      <c r="A309" t="str">
        <f>'data countries EDGAR'!A74</f>
        <v>Equatorial Guinea</v>
      </c>
    </row>
    <row r="310" spans="1:1" ht="15" x14ac:dyDescent="0.25">
      <c r="A310" t="str">
        <f>'data countries EDGAR'!A75</f>
        <v>Eritrea</v>
      </c>
    </row>
    <row r="311" spans="1:1" ht="15" x14ac:dyDescent="0.25">
      <c r="A311" t="str">
        <f>'data countries EDGAR'!A76</f>
        <v>Estonia</v>
      </c>
    </row>
    <row r="312" spans="1:1" ht="15" x14ac:dyDescent="0.25">
      <c r="A312" t="str">
        <f>'data countries EDGAR'!A77</f>
        <v>Eswatini</v>
      </c>
    </row>
    <row r="313" spans="1:1" ht="15" x14ac:dyDescent="0.25">
      <c r="A313" t="str">
        <f>'data countries EDGAR'!A78</f>
        <v>Ethiopia</v>
      </c>
    </row>
    <row r="314" spans="1:1" ht="15" x14ac:dyDescent="0.25">
      <c r="A314" t="str">
        <f>'data countries EDGAR'!A223</f>
        <v>EU27</v>
      </c>
    </row>
    <row r="315" spans="1:1" ht="15" x14ac:dyDescent="0.25">
      <c r="A315" t="str">
        <f>'data countries EDGAR'!A80</f>
        <v>Faroes</v>
      </c>
    </row>
    <row r="316" spans="1:1" ht="15" x14ac:dyDescent="0.25">
      <c r="A316" t="str">
        <f>'data countries EDGAR'!A81</f>
        <v>Fiji</v>
      </c>
    </row>
    <row r="317" spans="1:1" ht="15" x14ac:dyDescent="0.25">
      <c r="A317" t="str">
        <f>'data countries EDGAR'!A82</f>
        <v>Finland</v>
      </c>
    </row>
    <row r="318" spans="1:1" ht="15" x14ac:dyDescent="0.25">
      <c r="A318" t="str">
        <f>'data countries EDGAR'!A83</f>
        <v>France and Monaco</v>
      </c>
    </row>
    <row r="319" spans="1:1" ht="15" x14ac:dyDescent="0.25">
      <c r="A319" t="str">
        <f>'data countries EDGAR'!A84</f>
        <v>French Guiana</v>
      </c>
    </row>
    <row r="320" spans="1:1" ht="15" x14ac:dyDescent="0.25">
      <c r="A320" t="str">
        <f>'data countries EDGAR'!A85</f>
        <v>French Polynesia</v>
      </c>
    </row>
    <row r="321" spans="1:1" ht="15" x14ac:dyDescent="0.25">
      <c r="A321" t="str">
        <f>'data countries EDGAR'!A86</f>
        <v>Gabon</v>
      </c>
    </row>
    <row r="322" spans="1:1" ht="15" x14ac:dyDescent="0.25">
      <c r="A322" t="str">
        <f>'data countries EDGAR'!A87</f>
        <v>Georgia</v>
      </c>
    </row>
    <row r="323" spans="1:1" ht="15" x14ac:dyDescent="0.25">
      <c r="A323" t="str">
        <f>'data countries EDGAR'!A88</f>
        <v>Germany</v>
      </c>
    </row>
    <row r="324" spans="1:1" ht="15" x14ac:dyDescent="0.25">
      <c r="A324" t="str">
        <f>'data countries EDGAR'!A89</f>
        <v>Ghana</v>
      </c>
    </row>
    <row r="325" spans="1:1" ht="15" x14ac:dyDescent="0.25">
      <c r="A325" t="str">
        <f>'data countries EDGAR'!A90</f>
        <v>Gibraltar</v>
      </c>
    </row>
    <row r="326" spans="1:1" ht="15" x14ac:dyDescent="0.25">
      <c r="A326" t="str">
        <f>'data countries EDGAR'!A91</f>
        <v>Greece</v>
      </c>
    </row>
    <row r="327" spans="1:1" ht="15" x14ac:dyDescent="0.25">
      <c r="A327" t="str">
        <f>'data countries EDGAR'!A92</f>
        <v>Greenland</v>
      </c>
    </row>
    <row r="328" spans="1:1" ht="15" x14ac:dyDescent="0.25">
      <c r="A328" t="str">
        <f>'data countries EDGAR'!A93</f>
        <v>Grenada</v>
      </c>
    </row>
    <row r="329" spans="1:1" ht="15" x14ac:dyDescent="0.25">
      <c r="A329" t="str">
        <f>'data countries EDGAR'!A94</f>
        <v>Guadeloupe</v>
      </c>
    </row>
    <row r="330" spans="1:1" ht="15" x14ac:dyDescent="0.25">
      <c r="A330" t="str">
        <f>'data countries EDGAR'!A95</f>
        <v>Guatemala</v>
      </c>
    </row>
    <row r="331" spans="1:1" ht="15" x14ac:dyDescent="0.25">
      <c r="A331" t="str">
        <f>'data countries EDGAR'!A96</f>
        <v>Guinea</v>
      </c>
    </row>
    <row r="332" spans="1:1" ht="15" x14ac:dyDescent="0.25">
      <c r="A332" t="str">
        <f>'data countries EDGAR'!A97</f>
        <v>Guinea-Bissau</v>
      </c>
    </row>
    <row r="333" spans="1:1" ht="15" x14ac:dyDescent="0.25">
      <c r="A333" t="str">
        <f>'data countries EDGAR'!A98</f>
        <v>Guyana</v>
      </c>
    </row>
    <row r="334" spans="1:1" ht="15" x14ac:dyDescent="0.25">
      <c r="A334" t="str">
        <f>'data countries EDGAR'!A99</f>
        <v>Haiti</v>
      </c>
    </row>
    <row r="335" spans="1:1" ht="15" x14ac:dyDescent="0.25">
      <c r="A335" t="str">
        <f>'data countries EDGAR'!A100</f>
        <v>Honduras</v>
      </c>
    </row>
    <row r="336" spans="1:1" ht="15" x14ac:dyDescent="0.25">
      <c r="A336" t="str">
        <f>'data countries EDGAR'!A101</f>
        <v>Hong Kong</v>
      </c>
    </row>
    <row r="337" spans="1:1" ht="15" x14ac:dyDescent="0.25">
      <c r="A337" t="str">
        <f>'data countries EDGAR'!A102</f>
        <v>Hungary</v>
      </c>
    </row>
    <row r="338" spans="1:1" ht="15" x14ac:dyDescent="0.25">
      <c r="A338" t="str">
        <f>'data countries EDGAR'!A103</f>
        <v>Iceland</v>
      </c>
    </row>
    <row r="339" spans="1:1" ht="15" x14ac:dyDescent="0.25">
      <c r="A339" t="str">
        <f>'data countries EDGAR'!A104</f>
        <v>India</v>
      </c>
    </row>
    <row r="340" spans="1:1" ht="15" x14ac:dyDescent="0.25">
      <c r="A340" t="str">
        <f>'data countries EDGAR'!A105</f>
        <v>Indonesia</v>
      </c>
    </row>
    <row r="341" spans="1:1" ht="15" x14ac:dyDescent="0.25">
      <c r="A341" t="str">
        <f>'data countries EDGAR'!A106</f>
        <v>Iran</v>
      </c>
    </row>
    <row r="342" spans="1:1" ht="15" x14ac:dyDescent="0.25">
      <c r="A342" t="str">
        <f>'data countries EDGAR'!A107</f>
        <v>Iraq</v>
      </c>
    </row>
    <row r="343" spans="1:1" ht="15" x14ac:dyDescent="0.25">
      <c r="A343" t="str">
        <f>'data countries EDGAR'!A108</f>
        <v>Ireland</v>
      </c>
    </row>
    <row r="344" spans="1:1" ht="15" x14ac:dyDescent="0.25">
      <c r="A344" t="str">
        <f>'data countries EDGAR'!A109</f>
        <v>Israel and Palestine, State of</v>
      </c>
    </row>
    <row r="345" spans="1:1" ht="15" x14ac:dyDescent="0.25">
      <c r="A345" t="str">
        <f>'data countries EDGAR'!A110</f>
        <v>Italy, San Marino and the Holy See</v>
      </c>
    </row>
    <row r="346" spans="1:1" ht="15" x14ac:dyDescent="0.25">
      <c r="A346" t="str">
        <f>'data countries EDGAR'!A111</f>
        <v>Jamaica</v>
      </c>
    </row>
    <row r="347" spans="1:1" ht="15" x14ac:dyDescent="0.25">
      <c r="A347" t="str">
        <f>'data countries EDGAR'!A112</f>
        <v>Japan</v>
      </c>
    </row>
    <row r="348" spans="1:1" ht="15" x14ac:dyDescent="0.25">
      <c r="A348" t="str">
        <f>'data countries EDGAR'!A113</f>
        <v>Jordan</v>
      </c>
    </row>
    <row r="349" spans="1:1" ht="15" x14ac:dyDescent="0.25">
      <c r="A349" t="str">
        <f>'data countries EDGAR'!A114</f>
        <v>Kazakhstan</v>
      </c>
    </row>
    <row r="350" spans="1:1" ht="15" x14ac:dyDescent="0.25">
      <c r="A350" t="str">
        <f>'data countries EDGAR'!A115</f>
        <v>Kenya</v>
      </c>
    </row>
    <row r="351" spans="1:1" ht="15" x14ac:dyDescent="0.25">
      <c r="A351" t="str">
        <f>'data countries EDGAR'!A116</f>
        <v>Kiribati</v>
      </c>
    </row>
    <row r="352" spans="1:1" ht="15" x14ac:dyDescent="0.25">
      <c r="A352" t="str">
        <f>'data countries EDGAR'!A117</f>
        <v>Kuwait</v>
      </c>
    </row>
    <row r="353" spans="1:1" ht="15" x14ac:dyDescent="0.25">
      <c r="A353" t="str">
        <f>'data countries EDGAR'!A118</f>
        <v>Kyrgyzstan</v>
      </c>
    </row>
    <row r="354" spans="1:1" ht="15" x14ac:dyDescent="0.25">
      <c r="A354" t="str">
        <f>'data countries EDGAR'!A119</f>
        <v>Laos</v>
      </c>
    </row>
    <row r="355" spans="1:1" ht="15" x14ac:dyDescent="0.25">
      <c r="A355" t="str">
        <f>'data countries EDGAR'!A120</f>
        <v>Latvia</v>
      </c>
    </row>
    <row r="356" spans="1:1" ht="15" x14ac:dyDescent="0.25">
      <c r="A356" t="str">
        <f>'data countries EDGAR'!A121</f>
        <v>Lebanon</v>
      </c>
    </row>
    <row r="357" spans="1:1" ht="15" x14ac:dyDescent="0.25">
      <c r="A357" t="str">
        <f>'data countries EDGAR'!A122</f>
        <v>Lesotho</v>
      </c>
    </row>
    <row r="358" spans="1:1" ht="15" x14ac:dyDescent="0.25">
      <c r="A358" t="str">
        <f>'data countries EDGAR'!A123</f>
        <v>Liberia</v>
      </c>
    </row>
    <row r="359" spans="1:1" ht="15" x14ac:dyDescent="0.25">
      <c r="A359" t="str">
        <f>'data countries EDGAR'!A124</f>
        <v>Libya</v>
      </c>
    </row>
    <row r="360" spans="1:1" ht="15" x14ac:dyDescent="0.25">
      <c r="A360" t="str">
        <f>'data countries EDGAR'!A125</f>
        <v>Lithuania</v>
      </c>
    </row>
    <row r="361" spans="1:1" ht="15" x14ac:dyDescent="0.25">
      <c r="A361" t="str">
        <f>'data countries EDGAR'!A126</f>
        <v>Luxembourg</v>
      </c>
    </row>
    <row r="362" spans="1:1" ht="15" x14ac:dyDescent="0.25">
      <c r="A362" t="str">
        <f>'data countries EDGAR'!A127</f>
        <v>Macao</v>
      </c>
    </row>
    <row r="363" spans="1:1" ht="15" x14ac:dyDescent="0.25">
      <c r="A363" t="str">
        <f>'data countries EDGAR'!A128</f>
        <v>Madagascar</v>
      </c>
    </row>
    <row r="364" spans="1:1" ht="15" x14ac:dyDescent="0.25">
      <c r="A364" t="str">
        <f>'data countries EDGAR'!A129</f>
        <v>Malawi</v>
      </c>
    </row>
    <row r="365" spans="1:1" ht="15" x14ac:dyDescent="0.25">
      <c r="A365" t="str">
        <f>'data countries EDGAR'!A130</f>
        <v>Malaysia</v>
      </c>
    </row>
    <row r="366" spans="1:1" ht="15" x14ac:dyDescent="0.25">
      <c r="A366" t="str">
        <f>'data countries EDGAR'!A131</f>
        <v>Maldives</v>
      </c>
    </row>
    <row r="367" spans="1:1" ht="15" x14ac:dyDescent="0.25">
      <c r="A367" t="str">
        <f>'data countries EDGAR'!A132</f>
        <v>Mali</v>
      </c>
    </row>
    <row r="368" spans="1:1" ht="15" x14ac:dyDescent="0.25">
      <c r="A368" t="str">
        <f>'data countries EDGAR'!A133</f>
        <v>Malta</v>
      </c>
    </row>
    <row r="369" spans="1:1" ht="15" x14ac:dyDescent="0.25">
      <c r="A369" t="str">
        <f>'data countries EDGAR'!A134</f>
        <v>Martinique</v>
      </c>
    </row>
    <row r="370" spans="1:1" ht="15" x14ac:dyDescent="0.25">
      <c r="A370" t="str">
        <f>'data countries EDGAR'!A135</f>
        <v>Mauritania</v>
      </c>
    </row>
    <row r="371" spans="1:1" ht="15" x14ac:dyDescent="0.25">
      <c r="A371" t="str">
        <f>'data countries EDGAR'!A136</f>
        <v>Mauritius</v>
      </c>
    </row>
    <row r="372" spans="1:1" ht="15" x14ac:dyDescent="0.25">
      <c r="A372" t="str">
        <f>'data countries EDGAR'!A137</f>
        <v>Mexico</v>
      </c>
    </row>
    <row r="373" spans="1:1" ht="15" x14ac:dyDescent="0.25">
      <c r="A373" t="str">
        <f>'data countries EDGAR'!A138</f>
        <v>Moldova</v>
      </c>
    </row>
    <row r="374" spans="1:1" ht="15" x14ac:dyDescent="0.25">
      <c r="A374" t="str">
        <f>'data countries EDGAR'!A139</f>
        <v>Mongolia</v>
      </c>
    </row>
    <row r="375" spans="1:1" ht="15" x14ac:dyDescent="0.25">
      <c r="A375" t="str">
        <f>'data countries EDGAR'!A140</f>
        <v>Morocco</v>
      </c>
    </row>
    <row r="376" spans="1:1" ht="15" x14ac:dyDescent="0.25">
      <c r="A376" t="str">
        <f>'data countries EDGAR'!A141</f>
        <v>Mozambique</v>
      </c>
    </row>
    <row r="377" spans="1:1" ht="15" x14ac:dyDescent="0.25">
      <c r="A377" t="str">
        <f>'data countries EDGAR'!A142</f>
        <v>Myanmar/Burma</v>
      </c>
    </row>
    <row r="378" spans="1:1" ht="15" x14ac:dyDescent="0.25">
      <c r="A378" t="str">
        <f>'data countries EDGAR'!A143</f>
        <v>Namibia</v>
      </c>
    </row>
    <row r="379" spans="1:1" ht="15" x14ac:dyDescent="0.25">
      <c r="A379" t="str">
        <f>'data countries EDGAR'!A144</f>
        <v>Nepal</v>
      </c>
    </row>
    <row r="380" spans="1:1" ht="15" x14ac:dyDescent="0.25">
      <c r="A380" t="str">
        <f>'data countries EDGAR'!A145</f>
        <v>Netherlands</v>
      </c>
    </row>
    <row r="381" spans="1:1" ht="15" x14ac:dyDescent="0.25">
      <c r="A381" t="str">
        <f>'data countries EDGAR'!A146</f>
        <v>New Caledonia</v>
      </c>
    </row>
    <row r="382" spans="1:1" ht="15" x14ac:dyDescent="0.25">
      <c r="A382" t="str">
        <f>'data countries EDGAR'!A147</f>
        <v>New Zealand</v>
      </c>
    </row>
    <row r="383" spans="1:1" ht="15" x14ac:dyDescent="0.25">
      <c r="A383" t="str">
        <f>'data countries EDGAR'!A148</f>
        <v>Nicaragua</v>
      </c>
    </row>
    <row r="384" spans="1:1" ht="15" x14ac:dyDescent="0.25">
      <c r="A384" t="str">
        <f>'data countries EDGAR'!A149</f>
        <v>Niger</v>
      </c>
    </row>
    <row r="385" spans="1:1" ht="15" x14ac:dyDescent="0.25">
      <c r="A385" t="str">
        <f>'data countries EDGAR'!A150</f>
        <v>Nigeria</v>
      </c>
    </row>
    <row r="386" spans="1:1" ht="15" x14ac:dyDescent="0.25">
      <c r="A386" t="str">
        <f>'data countries EDGAR'!A151</f>
        <v>North Korea</v>
      </c>
    </row>
    <row r="387" spans="1:1" ht="15" x14ac:dyDescent="0.25">
      <c r="A387" t="str">
        <f>'data countries EDGAR'!A152</f>
        <v>North Macedonia</v>
      </c>
    </row>
    <row r="388" spans="1:1" ht="15" x14ac:dyDescent="0.25">
      <c r="A388" t="str">
        <f>'data countries EDGAR'!A153</f>
        <v>Norway</v>
      </c>
    </row>
    <row r="389" spans="1:1" ht="15" x14ac:dyDescent="0.25">
      <c r="A389" t="str">
        <f>'data countries EDGAR'!A154</f>
        <v>Oman</v>
      </c>
    </row>
    <row r="390" spans="1:1" ht="15" x14ac:dyDescent="0.25">
      <c r="A390" t="str">
        <f>'data countries EDGAR'!A155</f>
        <v>Pakistan</v>
      </c>
    </row>
    <row r="391" spans="1:1" ht="15" x14ac:dyDescent="0.25">
      <c r="A391" t="str">
        <f>'data countries EDGAR'!A156</f>
        <v>Palau</v>
      </c>
    </row>
    <row r="392" spans="1:1" ht="15" x14ac:dyDescent="0.25">
      <c r="A392" t="str">
        <f>'data countries EDGAR'!A157</f>
        <v>Panama</v>
      </c>
    </row>
    <row r="393" spans="1:1" ht="15" x14ac:dyDescent="0.25">
      <c r="A393" t="str">
        <f>'data countries EDGAR'!A158</f>
        <v>Papua New Guinea</v>
      </c>
    </row>
    <row r="394" spans="1:1" ht="15" x14ac:dyDescent="0.25">
      <c r="A394" t="str">
        <f>'data countries EDGAR'!A159</f>
        <v>Paraguay</v>
      </c>
    </row>
    <row r="395" spans="1:1" ht="15" x14ac:dyDescent="0.25">
      <c r="A395" t="str">
        <f>'data countries EDGAR'!A160</f>
        <v>Peru</v>
      </c>
    </row>
    <row r="396" spans="1:1" ht="15" x14ac:dyDescent="0.25">
      <c r="A396" t="str">
        <f>'data countries EDGAR'!A161</f>
        <v>Philippines</v>
      </c>
    </row>
    <row r="397" spans="1:1" ht="15" x14ac:dyDescent="0.25">
      <c r="A397" t="str">
        <f>'data countries EDGAR'!A162</f>
        <v>Poland</v>
      </c>
    </row>
    <row r="398" spans="1:1" ht="15" x14ac:dyDescent="0.25">
      <c r="A398" t="str">
        <f>'data countries EDGAR'!A163</f>
        <v>Portugal</v>
      </c>
    </row>
    <row r="399" spans="1:1" ht="15" x14ac:dyDescent="0.25">
      <c r="A399" t="str">
        <f>'data countries EDGAR'!A164</f>
        <v>Puerto Rico</v>
      </c>
    </row>
    <row r="400" spans="1:1" ht="15" x14ac:dyDescent="0.25">
      <c r="A400" t="str">
        <f>'data countries EDGAR'!A165</f>
        <v>Qatar</v>
      </c>
    </row>
    <row r="401" spans="1:1" ht="15" x14ac:dyDescent="0.25">
      <c r="A401" t="str">
        <f>'data countries EDGAR'!A166</f>
        <v>Réunion</v>
      </c>
    </row>
    <row r="402" spans="1:1" ht="15" x14ac:dyDescent="0.25">
      <c r="A402" t="str">
        <f>'data countries EDGAR'!A167</f>
        <v>Romania</v>
      </c>
    </row>
    <row r="403" spans="1:1" ht="15" x14ac:dyDescent="0.25">
      <c r="A403" t="str">
        <f>'data countries EDGAR'!A168</f>
        <v>Russia</v>
      </c>
    </row>
    <row r="404" spans="1:1" ht="15" x14ac:dyDescent="0.25">
      <c r="A404" t="str">
        <f>'data countries EDGAR'!A169</f>
        <v>Rwanda</v>
      </c>
    </row>
    <row r="405" spans="1:1" ht="15" x14ac:dyDescent="0.25">
      <c r="A405" t="str">
        <f>'data countries EDGAR'!A170</f>
        <v>Saint Helena, Ascension and Tristan da Cunha</v>
      </c>
    </row>
    <row r="406" spans="1:1" ht="15" x14ac:dyDescent="0.25">
      <c r="A406" t="str">
        <f>'data countries EDGAR'!A171</f>
        <v>Saint Kitts and Nevis</v>
      </c>
    </row>
    <row r="407" spans="1:1" ht="15" x14ac:dyDescent="0.25">
      <c r="A407" t="str">
        <f>'data countries EDGAR'!A172</f>
        <v>Saint Lucia</v>
      </c>
    </row>
    <row r="408" spans="1:1" ht="15" x14ac:dyDescent="0.25">
      <c r="A408" t="str">
        <f>'data countries EDGAR'!A173</f>
        <v>Saint Pierre and Miquelon</v>
      </c>
    </row>
    <row r="409" spans="1:1" ht="15" x14ac:dyDescent="0.25">
      <c r="A409" t="str">
        <f>'data countries EDGAR'!A174</f>
        <v>Saint Vincent and the Grenadines</v>
      </c>
    </row>
    <row r="410" spans="1:1" ht="15" x14ac:dyDescent="0.25">
      <c r="A410" t="str">
        <f>'data countries EDGAR'!A175</f>
        <v>Samoa</v>
      </c>
    </row>
    <row r="411" spans="1:1" ht="15" x14ac:dyDescent="0.25">
      <c r="A411" t="str">
        <f>'data countries EDGAR'!A176</f>
        <v>São Tomé and Príncipe</v>
      </c>
    </row>
    <row r="412" spans="1:1" ht="15" x14ac:dyDescent="0.25">
      <c r="A412" t="str">
        <f>'data countries EDGAR'!A177</f>
        <v>Saudi Arabia</v>
      </c>
    </row>
    <row r="413" spans="1:1" ht="15" x14ac:dyDescent="0.25">
      <c r="A413" t="str">
        <f>'data countries EDGAR'!A178</f>
        <v>Senegal</v>
      </c>
    </row>
    <row r="414" spans="1:1" ht="15" x14ac:dyDescent="0.25">
      <c r="A414" t="str">
        <f>'data countries EDGAR'!A179</f>
        <v>Serbia and Montenegro</v>
      </c>
    </row>
    <row r="415" spans="1:1" ht="15" x14ac:dyDescent="0.25">
      <c r="A415" t="str">
        <f>'data countries EDGAR'!A180</f>
        <v>Seychelles</v>
      </c>
    </row>
    <row r="416" spans="1:1" ht="15" x14ac:dyDescent="0.25">
      <c r="A416" t="str">
        <f>'data countries EDGAR'!A181</f>
        <v>Sierra Leone</v>
      </c>
    </row>
    <row r="417" spans="1:1" ht="15" x14ac:dyDescent="0.25">
      <c r="A417" t="str">
        <f>'data countries EDGAR'!A182</f>
        <v>Singapore</v>
      </c>
    </row>
    <row r="418" spans="1:1" ht="15" x14ac:dyDescent="0.25">
      <c r="A418" t="str">
        <f>'data countries EDGAR'!A183</f>
        <v>Slovakia</v>
      </c>
    </row>
    <row r="419" spans="1:1" ht="15" x14ac:dyDescent="0.25">
      <c r="A419" t="str">
        <f>'data countries EDGAR'!A184</f>
        <v>Slovenia</v>
      </c>
    </row>
    <row r="420" spans="1:1" ht="15" x14ac:dyDescent="0.25">
      <c r="A420" t="str">
        <f>'data countries EDGAR'!A185</f>
        <v>Solomon Islands</v>
      </c>
    </row>
    <row r="421" spans="1:1" ht="15" x14ac:dyDescent="0.25">
      <c r="A421" t="str">
        <f>'data countries EDGAR'!A186</f>
        <v>Somalia</v>
      </c>
    </row>
    <row r="422" spans="1:1" ht="15" x14ac:dyDescent="0.25">
      <c r="A422" t="str">
        <f>'data countries EDGAR'!A187</f>
        <v>South Africa</v>
      </c>
    </row>
    <row r="423" spans="1:1" ht="15" x14ac:dyDescent="0.25">
      <c r="A423" t="str">
        <f>'data countries EDGAR'!A188</f>
        <v>South Korea</v>
      </c>
    </row>
    <row r="424" spans="1:1" ht="15" x14ac:dyDescent="0.25">
      <c r="A424" t="str">
        <f>'data countries EDGAR'!A189</f>
        <v>Spain and Andorra</v>
      </c>
    </row>
    <row r="425" spans="1:1" ht="15" x14ac:dyDescent="0.25">
      <c r="A425" t="str">
        <f>'data countries EDGAR'!A190</f>
        <v>Sri Lanka</v>
      </c>
    </row>
    <row r="426" spans="1:1" ht="15" x14ac:dyDescent="0.25">
      <c r="A426" t="str">
        <f>'data countries EDGAR'!A191</f>
        <v>Sudan and South Sudan</v>
      </c>
    </row>
    <row r="427" spans="1:1" ht="15" x14ac:dyDescent="0.25">
      <c r="A427" t="str">
        <f>'data countries EDGAR'!A192</f>
        <v>Suriname</v>
      </c>
    </row>
    <row r="428" spans="1:1" ht="15" x14ac:dyDescent="0.25">
      <c r="A428" t="str">
        <f>'data countries EDGAR'!A193</f>
        <v>Sweden</v>
      </c>
    </row>
    <row r="429" spans="1:1" ht="15" x14ac:dyDescent="0.25">
      <c r="A429" t="str">
        <f>'data countries EDGAR'!A194</f>
        <v>Switzerland and Liechtenstein</v>
      </c>
    </row>
    <row r="430" spans="1:1" ht="15" x14ac:dyDescent="0.25">
      <c r="A430" t="str">
        <f>'data countries EDGAR'!A195</f>
        <v>Syria</v>
      </c>
    </row>
    <row r="431" spans="1:1" ht="15" x14ac:dyDescent="0.25">
      <c r="A431" t="str">
        <f>'data countries EDGAR'!A196</f>
        <v>Taiwan</v>
      </c>
    </row>
    <row r="432" spans="1:1" ht="15" x14ac:dyDescent="0.25">
      <c r="A432" t="str">
        <f>'data countries EDGAR'!A197</f>
        <v>Tajikistan</v>
      </c>
    </row>
    <row r="433" spans="1:1" ht="15" x14ac:dyDescent="0.25">
      <c r="A433" t="str">
        <f>'data countries EDGAR'!A198</f>
        <v>Tanzania</v>
      </c>
    </row>
    <row r="434" spans="1:1" ht="15" x14ac:dyDescent="0.25">
      <c r="A434" t="str">
        <f>'data countries EDGAR'!A199</f>
        <v>Thailand</v>
      </c>
    </row>
    <row r="435" spans="1:1" ht="15" x14ac:dyDescent="0.25">
      <c r="A435" t="str">
        <f>'data countries EDGAR'!A200</f>
        <v>The Gambia</v>
      </c>
    </row>
    <row r="436" spans="1:1" ht="15" x14ac:dyDescent="0.25">
      <c r="A436" t="str">
        <f>'data countries EDGAR'!A201</f>
        <v>Timor-Leste</v>
      </c>
    </row>
    <row r="437" spans="1:1" ht="15" x14ac:dyDescent="0.25">
      <c r="A437" t="str">
        <f>'data countries EDGAR'!A202</f>
        <v>Togo</v>
      </c>
    </row>
    <row r="438" spans="1:1" ht="15" x14ac:dyDescent="0.25">
      <c r="A438" t="str">
        <f>'data countries EDGAR'!A203</f>
        <v>Tonga</v>
      </c>
    </row>
    <row r="439" spans="1:1" ht="15" x14ac:dyDescent="0.25">
      <c r="A439" t="str">
        <f>'data countries EDGAR'!A204</f>
        <v>Trinidad and Tobago</v>
      </c>
    </row>
    <row r="440" spans="1:1" ht="15" x14ac:dyDescent="0.25">
      <c r="A440" t="str">
        <f>'data countries EDGAR'!A205</f>
        <v>Tunisia</v>
      </c>
    </row>
    <row r="441" spans="1:1" ht="15" x14ac:dyDescent="0.25">
      <c r="A441" t="str">
        <f>'data countries EDGAR'!A206</f>
        <v>Türkiye</v>
      </c>
    </row>
    <row r="442" spans="1:1" ht="15" x14ac:dyDescent="0.25">
      <c r="A442" t="str">
        <f>'data countries EDGAR'!A207</f>
        <v>Turkmenistan</v>
      </c>
    </row>
    <row r="443" spans="1:1" ht="15" x14ac:dyDescent="0.25">
      <c r="A443" t="str">
        <f>'data countries EDGAR'!A208</f>
        <v>Turks and Caicos Islands</v>
      </c>
    </row>
    <row r="444" spans="1:1" ht="15" x14ac:dyDescent="0.25">
      <c r="A444" t="str">
        <f>'data countries EDGAR'!A209</f>
        <v>Uganda</v>
      </c>
    </row>
    <row r="445" spans="1:1" ht="15" x14ac:dyDescent="0.25">
      <c r="A445" t="str">
        <f>'data countries EDGAR'!A210</f>
        <v>Ukraine</v>
      </c>
    </row>
    <row r="446" spans="1:1" ht="15" x14ac:dyDescent="0.25">
      <c r="A446" t="str">
        <f>'data countries EDGAR'!A211</f>
        <v>United Arab Emirates</v>
      </c>
    </row>
    <row r="447" spans="1:1" ht="15" x14ac:dyDescent="0.25">
      <c r="A447" t="str">
        <f>'data countries EDGAR'!A212</f>
        <v>United Kingdom</v>
      </c>
    </row>
    <row r="448" spans="1:1" ht="15" x14ac:dyDescent="0.25">
      <c r="A448" t="str">
        <f>'data countries EDGAR'!A213</f>
        <v>United States</v>
      </c>
    </row>
    <row r="449" spans="1:1" ht="15" x14ac:dyDescent="0.25">
      <c r="A449" t="str">
        <f>'data countries EDGAR'!A214</f>
        <v>Uruguay</v>
      </c>
    </row>
    <row r="450" spans="1:1" ht="15" x14ac:dyDescent="0.25">
      <c r="A450" t="str">
        <f>'data countries EDGAR'!A215</f>
        <v>Uzbekistan</v>
      </c>
    </row>
    <row r="451" spans="1:1" ht="15" x14ac:dyDescent="0.25">
      <c r="A451" t="str">
        <f>'data countries EDGAR'!A216</f>
        <v>Vanuatu</v>
      </c>
    </row>
    <row r="452" spans="1:1" ht="15" x14ac:dyDescent="0.25">
      <c r="A452" t="str">
        <f>'data countries EDGAR'!A217</f>
        <v>Venezuela</v>
      </c>
    </row>
    <row r="453" spans="1:1" ht="15" x14ac:dyDescent="0.25">
      <c r="A453" t="str">
        <f>'data countries EDGAR'!A218</f>
        <v>Viet Nam</v>
      </c>
    </row>
    <row r="454" spans="1:1" ht="15" x14ac:dyDescent="0.25">
      <c r="A454" t="str">
        <f>'data countries EDGAR'!A219</f>
        <v>Western Sahara</v>
      </c>
    </row>
    <row r="455" spans="1:1" ht="15" x14ac:dyDescent="0.25">
      <c r="A455" t="str">
        <f>'data countries EDGAR'!A220</f>
        <v>Yemen</v>
      </c>
    </row>
    <row r="456" spans="1:1" ht="15" x14ac:dyDescent="0.25">
      <c r="A456" t="str">
        <f>'data countries EDGAR'!A221</f>
        <v>Zambia</v>
      </c>
    </row>
    <row r="457" spans="1:1" ht="15" x14ac:dyDescent="0.25">
      <c r="A457" t="str">
        <f>'data countries EDGAR'!A222</f>
        <v>Zimbabwe</v>
      </c>
    </row>
  </sheetData>
  <sheetProtection selectLockedCells="1"/>
  <dataConsolidate link="1"/>
  <conditionalFormatting sqref="W15:W223">
    <cfRule type="cellIs" dxfId="9" priority="38" stopIfTrue="1" operator="equal">
      <formula>0</formula>
    </cfRule>
    <cfRule type="expression" dxfId="8" priority="39" stopIfTrue="1">
      <formula>W15=#REF!/(1+#REF!/100)</formula>
    </cfRule>
    <cfRule type="expression" dxfId="7" priority="40" stopIfTrue="1">
      <formula>W15=#REF!*#REF!</formula>
    </cfRule>
    <cfRule type="expression" dxfId="6" priority="41">
      <formula>W15&lt;&gt;0</formula>
    </cfRule>
  </conditionalFormatting>
  <conditionalFormatting sqref="W230">
    <cfRule type="cellIs" dxfId="5" priority="3" stopIfTrue="1" operator="equal">
      <formula>0</formula>
    </cfRule>
    <cfRule type="expression" dxfId="4" priority="4" stopIfTrue="1">
      <formula>W230=#REF!/(1+#REF!/100)</formula>
    </cfRule>
    <cfRule type="expression" dxfId="3" priority="5" stopIfTrue="1">
      <formula>W230=#REF!*#REF!</formula>
    </cfRule>
    <cfRule type="expression" dxfId="2" priority="6">
      <formula>W230&lt;&gt;0</formula>
    </cfRule>
  </conditionalFormatting>
  <conditionalFormatting sqref="W231">
    <cfRule type="cellIs" dxfId="1" priority="46" operator="equal">
      <formula>0</formula>
    </cfRule>
  </conditionalFormatting>
  <pageMargins left="0.78740157499999996" right="0.78740157499999996" top="0.5" bottom="0.5" header="0.5" footer="0.5"/>
  <pageSetup scale="8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9E31D-33C5-4A70-BB18-327D68078202}">
  <sheetPr>
    <tabColor rgb="FF31859C"/>
  </sheetPr>
  <dimension ref="A1:AOY1002"/>
  <sheetViews>
    <sheetView topLeftCell="A48" zoomScale="85" zoomScaleNormal="85" workbookViewId="0">
      <selection activeCell="AT34" sqref="AT34"/>
    </sheetView>
  </sheetViews>
  <sheetFormatPr baseColWidth="10" defaultColWidth="13.140625" defaultRowHeight="15.75" x14ac:dyDescent="0.25"/>
  <cols>
    <col min="1" max="1" width="18.42578125" style="384" customWidth="1"/>
    <col min="2" max="2" width="35.28515625" style="384" customWidth="1"/>
    <col min="3" max="3" width="29.28515625" style="384" customWidth="1"/>
    <col min="4" max="4" width="19.5703125" style="384" customWidth="1"/>
    <col min="5" max="5" width="13.140625" style="384"/>
    <col min="6" max="6" width="11" style="384" customWidth="1"/>
    <col min="7" max="7" width="24" style="384" customWidth="1"/>
    <col min="8" max="9" width="19.5703125" style="384" customWidth="1"/>
    <col min="10" max="10" width="17.7109375" style="384" customWidth="1"/>
    <col min="11" max="11" width="12.5703125" style="384" customWidth="1"/>
    <col min="12" max="12" width="20.28515625" style="384" customWidth="1"/>
    <col min="13" max="13" width="19.5703125" style="384" customWidth="1"/>
    <col min="14" max="14" width="16.42578125" style="384" customWidth="1"/>
    <col min="15" max="15" width="20.140625" style="384" customWidth="1"/>
    <col min="16" max="16" width="12.5703125" style="384" customWidth="1"/>
    <col min="17" max="17" width="16.42578125" style="384" customWidth="1"/>
    <col min="18" max="18" width="20.140625" style="384" customWidth="1"/>
    <col min="19" max="25" width="12.5703125" style="384" customWidth="1"/>
    <col min="26" max="26" width="9.7109375" style="384" customWidth="1"/>
    <col min="27" max="75" width="13.140625" style="384"/>
    <col min="76" max="76" width="19.5703125" style="384" customWidth="1"/>
    <col min="77" max="77" width="17.7109375" style="384" customWidth="1"/>
    <col min="78" max="78" width="12.5703125" style="384" customWidth="1"/>
    <col min="79" max="79" width="20.140625" style="384" customWidth="1"/>
    <col min="80" max="80" width="19.5703125" style="384" customWidth="1"/>
    <col min="81" max="81" width="16.42578125" style="384" customWidth="1"/>
    <col min="82" max="82" width="20.140625" style="384" customWidth="1"/>
    <col min="83" max="92" width="12.5703125" style="384" customWidth="1"/>
    <col min="93" max="93" width="9.7109375" style="384" customWidth="1"/>
    <col min="94" max="1091" width="13.140625" style="384"/>
    <col min="1092" max="16384" width="13.140625" style="431"/>
  </cols>
  <sheetData>
    <row r="1" spans="1:95" ht="16.5" customHeight="1" x14ac:dyDescent="0.25">
      <c r="B1" s="385" t="s">
        <v>416</v>
      </c>
      <c r="C1" s="385"/>
      <c r="D1" s="385"/>
      <c r="E1" s="385"/>
      <c r="F1" s="385"/>
      <c r="G1" s="385"/>
      <c r="H1" s="386"/>
      <c r="I1" s="386"/>
      <c r="J1" s="386"/>
      <c r="K1" s="386"/>
      <c r="L1" s="386"/>
      <c r="M1" s="386"/>
      <c r="N1" s="386"/>
      <c r="O1" s="386"/>
      <c r="P1" s="386"/>
      <c r="Q1" s="386"/>
      <c r="R1" s="386"/>
      <c r="S1" s="386"/>
      <c r="T1" s="386"/>
      <c r="U1" s="386"/>
      <c r="V1" s="386"/>
      <c r="W1" s="386"/>
      <c r="X1" s="387"/>
      <c r="Y1" s="387"/>
      <c r="Z1" s="413"/>
      <c r="AA1" s="413"/>
      <c r="AB1" s="413"/>
      <c r="BQ1" s="431"/>
      <c r="BR1" s="388" t="s">
        <v>417</v>
      </c>
      <c r="CM1" s="413"/>
      <c r="CN1" s="413"/>
      <c r="CO1" s="413"/>
      <c r="CP1" s="413"/>
      <c r="CQ1" s="413"/>
    </row>
    <row r="2" spans="1:95" ht="16.5" customHeight="1" x14ac:dyDescent="0.25">
      <c r="B2" s="389" t="s">
        <v>418</v>
      </c>
      <c r="C2" s="389"/>
      <c r="D2" s="386"/>
      <c r="E2" s="386"/>
      <c r="F2" s="386"/>
      <c r="G2" s="389"/>
      <c r="H2" s="386"/>
      <c r="I2" s="387"/>
      <c r="J2" s="387"/>
      <c r="K2" s="386"/>
      <c r="L2" s="386"/>
      <c r="M2" s="386"/>
      <c r="N2" s="386"/>
      <c r="O2" s="386"/>
      <c r="P2" s="386"/>
      <c r="Q2" s="386"/>
      <c r="R2" s="386"/>
      <c r="S2" s="386"/>
      <c r="T2" s="386"/>
      <c r="U2" s="386"/>
      <c r="V2" s="386"/>
      <c r="W2" s="386"/>
      <c r="X2" s="386"/>
      <c r="Y2" s="386"/>
      <c r="AH2" s="390"/>
      <c r="AI2" s="390">
        <v>1990</v>
      </c>
      <c r="AJ2" s="390">
        <v>1991</v>
      </c>
      <c r="AK2" s="390">
        <v>1992</v>
      </c>
      <c r="AL2" s="390">
        <v>1993</v>
      </c>
      <c r="AM2" s="390">
        <v>1994</v>
      </c>
      <c r="AN2" s="390">
        <v>1995</v>
      </c>
      <c r="AO2" s="390">
        <v>1996</v>
      </c>
      <c r="AP2" s="390">
        <v>1997</v>
      </c>
      <c r="AQ2" s="390">
        <v>1998</v>
      </c>
      <c r="AR2" s="390">
        <v>1999</v>
      </c>
      <c r="AS2" s="390">
        <v>2000</v>
      </c>
      <c r="AT2" s="390">
        <v>2001</v>
      </c>
      <c r="AU2" s="390">
        <v>2002</v>
      </c>
      <c r="AV2" s="390">
        <v>2003</v>
      </c>
      <c r="AW2" s="390">
        <v>2004</v>
      </c>
      <c r="AX2" s="390">
        <v>2005</v>
      </c>
      <c r="AY2" s="390">
        <v>2006</v>
      </c>
      <c r="AZ2" s="390">
        <v>2007</v>
      </c>
      <c r="BA2" s="390">
        <v>2008</v>
      </c>
      <c r="BB2" s="390">
        <v>2009</v>
      </c>
      <c r="BC2" s="390">
        <v>2010</v>
      </c>
      <c r="BD2" s="390">
        <v>2011</v>
      </c>
      <c r="BE2" s="390">
        <v>2012</v>
      </c>
      <c r="BF2" s="390">
        <v>2013</v>
      </c>
      <c r="BG2" s="390">
        <v>2014</v>
      </c>
      <c r="BH2" s="390">
        <v>2015</v>
      </c>
      <c r="BI2" s="390">
        <v>2016</v>
      </c>
      <c r="BJ2" s="390">
        <v>2017</v>
      </c>
      <c r="BK2" s="390">
        <v>2018</v>
      </c>
      <c r="BL2" s="390">
        <v>2019</v>
      </c>
      <c r="BM2" s="390">
        <v>2020</v>
      </c>
      <c r="BN2" s="390">
        <v>2021</v>
      </c>
      <c r="BO2" s="390">
        <v>2022</v>
      </c>
      <c r="BP2" s="390">
        <v>2023</v>
      </c>
      <c r="BQ2" s="390">
        <v>2024</v>
      </c>
      <c r="BR2" s="390">
        <v>2025</v>
      </c>
      <c r="BS2" s="390">
        <v>2026</v>
      </c>
      <c r="BT2" s="390">
        <v>2027</v>
      </c>
      <c r="BU2" s="390">
        <v>2028</v>
      </c>
      <c r="BV2" s="390">
        <v>2029</v>
      </c>
      <c r="BW2" s="390">
        <v>2030</v>
      </c>
      <c r="BX2" s="413"/>
      <c r="BY2" s="413"/>
    </row>
    <row r="3" spans="1:95" ht="16.5" customHeight="1" x14ac:dyDescent="0.25">
      <c r="A3" s="391"/>
      <c r="B3" s="389" t="s">
        <v>419</v>
      </c>
      <c r="C3" s="389"/>
      <c r="D3" s="389"/>
      <c r="E3" s="389"/>
      <c r="F3" s="386"/>
      <c r="G3" s="389"/>
      <c r="H3" s="386"/>
      <c r="I3" s="392"/>
      <c r="J3" s="392"/>
      <c r="K3" s="389"/>
      <c r="L3" s="389"/>
      <c r="M3" s="389"/>
      <c r="N3" s="389"/>
      <c r="O3" s="389"/>
      <c r="P3" s="389"/>
      <c r="Q3" s="389"/>
      <c r="R3" s="389"/>
      <c r="S3" s="389"/>
      <c r="T3" s="389"/>
      <c r="U3" s="389"/>
      <c r="V3" s="389"/>
      <c r="W3" s="389"/>
      <c r="X3" s="389"/>
      <c r="Y3" s="389"/>
      <c r="Z3" s="391"/>
      <c r="AH3" s="390" t="s">
        <v>420</v>
      </c>
      <c r="AI3" s="390">
        <v>28.350001756239742</v>
      </c>
      <c r="AJ3" s="390">
        <v>28.708663999769879</v>
      </c>
      <c r="AK3" s="390">
        <v>28.261226539480212</v>
      </c>
      <c r="AL3" s="390">
        <v>28.245875091857418</v>
      </c>
      <c r="AM3" s="390">
        <v>29.393845965782635</v>
      </c>
      <c r="AN3" s="390">
        <v>29.533389024720854</v>
      </c>
      <c r="AO3" s="390">
        <v>30.503099871520249</v>
      </c>
      <c r="AP3" s="390">
        <v>32.117615218012446</v>
      </c>
      <c r="AQ3" s="390">
        <v>30.802011468199002</v>
      </c>
      <c r="AR3" s="390">
        <v>31.103859084980236</v>
      </c>
      <c r="AS3" s="390">
        <v>31.351525483534097</v>
      </c>
      <c r="AT3" s="390">
        <v>30.837436296753754</v>
      </c>
      <c r="AU3" s="390">
        <v>32.026030124514769</v>
      </c>
      <c r="AV3" s="390">
        <v>34.616186391839676</v>
      </c>
      <c r="AW3" s="390">
        <v>34.672455882138586</v>
      </c>
      <c r="AX3" s="390">
        <v>35.122596661147789</v>
      </c>
      <c r="AY3" s="390">
        <v>36.18574128997453</v>
      </c>
      <c r="AZ3" s="390">
        <v>36.616169007763084</v>
      </c>
      <c r="BA3" s="390">
        <v>37.504606015239453</v>
      </c>
      <c r="BB3" s="390">
        <v>37.525474733574718</v>
      </c>
      <c r="BC3" s="390">
        <v>39.277769398186578</v>
      </c>
      <c r="BD3" s="390">
        <v>40.273447155425323</v>
      </c>
      <c r="BE3" s="390">
        <v>41.008955181888581</v>
      </c>
      <c r="BF3" s="390">
        <v>40.931374712906553</v>
      </c>
      <c r="BG3" s="390">
        <v>41.189536521565074</v>
      </c>
      <c r="BH3" s="390">
        <v>41.221748995863244</v>
      </c>
      <c r="BI3" s="390">
        <v>40.065259490879072</v>
      </c>
      <c r="BJ3" s="390">
        <v>40.567237256196783</v>
      </c>
      <c r="BK3" s="390">
        <v>40.884467679111239</v>
      </c>
      <c r="BL3" s="390">
        <v>41.205865615173728</v>
      </c>
      <c r="BM3" s="390">
        <v>38.891962159958595</v>
      </c>
      <c r="BN3" s="390">
        <v>40.701702116135614</v>
      </c>
      <c r="BO3" s="390">
        <v>41.503800634603905</v>
      </c>
      <c r="BP3" s="390">
        <v>42.00650975878726</v>
      </c>
      <c r="BQ3" s="390">
        <v>42.362285843300356</v>
      </c>
      <c r="BR3" s="390">
        <v>42.229004532112</v>
      </c>
      <c r="BS3" s="390"/>
      <c r="BT3" s="390"/>
      <c r="BU3" s="390"/>
      <c r="BV3" s="390"/>
      <c r="BW3" s="390"/>
      <c r="BX3" s="506"/>
      <c r="BY3" s="506"/>
      <c r="BZ3" s="391"/>
      <c r="CA3" s="391"/>
      <c r="CB3" s="391"/>
      <c r="CC3" s="391"/>
      <c r="CD3" s="391"/>
      <c r="CE3" s="391"/>
      <c r="CF3" s="391"/>
      <c r="CG3" s="391"/>
      <c r="CH3" s="391"/>
      <c r="CI3" s="391"/>
      <c r="CJ3" s="391"/>
      <c r="CK3" s="391"/>
      <c r="CL3" s="391"/>
      <c r="CM3" s="391"/>
      <c r="CN3" s="391"/>
      <c r="CO3" s="391"/>
    </row>
    <row r="4" spans="1:95" ht="16.5" customHeight="1" x14ac:dyDescent="0.25">
      <c r="A4" s="391"/>
      <c r="B4" s="386" t="s">
        <v>421</v>
      </c>
      <c r="C4" s="386"/>
      <c r="D4" s="389"/>
      <c r="E4" s="389"/>
      <c r="F4" s="386"/>
      <c r="G4" s="386"/>
      <c r="H4" s="386"/>
      <c r="I4" s="392"/>
      <c r="J4" s="392"/>
      <c r="K4" s="389"/>
      <c r="L4" s="389"/>
      <c r="M4" s="389"/>
      <c r="N4" s="389"/>
      <c r="O4" s="389"/>
      <c r="P4" s="389"/>
      <c r="Q4" s="389"/>
      <c r="R4" s="389"/>
      <c r="S4" s="389"/>
      <c r="T4" s="389"/>
      <c r="U4" s="389"/>
      <c r="V4" s="389"/>
      <c r="W4" s="389"/>
      <c r="X4" s="389"/>
      <c r="Y4" s="389"/>
      <c r="Z4" s="391"/>
      <c r="AH4" s="390" t="s">
        <v>422</v>
      </c>
      <c r="AI4" s="390">
        <v>5.8290698133333212</v>
      </c>
      <c r="AJ4" s="390">
        <v>5.7202978666666793</v>
      </c>
      <c r="AK4" s="390">
        <v>5.9678987733333209</v>
      </c>
      <c r="AL4" s="390">
        <v>5.7332928533333209</v>
      </c>
      <c r="AM4" s="390">
        <v>6.6689074666666786</v>
      </c>
      <c r="AN4" s="390">
        <v>6.2780807999999997</v>
      </c>
      <c r="AO4" s="390">
        <v>6.5418277333333217</v>
      </c>
      <c r="AP4" s="390">
        <v>8.0196166399999989</v>
      </c>
      <c r="AQ4" s="390">
        <v>6.792237706666679</v>
      </c>
      <c r="AR4" s="390">
        <v>6.5618575999999997</v>
      </c>
      <c r="AS4" s="390">
        <v>6.1457615466666793</v>
      </c>
      <c r="AT4" s="390">
        <v>5.4607034666666792</v>
      </c>
      <c r="AU4" s="390">
        <v>6.0936961066666786</v>
      </c>
      <c r="AV4" s="390">
        <v>7.3212093866666796</v>
      </c>
      <c r="AW4" s="390">
        <v>6.4438645866666784</v>
      </c>
      <c r="AX4" s="390">
        <v>5.9311122133333214</v>
      </c>
      <c r="AY4" s="390">
        <v>6.0337408533333212</v>
      </c>
      <c r="AZ4" s="390">
        <v>5.5932059199999999</v>
      </c>
      <c r="BA4" s="390">
        <v>5.9510199466666789</v>
      </c>
      <c r="BB4" s="390">
        <v>6.5348172800000004</v>
      </c>
      <c r="BC4" s="390">
        <v>6.5178285333333212</v>
      </c>
      <c r="BD4" s="390">
        <v>6.3925563733333215</v>
      </c>
      <c r="BE4" s="390">
        <v>6.6821222933333217</v>
      </c>
      <c r="BF4" s="390">
        <v>6.3195206400000004</v>
      </c>
      <c r="BG4" s="390">
        <v>6.4099115200000005</v>
      </c>
      <c r="BH4" s="390">
        <v>6.5126256533333216</v>
      </c>
      <c r="BI4" s="390">
        <v>5.3765536000000003</v>
      </c>
      <c r="BJ4" s="390">
        <v>5.3077681066666793</v>
      </c>
      <c r="BK4" s="390">
        <v>4.8820235200000006</v>
      </c>
      <c r="BL4" s="390">
        <v>4.8871775466666785</v>
      </c>
      <c r="BM4" s="390">
        <v>4.5165395200000003</v>
      </c>
      <c r="BN4" s="390">
        <v>4.657102773333321</v>
      </c>
      <c r="BO4" s="390">
        <v>4.7853916266666792</v>
      </c>
      <c r="BP4" s="390">
        <v>4.745551733333321</v>
      </c>
      <c r="BQ4" s="390">
        <v>4.5855082133333216</v>
      </c>
      <c r="BR4" s="390">
        <v>4.1226717321120008</v>
      </c>
      <c r="BS4" s="390"/>
      <c r="BT4" s="390"/>
      <c r="BU4" s="390"/>
      <c r="BV4" s="390"/>
      <c r="BW4" s="390"/>
      <c r="BX4" s="506"/>
      <c r="BY4" s="506"/>
      <c r="BZ4" s="391"/>
      <c r="CA4" s="391"/>
      <c r="CB4" s="391"/>
      <c r="CC4" s="391"/>
      <c r="CD4" s="391"/>
      <c r="CE4" s="391"/>
      <c r="CF4" s="391"/>
      <c r="CG4" s="391"/>
      <c r="CH4" s="391"/>
      <c r="CI4" s="391"/>
      <c r="CJ4" s="391"/>
      <c r="CK4" s="391"/>
      <c r="CL4" s="391"/>
      <c r="CM4" s="391"/>
      <c r="CN4" s="391"/>
      <c r="CO4" s="391"/>
    </row>
    <row r="5" spans="1:95" ht="16.5" customHeight="1" x14ac:dyDescent="0.25">
      <c r="B5" s="393" t="s">
        <v>423</v>
      </c>
      <c r="C5" s="394"/>
      <c r="D5" s="394"/>
      <c r="E5" s="394"/>
      <c r="F5" s="394"/>
      <c r="G5" s="393"/>
      <c r="H5" s="394"/>
      <c r="I5" s="395"/>
      <c r="J5" s="395"/>
      <c r="K5" s="394"/>
      <c r="L5" s="394"/>
      <c r="M5" s="394"/>
      <c r="N5" s="394"/>
      <c r="O5" s="394"/>
      <c r="P5" s="394"/>
      <c r="Q5" s="394"/>
      <c r="R5" s="394"/>
      <c r="S5" s="394"/>
      <c r="T5" s="394"/>
      <c r="U5" s="394"/>
      <c r="V5" s="394"/>
      <c r="W5" s="394"/>
      <c r="X5" s="394"/>
      <c r="Y5" s="394"/>
      <c r="AH5" s="390" t="s">
        <v>424</v>
      </c>
      <c r="AI5" s="390">
        <v>22.520931942906419</v>
      </c>
      <c r="AJ5" s="390">
        <v>22.988366133103199</v>
      </c>
      <c r="AK5" s="390">
        <v>22.293327766146891</v>
      </c>
      <c r="AL5" s="390">
        <v>22.512582238524097</v>
      </c>
      <c r="AM5" s="390">
        <v>22.724938499115957</v>
      </c>
      <c r="AN5" s="390">
        <v>23.255308224720856</v>
      </c>
      <c r="AO5" s="390">
        <v>23.961272138186928</v>
      </c>
      <c r="AP5" s="390">
        <v>24.097998578012451</v>
      </c>
      <c r="AQ5" s="390">
        <v>24.009773761532323</v>
      </c>
      <c r="AR5" s="390">
        <v>24.542001484980236</v>
      </c>
      <c r="AS5" s="390">
        <v>25.205763936867417</v>
      </c>
      <c r="AT5" s="390">
        <v>25.376732830087075</v>
      </c>
      <c r="AU5" s="390">
        <v>25.932334017848088</v>
      </c>
      <c r="AV5" s="390">
        <v>27.294977005172999</v>
      </c>
      <c r="AW5" s="390">
        <v>28.228591295471904</v>
      </c>
      <c r="AX5" s="390">
        <v>29.191484447814467</v>
      </c>
      <c r="AY5" s="390">
        <v>30.15200043664121</v>
      </c>
      <c r="AZ5" s="390">
        <v>31.022963087763081</v>
      </c>
      <c r="BA5" s="390">
        <v>31.553586068572777</v>
      </c>
      <c r="BB5" s="390">
        <v>30.990657453574716</v>
      </c>
      <c r="BC5" s="390">
        <v>32.759940864853256</v>
      </c>
      <c r="BD5" s="390">
        <v>33.880890782092003</v>
      </c>
      <c r="BE5" s="390">
        <v>34.326832888555259</v>
      </c>
      <c r="BF5" s="390">
        <v>34.611854072906553</v>
      </c>
      <c r="BG5" s="390">
        <v>34.779625001565073</v>
      </c>
      <c r="BH5" s="390">
        <v>34.709123342529921</v>
      </c>
      <c r="BI5" s="390">
        <v>34.688705890879071</v>
      </c>
      <c r="BJ5" s="390">
        <v>35.259469149530105</v>
      </c>
      <c r="BK5" s="390">
        <v>36.002444159111235</v>
      </c>
      <c r="BL5" s="390">
        <v>36.318688068507051</v>
      </c>
      <c r="BM5" s="390">
        <v>34.375422639958593</v>
      </c>
      <c r="BN5" s="390">
        <v>36.044599342802293</v>
      </c>
      <c r="BO5" s="390">
        <v>36.718409007937225</v>
      </c>
      <c r="BP5" s="390">
        <v>37.260958025453938</v>
      </c>
      <c r="BQ5" s="390">
        <v>37.776777629967036</v>
      </c>
      <c r="BR5" s="390">
        <v>38.106332799999997</v>
      </c>
      <c r="BS5" s="390">
        <v>0</v>
      </c>
      <c r="BT5" s="390">
        <v>0</v>
      </c>
      <c r="BU5" s="390">
        <v>0</v>
      </c>
      <c r="BV5" s="390">
        <v>0</v>
      </c>
      <c r="BW5" s="390">
        <v>0</v>
      </c>
      <c r="BX5" s="413"/>
      <c r="BY5" s="413"/>
    </row>
    <row r="6" spans="1:95" ht="16.5" customHeight="1" x14ac:dyDescent="0.25">
      <c r="B6" s="393"/>
      <c r="C6" s="393" t="s">
        <v>680</v>
      </c>
      <c r="D6" s="394"/>
      <c r="E6" s="394"/>
      <c r="F6" s="394"/>
      <c r="G6" s="393"/>
      <c r="H6" s="394"/>
      <c r="I6" s="395"/>
      <c r="J6" s="395"/>
      <c r="K6" s="394"/>
      <c r="L6" s="394"/>
      <c r="M6" s="394"/>
      <c r="N6" s="394"/>
      <c r="O6" s="394"/>
      <c r="P6" s="394"/>
      <c r="Q6" s="394"/>
      <c r="R6" s="394"/>
      <c r="S6" s="394"/>
      <c r="T6" s="394"/>
      <c r="U6" s="394"/>
      <c r="V6" s="394"/>
      <c r="W6" s="394"/>
      <c r="X6" s="394"/>
      <c r="Y6" s="394"/>
      <c r="BX6" s="413"/>
      <c r="BY6" s="413"/>
    </row>
    <row r="7" spans="1:95" ht="16.5" customHeight="1" x14ac:dyDescent="0.25">
      <c r="B7" s="396" t="s">
        <v>681</v>
      </c>
      <c r="C7" s="397"/>
      <c r="D7" s="397"/>
      <c r="E7" s="397"/>
      <c r="F7" s="397"/>
      <c r="G7" s="396"/>
      <c r="H7" s="397"/>
      <c r="I7" s="398"/>
      <c r="J7" s="398"/>
      <c r="K7" s="397"/>
      <c r="L7" s="397"/>
      <c r="M7" s="397"/>
      <c r="N7" s="397"/>
      <c r="O7" s="397"/>
      <c r="P7" s="397"/>
      <c r="Q7" s="397"/>
      <c r="R7" s="397"/>
      <c r="S7" s="397"/>
      <c r="T7" s="397"/>
      <c r="U7" s="397"/>
      <c r="V7" s="397"/>
      <c r="W7" s="397"/>
      <c r="X7" s="397"/>
      <c r="Y7" s="397"/>
      <c r="AH7" s="384" t="s">
        <v>682</v>
      </c>
      <c r="AI7" s="384">
        <f>AI5+AI4-AI3</f>
        <v>0</v>
      </c>
      <c r="AJ7" s="384">
        <f t="shared" ref="AJ7:BW7" si="0">AJ5+AJ4-AJ3</f>
        <v>0</v>
      </c>
      <c r="AK7" s="384">
        <f t="shared" si="0"/>
        <v>0</v>
      </c>
      <c r="AL7" s="384">
        <f t="shared" si="0"/>
        <v>0</v>
      </c>
      <c r="AM7" s="384">
        <f t="shared" si="0"/>
        <v>0</v>
      </c>
      <c r="AN7" s="384">
        <f t="shared" si="0"/>
        <v>0</v>
      </c>
      <c r="AO7" s="384">
        <f t="shared" si="0"/>
        <v>0</v>
      </c>
      <c r="AP7" s="384">
        <f t="shared" si="0"/>
        <v>0</v>
      </c>
      <c r="AQ7" s="384">
        <f t="shared" si="0"/>
        <v>0</v>
      </c>
      <c r="AR7" s="384">
        <f t="shared" si="0"/>
        <v>0</v>
      </c>
      <c r="AS7" s="384">
        <f t="shared" si="0"/>
        <v>0</v>
      </c>
      <c r="AT7" s="384">
        <f t="shared" si="0"/>
        <v>0</v>
      </c>
      <c r="AU7" s="384">
        <f t="shared" si="0"/>
        <v>0</v>
      </c>
      <c r="AV7" s="384">
        <f t="shared" si="0"/>
        <v>0</v>
      </c>
      <c r="AW7" s="384">
        <f t="shared" si="0"/>
        <v>0</v>
      </c>
      <c r="AX7" s="384">
        <f t="shared" si="0"/>
        <v>0</v>
      </c>
      <c r="AY7" s="384">
        <f t="shared" si="0"/>
        <v>0</v>
      </c>
      <c r="AZ7" s="384">
        <f t="shared" si="0"/>
        <v>0</v>
      </c>
      <c r="BA7" s="384">
        <f t="shared" si="0"/>
        <v>0</v>
      </c>
      <c r="BB7" s="384">
        <f t="shared" si="0"/>
        <v>0</v>
      </c>
      <c r="BC7" s="384">
        <f t="shared" si="0"/>
        <v>0</v>
      </c>
      <c r="BD7" s="384">
        <f t="shared" si="0"/>
        <v>0</v>
      </c>
      <c r="BE7" s="384">
        <f t="shared" si="0"/>
        <v>0</v>
      </c>
      <c r="BF7" s="384">
        <f t="shared" si="0"/>
        <v>0</v>
      </c>
      <c r="BG7" s="384">
        <f t="shared" si="0"/>
        <v>0</v>
      </c>
      <c r="BH7" s="384">
        <f t="shared" si="0"/>
        <v>0</v>
      </c>
      <c r="BI7" s="384">
        <f t="shared" si="0"/>
        <v>0</v>
      </c>
      <c r="BJ7" s="384">
        <f t="shared" si="0"/>
        <v>0</v>
      </c>
      <c r="BK7" s="384">
        <f t="shared" si="0"/>
        <v>0</v>
      </c>
      <c r="BL7" s="384">
        <f t="shared" si="0"/>
        <v>0</v>
      </c>
      <c r="BM7" s="384">
        <f t="shared" si="0"/>
        <v>0</v>
      </c>
      <c r="BN7" s="384">
        <f t="shared" si="0"/>
        <v>0</v>
      </c>
      <c r="BO7" s="384">
        <f t="shared" si="0"/>
        <v>0</v>
      </c>
      <c r="BP7" s="384">
        <f t="shared" si="0"/>
        <v>0</v>
      </c>
      <c r="BQ7" s="384">
        <f t="shared" si="0"/>
        <v>0</v>
      </c>
      <c r="BR7" s="384">
        <f t="shared" si="0"/>
        <v>0</v>
      </c>
      <c r="BS7" s="384">
        <f t="shared" si="0"/>
        <v>0</v>
      </c>
      <c r="BT7" s="384">
        <f t="shared" si="0"/>
        <v>0</v>
      </c>
      <c r="BU7" s="384">
        <f t="shared" si="0"/>
        <v>0</v>
      </c>
      <c r="BV7" s="384">
        <f t="shared" si="0"/>
        <v>0</v>
      </c>
      <c r="BW7" s="384">
        <f t="shared" si="0"/>
        <v>0</v>
      </c>
      <c r="BX7" s="413"/>
      <c r="BY7" s="413"/>
    </row>
    <row r="8" spans="1:95" ht="16.5" customHeight="1" x14ac:dyDescent="0.25">
      <c r="B8" s="396"/>
      <c r="C8" s="396" t="s">
        <v>683</v>
      </c>
      <c r="D8" s="397"/>
      <c r="E8" s="397"/>
      <c r="F8" s="397"/>
      <c r="G8" s="397"/>
      <c r="H8" s="397"/>
      <c r="I8" s="398"/>
      <c r="J8" s="398"/>
      <c r="K8" s="397"/>
      <c r="L8" s="397"/>
      <c r="M8" s="397"/>
      <c r="N8" s="397"/>
      <c r="O8" s="397"/>
      <c r="P8" s="397"/>
      <c r="Q8" s="397"/>
      <c r="R8" s="397"/>
      <c r="S8" s="397"/>
      <c r="T8" s="397"/>
      <c r="U8" s="397"/>
      <c r="V8" s="397"/>
      <c r="W8" s="397"/>
      <c r="X8" s="397"/>
      <c r="Y8" s="397"/>
      <c r="BX8" s="413"/>
      <c r="BY8" s="413"/>
    </row>
    <row r="9" spans="1:95" ht="16.5" customHeight="1" x14ac:dyDescent="0.25">
      <c r="B9" s="399" t="s">
        <v>425</v>
      </c>
      <c r="C9" s="394"/>
      <c r="D9" s="394"/>
      <c r="E9" s="394"/>
      <c r="F9" s="394"/>
      <c r="G9" s="399"/>
      <c r="H9" s="394"/>
      <c r="I9" s="395"/>
      <c r="J9" s="395"/>
      <c r="K9" s="394"/>
      <c r="L9" s="394"/>
      <c r="M9" s="394"/>
      <c r="N9" s="394"/>
      <c r="O9" s="394"/>
      <c r="P9" s="394"/>
      <c r="Q9" s="394"/>
      <c r="R9" s="394"/>
      <c r="S9" s="394"/>
      <c r="T9" s="394"/>
      <c r="U9" s="394"/>
      <c r="V9" s="394"/>
      <c r="W9" s="394"/>
      <c r="X9" s="394"/>
      <c r="Y9" s="394"/>
      <c r="BX9" s="413"/>
      <c r="BY9" s="413"/>
    </row>
    <row r="10" spans="1:95" ht="16.5" customHeight="1" x14ac:dyDescent="0.25">
      <c r="B10" s="393"/>
      <c r="C10" s="393" t="s">
        <v>684</v>
      </c>
      <c r="D10" s="394"/>
      <c r="E10" s="394"/>
      <c r="F10" s="394"/>
      <c r="G10" s="394"/>
      <c r="H10" s="394"/>
      <c r="I10" s="395"/>
      <c r="J10" s="395"/>
      <c r="K10" s="394"/>
      <c r="L10" s="394"/>
      <c r="M10" s="394"/>
      <c r="N10" s="394"/>
      <c r="O10" s="394"/>
      <c r="P10" s="394"/>
      <c r="Q10" s="394"/>
      <c r="R10" s="394"/>
      <c r="S10" s="394"/>
      <c r="T10" s="394"/>
      <c r="U10" s="394"/>
      <c r="V10" s="394"/>
      <c r="W10" s="394"/>
      <c r="X10" s="394"/>
      <c r="Y10" s="394"/>
      <c r="BX10" s="413"/>
      <c r="BY10" s="413"/>
    </row>
    <row r="11" spans="1:95" ht="16.5" customHeight="1" x14ac:dyDescent="0.25">
      <c r="B11" s="393"/>
      <c r="C11" s="393" t="s">
        <v>426</v>
      </c>
      <c r="D11" s="394"/>
      <c r="E11" s="394"/>
      <c r="F11" s="394"/>
      <c r="G11" s="394"/>
      <c r="H11" s="394"/>
      <c r="I11" s="395"/>
      <c r="J11" s="395"/>
      <c r="K11" s="394"/>
      <c r="L11" s="394"/>
      <c r="M11" s="394"/>
      <c r="N11" s="394"/>
      <c r="O11" s="394"/>
      <c r="P11" s="394"/>
      <c r="Q11" s="394"/>
      <c r="R11" s="394"/>
      <c r="S11" s="394"/>
      <c r="T11" s="394"/>
      <c r="U11" s="394"/>
      <c r="V11" s="394"/>
      <c r="W11" s="394"/>
      <c r="X11" s="394"/>
      <c r="Y11" s="394"/>
      <c r="BX11" s="413"/>
      <c r="BY11" s="413"/>
    </row>
    <row r="12" spans="1:95" ht="16.5" customHeight="1" x14ac:dyDescent="0.25">
      <c r="B12" s="393"/>
      <c r="C12" s="393" t="s">
        <v>427</v>
      </c>
      <c r="D12" s="394"/>
      <c r="E12" s="394"/>
      <c r="F12" s="394"/>
      <c r="G12" s="394"/>
      <c r="H12" s="394"/>
      <c r="I12" s="395"/>
      <c r="J12" s="395"/>
      <c r="K12" s="394"/>
      <c r="L12" s="394"/>
      <c r="M12" s="394"/>
      <c r="N12" s="394"/>
      <c r="O12" s="394"/>
      <c r="P12" s="394"/>
      <c r="Q12" s="394"/>
      <c r="R12" s="394"/>
      <c r="S12" s="394"/>
      <c r="T12" s="394"/>
      <c r="U12" s="394"/>
      <c r="V12" s="394"/>
      <c r="W12" s="394"/>
      <c r="X12" s="394"/>
      <c r="Y12" s="394"/>
      <c r="BX12" s="413"/>
      <c r="BY12" s="413"/>
    </row>
    <row r="13" spans="1:95" ht="16.5" customHeight="1" x14ac:dyDescent="0.25">
      <c r="B13" s="400" t="s">
        <v>685</v>
      </c>
      <c r="C13" s="400"/>
      <c r="D13" s="400"/>
      <c r="E13" s="400"/>
      <c r="F13" s="400"/>
      <c r="G13" s="400"/>
      <c r="H13" s="400"/>
      <c r="I13" s="401"/>
      <c r="J13" s="401"/>
      <c r="K13" s="400"/>
      <c r="L13" s="400"/>
      <c r="M13" s="400"/>
      <c r="N13" s="400"/>
      <c r="O13" s="400"/>
      <c r="P13" s="400"/>
      <c r="Q13" s="400"/>
      <c r="R13" s="400"/>
      <c r="S13" s="400"/>
      <c r="T13" s="400"/>
      <c r="U13" s="400"/>
      <c r="V13" s="400"/>
      <c r="W13" s="400"/>
      <c r="X13" s="400"/>
      <c r="Y13" s="400"/>
      <c r="BX13" s="507"/>
      <c r="BY13" s="507"/>
      <c r="BZ13" s="411"/>
      <c r="CA13" s="411"/>
      <c r="CB13" s="411"/>
      <c r="CC13" s="411"/>
      <c r="CD13" s="411"/>
      <c r="CE13" s="411"/>
      <c r="CF13" s="411"/>
      <c r="CG13" s="411"/>
      <c r="CH13" s="411"/>
      <c r="CI13" s="411"/>
      <c r="CJ13" s="411"/>
      <c r="CK13" s="411"/>
      <c r="CL13" s="411"/>
      <c r="CM13" s="411"/>
      <c r="CN13" s="411"/>
    </row>
    <row r="14" spans="1:95" ht="16.5" customHeight="1" x14ac:dyDescent="0.25">
      <c r="B14" s="400"/>
      <c r="C14" s="400" t="s">
        <v>680</v>
      </c>
      <c r="D14" s="400"/>
      <c r="E14" s="400"/>
      <c r="F14" s="400"/>
      <c r="G14" s="400"/>
      <c r="H14" s="400"/>
      <c r="I14" s="401"/>
      <c r="J14" s="401"/>
      <c r="K14" s="400"/>
      <c r="L14" s="400"/>
      <c r="M14" s="400"/>
      <c r="N14" s="400"/>
      <c r="O14" s="400"/>
      <c r="P14" s="400"/>
      <c r="Q14" s="400"/>
      <c r="R14" s="400"/>
      <c r="S14" s="400"/>
      <c r="T14" s="400"/>
      <c r="U14" s="400"/>
      <c r="V14" s="400"/>
      <c r="W14" s="400"/>
      <c r="X14" s="400"/>
      <c r="Y14" s="400"/>
      <c r="BX14" s="507"/>
      <c r="BY14" s="507"/>
      <c r="BZ14" s="411"/>
      <c r="CA14" s="411"/>
      <c r="CB14" s="411"/>
      <c r="CC14" s="411"/>
      <c r="CD14" s="411"/>
      <c r="CE14" s="411"/>
      <c r="CF14" s="411"/>
      <c r="CG14" s="411"/>
      <c r="CH14" s="411"/>
      <c r="CI14" s="411"/>
      <c r="CJ14" s="411"/>
      <c r="CK14" s="411"/>
      <c r="CL14" s="411"/>
      <c r="CM14" s="411"/>
      <c r="CN14" s="411"/>
    </row>
    <row r="15" spans="1:95" ht="16.5" customHeight="1" x14ac:dyDescent="0.25">
      <c r="B15" s="402" t="s">
        <v>686</v>
      </c>
      <c r="C15" s="403"/>
      <c r="D15" s="402"/>
      <c r="E15" s="402"/>
      <c r="F15" s="402"/>
      <c r="G15" s="402"/>
      <c r="H15" s="402"/>
      <c r="I15" s="404"/>
      <c r="J15" s="404"/>
      <c r="K15" s="402"/>
      <c r="L15" s="402"/>
      <c r="M15" s="402"/>
      <c r="N15" s="402"/>
      <c r="O15" s="402"/>
      <c r="P15" s="402"/>
      <c r="Q15" s="402"/>
      <c r="R15" s="402"/>
      <c r="S15" s="402"/>
      <c r="T15" s="402"/>
      <c r="U15" s="402"/>
      <c r="V15" s="402"/>
      <c r="W15" s="402"/>
      <c r="X15" s="402"/>
      <c r="Y15" s="402"/>
      <c r="BX15" s="507"/>
      <c r="BY15" s="507"/>
      <c r="BZ15" s="411"/>
      <c r="CA15" s="411"/>
      <c r="CB15" s="411"/>
      <c r="CC15" s="411"/>
      <c r="CD15" s="411"/>
      <c r="CE15" s="411"/>
      <c r="CF15" s="411"/>
      <c r="CG15" s="411"/>
      <c r="CH15" s="411"/>
      <c r="CI15" s="411"/>
      <c r="CJ15" s="411"/>
      <c r="CK15" s="411"/>
      <c r="CL15" s="411"/>
      <c r="CM15" s="411"/>
      <c r="CN15" s="411"/>
    </row>
    <row r="16" spans="1:95" ht="16.5" customHeight="1" x14ac:dyDescent="0.25">
      <c r="B16" s="402"/>
      <c r="C16" s="402" t="s">
        <v>680</v>
      </c>
      <c r="D16" s="402"/>
      <c r="E16" s="402"/>
      <c r="F16" s="402"/>
      <c r="G16" s="402"/>
      <c r="H16" s="402"/>
      <c r="I16" s="404"/>
      <c r="J16" s="404"/>
      <c r="K16" s="402"/>
      <c r="L16" s="402"/>
      <c r="M16" s="402"/>
      <c r="N16" s="402"/>
      <c r="O16" s="402"/>
      <c r="P16" s="402"/>
      <c r="Q16" s="402"/>
      <c r="R16" s="402"/>
      <c r="S16" s="402"/>
      <c r="T16" s="402"/>
      <c r="U16" s="402"/>
      <c r="V16" s="402"/>
      <c r="W16" s="402"/>
      <c r="X16" s="402"/>
      <c r="Y16" s="402"/>
      <c r="BX16" s="507"/>
      <c r="BY16" s="507"/>
      <c r="BZ16" s="411"/>
      <c r="CA16" s="411"/>
      <c r="CB16" s="411"/>
      <c r="CC16" s="411"/>
      <c r="CD16" s="411"/>
      <c r="CE16" s="411"/>
      <c r="CF16" s="411"/>
      <c r="CG16" s="411"/>
      <c r="CH16" s="411"/>
      <c r="CI16" s="411"/>
      <c r="CJ16" s="411"/>
      <c r="CK16" s="411"/>
      <c r="CL16" s="411"/>
      <c r="CM16" s="411"/>
      <c r="CN16" s="411"/>
    </row>
    <row r="17" spans="1:93" ht="16.5" customHeight="1" x14ac:dyDescent="0.25">
      <c r="B17" s="405" t="s">
        <v>428</v>
      </c>
      <c r="C17" s="405"/>
      <c r="D17" s="405"/>
      <c r="E17" s="405"/>
      <c r="F17" s="405"/>
      <c r="G17" s="405"/>
      <c r="H17" s="405"/>
      <c r="I17" s="406"/>
      <c r="J17" s="406"/>
      <c r="K17" s="405"/>
      <c r="L17" s="405"/>
      <c r="M17" s="405"/>
      <c r="N17" s="405"/>
      <c r="O17" s="405"/>
      <c r="P17" s="405"/>
      <c r="Q17" s="405"/>
      <c r="R17" s="405"/>
      <c r="S17" s="405"/>
      <c r="T17" s="405"/>
      <c r="U17" s="405"/>
      <c r="V17" s="405"/>
      <c r="W17" s="405"/>
      <c r="X17" s="405"/>
      <c r="Y17" s="405"/>
      <c r="BX17" s="507"/>
      <c r="BY17" s="507"/>
      <c r="BZ17" s="411"/>
      <c r="CA17" s="411"/>
      <c r="CB17" s="411"/>
      <c r="CC17" s="411"/>
      <c r="CD17" s="411"/>
      <c r="CE17" s="411"/>
      <c r="CF17" s="411"/>
      <c r="CG17" s="411"/>
      <c r="CH17" s="411"/>
      <c r="CI17" s="411"/>
      <c r="CJ17" s="411"/>
      <c r="CK17" s="411"/>
      <c r="CL17" s="411"/>
      <c r="CM17" s="411"/>
      <c r="CN17" s="411"/>
    </row>
    <row r="18" spans="1:93" ht="16.5" customHeight="1" x14ac:dyDescent="0.25">
      <c r="B18" s="405"/>
      <c r="C18" s="405" t="s">
        <v>680</v>
      </c>
      <c r="D18" s="405"/>
      <c r="E18" s="405"/>
      <c r="F18" s="405"/>
      <c r="G18" s="405"/>
      <c r="H18" s="405"/>
      <c r="I18" s="406"/>
      <c r="J18" s="406"/>
      <c r="K18" s="405"/>
      <c r="L18" s="405"/>
      <c r="M18" s="405"/>
      <c r="N18" s="405"/>
      <c r="O18" s="405"/>
      <c r="P18" s="405"/>
      <c r="Q18" s="405"/>
      <c r="R18" s="405"/>
      <c r="S18" s="405"/>
      <c r="T18" s="405"/>
      <c r="U18" s="405"/>
      <c r="V18" s="405"/>
      <c r="W18" s="405"/>
      <c r="X18" s="405"/>
      <c r="Y18" s="405"/>
      <c r="BX18" s="507"/>
      <c r="BY18" s="507"/>
      <c r="BZ18" s="411"/>
      <c r="CA18" s="411"/>
      <c r="CB18" s="411"/>
      <c r="CC18" s="411"/>
      <c r="CD18" s="411"/>
      <c r="CE18" s="411"/>
      <c r="CF18" s="411"/>
      <c r="CG18" s="411"/>
      <c r="CH18" s="411"/>
      <c r="CI18" s="411"/>
      <c r="CJ18" s="411"/>
      <c r="CK18" s="411"/>
      <c r="CL18" s="411"/>
      <c r="CM18" s="411"/>
      <c r="CN18" s="411"/>
    </row>
    <row r="19" spans="1:93" ht="16.5" customHeight="1" x14ac:dyDescent="0.25">
      <c r="B19" s="407" t="s">
        <v>429</v>
      </c>
      <c r="C19" s="408"/>
      <c r="D19" s="407"/>
      <c r="E19" s="407"/>
      <c r="F19" s="407"/>
      <c r="G19" s="407"/>
      <c r="H19" s="407"/>
      <c r="I19" s="409"/>
      <c r="J19" s="409"/>
      <c r="K19" s="407"/>
      <c r="L19" s="407"/>
      <c r="M19" s="407"/>
      <c r="N19" s="407"/>
      <c r="O19" s="407"/>
      <c r="P19" s="407"/>
      <c r="Q19" s="407"/>
      <c r="R19" s="407"/>
      <c r="S19" s="407"/>
      <c r="T19" s="407"/>
      <c r="U19" s="407"/>
      <c r="V19" s="407"/>
      <c r="W19" s="407"/>
      <c r="X19" s="407"/>
      <c r="Y19" s="407"/>
      <c r="Z19" s="408"/>
      <c r="BX19" s="507"/>
      <c r="BY19" s="507"/>
      <c r="BZ19" s="411"/>
      <c r="CA19" s="411"/>
      <c r="CB19" s="411"/>
      <c r="CC19" s="411"/>
      <c r="CD19" s="411"/>
      <c r="CE19" s="411"/>
      <c r="CF19" s="411"/>
      <c r="CG19" s="411"/>
      <c r="CH19" s="411"/>
      <c r="CI19" s="411"/>
      <c r="CJ19" s="411"/>
      <c r="CK19" s="411"/>
      <c r="CL19" s="411"/>
      <c r="CM19" s="411"/>
      <c r="CN19" s="411"/>
    </row>
    <row r="20" spans="1:93" ht="16.5" customHeight="1" x14ac:dyDescent="0.25">
      <c r="B20" s="410"/>
      <c r="C20" s="410" t="s">
        <v>680</v>
      </c>
      <c r="D20" s="407"/>
      <c r="E20" s="407"/>
      <c r="F20" s="407"/>
      <c r="G20" s="410"/>
      <c r="H20" s="407"/>
      <c r="I20" s="409"/>
      <c r="J20" s="409"/>
      <c r="K20" s="407"/>
      <c r="L20" s="407"/>
      <c r="M20" s="407"/>
      <c r="N20" s="407"/>
      <c r="O20" s="407"/>
      <c r="P20" s="407"/>
      <c r="Q20" s="407"/>
      <c r="R20" s="407"/>
      <c r="S20" s="407"/>
      <c r="T20" s="407"/>
      <c r="U20" s="407"/>
      <c r="V20" s="407"/>
      <c r="W20" s="407"/>
      <c r="X20" s="407"/>
      <c r="Y20" s="407"/>
      <c r="Z20" s="408"/>
      <c r="BX20" s="507"/>
      <c r="BY20" s="507"/>
      <c r="BZ20" s="411"/>
      <c r="CA20" s="411"/>
      <c r="CB20" s="411"/>
      <c r="CC20" s="411"/>
      <c r="CD20" s="411"/>
      <c r="CE20" s="411"/>
      <c r="CF20" s="411"/>
      <c r="CG20" s="411"/>
      <c r="CH20" s="411"/>
      <c r="CI20" s="411"/>
      <c r="CJ20" s="411"/>
      <c r="CK20" s="411"/>
      <c r="CL20" s="411"/>
      <c r="CM20" s="411"/>
      <c r="CN20" s="411"/>
    </row>
    <row r="21" spans="1:93" ht="16.5" customHeight="1" x14ac:dyDescent="0.25">
      <c r="A21" s="411" t="s">
        <v>430</v>
      </c>
      <c r="B21" s="412"/>
      <c r="G21" s="412"/>
      <c r="I21" s="413"/>
      <c r="J21" s="413"/>
      <c r="BX21" s="413"/>
      <c r="BY21" s="413"/>
    </row>
    <row r="22" spans="1:93" ht="16.5" customHeight="1" thickBot="1" x14ac:dyDescent="0.3">
      <c r="A22" s="414" t="s">
        <v>431</v>
      </c>
      <c r="B22" s="415" t="s">
        <v>432</v>
      </c>
      <c r="C22" s="416" t="s">
        <v>433</v>
      </c>
      <c r="D22" s="415" t="s">
        <v>434</v>
      </c>
      <c r="E22" s="416" t="s">
        <v>435</v>
      </c>
      <c r="F22" s="416" t="s">
        <v>436</v>
      </c>
      <c r="G22" s="415" t="s">
        <v>437</v>
      </c>
      <c r="H22" s="416" t="s">
        <v>438</v>
      </c>
      <c r="I22" s="417"/>
      <c r="J22" s="418" t="s">
        <v>439</v>
      </c>
      <c r="K22" s="419" t="s">
        <v>422</v>
      </c>
      <c r="L22" s="419" t="s">
        <v>420</v>
      </c>
      <c r="M22" s="419"/>
      <c r="N22" s="419"/>
      <c r="O22" s="419"/>
      <c r="P22" s="420"/>
      <c r="Q22" s="421"/>
      <c r="R22" s="421"/>
      <c r="S22" s="422"/>
      <c r="T22" s="419"/>
      <c r="U22" s="422"/>
      <c r="V22" s="411"/>
      <c r="W22" s="411"/>
      <c r="X22" s="411"/>
      <c r="Y22" s="411"/>
      <c r="Z22" s="411"/>
      <c r="BX22" s="417"/>
      <c r="BY22" s="417"/>
      <c r="BZ22" s="411"/>
      <c r="CA22" s="411"/>
      <c r="CB22" s="411"/>
      <c r="CC22" s="411"/>
      <c r="CD22" s="411"/>
      <c r="CE22" s="420"/>
      <c r="CF22" s="422"/>
      <c r="CG22" s="420"/>
      <c r="CH22" s="422"/>
      <c r="CI22" s="422"/>
      <c r="CJ22" s="422"/>
      <c r="CK22" s="411"/>
      <c r="CL22" s="411"/>
      <c r="CM22" s="411"/>
      <c r="CN22" s="411"/>
      <c r="CO22" s="411"/>
    </row>
    <row r="23" spans="1:93" ht="16.5" customHeight="1" x14ac:dyDescent="0.25">
      <c r="A23" s="384">
        <v>1959</v>
      </c>
      <c r="B23" s="384">
        <v>2.4167882453306202</v>
      </c>
      <c r="C23" s="384">
        <v>2.3724799999999999</v>
      </c>
      <c r="D23" s="384">
        <v>2.03904</v>
      </c>
      <c r="E23" s="384">
        <v>1.1150807026987599</v>
      </c>
      <c r="F23" s="384">
        <v>0.45334482962450201</v>
      </c>
      <c r="G23" s="384">
        <v>1.3422795213852701E-2</v>
      </c>
      <c r="H23" s="384">
        <v>1.1683799177934999</v>
      </c>
      <c r="I23" s="423"/>
      <c r="J23" s="424">
        <f t="shared" ref="J23:J86" si="1">B23*$J$100-G23*$J$100</f>
        <v>8.8059310092278356</v>
      </c>
      <c r="K23" s="424">
        <f t="shared" ref="K23:K86" si="2">C23*$J$100</f>
        <v>8.6927667199999998</v>
      </c>
      <c r="L23" s="424">
        <f>J23+K23</f>
        <v>17.498697729227835</v>
      </c>
      <c r="M23" s="390"/>
      <c r="N23" s="390"/>
      <c r="O23" s="390"/>
      <c r="Q23" s="673"/>
      <c r="R23" s="673"/>
      <c r="T23" s="424"/>
      <c r="BX23" s="423"/>
      <c r="BY23" s="423"/>
      <c r="CA23" s="413"/>
    </row>
    <row r="24" spans="1:93" ht="16.5" customHeight="1" x14ac:dyDescent="0.25">
      <c r="A24" s="384">
        <v>1960</v>
      </c>
      <c r="B24" s="384">
        <v>2.56194087824161</v>
      </c>
      <c r="C24" s="384">
        <v>2.0771199999999999</v>
      </c>
      <c r="D24" s="384">
        <v>1.50804</v>
      </c>
      <c r="E24" s="384">
        <v>1.0836860219676601</v>
      </c>
      <c r="F24" s="384">
        <v>0.73353408430057798</v>
      </c>
      <c r="G24" s="384">
        <v>1.46426370822483E-2</v>
      </c>
      <c r="H24" s="384">
        <v>1.2991581348911301</v>
      </c>
      <c r="I24" s="423"/>
      <c r="J24" s="424">
        <f t="shared" si="1"/>
        <v>9.3333007556079028</v>
      </c>
      <c r="K24" s="424">
        <f t="shared" si="2"/>
        <v>7.6105676799999999</v>
      </c>
      <c r="L24" s="424">
        <f t="shared" ref="L24:L87" si="3">J24+K24</f>
        <v>16.943868435607904</v>
      </c>
      <c r="M24" s="390"/>
      <c r="N24" s="390"/>
      <c r="O24" s="390"/>
      <c r="Q24" s="390"/>
      <c r="R24" s="390"/>
      <c r="T24" s="424"/>
      <c r="BX24" s="423"/>
      <c r="BY24" s="423"/>
      <c r="CA24" s="413"/>
    </row>
    <row r="25" spans="1:93" ht="16.5" customHeight="1" x14ac:dyDescent="0.25">
      <c r="A25" s="384">
        <v>1961</v>
      </c>
      <c r="B25" s="384">
        <v>2.5695934742662998</v>
      </c>
      <c r="C25" s="384">
        <v>2.08246666666667</v>
      </c>
      <c r="D25" s="384">
        <v>1.65672</v>
      </c>
      <c r="E25" s="384">
        <v>1.02492870186467</v>
      </c>
      <c r="F25" s="384">
        <v>0.68219471789808594</v>
      </c>
      <c r="G25" s="384">
        <v>1.5615359604053299E-2</v>
      </c>
      <c r="H25" s="384">
        <v>1.27260136156616</v>
      </c>
      <c r="I25" s="423"/>
      <c r="J25" s="424">
        <f t="shared" si="1"/>
        <v>9.3577758121224726</v>
      </c>
      <c r="K25" s="424">
        <f t="shared" si="2"/>
        <v>7.6301578666666794</v>
      </c>
      <c r="L25" s="424">
        <f t="shared" si="3"/>
        <v>16.987933678789151</v>
      </c>
      <c r="M25" s="390"/>
      <c r="N25" s="390"/>
      <c r="O25" s="390"/>
      <c r="Q25" s="390"/>
      <c r="R25" s="390"/>
      <c r="T25" s="424"/>
      <c r="BX25" s="423"/>
      <c r="BY25" s="423"/>
      <c r="CA25" s="413"/>
    </row>
    <row r="26" spans="1:93" ht="16.5" customHeight="1" x14ac:dyDescent="0.25">
      <c r="A26" s="384">
        <v>1962</v>
      </c>
      <c r="B26" s="384">
        <v>2.6602731387428702</v>
      </c>
      <c r="C26" s="384">
        <v>1.9482533333333301</v>
      </c>
      <c r="D26" s="384">
        <v>1.1894400000000001</v>
      </c>
      <c r="E26" s="384">
        <v>1.0692683448398901</v>
      </c>
      <c r="F26" s="384">
        <v>1.13320924266558</v>
      </c>
      <c r="G26" s="384">
        <v>1.67470095827085E-2</v>
      </c>
      <c r="H26" s="384">
        <v>1.1998618749880401</v>
      </c>
      <c r="I26" s="423"/>
      <c r="J26" s="424">
        <f t="shared" si="1"/>
        <v>9.6858797372428338</v>
      </c>
      <c r="K26" s="424">
        <f t="shared" si="2"/>
        <v>7.1384002133333215</v>
      </c>
      <c r="L26" s="424">
        <f t="shared" si="3"/>
        <v>16.824279950576155</v>
      </c>
      <c r="M26" s="390"/>
      <c r="N26" s="390"/>
      <c r="O26" s="390"/>
      <c r="Q26" s="390"/>
      <c r="R26" s="390"/>
      <c r="T26" s="424"/>
      <c r="BX26" s="423"/>
      <c r="BY26" s="423"/>
      <c r="CA26" s="413"/>
    </row>
    <row r="27" spans="1:93" ht="16.5" customHeight="1" x14ac:dyDescent="0.25">
      <c r="A27" s="384">
        <v>1963</v>
      </c>
      <c r="B27" s="384">
        <v>2.8020681399908098</v>
      </c>
      <c r="C27" s="384">
        <v>1.89774333333333</v>
      </c>
      <c r="D27" s="384">
        <v>1.21068</v>
      </c>
      <c r="E27" s="384">
        <v>1.26652315846873</v>
      </c>
      <c r="F27" s="384">
        <v>0.77312718275346604</v>
      </c>
      <c r="G27" s="384">
        <v>1.7818609427555001E-2</v>
      </c>
      <c r="H27" s="384">
        <v>1.43166252267439</v>
      </c>
      <c r="I27" s="423"/>
      <c r="J27" s="424">
        <f t="shared" si="1"/>
        <v>10.201490279983767</v>
      </c>
      <c r="K27" s="424">
        <f t="shared" si="2"/>
        <v>6.9533315733333216</v>
      </c>
      <c r="L27" s="424">
        <f t="shared" si="3"/>
        <v>17.154821853317088</v>
      </c>
      <c r="M27" s="390"/>
      <c r="N27" s="390"/>
      <c r="O27" s="390"/>
      <c r="Q27" s="390"/>
      <c r="R27" s="390"/>
      <c r="T27" s="424"/>
      <c r="BX27" s="423"/>
      <c r="BY27" s="423"/>
      <c r="CA27" s="413"/>
    </row>
    <row r="28" spans="1:93" ht="16.5" customHeight="1" x14ac:dyDescent="0.25">
      <c r="A28" s="384">
        <v>1964</v>
      </c>
      <c r="B28" s="384">
        <v>2.95427665161876</v>
      </c>
      <c r="C28" s="384">
        <v>1.8176633333333301</v>
      </c>
      <c r="D28" s="384">
        <v>1.0407599999999999</v>
      </c>
      <c r="E28" s="384">
        <v>1.36621767561798</v>
      </c>
      <c r="F28" s="384">
        <v>0.98601234643870606</v>
      </c>
      <c r="G28" s="384">
        <v>1.9487750019652E-2</v>
      </c>
      <c r="H28" s="384">
        <v>1.3594622128757501</v>
      </c>
      <c r="I28" s="423"/>
      <c r="J28" s="424">
        <f t="shared" si="1"/>
        <v>10.753066535459132</v>
      </c>
      <c r="K28" s="424">
        <f t="shared" si="2"/>
        <v>6.6599184533333213</v>
      </c>
      <c r="L28" s="424">
        <f t="shared" si="3"/>
        <v>17.412984988792452</v>
      </c>
      <c r="M28" s="390"/>
      <c r="N28" s="390"/>
      <c r="O28" s="390"/>
      <c r="Q28" s="390"/>
      <c r="R28" s="390"/>
      <c r="T28" s="424"/>
      <c r="BX28" s="423"/>
      <c r="BY28" s="423"/>
      <c r="CA28" s="413"/>
    </row>
    <row r="29" spans="1:93" ht="16.5" customHeight="1" x14ac:dyDescent="0.25">
      <c r="A29" s="384">
        <v>1965</v>
      </c>
      <c r="B29" s="384">
        <v>3.08695493416446</v>
      </c>
      <c r="C29" s="384">
        <v>1.74274666666667</v>
      </c>
      <c r="D29" s="384">
        <v>2.3363999999999998</v>
      </c>
      <c r="E29" s="384">
        <v>1.45562448514609</v>
      </c>
      <c r="F29" s="384">
        <v>0.34977799911283203</v>
      </c>
      <c r="G29" s="384">
        <v>2.0532103966719398E-2</v>
      </c>
      <c r="H29" s="384">
        <v>0.66736701260548503</v>
      </c>
      <c r="I29" s="423"/>
      <c r="J29" s="424">
        <f t="shared" si="1"/>
        <v>11.235373249844521</v>
      </c>
      <c r="K29" s="424">
        <f t="shared" si="2"/>
        <v>6.3854237866666788</v>
      </c>
      <c r="L29" s="424">
        <f t="shared" si="3"/>
        <v>17.620797036511199</v>
      </c>
      <c r="M29" s="390"/>
      <c r="N29" s="390"/>
      <c r="O29" s="390"/>
      <c r="Q29" s="390"/>
      <c r="R29" s="390"/>
      <c r="T29" s="424"/>
      <c r="BX29" s="423"/>
      <c r="BY29" s="423"/>
      <c r="CA29" s="413"/>
    </row>
    <row r="30" spans="1:93" ht="16.5" customHeight="1" x14ac:dyDescent="0.25">
      <c r="A30" s="384">
        <v>1966</v>
      </c>
      <c r="B30" s="384">
        <v>3.2376160536302701</v>
      </c>
      <c r="C30" s="384">
        <v>1.61494</v>
      </c>
      <c r="D30" s="384">
        <v>2.3363999999999998</v>
      </c>
      <c r="E30" s="384">
        <v>1.3756443020254101</v>
      </c>
      <c r="F30" s="384">
        <v>1.12998958488267</v>
      </c>
      <c r="G30" s="384">
        <v>2.2035197943429102E-2</v>
      </c>
      <c r="H30" s="384">
        <v>-1.1513031221238999E-2</v>
      </c>
      <c r="I30" s="423"/>
      <c r="J30" s="424">
        <f t="shared" si="1"/>
        <v>11.781888255236584</v>
      </c>
      <c r="K30" s="424">
        <f t="shared" si="2"/>
        <v>5.9171401600000006</v>
      </c>
      <c r="L30" s="424">
        <f t="shared" si="3"/>
        <v>17.699028415236583</v>
      </c>
      <c r="M30" s="390"/>
      <c r="N30" s="390"/>
      <c r="O30" s="390"/>
      <c r="Q30" s="390"/>
      <c r="R30" s="390"/>
      <c r="T30" s="424"/>
      <c r="BX30" s="423"/>
      <c r="BY30" s="423"/>
      <c r="CA30" s="413"/>
    </row>
    <row r="31" spans="1:93" ht="16.5" customHeight="1" x14ac:dyDescent="0.25">
      <c r="A31" s="384">
        <v>1967</v>
      </c>
      <c r="B31" s="384">
        <v>3.3398937600782399</v>
      </c>
      <c r="C31" s="384">
        <v>1.7059299999999999</v>
      </c>
      <c r="D31" s="384">
        <v>1.2956399999999999</v>
      </c>
      <c r="E31" s="384">
        <v>1.2210667181966099</v>
      </c>
      <c r="F31" s="384">
        <v>1.33575791876102</v>
      </c>
      <c r="G31" s="384">
        <v>2.3113854841876599E-2</v>
      </c>
      <c r="H31" s="384">
        <v>1.1702452682787401</v>
      </c>
      <c r="I31" s="423"/>
      <c r="J31" s="424">
        <f t="shared" si="1"/>
        <v>12.152681572786035</v>
      </c>
      <c r="K31" s="424">
        <f t="shared" si="2"/>
        <v>6.2505275200000003</v>
      </c>
      <c r="L31" s="424">
        <f t="shared" si="3"/>
        <v>18.403209092786035</v>
      </c>
      <c r="M31" s="390"/>
      <c r="N31" s="390"/>
      <c r="O31" s="390"/>
      <c r="Q31" s="390"/>
      <c r="R31" s="390"/>
      <c r="T31" s="424"/>
      <c r="BX31" s="423"/>
      <c r="BY31" s="423"/>
      <c r="CA31" s="413"/>
    </row>
    <row r="32" spans="1:93" ht="16.5" customHeight="1" x14ac:dyDescent="0.25">
      <c r="A32" s="384">
        <v>1968</v>
      </c>
      <c r="B32" s="384">
        <v>3.5221816761647</v>
      </c>
      <c r="C32" s="384">
        <v>1.7268366666666699</v>
      </c>
      <c r="D32" s="384">
        <v>2.10276</v>
      </c>
      <c r="E32" s="384">
        <v>1.3577953891599599</v>
      </c>
      <c r="F32" s="384">
        <v>1.6021170394164499</v>
      </c>
      <c r="G32" s="384">
        <v>2.4712218993259299E-2</v>
      </c>
      <c r="H32" s="384">
        <v>0.16163369526169799</v>
      </c>
      <c r="I32" s="423"/>
      <c r="J32" s="424">
        <f t="shared" si="1"/>
        <v>12.814728091076159</v>
      </c>
      <c r="K32" s="424">
        <f t="shared" si="2"/>
        <v>6.3271295466666784</v>
      </c>
      <c r="L32" s="424">
        <f t="shared" si="3"/>
        <v>19.141857637742838</v>
      </c>
      <c r="M32" s="390"/>
      <c r="N32" s="390"/>
      <c r="O32" s="390"/>
      <c r="Q32" s="390"/>
      <c r="R32" s="390"/>
      <c r="T32" s="424"/>
      <c r="BX32" s="423"/>
      <c r="BY32" s="423"/>
      <c r="CA32" s="413"/>
    </row>
    <row r="33" spans="1:79" ht="16.5" customHeight="1" x14ac:dyDescent="0.25">
      <c r="A33" s="384">
        <v>1969</v>
      </c>
      <c r="B33" s="384">
        <v>3.7559490688550299</v>
      </c>
      <c r="C33" s="384">
        <v>1.89425333333333</v>
      </c>
      <c r="D33" s="384">
        <v>2.8036799999999999</v>
      </c>
      <c r="E33" s="384">
        <v>1.46998245208838</v>
      </c>
      <c r="F33" s="384">
        <v>0.58749273806444802</v>
      </c>
      <c r="G33" s="384">
        <v>2.6169345928090601E-2</v>
      </c>
      <c r="H33" s="384">
        <v>0.76287786610744102</v>
      </c>
      <c r="I33" s="423"/>
      <c r="J33" s="424">
        <f t="shared" si="1"/>
        <v>13.665912904804305</v>
      </c>
      <c r="K33" s="424">
        <f t="shared" si="2"/>
        <v>6.9405442133333217</v>
      </c>
      <c r="L33" s="424">
        <f t="shared" si="3"/>
        <v>20.606457118137627</v>
      </c>
      <c r="M33" s="390"/>
      <c r="N33" s="390"/>
      <c r="O33" s="390"/>
      <c r="Q33" s="390"/>
      <c r="R33" s="390"/>
      <c r="T33" s="424"/>
      <c r="BX33" s="423"/>
      <c r="BY33" s="423"/>
      <c r="CA33" s="413"/>
    </row>
    <row r="34" spans="1:79" ht="16.5" customHeight="1" x14ac:dyDescent="0.25">
      <c r="A34" s="384">
        <v>1970</v>
      </c>
      <c r="B34" s="384">
        <v>4.06635873653196</v>
      </c>
      <c r="C34" s="384">
        <v>1.82578333333333</v>
      </c>
      <c r="D34" s="384">
        <v>2.4001199999999998</v>
      </c>
      <c r="E34" s="384">
        <v>1.3473907171283199</v>
      </c>
      <c r="F34" s="384">
        <v>0.73058706203508195</v>
      </c>
      <c r="G34" s="384">
        <v>2.77334529663209E-2</v>
      </c>
      <c r="H34" s="384">
        <v>1.3863108377355799</v>
      </c>
      <c r="I34" s="423"/>
      <c r="J34" s="424">
        <f t="shared" si="1"/>
        <v>14.797523038984501</v>
      </c>
      <c r="K34" s="424">
        <f t="shared" si="2"/>
        <v>6.6896701333333217</v>
      </c>
      <c r="L34" s="424">
        <f t="shared" si="3"/>
        <v>21.487193172317824</v>
      </c>
      <c r="M34" s="390"/>
      <c r="N34" s="390"/>
      <c r="O34" s="390"/>
      <c r="Q34" s="390"/>
      <c r="R34" s="390"/>
      <c r="T34" s="424"/>
      <c r="BX34" s="423"/>
      <c r="BY34" s="423"/>
      <c r="CA34" s="413"/>
    </row>
    <row r="35" spans="1:79" ht="16.5" customHeight="1" x14ac:dyDescent="0.25">
      <c r="A35" s="384">
        <v>1971</v>
      </c>
      <c r="B35" s="384">
        <v>4.2314038357722099</v>
      </c>
      <c r="C35" s="384">
        <v>1.6756</v>
      </c>
      <c r="D35" s="384">
        <v>1.5505199999999999</v>
      </c>
      <c r="E35" s="384">
        <v>1.43617516369666</v>
      </c>
      <c r="F35" s="384">
        <v>1.65207005646128</v>
      </c>
      <c r="G35" s="384">
        <v>2.94422994228992E-2</v>
      </c>
      <c r="H35" s="384">
        <v>1.23879631619137</v>
      </c>
      <c r="I35" s="423"/>
      <c r="J35" s="424">
        <f t="shared" si="1"/>
        <v>15.395987069183874</v>
      </c>
      <c r="K35" s="424">
        <f t="shared" si="2"/>
        <v>6.1393984000000001</v>
      </c>
      <c r="L35" s="424">
        <f t="shared" si="3"/>
        <v>21.535385469183876</v>
      </c>
      <c r="M35" s="390"/>
      <c r="N35" s="390"/>
      <c r="O35" s="390"/>
      <c r="Q35" s="390"/>
      <c r="R35" s="390"/>
      <c r="T35" s="424"/>
      <c r="BX35" s="423"/>
      <c r="BY35" s="423"/>
      <c r="CA35" s="413"/>
    </row>
    <row r="36" spans="1:79" ht="16.5" customHeight="1" x14ac:dyDescent="0.25">
      <c r="A36" s="384">
        <v>1972</v>
      </c>
      <c r="B36" s="384">
        <v>4.4281060493545104</v>
      </c>
      <c r="C36" s="384">
        <v>1.75712</v>
      </c>
      <c r="D36" s="384">
        <v>3.1222799999999999</v>
      </c>
      <c r="E36" s="384">
        <v>1.64302574193225</v>
      </c>
      <c r="F36" s="384">
        <v>0.80847615754662805</v>
      </c>
      <c r="G36" s="384">
        <v>3.1215899775234E-2</v>
      </c>
      <c r="H36" s="384">
        <v>0.58022825010039802</v>
      </c>
      <c r="I36" s="423"/>
      <c r="J36" s="424">
        <f t="shared" si="1"/>
        <v>16.110205508058471</v>
      </c>
      <c r="K36" s="424">
        <f t="shared" si="2"/>
        <v>6.4380876800000006</v>
      </c>
      <c r="L36" s="424">
        <f t="shared" si="3"/>
        <v>22.548293188058473</v>
      </c>
      <c r="M36" s="390"/>
      <c r="N36" s="390"/>
      <c r="O36" s="390"/>
      <c r="Q36" s="390"/>
      <c r="R36" s="390"/>
      <c r="T36" s="424"/>
      <c r="BX36" s="423"/>
      <c r="BY36" s="423"/>
      <c r="CA36" s="413"/>
    </row>
    <row r="37" spans="1:79" ht="16.5" customHeight="1" x14ac:dyDescent="0.25">
      <c r="A37" s="384">
        <v>1973</v>
      </c>
      <c r="B37" s="384">
        <v>4.6608313443498597</v>
      </c>
      <c r="C37" s="384">
        <v>1.70695</v>
      </c>
      <c r="D37" s="384">
        <v>3.1010399999999998</v>
      </c>
      <c r="E37" s="384">
        <v>1.59349179781696</v>
      </c>
      <c r="F37" s="384">
        <v>1.14414004644052</v>
      </c>
      <c r="G37" s="384">
        <v>3.3593511503367701E-2</v>
      </c>
      <c r="H37" s="384">
        <v>0.49551598858901302</v>
      </c>
      <c r="I37" s="423"/>
      <c r="J37" s="424">
        <f t="shared" si="1"/>
        <v>16.954199419549546</v>
      </c>
      <c r="K37" s="424">
        <f t="shared" si="2"/>
        <v>6.2542648000000005</v>
      </c>
      <c r="L37" s="424">
        <f t="shared" si="3"/>
        <v>23.208464219549548</v>
      </c>
      <c r="M37" s="390"/>
      <c r="N37" s="390"/>
      <c r="O37" s="390"/>
      <c r="Q37" s="390"/>
      <c r="R37" s="390"/>
      <c r="T37" s="424"/>
      <c r="BX37" s="423"/>
      <c r="BY37" s="423"/>
      <c r="CA37" s="413"/>
    </row>
    <row r="38" spans="1:79" ht="16.5" customHeight="1" x14ac:dyDescent="0.25">
      <c r="A38" s="384">
        <v>1974</v>
      </c>
      <c r="B38" s="384">
        <v>4.6391680133349897</v>
      </c>
      <c r="C38" s="384">
        <v>1.72298</v>
      </c>
      <c r="D38" s="384">
        <v>1.44432</v>
      </c>
      <c r="E38" s="384">
        <v>1.5349863418716401</v>
      </c>
      <c r="F38" s="384">
        <v>2.9452702030157698</v>
      </c>
      <c r="G38" s="384">
        <v>3.4312048633754602E-2</v>
      </c>
      <c r="H38" s="384">
        <v>0.40325941981382502</v>
      </c>
      <c r="I38" s="423"/>
      <c r="J38" s="424">
        <f t="shared" si="1"/>
        <v>16.872192254665325</v>
      </c>
      <c r="K38" s="424">
        <f t="shared" si="2"/>
        <v>6.3129987200000004</v>
      </c>
      <c r="L38" s="424">
        <f t="shared" si="3"/>
        <v>23.185190974665325</v>
      </c>
      <c r="M38" s="390"/>
      <c r="N38" s="390"/>
      <c r="O38" s="390"/>
      <c r="Q38" s="390"/>
      <c r="R38" s="390"/>
      <c r="T38" s="424"/>
      <c r="BX38" s="423"/>
      <c r="BY38" s="423"/>
      <c r="CA38" s="413"/>
    </row>
    <row r="39" spans="1:79" ht="16.5" customHeight="1" x14ac:dyDescent="0.25">
      <c r="A39" s="384">
        <v>1975</v>
      </c>
      <c r="B39" s="384">
        <v>4.6365929985559902</v>
      </c>
      <c r="C39" s="384">
        <v>1.67126</v>
      </c>
      <c r="D39" s="384">
        <v>2.61252</v>
      </c>
      <c r="E39" s="384">
        <v>1.5228858612191101</v>
      </c>
      <c r="F39" s="384">
        <v>2.0945900342597099</v>
      </c>
      <c r="G39" s="384">
        <v>3.4625222797024902E-2</v>
      </c>
      <c r="H39" s="384">
        <v>4.3231880280153498E-2</v>
      </c>
      <c r="I39" s="423"/>
      <c r="J39" s="424">
        <f t="shared" si="1"/>
        <v>16.861609930380851</v>
      </c>
      <c r="K39" s="424">
        <f t="shared" si="2"/>
        <v>6.1234966399999999</v>
      </c>
      <c r="L39" s="424">
        <f t="shared" si="3"/>
        <v>22.98510657038085</v>
      </c>
      <c r="M39" s="390"/>
      <c r="N39" s="390"/>
      <c r="O39" s="390"/>
      <c r="Q39" s="390"/>
      <c r="R39" s="390"/>
      <c r="T39" s="424"/>
      <c r="BX39" s="423"/>
      <c r="BY39" s="423"/>
      <c r="CA39" s="413"/>
    </row>
    <row r="40" spans="1:79" ht="16.5" customHeight="1" x14ac:dyDescent="0.25">
      <c r="A40" s="384">
        <v>1976</v>
      </c>
      <c r="B40" s="384">
        <v>4.8751342008368201</v>
      </c>
      <c r="C40" s="384">
        <v>1.65400666666667</v>
      </c>
      <c r="D40" s="384">
        <v>2.0602800000000001</v>
      </c>
      <c r="E40" s="384">
        <v>1.6416969609827601</v>
      </c>
      <c r="F40" s="384">
        <v>2.1659623706181801</v>
      </c>
      <c r="G40" s="384">
        <v>3.6993470435108297E-2</v>
      </c>
      <c r="H40" s="384">
        <v>0.62420806546743302</v>
      </c>
      <c r="I40" s="423"/>
      <c r="J40" s="424">
        <f t="shared" si="1"/>
        <v>17.726947636191873</v>
      </c>
      <c r="K40" s="424">
        <f t="shared" si="2"/>
        <v>6.0602804266666785</v>
      </c>
      <c r="L40" s="424">
        <f t="shared" si="3"/>
        <v>23.787228062858553</v>
      </c>
      <c r="M40" s="390"/>
      <c r="N40" s="390"/>
      <c r="O40" s="390"/>
      <c r="Q40" s="390"/>
      <c r="R40" s="390"/>
      <c r="T40" s="424"/>
      <c r="BX40" s="423"/>
      <c r="BY40" s="423"/>
      <c r="CA40" s="413"/>
    </row>
    <row r="41" spans="1:79" ht="16.5" customHeight="1" x14ac:dyDescent="0.25">
      <c r="A41" s="384">
        <v>1977</v>
      </c>
      <c r="B41" s="384">
        <v>5.0103817337093002</v>
      </c>
      <c r="C41" s="384">
        <v>1.8067933333333299</v>
      </c>
      <c r="D41" s="384">
        <v>4.0780799999999999</v>
      </c>
      <c r="E41" s="384">
        <v>1.71068713200791</v>
      </c>
      <c r="F41" s="384">
        <v>1.1448208933185999</v>
      </c>
      <c r="G41" s="384">
        <v>3.8822475593092397E-2</v>
      </c>
      <c r="H41" s="384">
        <v>-0.15523543387697</v>
      </c>
      <c r="I41" s="423"/>
      <c r="J41" s="424">
        <f t="shared" si="1"/>
        <v>18.215793121737786</v>
      </c>
      <c r="K41" s="424">
        <f t="shared" si="2"/>
        <v>6.6200907733333212</v>
      </c>
      <c r="L41" s="424">
        <f t="shared" si="3"/>
        <v>24.835883895071106</v>
      </c>
      <c r="M41" s="390"/>
      <c r="N41" s="390"/>
      <c r="O41" s="390"/>
      <c r="Q41" s="390"/>
      <c r="R41" s="390"/>
      <c r="T41" s="424"/>
      <c r="BX41" s="423"/>
      <c r="BY41" s="423"/>
      <c r="CA41" s="413"/>
    </row>
    <row r="42" spans="1:79" ht="16.5" customHeight="1" x14ac:dyDescent="0.25">
      <c r="A42" s="384">
        <v>1978</v>
      </c>
      <c r="B42" s="384">
        <v>5.1923420657276997</v>
      </c>
      <c r="C42" s="384">
        <v>1.79145666666667</v>
      </c>
      <c r="D42" s="384">
        <v>2.73996</v>
      </c>
      <c r="E42" s="384">
        <v>1.7038625157305101</v>
      </c>
      <c r="F42" s="384">
        <v>2.11214814734769</v>
      </c>
      <c r="G42" s="384">
        <v>4.1363739588686499E-2</v>
      </c>
      <c r="H42" s="384">
        <v>0.38646432972748501</v>
      </c>
      <c r="I42" s="423"/>
      <c r="J42" s="424">
        <f t="shared" si="1"/>
        <v>18.873184586973345</v>
      </c>
      <c r="K42" s="424">
        <f t="shared" si="2"/>
        <v>6.5638972266666791</v>
      </c>
      <c r="L42" s="424">
        <f t="shared" si="3"/>
        <v>25.437081813640024</v>
      </c>
      <c r="M42" s="390"/>
      <c r="N42" s="390"/>
      <c r="O42" s="390"/>
      <c r="Q42" s="390"/>
      <c r="R42" s="390"/>
      <c r="T42" s="424"/>
      <c r="BX42" s="423"/>
      <c r="BY42" s="423"/>
      <c r="CA42" s="413"/>
    </row>
    <row r="43" spans="1:79" ht="16.5" customHeight="1" x14ac:dyDescent="0.25">
      <c r="A43" s="384">
        <v>1979</v>
      </c>
      <c r="B43" s="384">
        <v>5.3243969637532897</v>
      </c>
      <c r="C43" s="384">
        <v>1.5982066666666701</v>
      </c>
      <c r="D43" s="384">
        <v>4.5453599999999996</v>
      </c>
      <c r="E43" s="384">
        <v>1.6561138479147901</v>
      </c>
      <c r="F43" s="384">
        <v>1.0835907477790301</v>
      </c>
      <c r="G43" s="384">
        <v>4.2667137534983399E-2</v>
      </c>
      <c r="H43" s="384">
        <v>-0.40512810280885703</v>
      </c>
      <c r="I43" s="423"/>
      <c r="J43" s="424">
        <f t="shared" si="1"/>
        <v>19.352258083263877</v>
      </c>
      <c r="K43" s="424">
        <f t="shared" si="2"/>
        <v>5.8558292266666792</v>
      </c>
      <c r="L43" s="424">
        <f t="shared" si="3"/>
        <v>25.208087309930555</v>
      </c>
      <c r="M43" s="390"/>
      <c r="N43" s="390"/>
      <c r="O43" s="390"/>
      <c r="Q43" s="390"/>
      <c r="R43" s="390"/>
      <c r="T43" s="424"/>
      <c r="BX43" s="423"/>
      <c r="BY43" s="423"/>
      <c r="CA43" s="413"/>
    </row>
    <row r="44" spans="1:79" ht="16.5" customHeight="1" x14ac:dyDescent="0.25">
      <c r="A44" s="384">
        <v>1980</v>
      </c>
      <c r="B44" s="384">
        <v>5.2974325962693296</v>
      </c>
      <c r="C44" s="384">
        <v>1.63791333333333</v>
      </c>
      <c r="D44" s="384">
        <v>3.5683199999999999</v>
      </c>
      <c r="E44" s="384">
        <v>2.01193726605731</v>
      </c>
      <c r="F44" s="384">
        <v>0.24800394641288601</v>
      </c>
      <c r="G44" s="384">
        <v>4.3716565471164703E-2</v>
      </c>
      <c r="H44" s="384">
        <v>1.06336815166131</v>
      </c>
      <c r="I44" s="423"/>
      <c r="J44" s="424">
        <f t="shared" si="1"/>
        <v>19.249615536844477</v>
      </c>
      <c r="K44" s="424">
        <f t="shared" si="2"/>
        <v>6.0013144533333218</v>
      </c>
      <c r="L44" s="424">
        <f t="shared" si="3"/>
        <v>25.250929990177799</v>
      </c>
      <c r="M44" s="390"/>
      <c r="N44" s="390"/>
      <c r="O44" s="390"/>
      <c r="Q44" s="390"/>
      <c r="R44" s="390"/>
      <c r="T44" s="424"/>
      <c r="BX44" s="423"/>
      <c r="BY44" s="423"/>
      <c r="CA44" s="413"/>
    </row>
    <row r="45" spans="1:79" ht="16.5" customHeight="1" x14ac:dyDescent="0.25">
      <c r="A45" s="384">
        <v>1981</v>
      </c>
      <c r="B45" s="384">
        <v>5.1527720101352603</v>
      </c>
      <c r="C45" s="384">
        <v>1.5929533333333299</v>
      </c>
      <c r="D45" s="384">
        <v>2.4426000000000001</v>
      </c>
      <c r="E45" s="384">
        <v>1.9400585102715899</v>
      </c>
      <c r="F45" s="384">
        <v>1.6144792341429699</v>
      </c>
      <c r="G45" s="384">
        <v>4.43749743529743E-2</v>
      </c>
      <c r="H45" s="384">
        <v>0.70421262470105905</v>
      </c>
      <c r="I45" s="423"/>
      <c r="J45" s="424">
        <f t="shared" si="1"/>
        <v>18.717166739106297</v>
      </c>
      <c r="K45" s="424">
        <f t="shared" si="2"/>
        <v>5.8365810133333209</v>
      </c>
      <c r="L45" s="424">
        <f t="shared" si="3"/>
        <v>24.553747752439619</v>
      </c>
      <c r="M45" s="390"/>
      <c r="N45" s="390"/>
      <c r="O45" s="390"/>
      <c r="Q45" s="390"/>
      <c r="R45" s="390"/>
      <c r="T45" s="424"/>
      <c r="BX45" s="423"/>
      <c r="BY45" s="423"/>
      <c r="CA45" s="413"/>
    </row>
    <row r="46" spans="1:79" ht="16.5" customHeight="1" x14ac:dyDescent="0.25">
      <c r="A46" s="384">
        <v>1982</v>
      </c>
      <c r="B46" s="384">
        <v>5.1118292500087197</v>
      </c>
      <c r="C46" s="384">
        <v>1.5097033333333301</v>
      </c>
      <c r="D46" s="384">
        <v>2.10276</v>
      </c>
      <c r="E46" s="384">
        <v>2.0265635868473701</v>
      </c>
      <c r="F46" s="384">
        <v>1.3272186294032799</v>
      </c>
      <c r="G46" s="384">
        <v>4.4910709337558398E-2</v>
      </c>
      <c r="H46" s="384">
        <v>1.1200796577538501</v>
      </c>
      <c r="I46" s="423"/>
      <c r="J46" s="424">
        <f t="shared" si="1"/>
        <v>18.565189533019137</v>
      </c>
      <c r="K46" s="424">
        <f t="shared" si="2"/>
        <v>5.5315530133333217</v>
      </c>
      <c r="L46" s="424">
        <f t="shared" si="3"/>
        <v>24.096742546352459</v>
      </c>
      <c r="M46" s="390"/>
      <c r="N46" s="390"/>
      <c r="O46" s="390"/>
      <c r="Q46" s="390"/>
      <c r="R46" s="390"/>
      <c r="T46" s="424"/>
      <c r="BX46" s="423"/>
      <c r="BY46" s="423"/>
      <c r="CA46" s="413"/>
    </row>
    <row r="47" spans="1:79" ht="16.5" customHeight="1" x14ac:dyDescent="0.25">
      <c r="A47" s="384">
        <v>1983</v>
      </c>
      <c r="B47" s="384">
        <v>5.1587813982997002</v>
      </c>
      <c r="C47" s="384">
        <v>1.59384666666667</v>
      </c>
      <c r="D47" s="384">
        <v>3.9081600000000001</v>
      </c>
      <c r="E47" s="384">
        <v>2.2137032107753298</v>
      </c>
      <c r="F47" s="384">
        <v>0.20806598617498501</v>
      </c>
      <c r="G47" s="384">
        <v>4.6106053083967202E-2</v>
      </c>
      <c r="H47" s="384">
        <v>0.37659281493208202</v>
      </c>
      <c r="I47" s="423"/>
      <c r="J47" s="424">
        <f t="shared" si="1"/>
        <v>18.732842464870444</v>
      </c>
      <c r="K47" s="424">
        <f t="shared" si="2"/>
        <v>5.8398541866666793</v>
      </c>
      <c r="L47" s="424">
        <f t="shared" si="3"/>
        <v>24.572696651537122</v>
      </c>
      <c r="M47" s="390"/>
      <c r="N47" s="390"/>
      <c r="O47" s="390"/>
      <c r="Q47" s="390"/>
      <c r="R47" s="390"/>
      <c r="T47" s="424"/>
      <c r="BX47" s="423"/>
      <c r="BY47" s="423"/>
      <c r="CA47" s="413"/>
    </row>
    <row r="48" spans="1:79" ht="16.5" customHeight="1" x14ac:dyDescent="0.25">
      <c r="A48" s="384">
        <v>1984</v>
      </c>
      <c r="B48" s="384">
        <v>5.3103847561200404</v>
      </c>
      <c r="C48" s="384">
        <v>1.75349333333333</v>
      </c>
      <c r="D48" s="384">
        <v>2.61252</v>
      </c>
      <c r="E48" s="384">
        <v>2.0831262546188398</v>
      </c>
      <c r="F48" s="384">
        <v>1.88332051008408</v>
      </c>
      <c r="G48" s="384">
        <v>4.7416242761206498E-2</v>
      </c>
      <c r="H48" s="384">
        <v>0.43749508198924902</v>
      </c>
      <c r="I48" s="423"/>
      <c r="J48" s="424">
        <f t="shared" si="1"/>
        <v>19.283516632946771</v>
      </c>
      <c r="K48" s="424">
        <f t="shared" si="2"/>
        <v>6.4247995733333214</v>
      </c>
      <c r="L48" s="424">
        <f t="shared" si="3"/>
        <v>25.708316206280092</v>
      </c>
      <c r="M48" s="390"/>
      <c r="N48" s="390"/>
      <c r="O48" s="390"/>
      <c r="Q48" s="390"/>
      <c r="R48" s="390"/>
      <c r="T48" s="424"/>
      <c r="BX48" s="423"/>
      <c r="BY48" s="423"/>
      <c r="CA48" s="413"/>
    </row>
    <row r="49" spans="1:79" ht="16.5" customHeight="1" x14ac:dyDescent="0.25">
      <c r="A49" s="384">
        <v>1985</v>
      </c>
      <c r="B49" s="384">
        <v>5.4980521225738697</v>
      </c>
      <c r="C49" s="384">
        <v>1.8525499999999999</v>
      </c>
      <c r="D49" s="384">
        <v>3.5045999999999999</v>
      </c>
      <c r="E49" s="384">
        <v>2.02806959252954</v>
      </c>
      <c r="F49" s="384">
        <v>2.0402223859134798</v>
      </c>
      <c r="G49" s="384">
        <v>4.8517518485905797E-2</v>
      </c>
      <c r="H49" s="384">
        <v>-0.27080737435505498</v>
      </c>
      <c r="I49" s="423"/>
      <c r="J49" s="424">
        <f t="shared" si="1"/>
        <v>19.967094789378301</v>
      </c>
      <c r="K49" s="424">
        <f t="shared" si="2"/>
        <v>6.7877431999999995</v>
      </c>
      <c r="L49" s="424">
        <f t="shared" si="3"/>
        <v>26.754837989378302</v>
      </c>
      <c r="M49" s="390"/>
      <c r="N49" s="390"/>
      <c r="O49" s="390"/>
      <c r="Q49" s="390"/>
      <c r="R49" s="390"/>
      <c r="T49" s="424"/>
      <c r="BX49" s="423"/>
      <c r="BY49" s="423"/>
      <c r="CA49" s="413"/>
    </row>
    <row r="50" spans="1:79" ht="16.5" customHeight="1" x14ac:dyDescent="0.25">
      <c r="A50" s="384">
        <v>1986</v>
      </c>
      <c r="B50" s="384">
        <v>5.5780690057650499</v>
      </c>
      <c r="C50" s="384">
        <v>1.8950100000000001</v>
      </c>
      <c r="D50" s="384">
        <v>2.16648</v>
      </c>
      <c r="E50" s="384">
        <v>2.0459067182832902</v>
      </c>
      <c r="F50" s="384">
        <v>1.9531461561596699</v>
      </c>
      <c r="G50" s="384">
        <v>5.03025492648079E-2</v>
      </c>
      <c r="H50" s="384">
        <v>1.25724358205729</v>
      </c>
      <c r="I50" s="423"/>
      <c r="J50" s="424">
        <f t="shared" si="1"/>
        <v>20.253736296616889</v>
      </c>
      <c r="K50" s="424">
        <f t="shared" si="2"/>
        <v>6.9433166400000008</v>
      </c>
      <c r="L50" s="424">
        <f t="shared" si="3"/>
        <v>27.197052936616892</v>
      </c>
      <c r="M50" s="390"/>
      <c r="N50" s="390"/>
      <c r="O50" s="390"/>
      <c r="Q50" s="390"/>
      <c r="R50" s="390"/>
      <c r="T50" s="424"/>
      <c r="BX50" s="423"/>
      <c r="BY50" s="423"/>
      <c r="CA50" s="413"/>
    </row>
    <row r="51" spans="1:79" ht="16.5" customHeight="1" x14ac:dyDescent="0.25">
      <c r="A51" s="384">
        <v>1987</v>
      </c>
      <c r="B51" s="384">
        <v>5.7604231065043399</v>
      </c>
      <c r="C51" s="384">
        <v>1.77345666666667</v>
      </c>
      <c r="D51" s="384">
        <v>5.6285999999999996</v>
      </c>
      <c r="E51" s="384">
        <v>2.1102341158956199</v>
      </c>
      <c r="F51" s="384">
        <v>0.609053027323608</v>
      </c>
      <c r="G51" s="384">
        <v>5.2350959982803098E-2</v>
      </c>
      <c r="H51" s="384">
        <v>-0.86635833003102902</v>
      </c>
      <c r="I51" s="423"/>
      <c r="J51" s="424">
        <f t="shared" si="1"/>
        <v>20.914376344854912</v>
      </c>
      <c r="K51" s="424">
        <f t="shared" si="2"/>
        <v>6.4979452266666788</v>
      </c>
      <c r="L51" s="424">
        <f t="shared" si="3"/>
        <v>27.412321571521591</v>
      </c>
      <c r="M51" s="390"/>
      <c r="N51" s="390"/>
      <c r="O51" s="390"/>
      <c r="Q51" s="390"/>
      <c r="R51" s="390"/>
      <c r="T51" s="424"/>
      <c r="BX51" s="423"/>
      <c r="BY51" s="423"/>
      <c r="CA51" s="413"/>
    </row>
    <row r="52" spans="1:79" ht="16.5" customHeight="1" x14ac:dyDescent="0.25">
      <c r="A52" s="384">
        <v>1988</v>
      </c>
      <c r="B52" s="384">
        <v>5.9821932253838703</v>
      </c>
      <c r="C52" s="384">
        <v>1.68031666666667</v>
      </c>
      <c r="D52" s="384">
        <v>4.6090799999999996</v>
      </c>
      <c r="E52" s="384">
        <v>2.0709660640759502</v>
      </c>
      <c r="F52" s="384">
        <v>1.3603346650619701</v>
      </c>
      <c r="G52" s="384">
        <v>5.4950758381849298E-2</v>
      </c>
      <c r="H52" s="384">
        <v>-0.43282159546923998</v>
      </c>
      <c r="I52" s="423"/>
      <c r="J52" s="424">
        <f t="shared" si="1"/>
        <v>21.717416399095406</v>
      </c>
      <c r="K52" s="424">
        <f t="shared" si="2"/>
        <v>6.1566802666666796</v>
      </c>
      <c r="L52" s="424">
        <f t="shared" si="3"/>
        <v>27.874096665762085</v>
      </c>
      <c r="M52" s="390"/>
      <c r="N52" s="390"/>
      <c r="O52" s="390"/>
      <c r="Q52" s="390"/>
      <c r="R52" s="390"/>
      <c r="T52" s="424"/>
      <c r="BX52" s="423"/>
      <c r="BY52" s="423"/>
      <c r="CA52" s="413"/>
    </row>
    <row r="53" spans="1:79" ht="16.5" customHeight="1" x14ac:dyDescent="0.25">
      <c r="A53" s="384">
        <v>1989</v>
      </c>
      <c r="B53" s="384">
        <v>6.0590099433525504</v>
      </c>
      <c r="C53" s="384">
        <v>1.63232</v>
      </c>
      <c r="D53" s="384">
        <v>3.1010399999999998</v>
      </c>
      <c r="E53" s="384">
        <v>2.1162209965788299</v>
      </c>
      <c r="F53" s="384">
        <v>2.6863094672370602</v>
      </c>
      <c r="G53" s="384">
        <v>5.6775603358263697E-2</v>
      </c>
      <c r="H53" s="384">
        <v>-0.26901612382159801</v>
      </c>
      <c r="I53" s="423"/>
      <c r="J53" s="424">
        <f t="shared" si="1"/>
        <v>21.992186621739066</v>
      </c>
      <c r="K53" s="424">
        <f t="shared" si="2"/>
        <v>5.9808204800000002</v>
      </c>
      <c r="L53" s="424">
        <f t="shared" si="3"/>
        <v>27.973007101739064</v>
      </c>
      <c r="M53" s="390"/>
      <c r="N53" s="390"/>
      <c r="O53" s="390"/>
      <c r="Q53" s="390"/>
      <c r="R53" s="390"/>
      <c r="T53" s="424"/>
      <c r="BX53" s="423"/>
      <c r="BY53" s="423"/>
      <c r="CA53" s="413"/>
    </row>
    <row r="54" spans="1:79" ht="16.5" customHeight="1" x14ac:dyDescent="0.25">
      <c r="A54" s="508">
        <v>1990</v>
      </c>
      <c r="B54" s="508">
        <v>6.2041876851868301</v>
      </c>
      <c r="C54" s="508">
        <v>1.59090333333333</v>
      </c>
      <c r="D54" s="508">
        <v>2.5912799999999998</v>
      </c>
      <c r="E54" s="508">
        <v>2.2033415625745398</v>
      </c>
      <c r="F54" s="508">
        <v>1.84766135368803</v>
      </c>
      <c r="G54" s="508">
        <v>5.7645124349925803E-2</v>
      </c>
      <c r="H54" s="508">
        <v>1.0951629779076699</v>
      </c>
      <c r="I54" s="509"/>
      <c r="J54" s="427">
        <f t="shared" si="1"/>
        <v>22.520931942906419</v>
      </c>
      <c r="K54" s="427">
        <f t="shared" si="2"/>
        <v>5.8290698133333212</v>
      </c>
      <c r="L54" s="427">
        <f t="shared" si="3"/>
        <v>28.350001756239742</v>
      </c>
      <c r="M54" s="390"/>
      <c r="N54" s="424"/>
      <c r="O54" s="424"/>
      <c r="Q54" s="424"/>
      <c r="R54" s="424"/>
      <c r="T54" s="424"/>
      <c r="BX54" s="423"/>
      <c r="BY54" s="423"/>
      <c r="CA54" s="413"/>
    </row>
    <row r="55" spans="1:79" ht="16.5" customHeight="1" x14ac:dyDescent="0.25">
      <c r="A55" s="384">
        <v>1991</v>
      </c>
      <c r="B55" s="384">
        <v>6.3334036450393096</v>
      </c>
      <c r="C55" s="384">
        <v>1.56121666666667</v>
      </c>
      <c r="D55" s="384">
        <v>1.593</v>
      </c>
      <c r="E55" s="384">
        <v>2.3562924715132101</v>
      </c>
      <c r="F55" s="384">
        <v>1.7623091928766601</v>
      </c>
      <c r="G55" s="384">
        <v>5.9286250633414798E-2</v>
      </c>
      <c r="H55" s="384">
        <v>2.1237323966826902</v>
      </c>
      <c r="I55" s="423"/>
      <c r="J55" s="424">
        <f t="shared" si="1"/>
        <v>22.988366133103199</v>
      </c>
      <c r="K55" s="424">
        <f t="shared" si="2"/>
        <v>5.7202978666666793</v>
      </c>
      <c r="L55" s="424">
        <f t="shared" si="3"/>
        <v>28.708663999769879</v>
      </c>
      <c r="M55" s="390"/>
      <c r="N55" s="424"/>
      <c r="O55" s="424"/>
      <c r="Q55" s="424"/>
      <c r="R55" s="424"/>
      <c r="T55" s="424"/>
      <c r="BX55" s="423"/>
      <c r="BY55" s="423"/>
      <c r="CA55" s="413"/>
    </row>
    <row r="56" spans="1:79" ht="16.5" customHeight="1" x14ac:dyDescent="0.25">
      <c r="A56" s="384">
        <v>1992</v>
      </c>
      <c r="B56" s="384">
        <v>6.1464039482352701</v>
      </c>
      <c r="C56" s="384">
        <v>1.62879333333333</v>
      </c>
      <c r="D56" s="384">
        <v>1.52928</v>
      </c>
      <c r="E56" s="384">
        <v>2.49561163386897</v>
      </c>
      <c r="F56" s="384">
        <v>1.68289247238115</v>
      </c>
      <c r="G56" s="384">
        <v>6.1980431273782201E-2</v>
      </c>
      <c r="H56" s="384">
        <v>2.0054327440447</v>
      </c>
      <c r="I56" s="423"/>
      <c r="J56" s="424">
        <f t="shared" si="1"/>
        <v>22.293327766146891</v>
      </c>
      <c r="K56" s="424">
        <f t="shared" si="2"/>
        <v>5.9678987733333209</v>
      </c>
      <c r="L56" s="424">
        <f t="shared" si="3"/>
        <v>28.261226539480212</v>
      </c>
      <c r="M56" s="390"/>
      <c r="N56" s="424"/>
      <c r="O56" s="424"/>
      <c r="Q56" s="424"/>
      <c r="R56" s="424"/>
      <c r="T56" s="424"/>
      <c r="BX56" s="423"/>
      <c r="BY56" s="423"/>
      <c r="CA56" s="413"/>
    </row>
    <row r="57" spans="1:79" ht="16.5" customHeight="1" x14ac:dyDescent="0.25">
      <c r="A57" s="384">
        <v>1993</v>
      </c>
      <c r="B57" s="384">
        <v>6.2090262229967701</v>
      </c>
      <c r="C57" s="384">
        <v>1.56476333333333</v>
      </c>
      <c r="D57" s="384">
        <v>2.61252</v>
      </c>
      <c r="E57" s="384">
        <v>2.44703121403096</v>
      </c>
      <c r="F57" s="384">
        <v>2.2343691372252401</v>
      </c>
      <c r="G57" s="384">
        <v>6.4762511609189499E-2</v>
      </c>
      <c r="H57" s="384">
        <v>0.41510669346471801</v>
      </c>
      <c r="I57" s="423"/>
      <c r="J57" s="424">
        <f t="shared" si="1"/>
        <v>22.512582238524097</v>
      </c>
      <c r="K57" s="424">
        <f t="shared" si="2"/>
        <v>5.7332928533333209</v>
      </c>
      <c r="L57" s="424">
        <f t="shared" si="3"/>
        <v>28.245875091857418</v>
      </c>
      <c r="M57" s="390"/>
      <c r="N57" s="424"/>
      <c r="O57" s="424"/>
      <c r="Q57" s="424"/>
      <c r="R57" s="424"/>
      <c r="T57" s="424"/>
      <c r="BX57" s="423"/>
      <c r="BY57" s="423"/>
      <c r="CA57" s="413"/>
    </row>
    <row r="58" spans="1:79" ht="16.5" customHeight="1" x14ac:dyDescent="0.25">
      <c r="A58" s="384">
        <v>1994</v>
      </c>
      <c r="B58" s="384">
        <v>6.2703598085743204</v>
      </c>
      <c r="C58" s="384">
        <v>1.8201166666666699</v>
      </c>
      <c r="D58" s="384">
        <v>3.5258400000000001</v>
      </c>
      <c r="E58" s="384">
        <v>2.2952683050792899</v>
      </c>
      <c r="F58" s="384">
        <v>1.2442333429586701</v>
      </c>
      <c r="G58" s="384">
        <v>6.8138602483720903E-2</v>
      </c>
      <c r="H58" s="384">
        <v>0.95699622471931201</v>
      </c>
      <c r="I58" s="423"/>
      <c r="J58" s="424">
        <f t="shared" si="1"/>
        <v>22.724938499115957</v>
      </c>
      <c r="K58" s="424">
        <f t="shared" si="2"/>
        <v>6.6689074666666786</v>
      </c>
      <c r="L58" s="424">
        <f t="shared" si="3"/>
        <v>29.393845965782635</v>
      </c>
      <c r="M58" s="390"/>
      <c r="N58" s="424"/>
      <c r="O58" s="424"/>
      <c r="Q58" s="424"/>
      <c r="R58" s="424"/>
      <c r="T58" s="424"/>
      <c r="BX58" s="423"/>
      <c r="BY58" s="423"/>
      <c r="CA58" s="413"/>
    </row>
    <row r="59" spans="1:79" ht="16.5" customHeight="1" x14ac:dyDescent="0.25">
      <c r="A59" s="384">
        <v>1995</v>
      </c>
      <c r="B59" s="384">
        <v>6.4182963674981597</v>
      </c>
      <c r="C59" s="384">
        <v>1.7134499999999999</v>
      </c>
      <c r="D59" s="384">
        <v>4.2480000000000002</v>
      </c>
      <c r="E59" s="384">
        <v>2.2827177131207201</v>
      </c>
      <c r="F59" s="384">
        <v>1.4974883812570099</v>
      </c>
      <c r="G59" s="384">
        <v>7.13235987424677E-2</v>
      </c>
      <c r="H59" s="384">
        <v>3.2216674377956202E-2</v>
      </c>
      <c r="I59" s="423"/>
      <c r="J59" s="424">
        <f t="shared" si="1"/>
        <v>23.255308224720856</v>
      </c>
      <c r="K59" s="424">
        <f t="shared" si="2"/>
        <v>6.2780807999999997</v>
      </c>
      <c r="L59" s="424">
        <f t="shared" si="3"/>
        <v>29.533389024720854</v>
      </c>
      <c r="M59" s="390"/>
      <c r="N59" s="424"/>
      <c r="O59" s="424"/>
      <c r="Q59" s="424"/>
      <c r="R59" s="424"/>
      <c r="T59" s="424"/>
      <c r="BX59" s="423"/>
      <c r="BY59" s="423"/>
      <c r="CA59" s="413"/>
    </row>
    <row r="60" spans="1:79" ht="16.5" customHeight="1" x14ac:dyDescent="0.25">
      <c r="A60" s="384">
        <v>1996</v>
      </c>
      <c r="B60" s="384">
        <v>6.6139401557557198</v>
      </c>
      <c r="C60" s="384">
        <v>1.7854333333333301</v>
      </c>
      <c r="D60" s="384">
        <v>2.2302</v>
      </c>
      <c r="E60" s="384">
        <v>2.2733185113729601</v>
      </c>
      <c r="F60" s="384">
        <v>2.50232577530518</v>
      </c>
      <c r="G60" s="384">
        <v>7.4291646425226607E-2</v>
      </c>
      <c r="H60" s="384">
        <v>1.3192375559856899</v>
      </c>
      <c r="I60" s="423"/>
      <c r="J60" s="424">
        <f t="shared" si="1"/>
        <v>23.961272138186928</v>
      </c>
      <c r="K60" s="424">
        <f t="shared" si="2"/>
        <v>6.5418277333333217</v>
      </c>
      <c r="L60" s="424">
        <f t="shared" si="3"/>
        <v>30.503099871520249</v>
      </c>
      <c r="M60" s="390"/>
      <c r="N60" s="424"/>
      <c r="O60" s="424"/>
      <c r="Q60" s="424"/>
      <c r="R60" s="424"/>
      <c r="T60" s="424"/>
      <c r="BX60" s="423"/>
      <c r="BY60" s="423"/>
      <c r="CA60" s="413"/>
    </row>
    <row r="61" spans="1:79" ht="16.5" customHeight="1" x14ac:dyDescent="0.25">
      <c r="A61" s="384">
        <v>1997</v>
      </c>
      <c r="B61" s="384">
        <v>6.65401782970953</v>
      </c>
      <c r="C61" s="384">
        <v>2.1887599999999998</v>
      </c>
      <c r="D61" s="384">
        <v>4.1842800000000002</v>
      </c>
      <c r="E61" s="384">
        <v>2.3819585333684699</v>
      </c>
      <c r="F61" s="384">
        <v>2.54649283804233</v>
      </c>
      <c r="G61" s="384">
        <v>7.7053152304385197E-2</v>
      </c>
      <c r="H61" s="384">
        <v>-0.34700669400565098</v>
      </c>
      <c r="I61" s="423"/>
      <c r="J61" s="424">
        <f t="shared" si="1"/>
        <v>24.097998578012451</v>
      </c>
      <c r="K61" s="424">
        <f t="shared" si="2"/>
        <v>8.0196166399999989</v>
      </c>
      <c r="L61" s="424">
        <f t="shared" si="3"/>
        <v>32.117615218012446</v>
      </c>
      <c r="M61" s="390"/>
      <c r="N61" s="424"/>
      <c r="O61" s="424"/>
      <c r="Q61" s="424"/>
      <c r="R61" s="424"/>
      <c r="T61" s="424"/>
      <c r="BX61" s="423"/>
      <c r="BY61" s="423"/>
      <c r="CA61" s="413"/>
    </row>
    <row r="62" spans="1:79" ht="16.5" customHeight="1" x14ac:dyDescent="0.25">
      <c r="A62" s="384">
        <v>1998</v>
      </c>
      <c r="B62" s="384">
        <v>6.6309260368291199</v>
      </c>
      <c r="C62" s="384">
        <v>1.85377666666667</v>
      </c>
      <c r="D62" s="384">
        <v>6.0321600000000002</v>
      </c>
      <c r="E62" s="384">
        <v>2.4416077340297599</v>
      </c>
      <c r="F62" s="384">
        <v>1.38560007953065</v>
      </c>
      <c r="G62" s="384">
        <v>7.8040184882525399E-2</v>
      </c>
      <c r="H62" s="384">
        <v>-1.4527052949471499</v>
      </c>
      <c r="I62" s="423"/>
      <c r="J62" s="424">
        <f t="shared" si="1"/>
        <v>24.009773761532323</v>
      </c>
      <c r="K62" s="424">
        <f t="shared" si="2"/>
        <v>6.792237706666679</v>
      </c>
      <c r="L62" s="424">
        <f t="shared" si="3"/>
        <v>30.802011468199002</v>
      </c>
      <c r="M62" s="390"/>
      <c r="N62" s="424"/>
      <c r="O62" s="424"/>
      <c r="Q62" s="424"/>
      <c r="R62" s="424"/>
      <c r="T62" s="424"/>
      <c r="BX62" s="423"/>
      <c r="BY62" s="423"/>
      <c r="CA62" s="413"/>
    </row>
    <row r="63" spans="1:79" ht="16.5" customHeight="1" x14ac:dyDescent="0.25">
      <c r="A63" s="384">
        <v>1999</v>
      </c>
      <c r="B63" s="384">
        <v>6.7788675406908796</v>
      </c>
      <c r="C63" s="384">
        <v>1.7908999999999999</v>
      </c>
      <c r="D63" s="384">
        <v>2.8461599999999998</v>
      </c>
      <c r="E63" s="384">
        <v>2.23425946856316</v>
      </c>
      <c r="F63" s="384">
        <v>2.8402928678045098</v>
      </c>
      <c r="G63" s="384">
        <v>8.0723030598020898E-2</v>
      </c>
      <c r="H63" s="384">
        <v>0.56833217372518996</v>
      </c>
      <c r="I63" s="423"/>
      <c r="J63" s="424">
        <f t="shared" si="1"/>
        <v>24.542001484980236</v>
      </c>
      <c r="K63" s="424">
        <f t="shared" si="2"/>
        <v>6.5618575999999997</v>
      </c>
      <c r="L63" s="424">
        <f t="shared" si="3"/>
        <v>31.103859084980236</v>
      </c>
      <c r="M63" s="390"/>
      <c r="N63" s="424"/>
      <c r="O63" s="424"/>
      <c r="Q63" s="424"/>
      <c r="R63" s="424"/>
      <c r="T63" s="424"/>
      <c r="BX63" s="423"/>
      <c r="BY63" s="423"/>
      <c r="CA63" s="413"/>
    </row>
    <row r="64" spans="1:79" ht="16.5" customHeight="1" x14ac:dyDescent="0.25">
      <c r="A64" s="384">
        <v>2000</v>
      </c>
      <c r="B64" s="384">
        <v>6.9627411228150597</v>
      </c>
      <c r="C64" s="384">
        <v>1.67733666666667</v>
      </c>
      <c r="D64" s="384">
        <v>2.6549999999999998</v>
      </c>
      <c r="E64" s="384">
        <v>2.1911478639970698</v>
      </c>
      <c r="F64" s="384">
        <v>2.7201834598258299</v>
      </c>
      <c r="G64" s="384">
        <v>8.3438738298843906E-2</v>
      </c>
      <c r="H64" s="384">
        <v>0.99030772735999195</v>
      </c>
      <c r="I64" s="423"/>
      <c r="J64" s="424">
        <f t="shared" si="1"/>
        <v>25.205763936867417</v>
      </c>
      <c r="K64" s="424">
        <f t="shared" si="2"/>
        <v>6.1457615466666793</v>
      </c>
      <c r="L64" s="424">
        <f t="shared" si="3"/>
        <v>31.351525483534097</v>
      </c>
      <c r="M64" s="390"/>
      <c r="N64" s="424"/>
      <c r="O64" s="424"/>
      <c r="Q64" s="424"/>
      <c r="R64" s="424"/>
      <c r="T64" s="424"/>
      <c r="BX64" s="423"/>
      <c r="BY64" s="423"/>
      <c r="CA64" s="413"/>
    </row>
    <row r="65" spans="1:79" ht="16.5" customHeight="1" x14ac:dyDescent="0.25">
      <c r="A65" s="384">
        <v>2001</v>
      </c>
      <c r="B65" s="384">
        <v>7.0122799117529997</v>
      </c>
      <c r="C65" s="384">
        <v>1.4903666666666699</v>
      </c>
      <c r="D65" s="384">
        <v>3.9293999999999998</v>
      </c>
      <c r="E65" s="384">
        <v>2.10160761349522</v>
      </c>
      <c r="F65" s="384">
        <v>2.0153111874293801</v>
      </c>
      <c r="G65" s="384">
        <v>8.63157114017232E-2</v>
      </c>
      <c r="H65" s="384">
        <v>0.37001206609334503</v>
      </c>
      <c r="I65" s="423"/>
      <c r="J65" s="424">
        <f t="shared" si="1"/>
        <v>25.376732830087075</v>
      </c>
      <c r="K65" s="424">
        <f t="shared" si="2"/>
        <v>5.4607034666666792</v>
      </c>
      <c r="L65" s="424">
        <f t="shared" si="3"/>
        <v>30.837436296753754</v>
      </c>
      <c r="M65" s="390"/>
      <c r="N65" s="424"/>
      <c r="O65" s="424"/>
      <c r="Q65" s="424"/>
      <c r="R65" s="424"/>
      <c r="T65" s="424"/>
      <c r="BX65" s="423"/>
      <c r="BY65" s="423"/>
      <c r="CA65" s="413"/>
    </row>
    <row r="66" spans="1:79" ht="16.5" customHeight="1" x14ac:dyDescent="0.25">
      <c r="A66" s="384">
        <v>2002</v>
      </c>
      <c r="B66" s="384">
        <v>7.1684856830625003</v>
      </c>
      <c r="C66" s="384">
        <v>1.66312666666667</v>
      </c>
      <c r="D66" s="384">
        <v>5.0126400000000002</v>
      </c>
      <c r="E66" s="384">
        <v>2.4899647811151602</v>
      </c>
      <c r="F66" s="384">
        <v>1.0832699946706701</v>
      </c>
      <c r="G66" s="384">
        <v>9.0883603955489695E-2</v>
      </c>
      <c r="H66" s="384">
        <v>0.15485396998784801</v>
      </c>
      <c r="I66" s="423"/>
      <c r="J66" s="424">
        <f t="shared" si="1"/>
        <v>25.932334017848088</v>
      </c>
      <c r="K66" s="424">
        <f t="shared" si="2"/>
        <v>6.0936961066666786</v>
      </c>
      <c r="L66" s="424">
        <f t="shared" si="3"/>
        <v>32.026030124514769</v>
      </c>
      <c r="M66" s="390"/>
      <c r="N66" s="424"/>
      <c r="O66" s="424"/>
      <c r="Q66" s="424"/>
      <c r="R66" s="424"/>
      <c r="T66" s="424"/>
      <c r="BX66" s="423"/>
      <c r="BY66" s="423"/>
      <c r="CA66" s="413"/>
    </row>
    <row r="67" spans="1:79" ht="16.5" customHeight="1" x14ac:dyDescent="0.25">
      <c r="A67" s="384">
        <v>2003</v>
      </c>
      <c r="B67" s="384">
        <v>7.54713168213208</v>
      </c>
      <c r="C67" s="384">
        <v>1.9981466666666701</v>
      </c>
      <c r="D67" s="384">
        <v>4.8639599999999996</v>
      </c>
      <c r="E67" s="384">
        <v>2.59154156846924</v>
      </c>
      <c r="F67" s="384">
        <v>1.9877993838374299</v>
      </c>
      <c r="G67" s="384">
        <v>9.7629224388357805E-2</v>
      </c>
      <c r="H67" s="384">
        <v>4.3481721037190698E-3</v>
      </c>
      <c r="I67" s="423"/>
      <c r="J67" s="424">
        <f t="shared" si="1"/>
        <v>27.294977005172999</v>
      </c>
      <c r="K67" s="424">
        <f t="shared" si="2"/>
        <v>7.3212093866666796</v>
      </c>
      <c r="L67" s="424">
        <f t="shared" si="3"/>
        <v>34.616186391839676</v>
      </c>
      <c r="M67" s="390"/>
      <c r="N67" s="424"/>
      <c r="O67" s="424"/>
      <c r="Q67" s="424"/>
      <c r="R67" s="424"/>
      <c r="T67" s="424"/>
      <c r="BX67" s="423"/>
      <c r="BY67" s="423"/>
      <c r="CA67" s="413"/>
    </row>
    <row r="68" spans="1:79" ht="16.5" customHeight="1" x14ac:dyDescent="0.25">
      <c r="A68" s="384">
        <v>2004</v>
      </c>
      <c r="B68" s="384">
        <v>7.8084126611600402</v>
      </c>
      <c r="C68" s="384">
        <v>1.7586966666666699</v>
      </c>
      <c r="D68" s="384">
        <v>3.3134399999999999</v>
      </c>
      <c r="E68" s="384">
        <v>2.5747239569426199</v>
      </c>
      <c r="F68" s="384">
        <v>2.5174532133526299</v>
      </c>
      <c r="G68" s="384">
        <v>0.10410280977578799</v>
      </c>
      <c r="H68" s="384">
        <v>1.05738934775567</v>
      </c>
      <c r="I68" s="423"/>
      <c r="J68" s="424">
        <f t="shared" si="1"/>
        <v>28.228591295471904</v>
      </c>
      <c r="K68" s="424">
        <f t="shared" si="2"/>
        <v>6.4438645866666784</v>
      </c>
      <c r="L68" s="424">
        <f t="shared" si="3"/>
        <v>34.672455882138586</v>
      </c>
      <c r="M68" s="390"/>
      <c r="N68" s="424"/>
      <c r="O68" s="424"/>
      <c r="Q68" s="424"/>
      <c r="R68" s="424"/>
      <c r="T68" s="424"/>
      <c r="BX68" s="423"/>
      <c r="BY68" s="423"/>
      <c r="CA68" s="413"/>
    </row>
    <row r="69" spans="1:79" ht="16.5" customHeight="1" x14ac:dyDescent="0.25">
      <c r="A69" s="384">
        <v>2005</v>
      </c>
      <c r="B69" s="384">
        <v>8.0783161702420205</v>
      </c>
      <c r="C69" s="384">
        <v>1.6187533333333299</v>
      </c>
      <c r="D69" s="384">
        <v>5.2462799999999996</v>
      </c>
      <c r="E69" s="384">
        <v>2.62333357627565</v>
      </c>
      <c r="F69" s="384">
        <v>1.58563259713982</v>
      </c>
      <c r="G69" s="384">
        <v>0.11120796941929501</v>
      </c>
      <c r="H69" s="384">
        <v>0.130615360740586</v>
      </c>
      <c r="I69" s="423"/>
      <c r="J69" s="424">
        <f t="shared" si="1"/>
        <v>29.191484447814467</v>
      </c>
      <c r="K69" s="424">
        <f t="shared" si="2"/>
        <v>5.9311122133333214</v>
      </c>
      <c r="L69" s="424">
        <f t="shared" si="3"/>
        <v>35.122596661147789</v>
      </c>
      <c r="M69" s="390"/>
      <c r="N69" s="424"/>
      <c r="O69" s="424"/>
      <c r="Q69" s="424"/>
      <c r="R69" s="424"/>
      <c r="T69" s="424"/>
      <c r="BX69" s="423"/>
      <c r="BY69" s="423"/>
      <c r="CA69" s="413"/>
    </row>
    <row r="70" spans="1:79" ht="16.5" customHeight="1" x14ac:dyDescent="0.25">
      <c r="A70" s="384">
        <v>2006</v>
      </c>
      <c r="B70" s="384">
        <v>8.3499322342009794</v>
      </c>
      <c r="C70" s="384">
        <v>1.64676333333333</v>
      </c>
      <c r="D70" s="384">
        <v>3.7807200000000001</v>
      </c>
      <c r="E70" s="384">
        <v>2.72117171890448</v>
      </c>
      <c r="F70" s="384">
        <v>2.5377534980154901</v>
      </c>
      <c r="G70" s="384">
        <v>0.120674473108946</v>
      </c>
      <c r="H70" s="384">
        <v>0.83637587750539399</v>
      </c>
      <c r="I70" s="423"/>
      <c r="J70" s="424">
        <f t="shared" si="1"/>
        <v>30.15200043664121</v>
      </c>
      <c r="K70" s="424">
        <f t="shared" si="2"/>
        <v>6.0337408533333212</v>
      </c>
      <c r="L70" s="424">
        <f t="shared" si="3"/>
        <v>36.18574128997453</v>
      </c>
      <c r="M70" s="390"/>
      <c r="N70" s="424"/>
      <c r="O70" s="424"/>
      <c r="Q70" s="424"/>
      <c r="R70" s="424"/>
      <c r="T70" s="424"/>
      <c r="BX70" s="423"/>
      <c r="BY70" s="423"/>
      <c r="CA70" s="413"/>
    </row>
    <row r="71" spans="1:79" ht="16.5" customHeight="1" x14ac:dyDescent="0.25">
      <c r="A71" s="384">
        <v>2007</v>
      </c>
      <c r="B71" s="384">
        <v>8.5969583848848998</v>
      </c>
      <c r="C71" s="384">
        <v>1.5265299999999999</v>
      </c>
      <c r="D71" s="384">
        <v>4.5241199999999999</v>
      </c>
      <c r="E71" s="384">
        <v>2.6964669179346101</v>
      </c>
      <c r="F71" s="384">
        <v>2.35230286282001</v>
      </c>
      <c r="G71" s="384">
        <v>0.12999247665261801</v>
      </c>
      <c r="H71" s="384">
        <v>0.42060612747766601</v>
      </c>
      <c r="I71" s="423"/>
      <c r="J71" s="424">
        <f t="shared" si="1"/>
        <v>31.022963087763081</v>
      </c>
      <c r="K71" s="424">
        <f t="shared" si="2"/>
        <v>5.5932059199999999</v>
      </c>
      <c r="L71" s="424">
        <f t="shared" si="3"/>
        <v>36.616169007763084</v>
      </c>
      <c r="M71" s="390"/>
      <c r="N71" s="424"/>
      <c r="O71" s="424"/>
      <c r="Q71" s="424"/>
      <c r="R71" s="424"/>
      <c r="T71" s="424"/>
      <c r="BX71" s="423"/>
      <c r="BY71" s="423"/>
      <c r="CA71" s="413"/>
    </row>
    <row r="72" spans="1:79" ht="16.5" customHeight="1" x14ac:dyDescent="0.25">
      <c r="A72" s="384">
        <v>2008</v>
      </c>
      <c r="B72" s="384">
        <v>8.7471780259621106</v>
      </c>
      <c r="C72" s="384">
        <v>1.62418666666667</v>
      </c>
      <c r="D72" s="384">
        <v>3.7594799999999999</v>
      </c>
      <c r="E72" s="384">
        <v>2.7149269272813399</v>
      </c>
      <c r="F72" s="384">
        <v>2.6158125185960901</v>
      </c>
      <c r="G72" s="384">
        <v>0.135391435194431</v>
      </c>
      <c r="H72" s="384">
        <v>1.1457538115569199</v>
      </c>
      <c r="I72" s="423"/>
      <c r="J72" s="424">
        <f t="shared" si="1"/>
        <v>31.553586068572777</v>
      </c>
      <c r="K72" s="424">
        <f t="shared" si="2"/>
        <v>5.9510199466666789</v>
      </c>
      <c r="L72" s="424">
        <f t="shared" si="3"/>
        <v>37.504606015239453</v>
      </c>
      <c r="M72" s="390"/>
      <c r="N72" s="424"/>
      <c r="O72" s="424"/>
      <c r="Q72" s="424"/>
      <c r="R72" s="424"/>
      <c r="T72" s="424"/>
      <c r="BX72" s="423"/>
      <c r="BY72" s="423"/>
      <c r="CA72" s="413"/>
    </row>
    <row r="73" spans="1:79" ht="16.5" customHeight="1" x14ac:dyDescent="0.25">
      <c r="A73" s="384">
        <v>2009</v>
      </c>
      <c r="B73" s="384">
        <v>8.6007133141466596</v>
      </c>
      <c r="C73" s="384">
        <v>1.78352</v>
      </c>
      <c r="D73" s="384">
        <v>3.3559199999999998</v>
      </c>
      <c r="E73" s="384">
        <v>2.8337999119659099</v>
      </c>
      <c r="F73" s="384">
        <v>2.3770585959068899</v>
      </c>
      <c r="G73" s="384">
        <v>0.142564445812949</v>
      </c>
      <c r="H73" s="384">
        <v>1.67489036046091</v>
      </c>
      <c r="I73" s="423"/>
      <c r="J73" s="424">
        <f t="shared" si="1"/>
        <v>30.990657453574716</v>
      </c>
      <c r="K73" s="424">
        <f t="shared" si="2"/>
        <v>6.5348172800000004</v>
      </c>
      <c r="L73" s="424">
        <f t="shared" si="3"/>
        <v>37.525474733574718</v>
      </c>
      <c r="M73" s="390"/>
      <c r="N73" s="424"/>
      <c r="O73" s="424"/>
      <c r="Q73" s="424"/>
      <c r="R73" s="424"/>
      <c r="T73" s="424"/>
      <c r="BX73" s="423"/>
      <c r="BY73" s="423"/>
      <c r="CA73" s="413"/>
    </row>
    <row r="74" spans="1:79" ht="16.5" customHeight="1" x14ac:dyDescent="0.25">
      <c r="A74" s="384">
        <v>2010</v>
      </c>
      <c r="B74" s="384">
        <v>9.0932514660402397</v>
      </c>
      <c r="C74" s="384">
        <v>1.77888333333333</v>
      </c>
      <c r="D74" s="384">
        <v>5.0126400000000002</v>
      </c>
      <c r="E74" s="384">
        <v>2.8331858889502399</v>
      </c>
      <c r="F74" s="384">
        <v>2.6766678931449501</v>
      </c>
      <c r="G74" s="384">
        <v>0.152219570610857</v>
      </c>
      <c r="H74" s="384">
        <v>0.19742144666752501</v>
      </c>
      <c r="I74" s="423"/>
      <c r="J74" s="424">
        <f t="shared" si="1"/>
        <v>32.759940864853256</v>
      </c>
      <c r="K74" s="424">
        <f t="shared" si="2"/>
        <v>6.5178285333333212</v>
      </c>
      <c r="L74" s="424">
        <f t="shared" si="3"/>
        <v>39.277769398186578</v>
      </c>
      <c r="M74" s="390"/>
      <c r="N74" s="424"/>
      <c r="O74" s="424"/>
      <c r="Q74" s="424"/>
      <c r="R74" s="424"/>
      <c r="T74" s="424"/>
      <c r="BX74" s="423"/>
      <c r="BY74" s="423"/>
      <c r="CA74" s="413"/>
    </row>
    <row r="75" spans="1:79" ht="16.5" customHeight="1" x14ac:dyDescent="0.25">
      <c r="A75" s="384">
        <v>2011</v>
      </c>
      <c r="B75" s="384">
        <v>9.4104774801314495</v>
      </c>
      <c r="C75" s="384">
        <v>1.7446933333333301</v>
      </c>
      <c r="D75" s="384">
        <v>3.6957599999999999</v>
      </c>
      <c r="E75" s="384">
        <v>2.8671977486097902</v>
      </c>
      <c r="F75" s="384">
        <v>3.2927773256325898</v>
      </c>
      <c r="G75" s="384">
        <v>0.16350947191856799</v>
      </c>
      <c r="H75" s="384">
        <v>1.13592626730383</v>
      </c>
      <c r="I75" s="423"/>
      <c r="J75" s="424">
        <f t="shared" si="1"/>
        <v>33.880890782092003</v>
      </c>
      <c r="K75" s="424">
        <f t="shared" si="2"/>
        <v>6.3925563733333215</v>
      </c>
      <c r="L75" s="424">
        <f t="shared" si="3"/>
        <v>40.273447155425323</v>
      </c>
      <c r="M75" s="390"/>
      <c r="N75" s="424"/>
      <c r="O75" s="424"/>
      <c r="Q75" s="424"/>
      <c r="R75" s="424"/>
      <c r="T75" s="424"/>
      <c r="BX75" s="423"/>
      <c r="BY75" s="423"/>
      <c r="CA75" s="413"/>
    </row>
    <row r="76" spans="1:79" ht="16.5" customHeight="1" x14ac:dyDescent="0.25">
      <c r="A76" s="384">
        <v>2012</v>
      </c>
      <c r="B76" s="384">
        <v>9.5400478217997797</v>
      </c>
      <c r="C76" s="384">
        <v>1.82372333333333</v>
      </c>
      <c r="D76" s="384">
        <v>5.1188399999999996</v>
      </c>
      <c r="E76" s="384">
        <v>2.90632461484905</v>
      </c>
      <c r="F76" s="384">
        <v>1.84564469092019</v>
      </c>
      <c r="G76" s="384">
        <v>0.17137072339496101</v>
      </c>
      <c r="H76" s="384">
        <v>1.3215911259688999</v>
      </c>
      <c r="I76" s="423"/>
      <c r="J76" s="424">
        <f t="shared" si="1"/>
        <v>34.326832888555259</v>
      </c>
      <c r="K76" s="424">
        <f t="shared" si="2"/>
        <v>6.6821222933333217</v>
      </c>
      <c r="L76" s="424">
        <f t="shared" si="3"/>
        <v>41.008955181888581</v>
      </c>
      <c r="M76" s="390"/>
      <c r="N76" s="424"/>
      <c r="O76" s="424"/>
      <c r="Q76" s="424"/>
      <c r="R76" s="424"/>
      <c r="T76" s="424"/>
      <c r="BX76" s="423"/>
      <c r="BY76" s="423"/>
      <c r="CA76" s="413"/>
    </row>
    <row r="77" spans="1:79" ht="16.5" customHeight="1" x14ac:dyDescent="0.25">
      <c r="A77" s="384">
        <v>2013</v>
      </c>
      <c r="B77" s="384">
        <v>9.6276800429418099</v>
      </c>
      <c r="C77" s="384">
        <v>1.7247600000000001</v>
      </c>
      <c r="D77" s="384">
        <v>5.2038000000000002</v>
      </c>
      <c r="E77" s="384">
        <v>2.9549045595641701</v>
      </c>
      <c r="F77" s="384">
        <v>2.7151357016066302</v>
      </c>
      <c r="G77" s="384">
        <v>0.18121331998696499</v>
      </c>
      <c r="H77" s="384">
        <v>0.29738646178404399</v>
      </c>
      <c r="I77" s="423"/>
      <c r="J77" s="424">
        <f t="shared" si="1"/>
        <v>34.611854072906553</v>
      </c>
      <c r="K77" s="424">
        <f t="shared" si="2"/>
        <v>6.3195206400000004</v>
      </c>
      <c r="L77" s="424">
        <f t="shared" si="3"/>
        <v>40.931374712906553</v>
      </c>
      <c r="M77" s="390"/>
      <c r="N77" s="424"/>
      <c r="O77" s="424"/>
      <c r="Q77" s="424"/>
      <c r="R77" s="424"/>
      <c r="T77" s="424"/>
      <c r="BX77" s="423"/>
      <c r="BY77" s="423"/>
      <c r="CA77" s="413"/>
    </row>
    <row r="78" spans="1:79" ht="16.5" customHeight="1" x14ac:dyDescent="0.25">
      <c r="A78" s="384">
        <v>2014</v>
      </c>
      <c r="B78" s="384">
        <v>9.6795016109928795</v>
      </c>
      <c r="C78" s="384">
        <v>1.74943</v>
      </c>
      <c r="D78" s="384">
        <v>4.3117200000000002</v>
      </c>
      <c r="E78" s="384">
        <v>3.0820536893092498</v>
      </c>
      <c r="F78" s="384">
        <v>3.0386007525008298</v>
      </c>
      <c r="G78" s="384">
        <v>0.18724587912468299</v>
      </c>
      <c r="H78" s="384">
        <v>0.80931129005811497</v>
      </c>
      <c r="I78" s="423"/>
      <c r="J78" s="424">
        <f t="shared" si="1"/>
        <v>34.779625001565073</v>
      </c>
      <c r="K78" s="424">
        <f t="shared" si="2"/>
        <v>6.4099115200000005</v>
      </c>
      <c r="L78" s="424">
        <f t="shared" si="3"/>
        <v>41.189536521565074</v>
      </c>
      <c r="M78" s="390"/>
      <c r="N78" s="424"/>
      <c r="O78" s="424"/>
      <c r="Q78" s="424"/>
      <c r="R78" s="424"/>
      <c r="T78" s="424"/>
      <c r="BX78" s="423"/>
      <c r="BY78" s="423"/>
      <c r="CA78" s="413"/>
    </row>
    <row r="79" spans="1:79" ht="16.5" customHeight="1" x14ac:dyDescent="0.25">
      <c r="A79" s="384">
        <v>2015</v>
      </c>
      <c r="B79" s="384">
        <v>9.6625348016471904</v>
      </c>
      <c r="C79" s="384">
        <v>1.7774633333333301</v>
      </c>
      <c r="D79" s="384">
        <v>6.2657999999999996</v>
      </c>
      <c r="E79" s="384">
        <v>3.1682679701679102</v>
      </c>
      <c r="F79" s="384">
        <v>1.77528492572452</v>
      </c>
      <c r="G79" s="384">
        <v>0.189520788947975</v>
      </c>
      <c r="H79" s="384">
        <v>4.11244501401207E-2</v>
      </c>
      <c r="I79" s="423"/>
      <c r="J79" s="424">
        <f t="shared" si="1"/>
        <v>34.709123342529921</v>
      </c>
      <c r="K79" s="424">
        <f t="shared" si="2"/>
        <v>6.5126256533333216</v>
      </c>
      <c r="L79" s="424">
        <f t="shared" si="3"/>
        <v>41.221748995863244</v>
      </c>
      <c r="M79" s="390"/>
      <c r="N79" s="424"/>
      <c r="O79" s="424"/>
      <c r="Q79" s="424"/>
      <c r="R79" s="424"/>
      <c r="T79" s="424"/>
      <c r="BX79" s="423"/>
      <c r="BY79" s="423"/>
      <c r="CA79" s="413"/>
    </row>
    <row r="80" spans="1:79" ht="16.5" customHeight="1" x14ac:dyDescent="0.25">
      <c r="A80" s="384">
        <v>2016</v>
      </c>
      <c r="B80" s="384">
        <v>9.6596152727738698</v>
      </c>
      <c r="C80" s="384">
        <v>1.4674</v>
      </c>
      <c r="D80" s="384">
        <v>6.0321600000000002</v>
      </c>
      <c r="E80" s="384">
        <v>3.2876015333986399</v>
      </c>
      <c r="F80" s="384">
        <v>1.9837450074493299</v>
      </c>
      <c r="G80" s="384">
        <v>0.19217370866931999</v>
      </c>
      <c r="H80" s="384">
        <v>-0.36866497674341703</v>
      </c>
      <c r="I80" s="423"/>
      <c r="J80" s="424">
        <f t="shared" si="1"/>
        <v>34.688705890879071</v>
      </c>
      <c r="K80" s="424">
        <f t="shared" si="2"/>
        <v>5.3765536000000003</v>
      </c>
      <c r="L80" s="424">
        <f t="shared" si="3"/>
        <v>40.065259490879072</v>
      </c>
      <c r="M80" s="390"/>
      <c r="N80" s="424"/>
      <c r="O80" s="424"/>
      <c r="Q80" s="424"/>
      <c r="R80" s="424"/>
      <c r="T80" s="424"/>
      <c r="BX80" s="423"/>
      <c r="BY80" s="423"/>
      <c r="CA80" s="413"/>
    </row>
    <row r="81" spans="1:93" ht="16.5" customHeight="1" x14ac:dyDescent="0.25">
      <c r="A81" s="425">
        <v>2017</v>
      </c>
      <c r="B81" s="384">
        <v>9.8183979030964998</v>
      </c>
      <c r="C81" s="384">
        <v>1.4486266666666701</v>
      </c>
      <c r="D81" s="384">
        <v>4.5453599999999996</v>
      </c>
      <c r="E81" s="384">
        <v>3.1233252484655201</v>
      </c>
      <c r="F81" s="384">
        <v>2.84957903286799</v>
      </c>
      <c r="G81" s="384">
        <v>0.19518034045182001</v>
      </c>
      <c r="H81" s="384">
        <v>0.55357994797783905</v>
      </c>
      <c r="I81" s="423"/>
      <c r="J81" s="424">
        <f t="shared" si="1"/>
        <v>35.259469149530105</v>
      </c>
      <c r="K81" s="424">
        <f t="shared" si="2"/>
        <v>5.3077681066666793</v>
      </c>
      <c r="L81" s="424">
        <f t="shared" si="3"/>
        <v>40.567237256196783</v>
      </c>
      <c r="M81" s="390"/>
      <c r="N81" s="424"/>
      <c r="O81" s="424"/>
      <c r="Q81" s="424"/>
      <c r="R81" s="424"/>
      <c r="T81" s="424"/>
      <c r="BX81" s="423"/>
      <c r="BY81" s="423"/>
      <c r="CA81" s="413"/>
    </row>
    <row r="82" spans="1:93" ht="16.5" customHeight="1" x14ac:dyDescent="0.25">
      <c r="A82" s="384">
        <v>2018</v>
      </c>
      <c r="B82" s="384">
        <v>10.025655822044399</v>
      </c>
      <c r="C82" s="384">
        <v>1.33243</v>
      </c>
      <c r="D82" s="384">
        <v>5.0763600000000002</v>
      </c>
      <c r="E82" s="384">
        <v>3.21472337164517</v>
      </c>
      <c r="F82" s="384">
        <v>2.87823598244018</v>
      </c>
      <c r="G82" s="384">
        <v>0.19966123713412801</v>
      </c>
      <c r="H82" s="384">
        <v>-1.08947691750529E-2</v>
      </c>
      <c r="I82" s="423"/>
      <c r="J82" s="424">
        <f t="shared" si="1"/>
        <v>36.002444159111235</v>
      </c>
      <c r="K82" s="424">
        <f t="shared" si="2"/>
        <v>4.8820235200000006</v>
      </c>
      <c r="L82" s="424">
        <f t="shared" si="3"/>
        <v>40.884467679111239</v>
      </c>
      <c r="M82" s="390"/>
      <c r="N82" s="424"/>
      <c r="O82" s="424"/>
      <c r="Q82" s="424"/>
      <c r="R82" s="424"/>
      <c r="T82" s="424"/>
      <c r="W82" s="426"/>
      <c r="X82" s="426"/>
      <c r="Y82" s="426"/>
      <c r="Z82" s="426"/>
      <c r="BX82" s="423"/>
      <c r="BY82" s="423"/>
      <c r="CA82" s="413"/>
      <c r="CD82" s="426"/>
      <c r="CL82" s="426"/>
      <c r="CM82" s="426"/>
      <c r="CN82" s="426"/>
      <c r="CO82" s="426"/>
    </row>
    <row r="83" spans="1:93" ht="16.5" customHeight="1" x14ac:dyDescent="0.25">
      <c r="A83" s="384">
        <v>2019</v>
      </c>
      <c r="B83" s="384">
        <v>10.1218795542907</v>
      </c>
      <c r="C83" s="384">
        <v>1.3338366666666699</v>
      </c>
      <c r="D83" s="384">
        <v>5.31</v>
      </c>
      <c r="E83" s="384">
        <v>3.2422522425587599</v>
      </c>
      <c r="F83" s="384">
        <v>2.3839301774769899</v>
      </c>
      <c r="G83" s="384">
        <v>0.20957385873746601</v>
      </c>
      <c r="H83" s="384">
        <v>0.309959942184177</v>
      </c>
      <c r="I83" s="423"/>
      <c r="J83" s="427">
        <f t="shared" si="1"/>
        <v>36.318688068507051</v>
      </c>
      <c r="K83" s="427">
        <f t="shared" si="2"/>
        <v>4.8871775466666785</v>
      </c>
      <c r="L83" s="427">
        <f t="shared" si="3"/>
        <v>41.205865615173728</v>
      </c>
      <c r="M83" s="428"/>
      <c r="N83" s="427"/>
      <c r="O83" s="427"/>
      <c r="Q83" s="427"/>
      <c r="R83" s="427"/>
      <c r="T83" s="424"/>
      <c r="BX83" s="423"/>
      <c r="BY83" s="423"/>
      <c r="BZ83" s="413"/>
      <c r="CA83" s="413"/>
      <c r="CC83" s="413"/>
    </row>
    <row r="84" spans="1:93" ht="16.5" customHeight="1" x14ac:dyDescent="0.25">
      <c r="A84" s="384">
        <v>2020</v>
      </c>
      <c r="B84" s="384">
        <v>9.5955867436022899</v>
      </c>
      <c r="C84" s="384">
        <v>1.23268</v>
      </c>
      <c r="D84" s="384">
        <v>4.9489200000000002</v>
      </c>
      <c r="E84" s="384">
        <v>3.2433020590218198</v>
      </c>
      <c r="F84" s="384">
        <v>2.1009744206180301</v>
      </c>
      <c r="G84" s="384">
        <v>0.21364825016380901</v>
      </c>
      <c r="H84" s="384">
        <v>0.321422013798631</v>
      </c>
      <c r="I84" s="423"/>
      <c r="J84" s="424">
        <f t="shared" si="1"/>
        <v>34.375422639958593</v>
      </c>
      <c r="K84" s="424">
        <f t="shared" si="2"/>
        <v>4.5165395200000003</v>
      </c>
      <c r="L84" s="424">
        <f t="shared" si="3"/>
        <v>38.891962159958595</v>
      </c>
      <c r="M84" s="390"/>
      <c r="N84" s="424"/>
      <c r="O84" s="424"/>
      <c r="Q84" s="424"/>
      <c r="R84" s="424"/>
      <c r="T84" s="424"/>
      <c r="BX84" s="423"/>
      <c r="BY84" s="423"/>
      <c r="CA84" s="413"/>
    </row>
    <row r="85" spans="1:93" ht="16.5" customHeight="1" x14ac:dyDescent="0.25">
      <c r="A85" s="384">
        <v>2021</v>
      </c>
      <c r="B85" s="384">
        <v>10.061916972684999</v>
      </c>
      <c r="C85" s="384">
        <v>1.27104333333333</v>
      </c>
      <c r="D85" s="384">
        <v>5.0338799999999999</v>
      </c>
      <c r="E85" s="384">
        <v>3.1446148396106102</v>
      </c>
      <c r="F85" s="384">
        <v>2.5956295621839098</v>
      </c>
      <c r="G85" s="384">
        <v>0.22441715205118501</v>
      </c>
      <c r="H85" s="384">
        <v>0.33441875217262901</v>
      </c>
      <c r="J85" s="424">
        <f t="shared" si="1"/>
        <v>36.044599342802293</v>
      </c>
      <c r="K85" s="424">
        <f t="shared" si="2"/>
        <v>4.657102773333321</v>
      </c>
      <c r="L85" s="424">
        <f t="shared" si="3"/>
        <v>40.701702116135614</v>
      </c>
      <c r="M85" s="390"/>
      <c r="N85" s="424"/>
      <c r="O85" s="424"/>
      <c r="Q85" s="424"/>
      <c r="R85" s="424"/>
      <c r="T85" s="424"/>
    </row>
    <row r="86" spans="1:93" ht="16.5" customHeight="1" x14ac:dyDescent="0.25">
      <c r="A86" s="384">
        <v>2022</v>
      </c>
      <c r="B86" s="384">
        <v>10.2422957637073</v>
      </c>
      <c r="C86" s="384">
        <v>1.30605666666667</v>
      </c>
      <c r="D86" s="384">
        <v>4.8639599999999996</v>
      </c>
      <c r="E86" s="384">
        <v>3.1204508806876499</v>
      </c>
      <c r="F86" s="384">
        <v>3.1061842407253999</v>
      </c>
      <c r="G86" s="384">
        <v>0.220895925296486</v>
      </c>
      <c r="H86" s="384">
        <v>0.23686138366444001</v>
      </c>
      <c r="J86" s="424">
        <f t="shared" si="1"/>
        <v>36.718409007937225</v>
      </c>
      <c r="K86" s="424">
        <f t="shared" si="2"/>
        <v>4.7853916266666792</v>
      </c>
      <c r="L86" s="424">
        <f t="shared" si="3"/>
        <v>41.503800634603905</v>
      </c>
      <c r="M86" s="390"/>
      <c r="N86" s="424"/>
      <c r="O86" s="424"/>
      <c r="Q86" s="424"/>
      <c r="R86" s="424"/>
      <c r="T86" s="424"/>
    </row>
    <row r="87" spans="1:93" ht="16.5" customHeight="1" x14ac:dyDescent="0.25">
      <c r="A87" s="384">
        <v>2023</v>
      </c>
      <c r="B87" s="384">
        <v>10.3968461161941</v>
      </c>
      <c r="C87" s="384">
        <v>1.29518333333333</v>
      </c>
      <c r="D87" s="384">
        <v>5.7347999999999999</v>
      </c>
      <c r="E87" s="384">
        <v>3.2754312820837899</v>
      </c>
      <c r="F87" s="384">
        <v>2.0167046692162902</v>
      </c>
      <c r="G87" s="384">
        <v>0.22737067256584301</v>
      </c>
      <c r="H87" s="384">
        <v>0.43772282566148102</v>
      </c>
      <c r="J87" s="424">
        <f t="shared" ref="J87:J88" si="4">B87*$J$100-G87*$J$100</f>
        <v>37.260958025453938</v>
      </c>
      <c r="K87" s="424">
        <f t="shared" ref="K87:K88" si="5">C87*$J$100</f>
        <v>4.745551733333321</v>
      </c>
      <c r="L87" s="424">
        <f t="shared" si="3"/>
        <v>42.00650975878726</v>
      </c>
      <c r="M87" s="390"/>
      <c r="N87" s="424"/>
      <c r="O87" s="424"/>
      <c r="Q87" s="424"/>
      <c r="R87" s="424"/>
      <c r="T87" s="424"/>
    </row>
    <row r="88" spans="1:93" ht="16.5" customHeight="1" x14ac:dyDescent="0.25">
      <c r="A88" s="384">
        <v>2024</v>
      </c>
      <c r="B88" s="384">
        <v>10.5345464062896</v>
      </c>
      <c r="C88" s="384">
        <v>1.2515033333333301</v>
      </c>
      <c r="D88" s="384">
        <v>7.9225199999999996</v>
      </c>
      <c r="E88" s="384">
        <v>3.3889473172719402</v>
      </c>
      <c r="F88" s="384">
        <v>1.94215497985298</v>
      </c>
      <c r="G88" s="384">
        <v>0.22429050291431701</v>
      </c>
      <c r="H88" s="384">
        <v>-1.69186306041634</v>
      </c>
      <c r="J88" s="424">
        <f t="shared" si="4"/>
        <v>37.776777629967036</v>
      </c>
      <c r="K88" s="424">
        <f t="shared" si="5"/>
        <v>4.5855082133333216</v>
      </c>
      <c r="L88" s="424">
        <f t="shared" ref="L88:L89" si="6">J88+K88</f>
        <v>42.362285843300356</v>
      </c>
      <c r="M88" s="390"/>
      <c r="N88" s="424"/>
      <c r="O88" s="424"/>
      <c r="Q88" s="424"/>
      <c r="R88" s="424"/>
      <c r="T88" s="424"/>
    </row>
    <row r="89" spans="1:93" ht="16.5" customHeight="1" x14ac:dyDescent="0.25">
      <c r="H89" s="384" t="s">
        <v>687</v>
      </c>
      <c r="I89" s="390">
        <v>2025</v>
      </c>
      <c r="J89" s="510">
        <v>38.106332799999997</v>
      </c>
      <c r="K89" s="510">
        <v>4.1226717321120008</v>
      </c>
      <c r="L89" s="424">
        <f t="shared" si="6"/>
        <v>42.229004532112</v>
      </c>
      <c r="M89" s="390"/>
      <c r="N89" s="424"/>
      <c r="O89" s="424"/>
      <c r="Q89" s="424"/>
      <c r="R89" s="424"/>
      <c r="T89" s="424"/>
    </row>
    <row r="90" spans="1:93" ht="16.5" customHeight="1" x14ac:dyDescent="0.25">
      <c r="I90" s="390"/>
    </row>
    <row r="91" spans="1:93" ht="16.5" customHeight="1" x14ac:dyDescent="0.25">
      <c r="I91" s="390">
        <v>2020</v>
      </c>
      <c r="J91" s="429">
        <f t="shared" ref="J91:L96" si="7">J84/J83-1</f>
        <v>-5.3505936802643372E-2</v>
      </c>
      <c r="K91" s="429">
        <f t="shared" si="7"/>
        <v>-7.5838870826265281E-2</v>
      </c>
      <c r="L91" s="429">
        <f t="shared" si="7"/>
        <v>-5.6154710516821638E-2</v>
      </c>
    </row>
    <row r="92" spans="1:93" ht="16.5" customHeight="1" x14ac:dyDescent="0.25">
      <c r="I92" s="390">
        <f>I91+1</f>
        <v>2021</v>
      </c>
      <c r="J92" s="429">
        <f t="shared" si="7"/>
        <v>4.8557270708387446E-2</v>
      </c>
      <c r="K92" s="429">
        <f t="shared" si="7"/>
        <v>3.1121891596626705E-2</v>
      </c>
      <c r="L92" s="429">
        <f t="shared" si="7"/>
        <v>4.6532492979751039E-2</v>
      </c>
    </row>
    <row r="93" spans="1:93" ht="16.5" customHeight="1" x14ac:dyDescent="0.25">
      <c r="I93" s="390">
        <f t="shared" ref="I93:I96" si="8">I92+1</f>
        <v>2022</v>
      </c>
      <c r="J93" s="429">
        <f t="shared" si="7"/>
        <v>1.8693775972557392E-2</v>
      </c>
      <c r="K93" s="429">
        <f t="shared" si="7"/>
        <v>2.7546923393647837E-2</v>
      </c>
      <c r="L93" s="429">
        <f t="shared" si="7"/>
        <v>1.9706756149402205E-2</v>
      </c>
    </row>
    <row r="94" spans="1:93" ht="16.5" customHeight="1" x14ac:dyDescent="0.25">
      <c r="I94" s="390">
        <f t="shared" si="8"/>
        <v>2023</v>
      </c>
      <c r="J94" s="429">
        <f t="shared" si="7"/>
        <v>1.4775940248376029E-2</v>
      </c>
      <c r="K94" s="429">
        <f t="shared" si="7"/>
        <v>-8.3253151343664067E-3</v>
      </c>
      <c r="L94" s="429">
        <f t="shared" si="7"/>
        <v>1.211236360277379E-2</v>
      </c>
    </row>
    <row r="95" spans="1:93" ht="15.75" customHeight="1" x14ac:dyDescent="0.25">
      <c r="I95" s="390">
        <f t="shared" si="8"/>
        <v>2024</v>
      </c>
      <c r="J95" s="429">
        <f t="shared" si="7"/>
        <v>1.3843433766805635E-2</v>
      </c>
      <c r="K95" s="429">
        <f t="shared" si="7"/>
        <v>-3.3724955283035873E-2</v>
      </c>
      <c r="L95" s="429">
        <f t="shared" si="7"/>
        <v>8.4695464240198692E-3</v>
      </c>
    </row>
    <row r="96" spans="1:93" ht="16.5" customHeight="1" x14ac:dyDescent="0.25">
      <c r="I96" s="390">
        <f t="shared" si="8"/>
        <v>2025</v>
      </c>
      <c r="J96" s="429">
        <f t="shared" si="7"/>
        <v>8.7237501636860948E-3</v>
      </c>
      <c r="K96" s="429">
        <f t="shared" si="7"/>
        <v>-0.10093460957621392</v>
      </c>
      <c r="L96" s="429">
        <f t="shared" si="7"/>
        <v>-3.1462256706676905E-3</v>
      </c>
    </row>
    <row r="97" spans="10:10" ht="16.5" customHeight="1" x14ac:dyDescent="0.25"/>
    <row r="98" spans="10:10" ht="16.5" customHeight="1" x14ac:dyDescent="0.25">
      <c r="J98" s="390" t="s">
        <v>440</v>
      </c>
    </row>
    <row r="99" spans="10:10" ht="16.5" customHeight="1" x14ac:dyDescent="0.25"/>
    <row r="100" spans="10:10" ht="15.75" customHeight="1" x14ac:dyDescent="0.25">
      <c r="J100" s="430">
        <v>3.6640000000000001</v>
      </c>
    </row>
    <row r="101" spans="10:10" ht="15.75" customHeight="1" x14ac:dyDescent="0.25"/>
    <row r="102" spans="10:10" ht="15.75" customHeight="1" x14ac:dyDescent="0.25">
      <c r="J102" s="413"/>
    </row>
    <row r="103" spans="10:10" ht="15.75" customHeight="1" x14ac:dyDescent="0.25">
      <c r="J103" s="424"/>
    </row>
    <row r="104" spans="10:10" ht="15.75" customHeight="1" x14ac:dyDescent="0.25"/>
    <row r="105" spans="10:10" ht="15.75" customHeight="1" x14ac:dyDescent="0.25"/>
    <row r="106" spans="10:10" ht="15.75" customHeight="1" x14ac:dyDescent="0.25"/>
    <row r="107" spans="10:10" ht="15.75" customHeight="1" x14ac:dyDescent="0.25"/>
    <row r="108" spans="10:10" ht="15.75" customHeight="1" x14ac:dyDescent="0.25"/>
    <row r="109" spans="10:10" ht="15.75" customHeight="1" x14ac:dyDescent="0.25"/>
    <row r="110" spans="10:10" ht="15.75" customHeight="1" x14ac:dyDescent="0.25"/>
    <row r="111" spans="10:10" ht="15.75" customHeight="1" x14ac:dyDescent="0.25"/>
    <row r="112" spans="10:10"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sheetData>
  <mergeCells count="1">
    <mergeCell ref="Q23:R23"/>
  </mergeCells>
  <conditionalFormatting sqref="D23:D44">
    <cfRule type="cellIs" dxfId="0" priority="1" operator="equal">
      <formula>"NaN"</formula>
    </cfRule>
  </conditionalFormatting>
  <hyperlinks>
    <hyperlink ref="B9" r:id="rId1" display="The atmospheric CO2 growth rate (variable uncertainty around 0.2 GtC/yr from 1980) is estimated directly from atmospheric CO2 concentration measurements, and provided by the US National Oceanic and Atmospheric Administration Earth System Research Laboratory (NOAA/ESRL).  http://www.esrl.noaa.gov/gmd/ccgg/trends/global.html" xr:uid="{171439AB-4EF0-49D6-88A2-FE64379568CE}"/>
  </hyperlinks>
  <pageMargins left="0.75" right="0.75" top="1" bottom="1"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52F15-64ED-45F7-9FCD-323163A09975}">
  <dimension ref="A1:BD214"/>
  <sheetViews>
    <sheetView topLeftCell="A189" zoomScaleNormal="100" workbookViewId="0">
      <selection activeCell="N46" sqref="N46"/>
    </sheetView>
  </sheetViews>
  <sheetFormatPr baseColWidth="10" defaultColWidth="9.140625" defaultRowHeight="12.75" x14ac:dyDescent="0.2"/>
  <cols>
    <col min="1" max="1" width="40.5703125" style="168" bestFit="1" customWidth="1"/>
    <col min="2" max="56" width="12" style="168" bestFit="1" customWidth="1"/>
    <col min="57" max="16384" width="9.140625" style="168"/>
  </cols>
  <sheetData>
    <row r="1" spans="1:56" x14ac:dyDescent="0.2">
      <c r="A1" s="168">
        <v>1</v>
      </c>
      <c r="B1" s="168">
        <f>A1+1</f>
        <v>2</v>
      </c>
      <c r="C1" s="168">
        <f t="shared" ref="C1:BD1" si="0">B1+1</f>
        <v>3</v>
      </c>
      <c r="D1" s="168">
        <f t="shared" si="0"/>
        <v>4</v>
      </c>
      <c r="E1" s="168">
        <f t="shared" si="0"/>
        <v>5</v>
      </c>
      <c r="F1" s="168">
        <f t="shared" si="0"/>
        <v>6</v>
      </c>
      <c r="G1" s="168">
        <f t="shared" si="0"/>
        <v>7</v>
      </c>
      <c r="H1" s="168">
        <f t="shared" si="0"/>
        <v>8</v>
      </c>
      <c r="I1" s="168">
        <f t="shared" si="0"/>
        <v>9</v>
      </c>
      <c r="J1" s="168">
        <f t="shared" si="0"/>
        <v>10</v>
      </c>
      <c r="K1" s="168">
        <f t="shared" si="0"/>
        <v>11</v>
      </c>
      <c r="L1" s="168">
        <f t="shared" si="0"/>
        <v>12</v>
      </c>
      <c r="M1" s="168">
        <f t="shared" si="0"/>
        <v>13</v>
      </c>
      <c r="N1" s="168">
        <f t="shared" si="0"/>
        <v>14</v>
      </c>
      <c r="O1" s="168">
        <f t="shared" si="0"/>
        <v>15</v>
      </c>
      <c r="P1" s="168">
        <f t="shared" si="0"/>
        <v>16</v>
      </c>
      <c r="Q1" s="168">
        <f t="shared" si="0"/>
        <v>17</v>
      </c>
      <c r="R1" s="168">
        <f t="shared" si="0"/>
        <v>18</v>
      </c>
      <c r="S1" s="168">
        <f t="shared" si="0"/>
        <v>19</v>
      </c>
      <c r="T1" s="168">
        <f t="shared" si="0"/>
        <v>20</v>
      </c>
      <c r="U1" s="168">
        <f t="shared" si="0"/>
        <v>21</v>
      </c>
      <c r="V1" s="168">
        <f t="shared" si="0"/>
        <v>22</v>
      </c>
      <c r="W1" s="168">
        <f t="shared" si="0"/>
        <v>23</v>
      </c>
      <c r="X1" s="168">
        <f t="shared" si="0"/>
        <v>24</v>
      </c>
      <c r="Y1" s="168">
        <f t="shared" si="0"/>
        <v>25</v>
      </c>
      <c r="Z1" s="168">
        <f t="shared" si="0"/>
        <v>26</v>
      </c>
      <c r="AA1" s="168">
        <f t="shared" si="0"/>
        <v>27</v>
      </c>
      <c r="AB1" s="168">
        <f t="shared" si="0"/>
        <v>28</v>
      </c>
      <c r="AC1" s="168">
        <f t="shared" si="0"/>
        <v>29</v>
      </c>
      <c r="AD1" s="168">
        <f t="shared" si="0"/>
        <v>30</v>
      </c>
      <c r="AE1" s="168">
        <f t="shared" si="0"/>
        <v>31</v>
      </c>
      <c r="AF1" s="168">
        <f t="shared" si="0"/>
        <v>32</v>
      </c>
      <c r="AG1" s="168">
        <f t="shared" si="0"/>
        <v>33</v>
      </c>
      <c r="AH1" s="168">
        <f t="shared" si="0"/>
        <v>34</v>
      </c>
      <c r="AI1" s="168">
        <f t="shared" si="0"/>
        <v>35</v>
      </c>
      <c r="AJ1" s="168">
        <f t="shared" si="0"/>
        <v>36</v>
      </c>
      <c r="AK1" s="168">
        <f t="shared" si="0"/>
        <v>37</v>
      </c>
      <c r="AL1" s="168">
        <f t="shared" si="0"/>
        <v>38</v>
      </c>
      <c r="AM1" s="168">
        <f t="shared" si="0"/>
        <v>39</v>
      </c>
      <c r="AN1" s="168">
        <f t="shared" si="0"/>
        <v>40</v>
      </c>
      <c r="AO1" s="168">
        <f t="shared" si="0"/>
        <v>41</v>
      </c>
      <c r="AP1" s="168">
        <f t="shared" si="0"/>
        <v>42</v>
      </c>
      <c r="AQ1" s="168">
        <f t="shared" si="0"/>
        <v>43</v>
      </c>
      <c r="AR1" s="168">
        <f t="shared" si="0"/>
        <v>44</v>
      </c>
      <c r="AS1" s="168">
        <f t="shared" si="0"/>
        <v>45</v>
      </c>
      <c r="AT1" s="168">
        <f t="shared" si="0"/>
        <v>46</v>
      </c>
      <c r="AU1" s="168">
        <f t="shared" si="0"/>
        <v>47</v>
      </c>
      <c r="AV1" s="168">
        <f t="shared" si="0"/>
        <v>48</v>
      </c>
      <c r="AW1" s="168">
        <f t="shared" si="0"/>
        <v>49</v>
      </c>
      <c r="AX1" s="168">
        <f t="shared" si="0"/>
        <v>50</v>
      </c>
      <c r="AY1" s="168">
        <f t="shared" si="0"/>
        <v>51</v>
      </c>
      <c r="AZ1" s="168">
        <f t="shared" si="0"/>
        <v>52</v>
      </c>
      <c r="BA1" s="168">
        <f t="shared" si="0"/>
        <v>53</v>
      </c>
      <c r="BB1" s="168">
        <f t="shared" si="0"/>
        <v>54</v>
      </c>
      <c r="BC1" s="168">
        <f t="shared" si="0"/>
        <v>55</v>
      </c>
      <c r="BD1" s="168">
        <f t="shared" si="0"/>
        <v>56</v>
      </c>
    </row>
    <row r="2" spans="1:56" ht="23.1" customHeight="1" x14ac:dyDescent="0.2">
      <c r="A2" s="169" t="s">
        <v>18</v>
      </c>
      <c r="B2" s="169">
        <v>1970</v>
      </c>
      <c r="C2" s="169">
        <v>1971</v>
      </c>
      <c r="D2" s="169">
        <v>1972</v>
      </c>
      <c r="E2" s="169">
        <v>1973</v>
      </c>
      <c r="F2" s="169">
        <v>1974</v>
      </c>
      <c r="G2" s="169">
        <v>1975</v>
      </c>
      <c r="H2" s="169">
        <v>1976</v>
      </c>
      <c r="I2" s="169">
        <v>1977</v>
      </c>
      <c r="J2" s="169">
        <v>1978</v>
      </c>
      <c r="K2" s="169">
        <v>1979</v>
      </c>
      <c r="L2" s="169">
        <v>1980</v>
      </c>
      <c r="M2" s="169">
        <v>1981</v>
      </c>
      <c r="N2" s="169">
        <v>1982</v>
      </c>
      <c r="O2" s="169">
        <v>1983</v>
      </c>
      <c r="P2" s="169">
        <v>1984</v>
      </c>
      <c r="Q2" s="169">
        <v>1985</v>
      </c>
      <c r="R2" s="169">
        <v>1986</v>
      </c>
      <c r="S2" s="169">
        <v>1987</v>
      </c>
      <c r="T2" s="169">
        <v>1988</v>
      </c>
      <c r="U2" s="169">
        <v>1989</v>
      </c>
      <c r="V2" s="169">
        <v>1990</v>
      </c>
      <c r="W2" s="169">
        <v>1991</v>
      </c>
      <c r="X2" s="169">
        <v>1992</v>
      </c>
      <c r="Y2" s="169">
        <v>1993</v>
      </c>
      <c r="Z2" s="169">
        <v>1994</v>
      </c>
      <c r="AA2" s="169">
        <v>1995</v>
      </c>
      <c r="AB2" s="169">
        <v>1996</v>
      </c>
      <c r="AC2" s="169">
        <v>1997</v>
      </c>
      <c r="AD2" s="169">
        <v>1998</v>
      </c>
      <c r="AE2" s="169">
        <v>1999</v>
      </c>
      <c r="AF2" s="169">
        <v>2000</v>
      </c>
      <c r="AG2" s="169">
        <v>2001</v>
      </c>
      <c r="AH2" s="169">
        <v>2002</v>
      </c>
      <c r="AI2" s="169">
        <v>2003</v>
      </c>
      <c r="AJ2" s="169">
        <v>2004</v>
      </c>
      <c r="AK2" s="169">
        <v>2005</v>
      </c>
      <c r="AL2" s="169">
        <v>2006</v>
      </c>
      <c r="AM2" s="169">
        <v>2007</v>
      </c>
      <c r="AN2" s="169">
        <v>2008</v>
      </c>
      <c r="AO2" s="169">
        <v>2009</v>
      </c>
      <c r="AP2" s="169">
        <v>2010</v>
      </c>
      <c r="AQ2" s="169">
        <v>2011</v>
      </c>
      <c r="AR2" s="169">
        <v>2012</v>
      </c>
      <c r="AS2" s="169">
        <v>2013</v>
      </c>
      <c r="AT2" s="169">
        <v>2014</v>
      </c>
      <c r="AU2" s="169">
        <v>2015</v>
      </c>
      <c r="AV2" s="169">
        <v>2016</v>
      </c>
      <c r="AW2" s="169">
        <v>2017</v>
      </c>
      <c r="AX2" s="169">
        <v>2018</v>
      </c>
      <c r="AY2" s="169">
        <v>2019</v>
      </c>
      <c r="AZ2" s="169">
        <v>2020</v>
      </c>
      <c r="BA2" s="169">
        <v>2021</v>
      </c>
      <c r="BB2" s="169">
        <v>2022</v>
      </c>
      <c r="BC2" s="169">
        <v>2023</v>
      </c>
      <c r="BD2" s="169">
        <v>2024</v>
      </c>
    </row>
    <row r="3" spans="1:56" x14ac:dyDescent="0.2">
      <c r="A3" s="170" t="s">
        <v>78</v>
      </c>
      <c r="B3" s="171">
        <v>2.5376820085409001E-2</v>
      </c>
      <c r="C3" s="171">
        <v>2.8990783229694998E-2</v>
      </c>
      <c r="D3" s="171">
        <v>3.9635138691428998E-2</v>
      </c>
      <c r="E3" s="171">
        <v>4.4452469549275002E-2</v>
      </c>
      <c r="F3" s="171">
        <v>4.3632178664957E-2</v>
      </c>
      <c r="G3" s="171">
        <v>5.7559304007275998E-2</v>
      </c>
      <c r="H3" s="171">
        <v>5.6585940510436E-2</v>
      </c>
      <c r="I3" s="171">
        <v>6.7262793041688002E-2</v>
      </c>
      <c r="J3" s="171">
        <v>7.2100013282378E-2</v>
      </c>
      <c r="K3" s="171">
        <v>7.6082068908302006E-2</v>
      </c>
      <c r="L3" s="171">
        <v>7.9935257208206004E-2</v>
      </c>
      <c r="M3" s="171">
        <v>8.3056172389660995E-2</v>
      </c>
      <c r="N3" s="171">
        <v>8.1987011715439997E-2</v>
      </c>
      <c r="O3" s="171">
        <v>8.4591874955751004E-2</v>
      </c>
      <c r="P3" s="171">
        <v>9.8754890110742996E-2</v>
      </c>
      <c r="Q3" s="171">
        <v>0.10430185305867</v>
      </c>
      <c r="R3" s="171">
        <v>0.11390470344941001</v>
      </c>
      <c r="S3" s="171">
        <v>0.12885789270037001</v>
      </c>
      <c r="T3" s="171">
        <v>0.14301035178829999</v>
      </c>
      <c r="U3" s="171">
        <v>0.19758085709670001</v>
      </c>
      <c r="V3" s="171">
        <v>0.20101561496191001</v>
      </c>
      <c r="W3" s="171">
        <v>0.22641128199179</v>
      </c>
      <c r="X3" s="171">
        <v>0.25075374853138999</v>
      </c>
      <c r="Y3" s="171">
        <v>0.2515813986705</v>
      </c>
      <c r="Z3" s="171">
        <v>0.28583323223404999</v>
      </c>
      <c r="AA3" s="171">
        <v>0.31443979964777002</v>
      </c>
      <c r="AB3" s="171">
        <v>0.206835772931</v>
      </c>
      <c r="AC3" s="171">
        <v>0.34304254065522</v>
      </c>
      <c r="AD3" s="171">
        <v>0.35123798171923998</v>
      </c>
      <c r="AE3" s="171">
        <v>0.35585908014723999</v>
      </c>
      <c r="AF3" s="171">
        <v>0.26894484246127998</v>
      </c>
      <c r="AG3" s="171">
        <v>0.27185674560456002</v>
      </c>
      <c r="AH3" s="171">
        <v>0.29697864630729998</v>
      </c>
      <c r="AI3" s="171">
        <v>0.34236462248746002</v>
      </c>
      <c r="AJ3" s="171">
        <v>0.34935059913365002</v>
      </c>
      <c r="AK3" s="171">
        <v>0.38532409768101</v>
      </c>
      <c r="AL3" s="171">
        <v>0.42419416809869998</v>
      </c>
      <c r="AM3" s="171">
        <v>0.45806336862155</v>
      </c>
      <c r="AN3" s="171">
        <v>0.45454712975536998</v>
      </c>
      <c r="AO3" s="171">
        <v>0.49331909885142999</v>
      </c>
      <c r="AP3" s="171">
        <v>0.48279820864903</v>
      </c>
      <c r="AQ3" s="171">
        <v>0.29073252580760001</v>
      </c>
      <c r="AR3" s="171">
        <v>0.37536186215245998</v>
      </c>
      <c r="AS3" s="171">
        <v>0.41275839349527998</v>
      </c>
      <c r="AT3" s="171">
        <v>0.44111878669121002</v>
      </c>
      <c r="AU3" s="171">
        <v>0.46252550994160002</v>
      </c>
      <c r="AV3" s="171">
        <v>0.48539366089210001</v>
      </c>
      <c r="AW3" s="171">
        <v>0.46710507031350001</v>
      </c>
      <c r="AX3" s="171">
        <v>0.46529467206686997</v>
      </c>
      <c r="AY3" s="171">
        <v>0.50954666958663997</v>
      </c>
      <c r="AZ3" s="171">
        <v>0.48873489720799002</v>
      </c>
      <c r="BA3" s="171">
        <v>0.50735051766377004</v>
      </c>
      <c r="BB3" s="171">
        <v>0.53546506395851001</v>
      </c>
      <c r="BC3" s="171">
        <v>0.53712384217061004</v>
      </c>
      <c r="BD3" s="171">
        <v>0.55596098786621995</v>
      </c>
    </row>
    <row r="4" spans="1:56" x14ac:dyDescent="0.2">
      <c r="A4" s="170" t="s">
        <v>70</v>
      </c>
      <c r="B4" s="171">
        <v>1.7328406050539</v>
      </c>
      <c r="C4" s="171">
        <v>1.7326302411635</v>
      </c>
      <c r="D4" s="171">
        <v>1.6924330475739</v>
      </c>
      <c r="E4" s="171">
        <v>1.7325187175206</v>
      </c>
      <c r="F4" s="171">
        <v>2.1886159784996999</v>
      </c>
      <c r="G4" s="171">
        <v>2.0275619252396</v>
      </c>
      <c r="H4" s="171">
        <v>1.8912575055815</v>
      </c>
      <c r="I4" s="171">
        <v>2.2811128177133</v>
      </c>
      <c r="J4" s="171">
        <v>1.9326564432704001</v>
      </c>
      <c r="K4" s="171">
        <v>2.0577434207715002</v>
      </c>
      <c r="L4" s="171">
        <v>2.0047441112344</v>
      </c>
      <c r="M4" s="171">
        <v>2.2580618426451</v>
      </c>
      <c r="N4" s="171">
        <v>2.3077943100067002</v>
      </c>
      <c r="O4" s="171">
        <v>2.9981388278407999</v>
      </c>
      <c r="P4" s="171">
        <v>3.2204670290633</v>
      </c>
      <c r="Q4" s="171">
        <v>4.1137757174227998</v>
      </c>
      <c r="R4" s="171">
        <v>3.9311684368411002</v>
      </c>
      <c r="S4" s="171">
        <v>3.2610104758759002</v>
      </c>
      <c r="T4" s="171">
        <v>3.0734091904840999</v>
      </c>
      <c r="U4" s="171">
        <v>2.8824606077991999</v>
      </c>
      <c r="V4" s="171">
        <v>2.9083816602474002</v>
      </c>
      <c r="W4" s="171">
        <v>2.8332134497005002</v>
      </c>
      <c r="X4" s="171">
        <v>1.810669481181</v>
      </c>
      <c r="Y4" s="171">
        <v>1.7728631374791</v>
      </c>
      <c r="Z4" s="171">
        <v>1.6736745415517</v>
      </c>
      <c r="AA4" s="171">
        <v>1.4526095753431001</v>
      </c>
      <c r="AB4" s="171">
        <v>1.4056157873241</v>
      </c>
      <c r="AC4" s="171">
        <v>1.3734728346462</v>
      </c>
      <c r="AD4" s="171">
        <v>1.4093263764869</v>
      </c>
      <c r="AE4" s="171">
        <v>1.3633058642142999</v>
      </c>
      <c r="AF4" s="171">
        <v>1.0092703989223</v>
      </c>
      <c r="AG4" s="171">
        <v>0.94016793487696004</v>
      </c>
      <c r="AH4" s="171">
        <v>0.93883341304485002</v>
      </c>
      <c r="AI4" s="171">
        <v>1.0172331862135</v>
      </c>
      <c r="AJ4" s="171">
        <v>0.90237508451776005</v>
      </c>
      <c r="AK4" s="171">
        <v>1.2762844827108</v>
      </c>
      <c r="AL4" s="171">
        <v>1.4184923894717001</v>
      </c>
      <c r="AM4" s="171">
        <v>2.0642454988074999</v>
      </c>
      <c r="AN4" s="171">
        <v>3.9029293742715998</v>
      </c>
      <c r="AO4" s="171">
        <v>6.1659183968648001</v>
      </c>
      <c r="AP4" s="171">
        <v>7.8683584017135999</v>
      </c>
      <c r="AQ4" s="171">
        <v>11.523075106524001</v>
      </c>
      <c r="AR4" s="171">
        <v>9.8844272015745993</v>
      </c>
      <c r="AS4" s="171">
        <v>8.4287010297554996</v>
      </c>
      <c r="AT4" s="171">
        <v>7.9587854756003003</v>
      </c>
      <c r="AU4" s="171">
        <v>8.4271555346655003</v>
      </c>
      <c r="AV4" s="171">
        <v>7.6116931971735999</v>
      </c>
      <c r="AW4" s="171">
        <v>10.397247876787</v>
      </c>
      <c r="AX4" s="171">
        <v>11.809927562488999</v>
      </c>
      <c r="AY4" s="171">
        <v>12.104637731576</v>
      </c>
      <c r="AZ4" s="171">
        <v>12.143567552881001</v>
      </c>
      <c r="BA4" s="171">
        <v>12.486391316371</v>
      </c>
      <c r="BB4" s="171">
        <v>11.297963865541</v>
      </c>
      <c r="BC4" s="171">
        <v>11.648639184379</v>
      </c>
      <c r="BD4" s="171">
        <v>12.068415172130001</v>
      </c>
    </row>
    <row r="5" spans="1:56" x14ac:dyDescent="0.2">
      <c r="A5" s="170" t="s">
        <v>73</v>
      </c>
      <c r="B5" s="171">
        <v>8.9339396967303006</v>
      </c>
      <c r="C5" s="171">
        <v>8.5195544240459</v>
      </c>
      <c r="D5" s="171">
        <v>10.366146708702001</v>
      </c>
      <c r="E5" s="171">
        <v>11.347039071633001</v>
      </c>
      <c r="F5" s="171">
        <v>11.806605257020999</v>
      </c>
      <c r="G5" s="171">
        <v>10.904498503615001</v>
      </c>
      <c r="H5" s="171">
        <v>7.2920277102219</v>
      </c>
      <c r="I5" s="171">
        <v>12.033521169441</v>
      </c>
      <c r="J5" s="171">
        <v>14.216318832988</v>
      </c>
      <c r="K5" s="171">
        <v>14.179455066017001</v>
      </c>
      <c r="L5" s="171">
        <v>14.316182111772999</v>
      </c>
      <c r="M5" s="171">
        <v>13.232324760307</v>
      </c>
      <c r="N5" s="171">
        <v>12.771564449746</v>
      </c>
      <c r="O5" s="171">
        <v>13.221350952847001</v>
      </c>
      <c r="P5" s="171">
        <v>13.356611570848001</v>
      </c>
      <c r="Q5" s="171">
        <v>14.103803805352999</v>
      </c>
      <c r="R5" s="171">
        <v>14.246249611387</v>
      </c>
      <c r="S5" s="171">
        <v>14.501706492458</v>
      </c>
      <c r="T5" s="171">
        <v>14.940870459318001</v>
      </c>
      <c r="U5" s="171">
        <v>15.103566863649</v>
      </c>
      <c r="V5" s="171">
        <v>11.230777145314001</v>
      </c>
      <c r="W5" s="171">
        <v>11.780548985611</v>
      </c>
      <c r="X5" s="171">
        <v>12.119006849412999</v>
      </c>
      <c r="Y5" s="171">
        <v>12.141815268637</v>
      </c>
      <c r="Z5" s="171">
        <v>11.490450574572</v>
      </c>
      <c r="AA5" s="171">
        <v>12.953665262461</v>
      </c>
      <c r="AB5" s="171">
        <v>15.678802847716</v>
      </c>
      <c r="AC5" s="171">
        <v>16.402155334543</v>
      </c>
      <c r="AD5" s="171">
        <v>17.036490265087998</v>
      </c>
      <c r="AE5" s="171">
        <v>18.031493522944</v>
      </c>
      <c r="AF5" s="171">
        <v>16.511952204956</v>
      </c>
      <c r="AG5" s="171">
        <v>16.192347090321999</v>
      </c>
      <c r="AH5" s="171">
        <v>15.915484451603</v>
      </c>
      <c r="AI5" s="171">
        <v>17.329676255447001</v>
      </c>
      <c r="AJ5" s="171">
        <v>17.690304897695999</v>
      </c>
      <c r="AK5" s="171">
        <v>15.638895140211</v>
      </c>
      <c r="AL5" s="171">
        <v>16.320290676430002</v>
      </c>
      <c r="AM5" s="171">
        <v>17.055862101104999</v>
      </c>
      <c r="AN5" s="171">
        <v>19.119474470385999</v>
      </c>
      <c r="AO5" s="171">
        <v>21.088900069926002</v>
      </c>
      <c r="AP5" s="171">
        <v>22.739934870409002</v>
      </c>
      <c r="AQ5" s="171">
        <v>23.650082010940999</v>
      </c>
      <c r="AR5" s="171">
        <v>24.716221435424</v>
      </c>
      <c r="AS5" s="171">
        <v>28.534263706341001</v>
      </c>
      <c r="AT5" s="171">
        <v>30.887307663175001</v>
      </c>
      <c r="AU5" s="171">
        <v>33.086542918055997</v>
      </c>
      <c r="AV5" s="171">
        <v>31.274846719132</v>
      </c>
      <c r="AW5" s="171">
        <v>27.995052672661</v>
      </c>
      <c r="AX5" s="171">
        <v>25.814217481463</v>
      </c>
      <c r="AY5" s="171">
        <v>26.996259751326001</v>
      </c>
      <c r="AZ5" s="171">
        <v>20.538038802719999</v>
      </c>
      <c r="BA5" s="171">
        <v>25.564111021774998</v>
      </c>
      <c r="BB5" s="171">
        <v>26.683913659592001</v>
      </c>
      <c r="BC5" s="171">
        <v>27.336005252404998</v>
      </c>
      <c r="BD5" s="171">
        <v>28.100363831408</v>
      </c>
    </row>
    <row r="6" spans="1:56" x14ac:dyDescent="0.2">
      <c r="A6" s="170" t="s">
        <v>74</v>
      </c>
      <c r="B6" s="171">
        <v>2.2029527040968999E-3</v>
      </c>
      <c r="C6" s="171">
        <v>2.2030553425208001E-3</v>
      </c>
      <c r="D6" s="171">
        <v>2.2985562430628001E-3</v>
      </c>
      <c r="E6" s="171">
        <v>2.1438464997219999E-3</v>
      </c>
      <c r="F6" s="171">
        <v>2.3852022010186001E-3</v>
      </c>
      <c r="G6" s="171">
        <v>2.6190195569139002E-3</v>
      </c>
      <c r="H6" s="171">
        <v>2.4695113214852999E-3</v>
      </c>
      <c r="I6" s="171">
        <v>2.5721381842913E-3</v>
      </c>
      <c r="J6" s="171">
        <v>2.9367188563880001E-3</v>
      </c>
      <c r="K6" s="171">
        <v>3.2481216920992001E-3</v>
      </c>
      <c r="L6" s="171">
        <v>4.4477304274477998E-3</v>
      </c>
      <c r="M6" s="171">
        <v>6.6747925188572E-3</v>
      </c>
      <c r="N6" s="171">
        <v>7.0537822854852003E-3</v>
      </c>
      <c r="O6" s="171">
        <v>6.1237491507769E-3</v>
      </c>
      <c r="P6" s="171">
        <v>5.8360130719010998E-3</v>
      </c>
      <c r="Q6" s="171">
        <v>3.7058624819132002E-3</v>
      </c>
      <c r="R6" s="171">
        <v>3.1899923042805998E-3</v>
      </c>
      <c r="S6" s="171">
        <v>6.1616865444113003E-3</v>
      </c>
      <c r="T6" s="171">
        <v>5.8335735990453002E-3</v>
      </c>
      <c r="U6" s="171">
        <v>6.1854263778577997E-3</v>
      </c>
      <c r="V6" s="171">
        <v>6.1518886144105002E-3</v>
      </c>
      <c r="W6" s="171">
        <v>7.6173860108486001E-3</v>
      </c>
      <c r="X6" s="171">
        <v>7.9413390294380999E-3</v>
      </c>
      <c r="Y6" s="171">
        <v>9.9910131967764007E-3</v>
      </c>
      <c r="Z6" s="171">
        <v>1.3170480380028E-2</v>
      </c>
      <c r="AA6" s="171">
        <v>1.6435260230213002E-2</v>
      </c>
      <c r="AB6" s="171">
        <v>1.6253311026880001E-2</v>
      </c>
      <c r="AC6" s="171">
        <v>1.3604074454875E-2</v>
      </c>
      <c r="AD6" s="171">
        <v>1.2489442026927E-2</v>
      </c>
      <c r="AE6" s="171">
        <v>1.1791866202505E-2</v>
      </c>
      <c r="AF6" s="171">
        <v>1.5572119311903001E-2</v>
      </c>
      <c r="AG6" s="171">
        <v>1.5951998094561999E-2</v>
      </c>
      <c r="AH6" s="171">
        <v>1.0901535023766999E-2</v>
      </c>
      <c r="AI6" s="171">
        <v>1.4150993753004999E-2</v>
      </c>
      <c r="AJ6" s="171">
        <v>1.3518394351787999E-2</v>
      </c>
      <c r="AK6" s="171">
        <v>1.3713249622313E-2</v>
      </c>
      <c r="AL6" s="171">
        <v>1.2871576196334E-2</v>
      </c>
      <c r="AM6" s="171">
        <v>1.2427215002585999E-2</v>
      </c>
      <c r="AN6" s="171">
        <v>1.5351715409897999E-2</v>
      </c>
      <c r="AO6" s="171">
        <v>2.0253150683010999E-2</v>
      </c>
      <c r="AP6" s="171">
        <v>2.4096985076902999E-2</v>
      </c>
      <c r="AQ6" s="171">
        <v>2.6100808016954E-2</v>
      </c>
      <c r="AR6" s="171">
        <v>2.6116239122975001E-2</v>
      </c>
      <c r="AS6" s="171">
        <v>2.8033770320063E-2</v>
      </c>
      <c r="AT6" s="171">
        <v>2.7989551273862E-2</v>
      </c>
      <c r="AU6" s="171">
        <v>2.8099137357302999E-2</v>
      </c>
      <c r="AV6" s="171">
        <v>2.8435081130907001E-2</v>
      </c>
      <c r="AW6" s="171">
        <v>2.9159122706672001E-2</v>
      </c>
      <c r="AX6" s="171">
        <v>2.8319796118903999E-2</v>
      </c>
      <c r="AY6" s="171">
        <v>2.7676923335424E-2</v>
      </c>
      <c r="AZ6" s="171">
        <v>2.2876156463912001E-2</v>
      </c>
      <c r="BA6" s="171">
        <v>2.2090327529958001E-2</v>
      </c>
      <c r="BB6" s="171">
        <v>2.1933840664166999E-2</v>
      </c>
      <c r="BC6" s="171">
        <v>2.19179441186E-2</v>
      </c>
      <c r="BD6" s="171">
        <v>2.2768633837109E-2</v>
      </c>
    </row>
    <row r="7" spans="1:56" x14ac:dyDescent="0.2">
      <c r="A7" s="170" t="s">
        <v>71</v>
      </c>
      <c r="B7" s="171">
        <v>4.8450750989011997</v>
      </c>
      <c r="C7" s="171">
        <v>4.8382177218512998</v>
      </c>
      <c r="D7" s="171">
        <v>5.5183824887271999</v>
      </c>
      <c r="E7" s="171">
        <v>4.9520360125131999</v>
      </c>
      <c r="F7" s="171">
        <v>5.3297118654281999</v>
      </c>
      <c r="G7" s="171">
        <v>5.4242150421073996</v>
      </c>
      <c r="H7" s="171">
        <v>5.7966720077109004</v>
      </c>
      <c r="I7" s="171">
        <v>6.2010343528062997</v>
      </c>
      <c r="J7" s="171">
        <v>6.8210990451129998</v>
      </c>
      <c r="K7" s="171">
        <v>7.9368095362715998</v>
      </c>
      <c r="L7" s="171">
        <v>8.0565822796069995</v>
      </c>
      <c r="M7" s="171">
        <v>7.0727145671144998</v>
      </c>
      <c r="N7" s="171">
        <v>7.2731346386859999</v>
      </c>
      <c r="O7" s="171">
        <v>7.7923453828284996</v>
      </c>
      <c r="P7" s="171">
        <v>8.4312730183591995</v>
      </c>
      <c r="Q7" s="171">
        <v>8.0740594721685</v>
      </c>
      <c r="R7" s="171">
        <v>8.1514817093048002</v>
      </c>
      <c r="S7" s="171">
        <v>8.2928330715641003</v>
      </c>
      <c r="T7" s="171">
        <v>8.1997219525594005</v>
      </c>
      <c r="U7" s="171">
        <v>7.9060522516541001</v>
      </c>
      <c r="V7" s="171">
        <v>6.6451014745509003</v>
      </c>
      <c r="W7" s="171">
        <v>4.3796071308822002</v>
      </c>
      <c r="X7" s="171">
        <v>2.3631713104837999</v>
      </c>
      <c r="Y7" s="171">
        <v>2.2228340377062001</v>
      </c>
      <c r="Z7" s="171">
        <v>2.3443076870457</v>
      </c>
      <c r="AA7" s="171">
        <v>2.0702388965941001</v>
      </c>
      <c r="AB7" s="171">
        <v>2.0552213807239998</v>
      </c>
      <c r="AC7" s="171">
        <v>1.5805602328101001</v>
      </c>
      <c r="AD7" s="171">
        <v>1.9148992697125999</v>
      </c>
      <c r="AE7" s="171">
        <v>3.0869149076272002</v>
      </c>
      <c r="AF7" s="171">
        <v>3.2328691935972</v>
      </c>
      <c r="AG7" s="171">
        <v>3.4396390531676002</v>
      </c>
      <c r="AH7" s="171">
        <v>4.0067223016454996</v>
      </c>
      <c r="AI7" s="171">
        <v>4.2115944062814998</v>
      </c>
      <c r="AJ7" s="171">
        <v>4.4144307784218997</v>
      </c>
      <c r="AK7" s="171">
        <v>4.1488769601969002</v>
      </c>
      <c r="AL7" s="171">
        <v>4.1350940171483002</v>
      </c>
      <c r="AM7" s="171">
        <v>4.2459979517123996</v>
      </c>
      <c r="AN7" s="171">
        <v>4.1950491238380003</v>
      </c>
      <c r="AO7" s="171">
        <v>4.2836093788326997</v>
      </c>
      <c r="AP7" s="171">
        <v>4.5669698079458003</v>
      </c>
      <c r="AQ7" s="171">
        <v>5.0006527829107004</v>
      </c>
      <c r="AR7" s="171">
        <v>4.5384525740545003</v>
      </c>
      <c r="AS7" s="171">
        <v>4.7703176202378996</v>
      </c>
      <c r="AT7" s="171">
        <v>5.1021911302272001</v>
      </c>
      <c r="AU7" s="171">
        <v>4.8756182953865999</v>
      </c>
      <c r="AV7" s="171">
        <v>4.5382122303196999</v>
      </c>
      <c r="AW7" s="171">
        <v>5.3613467827635999</v>
      </c>
      <c r="AX7" s="171">
        <v>5.3341142973041</v>
      </c>
      <c r="AY7" s="171">
        <v>4.9839897490681002</v>
      </c>
      <c r="AZ7" s="171">
        <v>4.5676478970816996</v>
      </c>
      <c r="BA7" s="171">
        <v>5.1122437194883004</v>
      </c>
      <c r="BB7" s="171">
        <v>4.5238828085816998</v>
      </c>
      <c r="BC7" s="171">
        <v>4.2225661621921997</v>
      </c>
      <c r="BD7" s="171">
        <v>4.2437061926643</v>
      </c>
    </row>
    <row r="8" spans="1:56" x14ac:dyDescent="0.2">
      <c r="A8" s="170" t="s">
        <v>113</v>
      </c>
      <c r="B8" s="171">
        <v>14.515986217156</v>
      </c>
      <c r="C8" s="171">
        <v>14.516002355471</v>
      </c>
      <c r="D8" s="171">
        <v>14.114163107933001</v>
      </c>
      <c r="E8" s="171">
        <v>15.608877537774999</v>
      </c>
      <c r="F8" s="171">
        <v>14.124216530321</v>
      </c>
      <c r="G8" s="171">
        <v>10.196954137697</v>
      </c>
      <c r="H8" s="171">
        <v>10.849349915255999</v>
      </c>
      <c r="I8" s="171">
        <v>10.983399283880001</v>
      </c>
      <c r="J8" s="171">
        <v>9.2720217004483008</v>
      </c>
      <c r="K8" s="171">
        <v>9.1826401741667993</v>
      </c>
      <c r="L8" s="171">
        <v>8.6779603066582993</v>
      </c>
      <c r="M8" s="171">
        <v>8.0422402693946005</v>
      </c>
      <c r="N8" s="171">
        <v>7.2960163077587001</v>
      </c>
      <c r="O8" s="171">
        <v>6.8290471125375998</v>
      </c>
      <c r="P8" s="171">
        <v>6.6909161865369002</v>
      </c>
      <c r="Q8" s="171">
        <v>4.4994093494873999</v>
      </c>
      <c r="R8" s="171">
        <v>4.2972866056022001</v>
      </c>
      <c r="S8" s="171">
        <v>3.9655168718685001</v>
      </c>
      <c r="T8" s="171">
        <v>3.4595547264861</v>
      </c>
      <c r="U8" s="171">
        <v>2.9569155566462002</v>
      </c>
      <c r="V8" s="171">
        <v>2.6665936570234998</v>
      </c>
      <c r="W8" s="171">
        <v>2.7660668243457001</v>
      </c>
      <c r="X8" s="171">
        <v>2.8836422533785</v>
      </c>
      <c r="Y8" s="171">
        <v>2.3671886132533002</v>
      </c>
      <c r="Z8" s="171">
        <v>2.6652812941429</v>
      </c>
      <c r="AA8" s="171">
        <v>2.6718008978448</v>
      </c>
      <c r="AB8" s="171">
        <v>2.7004459714297999</v>
      </c>
      <c r="AC8" s="171">
        <v>5.2997326666262001</v>
      </c>
      <c r="AD8" s="171">
        <v>5.4799734088476004</v>
      </c>
      <c r="AE8" s="171">
        <v>5.4458189286972001</v>
      </c>
      <c r="AF8" s="171">
        <v>5.6677404477074997</v>
      </c>
      <c r="AG8" s="171">
        <v>5.6565721765647003</v>
      </c>
      <c r="AH8" s="171">
        <v>5.4172694911481001</v>
      </c>
      <c r="AI8" s="171">
        <v>5.4335033859250004</v>
      </c>
      <c r="AJ8" s="171">
        <v>5.6365397032568003</v>
      </c>
      <c r="AK8" s="171">
        <v>5.9131554469378997</v>
      </c>
      <c r="AL8" s="171">
        <v>5.7815564895555998</v>
      </c>
      <c r="AM8" s="171">
        <v>6.2603096690101001</v>
      </c>
      <c r="AN8" s="171">
        <v>6.1993526920609003</v>
      </c>
      <c r="AO8" s="171">
        <v>5.8788013415157998</v>
      </c>
      <c r="AP8" s="171">
        <v>4.2883130975858998</v>
      </c>
      <c r="AQ8" s="171">
        <v>5.5236197140334999</v>
      </c>
      <c r="AR8" s="171">
        <v>5.6070569342164003</v>
      </c>
      <c r="AS8" s="171">
        <v>5.138843349818</v>
      </c>
      <c r="AT8" s="171">
        <v>5.6690783158966003</v>
      </c>
      <c r="AU8" s="171">
        <v>5.7419440539937998</v>
      </c>
      <c r="AV8" s="171">
        <v>4.9737749228167001</v>
      </c>
      <c r="AW8" s="171">
        <v>4.0128677794995999</v>
      </c>
      <c r="AX8" s="171">
        <v>3.2364627788300999</v>
      </c>
      <c r="AY8" s="171">
        <v>2.5113531948863002</v>
      </c>
      <c r="AZ8" s="171">
        <v>2.1027872119827</v>
      </c>
      <c r="BA8" s="171">
        <v>2.240094257355</v>
      </c>
      <c r="BB8" s="171">
        <v>2.3142133878229001</v>
      </c>
      <c r="BC8" s="171">
        <v>2.3082694397564998</v>
      </c>
      <c r="BD8" s="171">
        <v>2.3942391110377002</v>
      </c>
    </row>
    <row r="9" spans="1:56" x14ac:dyDescent="0.2">
      <c r="A9" s="170" t="s">
        <v>237</v>
      </c>
      <c r="B9" s="171">
        <v>19.464781609328998</v>
      </c>
      <c r="C9" s="171">
        <v>25.429812421080001</v>
      </c>
      <c r="D9" s="171">
        <v>27.747359203685999</v>
      </c>
      <c r="E9" s="171">
        <v>35.843602065367001</v>
      </c>
      <c r="F9" s="171">
        <v>36.010683649407</v>
      </c>
      <c r="G9" s="171">
        <v>36.679443730902001</v>
      </c>
      <c r="H9" s="171">
        <v>45.580994020226001</v>
      </c>
      <c r="I9" s="171">
        <v>45.876446498415</v>
      </c>
      <c r="J9" s="171">
        <v>52.611389146127998</v>
      </c>
      <c r="K9" s="171">
        <v>37.879505219433</v>
      </c>
      <c r="L9" s="171">
        <v>41.138480480315003</v>
      </c>
      <c r="M9" s="171">
        <v>38.055484247427003</v>
      </c>
      <c r="N9" s="171">
        <v>38.065032481815003</v>
      </c>
      <c r="O9" s="171">
        <v>36.792776395597002</v>
      </c>
      <c r="P9" s="171">
        <v>49.981221203046999</v>
      </c>
      <c r="Q9" s="171">
        <v>51.811517180556997</v>
      </c>
      <c r="R9" s="171">
        <v>50.234069049313</v>
      </c>
      <c r="S9" s="171">
        <v>52.068048400085999</v>
      </c>
      <c r="T9" s="171">
        <v>50.989237442327997</v>
      </c>
      <c r="U9" s="171">
        <v>56.936025445860999</v>
      </c>
      <c r="V9" s="171">
        <v>56.887567152435999</v>
      </c>
      <c r="W9" s="171">
        <v>64.722215678436001</v>
      </c>
      <c r="X9" s="171">
        <v>62.522408741108002</v>
      </c>
      <c r="Y9" s="171">
        <v>65.914120813631996</v>
      </c>
      <c r="Z9" s="171">
        <v>72.568528962247996</v>
      </c>
      <c r="AA9" s="171">
        <v>77.402542974124003</v>
      </c>
      <c r="AB9" s="171">
        <v>80.890829621802993</v>
      </c>
      <c r="AC9" s="171">
        <v>84.30160977029</v>
      </c>
      <c r="AD9" s="171">
        <v>86.478134469956998</v>
      </c>
      <c r="AE9" s="171">
        <v>89.152448848467998</v>
      </c>
      <c r="AF9" s="171">
        <v>88.456929694793999</v>
      </c>
      <c r="AG9" s="171">
        <v>101.25930973963</v>
      </c>
      <c r="AH9" s="171">
        <v>103.51839738349</v>
      </c>
      <c r="AI9" s="171">
        <v>108.81955609791</v>
      </c>
      <c r="AJ9" s="171">
        <v>115.01966362781</v>
      </c>
      <c r="AK9" s="171">
        <v>122.461280673</v>
      </c>
      <c r="AL9" s="171">
        <v>127.19721368268</v>
      </c>
      <c r="AM9" s="171">
        <v>137.14409128513</v>
      </c>
      <c r="AN9" s="171">
        <v>164.25188563931999</v>
      </c>
      <c r="AO9" s="171">
        <v>165.33687237115001</v>
      </c>
      <c r="AP9" s="171">
        <v>171.9529199385</v>
      </c>
      <c r="AQ9" s="171">
        <v>177.25723437027</v>
      </c>
      <c r="AR9" s="171">
        <v>185.01029277719999</v>
      </c>
      <c r="AS9" s="171">
        <v>195.05335838599001</v>
      </c>
      <c r="AT9" s="171">
        <v>198.11378088968999</v>
      </c>
      <c r="AU9" s="171">
        <v>206.85187526376001</v>
      </c>
      <c r="AV9" s="171">
        <v>212.43054116636</v>
      </c>
      <c r="AW9" s="171">
        <v>204.42270904869</v>
      </c>
      <c r="AX9" s="171">
        <v>187.28534800244</v>
      </c>
      <c r="AY9" s="171">
        <v>197.84936021041</v>
      </c>
      <c r="AZ9" s="171">
        <v>195.67423570078</v>
      </c>
      <c r="BA9" s="171">
        <v>199.42099182525001</v>
      </c>
      <c r="BB9" s="171">
        <v>195.184009479</v>
      </c>
      <c r="BC9" s="171">
        <v>192.69644364769999</v>
      </c>
      <c r="BD9" s="171">
        <v>200.55897010112</v>
      </c>
    </row>
    <row r="10" spans="1:56" x14ac:dyDescent="0.2">
      <c r="A10" s="170" t="s">
        <v>76</v>
      </c>
      <c r="B10" s="171">
        <v>87.619921838878994</v>
      </c>
      <c r="C10" s="171">
        <v>87.941608373723</v>
      </c>
      <c r="D10" s="171">
        <v>89.766258725702997</v>
      </c>
      <c r="E10" s="171">
        <v>92.851394425411996</v>
      </c>
      <c r="F10" s="171">
        <v>93.331238713679994</v>
      </c>
      <c r="G10" s="171">
        <v>90.967883942895</v>
      </c>
      <c r="H10" s="171">
        <v>95.639154881888004</v>
      </c>
      <c r="I10" s="171">
        <v>99.570842077883</v>
      </c>
      <c r="J10" s="171">
        <v>98.631043491906993</v>
      </c>
      <c r="K10" s="171">
        <v>104.31988508988999</v>
      </c>
      <c r="L10" s="171">
        <v>101.87791247443</v>
      </c>
      <c r="M10" s="171">
        <v>98.848633143647007</v>
      </c>
      <c r="N10" s="171">
        <v>98.058827827889004</v>
      </c>
      <c r="O10" s="171">
        <v>101.49138052191999</v>
      </c>
      <c r="P10" s="171">
        <v>100.88776975890001</v>
      </c>
      <c r="Q10" s="171">
        <v>94.262617279411003</v>
      </c>
      <c r="R10" s="171">
        <v>101.69061006457</v>
      </c>
      <c r="S10" s="171">
        <v>107.30185939994</v>
      </c>
      <c r="T10" s="171">
        <v>111.08671913716999</v>
      </c>
      <c r="U10" s="171">
        <v>107.78431166724999</v>
      </c>
      <c r="V10" s="171">
        <v>100.19576471947001</v>
      </c>
      <c r="W10" s="171">
        <v>105.60175037668</v>
      </c>
      <c r="X10" s="171">
        <v>107.52651316994999</v>
      </c>
      <c r="Y10" s="171">
        <v>111.28742169614</v>
      </c>
      <c r="Z10" s="171">
        <v>114.69332392509</v>
      </c>
      <c r="AA10" s="171">
        <v>116.28413395926</v>
      </c>
      <c r="AB10" s="171">
        <v>126.59195957714</v>
      </c>
      <c r="AC10" s="171">
        <v>130.95028021402001</v>
      </c>
      <c r="AD10" s="171">
        <v>138.030061813</v>
      </c>
      <c r="AE10" s="171">
        <v>139.93098807760001</v>
      </c>
      <c r="AF10" s="171">
        <v>136.75606240395001</v>
      </c>
      <c r="AG10" s="171">
        <v>131.32655588769001</v>
      </c>
      <c r="AH10" s="171">
        <v>124.01507589963001</v>
      </c>
      <c r="AI10" s="171">
        <v>135.19535146403999</v>
      </c>
      <c r="AJ10" s="171">
        <v>149.66626054877</v>
      </c>
      <c r="AK10" s="171">
        <v>153.62891843137001</v>
      </c>
      <c r="AL10" s="171">
        <v>162.56132504550001</v>
      </c>
      <c r="AM10" s="171">
        <v>173.08618311781001</v>
      </c>
      <c r="AN10" s="171">
        <v>179.22412019306</v>
      </c>
      <c r="AO10" s="171">
        <v>164.82041321052</v>
      </c>
      <c r="AP10" s="171">
        <v>177.31624089911</v>
      </c>
      <c r="AQ10" s="171">
        <v>184.83418764918</v>
      </c>
      <c r="AR10" s="171">
        <v>188.8365165454</v>
      </c>
      <c r="AS10" s="171">
        <v>193.17899564046999</v>
      </c>
      <c r="AT10" s="171">
        <v>190.02641569822001</v>
      </c>
      <c r="AU10" s="171">
        <v>196.19378113911</v>
      </c>
      <c r="AV10" s="171">
        <v>194.14040325286999</v>
      </c>
      <c r="AW10" s="171">
        <v>191.37364624593999</v>
      </c>
      <c r="AX10" s="171">
        <v>189.81714756673</v>
      </c>
      <c r="AY10" s="171">
        <v>183.26871552213001</v>
      </c>
      <c r="AZ10" s="171">
        <v>168.1154334263</v>
      </c>
      <c r="BA10" s="171">
        <v>185.67595629442999</v>
      </c>
      <c r="BB10" s="171">
        <v>195.04105582582</v>
      </c>
      <c r="BC10" s="171">
        <v>189.89078663033999</v>
      </c>
      <c r="BD10" s="171">
        <v>183.27199143651001</v>
      </c>
    </row>
    <row r="11" spans="1:56" x14ac:dyDescent="0.2">
      <c r="A11" s="170" t="s">
        <v>77</v>
      </c>
      <c r="B11" s="171">
        <v>10.091387298925</v>
      </c>
      <c r="C11" s="171">
        <v>10.107381046261001</v>
      </c>
      <c r="D11" s="171">
        <v>10.820594915742999</v>
      </c>
      <c r="E11" s="171">
        <v>11.760080831533999</v>
      </c>
      <c r="F11" s="171">
        <v>12.673568962735001</v>
      </c>
      <c r="G11" s="171">
        <v>13.834011234108999</v>
      </c>
      <c r="H11" s="171">
        <v>14.22333303083</v>
      </c>
      <c r="I11" s="171">
        <v>14.758653885726</v>
      </c>
      <c r="J11" s="171">
        <v>15.362204380130001</v>
      </c>
      <c r="K11" s="171">
        <v>15.942134931011999</v>
      </c>
      <c r="L11" s="171">
        <v>17.007015405345001</v>
      </c>
      <c r="M11" s="171">
        <v>17.419282659616002</v>
      </c>
      <c r="N11" s="171">
        <v>17.958792186336002</v>
      </c>
      <c r="O11" s="171">
        <v>18.012775185001001</v>
      </c>
      <c r="P11" s="171">
        <v>18.149639209695</v>
      </c>
      <c r="Q11" s="171">
        <v>18.233407464182999</v>
      </c>
      <c r="R11" s="171">
        <v>18.423712463283</v>
      </c>
      <c r="S11" s="171">
        <v>18.621367463041999</v>
      </c>
      <c r="T11" s="171">
        <v>18.526461850493</v>
      </c>
      <c r="U11" s="171">
        <v>18.107358240785</v>
      </c>
      <c r="V11" s="171">
        <v>20.780132707052001</v>
      </c>
      <c r="W11" s="171">
        <v>21.598144090422</v>
      </c>
      <c r="X11" s="171">
        <v>10.976575674682</v>
      </c>
      <c r="Y11" s="171">
        <v>5.1152802744560004</v>
      </c>
      <c r="Z11" s="171">
        <v>2.8083475049497002</v>
      </c>
      <c r="AA11" s="171">
        <v>3.5412326071379998</v>
      </c>
      <c r="AB11" s="171">
        <v>2.5941001828761001</v>
      </c>
      <c r="AC11" s="171">
        <v>3.3384404623527</v>
      </c>
      <c r="AD11" s="171">
        <v>3.4726609986989998</v>
      </c>
      <c r="AE11" s="171">
        <v>3.1042694206764998</v>
      </c>
      <c r="AF11" s="171">
        <v>3.5696891901146</v>
      </c>
      <c r="AG11" s="171">
        <v>3.6334055097593998</v>
      </c>
      <c r="AH11" s="171">
        <v>3.1014338321246999</v>
      </c>
      <c r="AI11" s="171">
        <v>3.4707869178098001</v>
      </c>
      <c r="AJ11" s="171">
        <v>3.7592445862403001</v>
      </c>
      <c r="AK11" s="171">
        <v>4.4627221727570996</v>
      </c>
      <c r="AL11" s="171">
        <v>4.4457191650633998</v>
      </c>
      <c r="AM11" s="171">
        <v>5.154292756217</v>
      </c>
      <c r="AN11" s="171">
        <v>5.6484876207057999</v>
      </c>
      <c r="AO11" s="171">
        <v>4.5020318855878001</v>
      </c>
      <c r="AP11" s="171">
        <v>4.2991343055437001</v>
      </c>
      <c r="AQ11" s="171">
        <v>4.9040967681231997</v>
      </c>
      <c r="AR11" s="171">
        <v>5.66960145964</v>
      </c>
      <c r="AS11" s="171">
        <v>5.4928541336018997</v>
      </c>
      <c r="AT11" s="171">
        <v>5.7607422886294</v>
      </c>
      <c r="AU11" s="171">
        <v>5.6171863766527999</v>
      </c>
      <c r="AV11" s="171">
        <v>5.3748721993349999</v>
      </c>
      <c r="AW11" s="171">
        <v>5.689186837507</v>
      </c>
      <c r="AX11" s="171">
        <v>5.9515541057421002</v>
      </c>
      <c r="AY11" s="171">
        <v>6.4246559809798001</v>
      </c>
      <c r="AZ11" s="171">
        <v>6.9145278578360996</v>
      </c>
      <c r="BA11" s="171">
        <v>7.4634303130174997</v>
      </c>
      <c r="BB11" s="171">
        <v>7.7741888898575997</v>
      </c>
      <c r="BC11" s="171">
        <v>7.4987034203827996</v>
      </c>
      <c r="BD11" s="171">
        <v>7.4935903651149003</v>
      </c>
    </row>
    <row r="12" spans="1:56" x14ac:dyDescent="0.2">
      <c r="A12" s="170" t="s">
        <v>75</v>
      </c>
      <c r="B12" s="171">
        <v>0.10268523427051</v>
      </c>
      <c r="C12" s="171">
        <v>0.10259964083721999</v>
      </c>
      <c r="D12" s="171">
        <v>0.12489433003014</v>
      </c>
      <c r="E12" s="171">
        <v>0.12598559371276</v>
      </c>
      <c r="F12" s="171">
        <v>0.11225785759306001</v>
      </c>
      <c r="G12" s="171">
        <v>0.13585621330938999</v>
      </c>
      <c r="H12" s="171">
        <v>0.12317989628951</v>
      </c>
      <c r="I12" s="171">
        <v>0.13598541091531999</v>
      </c>
      <c r="J12" s="171">
        <v>0.13601688220406</v>
      </c>
      <c r="K12" s="171">
        <v>0.13452703793899001</v>
      </c>
      <c r="L12" s="171">
        <v>0.13299629357142001</v>
      </c>
      <c r="M12" s="171">
        <v>0.11659955583565</v>
      </c>
      <c r="N12" s="171">
        <v>0.14792784762448</v>
      </c>
      <c r="O12" s="171">
        <v>8.5655375957293001E-2</v>
      </c>
      <c r="P12" s="171">
        <v>0.10461884238885</v>
      </c>
      <c r="Q12" s="171">
        <v>0.1049779999505</v>
      </c>
      <c r="R12" s="171">
        <v>0.11098802481401999</v>
      </c>
      <c r="S12" s="171">
        <v>0.14655777070237999</v>
      </c>
      <c r="T12" s="171">
        <v>0.15818925965451999</v>
      </c>
      <c r="U12" s="171">
        <v>0.16214087996467999</v>
      </c>
      <c r="V12" s="171">
        <v>0.16398075494173001</v>
      </c>
      <c r="W12" s="171">
        <v>0.1646928305008</v>
      </c>
      <c r="X12" s="171">
        <v>0.16584142539829</v>
      </c>
      <c r="Y12" s="171">
        <v>0.16165816283581999</v>
      </c>
      <c r="Z12" s="171">
        <v>0.17605375308745999</v>
      </c>
      <c r="AA12" s="171">
        <v>0.18420393006864</v>
      </c>
      <c r="AB12" s="171">
        <v>0.18273768333338</v>
      </c>
      <c r="AC12" s="171">
        <v>0.19330088557667999</v>
      </c>
      <c r="AD12" s="171">
        <v>0.19790397944342</v>
      </c>
      <c r="AE12" s="171">
        <v>0.20047156650857001</v>
      </c>
      <c r="AF12" s="171">
        <v>0.13567144463478001</v>
      </c>
      <c r="AG12" s="171">
        <v>0.13264295585843999</v>
      </c>
      <c r="AH12" s="171">
        <v>0.15007223635674999</v>
      </c>
      <c r="AI12" s="171">
        <v>0.16369870639058001</v>
      </c>
      <c r="AJ12" s="171">
        <v>0.16638716606185999</v>
      </c>
      <c r="AK12" s="171">
        <v>0.17248796390412999</v>
      </c>
      <c r="AL12" s="171">
        <v>0.19621537879767001</v>
      </c>
      <c r="AM12" s="171">
        <v>0.21464167536834</v>
      </c>
      <c r="AN12" s="171">
        <v>0.23107970920984999</v>
      </c>
      <c r="AO12" s="171">
        <v>0.26665861757182002</v>
      </c>
      <c r="AP12" s="171">
        <v>0.27886729170987001</v>
      </c>
      <c r="AQ12" s="171">
        <v>0.21280517760607001</v>
      </c>
      <c r="AR12" s="171">
        <v>0.2268411645092</v>
      </c>
      <c r="AS12" s="171">
        <v>0.25982292651792999</v>
      </c>
      <c r="AT12" s="171">
        <v>0.27973044094378002</v>
      </c>
      <c r="AU12" s="171">
        <v>0.29100254631335998</v>
      </c>
      <c r="AV12" s="171">
        <v>0.31491670392496002</v>
      </c>
      <c r="AW12" s="171">
        <v>0.27718173758870002</v>
      </c>
      <c r="AX12" s="171">
        <v>0.28722575456279997</v>
      </c>
      <c r="AY12" s="171">
        <v>0.34261773099546</v>
      </c>
      <c r="AZ12" s="171">
        <v>0.32601815801742001</v>
      </c>
      <c r="BA12" s="171">
        <v>0.33153928407181998</v>
      </c>
      <c r="BB12" s="171">
        <v>0.34301060639117997</v>
      </c>
      <c r="BC12" s="171">
        <v>0.34409457960214002</v>
      </c>
      <c r="BD12" s="171">
        <v>0.35618734528828999</v>
      </c>
    </row>
    <row r="13" spans="1:56" x14ac:dyDescent="0.2">
      <c r="A13" s="170" t="s">
        <v>79</v>
      </c>
      <c r="B13" s="171">
        <v>160.69386003029999</v>
      </c>
      <c r="C13" s="171">
        <v>162.42450153692999</v>
      </c>
      <c r="D13" s="171">
        <v>168.27358586784999</v>
      </c>
      <c r="E13" s="171">
        <v>177.63496920599999</v>
      </c>
      <c r="F13" s="171">
        <v>187.16266560779999</v>
      </c>
      <c r="G13" s="171">
        <v>193.91124983681999</v>
      </c>
      <c r="H13" s="171">
        <v>196.70033558982001</v>
      </c>
      <c r="I13" s="171">
        <v>209.98018580287001</v>
      </c>
      <c r="J13" s="171">
        <v>206.30506269681999</v>
      </c>
      <c r="K13" s="171">
        <v>212.16197402927</v>
      </c>
      <c r="L13" s="171">
        <v>222.33133834865001</v>
      </c>
      <c r="M13" s="171">
        <v>223.29130571918</v>
      </c>
      <c r="N13" s="171">
        <v>229.57886978441999</v>
      </c>
      <c r="O13" s="171">
        <v>218.04975711380999</v>
      </c>
      <c r="P13" s="171">
        <v>223.83532527864</v>
      </c>
      <c r="Q13" s="171">
        <v>237.93818083747999</v>
      </c>
      <c r="R13" s="171">
        <v>238.39802472713001</v>
      </c>
      <c r="S13" s="171">
        <v>249.58726852492001</v>
      </c>
      <c r="T13" s="171">
        <v>258.38606331909</v>
      </c>
      <c r="U13" s="171">
        <v>274.16396466261</v>
      </c>
      <c r="V13" s="171">
        <v>277.71498675749001</v>
      </c>
      <c r="W13" s="171">
        <v>279.73681490219002</v>
      </c>
      <c r="X13" s="171">
        <v>283.11773023781001</v>
      </c>
      <c r="Y13" s="171">
        <v>287.02911397073001</v>
      </c>
      <c r="Z13" s="171">
        <v>292.38759802884999</v>
      </c>
      <c r="AA13" s="171">
        <v>302.69413119093002</v>
      </c>
      <c r="AB13" s="171">
        <v>312.67802815127999</v>
      </c>
      <c r="AC13" s="171">
        <v>322.37615060947002</v>
      </c>
      <c r="AD13" s="171">
        <v>342.12055736047</v>
      </c>
      <c r="AE13" s="171">
        <v>348.130548917</v>
      </c>
      <c r="AF13" s="171">
        <v>353.89563345117</v>
      </c>
      <c r="AG13" s="171">
        <v>360.42785593704002</v>
      </c>
      <c r="AH13" s="171">
        <v>368.64125805419002</v>
      </c>
      <c r="AI13" s="171">
        <v>368.14017345105998</v>
      </c>
      <c r="AJ13" s="171">
        <v>381.97889794149</v>
      </c>
      <c r="AK13" s="171">
        <v>384.12276878879999</v>
      </c>
      <c r="AL13" s="171">
        <v>390.19074897671999</v>
      </c>
      <c r="AM13" s="171">
        <v>400.70097573954001</v>
      </c>
      <c r="AN13" s="171">
        <v>404.33234533661999</v>
      </c>
      <c r="AO13" s="171">
        <v>410.30129140743998</v>
      </c>
      <c r="AP13" s="171">
        <v>415.31950280263999</v>
      </c>
      <c r="AQ13" s="171">
        <v>412.86199246206002</v>
      </c>
      <c r="AR13" s="171">
        <v>413.37283263587</v>
      </c>
      <c r="AS13" s="171">
        <v>405.74239405796999</v>
      </c>
      <c r="AT13" s="171">
        <v>396.44232372765998</v>
      </c>
      <c r="AU13" s="171">
        <v>400.63159372522</v>
      </c>
      <c r="AV13" s="171">
        <v>408.61321267244</v>
      </c>
      <c r="AW13" s="171">
        <v>411.21131494573001</v>
      </c>
      <c r="AX13" s="171">
        <v>409.24756799263002</v>
      </c>
      <c r="AY13" s="171">
        <v>407.90860565807998</v>
      </c>
      <c r="AZ13" s="171">
        <v>392.54578214968001</v>
      </c>
      <c r="BA13" s="171">
        <v>384.73474752951</v>
      </c>
      <c r="BB13" s="171">
        <v>378.06508962997998</v>
      </c>
      <c r="BC13" s="171">
        <v>377.49569400646999</v>
      </c>
      <c r="BD13" s="171">
        <v>383.40311084884002</v>
      </c>
    </row>
    <row r="14" spans="1:56" x14ac:dyDescent="0.2">
      <c r="A14" s="170" t="s">
        <v>47</v>
      </c>
      <c r="B14" s="171">
        <v>53.004529759870998</v>
      </c>
      <c r="C14" s="171">
        <v>55.670322590422003</v>
      </c>
      <c r="D14" s="171">
        <v>57.882966595752002</v>
      </c>
      <c r="E14" s="171">
        <v>61.192632537637998</v>
      </c>
      <c r="F14" s="171">
        <v>58.703951170659998</v>
      </c>
      <c r="G14" s="171">
        <v>56.378806907963998</v>
      </c>
      <c r="H14" s="171">
        <v>61.715159905928999</v>
      </c>
      <c r="I14" s="171">
        <v>59.002199093713003</v>
      </c>
      <c r="J14" s="171">
        <v>60.905028972708003</v>
      </c>
      <c r="K14" s="171">
        <v>63.345043809147001</v>
      </c>
      <c r="L14" s="171">
        <v>61.489766364841998</v>
      </c>
      <c r="M14" s="171">
        <v>58.028497549451998</v>
      </c>
      <c r="N14" s="171">
        <v>55.872891671776003</v>
      </c>
      <c r="O14" s="171">
        <v>55.888513112319004</v>
      </c>
      <c r="P14" s="171">
        <v>57.695593818328</v>
      </c>
      <c r="Q14" s="171">
        <v>59.167346522094</v>
      </c>
      <c r="R14" s="171">
        <v>57.959010128446998</v>
      </c>
      <c r="S14" s="171">
        <v>58.543543657316</v>
      </c>
      <c r="T14" s="171">
        <v>57.146696051840998</v>
      </c>
      <c r="U14" s="171">
        <v>57.150066904142001</v>
      </c>
      <c r="V14" s="171">
        <v>61.563956455083002</v>
      </c>
      <c r="W14" s="171">
        <v>65.502483554148</v>
      </c>
      <c r="X14" s="171">
        <v>60.510772082914997</v>
      </c>
      <c r="Y14" s="171">
        <v>60.567197652007998</v>
      </c>
      <c r="Z14" s="171">
        <v>61.091846314712001</v>
      </c>
      <c r="AA14" s="171">
        <v>64.056881513969998</v>
      </c>
      <c r="AB14" s="171">
        <v>67.976280175976001</v>
      </c>
      <c r="AC14" s="171">
        <v>67.530052014454995</v>
      </c>
      <c r="AD14" s="171">
        <v>68.094421481669997</v>
      </c>
      <c r="AE14" s="171">
        <v>66.225713260890004</v>
      </c>
      <c r="AF14" s="171">
        <v>66.694614720714995</v>
      </c>
      <c r="AG14" s="171">
        <v>71.372242800557999</v>
      </c>
      <c r="AH14" s="171">
        <v>73.219360076786998</v>
      </c>
      <c r="AI14" s="171">
        <v>78.169285958022996</v>
      </c>
      <c r="AJ14" s="171">
        <v>79.608734323083993</v>
      </c>
      <c r="AK14" s="171">
        <v>80.413742662266003</v>
      </c>
      <c r="AL14" s="171">
        <v>78.271710662711001</v>
      </c>
      <c r="AM14" s="171">
        <v>75.442113238640005</v>
      </c>
      <c r="AN14" s="171">
        <v>75.241539061417001</v>
      </c>
      <c r="AO14" s="171">
        <v>68.060210022866002</v>
      </c>
      <c r="AP14" s="171">
        <v>73.799842115676995</v>
      </c>
      <c r="AQ14" s="171">
        <v>72.187167794719002</v>
      </c>
      <c r="AR14" s="171">
        <v>69.020732681035</v>
      </c>
      <c r="AS14" s="171">
        <v>69.608836617243</v>
      </c>
      <c r="AT14" s="171">
        <v>65.926195592553995</v>
      </c>
      <c r="AU14" s="171">
        <v>67.363214878034995</v>
      </c>
      <c r="AV14" s="171">
        <v>67.774546549896002</v>
      </c>
      <c r="AW14" s="171">
        <v>70.085082578167004</v>
      </c>
      <c r="AX14" s="171">
        <v>67.250779526349007</v>
      </c>
      <c r="AY14" s="171">
        <v>68.776683333373995</v>
      </c>
      <c r="AZ14" s="171">
        <v>62.916153054574004</v>
      </c>
      <c r="BA14" s="171">
        <v>66.203360484650005</v>
      </c>
      <c r="BB14" s="171">
        <v>62.647180523681001</v>
      </c>
      <c r="BC14" s="171">
        <v>58.476120923909001</v>
      </c>
      <c r="BD14" s="171">
        <v>58.030403747188998</v>
      </c>
    </row>
    <row r="15" spans="1:56" x14ac:dyDescent="0.2">
      <c r="A15" s="170" t="s">
        <v>80</v>
      </c>
      <c r="B15" s="171">
        <v>24.152911941467998</v>
      </c>
      <c r="C15" s="171">
        <v>24.175709865864999</v>
      </c>
      <c r="D15" s="171">
        <v>25.796486016372999</v>
      </c>
      <c r="E15" s="171">
        <v>27.971124292134999</v>
      </c>
      <c r="F15" s="171">
        <v>30.15233957929</v>
      </c>
      <c r="G15" s="171">
        <v>32.655331365743002</v>
      </c>
      <c r="H15" s="171">
        <v>33.663099140919002</v>
      </c>
      <c r="I15" s="171">
        <v>34.887408916574003</v>
      </c>
      <c r="J15" s="171">
        <v>36.810155022396998</v>
      </c>
      <c r="K15" s="171">
        <v>38.223832503536002</v>
      </c>
      <c r="L15" s="171">
        <v>40.275432937710001</v>
      </c>
      <c r="M15" s="171">
        <v>41.491693304432999</v>
      </c>
      <c r="N15" s="171">
        <v>42.270740356853999</v>
      </c>
      <c r="O15" s="171">
        <v>43.130277905535998</v>
      </c>
      <c r="P15" s="171">
        <v>43.910382442995001</v>
      </c>
      <c r="Q15" s="171">
        <v>44.635294999560998</v>
      </c>
      <c r="R15" s="171">
        <v>45.509652706266998</v>
      </c>
      <c r="S15" s="171">
        <v>46.481735584615997</v>
      </c>
      <c r="T15" s="171">
        <v>46.375085535834003</v>
      </c>
      <c r="U15" s="171">
        <v>46.507484676795002</v>
      </c>
      <c r="V15" s="171">
        <v>56.124435145833999</v>
      </c>
      <c r="W15" s="171">
        <v>54.834179987654998</v>
      </c>
      <c r="X15" s="171">
        <v>44.901466719881</v>
      </c>
      <c r="Y15" s="171">
        <v>39.385020934667999</v>
      </c>
      <c r="Z15" s="171">
        <v>34.512144497150999</v>
      </c>
      <c r="AA15" s="171">
        <v>33.880026714941998</v>
      </c>
      <c r="AB15" s="171">
        <v>28.401962302032999</v>
      </c>
      <c r="AC15" s="171">
        <v>27.420413259960998</v>
      </c>
      <c r="AD15" s="171">
        <v>27.377018674980999</v>
      </c>
      <c r="AE15" s="171">
        <v>27.392767467573002</v>
      </c>
      <c r="AF15" s="171">
        <v>28.794564919035999</v>
      </c>
      <c r="AG15" s="171">
        <v>27.717140251021</v>
      </c>
      <c r="AH15" s="171">
        <v>27.486439369898001</v>
      </c>
      <c r="AI15" s="171">
        <v>29.775460069116001</v>
      </c>
      <c r="AJ15" s="171">
        <v>29.501061614927998</v>
      </c>
      <c r="AK15" s="171">
        <v>31.219334745546</v>
      </c>
      <c r="AL15" s="171">
        <v>31.939469216625</v>
      </c>
      <c r="AM15" s="171">
        <v>28.920948601578999</v>
      </c>
      <c r="AN15" s="171">
        <v>32.230863713284002</v>
      </c>
      <c r="AO15" s="171">
        <v>27.982570957848999</v>
      </c>
      <c r="AP15" s="171">
        <v>26.636182957492998</v>
      </c>
      <c r="AQ15" s="171">
        <v>29.469205690582001</v>
      </c>
      <c r="AR15" s="171">
        <v>32.281132142220002</v>
      </c>
      <c r="AS15" s="171">
        <v>33.211822866032001</v>
      </c>
      <c r="AT15" s="171">
        <v>34.724720812362001</v>
      </c>
      <c r="AU15" s="171">
        <v>34.522933423452997</v>
      </c>
      <c r="AV15" s="171">
        <v>34.415450089757002</v>
      </c>
      <c r="AW15" s="171">
        <v>34.226036650026003</v>
      </c>
      <c r="AX15" s="171">
        <v>34.762471942731999</v>
      </c>
      <c r="AY15" s="171">
        <v>36.981934935612998</v>
      </c>
      <c r="AZ15" s="171">
        <v>35.406738128779999</v>
      </c>
      <c r="BA15" s="171">
        <v>37.424224290825002</v>
      </c>
      <c r="BB15" s="171">
        <v>39.683608947178001</v>
      </c>
      <c r="BC15" s="171">
        <v>41.745758982030999</v>
      </c>
      <c r="BD15" s="171">
        <v>38.887498623475999</v>
      </c>
    </row>
    <row r="16" spans="1:56" x14ac:dyDescent="0.2">
      <c r="A16" s="170" t="s">
        <v>97</v>
      </c>
      <c r="B16" s="171">
        <v>5.8336401671167E-2</v>
      </c>
      <c r="C16" s="171">
        <v>5.8435603749615997E-2</v>
      </c>
      <c r="D16" s="171">
        <v>5.8245112000479E-2</v>
      </c>
      <c r="E16" s="171">
        <v>6.0048556784816999E-2</v>
      </c>
      <c r="F16" s="171">
        <v>6.4227689657150006E-2</v>
      </c>
      <c r="G16" s="171">
        <v>6.6494920287320999E-2</v>
      </c>
      <c r="H16" s="171">
        <v>6.8758392904753995E-2</v>
      </c>
      <c r="I16" s="171">
        <v>7.1069961207231996E-2</v>
      </c>
      <c r="J16" s="171">
        <v>7.2276370435251994E-2</v>
      </c>
      <c r="K16" s="171">
        <v>8.2254016458020995E-2</v>
      </c>
      <c r="L16" s="171">
        <v>8.1170497719257995E-2</v>
      </c>
      <c r="M16" s="171">
        <v>8.8373277739158998E-2</v>
      </c>
      <c r="N16" s="171">
        <v>7.3730945445740007E-2</v>
      </c>
      <c r="O16" s="171">
        <v>8.9805191991675998E-2</v>
      </c>
      <c r="P16" s="171">
        <v>0.10641642998911</v>
      </c>
      <c r="Q16" s="171">
        <v>0.10638640891169</v>
      </c>
      <c r="R16" s="171">
        <v>0.11162799615882001</v>
      </c>
      <c r="S16" s="171">
        <v>0.16217291248727</v>
      </c>
      <c r="T16" s="171">
        <v>0.22968248976212</v>
      </c>
      <c r="U16" s="171">
        <v>0.24385532557042999</v>
      </c>
      <c r="V16" s="171">
        <v>0.20077850063825001</v>
      </c>
      <c r="W16" s="171">
        <v>0.28466479361315</v>
      </c>
      <c r="X16" s="171">
        <v>0.22371213069608001</v>
      </c>
      <c r="Y16" s="171">
        <v>0.24879993925092</v>
      </c>
      <c r="Z16" s="171">
        <v>0.25771656646125002</v>
      </c>
      <c r="AA16" s="171">
        <v>0.25390694576808998</v>
      </c>
      <c r="AB16" s="171">
        <v>0.27244663732830998</v>
      </c>
      <c r="AC16" s="171">
        <v>0.27051597705378</v>
      </c>
      <c r="AD16" s="171">
        <v>0.28673918886531002</v>
      </c>
      <c r="AE16" s="171">
        <v>0.29903513516857999</v>
      </c>
      <c r="AF16" s="171">
        <v>0.29250197894087998</v>
      </c>
      <c r="AG16" s="171">
        <v>0.23582563919274999</v>
      </c>
      <c r="AH16" s="171">
        <v>0.22272786375973999</v>
      </c>
      <c r="AI16" s="171">
        <v>0.18510396251953001</v>
      </c>
      <c r="AJ16" s="171">
        <v>0.21912014915465</v>
      </c>
      <c r="AK16" s="171">
        <v>0.18404686109247001</v>
      </c>
      <c r="AL16" s="171">
        <v>0.23042319333642999</v>
      </c>
      <c r="AM16" s="171">
        <v>0.37281784445922</v>
      </c>
      <c r="AN16" s="171">
        <v>0.22074146065295</v>
      </c>
      <c r="AO16" s="171">
        <v>0.22240629899412001</v>
      </c>
      <c r="AP16" s="171">
        <v>0.31988609471541002</v>
      </c>
      <c r="AQ16" s="171">
        <v>0.41544198624105999</v>
      </c>
      <c r="AR16" s="171">
        <v>0.39931005706618999</v>
      </c>
      <c r="AS16" s="171">
        <v>0.45224153813174001</v>
      </c>
      <c r="AT16" s="171">
        <v>0.40552257472774</v>
      </c>
      <c r="AU16" s="171">
        <v>0.43497842610464998</v>
      </c>
      <c r="AV16" s="171">
        <v>0.48593121964703001</v>
      </c>
      <c r="AW16" s="171">
        <v>0.54634458990171997</v>
      </c>
      <c r="AX16" s="171">
        <v>0.77652373159162003</v>
      </c>
      <c r="AY16" s="171">
        <v>0.76522969754353998</v>
      </c>
      <c r="AZ16" s="171">
        <v>0.92584793672620003</v>
      </c>
      <c r="BA16" s="171">
        <v>0.89736925557984004</v>
      </c>
      <c r="BB16" s="171">
        <v>0.93007329717986997</v>
      </c>
      <c r="BC16" s="171">
        <v>0.94954764547449</v>
      </c>
      <c r="BD16" s="171">
        <v>0.96873911696131998</v>
      </c>
    </row>
    <row r="17" spans="1:56" x14ac:dyDescent="0.2">
      <c r="A17" s="170" t="s">
        <v>48</v>
      </c>
      <c r="B17" s="171">
        <v>139.52866482530001</v>
      </c>
      <c r="C17" s="171">
        <v>129.41054305883</v>
      </c>
      <c r="D17" s="171">
        <v>141.01893758630999</v>
      </c>
      <c r="E17" s="171">
        <v>146.41682281868</v>
      </c>
      <c r="F17" s="171">
        <v>145.24844939618001</v>
      </c>
      <c r="G17" s="171">
        <v>127.96073999194</v>
      </c>
      <c r="H17" s="171">
        <v>137.60488848899999</v>
      </c>
      <c r="I17" s="171">
        <v>135.02306445945001</v>
      </c>
      <c r="J17" s="171">
        <v>139.44760930309999</v>
      </c>
      <c r="K17" s="171">
        <v>148.69101200026</v>
      </c>
      <c r="L17" s="171">
        <v>137.79055227520999</v>
      </c>
      <c r="M17" s="171">
        <v>125.88166628009</v>
      </c>
      <c r="N17" s="171">
        <v>118.13902098039</v>
      </c>
      <c r="O17" s="171">
        <v>108.45227511497001</v>
      </c>
      <c r="P17" s="171">
        <v>111.24767393952</v>
      </c>
      <c r="Q17" s="171">
        <v>108.81812504651</v>
      </c>
      <c r="R17" s="171">
        <v>109.38239337915</v>
      </c>
      <c r="S17" s="171">
        <v>109.48725384498</v>
      </c>
      <c r="T17" s="171">
        <v>111.73991595474</v>
      </c>
      <c r="U17" s="171">
        <v>112.81491172208</v>
      </c>
      <c r="V17" s="171">
        <v>115.81574466199</v>
      </c>
      <c r="W17" s="171">
        <v>119.73426269673</v>
      </c>
      <c r="X17" s="171">
        <v>117.61549976226</v>
      </c>
      <c r="Y17" s="171">
        <v>115.6992397051</v>
      </c>
      <c r="Z17" s="171">
        <v>122.03087426426001</v>
      </c>
      <c r="AA17" s="171">
        <v>122.30637068999999</v>
      </c>
      <c r="AB17" s="171">
        <v>127.30739802044</v>
      </c>
      <c r="AC17" s="171">
        <v>124.3425048933</v>
      </c>
      <c r="AD17" s="171">
        <v>127.3085020454</v>
      </c>
      <c r="AE17" s="171">
        <v>122.97220817858999</v>
      </c>
      <c r="AF17" s="171">
        <v>124.89765657300001</v>
      </c>
      <c r="AG17" s="171">
        <v>125.7555472608</v>
      </c>
      <c r="AH17" s="171">
        <v>118.49303425116</v>
      </c>
      <c r="AI17" s="171">
        <v>123.37121628889</v>
      </c>
      <c r="AJ17" s="171">
        <v>121.97913135576999</v>
      </c>
      <c r="AK17" s="171">
        <v>119.00787688928</v>
      </c>
      <c r="AL17" s="171">
        <v>116.07726252521</v>
      </c>
      <c r="AM17" s="171">
        <v>112.91368849187</v>
      </c>
      <c r="AN17" s="171">
        <v>114.24970033932</v>
      </c>
      <c r="AO17" s="171">
        <v>107.29184771323</v>
      </c>
      <c r="AP17" s="171">
        <v>114.90312617639999</v>
      </c>
      <c r="AQ17" s="171">
        <v>104.49482923217001</v>
      </c>
      <c r="AR17" s="171">
        <v>103.01422114195</v>
      </c>
      <c r="AS17" s="171">
        <v>104.3595394577</v>
      </c>
      <c r="AT17" s="171">
        <v>97.780125406702993</v>
      </c>
      <c r="AU17" s="171">
        <v>102.41652130174</v>
      </c>
      <c r="AV17" s="171">
        <v>101.35158598302</v>
      </c>
      <c r="AW17" s="171">
        <v>99.769365582820001</v>
      </c>
      <c r="AX17" s="171">
        <v>100.4585018495</v>
      </c>
      <c r="AY17" s="171">
        <v>100.31351144924</v>
      </c>
      <c r="AZ17" s="171">
        <v>91.927396052015993</v>
      </c>
      <c r="BA17" s="171">
        <v>96.021362771157001</v>
      </c>
      <c r="BB17" s="171">
        <v>89.676669486519003</v>
      </c>
      <c r="BC17" s="171">
        <v>85.730063191382001</v>
      </c>
      <c r="BD17" s="171">
        <v>86.646316283922999</v>
      </c>
    </row>
    <row r="18" spans="1:56" x14ac:dyDescent="0.2">
      <c r="A18" s="170" t="s">
        <v>87</v>
      </c>
      <c r="B18" s="171">
        <v>0.46041386591178002</v>
      </c>
      <c r="C18" s="171">
        <v>0.36252537295525999</v>
      </c>
      <c r="D18" s="171">
        <v>0.46247214857416002</v>
      </c>
      <c r="E18" s="171">
        <v>0.47735601635677999</v>
      </c>
      <c r="F18" s="171">
        <v>0.48992761261096002</v>
      </c>
      <c r="G18" s="171">
        <v>0.54957480790851998</v>
      </c>
      <c r="H18" s="171">
        <v>0.36691108723534999</v>
      </c>
      <c r="I18" s="171">
        <v>0.42813754646028002</v>
      </c>
      <c r="J18" s="171">
        <v>0.45510605426560002</v>
      </c>
      <c r="K18" s="171">
        <v>0.51056340336580996</v>
      </c>
      <c r="L18" s="171">
        <v>0.53645637243663002</v>
      </c>
      <c r="M18" s="171">
        <v>0.44615903767088999</v>
      </c>
      <c r="N18" s="171">
        <v>0.51775596046955996</v>
      </c>
      <c r="O18" s="171">
        <v>0.51089834354584995</v>
      </c>
      <c r="P18" s="171">
        <v>0.52481788976110999</v>
      </c>
      <c r="Q18" s="171">
        <v>0.61794590797434001</v>
      </c>
      <c r="R18" s="171">
        <v>0.55414030599984998</v>
      </c>
      <c r="S18" s="171">
        <v>0.50349188714028004</v>
      </c>
      <c r="T18" s="171">
        <v>0.45596722046124</v>
      </c>
      <c r="U18" s="171">
        <v>0.40223693678616002</v>
      </c>
      <c r="V18" s="171">
        <v>0.39857276260105001</v>
      </c>
      <c r="W18" s="171">
        <v>0.35046088561408001</v>
      </c>
      <c r="X18" s="171">
        <v>0.38076067477867998</v>
      </c>
      <c r="Y18" s="171">
        <v>0.38541539639828998</v>
      </c>
      <c r="Z18" s="171">
        <v>0.39209699914354001</v>
      </c>
      <c r="AA18" s="171">
        <v>0.39856202294513998</v>
      </c>
      <c r="AB18" s="171">
        <v>1.0760531917075</v>
      </c>
      <c r="AC18" s="171">
        <v>1.3648307604014001</v>
      </c>
      <c r="AD18" s="171">
        <v>1.3155069911759001</v>
      </c>
      <c r="AE18" s="171">
        <v>1.4414528544434</v>
      </c>
      <c r="AF18" s="171">
        <v>1.5460539289821</v>
      </c>
      <c r="AG18" s="171">
        <v>1.8572713924749</v>
      </c>
      <c r="AH18" s="171">
        <v>2.1428646294328999</v>
      </c>
      <c r="AI18" s="171">
        <v>2.4000079565185999</v>
      </c>
      <c r="AJ18" s="171">
        <v>2.5583874732742</v>
      </c>
      <c r="AK18" s="171">
        <v>2.8014973979668998</v>
      </c>
      <c r="AL18" s="171">
        <v>3.8590928304362002</v>
      </c>
      <c r="AM18" s="171">
        <v>4.3986198077898999</v>
      </c>
      <c r="AN18" s="171">
        <v>4.3662134452007004</v>
      </c>
      <c r="AO18" s="171">
        <v>4.6844947706614999</v>
      </c>
      <c r="AP18" s="171">
        <v>5.0815170917944998</v>
      </c>
      <c r="AQ18" s="171">
        <v>4.9610868505930004</v>
      </c>
      <c r="AR18" s="171">
        <v>4.7249171173816</v>
      </c>
      <c r="AS18" s="171">
        <v>4.9706950538152004</v>
      </c>
      <c r="AT18" s="171">
        <v>5.4598127353498001</v>
      </c>
      <c r="AU18" s="171">
        <v>5.8103802528550004</v>
      </c>
      <c r="AV18" s="171">
        <v>7.1472619347763002</v>
      </c>
      <c r="AW18" s="171">
        <v>7.2444682983405002</v>
      </c>
      <c r="AX18" s="171">
        <v>8.2510089358034993</v>
      </c>
      <c r="AY18" s="171">
        <v>8.1435237769482001</v>
      </c>
      <c r="AZ18" s="171">
        <v>8.7059173714617</v>
      </c>
      <c r="BA18" s="171">
        <v>6.7467245558617002</v>
      </c>
      <c r="BB18" s="171">
        <v>7.0594404066966998</v>
      </c>
      <c r="BC18" s="171">
        <v>6.8922204090673</v>
      </c>
      <c r="BD18" s="171">
        <v>7.0480757643776997</v>
      </c>
    </row>
    <row r="19" spans="1:56" x14ac:dyDescent="0.2">
      <c r="A19" s="170" t="s">
        <v>96</v>
      </c>
      <c r="B19" s="171">
        <v>0.22665233590556999</v>
      </c>
      <c r="C19" s="171">
        <v>0.22691671488404</v>
      </c>
      <c r="D19" s="171">
        <v>0.22605390232363001</v>
      </c>
      <c r="E19" s="171">
        <v>0.23356586113882</v>
      </c>
      <c r="F19" s="171">
        <v>0.25141269281510997</v>
      </c>
      <c r="G19" s="171">
        <v>0.26106281762347</v>
      </c>
      <c r="H19" s="171">
        <v>0.27046632440402002</v>
      </c>
      <c r="I19" s="171">
        <v>0.27974657145948001</v>
      </c>
      <c r="J19" s="171">
        <v>0.28444872618351003</v>
      </c>
      <c r="K19" s="171">
        <v>0.32665280044881001</v>
      </c>
      <c r="L19" s="171">
        <v>0.32107941527293998</v>
      </c>
      <c r="M19" s="171">
        <v>0.30820462115417002</v>
      </c>
      <c r="N19" s="171">
        <v>0.28753037291437999</v>
      </c>
      <c r="O19" s="171">
        <v>0.3138934096589</v>
      </c>
      <c r="P19" s="171">
        <v>0.30397972614121999</v>
      </c>
      <c r="Q19" s="171">
        <v>0.29409181311972998</v>
      </c>
      <c r="R19" s="171">
        <v>0.35795476078885002</v>
      </c>
      <c r="S19" s="171">
        <v>0.50805461556609</v>
      </c>
      <c r="T19" s="171">
        <v>0.49851292087431998</v>
      </c>
      <c r="U19" s="171">
        <v>0.41311585298386999</v>
      </c>
      <c r="V19" s="171">
        <v>0.32731397806284002</v>
      </c>
      <c r="W19" s="171">
        <v>0.46247300652472001</v>
      </c>
      <c r="X19" s="171">
        <v>0.39499207111944001</v>
      </c>
      <c r="Y19" s="171">
        <v>0.41402186799745</v>
      </c>
      <c r="Z19" s="171">
        <v>0.45116775640529999</v>
      </c>
      <c r="AA19" s="171">
        <v>0.46366188868983998</v>
      </c>
      <c r="AB19" s="171">
        <v>0.51307401950058995</v>
      </c>
      <c r="AC19" s="171">
        <v>0.81423780978712001</v>
      </c>
      <c r="AD19" s="171">
        <v>0.77201661456210002</v>
      </c>
      <c r="AE19" s="171">
        <v>0.80807196706364004</v>
      </c>
      <c r="AF19" s="171">
        <v>0.87258091146552996</v>
      </c>
      <c r="AG19" s="171">
        <v>1.0203053144531</v>
      </c>
      <c r="AH19" s="171">
        <v>1.0828225921457</v>
      </c>
      <c r="AI19" s="171">
        <v>1.2062184815281001</v>
      </c>
      <c r="AJ19" s="171">
        <v>1.0691120457129999</v>
      </c>
      <c r="AK19" s="171">
        <v>1.1383298809113001</v>
      </c>
      <c r="AL19" s="171">
        <v>1.1497150910703999</v>
      </c>
      <c r="AM19" s="171">
        <v>1.6343686802638</v>
      </c>
      <c r="AN19" s="171">
        <v>1.900342605531</v>
      </c>
      <c r="AO19" s="171">
        <v>1.8420839890623</v>
      </c>
      <c r="AP19" s="171">
        <v>1.9622536926529</v>
      </c>
      <c r="AQ19" s="171">
        <v>2.2170773812969999</v>
      </c>
      <c r="AR19" s="171">
        <v>2.5814977509981998</v>
      </c>
      <c r="AS19" s="171">
        <v>3.0405193761971998</v>
      </c>
      <c r="AT19" s="171">
        <v>2.7537059604734</v>
      </c>
      <c r="AU19" s="171">
        <v>3.9361169001551999</v>
      </c>
      <c r="AV19" s="171">
        <v>3.9313855821202002</v>
      </c>
      <c r="AW19" s="171">
        <v>4.5408185113288004</v>
      </c>
      <c r="AX19" s="171">
        <v>5.4119829735142</v>
      </c>
      <c r="AY19" s="171">
        <v>5.6992587049161996</v>
      </c>
      <c r="AZ19" s="171">
        <v>5.7010894614945</v>
      </c>
      <c r="BA19" s="171">
        <v>6.4371472084143004</v>
      </c>
      <c r="BB19" s="171">
        <v>6.4884832985617997</v>
      </c>
      <c r="BC19" s="171">
        <v>6.2636671461087996</v>
      </c>
      <c r="BD19" s="171">
        <v>6.4756865311723004</v>
      </c>
    </row>
    <row r="20" spans="1:56" x14ac:dyDescent="0.2">
      <c r="A20" s="170" t="s">
        <v>83</v>
      </c>
      <c r="B20" s="171">
        <v>3.3392852057433</v>
      </c>
      <c r="C20" s="171">
        <v>3.3460626262118001</v>
      </c>
      <c r="D20" s="171">
        <v>3.4702670990901998</v>
      </c>
      <c r="E20" s="171">
        <v>4.0991913696297004</v>
      </c>
      <c r="F20" s="171">
        <v>4.3162314299402</v>
      </c>
      <c r="G20" s="171">
        <v>5.1738417110880004</v>
      </c>
      <c r="H20" s="171">
        <v>5.5515174685532003</v>
      </c>
      <c r="I20" s="171">
        <v>5.7779555587658997</v>
      </c>
      <c r="J20" s="171">
        <v>6.1978070952150999</v>
      </c>
      <c r="K20" s="171">
        <v>6.9094605989264997</v>
      </c>
      <c r="L20" s="171">
        <v>7.7185070584037998</v>
      </c>
      <c r="M20" s="171">
        <v>7.7976339808065003</v>
      </c>
      <c r="N20" s="171">
        <v>8.4258347934918998</v>
      </c>
      <c r="O20" s="171">
        <v>9.0626562736037002</v>
      </c>
      <c r="P20" s="171">
        <v>8.7724637992135008</v>
      </c>
      <c r="Q20" s="171">
        <v>9.7968836344799008</v>
      </c>
      <c r="R20" s="171">
        <v>10.783768400087</v>
      </c>
      <c r="S20" s="171">
        <v>11.890423971651</v>
      </c>
      <c r="T20" s="171">
        <v>12.741693702757001</v>
      </c>
      <c r="U20" s="171">
        <v>14.079533072618</v>
      </c>
      <c r="V20" s="171">
        <v>14.767004852695001</v>
      </c>
      <c r="W20" s="171">
        <v>14.069209922988</v>
      </c>
      <c r="X20" s="171">
        <v>15.733108118666999</v>
      </c>
      <c r="Y20" s="171">
        <v>16.952917989042</v>
      </c>
      <c r="Z20" s="171">
        <v>18.001087263984999</v>
      </c>
      <c r="AA20" s="171">
        <v>21.778905241196</v>
      </c>
      <c r="AB20" s="171">
        <v>22.086351567672999</v>
      </c>
      <c r="AC20" s="171">
        <v>23.95791760569</v>
      </c>
      <c r="AD20" s="171">
        <v>24.480169534007</v>
      </c>
      <c r="AE20" s="171">
        <v>26.131380726934001</v>
      </c>
      <c r="AF20" s="171">
        <v>26.977331531192998</v>
      </c>
      <c r="AG20" s="171">
        <v>32.632974711488998</v>
      </c>
      <c r="AH20" s="171">
        <v>34.344797243183002</v>
      </c>
      <c r="AI20" s="171">
        <v>35.988719769851002</v>
      </c>
      <c r="AJ20" s="171">
        <v>37.910179478374999</v>
      </c>
      <c r="AK20" s="171">
        <v>40.383437980171998</v>
      </c>
      <c r="AL20" s="171">
        <v>43.492433875642</v>
      </c>
      <c r="AM20" s="171">
        <v>46.219198339404002</v>
      </c>
      <c r="AN20" s="171">
        <v>51.330055933973</v>
      </c>
      <c r="AO20" s="171">
        <v>55.129837503167998</v>
      </c>
      <c r="AP20" s="171">
        <v>60.769337651087</v>
      </c>
      <c r="AQ20" s="171">
        <v>65.307380362572999</v>
      </c>
      <c r="AR20" s="171">
        <v>69.871971168661005</v>
      </c>
      <c r="AS20" s="171">
        <v>72.079567322702005</v>
      </c>
      <c r="AT20" s="171">
        <v>76.654198899543005</v>
      </c>
      <c r="AU20" s="171">
        <v>85.445163623501003</v>
      </c>
      <c r="AV20" s="171">
        <v>93.992145941866994</v>
      </c>
      <c r="AW20" s="171">
        <v>101.04154191320001</v>
      </c>
      <c r="AX20" s="171">
        <v>105.18232601741001</v>
      </c>
      <c r="AY20" s="171">
        <v>109.32224062189999</v>
      </c>
      <c r="AZ20" s="171">
        <v>104.1228779269</v>
      </c>
      <c r="BA20" s="171">
        <v>117.76827129919999</v>
      </c>
      <c r="BB20" s="171">
        <v>120.86565095962</v>
      </c>
      <c r="BC20" s="171">
        <v>118.98910227122001</v>
      </c>
      <c r="BD20" s="171">
        <v>124.19073273335999</v>
      </c>
    </row>
    <row r="21" spans="1:56" x14ac:dyDescent="0.2">
      <c r="A21" s="170" t="s">
        <v>49</v>
      </c>
      <c r="B21" s="171">
        <v>69.065389298287002</v>
      </c>
      <c r="C21" s="171">
        <v>69.002963006319007</v>
      </c>
      <c r="D21" s="171">
        <v>71.314697173767996</v>
      </c>
      <c r="E21" s="171">
        <v>72.295108527786994</v>
      </c>
      <c r="F21" s="171">
        <v>73.162873979531994</v>
      </c>
      <c r="G21" s="171">
        <v>78.269417919606994</v>
      </c>
      <c r="H21" s="171">
        <v>79.144784660867998</v>
      </c>
      <c r="I21" s="171">
        <v>82.151298491288003</v>
      </c>
      <c r="J21" s="171">
        <v>88.210233648333002</v>
      </c>
      <c r="K21" s="171">
        <v>91.487361116006994</v>
      </c>
      <c r="L21" s="171">
        <v>94.608413177387007</v>
      </c>
      <c r="M21" s="171">
        <v>90.721887007956994</v>
      </c>
      <c r="N21" s="171">
        <v>92.594265927997995</v>
      </c>
      <c r="O21" s="171">
        <v>91.653543720753007</v>
      </c>
      <c r="P21" s="171">
        <v>90.114364057947</v>
      </c>
      <c r="Q21" s="171">
        <v>92.280531162740004</v>
      </c>
      <c r="R21" s="171">
        <v>93.378194079563997</v>
      </c>
      <c r="S21" s="171">
        <v>93.717039803822004</v>
      </c>
      <c r="T21" s="171">
        <v>92.859717482670007</v>
      </c>
      <c r="U21" s="171">
        <v>91.703649157819001</v>
      </c>
      <c r="V21" s="171">
        <v>80.054346001721996</v>
      </c>
      <c r="W21" s="171">
        <v>64.920969653309996</v>
      </c>
      <c r="X21" s="171">
        <v>62.024142808595002</v>
      </c>
      <c r="Y21" s="171">
        <v>62.834304921746998</v>
      </c>
      <c r="Z21" s="171">
        <v>60.021879410452001</v>
      </c>
      <c r="AA21" s="171">
        <v>61.367616026636</v>
      </c>
      <c r="AB21" s="171">
        <v>61.658623848318001</v>
      </c>
      <c r="AC21" s="171">
        <v>59.327330044877002</v>
      </c>
      <c r="AD21" s="171">
        <v>56.854802491607998</v>
      </c>
      <c r="AE21" s="171">
        <v>50.119751466613998</v>
      </c>
      <c r="AF21" s="171">
        <v>48.177918773161998</v>
      </c>
      <c r="AG21" s="171">
        <v>50.423960941776002</v>
      </c>
      <c r="AH21" s="171">
        <v>47.597404108680003</v>
      </c>
      <c r="AI21" s="171">
        <v>53.462925595959</v>
      </c>
      <c r="AJ21" s="171">
        <v>51.463465294717999</v>
      </c>
      <c r="AK21" s="171">
        <v>52.490514793370998</v>
      </c>
      <c r="AL21" s="171">
        <v>54.035593248193997</v>
      </c>
      <c r="AM21" s="171">
        <v>57.639070514586003</v>
      </c>
      <c r="AN21" s="171">
        <v>54.562803369527998</v>
      </c>
      <c r="AO21" s="171">
        <v>46.536137500362997</v>
      </c>
      <c r="AP21" s="171">
        <v>49.509403793644999</v>
      </c>
      <c r="AQ21" s="171">
        <v>54.784170094944002</v>
      </c>
      <c r="AR21" s="171">
        <v>49.916514828041002</v>
      </c>
      <c r="AS21" s="171">
        <v>44.452018365725998</v>
      </c>
      <c r="AT21" s="171">
        <v>47.314973962486</v>
      </c>
      <c r="AU21" s="171">
        <v>49.85718458769</v>
      </c>
      <c r="AV21" s="171">
        <v>47.130132321253001</v>
      </c>
      <c r="AW21" s="171">
        <v>49.283244287522002</v>
      </c>
      <c r="AX21" s="171">
        <v>46.313496152295002</v>
      </c>
      <c r="AY21" s="171">
        <v>44.635816149200998</v>
      </c>
      <c r="AZ21" s="171">
        <v>39.415079498224998</v>
      </c>
      <c r="BA21" s="171">
        <v>45.871092104963999</v>
      </c>
      <c r="BB21" s="171">
        <v>49.443077448864003</v>
      </c>
      <c r="BC21" s="171">
        <v>36.970581109130002</v>
      </c>
      <c r="BD21" s="171">
        <v>34.188471741050002</v>
      </c>
    </row>
    <row r="22" spans="1:56" x14ac:dyDescent="0.2">
      <c r="A22" s="170" t="s">
        <v>82</v>
      </c>
      <c r="B22" s="171">
        <v>3.2201607966696999</v>
      </c>
      <c r="C22" s="171">
        <v>3.2388929996351998</v>
      </c>
      <c r="D22" s="171">
        <v>3.8272498772893</v>
      </c>
      <c r="E22" s="171">
        <v>4.7654730016127003</v>
      </c>
      <c r="F22" s="171">
        <v>5.5731628769065997</v>
      </c>
      <c r="G22" s="171">
        <v>5.7431203812604998</v>
      </c>
      <c r="H22" s="171">
        <v>6.2106570988834999</v>
      </c>
      <c r="I22" s="171">
        <v>6.8314268175763999</v>
      </c>
      <c r="J22" s="171">
        <v>7.2160318474459002</v>
      </c>
      <c r="K22" s="171">
        <v>7.6832174676877996</v>
      </c>
      <c r="L22" s="171">
        <v>7.7850474585690996</v>
      </c>
      <c r="M22" s="171">
        <v>8.3178423913870994</v>
      </c>
      <c r="N22" s="171">
        <v>8.7502321749391996</v>
      </c>
      <c r="O22" s="171">
        <v>9.0767924106446998</v>
      </c>
      <c r="P22" s="171">
        <v>9.2868050983187</v>
      </c>
      <c r="Q22" s="171">
        <v>9.6479038639527008</v>
      </c>
      <c r="R22" s="171">
        <v>10.969167123667001</v>
      </c>
      <c r="S22" s="171">
        <v>10.721309637169</v>
      </c>
      <c r="T22" s="171">
        <v>11.315005940438001</v>
      </c>
      <c r="U22" s="171">
        <v>11.420467192245001</v>
      </c>
      <c r="V22" s="171">
        <v>11.996952704321</v>
      </c>
      <c r="W22" s="171">
        <v>11.569258851676</v>
      </c>
      <c r="X22" s="171">
        <v>13.615295602808001</v>
      </c>
      <c r="Y22" s="171">
        <v>14.727762204968</v>
      </c>
      <c r="Z22" s="171">
        <v>14.999632021289999</v>
      </c>
      <c r="AA22" s="171">
        <v>15.243202968381</v>
      </c>
      <c r="AB22" s="171">
        <v>15.794258871034</v>
      </c>
      <c r="AC22" s="171">
        <v>16.259647075354</v>
      </c>
      <c r="AD22" s="171">
        <v>17.234485376515</v>
      </c>
      <c r="AE22" s="171">
        <v>17.325892803184001</v>
      </c>
      <c r="AF22" s="171">
        <v>17.771461333763</v>
      </c>
      <c r="AG22" s="171">
        <v>18.402549669681999</v>
      </c>
      <c r="AH22" s="171">
        <v>19.226923365211</v>
      </c>
      <c r="AI22" s="171">
        <v>19.896064513062999</v>
      </c>
      <c r="AJ22" s="171">
        <v>19.920649914272001</v>
      </c>
      <c r="AK22" s="171">
        <v>23.370176676339</v>
      </c>
      <c r="AL22" s="171">
        <v>25.448965595400001</v>
      </c>
      <c r="AM22" s="171">
        <v>25.851931600648001</v>
      </c>
      <c r="AN22" s="171">
        <v>27.668957465613001</v>
      </c>
      <c r="AO22" s="171">
        <v>27.655587307182</v>
      </c>
      <c r="AP22" s="171">
        <v>28.835273803141</v>
      </c>
      <c r="AQ22" s="171">
        <v>29.003537473359</v>
      </c>
      <c r="AR22" s="171">
        <v>30.216355241990001</v>
      </c>
      <c r="AS22" s="171">
        <v>32.130848051849</v>
      </c>
      <c r="AT22" s="171">
        <v>33.289917166971001</v>
      </c>
      <c r="AU22" s="171">
        <v>33.469090795490999</v>
      </c>
      <c r="AV22" s="171">
        <v>33.457106036390996</v>
      </c>
      <c r="AW22" s="171">
        <v>33.752135446540002</v>
      </c>
      <c r="AX22" s="171">
        <v>33.822047958451002</v>
      </c>
      <c r="AY22" s="171">
        <v>36.847419375306998</v>
      </c>
      <c r="AZ22" s="171">
        <v>36.840156614514001</v>
      </c>
      <c r="BA22" s="171">
        <v>37.357848056942998</v>
      </c>
      <c r="BB22" s="171">
        <v>38.830683375005002</v>
      </c>
      <c r="BC22" s="171">
        <v>38.688962781679997</v>
      </c>
      <c r="BD22" s="171">
        <v>37.969166409121001</v>
      </c>
    </row>
    <row r="23" spans="1:56" x14ac:dyDescent="0.2">
      <c r="A23" s="170" t="s">
        <v>81</v>
      </c>
      <c r="B23" s="171">
        <v>1.4413290021773</v>
      </c>
      <c r="C23" s="171">
        <v>1.4638616167659</v>
      </c>
      <c r="D23" s="171">
        <v>1.7256556334976001</v>
      </c>
      <c r="E23" s="171">
        <v>1.7181268233867999</v>
      </c>
      <c r="F23" s="171">
        <v>1.501651257734</v>
      </c>
      <c r="G23" s="171">
        <v>1.5370394615803999</v>
      </c>
      <c r="H23" s="171">
        <v>1.3567280370538</v>
      </c>
      <c r="I23" s="171">
        <v>1.5064612884096</v>
      </c>
      <c r="J23" s="171">
        <v>1.5277029499854999</v>
      </c>
      <c r="K23" s="171">
        <v>1.5739767559486</v>
      </c>
      <c r="L23" s="171">
        <v>1.5461633877937999</v>
      </c>
      <c r="M23" s="171">
        <v>1.3599082666097</v>
      </c>
      <c r="N23" s="171">
        <v>1.1151692783581</v>
      </c>
      <c r="O23" s="171">
        <v>0.82160813773948005</v>
      </c>
      <c r="P23" s="171">
        <v>0.80606525100074999</v>
      </c>
      <c r="Q23" s="171">
        <v>0.71431269506549999</v>
      </c>
      <c r="R23" s="171">
        <v>0.74798056076576003</v>
      </c>
      <c r="S23" s="171">
        <v>0.88361891778658996</v>
      </c>
      <c r="T23" s="171">
        <v>0.90271931369006997</v>
      </c>
      <c r="U23" s="171">
        <v>1.0572193031074999</v>
      </c>
      <c r="V23" s="171">
        <v>1.0864510208469</v>
      </c>
      <c r="W23" s="171">
        <v>0.98168735171267996</v>
      </c>
      <c r="X23" s="171">
        <v>0.84666973181050997</v>
      </c>
      <c r="Y23" s="171">
        <v>0.87031291632389995</v>
      </c>
      <c r="Z23" s="171">
        <v>0.96478657030143</v>
      </c>
      <c r="AA23" s="171">
        <v>1.115591777626</v>
      </c>
      <c r="AB23" s="171">
        <v>1.2451974377685999</v>
      </c>
      <c r="AC23" s="171">
        <v>1.2557396556956999</v>
      </c>
      <c r="AD23" s="171">
        <v>1.4426617792748999</v>
      </c>
      <c r="AE23" s="171">
        <v>1.2965463414042</v>
      </c>
      <c r="AF23" s="171">
        <v>0.99729105253099004</v>
      </c>
      <c r="AG23" s="171">
        <v>0.99272345299473996</v>
      </c>
      <c r="AH23" s="171">
        <v>1.0868804629038999</v>
      </c>
      <c r="AI23" s="171">
        <v>0.80963162819508006</v>
      </c>
      <c r="AJ23" s="171">
        <v>0.87399848054969997</v>
      </c>
      <c r="AK23" s="171">
        <v>0.86060691913035003</v>
      </c>
      <c r="AL23" s="171">
        <v>1.0953848089842999</v>
      </c>
      <c r="AM23" s="171">
        <v>1.3138260268680999</v>
      </c>
      <c r="AN23" s="171">
        <v>1.3615555302580999</v>
      </c>
      <c r="AO23" s="171">
        <v>1.1324357815274999</v>
      </c>
      <c r="AP23" s="171">
        <v>1.2830254511428001</v>
      </c>
      <c r="AQ23" s="171">
        <v>0.85421672141465999</v>
      </c>
      <c r="AR23" s="171">
        <v>1.0170902215708</v>
      </c>
      <c r="AS23" s="171">
        <v>1.0911241350175001</v>
      </c>
      <c r="AT23" s="171">
        <v>1.1363222545231</v>
      </c>
      <c r="AU23" s="171">
        <v>1.1204184274682001</v>
      </c>
      <c r="AV23" s="171">
        <v>1.2455453929266</v>
      </c>
      <c r="AW23" s="171">
        <v>1.3738125758813999</v>
      </c>
      <c r="AX23" s="171">
        <v>1.2106297815706999</v>
      </c>
      <c r="AY23" s="171">
        <v>1.4505089952820001</v>
      </c>
      <c r="AZ23" s="171">
        <v>1.1733284296066</v>
      </c>
      <c r="BA23" s="171">
        <v>1.4488191082976001</v>
      </c>
      <c r="BB23" s="171">
        <v>1.4055261448800001</v>
      </c>
      <c r="BC23" s="171">
        <v>1.4098367143696999</v>
      </c>
      <c r="BD23" s="171">
        <v>1.4592246163564999</v>
      </c>
    </row>
    <row r="24" spans="1:56" x14ac:dyDescent="0.2">
      <c r="A24" s="170" t="s">
        <v>91</v>
      </c>
      <c r="B24" s="171">
        <v>11.239798363298</v>
      </c>
      <c r="C24" s="171">
        <v>11.276616367648</v>
      </c>
      <c r="D24" s="171">
        <v>11.086513407548001</v>
      </c>
      <c r="E24" s="171">
        <v>12.08621443126</v>
      </c>
      <c r="F24" s="171">
        <v>13.069614743967</v>
      </c>
      <c r="G24" s="171">
        <v>13.339819669789</v>
      </c>
      <c r="H24" s="171">
        <v>13.231456116074</v>
      </c>
      <c r="I24" s="171">
        <v>13.938487687095</v>
      </c>
      <c r="J24" s="171">
        <v>14.618934440386001</v>
      </c>
      <c r="K24" s="171">
        <v>15.126197034899</v>
      </c>
      <c r="L24" s="171">
        <v>14.593714905555</v>
      </c>
      <c r="M24" s="171">
        <v>16.205180204788</v>
      </c>
      <c r="N24" s="171">
        <v>16.738828241884001</v>
      </c>
      <c r="O24" s="171">
        <v>17.730979841124999</v>
      </c>
      <c r="P24" s="171">
        <v>18.506658495330001</v>
      </c>
      <c r="Q24" s="171">
        <v>19.512457656552002</v>
      </c>
      <c r="R24" s="171">
        <v>20.452169042152001</v>
      </c>
      <c r="S24" s="171">
        <v>18.893108864072001</v>
      </c>
      <c r="T24" s="171">
        <v>19.274701336355999</v>
      </c>
      <c r="U24" s="171">
        <v>19.600988100898999</v>
      </c>
      <c r="V24" s="171">
        <v>24.573916371637001</v>
      </c>
      <c r="W24" s="171">
        <v>21.991994695612998</v>
      </c>
      <c r="X24" s="171">
        <v>16.228649321001001</v>
      </c>
      <c r="Y24" s="171">
        <v>13.620365167580999</v>
      </c>
      <c r="Z24" s="171">
        <v>3.3001718545698999</v>
      </c>
      <c r="AA24" s="171">
        <v>3.5148109092687001</v>
      </c>
      <c r="AB24" s="171">
        <v>4.3994234411560003</v>
      </c>
      <c r="AC24" s="171">
        <v>8.7232859801899991</v>
      </c>
      <c r="AD24" s="171">
        <v>11.050918296603999</v>
      </c>
      <c r="AE24" s="171">
        <v>10.892227125279</v>
      </c>
      <c r="AF24" s="171">
        <v>14.28116530108</v>
      </c>
      <c r="AG24" s="171">
        <v>14.096773310573999</v>
      </c>
      <c r="AH24" s="171">
        <v>14.828200609204</v>
      </c>
      <c r="AI24" s="171">
        <v>15.188665899232999</v>
      </c>
      <c r="AJ24" s="171">
        <v>16.034139306945001</v>
      </c>
      <c r="AK24" s="171">
        <v>16.846328006438</v>
      </c>
      <c r="AL24" s="171">
        <v>18.690450599675</v>
      </c>
      <c r="AM24" s="171">
        <v>19.72522926689</v>
      </c>
      <c r="AN24" s="171">
        <v>21.652267213449001</v>
      </c>
      <c r="AO24" s="171">
        <v>21.660050748816001</v>
      </c>
      <c r="AP24" s="171">
        <v>22.217568508957999</v>
      </c>
      <c r="AQ24" s="171">
        <v>25.268070616418999</v>
      </c>
      <c r="AR24" s="171">
        <v>23.31084807165</v>
      </c>
      <c r="AS24" s="171">
        <v>23.213243245966002</v>
      </c>
      <c r="AT24" s="171">
        <v>20.795728090183001</v>
      </c>
      <c r="AU24" s="171">
        <v>20.830862507591</v>
      </c>
      <c r="AV24" s="171">
        <v>23.506158150308</v>
      </c>
      <c r="AW24" s="171">
        <v>23.989764781525</v>
      </c>
      <c r="AX24" s="171">
        <v>24.064219740437</v>
      </c>
      <c r="AY24" s="171">
        <v>22.597505466668</v>
      </c>
      <c r="AZ24" s="171">
        <v>22.536390660647999</v>
      </c>
      <c r="BA24" s="171">
        <v>23.009666280076999</v>
      </c>
      <c r="BB24" s="171">
        <v>22.398557194224999</v>
      </c>
      <c r="BC24" s="171">
        <v>20.828848716711999</v>
      </c>
      <c r="BD24" s="171">
        <v>20.407390229726001</v>
      </c>
    </row>
    <row r="25" spans="1:56" x14ac:dyDescent="0.2">
      <c r="A25" s="170" t="s">
        <v>85</v>
      </c>
      <c r="B25" s="171">
        <v>60.164954314782001</v>
      </c>
      <c r="C25" s="171">
        <v>60.261002708409997</v>
      </c>
      <c r="D25" s="171">
        <v>64.372177770383004</v>
      </c>
      <c r="E25" s="171">
        <v>70.345684067952007</v>
      </c>
      <c r="F25" s="171">
        <v>76.149693644653993</v>
      </c>
      <c r="G25" s="171">
        <v>81.829974469126995</v>
      </c>
      <c r="H25" s="171">
        <v>85.360764271660997</v>
      </c>
      <c r="I25" s="171">
        <v>88.278525627300994</v>
      </c>
      <c r="J25" s="171">
        <v>91.877762425176002</v>
      </c>
      <c r="K25" s="171">
        <v>95.081519824661001</v>
      </c>
      <c r="L25" s="171">
        <v>98.641838596103</v>
      </c>
      <c r="M25" s="171">
        <v>100.52813280562999</v>
      </c>
      <c r="N25" s="171">
        <v>101.46915473388999</v>
      </c>
      <c r="O25" s="171">
        <v>102.00945309252</v>
      </c>
      <c r="P25" s="171">
        <v>101.541899781</v>
      </c>
      <c r="Q25" s="171">
        <v>101.53749650511</v>
      </c>
      <c r="R25" s="171">
        <v>101.98883586732001</v>
      </c>
      <c r="S25" s="171">
        <v>102.58729644071001</v>
      </c>
      <c r="T25" s="171">
        <v>100.99897751626</v>
      </c>
      <c r="U25" s="171">
        <v>97.52022246093</v>
      </c>
      <c r="V25" s="171">
        <v>105.53320533819</v>
      </c>
      <c r="W25" s="171">
        <v>101.58547523935</v>
      </c>
      <c r="X25" s="171">
        <v>91.841851129719004</v>
      </c>
      <c r="Y25" s="171">
        <v>79.292655804053993</v>
      </c>
      <c r="Z25" s="171">
        <v>67.594052614949007</v>
      </c>
      <c r="AA25" s="171">
        <v>60.427344588560999</v>
      </c>
      <c r="AB25" s="171">
        <v>61.358655789821</v>
      </c>
      <c r="AC25" s="171">
        <v>61.807053089873001</v>
      </c>
      <c r="AD25" s="171">
        <v>60.307570785598998</v>
      </c>
      <c r="AE25" s="171">
        <v>58.161413348205002</v>
      </c>
      <c r="AF25" s="171">
        <v>56.259894177290001</v>
      </c>
      <c r="AG25" s="171">
        <v>54.998715380042</v>
      </c>
      <c r="AH25" s="171">
        <v>55.190384392292998</v>
      </c>
      <c r="AI25" s="171">
        <v>55.831136325703</v>
      </c>
      <c r="AJ25" s="171">
        <v>59.187545833226999</v>
      </c>
      <c r="AK25" s="171">
        <v>60.019239909553001</v>
      </c>
      <c r="AL25" s="171">
        <v>62.463718470408999</v>
      </c>
      <c r="AM25" s="171">
        <v>61.058865935371003</v>
      </c>
      <c r="AN25" s="171">
        <v>64.765471476338007</v>
      </c>
      <c r="AO25" s="171">
        <v>61.606560273701</v>
      </c>
      <c r="AP25" s="171">
        <v>66.120355200773005</v>
      </c>
      <c r="AQ25" s="171">
        <v>62.961032005591001</v>
      </c>
      <c r="AR25" s="171">
        <v>64.268962830781007</v>
      </c>
      <c r="AS25" s="171">
        <v>64.429471220582002</v>
      </c>
      <c r="AT25" s="171">
        <v>63.970865093971</v>
      </c>
      <c r="AU25" s="171">
        <v>59.168290708455999</v>
      </c>
      <c r="AV25" s="171">
        <v>59.062938677303002</v>
      </c>
      <c r="AW25" s="171">
        <v>60.221768853602001</v>
      </c>
      <c r="AX25" s="171">
        <v>63.448575214618003</v>
      </c>
      <c r="AY25" s="171">
        <v>61.247485705518002</v>
      </c>
      <c r="AZ25" s="171">
        <v>58.16005118028</v>
      </c>
      <c r="BA25" s="171">
        <v>58.642280714872001</v>
      </c>
      <c r="BB25" s="171">
        <v>55.894496521192998</v>
      </c>
      <c r="BC25" s="171">
        <v>53.820355655724001</v>
      </c>
      <c r="BD25" s="171">
        <v>54.215797812273003</v>
      </c>
    </row>
    <row r="26" spans="1:56" x14ac:dyDescent="0.2">
      <c r="A26" s="170" t="s">
        <v>86</v>
      </c>
      <c r="B26" s="171">
        <v>5.988038445011E-2</v>
      </c>
      <c r="C26" s="171">
        <v>5.9853962216207E-2</v>
      </c>
      <c r="D26" s="171">
        <v>7.2618348378183997E-2</v>
      </c>
      <c r="E26" s="171">
        <v>7.3267950838133006E-2</v>
      </c>
      <c r="F26" s="171">
        <v>6.5445985862628994E-2</v>
      </c>
      <c r="G26" s="171">
        <v>7.8950224318154003E-2</v>
      </c>
      <c r="H26" s="171">
        <v>7.1722985375694007E-2</v>
      </c>
      <c r="I26" s="171">
        <v>7.9053804009457995E-2</v>
      </c>
      <c r="J26" s="171">
        <v>7.9083103544538E-2</v>
      </c>
      <c r="K26" s="171">
        <v>7.8245754099444995E-2</v>
      </c>
      <c r="L26" s="171">
        <v>7.7389500974508002E-2</v>
      </c>
      <c r="M26" s="171">
        <v>7.1349339218788999E-2</v>
      </c>
      <c r="N26" s="171">
        <v>6.2504751769788994E-2</v>
      </c>
      <c r="O26" s="171">
        <v>6.1317686054315E-2</v>
      </c>
      <c r="P26" s="171">
        <v>7.2742737370488003E-2</v>
      </c>
      <c r="Q26" s="171">
        <v>7.3024253811935003E-2</v>
      </c>
      <c r="R26" s="171">
        <v>9.4230440661509998E-2</v>
      </c>
      <c r="S26" s="171">
        <v>8.2151559329703999E-2</v>
      </c>
      <c r="T26" s="171">
        <v>6.4721018162481006E-2</v>
      </c>
      <c r="U26" s="171">
        <v>9.6880298369885001E-2</v>
      </c>
      <c r="V26" s="171">
        <v>0.12645044385182999</v>
      </c>
      <c r="W26" s="171">
        <v>0.14480341552684001</v>
      </c>
      <c r="X26" s="171">
        <v>0.12122113312787999</v>
      </c>
      <c r="Y26" s="171">
        <v>0.11830204249447</v>
      </c>
      <c r="Z26" s="171">
        <v>0.11488993775093</v>
      </c>
      <c r="AA26" s="171">
        <v>0.12977720217308999</v>
      </c>
      <c r="AB26" s="171">
        <v>0.10801829719273</v>
      </c>
      <c r="AC26" s="171">
        <v>0.18584739877167</v>
      </c>
      <c r="AD26" s="171">
        <v>0.18893476675008999</v>
      </c>
      <c r="AE26" s="171">
        <v>0.19728972615299001</v>
      </c>
      <c r="AF26" s="171">
        <v>0.13973573840257</v>
      </c>
      <c r="AG26" s="171">
        <v>0.14252555044104001</v>
      </c>
      <c r="AH26" s="171">
        <v>0.1421737972165</v>
      </c>
      <c r="AI26" s="171">
        <v>0.14967837346389001</v>
      </c>
      <c r="AJ26" s="171">
        <v>0.13724611814818999</v>
      </c>
      <c r="AK26" s="171">
        <v>0.15086534690368</v>
      </c>
      <c r="AL26" s="171">
        <v>0.17446560386845</v>
      </c>
      <c r="AM26" s="171">
        <v>0.16836240933492</v>
      </c>
      <c r="AN26" s="171">
        <v>0.16284740602777001</v>
      </c>
      <c r="AO26" s="171">
        <v>0.19673626052980001</v>
      </c>
      <c r="AP26" s="171">
        <v>0.23328534189148001</v>
      </c>
      <c r="AQ26" s="171">
        <v>0.14999781853758001</v>
      </c>
      <c r="AR26" s="171">
        <v>0.16290577366282999</v>
      </c>
      <c r="AS26" s="171">
        <v>0.20565637810708001</v>
      </c>
      <c r="AT26" s="171">
        <v>0.2044908885491</v>
      </c>
      <c r="AU26" s="171">
        <v>0.24719542173038</v>
      </c>
      <c r="AV26" s="171">
        <v>0.26078067563702001</v>
      </c>
      <c r="AW26" s="171">
        <v>0.28469033466963001</v>
      </c>
      <c r="AX26" s="171">
        <v>0.28455270829156998</v>
      </c>
      <c r="AY26" s="171">
        <v>0.39816583335791</v>
      </c>
      <c r="AZ26" s="171">
        <v>0.31863512517022002</v>
      </c>
      <c r="BA26" s="171">
        <v>0.33609877675368999</v>
      </c>
      <c r="BB26" s="171">
        <v>0.35452761013300998</v>
      </c>
      <c r="BC26" s="171">
        <v>0.37563146707826001</v>
      </c>
      <c r="BD26" s="171">
        <v>0.38894262163546001</v>
      </c>
    </row>
    <row r="27" spans="1:56" x14ac:dyDescent="0.2">
      <c r="A27" s="170" t="s">
        <v>88</v>
      </c>
      <c r="B27" s="171">
        <v>0.13880705373614</v>
      </c>
      <c r="C27" s="171">
        <v>0.13869860217342</v>
      </c>
      <c r="D27" s="171">
        <v>0.16897457136847999</v>
      </c>
      <c r="E27" s="171">
        <v>0.17047932827685</v>
      </c>
      <c r="F27" s="171">
        <v>0.15187294720076</v>
      </c>
      <c r="G27" s="171">
        <v>0.18391572624097</v>
      </c>
      <c r="H27" s="171">
        <v>0.16672006447495999</v>
      </c>
      <c r="I27" s="171">
        <v>0.18409981918537</v>
      </c>
      <c r="J27" s="171">
        <v>0.18413813922151001</v>
      </c>
      <c r="K27" s="171">
        <v>0.18211319211081001</v>
      </c>
      <c r="L27" s="171">
        <v>0.18003479056770999</v>
      </c>
      <c r="M27" s="171">
        <v>0.15348806789111999</v>
      </c>
      <c r="N27" s="171">
        <v>0.15212927017510999</v>
      </c>
      <c r="O27" s="171">
        <v>0.15755505521415</v>
      </c>
      <c r="P27" s="171">
        <v>0.17049307646149001</v>
      </c>
      <c r="Q27" s="171">
        <v>0.16635717080490001</v>
      </c>
      <c r="R27" s="171">
        <v>0.16298602255007999</v>
      </c>
      <c r="S27" s="171">
        <v>0.24826781457599001</v>
      </c>
      <c r="T27" s="171">
        <v>0.29157190630412999</v>
      </c>
      <c r="U27" s="171">
        <v>0.36257088234029999</v>
      </c>
      <c r="V27" s="171">
        <v>0.25252680882174</v>
      </c>
      <c r="W27" s="171">
        <v>0.22793815404542001</v>
      </c>
      <c r="X27" s="171">
        <v>0.18012640252056999</v>
      </c>
      <c r="Y27" s="171">
        <v>0.20107088158010999</v>
      </c>
      <c r="Z27" s="171">
        <v>0.19921429166168</v>
      </c>
      <c r="AA27" s="171">
        <v>0.20034081095705999</v>
      </c>
      <c r="AB27" s="171">
        <v>0.20426918746281</v>
      </c>
      <c r="AC27" s="171">
        <v>0.20969319142510001</v>
      </c>
      <c r="AD27" s="171">
        <v>0.21466505873736</v>
      </c>
      <c r="AE27" s="171">
        <v>0.21747091239819</v>
      </c>
      <c r="AF27" s="171">
        <v>0.15043390241601001</v>
      </c>
      <c r="AG27" s="171">
        <v>0.14868273223860001</v>
      </c>
      <c r="AH27" s="171">
        <v>0.16557195653136</v>
      </c>
      <c r="AI27" s="171">
        <v>0.17104493887874</v>
      </c>
      <c r="AJ27" s="171">
        <v>0.17299821990603001</v>
      </c>
      <c r="AK27" s="171">
        <v>0.1860070136643</v>
      </c>
      <c r="AL27" s="171">
        <v>0.23162007140718999</v>
      </c>
      <c r="AM27" s="171">
        <v>0.27711614543827001</v>
      </c>
      <c r="AN27" s="171">
        <v>0.27887004297112</v>
      </c>
      <c r="AO27" s="171">
        <v>0.24474419013109</v>
      </c>
      <c r="AP27" s="171">
        <v>0.30902611336288999</v>
      </c>
      <c r="AQ27" s="171">
        <v>0.15338367029982</v>
      </c>
      <c r="AR27" s="171">
        <v>0.17774561563333999</v>
      </c>
      <c r="AS27" s="171">
        <v>0.19796481893519</v>
      </c>
      <c r="AT27" s="171">
        <v>0.27202850321406002</v>
      </c>
      <c r="AU27" s="171">
        <v>0.23072890815548</v>
      </c>
      <c r="AV27" s="171">
        <v>0.31167914861871998</v>
      </c>
      <c r="AW27" s="171">
        <v>0.28534848275840002</v>
      </c>
      <c r="AX27" s="171">
        <v>0.30087631194553999</v>
      </c>
      <c r="AY27" s="171">
        <v>0.30253953533207001</v>
      </c>
      <c r="AZ27" s="171">
        <v>0.21424332945013999</v>
      </c>
      <c r="BA27" s="171">
        <v>0.24471291043505999</v>
      </c>
      <c r="BB27" s="171">
        <v>0.25752930863592</v>
      </c>
      <c r="BC27" s="171">
        <v>0.25829001678069002</v>
      </c>
      <c r="BD27" s="171">
        <v>0.26731630452723998</v>
      </c>
    </row>
    <row r="28" spans="1:56" x14ac:dyDescent="0.2">
      <c r="A28" s="170" t="s">
        <v>90</v>
      </c>
      <c r="B28" s="171">
        <v>3.0252707450292</v>
      </c>
      <c r="C28" s="171">
        <v>3.7729354979210998</v>
      </c>
      <c r="D28" s="171">
        <v>4.4980730077422999</v>
      </c>
      <c r="E28" s="171">
        <v>4.1881627331638001</v>
      </c>
      <c r="F28" s="171">
        <v>3.9876749937549998</v>
      </c>
      <c r="G28" s="171">
        <v>4.5355844508144996</v>
      </c>
      <c r="H28" s="171">
        <v>5.124784365929</v>
      </c>
      <c r="I28" s="171">
        <v>4.9231622995980002</v>
      </c>
      <c r="J28" s="171">
        <v>5.6101558526854998</v>
      </c>
      <c r="K28" s="171">
        <v>4.9921749076411999</v>
      </c>
      <c r="L28" s="171">
        <v>4.9794916445770001</v>
      </c>
      <c r="M28" s="171">
        <v>5.2991548523895</v>
      </c>
      <c r="N28" s="171">
        <v>5.5218030336122998</v>
      </c>
      <c r="O28" s="171">
        <v>5.6861495635154</v>
      </c>
      <c r="P28" s="171">
        <v>5.1959137053179001</v>
      </c>
      <c r="Q28" s="171">
        <v>5.1173756035130999</v>
      </c>
      <c r="R28" s="171">
        <v>4.7679225523796003</v>
      </c>
      <c r="S28" s="171">
        <v>4.9513743295039996</v>
      </c>
      <c r="T28" s="171">
        <v>5.3616675099793998</v>
      </c>
      <c r="U28" s="171">
        <v>6.1730046935458001</v>
      </c>
      <c r="V28" s="171">
        <v>6.5843388501932001</v>
      </c>
      <c r="W28" s="171">
        <v>6.8993871728173</v>
      </c>
      <c r="X28" s="171">
        <v>7.4305381222833002</v>
      </c>
      <c r="Y28" s="171">
        <v>8.8889179819885999</v>
      </c>
      <c r="Z28" s="171">
        <v>9.5940672680606998</v>
      </c>
      <c r="AA28" s="171">
        <v>8.6740550630158992</v>
      </c>
      <c r="AB28" s="171">
        <v>8.3856028028838008</v>
      </c>
      <c r="AC28" s="171">
        <v>10.167646941880999</v>
      </c>
      <c r="AD28" s="171">
        <v>10.174873993251</v>
      </c>
      <c r="AE28" s="171">
        <v>8.8772468004257004</v>
      </c>
      <c r="AF28" s="171">
        <v>8.2048374925598999</v>
      </c>
      <c r="AG28" s="171">
        <v>7.9362839106283998</v>
      </c>
      <c r="AH28" s="171">
        <v>8.4678910134405001</v>
      </c>
      <c r="AI28" s="171">
        <v>9.0190712631211998</v>
      </c>
      <c r="AJ28" s="171">
        <v>9.4522230223177992</v>
      </c>
      <c r="AK28" s="171">
        <v>9.9371829058735006</v>
      </c>
      <c r="AL28" s="171">
        <v>10.781560812594</v>
      </c>
      <c r="AM28" s="171">
        <v>11.996015629711</v>
      </c>
      <c r="AN28" s="171">
        <v>12.843447962796001</v>
      </c>
      <c r="AO28" s="171">
        <v>13.659431041425</v>
      </c>
      <c r="AP28" s="171">
        <v>14.792726506325</v>
      </c>
      <c r="AQ28" s="171">
        <v>16.094818211082</v>
      </c>
      <c r="AR28" s="171">
        <v>17.041380000396</v>
      </c>
      <c r="AS28" s="171">
        <v>18.101722851999</v>
      </c>
      <c r="AT28" s="171">
        <v>19.463026104623999</v>
      </c>
      <c r="AU28" s="171">
        <v>19.952313209957001</v>
      </c>
      <c r="AV28" s="171">
        <v>21.360668894766</v>
      </c>
      <c r="AW28" s="171">
        <v>21.783298284838999</v>
      </c>
      <c r="AX28" s="171">
        <v>21.965520097931002</v>
      </c>
      <c r="AY28" s="171">
        <v>21.999733262909</v>
      </c>
      <c r="AZ28" s="171">
        <v>18.565868198221001</v>
      </c>
      <c r="BA28" s="171">
        <v>21.869588856425999</v>
      </c>
      <c r="BB28" s="171">
        <v>23.382280312171002</v>
      </c>
      <c r="BC28" s="171">
        <v>24.424107620352999</v>
      </c>
      <c r="BD28" s="171">
        <v>28.435621579985</v>
      </c>
    </row>
    <row r="29" spans="1:56" x14ac:dyDescent="0.2">
      <c r="A29" s="170" t="s">
        <v>93</v>
      </c>
      <c r="B29" s="171">
        <v>107.13882383179001</v>
      </c>
      <c r="C29" s="171">
        <v>106.77845382287001</v>
      </c>
      <c r="D29" s="171">
        <v>116.26309086878</v>
      </c>
      <c r="E29" s="171">
        <v>135.21402675982</v>
      </c>
      <c r="F29" s="171">
        <v>146.00123018778999</v>
      </c>
      <c r="G29" s="171">
        <v>156.48496924749</v>
      </c>
      <c r="H29" s="171">
        <v>171.92438842336</v>
      </c>
      <c r="I29" s="171">
        <v>179.59631572603001</v>
      </c>
      <c r="J29" s="171">
        <v>194.20198492404</v>
      </c>
      <c r="K29" s="171">
        <v>207.38264502729999</v>
      </c>
      <c r="L29" s="171">
        <v>207.11924927441001</v>
      </c>
      <c r="M29" s="171">
        <v>191.27459989456</v>
      </c>
      <c r="N29" s="171">
        <v>189.31759248677</v>
      </c>
      <c r="O29" s="171">
        <v>181.62438985068999</v>
      </c>
      <c r="P29" s="171">
        <v>184.75307691933</v>
      </c>
      <c r="Q29" s="171">
        <v>198.04738200796001</v>
      </c>
      <c r="R29" s="171">
        <v>216.92814226579</v>
      </c>
      <c r="S29" s="171">
        <v>222.92728539885999</v>
      </c>
      <c r="T29" s="171">
        <v>227.76556035460001</v>
      </c>
      <c r="U29" s="171">
        <v>230.96565008210999</v>
      </c>
      <c r="V29" s="171">
        <v>226.888850934</v>
      </c>
      <c r="W29" s="171">
        <v>235.26469214589</v>
      </c>
      <c r="X29" s="171">
        <v>238.69582227910001</v>
      </c>
      <c r="Y29" s="171">
        <v>249.32969094294</v>
      </c>
      <c r="Z29" s="171">
        <v>258.74992003955998</v>
      </c>
      <c r="AA29" s="171">
        <v>280.02895905252001</v>
      </c>
      <c r="AB29" s="171">
        <v>300.63440039301003</v>
      </c>
      <c r="AC29" s="171">
        <v>319.24834216065</v>
      </c>
      <c r="AD29" s="171">
        <v>328.55884704086998</v>
      </c>
      <c r="AE29" s="171">
        <v>335.91477573343002</v>
      </c>
      <c r="AF29" s="171">
        <v>349.40761521356001</v>
      </c>
      <c r="AG29" s="171">
        <v>351.33670338734998</v>
      </c>
      <c r="AH29" s="171">
        <v>351.43699368687999</v>
      </c>
      <c r="AI29" s="171">
        <v>346.50552576894</v>
      </c>
      <c r="AJ29" s="171">
        <v>365.31061916777998</v>
      </c>
      <c r="AK29" s="171">
        <v>369.25744838712001</v>
      </c>
      <c r="AL29" s="171">
        <v>373.68725916095002</v>
      </c>
      <c r="AM29" s="171">
        <v>393.12537595448998</v>
      </c>
      <c r="AN29" s="171">
        <v>412.79126959293001</v>
      </c>
      <c r="AO29" s="171">
        <v>385.59332164028001</v>
      </c>
      <c r="AP29" s="171">
        <v>439.92191255679001</v>
      </c>
      <c r="AQ29" s="171">
        <v>463.64296274883998</v>
      </c>
      <c r="AR29" s="171">
        <v>497.90358612107002</v>
      </c>
      <c r="AS29" s="171">
        <v>523.47547839043</v>
      </c>
      <c r="AT29" s="171">
        <v>546.43942526565002</v>
      </c>
      <c r="AU29" s="171">
        <v>517.94076451478998</v>
      </c>
      <c r="AV29" s="171">
        <v>482.71120330329001</v>
      </c>
      <c r="AW29" s="171">
        <v>494.75787703909998</v>
      </c>
      <c r="AX29" s="171">
        <v>471.08357036375003</v>
      </c>
      <c r="AY29" s="171">
        <v>468.57937883286002</v>
      </c>
      <c r="AZ29" s="171">
        <v>447.92102254105998</v>
      </c>
      <c r="BA29" s="171">
        <v>506.23337456910002</v>
      </c>
      <c r="BB29" s="171">
        <v>479.26639523659998</v>
      </c>
      <c r="BC29" s="171">
        <v>480.23496508329998</v>
      </c>
      <c r="BD29" s="171">
        <v>491.46878065337</v>
      </c>
    </row>
    <row r="30" spans="1:56" x14ac:dyDescent="0.2">
      <c r="A30" s="170" t="s">
        <v>84</v>
      </c>
      <c r="B30" s="171">
        <v>0.36032594462201001</v>
      </c>
      <c r="C30" s="171">
        <v>0.35949644656688001</v>
      </c>
      <c r="D30" s="171">
        <v>0.41268471474329999</v>
      </c>
      <c r="E30" s="171">
        <v>0.40859558183234002</v>
      </c>
      <c r="F30" s="171">
        <v>0.37537446235064997</v>
      </c>
      <c r="G30" s="171">
        <v>0.43056485845713999</v>
      </c>
      <c r="H30" s="171">
        <v>0.40852143752594</v>
      </c>
      <c r="I30" s="171">
        <v>0.43679866757044999</v>
      </c>
      <c r="J30" s="171">
        <v>0.44588133306539002</v>
      </c>
      <c r="K30" s="171">
        <v>0.44603763152873999</v>
      </c>
      <c r="L30" s="171">
        <v>0.44485714662980003</v>
      </c>
      <c r="M30" s="171">
        <v>0.44179113937374997</v>
      </c>
      <c r="N30" s="171">
        <v>0.42582626891168002</v>
      </c>
      <c r="O30" s="171">
        <v>0.44039315440516003</v>
      </c>
      <c r="P30" s="171">
        <v>0.41026244951954999</v>
      </c>
      <c r="Q30" s="171">
        <v>0.49918847069476002</v>
      </c>
      <c r="R30" s="171">
        <v>0.53954406560483004</v>
      </c>
      <c r="S30" s="171">
        <v>0.51028852440579997</v>
      </c>
      <c r="T30" s="171">
        <v>0.52328313258430004</v>
      </c>
      <c r="U30" s="171">
        <v>0.59608083990625005</v>
      </c>
      <c r="V30" s="171">
        <v>0.61579439893189003</v>
      </c>
      <c r="W30" s="171">
        <v>0.58657455788762003</v>
      </c>
      <c r="X30" s="171">
        <v>0.57041760347922998</v>
      </c>
      <c r="Y30" s="171">
        <v>0.54294622554592997</v>
      </c>
      <c r="Z30" s="171">
        <v>0.52924272938338002</v>
      </c>
      <c r="AA30" s="171">
        <v>0.54122183728979001</v>
      </c>
      <c r="AB30" s="171">
        <v>0.52870689931308001</v>
      </c>
      <c r="AC30" s="171">
        <v>0.62833057858162</v>
      </c>
      <c r="AD30" s="171">
        <v>0.69071063583009995</v>
      </c>
      <c r="AE30" s="171">
        <v>0.72351939650459995</v>
      </c>
      <c r="AF30" s="171">
        <v>0.58802466787122998</v>
      </c>
      <c r="AG30" s="171">
        <v>0.56493485122535003</v>
      </c>
      <c r="AH30" s="171">
        <v>0.60613134944494995</v>
      </c>
      <c r="AI30" s="171">
        <v>0.63723351208838996</v>
      </c>
      <c r="AJ30" s="171">
        <v>0.63072279432985001</v>
      </c>
      <c r="AK30" s="171">
        <v>0.64569054518832003</v>
      </c>
      <c r="AL30" s="171">
        <v>0.69793460502365001</v>
      </c>
      <c r="AM30" s="171">
        <v>0.67159628464933996</v>
      </c>
      <c r="AN30" s="171">
        <v>0.79210549471749003</v>
      </c>
      <c r="AO30" s="171">
        <v>0.79871767438014996</v>
      </c>
      <c r="AP30" s="171">
        <v>0.82043718760577999</v>
      </c>
      <c r="AQ30" s="171">
        <v>0.67891939290736003</v>
      </c>
      <c r="AR30" s="171">
        <v>0.64358080637307002</v>
      </c>
      <c r="AS30" s="171">
        <v>0.73067169913608998</v>
      </c>
      <c r="AT30" s="171">
        <v>0.66702017252901002</v>
      </c>
      <c r="AU30" s="171">
        <v>0.71952320331477004</v>
      </c>
      <c r="AV30" s="171">
        <v>0.77275262671864997</v>
      </c>
      <c r="AW30" s="171">
        <v>0.68191349591551997</v>
      </c>
      <c r="AX30" s="171">
        <v>0.77817694146630001</v>
      </c>
      <c r="AY30" s="171">
        <v>0.86863143677787003</v>
      </c>
      <c r="AZ30" s="171">
        <v>0.67259725086208999</v>
      </c>
      <c r="BA30" s="171">
        <v>0.65146022212868004</v>
      </c>
      <c r="BB30" s="171">
        <v>0.68887141598468005</v>
      </c>
      <c r="BC30" s="171">
        <v>0.69062871650739999</v>
      </c>
      <c r="BD30" s="171">
        <v>0.71278572509298999</v>
      </c>
    </row>
    <row r="31" spans="1:56" x14ac:dyDescent="0.2">
      <c r="A31" s="170" t="s">
        <v>95</v>
      </c>
      <c r="B31" s="171">
        <v>2.0244158058877999</v>
      </c>
      <c r="C31" s="171">
        <v>1.8710842850152001</v>
      </c>
      <c r="D31" s="171">
        <v>2.2028106154351001</v>
      </c>
      <c r="E31" s="171">
        <v>2.6747638426388001</v>
      </c>
      <c r="F31" s="171">
        <v>2.7759526779954</v>
      </c>
      <c r="G31" s="171">
        <v>2.8613286847757</v>
      </c>
      <c r="H31" s="171">
        <v>3.3071553486276999</v>
      </c>
      <c r="I31" s="171">
        <v>3.3854518160956002</v>
      </c>
      <c r="J31" s="171">
        <v>3.4901399218881002</v>
      </c>
      <c r="K31" s="171">
        <v>3.1636619249061</v>
      </c>
      <c r="L31" s="171">
        <v>3.9541949182906002</v>
      </c>
      <c r="M31" s="171">
        <v>3.3218044151450998</v>
      </c>
      <c r="N31" s="171">
        <v>3.6992247590296001</v>
      </c>
      <c r="O31" s="171">
        <v>4.0310169809826997</v>
      </c>
      <c r="P31" s="171">
        <v>3.9039943303100002</v>
      </c>
      <c r="Q31" s="171">
        <v>3.8488040770246998</v>
      </c>
      <c r="R31" s="171">
        <v>3.6237602480739999</v>
      </c>
      <c r="S31" s="171">
        <v>3.7273805111569001</v>
      </c>
      <c r="T31" s="171">
        <v>4.0582186599650996</v>
      </c>
      <c r="U31" s="171">
        <v>3.9947480730774001</v>
      </c>
      <c r="V31" s="171">
        <v>4.3001173802458998</v>
      </c>
      <c r="W31" s="171">
        <v>4.9096588498624998</v>
      </c>
      <c r="X31" s="171">
        <v>5.3614775002439004</v>
      </c>
      <c r="Y31" s="171">
        <v>5.4110001592341002</v>
      </c>
      <c r="Z31" s="171">
        <v>5.4940109051050001</v>
      </c>
      <c r="AA31" s="171">
        <v>5.8138797583880999</v>
      </c>
      <c r="AB31" s="171">
        <v>6.1076654104793002</v>
      </c>
      <c r="AC31" s="171">
        <v>6.5013102655433004</v>
      </c>
      <c r="AD31" s="171">
        <v>5.7432452438145001</v>
      </c>
      <c r="AE31" s="171">
        <v>6.0084230529529998</v>
      </c>
      <c r="AF31" s="171">
        <v>6.0748493826371002</v>
      </c>
      <c r="AG31" s="171">
        <v>5.8617578166683</v>
      </c>
      <c r="AH31" s="171">
        <v>5.5580529454906999</v>
      </c>
      <c r="AI31" s="171">
        <v>6.4529457558783996</v>
      </c>
      <c r="AJ31" s="171">
        <v>6.2691806118919997</v>
      </c>
      <c r="AK31" s="171">
        <v>6.0092366642938</v>
      </c>
      <c r="AL31" s="171">
        <v>8.6155312135947995</v>
      </c>
      <c r="AM31" s="171">
        <v>8.1843856570929994</v>
      </c>
      <c r="AN31" s="171">
        <v>8.9077758865955001</v>
      </c>
      <c r="AO31" s="171">
        <v>8.0209439795647999</v>
      </c>
      <c r="AP31" s="171">
        <v>7.3795220133418002</v>
      </c>
      <c r="AQ31" s="171">
        <v>7.8612430142761003</v>
      </c>
      <c r="AR31" s="171">
        <v>7.6224435804555002</v>
      </c>
      <c r="AS31" s="171">
        <v>7.7891556843615</v>
      </c>
      <c r="AT31" s="171">
        <v>8.1067661573401999</v>
      </c>
      <c r="AU31" s="171">
        <v>7.3653272232419003</v>
      </c>
      <c r="AV31" s="171">
        <v>7.8994035257290003</v>
      </c>
      <c r="AW31" s="171">
        <v>7.8715701140874001</v>
      </c>
      <c r="AX31" s="171">
        <v>8.0303117770444992</v>
      </c>
      <c r="AY31" s="171">
        <v>7.6035476333399004</v>
      </c>
      <c r="AZ31" s="171">
        <v>10.127928119353999</v>
      </c>
      <c r="BA31" s="171">
        <v>9.9862092708813996</v>
      </c>
      <c r="BB31" s="171">
        <v>9.5371271096973</v>
      </c>
      <c r="BC31" s="171">
        <v>9.7035693494279993</v>
      </c>
      <c r="BD31" s="171">
        <v>9.3666890493237993</v>
      </c>
    </row>
    <row r="32" spans="1:56" x14ac:dyDescent="0.2">
      <c r="A32" s="170" t="s">
        <v>89</v>
      </c>
      <c r="B32" s="171">
        <v>3.5129400959206997E-2</v>
      </c>
      <c r="C32" s="171">
        <v>3.7135073971839003E-2</v>
      </c>
      <c r="D32" s="171">
        <v>4.0325497576308003E-2</v>
      </c>
      <c r="E32" s="171">
        <v>4.2363206348084E-2</v>
      </c>
      <c r="F32" s="171">
        <v>4.3179728757247002E-2</v>
      </c>
      <c r="G32" s="171">
        <v>4.2767593360759998E-2</v>
      </c>
      <c r="H32" s="171">
        <v>4.4625022191322E-2</v>
      </c>
      <c r="I32" s="171">
        <v>4.7088863451128997E-2</v>
      </c>
      <c r="J32" s="171">
        <v>4.9704800397123002E-2</v>
      </c>
      <c r="K32" s="171">
        <v>5.1316646598697002E-2</v>
      </c>
      <c r="L32" s="171">
        <v>5.1812869923871997E-2</v>
      </c>
      <c r="M32" s="171">
        <v>7.8131431201482998E-2</v>
      </c>
      <c r="N32" s="171">
        <v>7.7733675733288002E-2</v>
      </c>
      <c r="O32" s="171">
        <v>7.8890343085197004E-2</v>
      </c>
      <c r="P32" s="171">
        <v>7.7448971425348997E-2</v>
      </c>
      <c r="Q32" s="171">
        <v>8.2356360600552E-2</v>
      </c>
      <c r="R32" s="171">
        <v>8.2956485933302002E-2</v>
      </c>
      <c r="S32" s="171">
        <v>0.12860695087043</v>
      </c>
      <c r="T32" s="171">
        <v>0.13347745350672</v>
      </c>
      <c r="U32" s="171">
        <v>0.13527517664654001</v>
      </c>
      <c r="V32" s="171">
        <v>0.18068790677284</v>
      </c>
      <c r="W32" s="171">
        <v>0.18786946809242</v>
      </c>
      <c r="X32" s="171">
        <v>0.18593732883753</v>
      </c>
      <c r="Y32" s="171">
        <v>0.19883814627997001</v>
      </c>
      <c r="Z32" s="171">
        <v>0.25764642455141001</v>
      </c>
      <c r="AA32" s="171">
        <v>0.32079885741688002</v>
      </c>
      <c r="AB32" s="171">
        <v>0.35788014593961998</v>
      </c>
      <c r="AC32" s="171">
        <v>0.3782736566812</v>
      </c>
      <c r="AD32" s="171">
        <v>0.39592666166031998</v>
      </c>
      <c r="AE32" s="171">
        <v>0.40055230974883999</v>
      </c>
      <c r="AF32" s="171">
        <v>0.40535445614894</v>
      </c>
      <c r="AG32" s="171">
        <v>0.43920663309862001</v>
      </c>
      <c r="AH32" s="171">
        <v>0.4773802526598</v>
      </c>
      <c r="AI32" s="171">
        <v>0.49596337500449</v>
      </c>
      <c r="AJ32" s="171">
        <v>0.50097120268549999</v>
      </c>
      <c r="AK32" s="171">
        <v>0.54294274376479001</v>
      </c>
      <c r="AL32" s="171">
        <v>0.56855966878726005</v>
      </c>
      <c r="AM32" s="171">
        <v>0.57728656031874004</v>
      </c>
      <c r="AN32" s="171">
        <v>0.57965883435986998</v>
      </c>
      <c r="AO32" s="171">
        <v>0.80110460066872002</v>
      </c>
      <c r="AP32" s="171">
        <v>0.90501515855930004</v>
      </c>
      <c r="AQ32" s="171">
        <v>1.1061539945375001</v>
      </c>
      <c r="AR32" s="171">
        <v>1.0551029391685001</v>
      </c>
      <c r="AS32" s="171">
        <v>1.1067601406256</v>
      </c>
      <c r="AT32" s="171">
        <v>1.1292891397111</v>
      </c>
      <c r="AU32" s="171">
        <v>1.3095970059452</v>
      </c>
      <c r="AV32" s="171">
        <v>1.4244289516316</v>
      </c>
      <c r="AW32" s="171">
        <v>1.4735986294718999</v>
      </c>
      <c r="AX32" s="171">
        <v>1.7504997729264</v>
      </c>
      <c r="AY32" s="171">
        <v>1.8062828713628001</v>
      </c>
      <c r="AZ32" s="171">
        <v>1.4131173163068</v>
      </c>
      <c r="BA32" s="171">
        <v>1.5445145939219</v>
      </c>
      <c r="BB32" s="171">
        <v>1.5171799960451999</v>
      </c>
      <c r="BC32" s="171">
        <v>1.5607361726754001</v>
      </c>
      <c r="BD32" s="171">
        <v>1.5918962070766001</v>
      </c>
    </row>
    <row r="33" spans="1:56" x14ac:dyDescent="0.2">
      <c r="A33" s="170" t="s">
        <v>92</v>
      </c>
      <c r="B33" s="171">
        <v>0.15362377036468</v>
      </c>
      <c r="C33" s="171">
        <v>0.15373341982211999</v>
      </c>
      <c r="D33" s="171">
        <v>0.19722776968239999</v>
      </c>
      <c r="E33" s="171">
        <v>0.26252811298091999</v>
      </c>
      <c r="F33" s="171">
        <v>0.45341005406196999</v>
      </c>
      <c r="G33" s="171">
        <v>0.56084544776956002</v>
      </c>
      <c r="H33" s="171">
        <v>0.81810126456364995</v>
      </c>
      <c r="I33" s="171">
        <v>0.93373680047726004</v>
      </c>
      <c r="J33" s="171">
        <v>1.0548126264732001</v>
      </c>
      <c r="K33" s="171">
        <v>1.2008945133544</v>
      </c>
      <c r="L33" s="171">
        <v>1.2680934036036999</v>
      </c>
      <c r="M33" s="171">
        <v>1.3860023584246</v>
      </c>
      <c r="N33" s="171">
        <v>1.4461999488035</v>
      </c>
      <c r="O33" s="171">
        <v>1.4171181782336</v>
      </c>
      <c r="P33" s="171">
        <v>1.4121341999093</v>
      </c>
      <c r="Q33" s="171">
        <v>1.5115196674635001</v>
      </c>
      <c r="R33" s="171">
        <v>1.7384048566165</v>
      </c>
      <c r="S33" s="171">
        <v>1.8039693389075</v>
      </c>
      <c r="T33" s="171">
        <v>2.1645052329671</v>
      </c>
      <c r="U33" s="171">
        <v>2.3855893624658999</v>
      </c>
      <c r="V33" s="171">
        <v>2.8230262274953999</v>
      </c>
      <c r="W33" s="171">
        <v>2.7922094903637</v>
      </c>
      <c r="X33" s="171">
        <v>3.3975713475278999</v>
      </c>
      <c r="Y33" s="171">
        <v>3.3509001875785001</v>
      </c>
      <c r="Z33" s="171">
        <v>3.2126790086275001</v>
      </c>
      <c r="AA33" s="171">
        <v>3.3417366794550998</v>
      </c>
      <c r="AB33" s="171">
        <v>3.0121985203153998</v>
      </c>
      <c r="AC33" s="171">
        <v>3.2157740657204998</v>
      </c>
      <c r="AD33" s="171">
        <v>3.8274158485998</v>
      </c>
      <c r="AE33" s="171">
        <v>4.0331894497859997</v>
      </c>
      <c r="AF33" s="171">
        <v>4.0996474207439997</v>
      </c>
      <c r="AG33" s="171">
        <v>3.9558187415366</v>
      </c>
      <c r="AH33" s="171">
        <v>4.1753509072153996</v>
      </c>
      <c r="AI33" s="171">
        <v>4.1353766297736998</v>
      </c>
      <c r="AJ33" s="171">
        <v>4.0533640152609003</v>
      </c>
      <c r="AK33" s="171">
        <v>4.3906591811320004</v>
      </c>
      <c r="AL33" s="171">
        <v>4.1485926443394003</v>
      </c>
      <c r="AM33" s="171">
        <v>4.4228863829001002</v>
      </c>
      <c r="AN33" s="171">
        <v>4.5093589705305996</v>
      </c>
      <c r="AO33" s="171">
        <v>4.1278958574753002</v>
      </c>
      <c r="AP33" s="171">
        <v>3.3821717820538999</v>
      </c>
      <c r="AQ33" s="171">
        <v>4.0133340026292004</v>
      </c>
      <c r="AR33" s="171">
        <v>3.5247484414582</v>
      </c>
      <c r="AS33" s="171">
        <v>5.5217728311891996</v>
      </c>
      <c r="AT33" s="171">
        <v>7.1481066517271996</v>
      </c>
      <c r="AU33" s="171">
        <v>7.0909824484415003</v>
      </c>
      <c r="AV33" s="171">
        <v>6.752365204078</v>
      </c>
      <c r="AW33" s="171">
        <v>7.4408479990757002</v>
      </c>
      <c r="AX33" s="171">
        <v>8.2087605549592002</v>
      </c>
      <c r="AY33" s="171">
        <v>7.3419838727022002</v>
      </c>
      <c r="AZ33" s="171">
        <v>6.0919163740744997</v>
      </c>
      <c r="BA33" s="171">
        <v>6.5464261366625003</v>
      </c>
      <c r="BB33" s="171">
        <v>6.8376840075796004</v>
      </c>
      <c r="BC33" s="171">
        <v>6.7206685786345997</v>
      </c>
      <c r="BD33" s="171">
        <v>6.9016007604520997</v>
      </c>
    </row>
    <row r="34" spans="1:56" x14ac:dyDescent="0.2">
      <c r="A34" s="170" t="s">
        <v>103</v>
      </c>
      <c r="B34" s="171">
        <v>7.5714400299869006E-2</v>
      </c>
      <c r="C34" s="171">
        <v>7.5745614170285996E-2</v>
      </c>
      <c r="D34" s="171">
        <v>7.5494079047162002E-2</v>
      </c>
      <c r="E34" s="171">
        <v>7.8013814010173002E-2</v>
      </c>
      <c r="F34" s="171">
        <v>8.3977253206729996E-2</v>
      </c>
      <c r="G34" s="171">
        <v>8.7074279653677006E-2</v>
      </c>
      <c r="H34" s="171">
        <v>9.0262258912408994E-2</v>
      </c>
      <c r="I34" s="171">
        <v>9.3308380575662001E-2</v>
      </c>
      <c r="J34" s="171">
        <v>9.4845136314083006E-2</v>
      </c>
      <c r="K34" s="171">
        <v>0.10890048156197001</v>
      </c>
      <c r="L34" s="171">
        <v>0.10709139269035001</v>
      </c>
      <c r="M34" s="171">
        <v>0.13199281506765001</v>
      </c>
      <c r="N34" s="171">
        <v>0.13206664595720999</v>
      </c>
      <c r="O34" s="171">
        <v>0.15420100491972999</v>
      </c>
      <c r="P34" s="171">
        <v>0.13968657849117</v>
      </c>
      <c r="Q34" s="171">
        <v>0.13939598421641</v>
      </c>
      <c r="R34" s="171">
        <v>0.17420714989461</v>
      </c>
      <c r="S34" s="171">
        <v>0.22350816098108001</v>
      </c>
      <c r="T34" s="171">
        <v>0.20570671649072</v>
      </c>
      <c r="U34" s="171">
        <v>0.19015857814566001</v>
      </c>
      <c r="V34" s="171">
        <v>0.15933482842307001</v>
      </c>
      <c r="W34" s="171">
        <v>0.21073386311969999</v>
      </c>
      <c r="X34" s="171">
        <v>0.16984484502474001</v>
      </c>
      <c r="Y34" s="171">
        <v>0.18468537913406999</v>
      </c>
      <c r="Z34" s="171">
        <v>0.19377396356127999</v>
      </c>
      <c r="AA34" s="171">
        <v>0.19922165606559999</v>
      </c>
      <c r="AB34" s="171">
        <v>0.21641152957743001</v>
      </c>
      <c r="AC34" s="171">
        <v>0.21502533028799001</v>
      </c>
      <c r="AD34" s="171">
        <v>0.22000339749539</v>
      </c>
      <c r="AE34" s="171">
        <v>0.22929743285883</v>
      </c>
      <c r="AF34" s="171">
        <v>0.25640760962779002</v>
      </c>
      <c r="AG34" s="171">
        <v>0.27322507279167002</v>
      </c>
      <c r="AH34" s="171">
        <v>0.27920980125185002</v>
      </c>
      <c r="AI34" s="171">
        <v>0.26436208642761999</v>
      </c>
      <c r="AJ34" s="171">
        <v>0.25630793989765999</v>
      </c>
      <c r="AK34" s="171">
        <v>0.25261838775313</v>
      </c>
      <c r="AL34" s="171">
        <v>0.26779702561680002</v>
      </c>
      <c r="AM34" s="171">
        <v>0.26822279597731002</v>
      </c>
      <c r="AN34" s="171">
        <v>0.20052855021607</v>
      </c>
      <c r="AO34" s="171">
        <v>0.19558599244812</v>
      </c>
      <c r="AP34" s="171">
        <v>0.19993763218995</v>
      </c>
      <c r="AQ34" s="171">
        <v>0.21749913246276001</v>
      </c>
      <c r="AR34" s="171">
        <v>0.22106439435437999</v>
      </c>
      <c r="AS34" s="171">
        <v>0.14883012495089001</v>
      </c>
      <c r="AT34" s="171">
        <v>0.16165942516105</v>
      </c>
      <c r="AU34" s="171">
        <v>0.23339927897988</v>
      </c>
      <c r="AV34" s="171">
        <v>0.25152409109508</v>
      </c>
      <c r="AW34" s="171">
        <v>0.26467848016114998</v>
      </c>
      <c r="AX34" s="171">
        <v>0.29345987293441</v>
      </c>
      <c r="AY34" s="171">
        <v>0.30237432310411</v>
      </c>
      <c r="AZ34" s="171">
        <v>0.31843154518039002</v>
      </c>
      <c r="BA34" s="171">
        <v>0.32266007731851998</v>
      </c>
      <c r="BB34" s="171">
        <v>0.32245273437451</v>
      </c>
      <c r="BC34" s="171">
        <v>0.33253348127340998</v>
      </c>
      <c r="BD34" s="171">
        <v>0.33740744796998001</v>
      </c>
    </row>
    <row r="35" spans="1:56" x14ac:dyDescent="0.2">
      <c r="A35" s="170" t="s">
        <v>101</v>
      </c>
      <c r="B35" s="171">
        <v>358.16187104369999</v>
      </c>
      <c r="C35" s="171">
        <v>365.81970392467002</v>
      </c>
      <c r="D35" s="171">
        <v>383.07006243792</v>
      </c>
      <c r="E35" s="171">
        <v>402.01653930369997</v>
      </c>
      <c r="F35" s="171">
        <v>410.09225813625</v>
      </c>
      <c r="G35" s="171">
        <v>400.24864313111999</v>
      </c>
      <c r="H35" s="171">
        <v>413.39720549227002</v>
      </c>
      <c r="I35" s="171">
        <v>427.90599430028999</v>
      </c>
      <c r="J35" s="171">
        <v>431.06408035698001</v>
      </c>
      <c r="K35" s="171">
        <v>445.22403499732002</v>
      </c>
      <c r="L35" s="171">
        <v>450.45843545208999</v>
      </c>
      <c r="M35" s="171">
        <v>431.80123351931002</v>
      </c>
      <c r="N35" s="171">
        <v>413.80167633408001</v>
      </c>
      <c r="O35" s="171">
        <v>407.4514704778</v>
      </c>
      <c r="P35" s="171">
        <v>426.80590289025997</v>
      </c>
      <c r="Q35" s="171">
        <v>426.67747023733</v>
      </c>
      <c r="R35" s="171">
        <v>416.60778657600002</v>
      </c>
      <c r="S35" s="171">
        <v>429.34547448277999</v>
      </c>
      <c r="T35" s="171">
        <v>460.36706943567998</v>
      </c>
      <c r="U35" s="171">
        <v>475.49780888431002</v>
      </c>
      <c r="V35" s="171">
        <v>440.50090817557998</v>
      </c>
      <c r="W35" s="171">
        <v>434.55249539703999</v>
      </c>
      <c r="X35" s="171">
        <v>447.31816040191001</v>
      </c>
      <c r="Y35" s="171">
        <v>446.66600524287998</v>
      </c>
      <c r="Z35" s="171">
        <v>463.8857679564</v>
      </c>
      <c r="AA35" s="171">
        <v>475.94274790306002</v>
      </c>
      <c r="AB35" s="171">
        <v>489.86814668442003</v>
      </c>
      <c r="AC35" s="171">
        <v>505.64294986824001</v>
      </c>
      <c r="AD35" s="171">
        <v>513.84788915851004</v>
      </c>
      <c r="AE35" s="171">
        <v>523.44457016598005</v>
      </c>
      <c r="AF35" s="171">
        <v>543.10759646090003</v>
      </c>
      <c r="AG35" s="171">
        <v>534.37557575019002</v>
      </c>
      <c r="AH35" s="171">
        <v>554.06599062248995</v>
      </c>
      <c r="AI35" s="171">
        <v>573.68273691157003</v>
      </c>
      <c r="AJ35" s="171">
        <v>559.74844669705999</v>
      </c>
      <c r="AK35" s="171">
        <v>582.30752928007996</v>
      </c>
      <c r="AL35" s="171">
        <v>574.69737606461001</v>
      </c>
      <c r="AM35" s="171">
        <v>594.64745484456</v>
      </c>
      <c r="AN35" s="171">
        <v>575.41788091844001</v>
      </c>
      <c r="AO35" s="171">
        <v>542.79141701830997</v>
      </c>
      <c r="AP35" s="171">
        <v>562.10989640570006</v>
      </c>
      <c r="AQ35" s="171">
        <v>575.78267097390994</v>
      </c>
      <c r="AR35" s="171">
        <v>567.18403542761996</v>
      </c>
      <c r="AS35" s="171">
        <v>575.21487001454</v>
      </c>
      <c r="AT35" s="171">
        <v>580.31979030825005</v>
      </c>
      <c r="AU35" s="171">
        <v>574.37929012208997</v>
      </c>
      <c r="AV35" s="171">
        <v>574.09827059756003</v>
      </c>
      <c r="AW35" s="171">
        <v>591.8929765204</v>
      </c>
      <c r="AX35" s="171">
        <v>612.58363453995003</v>
      </c>
      <c r="AY35" s="171">
        <v>609.07583527260999</v>
      </c>
      <c r="AZ35" s="171">
        <v>548.44538744219994</v>
      </c>
      <c r="BA35" s="171">
        <v>561.73440306123996</v>
      </c>
      <c r="BB35" s="171">
        <v>575.83518419231996</v>
      </c>
      <c r="BC35" s="171">
        <v>567.09689449434995</v>
      </c>
      <c r="BD35" s="171">
        <v>577.97262406242999</v>
      </c>
    </row>
    <row r="36" spans="1:56" x14ac:dyDescent="0.2">
      <c r="A36" s="170" t="s">
        <v>221</v>
      </c>
      <c r="B36" s="171">
        <v>41.353089831052003</v>
      </c>
      <c r="C36" s="171">
        <v>43.313159964386003</v>
      </c>
      <c r="D36" s="171">
        <v>44.015615756164003</v>
      </c>
      <c r="E36" s="171">
        <v>47.647711104814</v>
      </c>
      <c r="F36" s="171">
        <v>42.960724994415997</v>
      </c>
      <c r="G36" s="171">
        <v>40.554456055823998</v>
      </c>
      <c r="H36" s="171">
        <v>42.237406310349002</v>
      </c>
      <c r="I36" s="171">
        <v>42.657443426147999</v>
      </c>
      <c r="J36" s="171">
        <v>43.860664393664003</v>
      </c>
      <c r="K36" s="171">
        <v>42.538564479531999</v>
      </c>
      <c r="L36" s="171">
        <v>43.299520590861</v>
      </c>
      <c r="M36" s="171">
        <v>40.926262448290998</v>
      </c>
      <c r="N36" s="171">
        <v>38.713713892449</v>
      </c>
      <c r="O36" s="171">
        <v>42.813948476417004</v>
      </c>
      <c r="P36" s="171">
        <v>42.307015596732001</v>
      </c>
      <c r="Q36" s="171">
        <v>45.508573567128998</v>
      </c>
      <c r="R36" s="171">
        <v>45.417577829789003</v>
      </c>
      <c r="S36" s="171">
        <v>43.829280104822999</v>
      </c>
      <c r="T36" s="171">
        <v>43.787549738381003</v>
      </c>
      <c r="U36" s="171">
        <v>43.601268719677002</v>
      </c>
      <c r="V36" s="171">
        <v>44.757254729605002</v>
      </c>
      <c r="W36" s="171">
        <v>47.071166129864999</v>
      </c>
      <c r="X36" s="171">
        <v>47.032848269376998</v>
      </c>
      <c r="Y36" s="171">
        <v>44.724283914372997</v>
      </c>
      <c r="Z36" s="171">
        <v>43.792322435545003</v>
      </c>
      <c r="AA36" s="171">
        <v>44.575106829149</v>
      </c>
      <c r="AB36" s="171">
        <v>45.125240940814997</v>
      </c>
      <c r="AC36" s="171">
        <v>43.834324682675003</v>
      </c>
      <c r="AD36" s="171">
        <v>45.296895696249003</v>
      </c>
      <c r="AE36" s="171">
        <v>45.564878592075999</v>
      </c>
      <c r="AF36" s="171">
        <v>44.764337454002998</v>
      </c>
      <c r="AG36" s="171">
        <v>46.188748967495997</v>
      </c>
      <c r="AH36" s="171">
        <v>44.577856498822001</v>
      </c>
      <c r="AI36" s="171">
        <v>45.858360337503001</v>
      </c>
      <c r="AJ36" s="171">
        <v>46.402894444319998</v>
      </c>
      <c r="AK36" s="171">
        <v>47.033558190256997</v>
      </c>
      <c r="AL36" s="171">
        <v>46.607037354139997</v>
      </c>
      <c r="AM36" s="171">
        <v>44.616316173542003</v>
      </c>
      <c r="AN36" s="171">
        <v>45.980658157733998</v>
      </c>
      <c r="AO36" s="171">
        <v>44.618028237217999</v>
      </c>
      <c r="AP36" s="171">
        <v>46.324558616205003</v>
      </c>
      <c r="AQ36" s="171">
        <v>42.287465114985999</v>
      </c>
      <c r="AR36" s="171">
        <v>43.600246788877001</v>
      </c>
      <c r="AS36" s="171">
        <v>44.606730582611</v>
      </c>
      <c r="AT36" s="171">
        <v>40.895549597397</v>
      </c>
      <c r="AU36" s="171">
        <v>40.221740679664997</v>
      </c>
      <c r="AV36" s="171">
        <v>40.788463734997002</v>
      </c>
      <c r="AW36" s="171">
        <v>39.818284977582998</v>
      </c>
      <c r="AX36" s="171">
        <v>38.517915523752002</v>
      </c>
      <c r="AY36" s="171">
        <v>38.395386996949</v>
      </c>
      <c r="AZ36" s="171">
        <v>35.940116151449999</v>
      </c>
      <c r="BA36" s="171">
        <v>37.630101833196001</v>
      </c>
      <c r="BB36" s="171">
        <v>34.480540812592999</v>
      </c>
      <c r="BC36" s="171">
        <v>33.666093880710001</v>
      </c>
      <c r="BD36" s="171">
        <v>33.732136475895999</v>
      </c>
    </row>
    <row r="37" spans="1:56" x14ac:dyDescent="0.2">
      <c r="A37" s="170" t="s">
        <v>105</v>
      </c>
      <c r="B37" s="171">
        <v>28.861433076160001</v>
      </c>
      <c r="C37" s="171">
        <v>31.307537391166999</v>
      </c>
      <c r="D37" s="171">
        <v>32.649211168748003</v>
      </c>
      <c r="E37" s="171">
        <v>32.565653720067999</v>
      </c>
      <c r="F37" s="171">
        <v>30.734496089785999</v>
      </c>
      <c r="G37" s="171">
        <v>27.938637803696999</v>
      </c>
      <c r="H37" s="171">
        <v>28.570066231492</v>
      </c>
      <c r="I37" s="171">
        <v>26.666191772316999</v>
      </c>
      <c r="J37" s="171">
        <v>27.369707141961001</v>
      </c>
      <c r="K37" s="171">
        <v>29.000449707636999</v>
      </c>
      <c r="L37" s="171">
        <v>28.854196287647</v>
      </c>
      <c r="M37" s="171">
        <v>26.367415696298</v>
      </c>
      <c r="N37" s="171">
        <v>22.364820083053001</v>
      </c>
      <c r="O37" s="171">
        <v>22.868095979664002</v>
      </c>
      <c r="P37" s="171">
        <v>24.101285099055001</v>
      </c>
      <c r="Q37" s="171">
        <v>23.263506998665001</v>
      </c>
      <c r="R37" s="171">
        <v>23.536418591998999</v>
      </c>
      <c r="S37" s="171">
        <v>23.771795255151002</v>
      </c>
      <c r="T37" s="171">
        <v>28.283154119235999</v>
      </c>
      <c r="U37" s="171">
        <v>33.976172193145999</v>
      </c>
      <c r="V37" s="171">
        <v>33.221240483323001</v>
      </c>
      <c r="W37" s="171">
        <v>31.792623712356001</v>
      </c>
      <c r="X37" s="171">
        <v>32.874829296613001</v>
      </c>
      <c r="Y37" s="171">
        <v>34.906420259242999</v>
      </c>
      <c r="Z37" s="171">
        <v>38.138871502825999</v>
      </c>
      <c r="AA37" s="171">
        <v>41.789338199962003</v>
      </c>
      <c r="AB37" s="171">
        <v>47.892897773637003</v>
      </c>
      <c r="AC37" s="171">
        <v>54.357955731841997</v>
      </c>
      <c r="AD37" s="171">
        <v>54.861922101360001</v>
      </c>
      <c r="AE37" s="171">
        <v>57.395277348089998</v>
      </c>
      <c r="AF37" s="171">
        <v>53.856928755661002</v>
      </c>
      <c r="AG37" s="171">
        <v>51.662938554222002</v>
      </c>
      <c r="AH37" s="171">
        <v>52.19840872156</v>
      </c>
      <c r="AI37" s="171">
        <v>54.125510886055999</v>
      </c>
      <c r="AJ37" s="171">
        <v>58.500264149571997</v>
      </c>
      <c r="AK37" s="171">
        <v>59.143195544771999</v>
      </c>
      <c r="AL37" s="171">
        <v>60.360335450091</v>
      </c>
      <c r="AM37" s="171">
        <v>67.752073958075002</v>
      </c>
      <c r="AN37" s="171">
        <v>71.323992436376003</v>
      </c>
      <c r="AO37" s="171">
        <v>68.225808847867995</v>
      </c>
      <c r="AP37" s="171">
        <v>72.323011301123998</v>
      </c>
      <c r="AQ37" s="171">
        <v>79.075339862142997</v>
      </c>
      <c r="AR37" s="171">
        <v>81.348540331638006</v>
      </c>
      <c r="AS37" s="171">
        <v>85.410896720847006</v>
      </c>
      <c r="AT37" s="171">
        <v>78.704627429639004</v>
      </c>
      <c r="AU37" s="171">
        <v>84.379776500125004</v>
      </c>
      <c r="AV37" s="171">
        <v>88.865309079027995</v>
      </c>
      <c r="AW37" s="171">
        <v>89.752528626118007</v>
      </c>
      <c r="AX37" s="171">
        <v>89.819431947124002</v>
      </c>
      <c r="AY37" s="171">
        <v>95.247615166187998</v>
      </c>
      <c r="AZ37" s="171">
        <v>87.510843838034006</v>
      </c>
      <c r="BA37" s="171">
        <v>89.108429864336998</v>
      </c>
      <c r="BB37" s="171">
        <v>90.427910670241999</v>
      </c>
      <c r="BC37" s="171">
        <v>77.007420964625993</v>
      </c>
      <c r="BD37" s="171">
        <v>77.822575007273002</v>
      </c>
    </row>
    <row r="38" spans="1:56" x14ac:dyDescent="0.2">
      <c r="A38" s="170" t="s">
        <v>23</v>
      </c>
      <c r="B38" s="171">
        <v>911.50125127770002</v>
      </c>
      <c r="C38" s="171">
        <v>914.94039795176002</v>
      </c>
      <c r="D38" s="171">
        <v>975.43085283749997</v>
      </c>
      <c r="E38" s="171">
        <v>1015.1822870841</v>
      </c>
      <c r="F38" s="171">
        <v>1032.7302165031999</v>
      </c>
      <c r="G38" s="171">
        <v>1184.1194028069001</v>
      </c>
      <c r="H38" s="171">
        <v>1232.1464900878</v>
      </c>
      <c r="I38" s="171">
        <v>1385.0429244053</v>
      </c>
      <c r="J38" s="171">
        <v>1560.9418495227001</v>
      </c>
      <c r="K38" s="171">
        <v>1598.8734309756001</v>
      </c>
      <c r="L38" s="171">
        <v>1564.7367723954001</v>
      </c>
      <c r="M38" s="171">
        <v>1550.6239251664999</v>
      </c>
      <c r="N38" s="171">
        <v>1620.8450243223001</v>
      </c>
      <c r="O38" s="171">
        <v>1705.5970600428</v>
      </c>
      <c r="P38" s="171">
        <v>1858.5446905736001</v>
      </c>
      <c r="Q38" s="171">
        <v>1878.4719777549001</v>
      </c>
      <c r="R38" s="171">
        <v>1994.7303212869999</v>
      </c>
      <c r="S38" s="171">
        <v>2133.2748238711001</v>
      </c>
      <c r="T38" s="171">
        <v>2293.5791447355</v>
      </c>
      <c r="U38" s="171">
        <v>2372.0910838636</v>
      </c>
      <c r="V38" s="171">
        <v>2414.276239968</v>
      </c>
      <c r="W38" s="171">
        <v>2550.1984754255</v>
      </c>
      <c r="X38" s="171">
        <v>2669.7881467206998</v>
      </c>
      <c r="Y38" s="171">
        <v>2890.1813840628001</v>
      </c>
      <c r="Z38" s="171">
        <v>3046.9200546398001</v>
      </c>
      <c r="AA38" s="171">
        <v>3365.7750357454001</v>
      </c>
      <c r="AB38" s="171">
        <v>3340.2565137370998</v>
      </c>
      <c r="AC38" s="171">
        <v>3437.3194399457998</v>
      </c>
      <c r="AD38" s="171">
        <v>3522.0333982857001</v>
      </c>
      <c r="AE38" s="171">
        <v>3447.7709268683998</v>
      </c>
      <c r="AF38" s="171">
        <v>3647.8772877585002</v>
      </c>
      <c r="AG38" s="171">
        <v>3825.0578903128999</v>
      </c>
      <c r="AH38" s="171">
        <v>4133.0729587085998</v>
      </c>
      <c r="AI38" s="171">
        <v>4773.1081768230997</v>
      </c>
      <c r="AJ38" s="171">
        <v>5496.2620427435004</v>
      </c>
      <c r="AK38" s="171">
        <v>6235.6852025898997</v>
      </c>
      <c r="AL38" s="171">
        <v>6922.8740939476002</v>
      </c>
      <c r="AM38" s="171">
        <v>7522.0032339195004</v>
      </c>
      <c r="AN38" s="171">
        <v>7752.2237475006996</v>
      </c>
      <c r="AO38" s="171">
        <v>8319.1638247302999</v>
      </c>
      <c r="AP38" s="171">
        <v>9106.0051106072005</v>
      </c>
      <c r="AQ38" s="171">
        <v>9955.7481664106999</v>
      </c>
      <c r="AR38" s="171">
        <v>10270.740973698001</v>
      </c>
      <c r="AS38" s="171">
        <v>10760.430002476</v>
      </c>
      <c r="AT38" s="171">
        <v>10881.104245736</v>
      </c>
      <c r="AU38" s="171">
        <v>10749.896615324</v>
      </c>
      <c r="AV38" s="171">
        <v>10773.725841429999</v>
      </c>
      <c r="AW38" s="171">
        <v>10999.418847789</v>
      </c>
      <c r="AX38" s="171">
        <v>11527.511684497</v>
      </c>
      <c r="AY38" s="171">
        <v>11813.058173650001</v>
      </c>
      <c r="AZ38" s="171">
        <v>11964.128535505</v>
      </c>
      <c r="BA38" s="171">
        <v>12551.864515963</v>
      </c>
      <c r="BB38" s="171">
        <v>12518.684441195001</v>
      </c>
      <c r="BC38" s="171">
        <v>13021.241978837001</v>
      </c>
      <c r="BD38" s="171">
        <v>13124.727993147</v>
      </c>
    </row>
    <row r="39" spans="1:56" x14ac:dyDescent="0.2">
      <c r="A39" s="170" t="s">
        <v>111</v>
      </c>
      <c r="B39" s="171">
        <v>2.6158010869371999</v>
      </c>
      <c r="C39" s="171">
        <v>2.6676443620226</v>
      </c>
      <c r="D39" s="171">
        <v>2.9648546226415999</v>
      </c>
      <c r="E39" s="171">
        <v>3.0498900135179001</v>
      </c>
      <c r="F39" s="171">
        <v>3.1332290393963</v>
      </c>
      <c r="G39" s="171">
        <v>3.4029137150255999</v>
      </c>
      <c r="H39" s="171">
        <v>3.8886592660772998</v>
      </c>
      <c r="I39" s="171">
        <v>3.8570357827496999</v>
      </c>
      <c r="J39" s="171">
        <v>4.4631119219734998</v>
      </c>
      <c r="K39" s="171">
        <v>4.1629365437611998</v>
      </c>
      <c r="L39" s="171">
        <v>3.9601406647899999</v>
      </c>
      <c r="M39" s="171">
        <v>3.6246512117793999</v>
      </c>
      <c r="N39" s="171">
        <v>3.4455327386091001</v>
      </c>
      <c r="O39" s="171">
        <v>4.0555300385726003</v>
      </c>
      <c r="P39" s="171">
        <v>3.6145854928214001</v>
      </c>
      <c r="Q39" s="171">
        <v>3.3124246331238001</v>
      </c>
      <c r="R39" s="171">
        <v>3.4590968400005999</v>
      </c>
      <c r="S39" s="171">
        <v>3.3755572597015999</v>
      </c>
      <c r="T39" s="171">
        <v>3.4132417598203002</v>
      </c>
      <c r="U39" s="171">
        <v>3.2791553211356002</v>
      </c>
      <c r="V39" s="171">
        <v>2.9720891936211999</v>
      </c>
      <c r="W39" s="171">
        <v>3.0648192207323999</v>
      </c>
      <c r="X39" s="171">
        <v>3.0520535067496</v>
      </c>
      <c r="Y39" s="171">
        <v>3.2382818033173</v>
      </c>
      <c r="Z39" s="171">
        <v>3.3846117457472999</v>
      </c>
      <c r="AA39" s="171">
        <v>3.7029693577801002</v>
      </c>
      <c r="AB39" s="171">
        <v>4.6321048605393003</v>
      </c>
      <c r="AC39" s="171">
        <v>5.6390332752869003</v>
      </c>
      <c r="AD39" s="171">
        <v>5.4647139731165</v>
      </c>
      <c r="AE39" s="171">
        <v>7.2971605676648998</v>
      </c>
      <c r="AF39" s="171">
        <v>6.9672229717813003</v>
      </c>
      <c r="AG39" s="171">
        <v>6.9869889754842003</v>
      </c>
      <c r="AH39" s="171">
        <v>7.3874138706011001</v>
      </c>
      <c r="AI39" s="171">
        <v>5.8144196379685003</v>
      </c>
      <c r="AJ39" s="171">
        <v>5.9957376031766998</v>
      </c>
      <c r="AK39" s="171">
        <v>6.3955439043212996</v>
      </c>
      <c r="AL39" s="171">
        <v>6.2786816371862999</v>
      </c>
      <c r="AM39" s="171">
        <v>6.2349142989048003</v>
      </c>
      <c r="AN39" s="171">
        <v>6.9185137807957</v>
      </c>
      <c r="AO39" s="171">
        <v>6.4112997238176996</v>
      </c>
      <c r="AP39" s="171">
        <v>7.3148855258546996</v>
      </c>
      <c r="AQ39" s="171">
        <v>7.0784109437379001</v>
      </c>
      <c r="AR39" s="171">
        <v>9.0201776604053006</v>
      </c>
      <c r="AS39" s="171">
        <v>9.8010285855599992</v>
      </c>
      <c r="AT39" s="171">
        <v>10.45911116337</v>
      </c>
      <c r="AU39" s="171">
        <v>11.265046873697001</v>
      </c>
      <c r="AV39" s="171">
        <v>11.403482842983999</v>
      </c>
      <c r="AW39" s="171">
        <v>12.329959160275999</v>
      </c>
      <c r="AX39" s="171">
        <v>12.343165240626</v>
      </c>
      <c r="AY39" s="171">
        <v>13.183210199816999</v>
      </c>
      <c r="AZ39" s="171">
        <v>13.28812508521</v>
      </c>
      <c r="BA39" s="171">
        <v>17.200588537851999</v>
      </c>
      <c r="BB39" s="171">
        <v>18.410270024182001</v>
      </c>
      <c r="BC39" s="171">
        <v>17.924982465382001</v>
      </c>
      <c r="BD39" s="171">
        <v>18.810951572850001</v>
      </c>
    </row>
    <row r="40" spans="1:56" x14ac:dyDescent="0.2">
      <c r="A40" s="170" t="s">
        <v>100</v>
      </c>
      <c r="B40" s="171">
        <v>1.1807404163466</v>
      </c>
      <c r="C40" s="171">
        <v>0.9287848035895</v>
      </c>
      <c r="D40" s="171">
        <v>0.96877655567334997</v>
      </c>
      <c r="E40" s="171">
        <v>1.0115375152496</v>
      </c>
      <c r="F40" s="171">
        <v>0.98624477061746996</v>
      </c>
      <c r="G40" s="171">
        <v>1.2499091665379001</v>
      </c>
      <c r="H40" s="171">
        <v>1.1637199313115001</v>
      </c>
      <c r="I40" s="171">
        <v>1.6253280457353001</v>
      </c>
      <c r="J40" s="171">
        <v>1.7605372550389</v>
      </c>
      <c r="K40" s="171">
        <v>1.9122060374105001</v>
      </c>
      <c r="L40" s="171">
        <v>2.0381285866490999</v>
      </c>
      <c r="M40" s="171">
        <v>2.1764891961382</v>
      </c>
      <c r="N40" s="171">
        <v>2.3074376552479001</v>
      </c>
      <c r="O40" s="171">
        <v>4.6581023969066004</v>
      </c>
      <c r="P40" s="171">
        <v>4.8686952228690998</v>
      </c>
      <c r="Q40" s="171">
        <v>4.7794354000616002</v>
      </c>
      <c r="R40" s="171">
        <v>5.7872370270853004</v>
      </c>
      <c r="S40" s="171">
        <v>5.26191137069</v>
      </c>
      <c r="T40" s="171">
        <v>3.3161064636774</v>
      </c>
      <c r="U40" s="171">
        <v>4.7633016562634003</v>
      </c>
      <c r="V40" s="171">
        <v>4.7565230747228</v>
      </c>
      <c r="W40" s="171">
        <v>4.5318725760734004</v>
      </c>
      <c r="X40" s="171">
        <v>4.3565343841769</v>
      </c>
      <c r="Y40" s="171">
        <v>4.7598071768803001</v>
      </c>
      <c r="Z40" s="171">
        <v>5.1473409796164997</v>
      </c>
      <c r="AA40" s="171">
        <v>5.1556777374202998</v>
      </c>
      <c r="AB40" s="171">
        <v>5.2860529926783997</v>
      </c>
      <c r="AC40" s="171">
        <v>5.3217880431682003</v>
      </c>
      <c r="AD40" s="171">
        <v>5.5393356240295999</v>
      </c>
      <c r="AE40" s="171">
        <v>5.3343119575826003</v>
      </c>
      <c r="AF40" s="171">
        <v>5.7263318060820003</v>
      </c>
      <c r="AG40" s="171">
        <v>5.7003295314251998</v>
      </c>
      <c r="AH40" s="171">
        <v>5.6195193888499002</v>
      </c>
      <c r="AI40" s="171">
        <v>5.7359821071189003</v>
      </c>
      <c r="AJ40" s="171">
        <v>5.6371451215297004</v>
      </c>
      <c r="AK40" s="171">
        <v>5.4713313504455003</v>
      </c>
      <c r="AL40" s="171">
        <v>5.5767091263272999</v>
      </c>
      <c r="AM40" s="171">
        <v>6.7368690460870004</v>
      </c>
      <c r="AN40" s="171">
        <v>7.0689421577139004</v>
      </c>
      <c r="AO40" s="171">
        <v>7.7138204515447004</v>
      </c>
      <c r="AP40" s="171">
        <v>7.8279848891877997</v>
      </c>
      <c r="AQ40" s="171">
        <v>7.4294826580473003</v>
      </c>
      <c r="AR40" s="171">
        <v>7.511078272322</v>
      </c>
      <c r="AS40" s="171">
        <v>8.1791198444342008</v>
      </c>
      <c r="AT40" s="171">
        <v>8.8705137289557001</v>
      </c>
      <c r="AU40" s="171">
        <v>9.1853751536540003</v>
      </c>
      <c r="AV40" s="171">
        <v>9.7014107973394008</v>
      </c>
      <c r="AW40" s="171">
        <v>9.8632650516357998</v>
      </c>
      <c r="AX40" s="171">
        <v>10.548376579409</v>
      </c>
      <c r="AY40" s="171">
        <v>10.271139559866</v>
      </c>
      <c r="AZ40" s="171">
        <v>10.388038843714</v>
      </c>
      <c r="BA40" s="171">
        <v>10.349085140429001</v>
      </c>
      <c r="BB40" s="171">
        <v>10.433870460085</v>
      </c>
      <c r="BC40" s="171">
        <v>10.332853153498</v>
      </c>
      <c r="BD40" s="171">
        <v>10.292889135120999</v>
      </c>
    </row>
    <row r="41" spans="1:56" x14ac:dyDescent="0.2">
      <c r="A41" s="170" t="s">
        <v>114</v>
      </c>
      <c r="B41" s="171">
        <v>2.9276628719966</v>
      </c>
      <c r="C41" s="171">
        <v>2.9578916108609001</v>
      </c>
      <c r="D41" s="171">
        <v>3.0424735012739998</v>
      </c>
      <c r="E41" s="171">
        <v>3.0611428590221998</v>
      </c>
      <c r="F41" s="171">
        <v>3.2158156115354002</v>
      </c>
      <c r="G41" s="171">
        <v>3.1607755262947999</v>
      </c>
      <c r="H41" s="171">
        <v>3.1016864391998999</v>
      </c>
      <c r="I41" s="171">
        <v>3.2109682289977002</v>
      </c>
      <c r="J41" s="171">
        <v>3.2336116663553001</v>
      </c>
      <c r="K41" s="171">
        <v>3.5770725853430001</v>
      </c>
      <c r="L41" s="171">
        <v>3.5403945036604001</v>
      </c>
      <c r="M41" s="171">
        <v>3.7858526240938999</v>
      </c>
      <c r="N41" s="171">
        <v>3.0450305549955998</v>
      </c>
      <c r="O41" s="171">
        <v>3.9805241513162</v>
      </c>
      <c r="P41" s="171">
        <v>3.8883285877395002</v>
      </c>
      <c r="Q41" s="171">
        <v>3.6328127862335999</v>
      </c>
      <c r="R41" s="171">
        <v>3.4011671947773001</v>
      </c>
      <c r="S41" s="171">
        <v>3.7346485964884</v>
      </c>
      <c r="T41" s="171">
        <v>3.8780708056718001</v>
      </c>
      <c r="U41" s="171">
        <v>3.6861787631660001</v>
      </c>
      <c r="V41" s="171">
        <v>3.3704527988902</v>
      </c>
      <c r="W41" s="171">
        <v>1.8956678911764</v>
      </c>
      <c r="X41" s="171">
        <v>1.6293208977278</v>
      </c>
      <c r="Y41" s="171">
        <v>1.5710546249638</v>
      </c>
      <c r="Z41" s="171">
        <v>2.4840183538320999</v>
      </c>
      <c r="AA41" s="171">
        <v>2.3163081435022002</v>
      </c>
      <c r="AB41" s="171">
        <v>2.5607530857067999</v>
      </c>
      <c r="AC41" s="171">
        <v>2.5678383877605002</v>
      </c>
      <c r="AD41" s="171">
        <v>2.5565863434192</v>
      </c>
      <c r="AE41" s="171">
        <v>2.3624697182307002</v>
      </c>
      <c r="AF41" s="171">
        <v>1.8775376863733</v>
      </c>
      <c r="AG41" s="171">
        <v>1.8251676997952999</v>
      </c>
      <c r="AH41" s="171">
        <v>1.9148279440397999</v>
      </c>
      <c r="AI41" s="171">
        <v>2.3193933340870001</v>
      </c>
      <c r="AJ41" s="171">
        <v>2.2153412792957998</v>
      </c>
      <c r="AK41" s="171">
        <v>2.4833455816623999</v>
      </c>
      <c r="AL41" s="171">
        <v>2.5521384677676</v>
      </c>
      <c r="AM41" s="171">
        <v>2.8191894260577</v>
      </c>
      <c r="AN41" s="171">
        <v>2.8926618037948</v>
      </c>
      <c r="AO41" s="171">
        <v>2.8104835951573999</v>
      </c>
      <c r="AP41" s="171">
        <v>2.9455976513304001</v>
      </c>
      <c r="AQ41" s="171">
        <v>3.3690199730572998</v>
      </c>
      <c r="AR41" s="171">
        <v>3.0164186884843001</v>
      </c>
      <c r="AS41" s="171">
        <v>3.3303290313892</v>
      </c>
      <c r="AT41" s="171">
        <v>3.7161606201127002</v>
      </c>
      <c r="AU41" s="171">
        <v>3.5927319498672001</v>
      </c>
      <c r="AV41" s="171">
        <v>2.990623331374</v>
      </c>
      <c r="AW41" s="171">
        <v>3.2547200069968998</v>
      </c>
      <c r="AX41" s="171">
        <v>4.1618594145271004</v>
      </c>
      <c r="AY41" s="171">
        <v>4.4459020364775999</v>
      </c>
      <c r="AZ41" s="171">
        <v>4.6313915781480999</v>
      </c>
      <c r="BA41" s="171">
        <v>4.6276516827974001</v>
      </c>
      <c r="BB41" s="171">
        <v>6.2475387063693004</v>
      </c>
      <c r="BC41" s="171">
        <v>6.1404465905669001</v>
      </c>
      <c r="BD41" s="171">
        <v>6.2096364807472</v>
      </c>
    </row>
    <row r="42" spans="1:56" x14ac:dyDescent="0.2">
      <c r="A42" s="170" t="s">
        <v>108</v>
      </c>
      <c r="B42" s="171">
        <v>1.803272071498</v>
      </c>
      <c r="C42" s="171">
        <v>2.0656062135185</v>
      </c>
      <c r="D42" s="171">
        <v>1.9781903952033999</v>
      </c>
      <c r="E42" s="171">
        <v>8.9588615340508007</v>
      </c>
      <c r="F42" s="171">
        <v>12.884346117853999</v>
      </c>
      <c r="G42" s="171">
        <v>7.9650855879313003</v>
      </c>
      <c r="H42" s="171">
        <v>7.6969090278215004</v>
      </c>
      <c r="I42" s="171">
        <v>2.4693992002948</v>
      </c>
      <c r="J42" s="171">
        <v>1.5293922244527001</v>
      </c>
      <c r="K42" s="171">
        <v>1.388853375436</v>
      </c>
      <c r="L42" s="171">
        <v>1.8231747472494</v>
      </c>
      <c r="M42" s="171">
        <v>2.0479920556892002</v>
      </c>
      <c r="N42" s="171">
        <v>2.3753057212423001</v>
      </c>
      <c r="O42" s="171">
        <v>2.4495392207314999</v>
      </c>
      <c r="P42" s="171">
        <v>2.4174075180002998</v>
      </c>
      <c r="Q42" s="171">
        <v>2.4564980193169998</v>
      </c>
      <c r="R42" s="171">
        <v>2.3933038779402001</v>
      </c>
      <c r="S42" s="171">
        <v>2.4444783028515999</v>
      </c>
      <c r="T42" s="171">
        <v>2.4171866487650999</v>
      </c>
      <c r="U42" s="171">
        <v>2.4200287877211002</v>
      </c>
      <c r="V42" s="171">
        <v>2.3845137509795</v>
      </c>
      <c r="W42" s="171">
        <v>2.4329914438542</v>
      </c>
      <c r="X42" s="171">
        <v>2.3728077529915002</v>
      </c>
      <c r="Y42" s="171">
        <v>2.3419064675605998</v>
      </c>
      <c r="Z42" s="171">
        <v>2.1441005932111001</v>
      </c>
      <c r="AA42" s="171">
        <v>2.7302148777838999</v>
      </c>
      <c r="AB42" s="171">
        <v>3.2864443582560998</v>
      </c>
      <c r="AC42" s="171">
        <v>3.3844035055788</v>
      </c>
      <c r="AD42" s="171">
        <v>4.0266121931313998</v>
      </c>
      <c r="AE42" s="171">
        <v>4.1690431027088</v>
      </c>
      <c r="AF42" s="171">
        <v>4.5119043455904997</v>
      </c>
      <c r="AG42" s="171">
        <v>4.3988916546247996</v>
      </c>
      <c r="AH42" s="171">
        <v>2.8594548809379998</v>
      </c>
      <c r="AI42" s="171">
        <v>3.5665738599575998</v>
      </c>
      <c r="AJ42" s="171">
        <v>3.6198539696452001</v>
      </c>
      <c r="AK42" s="171">
        <v>4.3306287566409001</v>
      </c>
      <c r="AL42" s="171">
        <v>4.8176696099280001</v>
      </c>
      <c r="AM42" s="171">
        <v>4.2647188927222004</v>
      </c>
      <c r="AN42" s="171">
        <v>4.4322466201771</v>
      </c>
      <c r="AO42" s="171">
        <v>4.9163500526580997</v>
      </c>
      <c r="AP42" s="171">
        <v>5.2916066288802996</v>
      </c>
      <c r="AQ42" s="171">
        <v>4.8513609151047001</v>
      </c>
      <c r="AR42" s="171">
        <v>4.4793983475713004</v>
      </c>
      <c r="AS42" s="171">
        <v>5.4391585942932004</v>
      </c>
      <c r="AT42" s="171">
        <v>5.2770589371721002</v>
      </c>
      <c r="AU42" s="171">
        <v>5.7506110866766997</v>
      </c>
      <c r="AV42" s="171">
        <v>5.5903953660381998</v>
      </c>
      <c r="AW42" s="171">
        <v>5.5311648750533999</v>
      </c>
      <c r="AX42" s="171">
        <v>6.4220494245176001</v>
      </c>
      <c r="AY42" s="171">
        <v>7.2394368785168002</v>
      </c>
      <c r="AZ42" s="171">
        <v>7.4030120332931002</v>
      </c>
      <c r="BA42" s="171">
        <v>7.1079899394071004</v>
      </c>
      <c r="BB42" s="171">
        <v>8.3581956064916003</v>
      </c>
      <c r="BC42" s="171">
        <v>7.8674044535798</v>
      </c>
      <c r="BD42" s="171">
        <v>8.4568018498073005</v>
      </c>
    </row>
    <row r="43" spans="1:56" x14ac:dyDescent="0.2">
      <c r="A43" s="170" t="s">
        <v>109</v>
      </c>
      <c r="B43" s="171">
        <v>1.8744443689798999E-2</v>
      </c>
      <c r="C43" s="171">
        <v>1.8744702223333999E-2</v>
      </c>
      <c r="D43" s="171">
        <v>1.9987430929776E-2</v>
      </c>
      <c r="E43" s="171">
        <v>2.4050989832055E-2</v>
      </c>
      <c r="F43" s="171">
        <v>2.9523895706818001E-2</v>
      </c>
      <c r="G43" s="171">
        <v>2.4376312321949999E-2</v>
      </c>
      <c r="H43" s="171">
        <v>2.4014354051733001E-2</v>
      </c>
      <c r="I43" s="171">
        <v>2.5356791863419999E-2</v>
      </c>
      <c r="J43" s="171">
        <v>2.5159767608265E-2</v>
      </c>
      <c r="K43" s="171">
        <v>2.7037807624219E-2</v>
      </c>
      <c r="L43" s="171">
        <v>2.9116814341005E-2</v>
      </c>
      <c r="M43" s="171">
        <v>5.7591583284624999E-2</v>
      </c>
      <c r="N43" s="171">
        <v>5.6726484864976001E-2</v>
      </c>
      <c r="O43" s="171">
        <v>5.6048539633445998E-2</v>
      </c>
      <c r="P43" s="171">
        <v>4.9983997755011E-2</v>
      </c>
      <c r="Q43" s="171">
        <v>5.5172778286937001E-2</v>
      </c>
      <c r="R43" s="171">
        <v>3.5701457772329998E-2</v>
      </c>
      <c r="S43" s="171">
        <v>4.0658307441344001E-2</v>
      </c>
      <c r="T43" s="171">
        <v>4.0934007827988998E-2</v>
      </c>
      <c r="U43" s="171">
        <v>3.9425061994819002E-2</v>
      </c>
      <c r="V43" s="171">
        <v>4.0811623584699003E-2</v>
      </c>
      <c r="W43" s="171">
        <v>2.9358094170144001E-2</v>
      </c>
      <c r="X43" s="171">
        <v>4.6495106099580998E-2</v>
      </c>
      <c r="Y43" s="171">
        <v>4.7003128736313002E-2</v>
      </c>
      <c r="Z43" s="171">
        <v>4.8304026547010999E-2</v>
      </c>
      <c r="AA43" s="171">
        <v>4.3816243925084999E-2</v>
      </c>
      <c r="AB43" s="171">
        <v>4.4216785400501002E-2</v>
      </c>
      <c r="AC43" s="171">
        <v>4.5544232413267001E-2</v>
      </c>
      <c r="AD43" s="171">
        <v>4.6870377579849999E-2</v>
      </c>
      <c r="AE43" s="171">
        <v>4.6792524978676003E-2</v>
      </c>
      <c r="AF43" s="171">
        <v>6.0157042210162E-2</v>
      </c>
      <c r="AG43" s="171">
        <v>6.0603248482952003E-2</v>
      </c>
      <c r="AH43" s="171">
        <v>3.3568966560454001E-2</v>
      </c>
      <c r="AI43" s="171">
        <v>3.076486173266E-2</v>
      </c>
      <c r="AJ43" s="171">
        <v>4.9645904734610002E-2</v>
      </c>
      <c r="AK43" s="171">
        <v>8.1099041320008003E-2</v>
      </c>
      <c r="AL43" s="171">
        <v>8.3959425486147002E-2</v>
      </c>
      <c r="AM43" s="171">
        <v>7.1903406779211004E-2</v>
      </c>
      <c r="AN43" s="171">
        <v>7.3683298626481E-2</v>
      </c>
      <c r="AO43" s="171">
        <v>6.5715482407461001E-2</v>
      </c>
      <c r="AP43" s="171">
        <v>8.2647805509518002E-2</v>
      </c>
      <c r="AQ43" s="171">
        <v>9.3268590387368996E-2</v>
      </c>
      <c r="AR43" s="171">
        <v>9.8109329415226001E-2</v>
      </c>
      <c r="AS43" s="171">
        <v>0.10360391666362</v>
      </c>
      <c r="AT43" s="171">
        <v>0.11056522521124</v>
      </c>
      <c r="AU43" s="171">
        <v>9.9982555887717997E-2</v>
      </c>
      <c r="AV43" s="171">
        <v>0.1054415716817</v>
      </c>
      <c r="AW43" s="171">
        <v>0.10065180931913</v>
      </c>
      <c r="AX43" s="171">
        <v>0.10913044012653</v>
      </c>
      <c r="AY43" s="171">
        <v>0.10939474151527</v>
      </c>
      <c r="AZ43" s="171">
        <v>7.4790098743948999E-2</v>
      </c>
      <c r="BA43" s="171">
        <v>8.5625716398971E-2</v>
      </c>
      <c r="BB43" s="171">
        <v>9.5536644422290998E-2</v>
      </c>
      <c r="BC43" s="171">
        <v>9.5779078865629003E-2</v>
      </c>
      <c r="BD43" s="171">
        <v>0.10048844153569</v>
      </c>
    </row>
    <row r="44" spans="1:56" x14ac:dyDescent="0.2">
      <c r="A44" s="170" t="s">
        <v>106</v>
      </c>
      <c r="B44" s="171">
        <v>28.848385729164999</v>
      </c>
      <c r="C44" s="171">
        <v>29.154479880400999</v>
      </c>
      <c r="D44" s="171">
        <v>29.87529507636</v>
      </c>
      <c r="E44" s="171">
        <v>30.824683507403002</v>
      </c>
      <c r="F44" s="171">
        <v>31.930652416469002</v>
      </c>
      <c r="G44" s="171">
        <v>34.329163638434999</v>
      </c>
      <c r="H44" s="171">
        <v>36.628936793663001</v>
      </c>
      <c r="I44" s="171">
        <v>37.614197995452997</v>
      </c>
      <c r="J44" s="171">
        <v>40.115486462790003</v>
      </c>
      <c r="K44" s="171">
        <v>40.340326509766001</v>
      </c>
      <c r="L44" s="171">
        <v>41.083935239709</v>
      </c>
      <c r="M44" s="171">
        <v>41.592671680549003</v>
      </c>
      <c r="N44" s="171">
        <v>42.186323741240003</v>
      </c>
      <c r="O44" s="171">
        <v>44.274196917963998</v>
      </c>
      <c r="P44" s="171">
        <v>45.013817218564</v>
      </c>
      <c r="Q44" s="171">
        <v>46.558547500133997</v>
      </c>
      <c r="R44" s="171">
        <v>47.076563725813998</v>
      </c>
      <c r="S44" s="171">
        <v>49.101794320631001</v>
      </c>
      <c r="T44" s="171">
        <v>49.613354973828997</v>
      </c>
      <c r="U44" s="171">
        <v>51.149465126263003</v>
      </c>
      <c r="V44" s="171">
        <v>53.201831042603999</v>
      </c>
      <c r="W44" s="171">
        <v>55.025877826436997</v>
      </c>
      <c r="X44" s="171">
        <v>58.331733416212998</v>
      </c>
      <c r="Y44" s="171">
        <v>61.657437755171998</v>
      </c>
      <c r="Z44" s="171">
        <v>61.311240054602003</v>
      </c>
      <c r="AA44" s="171">
        <v>63.985883819667002</v>
      </c>
      <c r="AB44" s="171">
        <v>63.179444676434002</v>
      </c>
      <c r="AC44" s="171">
        <v>68.363921084558996</v>
      </c>
      <c r="AD44" s="171">
        <v>68.740002883092004</v>
      </c>
      <c r="AE44" s="171">
        <v>60.240703575744</v>
      </c>
      <c r="AF44" s="171">
        <v>63.416445231883998</v>
      </c>
      <c r="AG44" s="171">
        <v>63.033458081612999</v>
      </c>
      <c r="AH44" s="171">
        <v>60.586327296100997</v>
      </c>
      <c r="AI44" s="171">
        <v>60.051208641857997</v>
      </c>
      <c r="AJ44" s="171">
        <v>60.094675010705998</v>
      </c>
      <c r="AK44" s="171">
        <v>61.888280497604001</v>
      </c>
      <c r="AL44" s="171">
        <v>59.049788286510001</v>
      </c>
      <c r="AM44" s="171">
        <v>61.244993355162997</v>
      </c>
      <c r="AN44" s="171">
        <v>61.197613724059003</v>
      </c>
      <c r="AO44" s="171">
        <v>65.321518191007996</v>
      </c>
      <c r="AP44" s="171">
        <v>68.151089199992995</v>
      </c>
      <c r="AQ44" s="171">
        <v>73.168277418307994</v>
      </c>
      <c r="AR44" s="171">
        <v>73.602732175168995</v>
      </c>
      <c r="AS44" s="171">
        <v>83.634885901901995</v>
      </c>
      <c r="AT44" s="171">
        <v>84.918845602735004</v>
      </c>
      <c r="AU44" s="171">
        <v>86.216460006673998</v>
      </c>
      <c r="AV44" s="171">
        <v>88.493490308483004</v>
      </c>
      <c r="AW44" s="171">
        <v>80.999439908688998</v>
      </c>
      <c r="AX44" s="171">
        <v>85.396478039098994</v>
      </c>
      <c r="AY44" s="171">
        <v>86.060694668229004</v>
      </c>
      <c r="AZ44" s="171">
        <v>84.302626887616</v>
      </c>
      <c r="BA44" s="171">
        <v>92.168289519414003</v>
      </c>
      <c r="BB44" s="171">
        <v>88.344574319992006</v>
      </c>
      <c r="BC44" s="171">
        <v>92.797299571338996</v>
      </c>
      <c r="BD44" s="171">
        <v>95.079303138962004</v>
      </c>
    </row>
    <row r="45" spans="1:56" x14ac:dyDescent="0.2">
      <c r="A45" s="170" t="s">
        <v>107</v>
      </c>
      <c r="B45" s="171">
        <v>2.1874838643254998E-2</v>
      </c>
      <c r="C45" s="171">
        <v>2.1887057745839E-2</v>
      </c>
      <c r="D45" s="171">
        <v>2.1788798112643001E-2</v>
      </c>
      <c r="E45" s="171">
        <v>2.2543657391236E-2</v>
      </c>
      <c r="F45" s="171">
        <v>2.4314424773608002E-2</v>
      </c>
      <c r="G45" s="171">
        <v>2.525644608966E-2</v>
      </c>
      <c r="H45" s="171">
        <v>2.6188663935202E-2</v>
      </c>
      <c r="I45" s="171">
        <v>2.7121260977494999E-2</v>
      </c>
      <c r="J45" s="171">
        <v>2.7571794693041E-2</v>
      </c>
      <c r="K45" s="171">
        <v>3.1772984919246003E-2</v>
      </c>
      <c r="L45" s="171">
        <v>3.1214407614268001E-2</v>
      </c>
      <c r="M45" s="171">
        <v>2.9918115134716001E-2</v>
      </c>
      <c r="N45" s="171">
        <v>2.7819421972576999E-2</v>
      </c>
      <c r="O45" s="171">
        <v>3.0433081770014001E-2</v>
      </c>
      <c r="P45" s="171">
        <v>2.9418378797689E-2</v>
      </c>
      <c r="Q45" s="171">
        <v>2.9338096409745999E-2</v>
      </c>
      <c r="R45" s="171">
        <v>1.6998079678086E-2</v>
      </c>
      <c r="S45" s="171">
        <v>5.0274522184692999E-2</v>
      </c>
      <c r="T45" s="171">
        <v>4.6162708233984003E-2</v>
      </c>
      <c r="U45" s="171">
        <v>4.2667970610555002E-2</v>
      </c>
      <c r="V45" s="171">
        <v>3.9338243502800997E-2</v>
      </c>
      <c r="W45" s="171">
        <v>4.7655997254692002E-2</v>
      </c>
      <c r="X45" s="171">
        <v>4.0478801829410001E-2</v>
      </c>
      <c r="Y45" s="171">
        <v>3.9506524290419003E-2</v>
      </c>
      <c r="Z45" s="171">
        <v>3.9401053419504999E-2</v>
      </c>
      <c r="AA45" s="171">
        <v>4.0480444369135997E-2</v>
      </c>
      <c r="AB45" s="171">
        <v>4.1922503471631997E-2</v>
      </c>
      <c r="AC45" s="171">
        <v>4.1687637794438001E-2</v>
      </c>
      <c r="AD45" s="171">
        <v>5.2867852727124E-2</v>
      </c>
      <c r="AE45" s="171">
        <v>5.5146254537158997E-2</v>
      </c>
      <c r="AF45" s="171">
        <v>9.0117265415456005E-2</v>
      </c>
      <c r="AG45" s="171">
        <v>9.7062230363186994E-2</v>
      </c>
      <c r="AH45" s="171">
        <v>0.10036049140846</v>
      </c>
      <c r="AI45" s="171">
        <v>0.13043725605393999</v>
      </c>
      <c r="AJ45" s="171">
        <v>0.14019336356449999</v>
      </c>
      <c r="AK45" s="171">
        <v>0.1356729405356</v>
      </c>
      <c r="AL45" s="171">
        <v>0.16167309557882001</v>
      </c>
      <c r="AM45" s="171">
        <v>0.10706951868675001</v>
      </c>
      <c r="AN45" s="171">
        <v>0.10659634131392</v>
      </c>
      <c r="AO45" s="171">
        <v>0.13267655955492</v>
      </c>
      <c r="AP45" s="171">
        <v>0.15590766670900999</v>
      </c>
      <c r="AQ45" s="171">
        <v>0.14081646520374</v>
      </c>
      <c r="AR45" s="171">
        <v>0.14541459991899</v>
      </c>
      <c r="AS45" s="171">
        <v>0.17455252590761</v>
      </c>
      <c r="AT45" s="171">
        <v>0.15451394827921</v>
      </c>
      <c r="AU45" s="171">
        <v>0.17123992095699</v>
      </c>
      <c r="AV45" s="171">
        <v>0.20036196861021999</v>
      </c>
      <c r="AW45" s="171">
        <v>0.26065410146773998</v>
      </c>
      <c r="AX45" s="171">
        <v>0.20733355318689001</v>
      </c>
      <c r="AY45" s="171">
        <v>0.22602196986549</v>
      </c>
      <c r="AZ45" s="171">
        <v>0.26871412304325998</v>
      </c>
      <c r="BA45" s="171">
        <v>0.39719169561956003</v>
      </c>
      <c r="BB45" s="171">
        <v>0.42979266800868998</v>
      </c>
      <c r="BC45" s="171">
        <v>0.43831392474212999</v>
      </c>
      <c r="BD45" s="171">
        <v>0.44626695815706002</v>
      </c>
    </row>
    <row r="46" spans="1:56" x14ac:dyDescent="0.2">
      <c r="A46" s="170" t="s">
        <v>98</v>
      </c>
      <c r="B46" s="171">
        <v>0.14996707353458</v>
      </c>
      <c r="C46" s="171">
        <v>0.14997386035686999</v>
      </c>
      <c r="D46" s="171">
        <v>0.14920712220251001</v>
      </c>
      <c r="E46" s="171">
        <v>0.15440286170647999</v>
      </c>
      <c r="F46" s="171">
        <v>0.16669074895780001</v>
      </c>
      <c r="G46" s="171">
        <v>0.17315979562514</v>
      </c>
      <c r="H46" s="171">
        <v>0.17953705484342</v>
      </c>
      <c r="I46" s="171">
        <v>0.18590095904937001</v>
      </c>
      <c r="J46" s="171">
        <v>0.18887804175656001</v>
      </c>
      <c r="K46" s="171">
        <v>0.21813989908317999</v>
      </c>
      <c r="L46" s="171">
        <v>0.21406812892821001</v>
      </c>
      <c r="M46" s="171">
        <v>0.20484290737147001</v>
      </c>
      <c r="N46" s="171">
        <v>8.1815802520428998E-2</v>
      </c>
      <c r="O46" s="171">
        <v>8.9603040977005E-2</v>
      </c>
      <c r="P46" s="171">
        <v>0.10557268808299999</v>
      </c>
      <c r="Q46" s="171">
        <v>0.10520687531080999</v>
      </c>
      <c r="R46" s="171">
        <v>3.4042712790672003E-2</v>
      </c>
      <c r="S46" s="171">
        <v>5.0523466592487999E-2</v>
      </c>
      <c r="T46" s="171">
        <v>6.2497044992246002E-2</v>
      </c>
      <c r="U46" s="171">
        <v>6.9450124318660003E-2</v>
      </c>
      <c r="V46" s="171">
        <v>5.3798610844646003E-2</v>
      </c>
      <c r="W46" s="171">
        <v>6.7696640228492005E-2</v>
      </c>
      <c r="X46" s="171">
        <v>6.711971602241E-2</v>
      </c>
      <c r="Y46" s="171">
        <v>6.5433296840790994E-2</v>
      </c>
      <c r="Z46" s="171">
        <v>7.6653972892639005E-2</v>
      </c>
      <c r="AA46" s="171">
        <v>7.6721571715573006E-2</v>
      </c>
      <c r="AB46" s="171">
        <v>9.1618951424160003E-2</v>
      </c>
      <c r="AC46" s="171">
        <v>9.1018711840915006E-2</v>
      </c>
      <c r="AD46" s="171">
        <v>9.3161206491289006E-2</v>
      </c>
      <c r="AE46" s="171">
        <v>9.7196832146227999E-2</v>
      </c>
      <c r="AF46" s="171">
        <v>0.28019005409652997</v>
      </c>
      <c r="AG46" s="171">
        <v>0.32482946304181998</v>
      </c>
      <c r="AH46" s="171">
        <v>0.36128798807916002</v>
      </c>
      <c r="AI46" s="171">
        <v>0.36320734344658001</v>
      </c>
      <c r="AJ46" s="171">
        <v>0.38950505217997</v>
      </c>
      <c r="AK46" s="171">
        <v>0.60725575720947</v>
      </c>
      <c r="AL46" s="171">
        <v>0.66063498099604001</v>
      </c>
      <c r="AM46" s="171">
        <v>0.74898261338778005</v>
      </c>
      <c r="AN46" s="171">
        <v>0.72542062319613998</v>
      </c>
      <c r="AO46" s="171">
        <v>0.70810619633864003</v>
      </c>
      <c r="AP46" s="171">
        <v>0.74982814813376997</v>
      </c>
      <c r="AQ46" s="171">
        <v>0.87168806083796002</v>
      </c>
      <c r="AR46" s="171">
        <v>0.74798148244143003</v>
      </c>
      <c r="AS46" s="171">
        <v>0.73154327437615996</v>
      </c>
      <c r="AT46" s="171">
        <v>0.77407767268534999</v>
      </c>
      <c r="AU46" s="171">
        <v>0.79083020252726</v>
      </c>
      <c r="AV46" s="171">
        <v>0.83044878867678995</v>
      </c>
      <c r="AW46" s="171">
        <v>0.88806200069204999</v>
      </c>
      <c r="AX46" s="171">
        <v>0.79606487136026005</v>
      </c>
      <c r="AY46" s="171">
        <v>0.83785329194577995</v>
      </c>
      <c r="AZ46" s="171">
        <v>0.62828621433306997</v>
      </c>
      <c r="BA46" s="171">
        <v>0.64793296212935003</v>
      </c>
      <c r="BB46" s="171">
        <v>0.68012198077633002</v>
      </c>
      <c r="BC46" s="171">
        <v>0.65081612056881999</v>
      </c>
      <c r="BD46" s="171">
        <v>0.67621804087769</v>
      </c>
    </row>
    <row r="47" spans="1:56" x14ac:dyDescent="0.2">
      <c r="A47" s="170" t="s">
        <v>110</v>
      </c>
      <c r="B47" s="171">
        <v>1.4343710606193001</v>
      </c>
      <c r="C47" s="171">
        <v>1.4474811421017</v>
      </c>
      <c r="D47" s="171">
        <v>1.6223454099637</v>
      </c>
      <c r="E47" s="171">
        <v>1.8328871746399999</v>
      </c>
      <c r="F47" s="171">
        <v>1.7990771753148</v>
      </c>
      <c r="G47" s="171">
        <v>1.9721541020897</v>
      </c>
      <c r="H47" s="171">
        <v>2.0295867544894999</v>
      </c>
      <c r="I47" s="171">
        <v>2.5574312101432999</v>
      </c>
      <c r="J47" s="171">
        <v>2.7633204798555</v>
      </c>
      <c r="K47" s="171">
        <v>2.7561903165127002</v>
      </c>
      <c r="L47" s="171">
        <v>2.4917132455748998</v>
      </c>
      <c r="M47" s="171">
        <v>2.3074188349517999</v>
      </c>
      <c r="N47" s="171">
        <v>1.9728636803093</v>
      </c>
      <c r="O47" s="171">
        <v>2.0027318199036999</v>
      </c>
      <c r="P47" s="171">
        <v>2.0791907444194</v>
      </c>
      <c r="Q47" s="171">
        <v>2.1919159683223999</v>
      </c>
      <c r="R47" s="171">
        <v>2.2874736958508</v>
      </c>
      <c r="S47" s="171">
        <v>2.4117266855117001</v>
      </c>
      <c r="T47" s="171">
        <v>2.5532386841596</v>
      </c>
      <c r="U47" s="171">
        <v>2.8839463366617002</v>
      </c>
      <c r="V47" s="171">
        <v>2.9164392090597002</v>
      </c>
      <c r="W47" s="171">
        <v>3.1538495892606</v>
      </c>
      <c r="X47" s="171">
        <v>4.2433129961853</v>
      </c>
      <c r="Y47" s="171">
        <v>4.2651205839494999</v>
      </c>
      <c r="Z47" s="171">
        <v>5.0044636657370001</v>
      </c>
      <c r="AA47" s="171">
        <v>4.9676094468986003</v>
      </c>
      <c r="AB47" s="171">
        <v>4.7450982079235002</v>
      </c>
      <c r="AC47" s="171">
        <v>4.6807986394113001</v>
      </c>
      <c r="AD47" s="171">
        <v>5.1796223896741997</v>
      </c>
      <c r="AE47" s="171">
        <v>5.1691743718845</v>
      </c>
      <c r="AF47" s="171">
        <v>5.1314096067566997</v>
      </c>
      <c r="AG47" s="171">
        <v>5.5321758307857998</v>
      </c>
      <c r="AH47" s="171">
        <v>5.6463034325852997</v>
      </c>
      <c r="AI47" s="171">
        <v>6.0688417952966001</v>
      </c>
      <c r="AJ47" s="171">
        <v>6.1801986204121997</v>
      </c>
      <c r="AK47" s="171">
        <v>6.3561134558498997</v>
      </c>
      <c r="AL47" s="171">
        <v>6.9053572478663003</v>
      </c>
      <c r="AM47" s="171">
        <v>7.7137204613736996</v>
      </c>
      <c r="AN47" s="171">
        <v>7.6302731416325997</v>
      </c>
      <c r="AO47" s="171">
        <v>7.3188073728027998</v>
      </c>
      <c r="AP47" s="171">
        <v>7.2361703984736998</v>
      </c>
      <c r="AQ47" s="171">
        <v>7.6983974456075002</v>
      </c>
      <c r="AR47" s="171">
        <v>7.6394424327656001</v>
      </c>
      <c r="AS47" s="171">
        <v>7.9353162420416004</v>
      </c>
      <c r="AT47" s="171">
        <v>8.0462352356154003</v>
      </c>
      <c r="AU47" s="171">
        <v>7.7577870870987997</v>
      </c>
      <c r="AV47" s="171">
        <v>8.2324931124589007</v>
      </c>
      <c r="AW47" s="171">
        <v>8.3959566821283005</v>
      </c>
      <c r="AX47" s="171">
        <v>8.4405067652095003</v>
      </c>
      <c r="AY47" s="171">
        <v>8.1930112270992996</v>
      </c>
      <c r="AZ47" s="171">
        <v>7.1754266653428997</v>
      </c>
      <c r="BA47" s="171">
        <v>8.0531150869887007</v>
      </c>
      <c r="BB47" s="171">
        <v>8.1977239382263996</v>
      </c>
      <c r="BC47" s="171">
        <v>8.0978137340577003</v>
      </c>
      <c r="BD47" s="171">
        <v>8.3763384556846994</v>
      </c>
    </row>
    <row r="48" spans="1:56" x14ac:dyDescent="0.2">
      <c r="A48" s="170" t="s">
        <v>112</v>
      </c>
      <c r="B48" s="171">
        <v>21.896353147447002</v>
      </c>
      <c r="C48" s="171">
        <v>22.073937500551999</v>
      </c>
      <c r="D48" s="171">
        <v>21.697380678733001</v>
      </c>
      <c r="E48" s="171">
        <v>23.386580947174998</v>
      </c>
      <c r="F48" s="171">
        <v>25.365272748096999</v>
      </c>
      <c r="G48" s="171">
        <v>26.079999176295001</v>
      </c>
      <c r="H48" s="171">
        <v>27.518691382170999</v>
      </c>
      <c r="I48" s="171">
        <v>30.003469288893999</v>
      </c>
      <c r="J48" s="171">
        <v>32.163508895135998</v>
      </c>
      <c r="K48" s="171">
        <v>32.572345115125003</v>
      </c>
      <c r="L48" s="171">
        <v>33.407968070071</v>
      </c>
      <c r="M48" s="171">
        <v>33.657806834786001</v>
      </c>
      <c r="N48" s="171">
        <v>33.469834130395</v>
      </c>
      <c r="O48" s="171">
        <v>36.040310075534002</v>
      </c>
      <c r="P48" s="171">
        <v>38.032064357209002</v>
      </c>
      <c r="Q48" s="171">
        <v>35.396833248594</v>
      </c>
      <c r="R48" s="171">
        <v>36.034622005174</v>
      </c>
      <c r="S48" s="171">
        <v>39.250130629596001</v>
      </c>
      <c r="T48" s="171">
        <v>40.929394754823001</v>
      </c>
      <c r="U48" s="171">
        <v>41.719807114338998</v>
      </c>
      <c r="V48" s="171">
        <v>38.664979578698997</v>
      </c>
      <c r="W48" s="171">
        <v>30.127152181896999</v>
      </c>
      <c r="X48" s="171">
        <v>23.917062728474001</v>
      </c>
      <c r="Y48" s="171">
        <v>21.874226742034001</v>
      </c>
      <c r="Z48" s="171">
        <v>22.503082954698002</v>
      </c>
      <c r="AA48" s="171">
        <v>23.944720652851</v>
      </c>
      <c r="AB48" s="171">
        <v>25.933961775040999</v>
      </c>
      <c r="AC48" s="171">
        <v>28.383173481212999</v>
      </c>
      <c r="AD48" s="171">
        <v>27.862985661850999</v>
      </c>
      <c r="AE48" s="171">
        <v>28.642497156243</v>
      </c>
      <c r="AF48" s="171">
        <v>28.995867981911001</v>
      </c>
      <c r="AG48" s="171">
        <v>27.823275126816</v>
      </c>
      <c r="AH48" s="171">
        <v>26.565299698964999</v>
      </c>
      <c r="AI48" s="171">
        <v>25.797736373357999</v>
      </c>
      <c r="AJ48" s="171">
        <v>25.316802730542001</v>
      </c>
      <c r="AK48" s="171">
        <v>26.205624126057</v>
      </c>
      <c r="AL48" s="171">
        <v>26.790317636234001</v>
      </c>
      <c r="AM48" s="171">
        <v>27.611302776075998</v>
      </c>
      <c r="AN48" s="171">
        <v>26.668502436009</v>
      </c>
      <c r="AO48" s="171">
        <v>26.942480855823</v>
      </c>
      <c r="AP48" s="171">
        <v>28.181458480793999</v>
      </c>
      <c r="AQ48" s="171">
        <v>27.747894242120999</v>
      </c>
      <c r="AR48" s="171">
        <v>28.888628506082</v>
      </c>
      <c r="AS48" s="171">
        <v>29.022346233128001</v>
      </c>
      <c r="AT48" s="171">
        <v>26.905607392200999</v>
      </c>
      <c r="AU48" s="171">
        <v>29.441143669692998</v>
      </c>
      <c r="AV48" s="171">
        <v>27.304289470649</v>
      </c>
      <c r="AW48" s="171">
        <v>26.509138902627001</v>
      </c>
      <c r="AX48" s="171">
        <v>26.781923246841998</v>
      </c>
      <c r="AY48" s="171">
        <v>22.291980713657001</v>
      </c>
      <c r="AZ48" s="171">
        <v>18.481659438497001</v>
      </c>
      <c r="BA48" s="171">
        <v>21.755249609507</v>
      </c>
      <c r="BB48" s="171">
        <v>19.763707712786999</v>
      </c>
      <c r="BC48" s="171">
        <v>20.027726287126999</v>
      </c>
      <c r="BD48" s="171">
        <v>21.004154817642998</v>
      </c>
    </row>
    <row r="49" spans="1:56" x14ac:dyDescent="0.2">
      <c r="A49" s="170" t="s">
        <v>102</v>
      </c>
      <c r="B49" s="171">
        <v>2.5760656861552999E-2</v>
      </c>
      <c r="C49" s="171">
        <v>2.7568616369254E-2</v>
      </c>
      <c r="D49" s="171">
        <v>3.5774077753057999E-2</v>
      </c>
      <c r="E49" s="171">
        <v>3.8343503060537E-2</v>
      </c>
      <c r="F49" s="171">
        <v>3.6191617253956997E-2</v>
      </c>
      <c r="G49" s="171">
        <v>4.6214004050397002E-2</v>
      </c>
      <c r="H49" s="171">
        <v>4.4123994968849001E-2</v>
      </c>
      <c r="I49" s="171">
        <v>5.1136719724995998E-2</v>
      </c>
      <c r="J49" s="171">
        <v>5.3587450139437998E-2</v>
      </c>
      <c r="K49" s="171">
        <v>5.5413246882936001E-2</v>
      </c>
      <c r="L49" s="171">
        <v>5.7166364256959E-2</v>
      </c>
      <c r="M49" s="171">
        <v>5.8422438210436002E-2</v>
      </c>
      <c r="N49" s="171">
        <v>5.8973632937583002E-2</v>
      </c>
      <c r="O49" s="171">
        <v>6.2051638354176E-2</v>
      </c>
      <c r="P49" s="171">
        <v>7.3701394888991995E-2</v>
      </c>
      <c r="Q49" s="171">
        <v>7.6344789975681004E-2</v>
      </c>
      <c r="R49" s="171">
        <v>8.4356061043114994E-2</v>
      </c>
      <c r="S49" s="171">
        <v>9.4875232342285995E-2</v>
      </c>
      <c r="T49" s="171">
        <v>0.10803775032346</v>
      </c>
      <c r="U49" s="171">
        <v>0.11078091427277</v>
      </c>
      <c r="V49" s="171">
        <v>0.11566652059032</v>
      </c>
      <c r="W49" s="171">
        <v>0.11436979081722</v>
      </c>
      <c r="X49" s="171">
        <v>0.11697514423197</v>
      </c>
      <c r="Y49" s="171">
        <v>0.10847217748889</v>
      </c>
      <c r="Z49" s="171">
        <v>0.12753990398449</v>
      </c>
      <c r="AA49" s="171">
        <v>0.13363829539864</v>
      </c>
      <c r="AB49" s="171">
        <v>0.13258788499963001</v>
      </c>
      <c r="AC49" s="171">
        <v>0.13614566968747999</v>
      </c>
      <c r="AD49" s="171">
        <v>0.13938559329145001</v>
      </c>
      <c r="AE49" s="171">
        <v>0.14121268515388999</v>
      </c>
      <c r="AF49" s="171">
        <v>0.13209165169942999</v>
      </c>
      <c r="AG49" s="171">
        <v>0.13081138727227001</v>
      </c>
      <c r="AH49" s="171">
        <v>0.14320822395975999</v>
      </c>
      <c r="AI49" s="171">
        <v>0.15084237462106001</v>
      </c>
      <c r="AJ49" s="171">
        <v>0.13988582069715999</v>
      </c>
      <c r="AK49" s="171">
        <v>0.14710887146771001</v>
      </c>
      <c r="AL49" s="171">
        <v>0.16448683799086</v>
      </c>
      <c r="AM49" s="171">
        <v>0.20542589413842999</v>
      </c>
      <c r="AN49" s="171">
        <v>0.22289044113508</v>
      </c>
      <c r="AO49" s="171">
        <v>0.22756935657911001</v>
      </c>
      <c r="AP49" s="171">
        <v>0.24721946208261</v>
      </c>
      <c r="AQ49" s="171">
        <v>0.19963415912161001</v>
      </c>
      <c r="AR49" s="171">
        <v>0.19103197830523</v>
      </c>
      <c r="AS49" s="171">
        <v>0.21667984718691</v>
      </c>
      <c r="AT49" s="171">
        <v>0.23209493767990999</v>
      </c>
      <c r="AU49" s="171">
        <v>0.25086028095275997</v>
      </c>
      <c r="AV49" s="171">
        <v>0.26321786070616998</v>
      </c>
      <c r="AW49" s="171">
        <v>0.28102051113554</v>
      </c>
      <c r="AX49" s="171">
        <v>0.30923835057076998</v>
      </c>
      <c r="AY49" s="171">
        <v>0.39353371085923999</v>
      </c>
      <c r="AZ49" s="171">
        <v>0.33188120525642001</v>
      </c>
      <c r="BA49" s="171">
        <v>0.31408240343242999</v>
      </c>
      <c r="BB49" s="171">
        <v>0.35823190019567003</v>
      </c>
      <c r="BC49" s="171">
        <v>0.35938338691721999</v>
      </c>
      <c r="BD49" s="171">
        <v>0.37201774551007</v>
      </c>
    </row>
    <row r="50" spans="1:56" x14ac:dyDescent="0.2">
      <c r="A50" s="170" t="s">
        <v>51</v>
      </c>
      <c r="B50" s="171">
        <v>2.1681278931581001</v>
      </c>
      <c r="C50" s="171">
        <v>2.1848671227326002</v>
      </c>
      <c r="D50" s="171">
        <v>2.6640313073248998</v>
      </c>
      <c r="E50" s="171">
        <v>2.7721830659736999</v>
      </c>
      <c r="F50" s="171">
        <v>2.1227821382514001</v>
      </c>
      <c r="G50" s="171">
        <v>2.1641698779884999</v>
      </c>
      <c r="H50" s="171">
        <v>2.6320656337416999</v>
      </c>
      <c r="I50" s="171">
        <v>2.7943951181034001</v>
      </c>
      <c r="J50" s="171">
        <v>2.9043056776779999</v>
      </c>
      <c r="K50" s="171">
        <v>3.0989955365543</v>
      </c>
      <c r="L50" s="171">
        <v>3.2704951609620001</v>
      </c>
      <c r="M50" s="171">
        <v>3.1319101585935001</v>
      </c>
      <c r="N50" s="171">
        <v>3.1655641173775</v>
      </c>
      <c r="O50" s="171">
        <v>3.1513071040691001</v>
      </c>
      <c r="P50" s="171">
        <v>3.2033449537965999</v>
      </c>
      <c r="Q50" s="171">
        <v>3.1470067605101999</v>
      </c>
      <c r="R50" s="171">
        <v>3.4981799009674002</v>
      </c>
      <c r="S50" s="171">
        <v>4.0599547445377997</v>
      </c>
      <c r="T50" s="171">
        <v>4.1148227304100002</v>
      </c>
      <c r="U50" s="171">
        <v>4.3515215084117003</v>
      </c>
      <c r="V50" s="171">
        <v>4.6391632069586999</v>
      </c>
      <c r="W50" s="171">
        <v>5.1625944335455003</v>
      </c>
      <c r="X50" s="171">
        <v>5.4900921515798</v>
      </c>
      <c r="Y50" s="171">
        <v>5.7469869386361001</v>
      </c>
      <c r="Z50" s="171">
        <v>5.9912874794572</v>
      </c>
      <c r="AA50" s="171">
        <v>5.8610109290782999</v>
      </c>
      <c r="AB50" s="171">
        <v>6.2236252524784996</v>
      </c>
      <c r="AC50" s="171">
        <v>6.3121639513128001</v>
      </c>
      <c r="AD50" s="171">
        <v>6.6171458889713</v>
      </c>
      <c r="AE50" s="171">
        <v>6.8777924486364999</v>
      </c>
      <c r="AF50" s="171">
        <v>7.1329220828670001</v>
      </c>
      <c r="AG50" s="171">
        <v>6.9984683019179004</v>
      </c>
      <c r="AH50" s="171">
        <v>7.1759597185091</v>
      </c>
      <c r="AI50" s="171">
        <v>7.8440871322339998</v>
      </c>
      <c r="AJ50" s="171">
        <v>7.7890912622183999</v>
      </c>
      <c r="AK50" s="171">
        <v>7.9059650666641001</v>
      </c>
      <c r="AL50" s="171">
        <v>8.0115117977961994</v>
      </c>
      <c r="AM50" s="171">
        <v>8.3088588131845995</v>
      </c>
      <c r="AN50" s="171">
        <v>8.4941537210887006</v>
      </c>
      <c r="AO50" s="171">
        <v>8.2873579819931003</v>
      </c>
      <c r="AP50" s="171">
        <v>7.9141447788794999</v>
      </c>
      <c r="AQ50" s="171">
        <v>7.6571397318705001</v>
      </c>
      <c r="AR50" s="171">
        <v>7.1221894884507</v>
      </c>
      <c r="AS50" s="171">
        <v>6.4407182269360996</v>
      </c>
      <c r="AT50" s="171">
        <v>6.8173205788170996</v>
      </c>
      <c r="AU50" s="171">
        <v>6.8561895209051</v>
      </c>
      <c r="AV50" s="171">
        <v>7.2219477583074996</v>
      </c>
      <c r="AW50" s="171">
        <v>7.3631746564086997</v>
      </c>
      <c r="AX50" s="171">
        <v>7.2140326768829999</v>
      </c>
      <c r="AY50" s="171">
        <v>7.2168102713503002</v>
      </c>
      <c r="AZ50" s="171">
        <v>6.8024278350173999</v>
      </c>
      <c r="BA50" s="171">
        <v>6.9191879670761001</v>
      </c>
      <c r="BB50" s="171">
        <v>7.2231144822014004</v>
      </c>
      <c r="BC50" s="171">
        <v>7.2032195810435997</v>
      </c>
      <c r="BD50" s="171">
        <v>7.3410937436466996</v>
      </c>
    </row>
    <row r="51" spans="1:56" x14ac:dyDescent="0.2">
      <c r="A51" s="170" t="s">
        <v>52</v>
      </c>
      <c r="B51" s="171">
        <v>188.29399351220999</v>
      </c>
      <c r="C51" s="171">
        <v>188.55323574193</v>
      </c>
      <c r="D51" s="171">
        <v>188.48524516213001</v>
      </c>
      <c r="E51" s="171">
        <v>186.53055738073999</v>
      </c>
      <c r="F51" s="171">
        <v>169.7727870157</v>
      </c>
      <c r="G51" s="171">
        <v>177.05249747337999</v>
      </c>
      <c r="H51" s="171">
        <v>182.45615820571001</v>
      </c>
      <c r="I51" s="171">
        <v>192.94692367542001</v>
      </c>
      <c r="J51" s="171">
        <v>190.77971440236999</v>
      </c>
      <c r="K51" s="171">
        <v>200.52433121566</v>
      </c>
      <c r="L51" s="171">
        <v>193.52163252484999</v>
      </c>
      <c r="M51" s="171">
        <v>194.17474372984</v>
      </c>
      <c r="N51" s="171">
        <v>196.15630197363001</v>
      </c>
      <c r="O51" s="171">
        <v>196.80970634918</v>
      </c>
      <c r="P51" s="171">
        <v>199.36429670685999</v>
      </c>
      <c r="Q51" s="171">
        <v>196.75657890322</v>
      </c>
      <c r="R51" s="171">
        <v>194.80221267853</v>
      </c>
      <c r="S51" s="171">
        <v>194.64629230051</v>
      </c>
      <c r="T51" s="171">
        <v>190.63026613466999</v>
      </c>
      <c r="U51" s="171">
        <v>183.09300563315</v>
      </c>
      <c r="V51" s="171">
        <v>165.49956807729001</v>
      </c>
      <c r="W51" s="171">
        <v>150.15709436074999</v>
      </c>
      <c r="X51" s="171">
        <v>144.37881242154</v>
      </c>
      <c r="Y51" s="171">
        <v>139.84564223805</v>
      </c>
      <c r="Z51" s="171">
        <v>134.36291705764</v>
      </c>
      <c r="AA51" s="171">
        <v>133.59159533985999</v>
      </c>
      <c r="AB51" s="171">
        <v>137.39933324672</v>
      </c>
      <c r="AC51" s="171">
        <v>134.01435981224</v>
      </c>
      <c r="AD51" s="171">
        <v>127.9685202629</v>
      </c>
      <c r="AE51" s="171">
        <v>119.71743639960999</v>
      </c>
      <c r="AF51" s="171">
        <v>132.31672470744999</v>
      </c>
      <c r="AG51" s="171">
        <v>132.22717555648001</v>
      </c>
      <c r="AH51" s="171">
        <v>127.40306255633</v>
      </c>
      <c r="AI51" s="171">
        <v>130.66737297525</v>
      </c>
      <c r="AJ51" s="171">
        <v>131.53254139502999</v>
      </c>
      <c r="AK51" s="171">
        <v>129.04809405095</v>
      </c>
      <c r="AL51" s="171">
        <v>130.79126243088999</v>
      </c>
      <c r="AM51" s="171">
        <v>132.33652289744001</v>
      </c>
      <c r="AN51" s="171">
        <v>126.1207687635</v>
      </c>
      <c r="AO51" s="171">
        <v>119.71264503624</v>
      </c>
      <c r="AP51" s="171">
        <v>120.99455468057</v>
      </c>
      <c r="AQ51" s="171">
        <v>118.11875424041</v>
      </c>
      <c r="AR51" s="171">
        <v>114.02903990897001</v>
      </c>
      <c r="AS51" s="171">
        <v>109.53275584476</v>
      </c>
      <c r="AT51" s="171">
        <v>107.23905210845</v>
      </c>
      <c r="AU51" s="171">
        <v>108.29161263581</v>
      </c>
      <c r="AV51" s="171">
        <v>109.81476749865</v>
      </c>
      <c r="AW51" s="171">
        <v>110.38078472892001</v>
      </c>
      <c r="AX51" s="171">
        <v>109.34475734862001</v>
      </c>
      <c r="AY51" s="171">
        <v>103.77926135628</v>
      </c>
      <c r="AZ51" s="171">
        <v>94.859596277066004</v>
      </c>
      <c r="BA51" s="171">
        <v>99.515152736366005</v>
      </c>
      <c r="BB51" s="171">
        <v>97.688847631585006</v>
      </c>
      <c r="BC51" s="171">
        <v>85.609312429945007</v>
      </c>
      <c r="BD51" s="171">
        <v>77.749164214781999</v>
      </c>
    </row>
    <row r="52" spans="1:56" x14ac:dyDescent="0.2">
      <c r="A52" s="170" t="s">
        <v>2</v>
      </c>
      <c r="B52" s="171">
        <v>1084.1187676546001</v>
      </c>
      <c r="C52" s="171">
        <v>1077.0031420266</v>
      </c>
      <c r="D52" s="171">
        <v>1104.9334762062999</v>
      </c>
      <c r="E52" s="171">
        <v>1157.3697117935999</v>
      </c>
      <c r="F52" s="171">
        <v>1122.1623840508</v>
      </c>
      <c r="G52" s="171">
        <v>1060.2282401353</v>
      </c>
      <c r="H52" s="171">
        <v>1122.5886852680001</v>
      </c>
      <c r="I52" s="171">
        <v>1101.0900803499001</v>
      </c>
      <c r="J52" s="171">
        <v>1138.9549910385999</v>
      </c>
      <c r="K52" s="171">
        <v>1189.1070742487</v>
      </c>
      <c r="L52" s="171">
        <v>1135.2202352105001</v>
      </c>
      <c r="M52" s="171">
        <v>1099.5680132703001</v>
      </c>
      <c r="N52" s="171">
        <v>1053.709779042</v>
      </c>
      <c r="O52" s="171">
        <v>1069.2294272096999</v>
      </c>
      <c r="P52" s="171">
        <v>1085.4150149341999</v>
      </c>
      <c r="Q52" s="171">
        <v>1085.9981760482999</v>
      </c>
      <c r="R52" s="171">
        <v>1079.8575963366</v>
      </c>
      <c r="S52" s="171">
        <v>1071.9140195346999</v>
      </c>
      <c r="T52" s="171">
        <v>1065.6206877668999</v>
      </c>
      <c r="U52" s="171">
        <v>1050.4333071112001</v>
      </c>
      <c r="V52" s="171">
        <v>1012.7015907676</v>
      </c>
      <c r="W52" s="171">
        <v>991.7193139387</v>
      </c>
      <c r="X52" s="171">
        <v>937.79298603191</v>
      </c>
      <c r="Y52" s="171">
        <v>929.32726796791997</v>
      </c>
      <c r="Z52" s="171">
        <v>915.24937614383998</v>
      </c>
      <c r="AA52" s="171">
        <v>910.47328433230996</v>
      </c>
      <c r="AB52" s="171">
        <v>939.35457401961003</v>
      </c>
      <c r="AC52" s="171">
        <v>907.48238586994</v>
      </c>
      <c r="AD52" s="171">
        <v>906.60518442682996</v>
      </c>
      <c r="AE52" s="171">
        <v>870.66392435159003</v>
      </c>
      <c r="AF52" s="171">
        <v>871.38471469726005</v>
      </c>
      <c r="AG52" s="171">
        <v>885.47452529124996</v>
      </c>
      <c r="AH52" s="171">
        <v>869.94044213228005</v>
      </c>
      <c r="AI52" s="171">
        <v>877.91296909399</v>
      </c>
      <c r="AJ52" s="171">
        <v>863.38946449755997</v>
      </c>
      <c r="AK52" s="171">
        <v>841.74805964522</v>
      </c>
      <c r="AL52" s="171">
        <v>855.44819586890003</v>
      </c>
      <c r="AM52" s="171">
        <v>826.59711133786004</v>
      </c>
      <c r="AN52" s="171">
        <v>829.91105200561003</v>
      </c>
      <c r="AO52" s="171">
        <v>768.13261773894999</v>
      </c>
      <c r="AP52" s="171">
        <v>814.96200858483996</v>
      </c>
      <c r="AQ52" s="171">
        <v>788.12114393456</v>
      </c>
      <c r="AR52" s="171">
        <v>800.03210417915</v>
      </c>
      <c r="AS52" s="171">
        <v>817.81575706547005</v>
      </c>
      <c r="AT52" s="171">
        <v>778.75272726810999</v>
      </c>
      <c r="AU52" s="171">
        <v>784.91432189558998</v>
      </c>
      <c r="AV52" s="171">
        <v>789.24893630663996</v>
      </c>
      <c r="AW52" s="171">
        <v>774.47668191236005</v>
      </c>
      <c r="AX52" s="171">
        <v>746.69743900770004</v>
      </c>
      <c r="AY52" s="171">
        <v>696.50021406515998</v>
      </c>
      <c r="AZ52" s="171">
        <v>642.08777683897995</v>
      </c>
      <c r="BA52" s="171">
        <v>670.66699129765004</v>
      </c>
      <c r="BB52" s="171">
        <v>658.08855885511002</v>
      </c>
      <c r="BC52" s="171">
        <v>589.65963081698999</v>
      </c>
      <c r="BD52" s="171">
        <v>579.93560733102004</v>
      </c>
    </row>
    <row r="53" spans="1:56" x14ac:dyDescent="0.2">
      <c r="A53" s="170" t="s">
        <v>115</v>
      </c>
      <c r="B53" s="171">
        <v>0.71161150189130995</v>
      </c>
      <c r="C53" s="171">
        <v>0.71163197234453002</v>
      </c>
      <c r="D53" s="171">
        <v>0.70798654453850995</v>
      </c>
      <c r="E53" s="171">
        <v>0.73274869744420001</v>
      </c>
      <c r="F53" s="171">
        <v>0.79129532429500005</v>
      </c>
      <c r="G53" s="171">
        <v>0.82212935726793002</v>
      </c>
      <c r="H53" s="171">
        <v>0.8525337079641</v>
      </c>
      <c r="I53" s="171">
        <v>0.88286674829864997</v>
      </c>
      <c r="J53" s="171">
        <v>0.89707303968350005</v>
      </c>
      <c r="K53" s="171">
        <v>1.0364407361011001</v>
      </c>
      <c r="L53" s="171">
        <v>1.017063817223</v>
      </c>
      <c r="M53" s="171">
        <v>0.77863194484307996</v>
      </c>
      <c r="N53" s="171">
        <v>0.72207871233341003</v>
      </c>
      <c r="O53" s="171">
        <v>0.59360892646241004</v>
      </c>
      <c r="P53" s="171">
        <v>0.47755279341075002</v>
      </c>
      <c r="Q53" s="171">
        <v>0.47586565466322001</v>
      </c>
      <c r="R53" s="171">
        <v>0.44492731957163001</v>
      </c>
      <c r="S53" s="171">
        <v>0.64276235690353001</v>
      </c>
      <c r="T53" s="171">
        <v>0.57696332991305999</v>
      </c>
      <c r="U53" s="171">
        <v>1.2270235859778</v>
      </c>
      <c r="V53" s="171">
        <v>0.97474272590067002</v>
      </c>
      <c r="W53" s="171">
        <v>1.2296562706808001</v>
      </c>
      <c r="X53" s="171">
        <v>1.0504236481305</v>
      </c>
      <c r="Y53" s="171">
        <v>1.0325278240010001</v>
      </c>
      <c r="Z53" s="171">
        <v>1.0571951828721999</v>
      </c>
      <c r="AA53" s="171">
        <v>1.0770839523610001</v>
      </c>
      <c r="AB53" s="171">
        <v>1.1156077138495999</v>
      </c>
      <c r="AC53" s="171">
        <v>1.1175924804390001</v>
      </c>
      <c r="AD53" s="171">
        <v>1.1438684711211999</v>
      </c>
      <c r="AE53" s="171">
        <v>1.1936145602260999</v>
      </c>
      <c r="AF53" s="171">
        <v>0.73363079532202002</v>
      </c>
      <c r="AG53" s="171">
        <v>0.75499724812586999</v>
      </c>
      <c r="AH53" s="171">
        <v>0.78294766917165004</v>
      </c>
      <c r="AI53" s="171">
        <v>0.82689861673765996</v>
      </c>
      <c r="AJ53" s="171">
        <v>0.79151595081014003</v>
      </c>
      <c r="AK53" s="171">
        <v>0.75414082966806995</v>
      </c>
      <c r="AL53" s="171">
        <v>0.72346603382617003</v>
      </c>
      <c r="AM53" s="171">
        <v>0.75019549233129001</v>
      </c>
      <c r="AN53" s="171">
        <v>0.80687466297752997</v>
      </c>
      <c r="AO53" s="171">
        <v>0.72828763586242995</v>
      </c>
      <c r="AP53" s="171">
        <v>0.81161987536775004</v>
      </c>
      <c r="AQ53" s="171">
        <v>0.62707123029730005</v>
      </c>
      <c r="AR53" s="171">
        <v>0.79597253030037995</v>
      </c>
      <c r="AS53" s="171">
        <v>0.87540937396702001</v>
      </c>
      <c r="AT53" s="171">
        <v>0.88352965760121005</v>
      </c>
      <c r="AU53" s="171">
        <v>0.81629688612301998</v>
      </c>
      <c r="AV53" s="171">
        <v>0.74548582871692004</v>
      </c>
      <c r="AW53" s="171">
        <v>0.67658363783148001</v>
      </c>
      <c r="AX53" s="171">
        <v>0.73558044039176995</v>
      </c>
      <c r="AY53" s="171">
        <v>0.83358287922982999</v>
      </c>
      <c r="AZ53" s="171">
        <v>0.74588707617493999</v>
      </c>
      <c r="BA53" s="171">
        <v>0.81971648657189</v>
      </c>
      <c r="BB53" s="171">
        <v>0.86684224580597002</v>
      </c>
      <c r="BC53" s="171">
        <v>0.87999930278117</v>
      </c>
      <c r="BD53" s="171">
        <v>0.89466619403478997</v>
      </c>
    </row>
    <row r="54" spans="1:56" x14ac:dyDescent="0.2">
      <c r="A54" s="170" t="s">
        <v>116</v>
      </c>
      <c r="B54" s="171">
        <v>7.5874318546060001E-3</v>
      </c>
      <c r="C54" s="171">
        <v>7.5835452365807998E-3</v>
      </c>
      <c r="D54" s="171">
        <v>9.1788095003816992E-3</v>
      </c>
      <c r="E54" s="171">
        <v>9.2591570112753006E-3</v>
      </c>
      <c r="F54" s="171">
        <v>8.2811004445952994E-3</v>
      </c>
      <c r="G54" s="171">
        <v>9.9694143404926005E-3</v>
      </c>
      <c r="H54" s="171">
        <v>9.0671262588692004E-3</v>
      </c>
      <c r="I54" s="171">
        <v>9.9852415753116999E-3</v>
      </c>
      <c r="J54" s="171">
        <v>9.9907538265182998E-3</v>
      </c>
      <c r="K54" s="171">
        <v>9.8872888291331E-3</v>
      </c>
      <c r="L54" s="171">
        <v>9.7799828616762004E-3</v>
      </c>
      <c r="M54" s="171">
        <v>1.4228951825754999E-2</v>
      </c>
      <c r="N54" s="171">
        <v>1.3319995570249999E-2</v>
      </c>
      <c r="O54" s="171">
        <v>1.3058793796881E-2</v>
      </c>
      <c r="P54" s="171">
        <v>1.4489568538792E-2</v>
      </c>
      <c r="Q54" s="171">
        <v>1.4538483564011001E-2</v>
      </c>
      <c r="R54" s="171">
        <v>1.2468454529194E-2</v>
      </c>
      <c r="S54" s="171">
        <v>1.8459398876113E-2</v>
      </c>
      <c r="T54" s="171">
        <v>2.1303544118906999E-2</v>
      </c>
      <c r="U54" s="171">
        <v>2.1839768026749001E-2</v>
      </c>
      <c r="V54" s="171">
        <v>2.1331757304767999E-2</v>
      </c>
      <c r="W54" s="171">
        <v>2.1423313864008E-2</v>
      </c>
      <c r="X54" s="171">
        <v>2.1562594296638999E-2</v>
      </c>
      <c r="Y54" s="171">
        <v>3.8785823246205997E-2</v>
      </c>
      <c r="Z54" s="171">
        <v>5.1194751404307001E-2</v>
      </c>
      <c r="AA54" s="171">
        <v>5.8901226058314E-2</v>
      </c>
      <c r="AB54" s="171">
        <v>6.4587030482957997E-2</v>
      </c>
      <c r="AC54" s="171">
        <v>6.2161819995308003E-2</v>
      </c>
      <c r="AD54" s="171">
        <v>3.6051524762703999E-2</v>
      </c>
      <c r="AE54" s="171">
        <v>6.1890395112192E-2</v>
      </c>
      <c r="AF54" s="171">
        <v>5.4239844195454003E-2</v>
      </c>
      <c r="AG54" s="171">
        <v>5.4453208981232001E-2</v>
      </c>
      <c r="AH54" s="171">
        <v>4.9159535615425E-2</v>
      </c>
      <c r="AI54" s="171">
        <v>5.6026955595147997E-2</v>
      </c>
      <c r="AJ54" s="171">
        <v>5.9842335083936E-2</v>
      </c>
      <c r="AK54" s="171">
        <v>5.8902305104255002E-2</v>
      </c>
      <c r="AL54" s="171">
        <v>6.2472719597855997E-2</v>
      </c>
      <c r="AM54" s="171">
        <v>7.5563966126474993E-2</v>
      </c>
      <c r="AN54" s="171">
        <v>7.3555555937674003E-2</v>
      </c>
      <c r="AO54" s="171">
        <v>7.5032318850396004E-2</v>
      </c>
      <c r="AP54" s="171">
        <v>7.7325765959275997E-2</v>
      </c>
      <c r="AQ54" s="171">
        <v>5.9547276562239002E-2</v>
      </c>
      <c r="AR54" s="171">
        <v>5.4324471019688E-2</v>
      </c>
      <c r="AS54" s="171">
        <v>5.9935179716946001E-2</v>
      </c>
      <c r="AT54" s="171">
        <v>6.6944948231772994E-2</v>
      </c>
      <c r="AU54" s="171">
        <v>7.2419448378148996E-2</v>
      </c>
      <c r="AV54" s="171">
        <v>7.7710221818431999E-2</v>
      </c>
      <c r="AW54" s="171">
        <v>6.9167642325400999E-2</v>
      </c>
      <c r="AX54" s="171">
        <v>7.1487263837525003E-2</v>
      </c>
      <c r="AY54" s="171">
        <v>8.6208028259173994E-2</v>
      </c>
      <c r="AZ54" s="171">
        <v>7.7073575993541005E-2</v>
      </c>
      <c r="BA54" s="171">
        <v>7.6443005266847996E-2</v>
      </c>
      <c r="BB54" s="171">
        <v>8.1187963079351999E-2</v>
      </c>
      <c r="BC54" s="171">
        <v>8.1437169080585001E-2</v>
      </c>
      <c r="BD54" s="171">
        <v>8.4250433581274001E-2</v>
      </c>
    </row>
    <row r="55" spans="1:56" x14ac:dyDescent="0.2">
      <c r="A55" s="170" t="s">
        <v>53</v>
      </c>
      <c r="B55" s="171">
        <v>61.964066910962003</v>
      </c>
      <c r="C55" s="171">
        <v>57.694486481953</v>
      </c>
      <c r="D55" s="171">
        <v>59.742079447435003</v>
      </c>
      <c r="E55" s="171">
        <v>58.7920093679</v>
      </c>
      <c r="F55" s="171">
        <v>52.390745893438002</v>
      </c>
      <c r="G55" s="171">
        <v>54.675612706231</v>
      </c>
      <c r="H55" s="171">
        <v>60.385113551186997</v>
      </c>
      <c r="I55" s="171">
        <v>62.091285381487999</v>
      </c>
      <c r="J55" s="171">
        <v>62.029509947529</v>
      </c>
      <c r="K55" s="171">
        <v>65.450632930720005</v>
      </c>
      <c r="L55" s="171">
        <v>64.877468776176997</v>
      </c>
      <c r="M55" s="171">
        <v>54.562592414881998</v>
      </c>
      <c r="N55" s="171">
        <v>56.854503498667</v>
      </c>
      <c r="O55" s="171">
        <v>53.315914483431001</v>
      </c>
      <c r="P55" s="171">
        <v>54.952607161566</v>
      </c>
      <c r="Q55" s="171">
        <v>62.749464991339003</v>
      </c>
      <c r="R55" s="171">
        <v>63.380572823279003</v>
      </c>
      <c r="S55" s="171">
        <v>61.41532641109</v>
      </c>
      <c r="T55" s="171">
        <v>57.494256729135998</v>
      </c>
      <c r="U55" s="171">
        <v>51.809991209578001</v>
      </c>
      <c r="V55" s="171">
        <v>52.431437234931998</v>
      </c>
      <c r="W55" s="171">
        <v>63.088265238551003</v>
      </c>
      <c r="X55" s="171">
        <v>57.393268378054003</v>
      </c>
      <c r="Y55" s="171">
        <v>59.714864168154001</v>
      </c>
      <c r="Z55" s="171">
        <v>63.694916188779999</v>
      </c>
      <c r="AA55" s="171">
        <v>60.592647666015999</v>
      </c>
      <c r="AB55" s="171">
        <v>74.017855881494995</v>
      </c>
      <c r="AC55" s="171">
        <v>64.251435363808</v>
      </c>
      <c r="AD55" s="171">
        <v>60.255465411422001</v>
      </c>
      <c r="AE55" s="171">
        <v>57.276935480780999</v>
      </c>
      <c r="AF55" s="171">
        <v>53.149425348417999</v>
      </c>
      <c r="AG55" s="171">
        <v>54.742732321551998</v>
      </c>
      <c r="AH55" s="171">
        <v>54.260449325511999</v>
      </c>
      <c r="AI55" s="171">
        <v>59.690664021657</v>
      </c>
      <c r="AJ55" s="171">
        <v>54.115836416105999</v>
      </c>
      <c r="AK55" s="171">
        <v>50.649196111503002</v>
      </c>
      <c r="AL55" s="171">
        <v>58.599766257954002</v>
      </c>
      <c r="AM55" s="171">
        <v>53.869272605158002</v>
      </c>
      <c r="AN55" s="171">
        <v>50.601822444</v>
      </c>
      <c r="AO55" s="171">
        <v>48.408861545813998</v>
      </c>
      <c r="AP55" s="171">
        <v>48.559962758414002</v>
      </c>
      <c r="AQ55" s="171">
        <v>43.484880621795</v>
      </c>
      <c r="AR55" s="171">
        <v>38.596612440141001</v>
      </c>
      <c r="AS55" s="171">
        <v>40.335244890059997</v>
      </c>
      <c r="AT55" s="171">
        <v>36.197240098480997</v>
      </c>
      <c r="AU55" s="171">
        <v>34.071172836754002</v>
      </c>
      <c r="AV55" s="171">
        <v>35.678395340797003</v>
      </c>
      <c r="AW55" s="171">
        <v>33.545706462550001</v>
      </c>
      <c r="AX55" s="171">
        <v>33.537886377063998</v>
      </c>
      <c r="AY55" s="171">
        <v>30.079365031702999</v>
      </c>
      <c r="AZ55" s="171">
        <v>27.787935872156002</v>
      </c>
      <c r="BA55" s="171">
        <v>29.564050101610999</v>
      </c>
      <c r="BB55" s="171">
        <v>28.494204137514998</v>
      </c>
      <c r="BC55" s="171">
        <v>26.210386860458001</v>
      </c>
      <c r="BD55" s="171">
        <v>25.570824857087999</v>
      </c>
    </row>
    <row r="56" spans="1:56" x14ac:dyDescent="0.2">
      <c r="A56" s="170" t="s">
        <v>117</v>
      </c>
      <c r="B56" s="171">
        <v>3.883703695511</v>
      </c>
      <c r="C56" s="171">
        <v>3.9318594696578999</v>
      </c>
      <c r="D56" s="171">
        <v>5.0609955996240004</v>
      </c>
      <c r="E56" s="171">
        <v>5.0553113108250001</v>
      </c>
      <c r="F56" s="171">
        <v>5.4047845563020003</v>
      </c>
      <c r="G56" s="171">
        <v>5.6055558084213999</v>
      </c>
      <c r="H56" s="171">
        <v>5.7531141351367996</v>
      </c>
      <c r="I56" s="171">
        <v>6.2177715807840004</v>
      </c>
      <c r="J56" s="171">
        <v>6.3381938678709</v>
      </c>
      <c r="K56" s="171">
        <v>6.6938833415985002</v>
      </c>
      <c r="L56" s="171">
        <v>6.8917914561598996</v>
      </c>
      <c r="M56" s="171">
        <v>6.5514775219989998</v>
      </c>
      <c r="N56" s="171">
        <v>6.3767587163951998</v>
      </c>
      <c r="O56" s="171">
        <v>7.3846551235242002</v>
      </c>
      <c r="P56" s="171">
        <v>7.7668178769407001</v>
      </c>
      <c r="Q56" s="171">
        <v>6.8229076811129001</v>
      </c>
      <c r="R56" s="171">
        <v>7.6300590449724002</v>
      </c>
      <c r="S56" s="171">
        <v>8.7692337218025997</v>
      </c>
      <c r="T56" s="171">
        <v>8.8015367896664003</v>
      </c>
      <c r="U56" s="171">
        <v>9.3755490407910003</v>
      </c>
      <c r="V56" s="171">
        <v>8.0187497754250003</v>
      </c>
      <c r="W56" s="171">
        <v>8.3923980662494007</v>
      </c>
      <c r="X56" s="171">
        <v>9.7437805465480007</v>
      </c>
      <c r="Y56" s="171">
        <v>9.6204629441925</v>
      </c>
      <c r="Z56" s="171">
        <v>11.245434933426001</v>
      </c>
      <c r="AA56" s="171">
        <v>11.958135347681999</v>
      </c>
      <c r="AB56" s="171">
        <v>12.869565705655001</v>
      </c>
      <c r="AC56" s="171">
        <v>14.645425490748</v>
      </c>
      <c r="AD56" s="171">
        <v>16.794156201890999</v>
      </c>
      <c r="AE56" s="171">
        <v>18.206866381484001</v>
      </c>
      <c r="AF56" s="171">
        <v>19.013773403348999</v>
      </c>
      <c r="AG56" s="171">
        <v>19.148335811580001</v>
      </c>
      <c r="AH56" s="171">
        <v>21.018663108877998</v>
      </c>
      <c r="AI56" s="171">
        <v>18.792797599052999</v>
      </c>
      <c r="AJ56" s="171">
        <v>17.425503264913001</v>
      </c>
      <c r="AK56" s="171">
        <v>18.790036947712</v>
      </c>
      <c r="AL56" s="171">
        <v>20.579402890533999</v>
      </c>
      <c r="AM56" s="171">
        <v>20.754460841739</v>
      </c>
      <c r="AN56" s="171">
        <v>20.720440446363</v>
      </c>
      <c r="AO56" s="171">
        <v>19.841147560412999</v>
      </c>
      <c r="AP56" s="171">
        <v>20.927672238951999</v>
      </c>
      <c r="AQ56" s="171">
        <v>21.127375076576001</v>
      </c>
      <c r="AR56" s="171">
        <v>21.884905208587</v>
      </c>
      <c r="AS56" s="171">
        <v>21.483860433855</v>
      </c>
      <c r="AT56" s="171">
        <v>21.701027455129999</v>
      </c>
      <c r="AU56" s="171">
        <v>23.873835715902</v>
      </c>
      <c r="AV56" s="171">
        <v>24.871353358499999</v>
      </c>
      <c r="AW56" s="171">
        <v>23.788660996282999</v>
      </c>
      <c r="AX56" s="171">
        <v>25.628622597939</v>
      </c>
      <c r="AY56" s="171">
        <v>28.461485985517999</v>
      </c>
      <c r="AZ56" s="171">
        <v>26.925967034681001</v>
      </c>
      <c r="BA56" s="171">
        <v>29.668067016159998</v>
      </c>
      <c r="BB56" s="171">
        <v>32.112835724703999</v>
      </c>
      <c r="BC56" s="171">
        <v>32.788858132598001</v>
      </c>
      <c r="BD56" s="171">
        <v>34.222494979724999</v>
      </c>
    </row>
    <row r="57" spans="1:56" x14ac:dyDescent="0.2">
      <c r="A57" s="170" t="s">
        <v>72</v>
      </c>
      <c r="B57" s="171">
        <v>19.690956927134</v>
      </c>
      <c r="C57" s="171">
        <v>23.011399815413</v>
      </c>
      <c r="D57" s="171">
        <v>35.151446457220999</v>
      </c>
      <c r="E57" s="171">
        <v>47.299483722597998</v>
      </c>
      <c r="F57" s="171">
        <v>39.900784773601998</v>
      </c>
      <c r="G57" s="171">
        <v>36.407764089827999</v>
      </c>
      <c r="H57" s="171">
        <v>47.074527566390998</v>
      </c>
      <c r="I57" s="171">
        <v>52.149914918457</v>
      </c>
      <c r="J57" s="171">
        <v>57.354481705372002</v>
      </c>
      <c r="K57" s="171">
        <v>57.423784737859997</v>
      </c>
      <c r="L57" s="171">
        <v>57.204013141649</v>
      </c>
      <c r="M57" s="171">
        <v>54.001948517339002</v>
      </c>
      <c r="N57" s="171">
        <v>56.863553450334003</v>
      </c>
      <c r="O57" s="171">
        <v>59.193496543366003</v>
      </c>
      <c r="P57" s="171">
        <v>62.358987179221003</v>
      </c>
      <c r="Q57" s="171">
        <v>71.684706923470003</v>
      </c>
      <c r="R57" s="171">
        <v>74.949289793537005</v>
      </c>
      <c r="S57" s="171">
        <v>72.230691881876993</v>
      </c>
      <c r="T57" s="171">
        <v>72.939778082721006</v>
      </c>
      <c r="U57" s="171">
        <v>73.194505165126998</v>
      </c>
      <c r="V57" s="171">
        <v>72.159927373282997</v>
      </c>
      <c r="W57" s="171">
        <v>75.194063875096006</v>
      </c>
      <c r="X57" s="171">
        <v>84.783486037752994</v>
      </c>
      <c r="Y57" s="171">
        <v>82.974957563000999</v>
      </c>
      <c r="Z57" s="171">
        <v>81.154849549784004</v>
      </c>
      <c r="AA57" s="171">
        <v>83.819014727392997</v>
      </c>
      <c r="AB57" s="171">
        <v>81.508380010915005</v>
      </c>
      <c r="AC57" s="171">
        <v>79.622874932260999</v>
      </c>
      <c r="AD57" s="171">
        <v>81.440615458810001</v>
      </c>
      <c r="AE57" s="171">
        <v>84.955070361471996</v>
      </c>
      <c r="AF57" s="171">
        <v>87.939068700291003</v>
      </c>
      <c r="AG57" s="171">
        <v>85.823466470458996</v>
      </c>
      <c r="AH57" s="171">
        <v>89.687652064505997</v>
      </c>
      <c r="AI57" s="171">
        <v>96.506338878565998</v>
      </c>
      <c r="AJ57" s="171">
        <v>96.626022610481996</v>
      </c>
      <c r="AK57" s="171">
        <v>101.40017219706</v>
      </c>
      <c r="AL57" s="171">
        <v>105.50390445322</v>
      </c>
      <c r="AM57" s="171">
        <v>108.91610537450001</v>
      </c>
      <c r="AN57" s="171">
        <v>113.70878344638</v>
      </c>
      <c r="AO57" s="171">
        <v>116.08906664826</v>
      </c>
      <c r="AP57" s="171">
        <v>118.6168339708</v>
      </c>
      <c r="AQ57" s="171">
        <v>124.80345231785</v>
      </c>
      <c r="AR57" s="171">
        <v>140.269903056</v>
      </c>
      <c r="AS57" s="171">
        <v>145.72864084512</v>
      </c>
      <c r="AT57" s="171">
        <v>155.03300550151999</v>
      </c>
      <c r="AU57" s="171">
        <v>164.57845827417</v>
      </c>
      <c r="AV57" s="171">
        <v>160.74576636802999</v>
      </c>
      <c r="AW57" s="171">
        <v>166.32025408461001</v>
      </c>
      <c r="AX57" s="171">
        <v>174.8052574125</v>
      </c>
      <c r="AY57" s="171">
        <v>181.68635519858</v>
      </c>
      <c r="AZ57" s="171">
        <v>171.95049810577001</v>
      </c>
      <c r="BA57" s="171">
        <v>181.32147228388001</v>
      </c>
      <c r="BB57" s="171">
        <v>189.18863992269999</v>
      </c>
      <c r="BC57" s="171">
        <v>190.57858855601</v>
      </c>
      <c r="BD57" s="171">
        <v>186.35838216755999</v>
      </c>
    </row>
    <row r="58" spans="1:56" x14ac:dyDescent="0.2">
      <c r="A58" s="170" t="s">
        <v>118</v>
      </c>
      <c r="B58" s="171">
        <v>5.0206942056943999</v>
      </c>
      <c r="C58" s="171">
        <v>4.4917619553966004</v>
      </c>
      <c r="D58" s="171">
        <v>4.4817748579102998</v>
      </c>
      <c r="E58" s="171">
        <v>5.6671599911925998</v>
      </c>
      <c r="F58" s="171">
        <v>6.9188994403848003</v>
      </c>
      <c r="G58" s="171">
        <v>7.4983699368480003</v>
      </c>
      <c r="H58" s="171">
        <v>8.5878059704511003</v>
      </c>
      <c r="I58" s="171">
        <v>9.9802574049487998</v>
      </c>
      <c r="J58" s="171">
        <v>11.216083215472</v>
      </c>
      <c r="K58" s="171">
        <v>12.154500368399001</v>
      </c>
      <c r="L58" s="171">
        <v>12.795513598353001</v>
      </c>
      <c r="M58" s="171">
        <v>14.089244623826</v>
      </c>
      <c r="N58" s="171">
        <v>14.184395760695001</v>
      </c>
      <c r="O58" s="171">
        <v>13.332755568664</v>
      </c>
      <c r="P58" s="171">
        <v>14.000525004173999</v>
      </c>
      <c r="Q58" s="171">
        <v>15.060494439451</v>
      </c>
      <c r="R58" s="171">
        <v>15.750493891912001</v>
      </c>
      <c r="S58" s="171">
        <v>14.493415021704999</v>
      </c>
      <c r="T58" s="171">
        <v>16.273529681380001</v>
      </c>
      <c r="U58" s="171">
        <v>16.339312342511001</v>
      </c>
      <c r="V58" s="171">
        <v>17.556887610215998</v>
      </c>
      <c r="W58" s="171">
        <v>17.593994095538001</v>
      </c>
      <c r="X58" s="171">
        <v>18.533489215888</v>
      </c>
      <c r="Y58" s="171">
        <v>18.081239405527</v>
      </c>
      <c r="Z58" s="171">
        <v>18.954248270981999</v>
      </c>
      <c r="AA58" s="171">
        <v>20.804680811267001</v>
      </c>
      <c r="AB58" s="171">
        <v>23.969871958233998</v>
      </c>
      <c r="AC58" s="171">
        <v>24.985938600730002</v>
      </c>
      <c r="AD58" s="171">
        <v>24.530442832991</v>
      </c>
      <c r="AE58" s="171">
        <v>21.711925028934999</v>
      </c>
      <c r="AF58" s="171">
        <v>22.062436619823</v>
      </c>
      <c r="AG58" s="171">
        <v>24.317149881334</v>
      </c>
      <c r="AH58" s="171">
        <v>24.297566324226999</v>
      </c>
      <c r="AI58" s="171">
        <v>24.940974323963001</v>
      </c>
      <c r="AJ58" s="171">
        <v>26.765820009083001</v>
      </c>
      <c r="AK58" s="171">
        <v>28.865558238729001</v>
      </c>
      <c r="AL58" s="171">
        <v>30.977186837055001</v>
      </c>
      <c r="AM58" s="171">
        <v>31.653917364992999</v>
      </c>
      <c r="AN58" s="171">
        <v>32.669196770219003</v>
      </c>
      <c r="AO58" s="171">
        <v>35.390278347897997</v>
      </c>
      <c r="AP58" s="171">
        <v>38.252941732811998</v>
      </c>
      <c r="AQ58" s="171">
        <v>38.318820902336</v>
      </c>
      <c r="AR58" s="171">
        <v>38.660950426911</v>
      </c>
      <c r="AS58" s="171">
        <v>41.158339237923997</v>
      </c>
      <c r="AT58" s="171">
        <v>43.459356141736002</v>
      </c>
      <c r="AU58" s="171">
        <v>43.275859689679997</v>
      </c>
      <c r="AV58" s="171">
        <v>42.068060776703</v>
      </c>
      <c r="AW58" s="171">
        <v>41.058128230317998</v>
      </c>
      <c r="AX58" s="171">
        <v>42.214543131961001</v>
      </c>
      <c r="AY58" s="171">
        <v>41.925372250404997</v>
      </c>
      <c r="AZ58" s="171">
        <v>36.598594544314999</v>
      </c>
      <c r="BA58" s="171">
        <v>41.16068622833</v>
      </c>
      <c r="BB58" s="171">
        <v>44.169334144399997</v>
      </c>
      <c r="BC58" s="171">
        <v>46.790115436488001</v>
      </c>
      <c r="BD58" s="171">
        <v>47.963813709031001</v>
      </c>
    </row>
    <row r="59" spans="1:56" x14ac:dyDescent="0.2">
      <c r="A59" s="170" t="s">
        <v>119</v>
      </c>
      <c r="B59" s="171">
        <v>25.457081690631998</v>
      </c>
      <c r="C59" s="171">
        <v>25.164981135687999</v>
      </c>
      <c r="D59" s="171">
        <v>27.345377802788999</v>
      </c>
      <c r="E59" s="171">
        <v>25.461330792847999</v>
      </c>
      <c r="F59" s="171">
        <v>29.433728130674002</v>
      </c>
      <c r="G59" s="171">
        <v>31.732442121466001</v>
      </c>
      <c r="H59" s="171">
        <v>36.680556004960003</v>
      </c>
      <c r="I59" s="171">
        <v>37.840858969968998</v>
      </c>
      <c r="J59" s="171">
        <v>38.322948668834002</v>
      </c>
      <c r="K59" s="171">
        <v>41.618090288780003</v>
      </c>
      <c r="L59" s="171">
        <v>45.712532840869002</v>
      </c>
      <c r="M59" s="171">
        <v>51.667257730457003</v>
      </c>
      <c r="N59" s="171">
        <v>55.827833960424002</v>
      </c>
      <c r="O59" s="171">
        <v>62.169589775593003</v>
      </c>
      <c r="P59" s="171">
        <v>68.448074332101001</v>
      </c>
      <c r="Q59" s="171">
        <v>71.826811978525001</v>
      </c>
      <c r="R59" s="171">
        <v>74.994544615546005</v>
      </c>
      <c r="S59" s="171">
        <v>81.271394403933996</v>
      </c>
      <c r="T59" s="171">
        <v>83.430999958065996</v>
      </c>
      <c r="U59" s="171">
        <v>88.583315437126998</v>
      </c>
      <c r="V59" s="171">
        <v>91.512199542084005</v>
      </c>
      <c r="W59" s="171">
        <v>93.682080977598005</v>
      </c>
      <c r="X59" s="171">
        <v>97.450998591528005</v>
      </c>
      <c r="Y59" s="171">
        <v>97.787655463392994</v>
      </c>
      <c r="Z59" s="171">
        <v>93.227532898652996</v>
      </c>
      <c r="AA59" s="171">
        <v>99.731332952523999</v>
      </c>
      <c r="AB59" s="171">
        <v>106.92387280413</v>
      </c>
      <c r="AC59" s="171">
        <v>113.77948555870999</v>
      </c>
      <c r="AD59" s="171">
        <v>120.12610301684001</v>
      </c>
      <c r="AE59" s="171">
        <v>129.40872637172001</v>
      </c>
      <c r="AF59" s="171">
        <v>127.91568246223</v>
      </c>
      <c r="AG59" s="171">
        <v>141.20318654457</v>
      </c>
      <c r="AH59" s="171">
        <v>144.96247500326001</v>
      </c>
      <c r="AI59" s="171">
        <v>147.85527247507</v>
      </c>
      <c r="AJ59" s="171">
        <v>160.41784153005</v>
      </c>
      <c r="AK59" s="171">
        <v>178.38695383532001</v>
      </c>
      <c r="AL59" s="171">
        <v>188.87628377555001</v>
      </c>
      <c r="AM59" s="171">
        <v>201.95747772642</v>
      </c>
      <c r="AN59" s="171">
        <v>202.02570970779001</v>
      </c>
      <c r="AO59" s="171">
        <v>210.34249559077</v>
      </c>
      <c r="AP59" s="171">
        <v>211.75861770044</v>
      </c>
      <c r="AQ59" s="171">
        <v>219.34032764775</v>
      </c>
      <c r="AR59" s="171">
        <v>232.95672943514001</v>
      </c>
      <c r="AS59" s="171">
        <v>228.75386367211999</v>
      </c>
      <c r="AT59" s="171">
        <v>233.10549743108001</v>
      </c>
      <c r="AU59" s="171">
        <v>239.41386582455999</v>
      </c>
      <c r="AV59" s="171">
        <v>250.12302699781</v>
      </c>
      <c r="AW59" s="171">
        <v>261.70666653442998</v>
      </c>
      <c r="AX59" s="171">
        <v>256.21896615041999</v>
      </c>
      <c r="AY59" s="171">
        <v>237.02982775162999</v>
      </c>
      <c r="AZ59" s="171">
        <v>246.18403687669999</v>
      </c>
      <c r="BA59" s="171">
        <v>261.63126409999001</v>
      </c>
      <c r="BB59" s="171">
        <v>258.99355404959999</v>
      </c>
      <c r="BC59" s="171">
        <v>275.83651027907001</v>
      </c>
      <c r="BD59" s="171">
        <v>291.63858274771002</v>
      </c>
    </row>
    <row r="60" spans="1:56" x14ac:dyDescent="0.2">
      <c r="A60" s="170" t="s">
        <v>122</v>
      </c>
      <c r="B60" s="171">
        <v>0.34170935873451003</v>
      </c>
      <c r="C60" s="171">
        <v>0.33992147560780001</v>
      </c>
      <c r="D60" s="171">
        <v>0.32168733684075002</v>
      </c>
      <c r="E60" s="171">
        <v>0.32457278156657998</v>
      </c>
      <c r="F60" s="171">
        <v>0.31722222299925001</v>
      </c>
      <c r="G60" s="171">
        <v>0.30173409385673999</v>
      </c>
      <c r="H60" s="171">
        <v>0.29398299500918001</v>
      </c>
      <c r="I60" s="171">
        <v>0.24903392458151</v>
      </c>
      <c r="J60" s="171">
        <v>0.25865949730583998</v>
      </c>
      <c r="K60" s="171">
        <v>0.28683772224651</v>
      </c>
      <c r="L60" s="171">
        <v>0.30112039313729</v>
      </c>
      <c r="M60" s="171">
        <v>0.33954721322710002</v>
      </c>
      <c r="N60" s="171">
        <v>0.31763575611165001</v>
      </c>
      <c r="O60" s="171">
        <v>0.32251666212713997</v>
      </c>
      <c r="P60" s="171">
        <v>0.32381366930754002</v>
      </c>
      <c r="Q60" s="171">
        <v>0.33323083713187002</v>
      </c>
      <c r="R60" s="171">
        <v>0.29144893964654001</v>
      </c>
      <c r="S60" s="171">
        <v>0.29656682661540001</v>
      </c>
      <c r="T60" s="171">
        <v>0.30559090734880001</v>
      </c>
      <c r="U60" s="171">
        <v>0.3129811623689</v>
      </c>
      <c r="V60" s="171">
        <v>0.32923563927608002</v>
      </c>
      <c r="W60" s="171">
        <v>0.37819618344424</v>
      </c>
      <c r="X60" s="171">
        <v>0.49105262855574999</v>
      </c>
      <c r="Y60" s="171">
        <v>0.68359986737926004</v>
      </c>
      <c r="Z60" s="171">
        <v>0.77084064148503995</v>
      </c>
      <c r="AA60" s="171">
        <v>0.83404696615527996</v>
      </c>
      <c r="AB60" s="171">
        <v>0.91715296178586003</v>
      </c>
      <c r="AC60" s="171">
        <v>0.85884871585794997</v>
      </c>
      <c r="AD60" s="171">
        <v>0.63942286754597</v>
      </c>
      <c r="AE60" s="171">
        <v>0.67927358444872998</v>
      </c>
      <c r="AF60" s="171">
        <v>0.67027809960353002</v>
      </c>
      <c r="AG60" s="171">
        <v>0.73533653354029005</v>
      </c>
      <c r="AH60" s="171">
        <v>0.72556843317677999</v>
      </c>
      <c r="AI60" s="171">
        <v>0.70043530078742999</v>
      </c>
      <c r="AJ60" s="171">
        <v>0.71736342216176996</v>
      </c>
      <c r="AK60" s="171">
        <v>0.60421201475603004</v>
      </c>
      <c r="AL60" s="171">
        <v>0.54339031616858002</v>
      </c>
      <c r="AM60" s="171">
        <v>0.53007010807291999</v>
      </c>
      <c r="AN60" s="171">
        <v>0.46307027323560002</v>
      </c>
      <c r="AO60" s="171">
        <v>0.48090770113651998</v>
      </c>
      <c r="AP60" s="171">
        <v>0.51675450212206997</v>
      </c>
      <c r="AQ60" s="171">
        <v>0.61664019775338996</v>
      </c>
      <c r="AR60" s="171">
        <v>0.63428131456325998</v>
      </c>
      <c r="AS60" s="171">
        <v>0.59356949591193997</v>
      </c>
      <c r="AT60" s="171">
        <v>0.59558089567418004</v>
      </c>
      <c r="AU60" s="171">
        <v>0.57761793551341001</v>
      </c>
      <c r="AV60" s="171">
        <v>0.59718004119611001</v>
      </c>
      <c r="AW60" s="171">
        <v>0.58613585603769003</v>
      </c>
      <c r="AX60" s="171">
        <v>0.65505445268217999</v>
      </c>
      <c r="AY60" s="171">
        <v>0.67360102355188001</v>
      </c>
      <c r="AZ60" s="171">
        <v>0.67147988527586</v>
      </c>
      <c r="BA60" s="171">
        <v>0.71193227474793996</v>
      </c>
      <c r="BB60" s="171">
        <v>0.74992190188834995</v>
      </c>
      <c r="BC60" s="171">
        <v>0.76420239912668997</v>
      </c>
      <c r="BD60" s="171">
        <v>0.77797734855798995</v>
      </c>
    </row>
    <row r="61" spans="1:56" x14ac:dyDescent="0.2">
      <c r="A61" s="170" t="s">
        <v>243</v>
      </c>
      <c r="B61" s="171">
        <v>8.6829548655892999E-2</v>
      </c>
      <c r="C61" s="171">
        <v>8.6828577531428003E-2</v>
      </c>
      <c r="D61" s="171">
        <v>8.5647751240973E-2</v>
      </c>
      <c r="E61" s="171">
        <v>8.8004844407744004E-2</v>
      </c>
      <c r="F61" s="171">
        <v>9.4289087297699997E-2</v>
      </c>
      <c r="G61" s="171">
        <v>9.9433546959204006E-2</v>
      </c>
      <c r="H61" s="171">
        <v>9.9860296034774004E-2</v>
      </c>
      <c r="I61" s="171">
        <v>0.10338732177368</v>
      </c>
      <c r="J61" s="171">
        <v>0.10058652467555</v>
      </c>
      <c r="K61" s="171">
        <v>0.11140991782803999</v>
      </c>
      <c r="L61" s="171">
        <v>0.12245104226021</v>
      </c>
      <c r="M61" s="171">
        <v>0.11243908813316</v>
      </c>
      <c r="N61" s="171">
        <v>0.11559917518134</v>
      </c>
      <c r="O61" s="171">
        <v>0.11850902463611999</v>
      </c>
      <c r="P61" s="171">
        <v>0.11540313973929001</v>
      </c>
      <c r="Q61" s="171">
        <v>0.12922726815617999</v>
      </c>
      <c r="R61" s="171">
        <v>0.13358815888376999</v>
      </c>
      <c r="S61" s="171">
        <v>0.17486141469548999</v>
      </c>
      <c r="T61" s="171">
        <v>0.16318645557224001</v>
      </c>
      <c r="U61" s="171">
        <v>0.15095261576762001</v>
      </c>
      <c r="V61" s="171">
        <v>0.14970139198657001</v>
      </c>
      <c r="W61" s="171">
        <v>0.18106298740070001</v>
      </c>
      <c r="X61" s="171">
        <v>0.16034718988645</v>
      </c>
      <c r="Y61" s="171">
        <v>0.14978287624853001</v>
      </c>
      <c r="Z61" s="171">
        <v>0.15099763313714001</v>
      </c>
      <c r="AA61" s="171">
        <v>0.17565253852022</v>
      </c>
      <c r="AB61" s="171">
        <v>0.17904139461773</v>
      </c>
      <c r="AC61" s="171">
        <v>0.1877167072234</v>
      </c>
      <c r="AD61" s="171">
        <v>0.19031001857821001</v>
      </c>
      <c r="AE61" s="171">
        <v>0.19781807642049001</v>
      </c>
      <c r="AF61" s="171">
        <v>0.25533219601901003</v>
      </c>
      <c r="AG61" s="171">
        <v>0.25884928604607998</v>
      </c>
      <c r="AH61" s="171">
        <v>0.25823391758984998</v>
      </c>
      <c r="AI61" s="171">
        <v>0.26414500850741002</v>
      </c>
      <c r="AJ61" s="171">
        <v>0.26323955978558</v>
      </c>
      <c r="AK61" s="171">
        <v>0.25956249528296998</v>
      </c>
      <c r="AL61" s="171">
        <v>0.26002014077772001</v>
      </c>
      <c r="AM61" s="171">
        <v>0.2560624708848</v>
      </c>
      <c r="AN61" s="171">
        <v>0.25750834661125999</v>
      </c>
      <c r="AO61" s="171">
        <v>0.25559242750738997</v>
      </c>
      <c r="AP61" s="171">
        <v>0.25295424281187001</v>
      </c>
      <c r="AQ61" s="171">
        <v>0.23890153022515001</v>
      </c>
      <c r="AR61" s="171">
        <v>0.23948378219265001</v>
      </c>
      <c r="AS61" s="171">
        <v>0.23809303700063</v>
      </c>
      <c r="AT61" s="171">
        <v>0.23344243917075999</v>
      </c>
      <c r="AU61" s="171">
        <v>0.23807757298859</v>
      </c>
      <c r="AV61" s="171">
        <v>0.24004703224153001</v>
      </c>
      <c r="AW61" s="171">
        <v>0.21477247140066999</v>
      </c>
      <c r="AX61" s="171">
        <v>0.22572499300616</v>
      </c>
      <c r="AY61" s="171">
        <v>0.23300854074314001</v>
      </c>
      <c r="AZ61" s="171">
        <v>0.19739342627705</v>
      </c>
      <c r="BA61" s="171">
        <v>0.24086649987951</v>
      </c>
      <c r="BB61" s="171">
        <v>0.26597556088963997</v>
      </c>
      <c r="BC61" s="171">
        <v>0.28683224917580002</v>
      </c>
      <c r="BD61" s="171">
        <v>0.30117472115806998</v>
      </c>
    </row>
    <row r="62" spans="1:56" x14ac:dyDescent="0.2">
      <c r="A62" s="170" t="s">
        <v>217</v>
      </c>
      <c r="B62" s="171">
        <v>142.83524971945999</v>
      </c>
      <c r="C62" s="171">
        <v>139.40152180761001</v>
      </c>
      <c r="D62" s="171">
        <v>151.70225659316</v>
      </c>
      <c r="E62" s="171">
        <v>164.52733566073999</v>
      </c>
      <c r="F62" s="171">
        <v>176.89723230528</v>
      </c>
      <c r="G62" s="171">
        <v>182.70318042018999</v>
      </c>
      <c r="H62" s="171">
        <v>200.84505380183001</v>
      </c>
      <c r="I62" s="171">
        <v>192.73289335691999</v>
      </c>
      <c r="J62" s="171">
        <v>191.49967093833001</v>
      </c>
      <c r="K62" s="171">
        <v>203.18456412084001</v>
      </c>
      <c r="L62" s="171">
        <v>212.88533231994001</v>
      </c>
      <c r="M62" s="171">
        <v>218.52060407057999</v>
      </c>
      <c r="N62" s="171">
        <v>212.02791934955999</v>
      </c>
      <c r="O62" s="171">
        <v>215.13950032966</v>
      </c>
      <c r="P62" s="171">
        <v>204.22791625214001</v>
      </c>
      <c r="Q62" s="171">
        <v>197.45926193267999</v>
      </c>
      <c r="R62" s="171">
        <v>201.30267045726001</v>
      </c>
      <c r="S62" s="171">
        <v>202.46619841570001</v>
      </c>
      <c r="T62" s="171">
        <v>206.6192873839</v>
      </c>
      <c r="U62" s="171">
        <v>224.91402711634001</v>
      </c>
      <c r="V62" s="171">
        <v>229.46776403701</v>
      </c>
      <c r="W62" s="171">
        <v>237.45351996983001</v>
      </c>
      <c r="X62" s="171">
        <v>245.48394529913</v>
      </c>
      <c r="Y62" s="171">
        <v>231.10554982784001</v>
      </c>
      <c r="Z62" s="171">
        <v>242.16886203384001</v>
      </c>
      <c r="AA62" s="171">
        <v>255.04911951023001</v>
      </c>
      <c r="AB62" s="171">
        <v>244.79842392105999</v>
      </c>
      <c r="AC62" s="171">
        <v>263.99076764656002</v>
      </c>
      <c r="AD62" s="171">
        <v>272.61127483611</v>
      </c>
      <c r="AE62" s="171">
        <v>294.72264597355002</v>
      </c>
      <c r="AF62" s="171">
        <v>310.33266869315003</v>
      </c>
      <c r="AG62" s="171">
        <v>310.53777614723998</v>
      </c>
      <c r="AH62" s="171">
        <v>328.59033581751999</v>
      </c>
      <c r="AI62" s="171">
        <v>335.96733785458002</v>
      </c>
      <c r="AJ62" s="171">
        <v>352.49736840258998</v>
      </c>
      <c r="AK62" s="171">
        <v>367.83388725348999</v>
      </c>
      <c r="AL62" s="171">
        <v>358.33380688961</v>
      </c>
      <c r="AM62" s="171">
        <v>371.50763586362001</v>
      </c>
      <c r="AN62" s="171">
        <v>340.12055810714003</v>
      </c>
      <c r="AO62" s="171">
        <v>300.40249231988003</v>
      </c>
      <c r="AP62" s="171">
        <v>287.75190719739999</v>
      </c>
      <c r="AQ62" s="171">
        <v>289.52096001883001</v>
      </c>
      <c r="AR62" s="171">
        <v>284.97218692186999</v>
      </c>
      <c r="AS62" s="171">
        <v>256.35677287934999</v>
      </c>
      <c r="AT62" s="171">
        <v>255.24103736762001</v>
      </c>
      <c r="AU62" s="171">
        <v>271.53973922897001</v>
      </c>
      <c r="AV62" s="171">
        <v>263.04786027992998</v>
      </c>
      <c r="AW62" s="171">
        <v>278.38486970705998</v>
      </c>
      <c r="AX62" s="171">
        <v>271.78906024708999</v>
      </c>
      <c r="AY62" s="171">
        <v>254.3514191422</v>
      </c>
      <c r="AZ62" s="171">
        <v>214.45456737808999</v>
      </c>
      <c r="BA62" s="171">
        <v>233.19269616272999</v>
      </c>
      <c r="BB62" s="171">
        <v>238.65441752229</v>
      </c>
      <c r="BC62" s="171">
        <v>220.99344645400001</v>
      </c>
      <c r="BD62" s="171">
        <v>220.08394349621</v>
      </c>
    </row>
    <row r="63" spans="1:56" x14ac:dyDescent="0.2">
      <c r="A63" s="170" t="s">
        <v>54</v>
      </c>
      <c r="B63" s="171">
        <v>21.348703536599</v>
      </c>
      <c r="C63" s="171">
        <v>21.374023367692001</v>
      </c>
      <c r="D63" s="171">
        <v>23.242102608448999</v>
      </c>
      <c r="E63" s="171">
        <v>26.552888778823</v>
      </c>
      <c r="F63" s="171">
        <v>29.576869655486998</v>
      </c>
      <c r="G63" s="171">
        <v>32.159458939216996</v>
      </c>
      <c r="H63" s="171">
        <v>33.766072692119003</v>
      </c>
      <c r="I63" s="171">
        <v>35.143594768447002</v>
      </c>
      <c r="J63" s="171">
        <v>37.494173564298002</v>
      </c>
      <c r="K63" s="171">
        <v>38.995350785890999</v>
      </c>
      <c r="L63" s="171">
        <v>40.461244902432</v>
      </c>
      <c r="M63" s="171">
        <v>41.526398493309003</v>
      </c>
      <c r="N63" s="171">
        <v>41.693147093175</v>
      </c>
      <c r="O63" s="171">
        <v>41.429385632827</v>
      </c>
      <c r="P63" s="171">
        <v>40.396543314224999</v>
      </c>
      <c r="Q63" s="171">
        <v>39.571011659116003</v>
      </c>
      <c r="R63" s="171">
        <v>38.555325797804002</v>
      </c>
      <c r="S63" s="171">
        <v>37.929199548017003</v>
      </c>
      <c r="T63" s="171">
        <v>36.005077799688003</v>
      </c>
      <c r="U63" s="171">
        <v>32.757697439965</v>
      </c>
      <c r="V63" s="171">
        <v>40.040123788275999</v>
      </c>
      <c r="W63" s="171">
        <v>36.526135175352998</v>
      </c>
      <c r="X63" s="171">
        <v>26.604723223804001</v>
      </c>
      <c r="Y63" s="171">
        <v>21.892246812113001</v>
      </c>
      <c r="Z63" s="171">
        <v>22.558734654513</v>
      </c>
      <c r="AA63" s="171">
        <v>20.602484678770999</v>
      </c>
      <c r="AB63" s="171">
        <v>21.625914815822998</v>
      </c>
      <c r="AC63" s="171">
        <v>21.179927551845999</v>
      </c>
      <c r="AD63" s="171">
        <v>19.007050048894001</v>
      </c>
      <c r="AE63" s="171">
        <v>17.420135363673001</v>
      </c>
      <c r="AF63" s="171">
        <v>17.821496971091999</v>
      </c>
      <c r="AG63" s="171">
        <v>18.248395670417999</v>
      </c>
      <c r="AH63" s="171">
        <v>17.518842665798001</v>
      </c>
      <c r="AI63" s="171">
        <v>19.554402312406999</v>
      </c>
      <c r="AJ63" s="171">
        <v>20.045605763575001</v>
      </c>
      <c r="AK63" s="171">
        <v>20.068920786911001</v>
      </c>
      <c r="AL63" s="171">
        <v>19.432516745712999</v>
      </c>
      <c r="AM63" s="171">
        <v>23.033719209990998</v>
      </c>
      <c r="AN63" s="171">
        <v>20.880845426901001</v>
      </c>
      <c r="AO63" s="171">
        <v>17.438939583589999</v>
      </c>
      <c r="AP63" s="171">
        <v>22.2155911692</v>
      </c>
      <c r="AQ63" s="171">
        <v>22.335598532327001</v>
      </c>
      <c r="AR63" s="171">
        <v>21.230082493228998</v>
      </c>
      <c r="AS63" s="171">
        <v>23.636583493709001</v>
      </c>
      <c r="AT63" s="171">
        <v>22.751386628005999</v>
      </c>
      <c r="AU63" s="171">
        <v>21.022229348890999</v>
      </c>
      <c r="AV63" s="171">
        <v>20.587789962359</v>
      </c>
      <c r="AW63" s="171">
        <v>21.964695394701</v>
      </c>
      <c r="AX63" s="171">
        <v>23.648847121513001</v>
      </c>
      <c r="AY63" s="171">
        <v>15.462923778305999</v>
      </c>
      <c r="AZ63" s="171">
        <v>12.132928541232999</v>
      </c>
      <c r="BA63" s="171">
        <v>12.925558791917</v>
      </c>
      <c r="BB63" s="171">
        <v>15.018241250752</v>
      </c>
      <c r="BC63" s="171">
        <v>11.474084678433</v>
      </c>
      <c r="BD63" s="171">
        <v>10.648547484171999</v>
      </c>
    </row>
    <row r="64" spans="1:56" x14ac:dyDescent="0.2">
      <c r="A64" s="170" t="s">
        <v>124</v>
      </c>
      <c r="B64" s="171">
        <v>1.1678627893813001</v>
      </c>
      <c r="C64" s="171">
        <v>1.1716441995444</v>
      </c>
      <c r="D64" s="171">
        <v>1.0878622262937001</v>
      </c>
      <c r="E64" s="171">
        <v>1.1880794270877999</v>
      </c>
      <c r="F64" s="171">
        <v>1.2026570153278999</v>
      </c>
      <c r="G64" s="171">
        <v>1.0700426653877999</v>
      </c>
      <c r="H64" s="171">
        <v>1.0653150414235</v>
      </c>
      <c r="I64" s="171">
        <v>1.1365890819119999</v>
      </c>
      <c r="J64" s="171">
        <v>1.1728073588768999</v>
      </c>
      <c r="K64" s="171">
        <v>1.2184944651495999</v>
      </c>
      <c r="L64" s="171">
        <v>1.2536758822809</v>
      </c>
      <c r="M64" s="171">
        <v>1.3629149890687999</v>
      </c>
      <c r="N64" s="171">
        <v>1.2504522990858</v>
      </c>
      <c r="O64" s="171">
        <v>1.3352358229520001</v>
      </c>
      <c r="P64" s="171">
        <v>1.2427974429868001</v>
      </c>
      <c r="Q64" s="171">
        <v>1.2923198191181999</v>
      </c>
      <c r="R64" s="171">
        <v>1.6232162597876001</v>
      </c>
      <c r="S64" s="171">
        <v>1.9004771290253999</v>
      </c>
      <c r="T64" s="171">
        <v>1.9845389084314999</v>
      </c>
      <c r="U64" s="171">
        <v>2.0928618933737</v>
      </c>
      <c r="V64" s="171">
        <v>2.1874995413799998</v>
      </c>
      <c r="W64" s="171">
        <v>2.165854567452</v>
      </c>
      <c r="X64" s="171">
        <v>1.6961229409804</v>
      </c>
      <c r="Y64" s="171">
        <v>2.1590378917891</v>
      </c>
      <c r="Z64" s="171">
        <v>2.4963653466661002</v>
      </c>
      <c r="AA64" s="171">
        <v>2.8264243197351999</v>
      </c>
      <c r="AB64" s="171">
        <v>3.1872245921485001</v>
      </c>
      <c r="AC64" s="171">
        <v>3.3332802430833999</v>
      </c>
      <c r="AD64" s="171">
        <v>3.5418720992921</v>
      </c>
      <c r="AE64" s="171">
        <v>3.496147584254</v>
      </c>
      <c r="AF64" s="171">
        <v>3.8766335483155001</v>
      </c>
      <c r="AG64" s="171">
        <v>4.7876776973929998</v>
      </c>
      <c r="AH64" s="171">
        <v>4.9217454668810001</v>
      </c>
      <c r="AI64" s="171">
        <v>5.2606772058146998</v>
      </c>
      <c r="AJ64" s="171">
        <v>5.7314468948055</v>
      </c>
      <c r="AK64" s="171">
        <v>5.4729301362211</v>
      </c>
      <c r="AL64" s="171">
        <v>5.7957360329869001</v>
      </c>
      <c r="AM64" s="171">
        <v>6.3513307502065999</v>
      </c>
      <c r="AN64" s="171">
        <v>6.8645574736419004</v>
      </c>
      <c r="AO64" s="171">
        <v>6.9098492014503003</v>
      </c>
      <c r="AP64" s="171">
        <v>6.8810566296067996</v>
      </c>
      <c r="AQ64" s="171">
        <v>7.9584985142897997</v>
      </c>
      <c r="AR64" s="171">
        <v>8.9861037156862</v>
      </c>
      <c r="AS64" s="171">
        <v>10.44156240547</v>
      </c>
      <c r="AT64" s="171">
        <v>12.404738978378999</v>
      </c>
      <c r="AU64" s="171">
        <v>13.509772543378</v>
      </c>
      <c r="AV64" s="171">
        <v>16.031154940758999</v>
      </c>
      <c r="AW64" s="171">
        <v>15.873564473745001</v>
      </c>
      <c r="AX64" s="171">
        <v>17.469599149975</v>
      </c>
      <c r="AY64" s="171">
        <v>18.482458145837999</v>
      </c>
      <c r="AZ64" s="171">
        <v>18.015798191279998</v>
      </c>
      <c r="BA64" s="171">
        <v>19.094063975514999</v>
      </c>
      <c r="BB64" s="171">
        <v>18.33487942444</v>
      </c>
      <c r="BC64" s="171">
        <v>19.016490617559999</v>
      </c>
      <c r="BD64" s="171">
        <v>19.364846904886001</v>
      </c>
    </row>
    <row r="65" spans="1:56" x14ac:dyDescent="0.2">
      <c r="A65" s="170" t="s">
        <v>55</v>
      </c>
      <c r="B65" s="171">
        <v>41.571986323554</v>
      </c>
      <c r="C65" s="171">
        <v>40.984993497326997</v>
      </c>
      <c r="D65" s="171">
        <v>44.352706950656</v>
      </c>
      <c r="E65" s="171">
        <v>48.425518038810999</v>
      </c>
      <c r="F65" s="171">
        <v>44.612675897004003</v>
      </c>
      <c r="G65" s="171">
        <v>44.765206071382998</v>
      </c>
      <c r="H65" s="171">
        <v>51.004617997335998</v>
      </c>
      <c r="I65" s="171">
        <v>50.681096954346003</v>
      </c>
      <c r="J65" s="171">
        <v>57.130051261332</v>
      </c>
      <c r="K65" s="171">
        <v>56.895484587938</v>
      </c>
      <c r="L65" s="171">
        <v>57.422433005614003</v>
      </c>
      <c r="M65" s="171">
        <v>48.014036793883001</v>
      </c>
      <c r="N65" s="171">
        <v>46.267941129615998</v>
      </c>
      <c r="O65" s="171">
        <v>44.682075497520998</v>
      </c>
      <c r="P65" s="171">
        <v>46.026013313474003</v>
      </c>
      <c r="Q65" s="171">
        <v>50.460610873804001</v>
      </c>
      <c r="R65" s="171">
        <v>50.566003815054003</v>
      </c>
      <c r="S65" s="171">
        <v>55.227926416270002</v>
      </c>
      <c r="T65" s="171">
        <v>53.872101258976002</v>
      </c>
      <c r="U65" s="171">
        <v>53.893252418727002</v>
      </c>
      <c r="V65" s="171">
        <v>56.226208545988001</v>
      </c>
      <c r="W65" s="171">
        <v>56.911011958416999</v>
      </c>
      <c r="X65" s="171">
        <v>54.094206473619003</v>
      </c>
      <c r="Y65" s="171">
        <v>55.368795553245</v>
      </c>
      <c r="Z65" s="171">
        <v>62.093088713181999</v>
      </c>
      <c r="AA65" s="171">
        <v>58.750584432899998</v>
      </c>
      <c r="AB65" s="171">
        <v>64.936711322047998</v>
      </c>
      <c r="AC65" s="171">
        <v>62.743474003746002</v>
      </c>
      <c r="AD65" s="171">
        <v>59.542474837825999</v>
      </c>
      <c r="AE65" s="171">
        <v>58.897950932758</v>
      </c>
      <c r="AF65" s="171">
        <v>57.527906919994997</v>
      </c>
      <c r="AG65" s="171">
        <v>63.575756880443997</v>
      </c>
      <c r="AH65" s="171">
        <v>65.726841895194994</v>
      </c>
      <c r="AI65" s="171">
        <v>74.095388317567995</v>
      </c>
      <c r="AJ65" s="171">
        <v>70.454684390517997</v>
      </c>
      <c r="AK65" s="171">
        <v>58.246359327908998</v>
      </c>
      <c r="AL65" s="171">
        <v>69.855621553147998</v>
      </c>
      <c r="AM65" s="171">
        <v>68.068930734202993</v>
      </c>
      <c r="AN65" s="171">
        <v>59.827920263601001</v>
      </c>
      <c r="AO65" s="171">
        <v>57.080766860731003</v>
      </c>
      <c r="AP65" s="171">
        <v>65.846890843210005</v>
      </c>
      <c r="AQ65" s="171">
        <v>58.222266800341998</v>
      </c>
      <c r="AR65" s="171">
        <v>52.326681193261997</v>
      </c>
      <c r="AS65" s="171">
        <v>53.331256170282003</v>
      </c>
      <c r="AT65" s="171">
        <v>49.441635807696002</v>
      </c>
      <c r="AU65" s="171">
        <v>45.975778213912001</v>
      </c>
      <c r="AV65" s="171">
        <v>48.807138481175997</v>
      </c>
      <c r="AW65" s="171">
        <v>46.075875376437999</v>
      </c>
      <c r="AX65" s="171">
        <v>47.439240655462001</v>
      </c>
      <c r="AY65" s="171">
        <v>44.141248962516002</v>
      </c>
      <c r="AZ65" s="171">
        <v>39.474000738767998</v>
      </c>
      <c r="BA65" s="171">
        <v>39.312365142122999</v>
      </c>
      <c r="BB65" s="171">
        <v>37.123818137424998</v>
      </c>
      <c r="BC65" s="171">
        <v>32.886685680444998</v>
      </c>
      <c r="BD65" s="171">
        <v>31.107444084855999</v>
      </c>
    </row>
    <row r="66" spans="1:56" x14ac:dyDescent="0.2">
      <c r="A66" s="170" t="s">
        <v>127</v>
      </c>
      <c r="B66" s="171">
        <v>0.71167957879963994</v>
      </c>
      <c r="C66" s="171">
        <v>0.72062002852838003</v>
      </c>
      <c r="D66" s="171">
        <v>0.76898748949859996</v>
      </c>
      <c r="E66" s="171">
        <v>0.91522211714775004</v>
      </c>
      <c r="F66" s="171">
        <v>1.1069951326103</v>
      </c>
      <c r="G66" s="171">
        <v>0.91995386359791997</v>
      </c>
      <c r="H66" s="171">
        <v>0.90518688460722996</v>
      </c>
      <c r="I66" s="171">
        <v>0.95940039887537998</v>
      </c>
      <c r="J66" s="171">
        <v>0.95805243388463002</v>
      </c>
      <c r="K66" s="171">
        <v>1.0260081976877999</v>
      </c>
      <c r="L66" s="171">
        <v>1.1008355456276</v>
      </c>
      <c r="M66" s="171">
        <v>1.1237192507671001</v>
      </c>
      <c r="N66" s="171">
        <v>1.0941934539589</v>
      </c>
      <c r="O66" s="171">
        <v>0.90507884796411997</v>
      </c>
      <c r="P66" s="171">
        <v>0.75462688621986995</v>
      </c>
      <c r="Q66" s="171">
        <v>0.84504772498326997</v>
      </c>
      <c r="R66" s="171">
        <v>0.86842760762687998</v>
      </c>
      <c r="S66" s="171">
        <v>0.78842161491580998</v>
      </c>
      <c r="T66" s="171">
        <v>0.77794462002766995</v>
      </c>
      <c r="U66" s="171">
        <v>0.90060545854379004</v>
      </c>
      <c r="V66" s="171">
        <v>1.0082300931110999</v>
      </c>
      <c r="W66" s="171">
        <v>0.88599210995157995</v>
      </c>
      <c r="X66" s="171">
        <v>0.99293515424316003</v>
      </c>
      <c r="Y66" s="171">
        <v>1.0732077679753</v>
      </c>
      <c r="Z66" s="171">
        <v>1.1225189767512</v>
      </c>
      <c r="AA66" s="171">
        <v>1.1126493150214001</v>
      </c>
      <c r="AB66" s="171">
        <v>1.1641741414717</v>
      </c>
      <c r="AC66" s="171">
        <v>1.2025542569594001</v>
      </c>
      <c r="AD66" s="171">
        <v>1.1920930818938</v>
      </c>
      <c r="AE66" s="171">
        <v>1.2756962862073999</v>
      </c>
      <c r="AF66" s="171">
        <v>1.4433179102336999</v>
      </c>
      <c r="AG66" s="171">
        <v>1.5636307356729</v>
      </c>
      <c r="AH66" s="171">
        <v>1.2937907292408</v>
      </c>
      <c r="AI66" s="171">
        <v>1.5253267668732999</v>
      </c>
      <c r="AJ66" s="171">
        <v>1.9789860368437999</v>
      </c>
      <c r="AK66" s="171">
        <v>1.7308392995290001</v>
      </c>
      <c r="AL66" s="171">
        <v>1.8607581304850001</v>
      </c>
      <c r="AM66" s="171">
        <v>1.7240543885610999</v>
      </c>
      <c r="AN66" s="171">
        <v>1.2917472399268</v>
      </c>
      <c r="AO66" s="171">
        <v>1.0635420048418001</v>
      </c>
      <c r="AP66" s="171">
        <v>1.6965259055541999</v>
      </c>
      <c r="AQ66" s="171">
        <v>1.2454424710215</v>
      </c>
      <c r="AR66" s="171">
        <v>1.2051615421277</v>
      </c>
      <c r="AS66" s="171">
        <v>1.3731142101002001</v>
      </c>
      <c r="AT66" s="171">
        <v>1.5598735531921999</v>
      </c>
      <c r="AU66" s="171">
        <v>1.6171970696514</v>
      </c>
      <c r="AV66" s="171">
        <v>1.5924715576207</v>
      </c>
      <c r="AW66" s="171">
        <v>1.5405649323188</v>
      </c>
      <c r="AX66" s="171">
        <v>1.6549158989943999</v>
      </c>
      <c r="AY66" s="171">
        <v>1.6189527277421001</v>
      </c>
      <c r="AZ66" s="171">
        <v>1.0743179240880001</v>
      </c>
      <c r="BA66" s="171">
        <v>1.3426985758698</v>
      </c>
      <c r="BB66" s="171">
        <v>1.4343250001123999</v>
      </c>
      <c r="BC66" s="171">
        <v>1.4378002112113999</v>
      </c>
      <c r="BD66" s="171">
        <v>1.5066707448211001</v>
      </c>
    </row>
    <row r="67" spans="1:56" x14ac:dyDescent="0.2">
      <c r="A67" s="170" t="s">
        <v>125</v>
      </c>
      <c r="B67" s="171">
        <v>2.9373527337935002E-3</v>
      </c>
      <c r="C67" s="171">
        <v>2.9346801711598999E-3</v>
      </c>
      <c r="D67" s="171">
        <v>3.5717162144480001E-3</v>
      </c>
      <c r="E67" s="171">
        <v>3.6030096411974002E-3</v>
      </c>
      <c r="F67" s="171">
        <v>3.2109796473871999E-3</v>
      </c>
      <c r="G67" s="171">
        <v>3.8852203127951001E-3</v>
      </c>
      <c r="H67" s="171">
        <v>3.5228838109520998E-3</v>
      </c>
      <c r="I67" s="171">
        <v>3.8884772063140999E-3</v>
      </c>
      <c r="J67" s="171">
        <v>3.8890100135562E-3</v>
      </c>
      <c r="K67" s="171">
        <v>3.8461311503422001E-3</v>
      </c>
      <c r="L67" s="171">
        <v>3.8021379940277001E-3</v>
      </c>
      <c r="M67" s="171">
        <v>3.7301387843025001E-3</v>
      </c>
      <c r="N67" s="171">
        <v>3.4874249740050999E-3</v>
      </c>
      <c r="O67" s="171">
        <v>3.417686924678E-3</v>
      </c>
      <c r="P67" s="171">
        <v>3.7993015603786E-3</v>
      </c>
      <c r="Q67" s="171">
        <v>4.7584024751681003E-3</v>
      </c>
      <c r="R67" s="171">
        <v>3.8357627382505999E-3</v>
      </c>
      <c r="S67" s="171">
        <v>4.0751363820791999E-3</v>
      </c>
      <c r="T67" s="171">
        <v>7.7332351960376E-3</v>
      </c>
      <c r="U67" s="171">
        <v>1.1609580174024E-2</v>
      </c>
      <c r="V67" s="171">
        <v>5.6835001526045004E-3</v>
      </c>
      <c r="W67" s="171">
        <v>5.7090354128592003E-3</v>
      </c>
      <c r="X67" s="171">
        <v>5.7501669763417003E-3</v>
      </c>
      <c r="Y67" s="171">
        <v>5.6055961230238004E-3</v>
      </c>
      <c r="Z67" s="171">
        <v>5.7120154693324999E-3</v>
      </c>
      <c r="AA67" s="171">
        <v>1.1193771842194999E-2</v>
      </c>
      <c r="AB67" s="171">
        <v>6.7411059728637E-3</v>
      </c>
      <c r="AC67" s="171">
        <v>1.2605721344814001E-2</v>
      </c>
      <c r="AD67" s="171">
        <v>7.0902559343416997E-3</v>
      </c>
      <c r="AE67" s="171">
        <v>7.1843624757332997E-3</v>
      </c>
      <c r="AF67" s="171">
        <v>7.2007939653504997E-3</v>
      </c>
      <c r="AG67" s="171">
        <v>7.8010301027410999E-3</v>
      </c>
      <c r="AH67" s="171">
        <v>9.0729556861766005E-3</v>
      </c>
      <c r="AI67" s="171">
        <v>1.0269807137678E-2</v>
      </c>
      <c r="AJ67" s="171">
        <v>1.0920755228595E-2</v>
      </c>
      <c r="AK67" s="171">
        <v>1.1160158992403999E-2</v>
      </c>
      <c r="AL67" s="171">
        <v>1.4188083691731E-2</v>
      </c>
      <c r="AM67" s="171">
        <v>1.4859049002156E-2</v>
      </c>
      <c r="AN67" s="171">
        <v>1.5637337484924001E-2</v>
      </c>
      <c r="AO67" s="171">
        <v>1.7239353650555001E-2</v>
      </c>
      <c r="AP67" s="171">
        <v>1.7080052178336001E-2</v>
      </c>
      <c r="AQ67" s="171">
        <v>1.2662656182885999E-2</v>
      </c>
      <c r="AR67" s="171">
        <v>1.3442820738472999E-2</v>
      </c>
      <c r="AS67" s="171">
        <v>1.5404875667028001E-2</v>
      </c>
      <c r="AT67" s="171">
        <v>1.625747261109E-2</v>
      </c>
      <c r="AU67" s="171">
        <v>1.7324638656485002E-2</v>
      </c>
      <c r="AV67" s="171">
        <v>1.9192666594911999E-2</v>
      </c>
      <c r="AW67" s="171">
        <v>1.7085840190593001E-2</v>
      </c>
      <c r="AX67" s="171">
        <v>1.4266626057974E-2</v>
      </c>
      <c r="AY67" s="171">
        <v>1.7094626952032999E-2</v>
      </c>
      <c r="AZ67" s="171">
        <v>1.7690351758625999E-2</v>
      </c>
      <c r="BA67" s="171">
        <v>1.6778901386734001E-2</v>
      </c>
      <c r="BB67" s="171">
        <v>1.7432827168360001E-2</v>
      </c>
      <c r="BC67" s="171">
        <v>1.8464129615163E-2</v>
      </c>
      <c r="BD67" s="171">
        <v>1.8800094981691998E-2</v>
      </c>
    </row>
    <row r="68" spans="1:56" x14ac:dyDescent="0.2">
      <c r="A68" s="170" t="s">
        <v>128</v>
      </c>
      <c r="B68" s="171">
        <v>469.21335292953</v>
      </c>
      <c r="C68" s="171">
        <v>481.32316948886</v>
      </c>
      <c r="D68" s="171">
        <v>498.86969148631999</v>
      </c>
      <c r="E68" s="171">
        <v>535.50949024191004</v>
      </c>
      <c r="F68" s="171">
        <v>516.76647166602004</v>
      </c>
      <c r="G68" s="171">
        <v>476.25117545142001</v>
      </c>
      <c r="H68" s="171">
        <v>521.75050043154999</v>
      </c>
      <c r="I68" s="171">
        <v>503.18130457128001</v>
      </c>
      <c r="J68" s="171">
        <v>521.19118163543999</v>
      </c>
      <c r="K68" s="171">
        <v>528.76214570561001</v>
      </c>
      <c r="L68" s="171">
        <v>506.78746920026998</v>
      </c>
      <c r="M68" s="171">
        <v>456.44637424781001</v>
      </c>
      <c r="N68" s="171">
        <v>435.39679670842003</v>
      </c>
      <c r="O68" s="171">
        <v>416.26448072814998</v>
      </c>
      <c r="P68" s="171">
        <v>404.69583885716997</v>
      </c>
      <c r="Q68" s="171">
        <v>394.43311027861</v>
      </c>
      <c r="R68" s="171">
        <v>382.32472731822998</v>
      </c>
      <c r="S68" s="171">
        <v>375.4933173883</v>
      </c>
      <c r="T68" s="171">
        <v>375.56188977580001</v>
      </c>
      <c r="U68" s="171">
        <v>390.07605635559003</v>
      </c>
      <c r="V68" s="171">
        <v>384.98285392339</v>
      </c>
      <c r="W68" s="171">
        <v>410.03890952737999</v>
      </c>
      <c r="X68" s="171">
        <v>396.63344946913003</v>
      </c>
      <c r="Y68" s="171">
        <v>376.97296685050998</v>
      </c>
      <c r="Z68" s="171">
        <v>372.67426002688001</v>
      </c>
      <c r="AA68" s="171">
        <v>381.75083289487998</v>
      </c>
      <c r="AB68" s="171">
        <v>396.42209083872001</v>
      </c>
      <c r="AC68" s="171">
        <v>388.13920941220999</v>
      </c>
      <c r="AD68" s="171">
        <v>410.11132950824998</v>
      </c>
      <c r="AE68" s="171">
        <v>403.85087542783998</v>
      </c>
      <c r="AF68" s="171">
        <v>400.86602770756002</v>
      </c>
      <c r="AG68" s="171">
        <v>404.98489823525</v>
      </c>
      <c r="AH68" s="171">
        <v>399.57640546797001</v>
      </c>
      <c r="AI68" s="171">
        <v>404.47943725226997</v>
      </c>
      <c r="AJ68" s="171">
        <v>405.51006496903</v>
      </c>
      <c r="AK68" s="171">
        <v>407.76382173949997</v>
      </c>
      <c r="AL68" s="171">
        <v>397.01724958574999</v>
      </c>
      <c r="AM68" s="171">
        <v>389.86475218657</v>
      </c>
      <c r="AN68" s="171">
        <v>382.57499445908002</v>
      </c>
      <c r="AO68" s="171">
        <v>369.93789570209998</v>
      </c>
      <c r="AP68" s="171">
        <v>377.27868863981001</v>
      </c>
      <c r="AQ68" s="171">
        <v>363.68974957244001</v>
      </c>
      <c r="AR68" s="171">
        <v>365.02362487082002</v>
      </c>
      <c r="AS68" s="171">
        <v>360.15868936535998</v>
      </c>
      <c r="AT68" s="171">
        <v>326.95091501093998</v>
      </c>
      <c r="AU68" s="171">
        <v>332.15333234513002</v>
      </c>
      <c r="AV68" s="171">
        <v>334.77318863721001</v>
      </c>
      <c r="AW68" s="171">
        <v>338.70897418146001</v>
      </c>
      <c r="AX68" s="171">
        <v>328.55010101137998</v>
      </c>
      <c r="AY68" s="171">
        <v>322.90426364305</v>
      </c>
      <c r="AZ68" s="171">
        <v>287.08680914748999</v>
      </c>
      <c r="BA68" s="171">
        <v>316.70441717648998</v>
      </c>
      <c r="BB68" s="171">
        <v>307.68024448109998</v>
      </c>
      <c r="BC68" s="171">
        <v>284.15411327360999</v>
      </c>
      <c r="BD68" s="171">
        <v>274.45052411127</v>
      </c>
    </row>
    <row r="69" spans="1:56" x14ac:dyDescent="0.2">
      <c r="A69" s="170" t="s">
        <v>126</v>
      </c>
      <c r="B69" s="171">
        <v>8.9876990101891996E-4</v>
      </c>
      <c r="C69" s="171">
        <v>9.3960539035974999E-4</v>
      </c>
      <c r="D69" s="171">
        <v>9.8178130015441991E-4</v>
      </c>
      <c r="E69" s="171">
        <v>1.0250764382123999E-3</v>
      </c>
      <c r="F69" s="171">
        <v>1.0697060646133001E-3</v>
      </c>
      <c r="G69" s="171">
        <v>1.115042201963E-3</v>
      </c>
      <c r="H69" s="171">
        <v>1.1510770651095E-3</v>
      </c>
      <c r="I69" s="171">
        <v>1.1874219976982E-3</v>
      </c>
      <c r="J69" s="171">
        <v>1.2225300646385999E-3</v>
      </c>
      <c r="K69" s="171">
        <v>1.2613409429405001E-3</v>
      </c>
      <c r="L69" s="171">
        <v>1.299519645773E-3</v>
      </c>
      <c r="M69" s="171">
        <v>1.3283581539965999E-3</v>
      </c>
      <c r="N69" s="171">
        <v>1.3568538610852999E-3</v>
      </c>
      <c r="O69" s="171">
        <v>1.3850342437809E-3</v>
      </c>
      <c r="P69" s="171">
        <v>1.4151525106451E-3</v>
      </c>
      <c r="Q69" s="171">
        <v>1.4461057813871E-3</v>
      </c>
      <c r="R69" s="171">
        <v>1.4811724510141999E-3</v>
      </c>
      <c r="S69" s="171">
        <v>1.5179649091281E-3</v>
      </c>
      <c r="T69" s="171">
        <v>1.5534872063119E-3</v>
      </c>
      <c r="U69" s="171">
        <v>1.5845149259745999E-3</v>
      </c>
      <c r="V69" s="171">
        <v>1.6084309302912001E-3</v>
      </c>
      <c r="W69" s="171">
        <v>1.6252197572137E-3</v>
      </c>
      <c r="X69" s="171">
        <v>1.6303354251123001E-3</v>
      </c>
      <c r="Y69" s="171">
        <v>1.6306415874078001E-3</v>
      </c>
      <c r="Z69" s="171">
        <v>1.6343016960219999E-3</v>
      </c>
      <c r="AA69" s="171">
        <v>1.6446864427660001E-3</v>
      </c>
      <c r="AB69" s="171">
        <v>1.6644099216619E-3</v>
      </c>
      <c r="AC69" s="171">
        <v>1.6844928016180999E-3</v>
      </c>
      <c r="AD69" s="171">
        <v>1.7049153087479001E-3</v>
      </c>
      <c r="AE69" s="171">
        <v>1.7308373470449E-3</v>
      </c>
      <c r="AF69" s="171">
        <v>1.77833277042E-3</v>
      </c>
      <c r="AG69" s="171">
        <v>1.8115917950933E-3</v>
      </c>
      <c r="AH69" s="171">
        <v>1.8424182879654E-3</v>
      </c>
      <c r="AI69" s="171">
        <v>1.8717227678845001E-3</v>
      </c>
      <c r="AJ69" s="171">
        <v>1.911623376416E-3</v>
      </c>
      <c r="AK69" s="171">
        <v>1.9421713006259E-3</v>
      </c>
      <c r="AL69" s="171">
        <v>1.9551967293272E-3</v>
      </c>
      <c r="AM69" s="171">
        <v>1.9626685578767E-3</v>
      </c>
      <c r="AN69" s="171">
        <v>1.9734841350091E-3</v>
      </c>
      <c r="AO69" s="171">
        <v>1.9847788016975E-3</v>
      </c>
      <c r="AP69" s="171">
        <v>1.9961024346825001E-3</v>
      </c>
      <c r="AQ69" s="171">
        <v>2.007972063516E-3</v>
      </c>
      <c r="AR69" s="171">
        <v>2.0194368815619002E-3</v>
      </c>
      <c r="AS69" s="171">
        <v>2.0199033333927001E-3</v>
      </c>
      <c r="AT69" s="171">
        <v>2.0200422700999E-3</v>
      </c>
      <c r="AU69" s="171">
        <v>2.0205781951139002E-3</v>
      </c>
      <c r="AV69" s="171">
        <v>2.0232969929462E-3</v>
      </c>
      <c r="AW69" s="171">
        <v>2.0375277698384E-3</v>
      </c>
      <c r="AX69" s="171">
        <v>2.0521506485055999E-3</v>
      </c>
      <c r="AY69" s="171">
        <v>2.0688221527992001E-3</v>
      </c>
      <c r="AZ69" s="171">
        <v>2.0856247405632998E-3</v>
      </c>
      <c r="BA69" s="171">
        <v>2.0975275493075002E-3</v>
      </c>
      <c r="BB69" s="171">
        <v>2.1113822696902E-3</v>
      </c>
      <c r="BC69" s="171">
        <v>2.1252764530481001E-3</v>
      </c>
      <c r="BD69" s="171">
        <v>2.1393981737272E-3</v>
      </c>
    </row>
    <row r="70" spans="1:56" x14ac:dyDescent="0.2">
      <c r="A70" s="170" t="s">
        <v>131</v>
      </c>
      <c r="B70" s="171">
        <v>0.60379158966354995</v>
      </c>
      <c r="C70" s="171">
        <v>1.1168612240841</v>
      </c>
      <c r="D70" s="171">
        <v>1.2036655591184</v>
      </c>
      <c r="E70" s="171">
        <v>3.8554973767179002</v>
      </c>
      <c r="F70" s="171">
        <v>3.9575003271618998</v>
      </c>
      <c r="G70" s="171">
        <v>5.0974045215058004</v>
      </c>
      <c r="H70" s="171">
        <v>5.9132208538180002</v>
      </c>
      <c r="I70" s="171">
        <v>5.8444674972093997</v>
      </c>
      <c r="J70" s="171">
        <v>6.4960915054664996</v>
      </c>
      <c r="K70" s="171">
        <v>6.3994837889621996</v>
      </c>
      <c r="L70" s="171">
        <v>6.1520333493832</v>
      </c>
      <c r="M70" s="171">
        <v>6.4752496859106001</v>
      </c>
      <c r="N70" s="171">
        <v>6.4582633140438999</v>
      </c>
      <c r="O70" s="171">
        <v>5.9313773241190004</v>
      </c>
      <c r="P70" s="171">
        <v>6.8603007897754003</v>
      </c>
      <c r="Q70" s="171">
        <v>7.8406987269616</v>
      </c>
      <c r="R70" s="171">
        <v>5.6284950118366996</v>
      </c>
      <c r="S70" s="171">
        <v>4.7994015740437002</v>
      </c>
      <c r="T70" s="171">
        <v>4.9602032384103003</v>
      </c>
      <c r="U70" s="171">
        <v>6.2587151659917</v>
      </c>
      <c r="V70" s="171">
        <v>6.1713449691836004</v>
      </c>
      <c r="W70" s="171">
        <v>4.9341558360378004</v>
      </c>
      <c r="X70" s="171">
        <v>4.9721649742898997</v>
      </c>
      <c r="Y70" s="171">
        <v>5.0829956496954001</v>
      </c>
      <c r="Z70" s="171">
        <v>5.0461896243329996</v>
      </c>
      <c r="AA70" s="171">
        <v>5.6710277416131998</v>
      </c>
      <c r="AB70" s="171">
        <v>6.3329902498318997</v>
      </c>
      <c r="AC70" s="171">
        <v>6.0492083941016999</v>
      </c>
      <c r="AD70" s="171">
        <v>6.9233819713765001</v>
      </c>
      <c r="AE70" s="171">
        <v>6.5903889130345004</v>
      </c>
      <c r="AF70" s="171">
        <v>6.6039322283016002</v>
      </c>
      <c r="AG70" s="171">
        <v>6.7409675493326002</v>
      </c>
      <c r="AH70" s="171">
        <v>6.4720878145951</v>
      </c>
      <c r="AI70" s="171">
        <v>7.3422506626374</v>
      </c>
      <c r="AJ70" s="171">
        <v>6.6252395741996004</v>
      </c>
      <c r="AK70" s="171">
        <v>6.3917010233970002</v>
      </c>
      <c r="AL70" s="171">
        <v>5.7071543088559</v>
      </c>
      <c r="AM70" s="171">
        <v>5.1755634051764003</v>
      </c>
      <c r="AN70" s="171">
        <v>5.5191159088796997</v>
      </c>
      <c r="AO70" s="171">
        <v>5.4490659420982999</v>
      </c>
      <c r="AP70" s="171">
        <v>5.9582101690842997</v>
      </c>
      <c r="AQ70" s="171">
        <v>5.8200115271586998</v>
      </c>
      <c r="AR70" s="171">
        <v>5.8900089032127996</v>
      </c>
      <c r="AS70" s="171">
        <v>6.0776723375152999</v>
      </c>
      <c r="AT70" s="171">
        <v>6.2671364142919996</v>
      </c>
      <c r="AU70" s="171">
        <v>6.4413259252627997</v>
      </c>
      <c r="AV70" s="171">
        <v>6.5589959204254997</v>
      </c>
      <c r="AW70" s="171">
        <v>5.7489369462540996</v>
      </c>
      <c r="AX70" s="171">
        <v>5.4109394085947002</v>
      </c>
      <c r="AY70" s="171">
        <v>5.6528308458509002</v>
      </c>
      <c r="AZ70" s="171">
        <v>5.5287382936388001</v>
      </c>
      <c r="BA70" s="171">
        <v>5.3647244126810003</v>
      </c>
      <c r="BB70" s="171">
        <v>5.5833088781443996</v>
      </c>
      <c r="BC70" s="171">
        <v>5.1204761339748996</v>
      </c>
      <c r="BD70" s="171">
        <v>5.1985272345876004</v>
      </c>
    </row>
    <row r="71" spans="1:56" x14ac:dyDescent="0.2">
      <c r="A71" s="170" t="s">
        <v>238</v>
      </c>
      <c r="B71" s="171">
        <v>673.62380721739999</v>
      </c>
      <c r="C71" s="171">
        <v>668.88288086527996</v>
      </c>
      <c r="D71" s="171">
        <v>657.93629113186</v>
      </c>
      <c r="E71" s="171">
        <v>690.25760446899994</v>
      </c>
      <c r="F71" s="171">
        <v>644.87412461319002</v>
      </c>
      <c r="G71" s="171">
        <v>623.89834121539002</v>
      </c>
      <c r="H71" s="171">
        <v>630.05069684778005</v>
      </c>
      <c r="I71" s="171">
        <v>638.54997604447999</v>
      </c>
      <c r="J71" s="171">
        <v>636.71268003695002</v>
      </c>
      <c r="K71" s="171">
        <v>672.89717944082997</v>
      </c>
      <c r="L71" s="171">
        <v>608.55709056965998</v>
      </c>
      <c r="M71" s="171">
        <v>589.25035716973002</v>
      </c>
      <c r="N71" s="171">
        <v>573.33326267067002</v>
      </c>
      <c r="O71" s="171">
        <v>566.50139958778004</v>
      </c>
      <c r="P71" s="171">
        <v>550.20155245391004</v>
      </c>
      <c r="Q71" s="171">
        <v>576.79088574245998</v>
      </c>
      <c r="R71" s="171">
        <v>590.78437707497994</v>
      </c>
      <c r="S71" s="171">
        <v>595.43597961906005</v>
      </c>
      <c r="T71" s="171">
        <v>593.14325524719004</v>
      </c>
      <c r="U71" s="171">
        <v>579.53654089766997</v>
      </c>
      <c r="V71" s="171">
        <v>582.60782742036997</v>
      </c>
      <c r="W71" s="171">
        <v>591.73626842502995</v>
      </c>
      <c r="X71" s="171">
        <v>578.43913431615999</v>
      </c>
      <c r="Y71" s="171">
        <v>562.39746316083995</v>
      </c>
      <c r="Z71" s="171">
        <v>554.87884979773003</v>
      </c>
      <c r="AA71" s="171">
        <v>548.33944901362997</v>
      </c>
      <c r="AB71" s="171">
        <v>567.62398444112</v>
      </c>
      <c r="AC71" s="171">
        <v>546.73939006526996</v>
      </c>
      <c r="AD71" s="171">
        <v>547.40618128384995</v>
      </c>
      <c r="AE71" s="171">
        <v>544.00764604155995</v>
      </c>
      <c r="AF71" s="171">
        <v>551.95843129463003</v>
      </c>
      <c r="AG71" s="171">
        <v>563.11499635515997</v>
      </c>
      <c r="AH71" s="171">
        <v>547.1608642809</v>
      </c>
      <c r="AI71" s="171">
        <v>560.73710576486997</v>
      </c>
      <c r="AJ71" s="171">
        <v>561.17367467006</v>
      </c>
      <c r="AK71" s="171">
        <v>559.52360170453005</v>
      </c>
      <c r="AL71" s="171">
        <v>559.93052851454001</v>
      </c>
      <c r="AM71" s="171">
        <v>550.41760178382003</v>
      </c>
      <c r="AN71" s="171">
        <v>533.91094070937004</v>
      </c>
      <c r="AO71" s="171">
        <v>483.46980937067002</v>
      </c>
      <c r="AP71" s="171">
        <v>500.74840429185002</v>
      </c>
      <c r="AQ71" s="171">
        <v>459.20661865645002</v>
      </c>
      <c r="AR71" s="171">
        <v>481.38978467637003</v>
      </c>
      <c r="AS71" s="171">
        <v>470.21968248824999</v>
      </c>
      <c r="AT71" s="171">
        <v>430.65731406347999</v>
      </c>
      <c r="AU71" s="171">
        <v>415.88474617168998</v>
      </c>
      <c r="AV71" s="171">
        <v>391.86140643777998</v>
      </c>
      <c r="AW71" s="171">
        <v>380.71182461235998</v>
      </c>
      <c r="AX71" s="171">
        <v>373.88209014833001</v>
      </c>
      <c r="AY71" s="171">
        <v>359.01308069646001</v>
      </c>
      <c r="AZ71" s="171">
        <v>319.69641736990002</v>
      </c>
      <c r="BA71" s="171">
        <v>337.91484334437001</v>
      </c>
      <c r="BB71" s="171">
        <v>324.99485628166002</v>
      </c>
      <c r="BC71" s="171">
        <v>304.78661127360999</v>
      </c>
      <c r="BD71" s="171">
        <v>292.41935866076</v>
      </c>
    </row>
    <row r="72" spans="1:56" x14ac:dyDescent="0.2">
      <c r="A72" s="170" t="s">
        <v>132</v>
      </c>
      <c r="B72" s="171">
        <v>23.932095907215</v>
      </c>
      <c r="C72" s="171">
        <v>23.654987752652001</v>
      </c>
      <c r="D72" s="171">
        <v>25.128670454087999</v>
      </c>
      <c r="E72" s="171">
        <v>26.643842632624999</v>
      </c>
      <c r="F72" s="171">
        <v>27.927135145636001</v>
      </c>
      <c r="G72" s="171">
        <v>29.934441721791</v>
      </c>
      <c r="H72" s="171">
        <v>30.433875807143998</v>
      </c>
      <c r="I72" s="171">
        <v>30.737568517467999</v>
      </c>
      <c r="J72" s="171">
        <v>31.534118653631001</v>
      </c>
      <c r="K72" s="171">
        <v>32.621695014667999</v>
      </c>
      <c r="L72" s="171">
        <v>33.503360049031002</v>
      </c>
      <c r="M72" s="171">
        <v>33.903938397339999</v>
      </c>
      <c r="N72" s="171">
        <v>33.499193012627998</v>
      </c>
      <c r="O72" s="171">
        <v>32.922166232136</v>
      </c>
      <c r="P72" s="171">
        <v>32.636699007220997</v>
      </c>
      <c r="Q72" s="171">
        <v>32.198736563312998</v>
      </c>
      <c r="R72" s="171">
        <v>31.913468001814</v>
      </c>
      <c r="S72" s="171">
        <v>32.323414151900003</v>
      </c>
      <c r="T72" s="171">
        <v>31.838449956419002</v>
      </c>
      <c r="U72" s="171">
        <v>30.652604749946001</v>
      </c>
      <c r="V72" s="171">
        <v>34.490705459703001</v>
      </c>
      <c r="W72" s="171">
        <v>26.612492998623999</v>
      </c>
      <c r="X72" s="171">
        <v>20.924359855230001</v>
      </c>
      <c r="Y72" s="171">
        <v>16.749738313249001</v>
      </c>
      <c r="Z72" s="171">
        <v>10.923061064176</v>
      </c>
      <c r="AA72" s="171">
        <v>8.5229347405525999</v>
      </c>
      <c r="AB72" s="171">
        <v>6.9003286728050997</v>
      </c>
      <c r="AC72" s="171">
        <v>6.0515472148581999</v>
      </c>
      <c r="AD72" s="171">
        <v>5.4875223813772998</v>
      </c>
      <c r="AE72" s="171">
        <v>4.8888300140730001</v>
      </c>
      <c r="AF72" s="171">
        <v>5.2126412631203003</v>
      </c>
      <c r="AG72" s="171">
        <v>3.8788481077205001</v>
      </c>
      <c r="AH72" s="171">
        <v>3.5934867568589999</v>
      </c>
      <c r="AI72" s="171">
        <v>3.9559391828054</v>
      </c>
      <c r="AJ72" s="171">
        <v>4.3124285963537998</v>
      </c>
      <c r="AK72" s="171">
        <v>4.9792731416668001</v>
      </c>
      <c r="AL72" s="171">
        <v>5.6815599294502999</v>
      </c>
      <c r="AM72" s="171">
        <v>6.5958841100729</v>
      </c>
      <c r="AN72" s="171">
        <v>5.6809823677463003</v>
      </c>
      <c r="AO72" s="171">
        <v>6.4712745343317</v>
      </c>
      <c r="AP72" s="171">
        <v>6.3123532890889997</v>
      </c>
      <c r="AQ72" s="171">
        <v>7.5848069444700004</v>
      </c>
      <c r="AR72" s="171">
        <v>8.2737754516237008</v>
      </c>
      <c r="AS72" s="171">
        <v>9.1493208102401997</v>
      </c>
      <c r="AT72" s="171">
        <v>9.8404497246398002</v>
      </c>
      <c r="AU72" s="171">
        <v>10.647008885193999</v>
      </c>
      <c r="AV72" s="171">
        <v>11.025227873959</v>
      </c>
      <c r="AW72" s="171">
        <v>11.170930695846</v>
      </c>
      <c r="AX72" s="171">
        <v>11.136998259099</v>
      </c>
      <c r="AY72" s="171">
        <v>11.922659848966999</v>
      </c>
      <c r="AZ72" s="171">
        <v>11.540590024023</v>
      </c>
      <c r="BA72" s="171">
        <v>12.343179101078</v>
      </c>
      <c r="BB72" s="171">
        <v>13.462971845237</v>
      </c>
      <c r="BC72" s="171">
        <v>13.556331045994</v>
      </c>
      <c r="BD72" s="171">
        <v>13.467407776928001</v>
      </c>
    </row>
    <row r="73" spans="1:56" x14ac:dyDescent="0.2">
      <c r="A73" s="170" t="s">
        <v>133</v>
      </c>
      <c r="B73" s="171">
        <v>2.3446465797133</v>
      </c>
      <c r="C73" s="171">
        <v>2.3843205714225002</v>
      </c>
      <c r="D73" s="171">
        <v>2.4962600748163002</v>
      </c>
      <c r="E73" s="171">
        <v>2.5507841281891999</v>
      </c>
      <c r="F73" s="171">
        <v>2.7186082673352998</v>
      </c>
      <c r="G73" s="171">
        <v>2.8941412654968999</v>
      </c>
      <c r="H73" s="171">
        <v>2.9599280230195002</v>
      </c>
      <c r="I73" s="171">
        <v>3.0552193691952998</v>
      </c>
      <c r="J73" s="171">
        <v>2.9712510431140999</v>
      </c>
      <c r="K73" s="171">
        <v>2.6350314544655</v>
      </c>
      <c r="L73" s="171">
        <v>2.6631309345142999</v>
      </c>
      <c r="M73" s="171">
        <v>3.1744454146668</v>
      </c>
      <c r="N73" s="171">
        <v>2.7334232712627999</v>
      </c>
      <c r="O73" s="171">
        <v>1.7268884721291</v>
      </c>
      <c r="P73" s="171">
        <v>2.0009166553574</v>
      </c>
      <c r="Q73" s="171">
        <v>2.3411722057253002</v>
      </c>
      <c r="R73" s="171">
        <v>2.5388050639801998</v>
      </c>
      <c r="S73" s="171">
        <v>2.7069287026766999</v>
      </c>
      <c r="T73" s="171">
        <v>2.8425725051391999</v>
      </c>
      <c r="U73" s="171">
        <v>3.1715232087756</v>
      </c>
      <c r="V73" s="171">
        <v>3.1311014231310001</v>
      </c>
      <c r="W73" s="171">
        <v>2.9029555953519002</v>
      </c>
      <c r="X73" s="171">
        <v>3.4273016281254001</v>
      </c>
      <c r="Y73" s="171">
        <v>3.5358264559146999</v>
      </c>
      <c r="Z73" s="171">
        <v>3.7636903384566001</v>
      </c>
      <c r="AA73" s="171">
        <v>4.0443138119275002</v>
      </c>
      <c r="AB73" s="171">
        <v>4.3906061409471002</v>
      </c>
      <c r="AC73" s="171">
        <v>4.6174312341097004</v>
      </c>
      <c r="AD73" s="171">
        <v>6.2701204589056996</v>
      </c>
      <c r="AE73" s="171">
        <v>6.8426505137996001</v>
      </c>
      <c r="AF73" s="171">
        <v>6.0171793662121997</v>
      </c>
      <c r="AG73" s="171">
        <v>6.5035913527856</v>
      </c>
      <c r="AH73" s="171">
        <v>7.6803449145037002</v>
      </c>
      <c r="AI73" s="171">
        <v>7.2082630712744002</v>
      </c>
      <c r="AJ73" s="171">
        <v>6.7167761627707003</v>
      </c>
      <c r="AK73" s="171">
        <v>7.1058011832182002</v>
      </c>
      <c r="AL73" s="171">
        <v>8.6406811643382007</v>
      </c>
      <c r="AM73" s="171">
        <v>9.1225447116606997</v>
      </c>
      <c r="AN73" s="171">
        <v>8.6514291420252007</v>
      </c>
      <c r="AO73" s="171">
        <v>9.9180939324012005</v>
      </c>
      <c r="AP73" s="171">
        <v>11.128032407794</v>
      </c>
      <c r="AQ73" s="171">
        <v>11.992243772719</v>
      </c>
      <c r="AR73" s="171">
        <v>14.475600494821</v>
      </c>
      <c r="AS73" s="171">
        <v>15.397689753650999</v>
      </c>
      <c r="AT73" s="171">
        <v>14.835248730668001</v>
      </c>
      <c r="AU73" s="171">
        <v>15.610639304358999</v>
      </c>
      <c r="AV73" s="171">
        <v>16.040000797579999</v>
      </c>
      <c r="AW73" s="171">
        <v>17.372505721244</v>
      </c>
      <c r="AX73" s="171">
        <v>19.056537802356001</v>
      </c>
      <c r="AY73" s="171">
        <v>20.276640834051999</v>
      </c>
      <c r="AZ73" s="171">
        <v>22.945766586716001</v>
      </c>
      <c r="BA73" s="171">
        <v>24.491579996173002</v>
      </c>
      <c r="BB73" s="171">
        <v>23.787827645926999</v>
      </c>
      <c r="BC73" s="171">
        <v>23.224602519687</v>
      </c>
      <c r="BD73" s="171">
        <v>24.171005865678001</v>
      </c>
    </row>
    <row r="74" spans="1:56" x14ac:dyDescent="0.2">
      <c r="A74" s="170" t="s">
        <v>134</v>
      </c>
      <c r="B74" s="171">
        <v>6.9483723452838E-2</v>
      </c>
      <c r="C74" s="171">
        <v>6.9492810274243005E-2</v>
      </c>
      <c r="D74" s="171">
        <v>5.9581483822078E-2</v>
      </c>
      <c r="E74" s="171">
        <v>5.9977986867674998E-2</v>
      </c>
      <c r="F74" s="171">
        <v>6.0031986358070999E-2</v>
      </c>
      <c r="G74" s="171">
        <v>6.3027957633392001E-2</v>
      </c>
      <c r="H74" s="171">
        <v>6.2465162160952999E-2</v>
      </c>
      <c r="I74" s="171">
        <v>5.9376837180860002E-2</v>
      </c>
      <c r="J74" s="171">
        <v>5.6228055293662003E-2</v>
      </c>
      <c r="K74" s="171">
        <v>7.8781335597410004E-2</v>
      </c>
      <c r="L74" s="171">
        <v>9.3954170281325994E-2</v>
      </c>
      <c r="M74" s="171">
        <v>8.7586683072731999E-2</v>
      </c>
      <c r="N74" s="171">
        <v>9.7619988044904002E-2</v>
      </c>
      <c r="O74" s="171">
        <v>8.8155948743755E-2</v>
      </c>
      <c r="P74" s="171">
        <v>8.4943512578182001E-2</v>
      </c>
      <c r="Q74" s="171">
        <v>9.1153388784217998E-2</v>
      </c>
      <c r="R74" s="171">
        <v>0.11713414390241</v>
      </c>
      <c r="S74" s="171">
        <v>0.12859378618699999</v>
      </c>
      <c r="T74" s="171">
        <v>0.14388816683318001</v>
      </c>
      <c r="U74" s="171">
        <v>0.13745616565724</v>
      </c>
      <c r="V74" s="171">
        <v>0.14383428130348999</v>
      </c>
      <c r="W74" s="171">
        <v>0.20302204748909</v>
      </c>
      <c r="X74" s="171">
        <v>0.24097518744609001</v>
      </c>
      <c r="Y74" s="171">
        <v>0.24407828004717</v>
      </c>
      <c r="Z74" s="171">
        <v>0.28821806006973</v>
      </c>
      <c r="AA74" s="171">
        <v>0.28191167894647001</v>
      </c>
      <c r="AB74" s="171">
        <v>0.28817473207541999</v>
      </c>
      <c r="AC74" s="171">
        <v>0.29754976041393</v>
      </c>
      <c r="AD74" s="171">
        <v>0.31317945565420002</v>
      </c>
      <c r="AE74" s="171">
        <v>0.32565229946474</v>
      </c>
      <c r="AF74" s="171">
        <v>0.34122088615010998</v>
      </c>
      <c r="AG74" s="171">
        <v>0.34997841572558003</v>
      </c>
      <c r="AH74" s="171">
        <v>0.35624187556045001</v>
      </c>
      <c r="AI74" s="171">
        <v>0.36250676330131998</v>
      </c>
      <c r="AJ74" s="171">
        <v>0.39376437380582002</v>
      </c>
      <c r="AK74" s="171">
        <v>0.40628278544232999</v>
      </c>
      <c r="AL74" s="171">
        <v>0.42499924482031998</v>
      </c>
      <c r="AM74" s="171">
        <v>0.42178787062918</v>
      </c>
      <c r="AN74" s="171">
        <v>0.43108171329215</v>
      </c>
      <c r="AO74" s="171">
        <v>0.47168089907152999</v>
      </c>
      <c r="AP74" s="171">
        <v>0.47484362746025999</v>
      </c>
      <c r="AQ74" s="171">
        <v>0.45923429128185</v>
      </c>
      <c r="AR74" s="171">
        <v>0.46864974464717002</v>
      </c>
      <c r="AS74" s="171">
        <v>0.49981945686700002</v>
      </c>
      <c r="AT74" s="171">
        <v>0.53725630773823996</v>
      </c>
      <c r="AU74" s="171">
        <v>0.58718429607969003</v>
      </c>
      <c r="AV74" s="171">
        <v>0.61229755969567001</v>
      </c>
      <c r="AW74" s="171">
        <v>0.64982571087709995</v>
      </c>
      <c r="AX74" s="171">
        <v>0.68969534534179</v>
      </c>
      <c r="AY74" s="171">
        <v>0.71737641619023995</v>
      </c>
      <c r="AZ74" s="171">
        <v>0.63941475158279004</v>
      </c>
      <c r="BA74" s="171">
        <v>0.64157150813347996</v>
      </c>
      <c r="BB74" s="171">
        <v>0.63568587780722996</v>
      </c>
      <c r="BC74" s="171">
        <v>0.62922315057575995</v>
      </c>
      <c r="BD74" s="171">
        <v>0.63510765962104998</v>
      </c>
    </row>
    <row r="75" spans="1:56" x14ac:dyDescent="0.2">
      <c r="A75" s="170" t="s">
        <v>139</v>
      </c>
      <c r="B75" s="171">
        <v>0.45941822461739001</v>
      </c>
      <c r="C75" s="171">
        <v>0.46215593323471998</v>
      </c>
      <c r="D75" s="171">
        <v>0.46472937110325002</v>
      </c>
      <c r="E75" s="171">
        <v>0.48071821110393997</v>
      </c>
      <c r="F75" s="171">
        <v>0.51367278441994002</v>
      </c>
      <c r="G75" s="171">
        <v>0.53049995396298</v>
      </c>
      <c r="H75" s="171">
        <v>0.55006963145854004</v>
      </c>
      <c r="I75" s="171">
        <v>0.57004881247935002</v>
      </c>
      <c r="J75" s="171">
        <v>0.58191455163260997</v>
      </c>
      <c r="K75" s="171">
        <v>0.66150487033869998</v>
      </c>
      <c r="L75" s="171">
        <v>0.65035151603681995</v>
      </c>
      <c r="M75" s="171">
        <v>0.61605748303815999</v>
      </c>
      <c r="N75" s="171">
        <v>0.58597166282471003</v>
      </c>
      <c r="O75" s="171">
        <v>0.64615488011768996</v>
      </c>
      <c r="P75" s="171">
        <v>0.62852153685474998</v>
      </c>
      <c r="Q75" s="171">
        <v>0.58909552357550998</v>
      </c>
      <c r="R75" s="171">
        <v>0.73712536854599997</v>
      </c>
      <c r="S75" s="171">
        <v>1.0722184632647001</v>
      </c>
      <c r="T75" s="171">
        <v>1.0062796194729999</v>
      </c>
      <c r="U75" s="171">
        <v>0.90644785556952001</v>
      </c>
      <c r="V75" s="171">
        <v>0.94697969512568003</v>
      </c>
      <c r="W75" s="171">
        <v>0.92301207106269001</v>
      </c>
      <c r="X75" s="171">
        <v>0.82575787625807995</v>
      </c>
      <c r="Y75" s="171">
        <v>0.85051652565202995</v>
      </c>
      <c r="Z75" s="171">
        <v>0.86428800752134005</v>
      </c>
      <c r="AA75" s="171">
        <v>0.88090425224321001</v>
      </c>
      <c r="AB75" s="171">
        <v>0.91121415565257002</v>
      </c>
      <c r="AC75" s="171">
        <v>0.91582582805358004</v>
      </c>
      <c r="AD75" s="171">
        <v>0.95184546937323</v>
      </c>
      <c r="AE75" s="171">
        <v>0.99585398532366998</v>
      </c>
      <c r="AF75" s="171">
        <v>1.4600981300847999</v>
      </c>
      <c r="AG75" s="171">
        <v>1.5754334442508999</v>
      </c>
      <c r="AH75" s="171">
        <v>1.6979940781742</v>
      </c>
      <c r="AI75" s="171">
        <v>1.7982531775741999</v>
      </c>
      <c r="AJ75" s="171">
        <v>1.8303974290333</v>
      </c>
      <c r="AK75" s="171">
        <v>1.7522522589694001</v>
      </c>
      <c r="AL75" s="171">
        <v>1.8566615639682</v>
      </c>
      <c r="AM75" s="171">
        <v>1.9397989485225</v>
      </c>
      <c r="AN75" s="171">
        <v>2.0620444679243</v>
      </c>
      <c r="AO75" s="171">
        <v>2.1878693926791999</v>
      </c>
      <c r="AP75" s="171">
        <v>2.5103467218311999</v>
      </c>
      <c r="AQ75" s="171">
        <v>2.6535202988507001</v>
      </c>
      <c r="AR75" s="171">
        <v>2.5110530218889999</v>
      </c>
      <c r="AS75" s="171">
        <v>2.2698622214809001</v>
      </c>
      <c r="AT75" s="171">
        <v>2.3734323459577</v>
      </c>
      <c r="AU75" s="171">
        <v>2.8672848691192998</v>
      </c>
      <c r="AV75" s="171">
        <v>3.2295117575973</v>
      </c>
      <c r="AW75" s="171">
        <v>3.2700931411031999</v>
      </c>
      <c r="AX75" s="171">
        <v>3.7415160384189998</v>
      </c>
      <c r="AY75" s="171">
        <v>4.8140344536353004</v>
      </c>
      <c r="AZ75" s="171">
        <v>5.3934482267243</v>
      </c>
      <c r="BA75" s="171">
        <v>5.0776691697757999</v>
      </c>
      <c r="BB75" s="171">
        <v>5.2207972012311998</v>
      </c>
      <c r="BC75" s="171">
        <v>5.0263955885831004</v>
      </c>
      <c r="BD75" s="171">
        <v>5.2054030457428002</v>
      </c>
    </row>
    <row r="76" spans="1:56" x14ac:dyDescent="0.2">
      <c r="A76" s="170" t="s">
        <v>137</v>
      </c>
      <c r="B76" s="171">
        <v>0.1851419650012</v>
      </c>
      <c r="C76" s="171">
        <v>0.18815360028247</v>
      </c>
      <c r="D76" s="171">
        <v>0.22156427122038</v>
      </c>
      <c r="E76" s="171">
        <v>0.22530467245114</v>
      </c>
      <c r="F76" s="171">
        <v>0.20846762832422999</v>
      </c>
      <c r="G76" s="171">
        <v>0.23720857296215</v>
      </c>
      <c r="H76" s="171">
        <v>0.2240567075473</v>
      </c>
      <c r="I76" s="171">
        <v>0.24358879004216</v>
      </c>
      <c r="J76" s="171">
        <v>0.24704299361986001</v>
      </c>
      <c r="K76" s="171">
        <v>0.24737246262875001</v>
      </c>
      <c r="L76" s="171">
        <v>0.24461196146864</v>
      </c>
      <c r="M76" s="171">
        <v>0.30608691777178998</v>
      </c>
      <c r="N76" s="171">
        <v>0.34675011724301003</v>
      </c>
      <c r="O76" s="171">
        <v>0.37698232898709</v>
      </c>
      <c r="P76" s="171">
        <v>0.42528687331377002</v>
      </c>
      <c r="Q76" s="171">
        <v>0.40036896846672998</v>
      </c>
      <c r="R76" s="171">
        <v>0.41892679494694002</v>
      </c>
      <c r="S76" s="171">
        <v>0.49714023311363997</v>
      </c>
      <c r="T76" s="171">
        <v>0.57641043506611001</v>
      </c>
      <c r="U76" s="171">
        <v>0.62738365641305005</v>
      </c>
      <c r="V76" s="171">
        <v>0.68736489851551996</v>
      </c>
      <c r="W76" s="171">
        <v>0.73195477444456003</v>
      </c>
      <c r="X76" s="171">
        <v>0.68550149290256002</v>
      </c>
      <c r="Y76" s="171">
        <v>0.73550749825010997</v>
      </c>
      <c r="Z76" s="171">
        <v>0.77134039484522998</v>
      </c>
      <c r="AA76" s="171">
        <v>0.75346406531166998</v>
      </c>
      <c r="AB76" s="171">
        <v>0.74156102576142002</v>
      </c>
      <c r="AC76" s="171">
        <v>0.77461469415316997</v>
      </c>
      <c r="AD76" s="171">
        <v>0.78961259103485004</v>
      </c>
      <c r="AE76" s="171">
        <v>0.79754455494559995</v>
      </c>
      <c r="AF76" s="171">
        <v>0.61703815758493996</v>
      </c>
      <c r="AG76" s="171">
        <v>0.64314787859998002</v>
      </c>
      <c r="AH76" s="171">
        <v>0.67245921218046001</v>
      </c>
      <c r="AI76" s="171">
        <v>0.69644819999964003</v>
      </c>
      <c r="AJ76" s="171">
        <v>0.66927548720569996</v>
      </c>
      <c r="AK76" s="171">
        <v>0.68142746994393</v>
      </c>
      <c r="AL76" s="171">
        <v>0.76186068072799995</v>
      </c>
      <c r="AM76" s="171">
        <v>0.81918208440214002</v>
      </c>
      <c r="AN76" s="171">
        <v>0.82989110708574998</v>
      </c>
      <c r="AO76" s="171">
        <v>0.89318763071383001</v>
      </c>
      <c r="AP76" s="171">
        <v>1.0158108726637001</v>
      </c>
      <c r="AQ76" s="171">
        <v>1.1114107900957999</v>
      </c>
      <c r="AR76" s="171">
        <v>1.1100020234376999</v>
      </c>
      <c r="AS76" s="171">
        <v>1.1131223107566</v>
      </c>
      <c r="AT76" s="171">
        <v>1.113481609795</v>
      </c>
      <c r="AU76" s="171">
        <v>1.1156693420013</v>
      </c>
      <c r="AV76" s="171">
        <v>1.1141200736846999</v>
      </c>
      <c r="AW76" s="171">
        <v>1.1141535895651999</v>
      </c>
      <c r="AX76" s="171">
        <v>1.1167845563901999</v>
      </c>
      <c r="AY76" s="171">
        <v>1.1156205786597</v>
      </c>
      <c r="AZ76" s="171">
        <v>1.1147667987856</v>
      </c>
      <c r="BA76" s="171">
        <v>1.1147689982739</v>
      </c>
      <c r="BB76" s="171">
        <v>1.1147689741058</v>
      </c>
      <c r="BC76" s="171">
        <v>1.1174391883935</v>
      </c>
      <c r="BD76" s="171">
        <v>1.1549550174173</v>
      </c>
    </row>
    <row r="77" spans="1:56" x14ac:dyDescent="0.2">
      <c r="A77" s="170" t="s">
        <v>227</v>
      </c>
      <c r="B77" s="171">
        <v>7.9282954842018E-2</v>
      </c>
      <c r="C77" s="171">
        <v>7.9314756022677999E-2</v>
      </c>
      <c r="D77" s="171">
        <v>7.8946690453327001E-2</v>
      </c>
      <c r="E77" s="171">
        <v>8.1704755548227995E-2</v>
      </c>
      <c r="F77" s="171">
        <v>8.8178379853095998E-2</v>
      </c>
      <c r="G77" s="171">
        <v>9.1602919007611E-2</v>
      </c>
      <c r="H77" s="171">
        <v>9.4981003238502004E-2</v>
      </c>
      <c r="I77" s="171">
        <v>9.8350563010208003E-2</v>
      </c>
      <c r="J77" s="171">
        <v>9.9943118667768005E-2</v>
      </c>
      <c r="K77" s="171">
        <v>0.1153082053751</v>
      </c>
      <c r="L77" s="171">
        <v>0.11321679063046999</v>
      </c>
      <c r="M77" s="171">
        <v>0.10843140115376</v>
      </c>
      <c r="N77" s="171">
        <v>0.10070248900856001</v>
      </c>
      <c r="O77" s="171">
        <v>0.11025125773041</v>
      </c>
      <c r="P77" s="171">
        <v>0.11605061376979001</v>
      </c>
      <c r="Q77" s="171">
        <v>0.11570405868181</v>
      </c>
      <c r="R77" s="171">
        <v>0.10879847526269</v>
      </c>
      <c r="S77" s="171">
        <v>0.18576356260334001</v>
      </c>
      <c r="T77" s="171">
        <v>0.17063487060377</v>
      </c>
      <c r="U77" s="171">
        <v>0.15741425648353</v>
      </c>
      <c r="V77" s="171">
        <v>0.12259070336822001</v>
      </c>
      <c r="W77" s="171">
        <v>0.15351453021639</v>
      </c>
      <c r="X77" s="171">
        <v>0.13029872006123</v>
      </c>
      <c r="Y77" s="171">
        <v>0.13649206436364</v>
      </c>
      <c r="Z77" s="171">
        <v>0.15671060027962999</v>
      </c>
      <c r="AA77" s="171">
        <v>0.14966704018879001</v>
      </c>
      <c r="AB77" s="171">
        <v>0.15503852801328999</v>
      </c>
      <c r="AC77" s="171">
        <v>0.15402422451903999</v>
      </c>
      <c r="AD77" s="171">
        <v>0.16784792784253999</v>
      </c>
      <c r="AE77" s="171">
        <v>0.17511878457871999</v>
      </c>
      <c r="AF77" s="171">
        <v>0.26619332790480998</v>
      </c>
      <c r="AG77" s="171">
        <v>0.29822819994041</v>
      </c>
      <c r="AH77" s="171">
        <v>0.30972013682327998</v>
      </c>
      <c r="AI77" s="171">
        <v>0.31559963797877999</v>
      </c>
      <c r="AJ77" s="171">
        <v>0.32675935641649001</v>
      </c>
      <c r="AK77" s="171">
        <v>0.33182456140409999</v>
      </c>
      <c r="AL77" s="171">
        <v>0.36775836706290999</v>
      </c>
      <c r="AM77" s="171">
        <v>0.38733866045712001</v>
      </c>
      <c r="AN77" s="171">
        <v>0.39097501010480001</v>
      </c>
      <c r="AO77" s="171">
        <v>0.43418468280800998</v>
      </c>
      <c r="AP77" s="171">
        <v>0.44083758091737002</v>
      </c>
      <c r="AQ77" s="171">
        <v>0.46362708420297</v>
      </c>
      <c r="AR77" s="171">
        <v>0.44442665349054999</v>
      </c>
      <c r="AS77" s="171">
        <v>0.44631725942528999</v>
      </c>
      <c r="AT77" s="171">
        <v>0.48383959899113999</v>
      </c>
      <c r="AU77" s="171">
        <v>0.50901538790348999</v>
      </c>
      <c r="AV77" s="171">
        <v>0.51380202977100997</v>
      </c>
      <c r="AW77" s="171">
        <v>0.52364151877328002</v>
      </c>
      <c r="AX77" s="171">
        <v>0.46032125779070998</v>
      </c>
      <c r="AY77" s="171">
        <v>0.46500080166028002</v>
      </c>
      <c r="AZ77" s="171">
        <v>0.42201488084993999</v>
      </c>
      <c r="BA77" s="171">
        <v>0.47764646182499998</v>
      </c>
      <c r="BB77" s="171">
        <v>0.49492337304873002</v>
      </c>
      <c r="BC77" s="171">
        <v>0.47383389140865001</v>
      </c>
      <c r="BD77" s="171">
        <v>0.49229290052960001</v>
      </c>
    </row>
    <row r="78" spans="1:56" x14ac:dyDescent="0.2">
      <c r="A78" s="170" t="s">
        <v>140</v>
      </c>
      <c r="B78" s="171">
        <v>4.4193786720930002E-2</v>
      </c>
      <c r="C78" s="171">
        <v>4.4221894507573002E-2</v>
      </c>
      <c r="D78" s="171">
        <v>4.4033665992637E-2</v>
      </c>
      <c r="E78" s="171">
        <v>4.5549449066855E-2</v>
      </c>
      <c r="F78" s="171">
        <v>4.9091055962434002E-2</v>
      </c>
      <c r="G78" s="171">
        <v>5.0969584030131999E-2</v>
      </c>
      <c r="H78" s="171">
        <v>5.2818176791400002E-2</v>
      </c>
      <c r="I78" s="171">
        <v>5.4662321231083999E-2</v>
      </c>
      <c r="J78" s="171">
        <v>5.5537458621659E-2</v>
      </c>
      <c r="K78" s="171">
        <v>6.3924765920051002E-2</v>
      </c>
      <c r="L78" s="171">
        <v>6.2807349515629995E-2</v>
      </c>
      <c r="M78" s="171">
        <v>6.0211744432401001E-2</v>
      </c>
      <c r="N78" s="171">
        <v>5.6015173755464998E-2</v>
      </c>
      <c r="O78" s="171">
        <v>6.1233873933239001E-2</v>
      </c>
      <c r="P78" s="171">
        <v>7.8284453804767007E-2</v>
      </c>
      <c r="Q78" s="171">
        <v>8.7555469366461997E-2</v>
      </c>
      <c r="R78" s="171">
        <v>7.8486683207376007E-2</v>
      </c>
      <c r="S78" s="171">
        <v>0.18286939021894999</v>
      </c>
      <c r="T78" s="171">
        <v>0.19353531551254999</v>
      </c>
      <c r="U78" s="171">
        <v>0.18101223846756001</v>
      </c>
      <c r="V78" s="171">
        <v>0.16898501692879001</v>
      </c>
      <c r="W78" s="171">
        <v>0.21268701016613001</v>
      </c>
      <c r="X78" s="171">
        <v>0.19006217001935999</v>
      </c>
      <c r="Y78" s="171">
        <v>0.20419024466241001</v>
      </c>
      <c r="Z78" s="171">
        <v>0.20353897365104001</v>
      </c>
      <c r="AA78" s="171">
        <v>0.20922788136775</v>
      </c>
      <c r="AB78" s="171">
        <v>0.20662588818541</v>
      </c>
      <c r="AC78" s="171">
        <v>0.21518683942698</v>
      </c>
      <c r="AD78" s="171">
        <v>0.22023215020688999</v>
      </c>
      <c r="AE78" s="171">
        <v>0.22974712319925</v>
      </c>
      <c r="AF78" s="171">
        <v>0.20105341021008</v>
      </c>
      <c r="AG78" s="171">
        <v>0.21149078037392999</v>
      </c>
      <c r="AH78" s="171">
        <v>0.22328447308374</v>
      </c>
      <c r="AI78" s="171">
        <v>0.26446955495654001</v>
      </c>
      <c r="AJ78" s="171">
        <v>0.26966889864256999</v>
      </c>
      <c r="AK78" s="171">
        <v>0.27531445681837002</v>
      </c>
      <c r="AL78" s="171">
        <v>0.28907694283805002</v>
      </c>
      <c r="AM78" s="171">
        <v>0.30730059804102</v>
      </c>
      <c r="AN78" s="171">
        <v>0.29158282809774</v>
      </c>
      <c r="AO78" s="171">
        <v>0.30912856104021003</v>
      </c>
      <c r="AP78" s="171">
        <v>0.31377391853994002</v>
      </c>
      <c r="AQ78" s="171">
        <v>0.31836278000688001</v>
      </c>
      <c r="AR78" s="171">
        <v>0.32022660169881001</v>
      </c>
      <c r="AS78" s="171">
        <v>0.32946229135430999</v>
      </c>
      <c r="AT78" s="171">
        <v>0.3412141975936</v>
      </c>
      <c r="AU78" s="171">
        <v>0.36253498186296002</v>
      </c>
      <c r="AV78" s="171">
        <v>0.3787785141085</v>
      </c>
      <c r="AW78" s="171">
        <v>0.30662191484019002</v>
      </c>
      <c r="AX78" s="171">
        <v>0.35259861927621</v>
      </c>
      <c r="AY78" s="171">
        <v>0.35658665607440998</v>
      </c>
      <c r="AZ78" s="171">
        <v>0.33629519558171</v>
      </c>
      <c r="BA78" s="171">
        <v>0.33604569277058</v>
      </c>
      <c r="BB78" s="171">
        <v>0.34386750712368003</v>
      </c>
      <c r="BC78" s="171">
        <v>0.32931341822295002</v>
      </c>
      <c r="BD78" s="171">
        <v>0.34216062171671002</v>
      </c>
    </row>
    <row r="79" spans="1:56" x14ac:dyDescent="0.2">
      <c r="A79" s="170" t="s">
        <v>121</v>
      </c>
      <c r="B79" s="171">
        <v>4.1611327928322998E-2</v>
      </c>
      <c r="C79" s="171">
        <v>4.1598134657978E-2</v>
      </c>
      <c r="D79" s="171">
        <v>4.7873477551452999E-2</v>
      </c>
      <c r="E79" s="171">
        <v>2.8889783553837999E-2</v>
      </c>
      <c r="F79" s="171">
        <v>3.5219096814055002E-2</v>
      </c>
      <c r="G79" s="171">
        <v>3.8240572807671E-2</v>
      </c>
      <c r="H79" s="171">
        <v>3.8326424502604997E-2</v>
      </c>
      <c r="I79" s="171">
        <v>3.8313488479674002E-2</v>
      </c>
      <c r="J79" s="171">
        <v>7.3438948684868E-2</v>
      </c>
      <c r="K79" s="171">
        <v>7.0399011191655994E-2</v>
      </c>
      <c r="L79" s="171">
        <v>6.4163136959826006E-2</v>
      </c>
      <c r="M79" s="171">
        <v>8.3223572154705994E-2</v>
      </c>
      <c r="N79" s="171">
        <v>6.4016928247395993E-2</v>
      </c>
      <c r="O79" s="171">
        <v>4.1935156019403001E-2</v>
      </c>
      <c r="P79" s="171">
        <v>4.5030620137349001E-2</v>
      </c>
      <c r="Q79" s="171">
        <v>4.2191855355003999E-2</v>
      </c>
      <c r="R79" s="171">
        <v>4.8421291954804997E-2</v>
      </c>
      <c r="S79" s="171">
        <v>5.1508667050657E-2</v>
      </c>
      <c r="T79" s="171">
        <v>5.7888735917299997E-2</v>
      </c>
      <c r="U79" s="171">
        <v>7.7161464061373003E-2</v>
      </c>
      <c r="V79" s="171">
        <v>7.1086333607977004E-2</v>
      </c>
      <c r="W79" s="171">
        <v>7.4097249121530998E-2</v>
      </c>
      <c r="X79" s="171">
        <v>7.4124991328977E-2</v>
      </c>
      <c r="Y79" s="171">
        <v>7.7157348006573007E-2</v>
      </c>
      <c r="Z79" s="171">
        <v>1.2117092953494999</v>
      </c>
      <c r="AA79" s="171">
        <v>1.2872835027681</v>
      </c>
      <c r="AB79" s="171">
        <v>1.4078642701516999</v>
      </c>
      <c r="AC79" s="171">
        <v>1.9362298440457</v>
      </c>
      <c r="AD79" s="171">
        <v>2.3542032105891999</v>
      </c>
      <c r="AE79" s="171">
        <v>2.5727743571196999</v>
      </c>
      <c r="AF79" s="171">
        <v>2.7446259197173002</v>
      </c>
      <c r="AG79" s="171">
        <v>3.6006055254430001</v>
      </c>
      <c r="AH79" s="171">
        <v>3.2122364309911999</v>
      </c>
      <c r="AI79" s="171">
        <v>3.5905696141256001</v>
      </c>
      <c r="AJ79" s="171">
        <v>6.2798608004798</v>
      </c>
      <c r="AK79" s="171">
        <v>6.3956752875292002</v>
      </c>
      <c r="AL79" s="171">
        <v>6.3863344823094002</v>
      </c>
      <c r="AM79" s="171">
        <v>7.1364039557997003</v>
      </c>
      <c r="AN79" s="171">
        <v>6.6067187507645002</v>
      </c>
      <c r="AO79" s="171">
        <v>5.4778483840924004</v>
      </c>
      <c r="AP79" s="171">
        <v>5.7159029566696002</v>
      </c>
      <c r="AQ79" s="171">
        <v>5.9609098393778996</v>
      </c>
      <c r="AR79" s="171">
        <v>5.6099835554780002</v>
      </c>
      <c r="AS79" s="171">
        <v>5.7233197910550997</v>
      </c>
      <c r="AT79" s="171">
        <v>5.7178686832677998</v>
      </c>
      <c r="AU79" s="171">
        <v>5.4068752909048996</v>
      </c>
      <c r="AV79" s="171">
        <v>5.3892528229984</v>
      </c>
      <c r="AW79" s="171">
        <v>4.8870370473196996</v>
      </c>
      <c r="AX79" s="171">
        <v>5.3152068790560998</v>
      </c>
      <c r="AY79" s="171">
        <v>5.1224417413229997</v>
      </c>
      <c r="AZ79" s="171">
        <v>4.9101257686890998</v>
      </c>
      <c r="BA79" s="171">
        <v>5.030807896882</v>
      </c>
      <c r="BB79" s="171">
        <v>5.0887549899915996</v>
      </c>
      <c r="BC79" s="171">
        <v>4.7650776356078</v>
      </c>
      <c r="BD79" s="171">
        <v>4.8269046047400996</v>
      </c>
    </row>
    <row r="80" spans="1:56" x14ac:dyDescent="0.2">
      <c r="A80" s="170" t="s">
        <v>56</v>
      </c>
      <c r="B80" s="171">
        <v>28.944695576265001</v>
      </c>
      <c r="C80" s="171">
        <v>29.994073749948999</v>
      </c>
      <c r="D80" s="171">
        <v>36.815511105573997</v>
      </c>
      <c r="E80" s="171">
        <v>39.384929349455</v>
      </c>
      <c r="F80" s="171">
        <v>38.597013938503999</v>
      </c>
      <c r="G80" s="171">
        <v>40.598899895252003</v>
      </c>
      <c r="H80" s="171">
        <v>45.551200210967998</v>
      </c>
      <c r="I80" s="171">
        <v>47.773223741503998</v>
      </c>
      <c r="J80" s="171">
        <v>50.390349792671998</v>
      </c>
      <c r="K80" s="171">
        <v>53.302707489478998</v>
      </c>
      <c r="L80" s="171">
        <v>53.414689093980002</v>
      </c>
      <c r="M80" s="171">
        <v>53.095086516047999</v>
      </c>
      <c r="N80" s="171">
        <v>54.234251043900997</v>
      </c>
      <c r="O80" s="171">
        <v>57.718693803881997</v>
      </c>
      <c r="P80" s="171">
        <v>59.041578316775997</v>
      </c>
      <c r="Q80" s="171">
        <v>62.455049342133997</v>
      </c>
      <c r="R80" s="171">
        <v>62.048101622463001</v>
      </c>
      <c r="S80" s="171">
        <v>67.237796555434997</v>
      </c>
      <c r="T80" s="171">
        <v>71.744403136171002</v>
      </c>
      <c r="U80" s="171">
        <v>76.425541559197995</v>
      </c>
      <c r="V80" s="171">
        <v>77.910403271934996</v>
      </c>
      <c r="W80" s="171">
        <v>77.936749804086006</v>
      </c>
      <c r="X80" s="171">
        <v>80.065226522977994</v>
      </c>
      <c r="Y80" s="171">
        <v>79.593204377503</v>
      </c>
      <c r="Z80" s="171">
        <v>81.212626201801996</v>
      </c>
      <c r="AA80" s="171">
        <v>84.260738609363003</v>
      </c>
      <c r="AB80" s="171">
        <v>84.249879068802002</v>
      </c>
      <c r="AC80" s="171">
        <v>85.201380925940001</v>
      </c>
      <c r="AD80" s="171">
        <v>88.655158351287994</v>
      </c>
      <c r="AE80" s="171">
        <v>88.904217748972997</v>
      </c>
      <c r="AF80" s="171">
        <v>96.066264729888005</v>
      </c>
      <c r="AG80" s="171">
        <v>98.121166116450993</v>
      </c>
      <c r="AH80" s="171">
        <v>98.087866957654995</v>
      </c>
      <c r="AI80" s="171">
        <v>101.84530932077</v>
      </c>
      <c r="AJ80" s="171">
        <v>101.59033262908</v>
      </c>
      <c r="AK80" s="171">
        <v>103.63977541692999</v>
      </c>
      <c r="AL80" s="171">
        <v>102.38664810224</v>
      </c>
      <c r="AM80" s="171">
        <v>106.00629960582999</v>
      </c>
      <c r="AN80" s="171">
        <v>101.83600027685</v>
      </c>
      <c r="AO80" s="171">
        <v>96.217849613680002</v>
      </c>
      <c r="AP80" s="171">
        <v>89.098081715568995</v>
      </c>
      <c r="AQ80" s="171">
        <v>86.144675447289004</v>
      </c>
      <c r="AR80" s="171">
        <v>81.554995505159994</v>
      </c>
      <c r="AS80" s="171">
        <v>73.877474684676002</v>
      </c>
      <c r="AT80" s="171">
        <v>71.008502531215001</v>
      </c>
      <c r="AU80" s="171">
        <v>69.452154456086006</v>
      </c>
      <c r="AV80" s="171">
        <v>68.161207781382998</v>
      </c>
      <c r="AW80" s="171">
        <v>68.383891225583</v>
      </c>
      <c r="AX80" s="171">
        <v>66.535726462634003</v>
      </c>
      <c r="AY80" s="171">
        <v>61.492681693224</v>
      </c>
      <c r="AZ80" s="171">
        <v>52.360586698163999</v>
      </c>
      <c r="BA80" s="171">
        <v>53.715079702658002</v>
      </c>
      <c r="BB80" s="171">
        <v>55.116393816201999</v>
      </c>
      <c r="BC80" s="171">
        <v>51.237889080814</v>
      </c>
      <c r="BD80" s="171">
        <v>52.508701226359001</v>
      </c>
    </row>
    <row r="81" spans="1:56" x14ac:dyDescent="0.2">
      <c r="A81" s="170" t="s">
        <v>136</v>
      </c>
      <c r="B81" s="171">
        <v>1.1375926636656E-2</v>
      </c>
      <c r="C81" s="171">
        <v>1.1365657046955E-2</v>
      </c>
      <c r="D81" s="171">
        <v>1.3753962423630001E-2</v>
      </c>
      <c r="E81" s="171">
        <v>1.3870752768663E-2</v>
      </c>
      <c r="F81" s="171">
        <v>1.2399553331196999E-2</v>
      </c>
      <c r="G81" s="171">
        <v>1.4926356132327999E-2</v>
      </c>
      <c r="H81" s="171">
        <v>1.3565493515662001E-2</v>
      </c>
      <c r="I81" s="171">
        <v>1.4933997429073999E-2</v>
      </c>
      <c r="J81" s="171">
        <v>1.4934040363689E-2</v>
      </c>
      <c r="K81" s="171">
        <v>1.4772170665246E-2</v>
      </c>
      <c r="L81" s="171">
        <v>1.460808541378E-2</v>
      </c>
      <c r="M81" s="171">
        <v>1.8967911414467999E-2</v>
      </c>
      <c r="N81" s="171">
        <v>1.7759252240849E-2</v>
      </c>
      <c r="O81" s="171">
        <v>1.7416217926682999E-2</v>
      </c>
      <c r="P81" s="171">
        <v>1.9329299140705001E-2</v>
      </c>
      <c r="Q81" s="171">
        <v>1.9398299898346998E-2</v>
      </c>
      <c r="R81" s="171">
        <v>2.3304026423187001E-2</v>
      </c>
      <c r="S81" s="171">
        <v>3.0675813942240001E-2</v>
      </c>
      <c r="T81" s="171">
        <v>3.4105407043844002E-2</v>
      </c>
      <c r="U81" s="171">
        <v>3.4962099884992999E-2</v>
      </c>
      <c r="V81" s="171">
        <v>5.0931237298265999E-2</v>
      </c>
      <c r="W81" s="171">
        <v>5.1145132683814001E-2</v>
      </c>
      <c r="X81" s="171">
        <v>5.2853149858487998E-2</v>
      </c>
      <c r="Y81" s="171">
        <v>5.9503816737693997E-2</v>
      </c>
      <c r="Z81" s="171">
        <v>6.9496306489035001E-2</v>
      </c>
      <c r="AA81" s="171">
        <v>6.245678789037E-2</v>
      </c>
      <c r="AB81" s="171">
        <v>6.6660723813454004E-2</v>
      </c>
      <c r="AC81" s="171">
        <v>9.0868250740883005E-2</v>
      </c>
      <c r="AD81" s="171">
        <v>7.9252751782715999E-2</v>
      </c>
      <c r="AE81" s="171">
        <v>8.0291119100072E-2</v>
      </c>
      <c r="AF81" s="171">
        <v>5.7418496282605001E-2</v>
      </c>
      <c r="AG81" s="171">
        <v>5.8343971151849E-2</v>
      </c>
      <c r="AH81" s="171">
        <v>6.3350905510665995E-2</v>
      </c>
      <c r="AI81" s="171">
        <v>6.9641354409256007E-2</v>
      </c>
      <c r="AJ81" s="171">
        <v>6.6351520896067995E-2</v>
      </c>
      <c r="AK81" s="171">
        <v>7.1287561663490998E-2</v>
      </c>
      <c r="AL81" s="171">
        <v>8.1306472741489E-2</v>
      </c>
      <c r="AM81" s="171">
        <v>9.0480852808010007E-2</v>
      </c>
      <c r="AN81" s="171">
        <v>9.8886425246338006E-2</v>
      </c>
      <c r="AO81" s="171">
        <v>0.10631483012282</v>
      </c>
      <c r="AP81" s="171">
        <v>0.11884858013933999</v>
      </c>
      <c r="AQ81" s="171">
        <v>9.1949588998069001E-2</v>
      </c>
      <c r="AR81" s="171">
        <v>9.5052314812606994E-2</v>
      </c>
      <c r="AS81" s="171">
        <v>0.12255602693881</v>
      </c>
      <c r="AT81" s="171">
        <v>0.11003039183601999</v>
      </c>
      <c r="AU81" s="171">
        <v>0.11711220461688999</v>
      </c>
      <c r="AV81" s="171">
        <v>0.12756302919606</v>
      </c>
      <c r="AW81" s="171">
        <v>0.12799842259398</v>
      </c>
      <c r="AX81" s="171">
        <v>0.14350233180527</v>
      </c>
      <c r="AY81" s="171">
        <v>0.18037771824084001</v>
      </c>
      <c r="AZ81" s="171">
        <v>0.15363661658041</v>
      </c>
      <c r="BA81" s="171">
        <v>0.16084437666000001</v>
      </c>
      <c r="BB81" s="171">
        <v>0.16941460787668999</v>
      </c>
      <c r="BC81" s="171">
        <v>0.16994389775756999</v>
      </c>
      <c r="BD81" s="171">
        <v>0.17590852402018001</v>
      </c>
    </row>
    <row r="82" spans="1:56" x14ac:dyDescent="0.2">
      <c r="A82" s="170" t="s">
        <v>135</v>
      </c>
      <c r="B82" s="171">
        <v>7.8541195204968005E-4</v>
      </c>
      <c r="C82" s="171">
        <v>8.1115969679489001E-4</v>
      </c>
      <c r="D82" s="171">
        <v>8.3368956653730002E-4</v>
      </c>
      <c r="E82" s="171">
        <v>8.5293762446869996E-4</v>
      </c>
      <c r="F82" s="171">
        <v>8.6964369903027E-4</v>
      </c>
      <c r="G82" s="171">
        <v>8.8417447367128996E-4</v>
      </c>
      <c r="H82" s="171">
        <v>8.963384604917E-4</v>
      </c>
      <c r="I82" s="171">
        <v>9.0636366050408001E-4</v>
      </c>
      <c r="J82" s="171">
        <v>9.1567960927688001E-4</v>
      </c>
      <c r="K82" s="171">
        <v>9.2633113164333996E-4</v>
      </c>
      <c r="L82" s="171">
        <v>9.3977710823789004E-4</v>
      </c>
      <c r="M82" s="171">
        <v>9.5676188438233005E-4</v>
      </c>
      <c r="N82" s="171">
        <v>9.7702642020234989E-4</v>
      </c>
      <c r="O82" s="171">
        <v>9.9948918885121993E-4</v>
      </c>
      <c r="P82" s="171">
        <v>1.0228376158646999E-3</v>
      </c>
      <c r="Q82" s="171">
        <v>1.0456502631672E-3</v>
      </c>
      <c r="R82" s="171">
        <v>1.0677069350615001E-3</v>
      </c>
      <c r="S82" s="171">
        <v>1.0894119655227999E-3</v>
      </c>
      <c r="T82" s="171">
        <v>1.1100536361268001E-3</v>
      </c>
      <c r="U82" s="171">
        <v>1.1291545759254001E-3</v>
      </c>
      <c r="V82" s="171">
        <v>1.1462562217554001E-3</v>
      </c>
      <c r="W82" s="171">
        <v>1.1668007624786E-3</v>
      </c>
      <c r="X82" s="171">
        <v>1.1863148816857001E-3</v>
      </c>
      <c r="Y82" s="171">
        <v>1.2033435949908001E-3</v>
      </c>
      <c r="Z82" s="171">
        <v>1.2219834416206E-3</v>
      </c>
      <c r="AA82" s="171">
        <v>1.2404571427415E-3</v>
      </c>
      <c r="AB82" s="171">
        <v>1.2602449543938001E-3</v>
      </c>
      <c r="AC82" s="171">
        <v>1.2754978528739E-3</v>
      </c>
      <c r="AD82" s="171">
        <v>1.2961839660809E-3</v>
      </c>
      <c r="AE82" s="171">
        <v>1.3158888444900999E-3</v>
      </c>
      <c r="AF82" s="171">
        <v>1.3433598041185E-3</v>
      </c>
      <c r="AG82" s="171">
        <v>1.3680256418879999E-3</v>
      </c>
      <c r="AH82" s="171">
        <v>1.3970902893623001E-3</v>
      </c>
      <c r="AI82" s="171">
        <v>1.4296680900264E-3</v>
      </c>
      <c r="AJ82" s="171">
        <v>0.60391301534206998</v>
      </c>
      <c r="AK82" s="171">
        <v>0.61081962572880999</v>
      </c>
      <c r="AL82" s="171">
        <v>0.62457588374388995</v>
      </c>
      <c r="AM82" s="171">
        <v>0.61525804071320001</v>
      </c>
      <c r="AN82" s="171">
        <v>0.63227482742384999</v>
      </c>
      <c r="AO82" s="171">
        <v>0.55038802529120001</v>
      </c>
      <c r="AP82" s="171">
        <v>0.64276219663626999</v>
      </c>
      <c r="AQ82" s="171">
        <v>0.68286705260574998</v>
      </c>
      <c r="AR82" s="171">
        <v>0.53886863767151005</v>
      </c>
      <c r="AS82" s="171">
        <v>0.53740549662726</v>
      </c>
      <c r="AT82" s="171">
        <v>0.48081812167345001</v>
      </c>
      <c r="AU82" s="171">
        <v>0.51876823676536998</v>
      </c>
      <c r="AV82" s="171">
        <v>0.51590078970537001</v>
      </c>
      <c r="AW82" s="171">
        <v>0.50311823636758002</v>
      </c>
      <c r="AX82" s="171">
        <v>0.50830664924247004</v>
      </c>
      <c r="AY82" s="171">
        <v>0.52385434974968004</v>
      </c>
      <c r="AZ82" s="171">
        <v>0.52750917860148006</v>
      </c>
      <c r="BA82" s="171">
        <v>0.54838661899382002</v>
      </c>
      <c r="BB82" s="171">
        <v>0.59035405382381001</v>
      </c>
      <c r="BC82" s="171">
        <v>0.58488959746545999</v>
      </c>
      <c r="BD82" s="171">
        <v>0.59410076486855001</v>
      </c>
    </row>
    <row r="83" spans="1:56" x14ac:dyDescent="0.2">
      <c r="A83" s="170" t="s">
        <v>138</v>
      </c>
      <c r="B83" s="171">
        <v>2.5030792281638998</v>
      </c>
      <c r="C83" s="171">
        <v>2.5020235377677</v>
      </c>
      <c r="D83" s="171">
        <v>2.7444344025280998</v>
      </c>
      <c r="E83" s="171">
        <v>2.9140799405876998</v>
      </c>
      <c r="F83" s="171">
        <v>3.0228854903942999</v>
      </c>
      <c r="G83" s="171">
        <v>3.3239917813142998</v>
      </c>
      <c r="H83" s="171">
        <v>3.2949574390115002</v>
      </c>
      <c r="I83" s="171">
        <v>3.7769587228291002</v>
      </c>
      <c r="J83" s="171">
        <v>4.1760549484345004</v>
      </c>
      <c r="K83" s="171">
        <v>4.6554031619238003</v>
      </c>
      <c r="L83" s="171">
        <v>4.6703331491802</v>
      </c>
      <c r="M83" s="171">
        <v>4.0367848888209004</v>
      </c>
      <c r="N83" s="171">
        <v>3.6897890317219</v>
      </c>
      <c r="O83" s="171">
        <v>3.1342393004062998</v>
      </c>
      <c r="P83" s="171">
        <v>3.5175861724123001</v>
      </c>
      <c r="Q83" s="171">
        <v>3.6964980594810002</v>
      </c>
      <c r="R83" s="171">
        <v>3.2105916051998</v>
      </c>
      <c r="S83" s="171">
        <v>3.5898325703134</v>
      </c>
      <c r="T83" s="171">
        <v>3.5281982443356998</v>
      </c>
      <c r="U83" s="171">
        <v>3.76054286299</v>
      </c>
      <c r="V83" s="171">
        <v>3.9193284784703999</v>
      </c>
      <c r="W83" s="171">
        <v>4.1439435105836999</v>
      </c>
      <c r="X83" s="171">
        <v>4.8583203003830002</v>
      </c>
      <c r="Y83" s="171">
        <v>5.3879787328228002</v>
      </c>
      <c r="Z83" s="171">
        <v>5.8232939014626002</v>
      </c>
      <c r="AA83" s="171">
        <v>6.7943599830497998</v>
      </c>
      <c r="AB83" s="171">
        <v>6.6691746619309002</v>
      </c>
      <c r="AC83" s="171">
        <v>6.9721720216316001</v>
      </c>
      <c r="AD83" s="171">
        <v>8.7020413402599992</v>
      </c>
      <c r="AE83" s="171">
        <v>8.6452765294157992</v>
      </c>
      <c r="AF83" s="171">
        <v>9.6791014392545005</v>
      </c>
      <c r="AG83" s="171">
        <v>10.17033111632</v>
      </c>
      <c r="AH83" s="171">
        <v>10.638335550677001</v>
      </c>
      <c r="AI83" s="171">
        <v>10.627257632581999</v>
      </c>
      <c r="AJ83" s="171">
        <v>10.835665180119999</v>
      </c>
      <c r="AK83" s="171">
        <v>11.765652600633</v>
      </c>
      <c r="AL83" s="171">
        <v>11.928226683488001</v>
      </c>
      <c r="AM83" s="171">
        <v>12.699319241802</v>
      </c>
      <c r="AN83" s="171">
        <v>11.561337449719</v>
      </c>
      <c r="AO83" s="171">
        <v>12.199451595239999</v>
      </c>
      <c r="AP83" s="171">
        <v>11.779085344932</v>
      </c>
      <c r="AQ83" s="171">
        <v>12.142714128899</v>
      </c>
      <c r="AR83" s="171">
        <v>12.57924615103</v>
      </c>
      <c r="AS83" s="171">
        <v>13.535326021856999</v>
      </c>
      <c r="AT83" s="171">
        <v>14.535668993270001</v>
      </c>
      <c r="AU83" s="171">
        <v>16.957612576679001</v>
      </c>
      <c r="AV83" s="171">
        <v>18.023764553787</v>
      </c>
      <c r="AW83" s="171">
        <v>17.057316401801</v>
      </c>
      <c r="AX83" s="171">
        <v>18.739740379922001</v>
      </c>
      <c r="AY83" s="171">
        <v>19.662959886292001</v>
      </c>
      <c r="AZ83" s="171">
        <v>17.618715753155001</v>
      </c>
      <c r="BA83" s="171">
        <v>20.204741373158999</v>
      </c>
      <c r="BB83" s="171">
        <v>18.951792488022999</v>
      </c>
      <c r="BC83" s="171">
        <v>20.127877116299</v>
      </c>
      <c r="BD83" s="171">
        <v>20.369356005976002</v>
      </c>
    </row>
    <row r="84" spans="1:56" x14ac:dyDescent="0.2">
      <c r="A84" s="170" t="s">
        <v>129</v>
      </c>
      <c r="B84" s="171">
        <v>9.1015905492081994E-2</v>
      </c>
      <c r="C84" s="171">
        <v>9.0944445793892006E-2</v>
      </c>
      <c r="D84" s="171">
        <v>0.11086378422364</v>
      </c>
      <c r="E84" s="171">
        <v>0.11185539902619</v>
      </c>
      <c r="F84" s="171">
        <v>9.9614304356202998E-2</v>
      </c>
      <c r="G84" s="171">
        <v>0.12069616817662</v>
      </c>
      <c r="H84" s="171">
        <v>0.1093864413563</v>
      </c>
      <c r="I84" s="171">
        <v>0.1208256912935</v>
      </c>
      <c r="J84" s="171">
        <v>0.12085623735951</v>
      </c>
      <c r="K84" s="171">
        <v>0.11953109242712</v>
      </c>
      <c r="L84" s="171">
        <v>0.11817219837181001</v>
      </c>
      <c r="M84" s="171">
        <v>0.10205501963308</v>
      </c>
      <c r="N84" s="171">
        <v>0.11701129956049</v>
      </c>
      <c r="O84" s="171">
        <v>0.1189084107772</v>
      </c>
      <c r="P84" s="171">
        <v>0.10399809456007</v>
      </c>
      <c r="Q84" s="171">
        <v>0.10437632160216</v>
      </c>
      <c r="R84" s="171">
        <v>0.12719951895145001</v>
      </c>
      <c r="S84" s="171">
        <v>0.15119477230635001</v>
      </c>
      <c r="T84" s="171">
        <v>0.18656960426798999</v>
      </c>
      <c r="U84" s="171">
        <v>0.22071887986941999</v>
      </c>
      <c r="V84" s="171">
        <v>0.25745762169677999</v>
      </c>
      <c r="W84" s="171">
        <v>0.28313184720717999</v>
      </c>
      <c r="X84" s="171">
        <v>0.23338767510830999</v>
      </c>
      <c r="Y84" s="171">
        <v>0.29928723829120002</v>
      </c>
      <c r="Z84" s="171">
        <v>0.30493737786629999</v>
      </c>
      <c r="AA84" s="171">
        <v>0.34990189538737998</v>
      </c>
      <c r="AB84" s="171">
        <v>0.36128230461758998</v>
      </c>
      <c r="AC84" s="171">
        <v>0.37556711068317</v>
      </c>
      <c r="AD84" s="171">
        <v>0.39763690491239001</v>
      </c>
      <c r="AE84" s="171">
        <v>0.40207752556512</v>
      </c>
      <c r="AF84" s="171">
        <v>0.17426735905240001</v>
      </c>
      <c r="AG84" s="171">
        <v>0.17590836786519001</v>
      </c>
      <c r="AH84" s="171">
        <v>0.16556295078448</v>
      </c>
      <c r="AI84" s="171">
        <v>0.20731663016859</v>
      </c>
      <c r="AJ84" s="171">
        <v>0.20055260935329999</v>
      </c>
      <c r="AK84" s="171">
        <v>0.19990415243637999</v>
      </c>
      <c r="AL84" s="171">
        <v>0.1950790179479</v>
      </c>
      <c r="AM84" s="171">
        <v>0.22657844214362</v>
      </c>
      <c r="AN84" s="171">
        <v>0.23936527866778001</v>
      </c>
      <c r="AO84" s="171">
        <v>0.32588011710275</v>
      </c>
      <c r="AP84" s="171">
        <v>0.32865526665064998</v>
      </c>
      <c r="AQ84" s="171">
        <v>0.35787077850706001</v>
      </c>
      <c r="AR84" s="171">
        <v>0.36241041090643999</v>
      </c>
      <c r="AS84" s="171">
        <v>0.35734053905464003</v>
      </c>
      <c r="AT84" s="171">
        <v>0.35382215274543</v>
      </c>
      <c r="AU84" s="171">
        <v>0.35073170124570002</v>
      </c>
      <c r="AV84" s="171">
        <v>0.35909449566698998</v>
      </c>
      <c r="AW84" s="171">
        <v>0.35646087585476</v>
      </c>
      <c r="AX84" s="171">
        <v>0.36112684428685998</v>
      </c>
      <c r="AY84" s="171">
        <v>0.36273741848642999</v>
      </c>
      <c r="AZ84" s="171">
        <v>0.36042790502590999</v>
      </c>
      <c r="BA84" s="171">
        <v>0.36427375302484</v>
      </c>
      <c r="BB84" s="171">
        <v>0.36428788718616001</v>
      </c>
      <c r="BC84" s="171">
        <v>0.38406454660921002</v>
      </c>
      <c r="BD84" s="171">
        <v>0.39098538068024002</v>
      </c>
    </row>
    <row r="85" spans="1:56" x14ac:dyDescent="0.2">
      <c r="A85" s="170" t="s">
        <v>141</v>
      </c>
      <c r="B85" s="171">
        <v>1.5025052262073</v>
      </c>
      <c r="C85" s="171">
        <v>1.5025279209127</v>
      </c>
      <c r="D85" s="171">
        <v>1.5245802134877</v>
      </c>
      <c r="E85" s="171">
        <v>1.7661232828902</v>
      </c>
      <c r="F85" s="171">
        <v>1.5581048789337</v>
      </c>
      <c r="G85" s="171">
        <v>1.8403066319507</v>
      </c>
      <c r="H85" s="171">
        <v>1.8655280508873999</v>
      </c>
      <c r="I85" s="171">
        <v>1.868521063647</v>
      </c>
      <c r="J85" s="171">
        <v>1.760623073623</v>
      </c>
      <c r="K85" s="171">
        <v>1.6811692786725001</v>
      </c>
      <c r="L85" s="171">
        <v>1.7730948517122</v>
      </c>
      <c r="M85" s="171">
        <v>1.7727726479221999</v>
      </c>
      <c r="N85" s="171">
        <v>1.4425580237235001</v>
      </c>
      <c r="O85" s="171">
        <v>1.2941007409845999</v>
      </c>
      <c r="P85" s="171">
        <v>1.4026110016660001</v>
      </c>
      <c r="Q85" s="171">
        <v>1.4406799454924</v>
      </c>
      <c r="R85" s="171">
        <v>1.3644620825092999</v>
      </c>
      <c r="S85" s="171">
        <v>1.3454244562663999</v>
      </c>
      <c r="T85" s="171">
        <v>1.3953878559762001</v>
      </c>
      <c r="U85" s="171">
        <v>1.2340440343801</v>
      </c>
      <c r="V85" s="171">
        <v>1.1736565148789</v>
      </c>
      <c r="W85" s="171">
        <v>1.1459316009100999</v>
      </c>
      <c r="X85" s="171">
        <v>1.0824566805366</v>
      </c>
      <c r="Y85" s="171">
        <v>1.0887565278499001</v>
      </c>
      <c r="Z85" s="171">
        <v>1.4148635204685001</v>
      </c>
      <c r="AA85" s="171">
        <v>1.5323830429414</v>
      </c>
      <c r="AB85" s="171">
        <v>1.5818296728692001</v>
      </c>
      <c r="AC85" s="171">
        <v>1.7239664562440999</v>
      </c>
      <c r="AD85" s="171">
        <v>1.7493714367108</v>
      </c>
      <c r="AE85" s="171">
        <v>1.7376003392848001</v>
      </c>
      <c r="AF85" s="171">
        <v>1.6620663808442999</v>
      </c>
      <c r="AG85" s="171">
        <v>1.6455887029183001</v>
      </c>
      <c r="AH85" s="171">
        <v>1.6237356841138999</v>
      </c>
      <c r="AI85" s="171">
        <v>1.6196525535418</v>
      </c>
      <c r="AJ85" s="171">
        <v>1.6734798677972</v>
      </c>
      <c r="AK85" s="171">
        <v>1.4833979495469001</v>
      </c>
      <c r="AL85" s="171">
        <v>1.3345851614288</v>
      </c>
      <c r="AM85" s="171">
        <v>1.6070350378264999</v>
      </c>
      <c r="AN85" s="171">
        <v>1.6055213694071</v>
      </c>
      <c r="AO85" s="171">
        <v>1.6290033618160999</v>
      </c>
      <c r="AP85" s="171">
        <v>1.7611573290149001</v>
      </c>
      <c r="AQ85" s="171">
        <v>1.8333767453789001</v>
      </c>
      <c r="AR85" s="171">
        <v>2.0026219246836998</v>
      </c>
      <c r="AS85" s="171">
        <v>1.9773999654858001</v>
      </c>
      <c r="AT85" s="171">
        <v>2.0651342053861002</v>
      </c>
      <c r="AU85" s="171">
        <v>2.0746026862611</v>
      </c>
      <c r="AV85" s="171">
        <v>2.4564155575275</v>
      </c>
      <c r="AW85" s="171">
        <v>2.4688426720705001</v>
      </c>
      <c r="AX85" s="171">
        <v>2.5807890114381999</v>
      </c>
      <c r="AY85" s="171">
        <v>2.7934293083537001</v>
      </c>
      <c r="AZ85" s="171">
        <v>3.3298480932700998</v>
      </c>
      <c r="BA85" s="171">
        <v>3.3211210792882002</v>
      </c>
      <c r="BB85" s="171">
        <v>3.6840231397524001</v>
      </c>
      <c r="BC85" s="171">
        <v>3.7404794060343001</v>
      </c>
      <c r="BD85" s="171">
        <v>3.7886034972510001</v>
      </c>
    </row>
    <row r="86" spans="1:56" x14ac:dyDescent="0.2">
      <c r="A86" s="170" t="s">
        <v>144</v>
      </c>
      <c r="B86" s="171">
        <v>9.5264653124794005</v>
      </c>
      <c r="C86" s="171">
        <v>9.5650970644877997</v>
      </c>
      <c r="D86" s="171">
        <v>9.8509835054949004</v>
      </c>
      <c r="E86" s="171">
        <v>9.9380270843254994</v>
      </c>
      <c r="F86" s="171">
        <v>11.388009059152999</v>
      </c>
      <c r="G86" s="171">
        <v>11.268986908437</v>
      </c>
      <c r="H86" s="171">
        <v>13.082628342951001</v>
      </c>
      <c r="I86" s="171">
        <v>15.168197667987</v>
      </c>
      <c r="J86" s="171">
        <v>16.170873947044001</v>
      </c>
      <c r="K86" s="171">
        <v>15.120450892811</v>
      </c>
      <c r="L86" s="171">
        <v>15.556676528889</v>
      </c>
      <c r="M86" s="171">
        <v>16.740268634578001</v>
      </c>
      <c r="N86" s="171">
        <v>19.054113014348001</v>
      </c>
      <c r="O86" s="171">
        <v>22.553006397259001</v>
      </c>
      <c r="P86" s="171">
        <v>24.921807068222002</v>
      </c>
      <c r="Q86" s="171">
        <v>25.943316200384999</v>
      </c>
      <c r="R86" s="171">
        <v>29.793608028788</v>
      </c>
      <c r="S86" s="171">
        <v>29.811307309627001</v>
      </c>
      <c r="T86" s="171">
        <v>33.354324163180998</v>
      </c>
      <c r="U86" s="171">
        <v>34.273804292046002</v>
      </c>
      <c r="V86" s="171">
        <v>35.044267166209004</v>
      </c>
      <c r="W86" s="171">
        <v>38.496901524918997</v>
      </c>
      <c r="X86" s="171">
        <v>43.492679344640997</v>
      </c>
      <c r="Y86" s="171">
        <v>44.463776264109001</v>
      </c>
      <c r="Z86" s="171">
        <v>38.138796688493997</v>
      </c>
      <c r="AA86" s="171">
        <v>38.627497075152</v>
      </c>
      <c r="AB86" s="171">
        <v>36.096207889055997</v>
      </c>
      <c r="AC86" s="171">
        <v>34.410022591550998</v>
      </c>
      <c r="AD86" s="171">
        <v>42.572849471030999</v>
      </c>
      <c r="AE86" s="171">
        <v>45.539945794186998</v>
      </c>
      <c r="AF86" s="171">
        <v>41.900981526286998</v>
      </c>
      <c r="AG86" s="171">
        <v>41.856879248592001</v>
      </c>
      <c r="AH86" s="171">
        <v>40.951347414670003</v>
      </c>
      <c r="AI86" s="171">
        <v>44.517424859595998</v>
      </c>
      <c r="AJ86" s="171">
        <v>40.751598262253999</v>
      </c>
      <c r="AK86" s="171">
        <v>43.005423705139997</v>
      </c>
      <c r="AL86" s="171">
        <v>42.432221565706001</v>
      </c>
      <c r="AM86" s="171">
        <v>44.431127722478998</v>
      </c>
      <c r="AN86" s="171">
        <v>43.130433896736001</v>
      </c>
      <c r="AO86" s="171">
        <v>45.145507174770003</v>
      </c>
      <c r="AP86" s="171">
        <v>42.227739175522998</v>
      </c>
      <c r="AQ86" s="171">
        <v>45.182245808540998</v>
      </c>
      <c r="AR86" s="171">
        <v>44.646961941748003</v>
      </c>
      <c r="AS86" s="171">
        <v>46.185834129404</v>
      </c>
      <c r="AT86" s="171">
        <v>47.554318032189002</v>
      </c>
      <c r="AU86" s="171">
        <v>44.245463021545</v>
      </c>
      <c r="AV86" s="171">
        <v>45.079386536583002</v>
      </c>
      <c r="AW86" s="171">
        <v>44.134788026667998</v>
      </c>
      <c r="AX86" s="171">
        <v>44.059121536753999</v>
      </c>
      <c r="AY86" s="171">
        <v>43.508225279252002</v>
      </c>
      <c r="AZ86" s="171">
        <v>34.061876596965</v>
      </c>
      <c r="BA86" s="171">
        <v>34.537338845294002</v>
      </c>
      <c r="BB86" s="171">
        <v>32.132151557481997</v>
      </c>
      <c r="BC86" s="171">
        <v>34.119384964722002</v>
      </c>
      <c r="BD86" s="171">
        <v>34.616164016463998</v>
      </c>
    </row>
    <row r="87" spans="1:56" x14ac:dyDescent="0.2">
      <c r="A87" s="170" t="s">
        <v>143</v>
      </c>
      <c r="B87" s="171">
        <v>1.2210022646297001</v>
      </c>
      <c r="C87" s="171">
        <v>1.2213202305605</v>
      </c>
      <c r="D87" s="171">
        <v>1.2731733021620999</v>
      </c>
      <c r="E87" s="171">
        <v>1.4010630308267999</v>
      </c>
      <c r="F87" s="171">
        <v>1.3743132270681999</v>
      </c>
      <c r="G87" s="171">
        <v>1.4802413563689001</v>
      </c>
      <c r="H87" s="171">
        <v>1.5560053856781999</v>
      </c>
      <c r="I87" s="171">
        <v>1.6895945753482999</v>
      </c>
      <c r="J87" s="171">
        <v>1.7067361486293</v>
      </c>
      <c r="K87" s="171">
        <v>1.8073140661949001</v>
      </c>
      <c r="L87" s="171">
        <v>1.868191626347</v>
      </c>
      <c r="M87" s="171">
        <v>1.7825017259328999</v>
      </c>
      <c r="N87" s="171">
        <v>1.7530618261874</v>
      </c>
      <c r="O87" s="171">
        <v>2.0157446544476998</v>
      </c>
      <c r="P87" s="171">
        <v>2.0639001224168001</v>
      </c>
      <c r="Q87" s="171">
        <v>1.8622432173940999</v>
      </c>
      <c r="R87" s="171">
        <v>1.8976545681588</v>
      </c>
      <c r="S87" s="171">
        <v>2.1036140481326999</v>
      </c>
      <c r="T87" s="171">
        <v>2.2515920935324001</v>
      </c>
      <c r="U87" s="171">
        <v>2.4992816465241998</v>
      </c>
      <c r="V87" s="171">
        <v>2.3603767206324999</v>
      </c>
      <c r="W87" s="171">
        <v>2.3774385884728</v>
      </c>
      <c r="X87" s="171">
        <v>2.6743848263120999</v>
      </c>
      <c r="Y87" s="171">
        <v>2.8038582759241</v>
      </c>
      <c r="Z87" s="171">
        <v>3.2016124876541001</v>
      </c>
      <c r="AA87" s="171">
        <v>3.7819869373102</v>
      </c>
      <c r="AB87" s="171">
        <v>4.0084742902694996</v>
      </c>
      <c r="AC87" s="171">
        <v>4.1177817551039002</v>
      </c>
      <c r="AD87" s="171">
        <v>4.7681430841847003</v>
      </c>
      <c r="AE87" s="171">
        <v>4.8313965766980003</v>
      </c>
      <c r="AF87" s="171">
        <v>5.0002588364173004</v>
      </c>
      <c r="AG87" s="171">
        <v>5.8867621633149003</v>
      </c>
      <c r="AH87" s="171">
        <v>6.2176371293666</v>
      </c>
      <c r="AI87" s="171">
        <v>6.8828700112107999</v>
      </c>
      <c r="AJ87" s="171">
        <v>7.8297462112638003</v>
      </c>
      <c r="AK87" s="171">
        <v>7.0954605050978996</v>
      </c>
      <c r="AL87" s="171">
        <v>8.1471192554081</v>
      </c>
      <c r="AM87" s="171">
        <v>8.6669628719577005</v>
      </c>
      <c r="AN87" s="171">
        <v>8.6650643073586995</v>
      </c>
      <c r="AO87" s="171">
        <v>8.1701630876858005</v>
      </c>
      <c r="AP87" s="171">
        <v>7.9831973862809997</v>
      </c>
      <c r="AQ87" s="171">
        <v>9.4909564715930994</v>
      </c>
      <c r="AR87" s="171">
        <v>9.9296424145518003</v>
      </c>
      <c r="AS87" s="171">
        <v>10.120200228122</v>
      </c>
      <c r="AT87" s="171">
        <v>9.9347498725569992</v>
      </c>
      <c r="AU87" s="171">
        <v>10.818802572334</v>
      </c>
      <c r="AV87" s="171">
        <v>9.7320588443561995</v>
      </c>
      <c r="AW87" s="171">
        <v>9.3472069261138007</v>
      </c>
      <c r="AX87" s="171">
        <v>9.0060994835806998</v>
      </c>
      <c r="AY87" s="171">
        <v>10.152518304120999</v>
      </c>
      <c r="AZ87" s="171">
        <v>9.2220213364778996</v>
      </c>
      <c r="BA87" s="171">
        <v>10.370614209337001</v>
      </c>
      <c r="BB87" s="171">
        <v>10.570683496514</v>
      </c>
      <c r="BC87" s="171">
        <v>11.849109005762999</v>
      </c>
      <c r="BD87" s="171">
        <v>12.292755850365999</v>
      </c>
    </row>
    <row r="88" spans="1:56" x14ac:dyDescent="0.2">
      <c r="A88" s="170" t="s">
        <v>50</v>
      </c>
      <c r="B88" s="171">
        <v>15.879116783828</v>
      </c>
      <c r="C88" s="171">
        <v>16.113156839786001</v>
      </c>
      <c r="D88" s="171">
        <v>15.79122739508</v>
      </c>
      <c r="E88" s="171">
        <v>17.324766641114</v>
      </c>
      <c r="F88" s="171">
        <v>18.662413777726002</v>
      </c>
      <c r="G88" s="171">
        <v>19.711597048207</v>
      </c>
      <c r="H88" s="171">
        <v>19.415144697639001</v>
      </c>
      <c r="I88" s="171">
        <v>19.837970234901</v>
      </c>
      <c r="J88" s="171">
        <v>21.375463616045</v>
      </c>
      <c r="K88" s="171">
        <v>22.435224874422001</v>
      </c>
      <c r="L88" s="171">
        <v>20.815390830121999</v>
      </c>
      <c r="M88" s="171">
        <v>22.636914147843001</v>
      </c>
      <c r="N88" s="171">
        <v>23.813814590134999</v>
      </c>
      <c r="O88" s="171">
        <v>27.603132856793</v>
      </c>
      <c r="P88" s="171">
        <v>27.881481003847</v>
      </c>
      <c r="Q88" s="171">
        <v>28.655737548737999</v>
      </c>
      <c r="R88" s="171">
        <v>31.18246889373</v>
      </c>
      <c r="S88" s="171">
        <v>30.409166612669999</v>
      </c>
      <c r="T88" s="171">
        <v>33.421904176616003</v>
      </c>
      <c r="U88" s="171">
        <v>31.966556462817</v>
      </c>
      <c r="V88" s="171">
        <v>24.023590904329001</v>
      </c>
      <c r="W88" s="171">
        <v>17.739268323373999</v>
      </c>
      <c r="X88" s="171">
        <v>16.388229916446999</v>
      </c>
      <c r="Y88" s="171">
        <v>16.646796077425002</v>
      </c>
      <c r="Z88" s="171">
        <v>15.974384059246001</v>
      </c>
      <c r="AA88" s="171">
        <v>16.501529107237001</v>
      </c>
      <c r="AB88" s="171">
        <v>17.204343488607002</v>
      </c>
      <c r="AC88" s="171">
        <v>18.310621863664998</v>
      </c>
      <c r="AD88" s="171">
        <v>19.027498370105</v>
      </c>
      <c r="AE88" s="171">
        <v>19.938147467491</v>
      </c>
      <c r="AF88" s="171">
        <v>19.377991289690002</v>
      </c>
      <c r="AG88" s="171">
        <v>20.543400810045998</v>
      </c>
      <c r="AH88" s="171">
        <v>21.358983697083001</v>
      </c>
      <c r="AI88" s="171">
        <v>22.748739816208001</v>
      </c>
      <c r="AJ88" s="171">
        <v>22.728086410252001</v>
      </c>
      <c r="AK88" s="171">
        <v>22.850656035206999</v>
      </c>
      <c r="AL88" s="171">
        <v>23.03657518596</v>
      </c>
      <c r="AM88" s="171">
        <v>24.505747614394998</v>
      </c>
      <c r="AN88" s="171">
        <v>23.322082789784002</v>
      </c>
      <c r="AO88" s="171">
        <v>21.673117964601001</v>
      </c>
      <c r="AP88" s="171">
        <v>20.940476701447999</v>
      </c>
      <c r="AQ88" s="171">
        <v>20.454081398557999</v>
      </c>
      <c r="AR88" s="171">
        <v>18.787235763108001</v>
      </c>
      <c r="AS88" s="171">
        <v>18.381283015834001</v>
      </c>
      <c r="AT88" s="171">
        <v>17.677063293254999</v>
      </c>
      <c r="AU88" s="171">
        <v>18.024511324270001</v>
      </c>
      <c r="AV88" s="171">
        <v>18.274585655553999</v>
      </c>
      <c r="AW88" s="171">
        <v>18.797129348654</v>
      </c>
      <c r="AX88" s="171">
        <v>17.766114892956999</v>
      </c>
      <c r="AY88" s="171">
        <v>17.972234845765001</v>
      </c>
      <c r="AZ88" s="171">
        <v>17.191464488718999</v>
      </c>
      <c r="BA88" s="171">
        <v>17.506721431738999</v>
      </c>
      <c r="BB88" s="171">
        <v>17.634551199076</v>
      </c>
      <c r="BC88" s="171">
        <v>18.664427459029</v>
      </c>
      <c r="BD88" s="171">
        <v>18.679585272006001</v>
      </c>
    </row>
    <row r="89" spans="1:56" x14ac:dyDescent="0.2">
      <c r="A89" s="170" t="s">
        <v>142</v>
      </c>
      <c r="B89" s="171">
        <v>0.53358119889473998</v>
      </c>
      <c r="C89" s="171">
        <v>0.5384852818311</v>
      </c>
      <c r="D89" s="171">
        <v>0.52276633828192998</v>
      </c>
      <c r="E89" s="171">
        <v>0.55008053501356002</v>
      </c>
      <c r="F89" s="171">
        <v>0.59922246415438996</v>
      </c>
      <c r="G89" s="171">
        <v>0.60596271655250999</v>
      </c>
      <c r="H89" s="171">
        <v>0.81111131959083005</v>
      </c>
      <c r="I89" s="171">
        <v>0.84689535578647002</v>
      </c>
      <c r="J89" s="171">
        <v>0.88642092519958005</v>
      </c>
      <c r="K89" s="171">
        <v>0.86856529490252998</v>
      </c>
      <c r="L89" s="171">
        <v>0.85911681361650005</v>
      </c>
      <c r="M89" s="171">
        <v>0.75334915343094</v>
      </c>
      <c r="N89" s="171">
        <v>0.89300059018015998</v>
      </c>
      <c r="O89" s="171">
        <v>0.98323506854721998</v>
      </c>
      <c r="P89" s="171">
        <v>1.0128254287389999</v>
      </c>
      <c r="Q89" s="171">
        <v>1.0469573543410999</v>
      </c>
      <c r="R89" s="171">
        <v>0.97911457154785997</v>
      </c>
      <c r="S89" s="171">
        <v>1.0568022607723999</v>
      </c>
      <c r="T89" s="171">
        <v>1.1320809357112001</v>
      </c>
      <c r="U89" s="171">
        <v>1.1616115510527001</v>
      </c>
      <c r="V89" s="171">
        <v>1.1416007093825</v>
      </c>
      <c r="W89" s="171">
        <v>1.1141374729125999</v>
      </c>
      <c r="X89" s="171">
        <v>1.0366120400607</v>
      </c>
      <c r="Y89" s="171">
        <v>0.87753322047271998</v>
      </c>
      <c r="Z89" s="171">
        <v>0.41418579957381002</v>
      </c>
      <c r="AA89" s="171">
        <v>1.1266461566138</v>
      </c>
      <c r="AB89" s="171">
        <v>1.2805679851403999</v>
      </c>
      <c r="AC89" s="171">
        <v>1.4957392315789999</v>
      </c>
      <c r="AD89" s="171">
        <v>1.5326807350653999</v>
      </c>
      <c r="AE89" s="171">
        <v>1.6029612961091</v>
      </c>
      <c r="AF89" s="171">
        <v>1.6950506907786</v>
      </c>
      <c r="AG89" s="171">
        <v>1.7279797829086001</v>
      </c>
      <c r="AH89" s="171">
        <v>1.9514759285562999</v>
      </c>
      <c r="AI89" s="171">
        <v>1.9374196665086001</v>
      </c>
      <c r="AJ89" s="171">
        <v>1.790789244658</v>
      </c>
      <c r="AK89" s="171">
        <v>1.8290742250815</v>
      </c>
      <c r="AL89" s="171">
        <v>1.8514185954750999</v>
      </c>
      <c r="AM89" s="171">
        <v>2.183836122577</v>
      </c>
      <c r="AN89" s="171">
        <v>2.1633393673847001</v>
      </c>
      <c r="AO89" s="171">
        <v>2.1233439763550002</v>
      </c>
      <c r="AP89" s="171">
        <v>2.5988818252887</v>
      </c>
      <c r="AQ89" s="171">
        <v>2.9444124018347999</v>
      </c>
      <c r="AR89" s="171">
        <v>2.7585924671423001</v>
      </c>
      <c r="AS89" s="171">
        <v>2.9774487160133001</v>
      </c>
      <c r="AT89" s="171">
        <v>3.228281587563</v>
      </c>
      <c r="AU89" s="171">
        <v>3.4939657714819998</v>
      </c>
      <c r="AV89" s="171">
        <v>3.5780406897165999</v>
      </c>
      <c r="AW89" s="171">
        <v>3.5866515522654998</v>
      </c>
      <c r="AX89" s="171">
        <v>3.55768229785</v>
      </c>
      <c r="AY89" s="171">
        <v>3.5949221660255</v>
      </c>
      <c r="AZ89" s="171">
        <v>3.4445366079208002</v>
      </c>
      <c r="BA89" s="171">
        <v>3.4082669459449999</v>
      </c>
      <c r="BB89" s="171">
        <v>3.3893485514733999</v>
      </c>
      <c r="BC89" s="171">
        <v>3.3805375145631</v>
      </c>
      <c r="BD89" s="171">
        <v>3.5137979374136998</v>
      </c>
    </row>
    <row r="90" spans="1:56" x14ac:dyDescent="0.2">
      <c r="A90" s="170" t="s">
        <v>57</v>
      </c>
      <c r="B90" s="171">
        <v>66.277674935731</v>
      </c>
      <c r="C90" s="171">
        <v>67.928241381218001</v>
      </c>
      <c r="D90" s="171">
        <v>70.055633780462998</v>
      </c>
      <c r="E90" s="171">
        <v>74.875092804652994</v>
      </c>
      <c r="F90" s="171">
        <v>76.921920437986998</v>
      </c>
      <c r="G90" s="171">
        <v>78.415592523634004</v>
      </c>
      <c r="H90" s="171">
        <v>82.387417521087997</v>
      </c>
      <c r="I90" s="171">
        <v>86.284548178262995</v>
      </c>
      <c r="J90" s="171">
        <v>93.699562000222997</v>
      </c>
      <c r="K90" s="171">
        <v>92.340451429850006</v>
      </c>
      <c r="L90" s="171">
        <v>91.608812546736999</v>
      </c>
      <c r="M90" s="171">
        <v>90.365184088405002</v>
      </c>
      <c r="N90" s="171">
        <v>90.559405946498003</v>
      </c>
      <c r="O90" s="171">
        <v>86.845625802775004</v>
      </c>
      <c r="P90" s="171">
        <v>88.411658550138995</v>
      </c>
      <c r="Q90" s="171">
        <v>88.352555164738007</v>
      </c>
      <c r="R90" s="171">
        <v>86.960629630255994</v>
      </c>
      <c r="S90" s="171">
        <v>88.067264586037993</v>
      </c>
      <c r="T90" s="171">
        <v>83.360854457388001</v>
      </c>
      <c r="U90" s="171">
        <v>81.112017982636999</v>
      </c>
      <c r="V90" s="171">
        <v>72.325278828864995</v>
      </c>
      <c r="W90" s="171">
        <v>68.431592861102999</v>
      </c>
      <c r="X90" s="171">
        <v>61.718940533599003</v>
      </c>
      <c r="Y90" s="171">
        <v>62.712790770790001</v>
      </c>
      <c r="Z90" s="171">
        <v>62.459664937732001</v>
      </c>
      <c r="AA90" s="171">
        <v>62.367251715568003</v>
      </c>
      <c r="AB90" s="171">
        <v>63.594913860497002</v>
      </c>
      <c r="AC90" s="171">
        <v>62.304317947123003</v>
      </c>
      <c r="AD90" s="171">
        <v>62.207256024109</v>
      </c>
      <c r="AE90" s="171">
        <v>62.614805100917003</v>
      </c>
      <c r="AF90" s="171">
        <v>59.462284486618003</v>
      </c>
      <c r="AG90" s="171">
        <v>61.005134525503003</v>
      </c>
      <c r="AH90" s="171">
        <v>59.982415624749997</v>
      </c>
      <c r="AI90" s="171">
        <v>62.681028518658998</v>
      </c>
      <c r="AJ90" s="171">
        <v>60.819525428355</v>
      </c>
      <c r="AK90" s="171">
        <v>61.215296456033002</v>
      </c>
      <c r="AL90" s="171">
        <v>60.679678094636003</v>
      </c>
      <c r="AM90" s="171">
        <v>59.145102430889999</v>
      </c>
      <c r="AN90" s="171">
        <v>57.838406924682999</v>
      </c>
      <c r="AO90" s="171">
        <v>51.701429144286003</v>
      </c>
      <c r="AP90" s="171">
        <v>52.346295592017</v>
      </c>
      <c r="AQ90" s="171">
        <v>51.436733175973004</v>
      </c>
      <c r="AR90" s="171">
        <v>47.652702090920997</v>
      </c>
      <c r="AS90" s="171">
        <v>44.796584687676997</v>
      </c>
      <c r="AT90" s="171">
        <v>44.832155309614002</v>
      </c>
      <c r="AU90" s="171">
        <v>47.541004567487001</v>
      </c>
      <c r="AV90" s="171">
        <v>48.265087327499998</v>
      </c>
      <c r="AW90" s="171">
        <v>51.134554091844002</v>
      </c>
      <c r="AX90" s="171">
        <v>51.259536300907001</v>
      </c>
      <c r="AY90" s="171">
        <v>51.502786870123998</v>
      </c>
      <c r="AZ90" s="171">
        <v>49.652119703103999</v>
      </c>
      <c r="BA90" s="171">
        <v>50.986015631710004</v>
      </c>
      <c r="BB90" s="171">
        <v>47.573289639530998</v>
      </c>
      <c r="BC90" s="171">
        <v>42.977571433370997</v>
      </c>
      <c r="BD90" s="171">
        <v>42.626870832580003</v>
      </c>
    </row>
    <row r="91" spans="1:56" x14ac:dyDescent="0.2">
      <c r="A91" s="170" t="s">
        <v>146</v>
      </c>
      <c r="B91" s="171">
        <v>31.123671355165001</v>
      </c>
      <c r="C91" s="171">
        <v>31.496129801631</v>
      </c>
      <c r="D91" s="171">
        <v>37.263372888020001</v>
      </c>
      <c r="E91" s="171">
        <v>42.033315962163996</v>
      </c>
      <c r="F91" s="171">
        <v>46.956607630763997</v>
      </c>
      <c r="G91" s="171">
        <v>48.794745084581997</v>
      </c>
      <c r="H91" s="171">
        <v>52.527132834611997</v>
      </c>
      <c r="I91" s="171">
        <v>71.798712756477002</v>
      </c>
      <c r="J91" s="171">
        <v>84.466596813096004</v>
      </c>
      <c r="K91" s="171">
        <v>90.919613416949005</v>
      </c>
      <c r="L91" s="171">
        <v>90.599421870642999</v>
      </c>
      <c r="M91" s="171">
        <v>95.658664301089004</v>
      </c>
      <c r="N91" s="171">
        <v>96.401959051296004</v>
      </c>
      <c r="O91" s="171">
        <v>95.422078930585997</v>
      </c>
      <c r="P91" s="171">
        <v>97.644724558815994</v>
      </c>
      <c r="Q91" s="171">
        <v>106.03832116693999</v>
      </c>
      <c r="R91" s="171">
        <v>117.1036071681</v>
      </c>
      <c r="S91" s="171">
        <v>120.21501788656001</v>
      </c>
      <c r="T91" s="171">
        <v>128.66807352429001</v>
      </c>
      <c r="U91" s="171">
        <v>134.48484100976</v>
      </c>
      <c r="V91" s="171">
        <v>161.76869938825999</v>
      </c>
      <c r="W91" s="171">
        <v>174.65926631916</v>
      </c>
      <c r="X91" s="171">
        <v>182.55244991787001</v>
      </c>
      <c r="Y91" s="171">
        <v>199.85070935821</v>
      </c>
      <c r="Z91" s="171">
        <v>212.74748648583</v>
      </c>
      <c r="AA91" s="171">
        <v>239.09897659178</v>
      </c>
      <c r="AB91" s="171">
        <v>252.00755901183999</v>
      </c>
      <c r="AC91" s="171">
        <v>275.52070295095001</v>
      </c>
      <c r="AD91" s="171">
        <v>278.24342384942003</v>
      </c>
      <c r="AE91" s="171">
        <v>295.25000655686</v>
      </c>
      <c r="AF91" s="171">
        <v>299.07024426231999</v>
      </c>
      <c r="AG91" s="171">
        <v>319.56204420639</v>
      </c>
      <c r="AH91" s="171">
        <v>324.93886132313003</v>
      </c>
      <c r="AI91" s="171">
        <v>353.62301953989999</v>
      </c>
      <c r="AJ91" s="171">
        <v>360.15132258207001</v>
      </c>
      <c r="AK91" s="171">
        <v>362.59704711997</v>
      </c>
      <c r="AL91" s="171">
        <v>383.41936840828998</v>
      </c>
      <c r="AM91" s="171">
        <v>401.79343342815002</v>
      </c>
      <c r="AN91" s="171">
        <v>397.25536818377998</v>
      </c>
      <c r="AO91" s="171">
        <v>411.34907512424002</v>
      </c>
      <c r="AP91" s="171">
        <v>443.68204157928</v>
      </c>
      <c r="AQ91" s="171">
        <v>499.93621309613002</v>
      </c>
      <c r="AR91" s="171">
        <v>504.25724492439002</v>
      </c>
      <c r="AS91" s="171">
        <v>474.96511704759001</v>
      </c>
      <c r="AT91" s="171">
        <v>505.0761701797</v>
      </c>
      <c r="AU91" s="171">
        <v>512.39725963530998</v>
      </c>
      <c r="AV91" s="171">
        <v>507.09651282072002</v>
      </c>
      <c r="AW91" s="171">
        <v>535.74741146318001</v>
      </c>
      <c r="AX91" s="171">
        <v>596.46922921225996</v>
      </c>
      <c r="AY91" s="171">
        <v>637.56915886826005</v>
      </c>
      <c r="AZ91" s="171">
        <v>596.28393103194003</v>
      </c>
      <c r="BA91" s="171">
        <v>622.68684208432001</v>
      </c>
      <c r="BB91" s="171">
        <v>722.69957711868005</v>
      </c>
      <c r="BC91" s="171">
        <v>772.56178765568995</v>
      </c>
      <c r="BD91" s="171">
        <v>812.20415922000996</v>
      </c>
    </row>
    <row r="92" spans="1:56" x14ac:dyDescent="0.2">
      <c r="A92" s="170" t="s">
        <v>26</v>
      </c>
      <c r="B92" s="171">
        <v>212.79611127536</v>
      </c>
      <c r="C92" s="171">
        <v>213.28969212144</v>
      </c>
      <c r="D92" s="171">
        <v>221.38910751277001</v>
      </c>
      <c r="E92" s="171">
        <v>220.04660552586</v>
      </c>
      <c r="F92" s="171">
        <v>235.85503816664999</v>
      </c>
      <c r="G92" s="171">
        <v>251.14900551596</v>
      </c>
      <c r="H92" s="171">
        <v>268.53055175851</v>
      </c>
      <c r="I92" s="171">
        <v>273.62573056378</v>
      </c>
      <c r="J92" s="171">
        <v>268.16683188752</v>
      </c>
      <c r="K92" s="171">
        <v>288.22573225513997</v>
      </c>
      <c r="L92" s="171">
        <v>303.5715530045</v>
      </c>
      <c r="M92" s="171">
        <v>333.98344178559</v>
      </c>
      <c r="N92" s="171">
        <v>351.89861310595001</v>
      </c>
      <c r="O92" s="171">
        <v>374.59206804292</v>
      </c>
      <c r="P92" s="171">
        <v>412.85637761402</v>
      </c>
      <c r="Q92" s="171">
        <v>431.40626237718999</v>
      </c>
      <c r="R92" s="171">
        <v>468.59231230865998</v>
      </c>
      <c r="S92" s="171">
        <v>501.42828931400999</v>
      </c>
      <c r="T92" s="171">
        <v>532.29272839486998</v>
      </c>
      <c r="U92" s="171">
        <v>570.11842366853</v>
      </c>
      <c r="V92" s="171">
        <v>600.68118177472002</v>
      </c>
      <c r="W92" s="171">
        <v>646.38048948560004</v>
      </c>
      <c r="X92" s="171">
        <v>669.65640126465996</v>
      </c>
      <c r="Y92" s="171">
        <v>699.74722361678005</v>
      </c>
      <c r="Z92" s="171">
        <v>743.84937503297999</v>
      </c>
      <c r="AA92" s="171">
        <v>796.44517576554995</v>
      </c>
      <c r="AB92" s="171">
        <v>833.48834617744001</v>
      </c>
      <c r="AC92" s="171">
        <v>877.68102591681998</v>
      </c>
      <c r="AD92" s="171">
        <v>900.59553614312995</v>
      </c>
      <c r="AE92" s="171">
        <v>961.59426103062003</v>
      </c>
      <c r="AF92" s="171">
        <v>996.89091499450001</v>
      </c>
      <c r="AG92" s="171">
        <v>1012.9980302927</v>
      </c>
      <c r="AH92" s="171">
        <v>1051.0845848893</v>
      </c>
      <c r="AI92" s="171">
        <v>1083.0139783177999</v>
      </c>
      <c r="AJ92" s="171">
        <v>1168.0564746713001</v>
      </c>
      <c r="AK92" s="171">
        <v>1217.7272719993</v>
      </c>
      <c r="AL92" s="171">
        <v>1299.6787297814001</v>
      </c>
      <c r="AM92" s="171">
        <v>1415.2654642105999</v>
      </c>
      <c r="AN92" s="171">
        <v>1519.7703803641</v>
      </c>
      <c r="AO92" s="171">
        <v>1621.1796517946</v>
      </c>
      <c r="AP92" s="171">
        <v>1730.0541524083001</v>
      </c>
      <c r="AQ92" s="171">
        <v>1845.6437406072</v>
      </c>
      <c r="AR92" s="171">
        <v>2015.2875618264</v>
      </c>
      <c r="AS92" s="171">
        <v>2072.6256129144999</v>
      </c>
      <c r="AT92" s="171">
        <v>2237.6647335820999</v>
      </c>
      <c r="AU92" s="171">
        <v>2278.2296054181002</v>
      </c>
      <c r="AV92" s="171">
        <v>2311.9771193593001</v>
      </c>
      <c r="AW92" s="171">
        <v>2441.2014618621001</v>
      </c>
      <c r="AX92" s="171">
        <v>2556.7189118845999</v>
      </c>
      <c r="AY92" s="171">
        <v>2551.4850978520999</v>
      </c>
      <c r="AZ92" s="171">
        <v>2356.9589913082</v>
      </c>
      <c r="BA92" s="171">
        <v>2597.9343232087999</v>
      </c>
      <c r="BB92" s="171">
        <v>2807.0804751892001</v>
      </c>
      <c r="BC92" s="171">
        <v>3014.5226251140998</v>
      </c>
      <c r="BD92" s="171">
        <v>3153.8291299712</v>
      </c>
    </row>
    <row r="93" spans="1:56" x14ac:dyDescent="0.2">
      <c r="A93" s="170" t="s">
        <v>58</v>
      </c>
      <c r="B93" s="171">
        <v>20.662371311695001</v>
      </c>
      <c r="C93" s="171">
        <v>23.142494351033001</v>
      </c>
      <c r="D93" s="171">
        <v>22.770982156717999</v>
      </c>
      <c r="E93" s="171">
        <v>22.339013616985</v>
      </c>
      <c r="F93" s="171">
        <v>24.171865430280999</v>
      </c>
      <c r="G93" s="171">
        <v>22.709020833225999</v>
      </c>
      <c r="H93" s="171">
        <v>23.27779833856</v>
      </c>
      <c r="I93" s="171">
        <v>24.868807491670999</v>
      </c>
      <c r="J93" s="171">
        <v>24.668569685263002</v>
      </c>
      <c r="K93" s="171">
        <v>29.015324496862998</v>
      </c>
      <c r="L93" s="171">
        <v>27.894248674879002</v>
      </c>
      <c r="M93" s="171">
        <v>27.666726986267999</v>
      </c>
      <c r="N93" s="171">
        <v>27.377200841909001</v>
      </c>
      <c r="O93" s="171">
        <v>26.971580529554998</v>
      </c>
      <c r="P93" s="171">
        <v>26.987339576177</v>
      </c>
      <c r="Q93" s="171">
        <v>28.591039142014001</v>
      </c>
      <c r="R93" s="171">
        <v>29.552704984009001</v>
      </c>
      <c r="S93" s="171">
        <v>31.113684649858001</v>
      </c>
      <c r="T93" s="171">
        <v>30.231058315929999</v>
      </c>
      <c r="U93" s="171">
        <v>31.273870274096002</v>
      </c>
      <c r="V93" s="171">
        <v>32.339168256444999</v>
      </c>
      <c r="W93" s="171">
        <v>32.874314725571999</v>
      </c>
      <c r="X93" s="171">
        <v>32.766868762332003</v>
      </c>
      <c r="Y93" s="171">
        <v>33.001345336771998</v>
      </c>
      <c r="Z93" s="171">
        <v>34.219502617567997</v>
      </c>
      <c r="AA93" s="171">
        <v>34.788477632416999</v>
      </c>
      <c r="AB93" s="171">
        <v>36.107209750571997</v>
      </c>
      <c r="AC93" s="171">
        <v>37.363207436662002</v>
      </c>
      <c r="AD93" s="171">
        <v>39.783959624623002</v>
      </c>
      <c r="AE93" s="171">
        <v>41.220672193348001</v>
      </c>
      <c r="AF93" s="171">
        <v>43.826988079507998</v>
      </c>
      <c r="AG93" s="171">
        <v>46.050686261468002</v>
      </c>
      <c r="AH93" s="171">
        <v>44.983131685703</v>
      </c>
      <c r="AI93" s="171">
        <v>44.468486164460998</v>
      </c>
      <c r="AJ93" s="171">
        <v>44.991302902714999</v>
      </c>
      <c r="AK93" s="171">
        <v>47.073786795362999</v>
      </c>
      <c r="AL93" s="171">
        <v>47.688211147697999</v>
      </c>
      <c r="AM93" s="171">
        <v>46.944937469370998</v>
      </c>
      <c r="AN93" s="171">
        <v>46.281414762666998</v>
      </c>
      <c r="AO93" s="171">
        <v>41.173521497347998</v>
      </c>
      <c r="AP93" s="171">
        <v>40.924860228973998</v>
      </c>
      <c r="AQ93" s="171">
        <v>37.144048702524998</v>
      </c>
      <c r="AR93" s="171">
        <v>37.602211495288003</v>
      </c>
      <c r="AS93" s="171">
        <v>36.333752928906002</v>
      </c>
      <c r="AT93" s="171">
        <v>36.139091795389</v>
      </c>
      <c r="AU93" s="171">
        <v>37.648010837171</v>
      </c>
      <c r="AV93" s="171">
        <v>39.513255874690003</v>
      </c>
      <c r="AW93" s="171">
        <v>38.263175720709</v>
      </c>
      <c r="AX93" s="171">
        <v>38.025188145512999</v>
      </c>
      <c r="AY93" s="171">
        <v>36.369025082366001</v>
      </c>
      <c r="AZ93" s="171">
        <v>34.293276474381003</v>
      </c>
      <c r="BA93" s="171">
        <v>36.382619335496003</v>
      </c>
      <c r="BB93" s="171">
        <v>35.686105678061999</v>
      </c>
      <c r="BC93" s="171">
        <v>32.862940088889999</v>
      </c>
      <c r="BD93" s="171">
        <v>32.56928380339</v>
      </c>
    </row>
    <row r="94" spans="1:56" x14ac:dyDescent="0.2">
      <c r="A94" s="170" t="s">
        <v>147</v>
      </c>
      <c r="B94" s="171">
        <v>80.403542046317</v>
      </c>
      <c r="C94" s="171">
        <v>86.189721098524004</v>
      </c>
      <c r="D94" s="171">
        <v>96.235780643851001</v>
      </c>
      <c r="E94" s="171">
        <v>114.72572358922</v>
      </c>
      <c r="F94" s="171">
        <v>121.70454947322</v>
      </c>
      <c r="G94" s="171">
        <v>124.10489133961001</v>
      </c>
      <c r="H94" s="171">
        <v>143.19525978606001</v>
      </c>
      <c r="I94" s="171">
        <v>150.15811675435</v>
      </c>
      <c r="J94" s="171">
        <v>146.29812109028001</v>
      </c>
      <c r="K94" s="171">
        <v>136.29333916652999</v>
      </c>
      <c r="L94" s="171">
        <v>116.39943567454</v>
      </c>
      <c r="M94" s="171">
        <v>115.22042684357</v>
      </c>
      <c r="N94" s="171">
        <v>141.36751265967999</v>
      </c>
      <c r="O94" s="171">
        <v>159.66859721239999</v>
      </c>
      <c r="P94" s="171">
        <v>157.07923600385999</v>
      </c>
      <c r="Q94" s="171">
        <v>167.24043173606</v>
      </c>
      <c r="R94" s="171">
        <v>156.0291461313</v>
      </c>
      <c r="S94" s="171">
        <v>164.96055671817001</v>
      </c>
      <c r="T94" s="171">
        <v>166.44965982525</v>
      </c>
      <c r="U94" s="171">
        <v>178.65544617719999</v>
      </c>
      <c r="V94" s="171">
        <v>208.47488679661001</v>
      </c>
      <c r="W94" s="171">
        <v>230.22669710592999</v>
      </c>
      <c r="X94" s="171">
        <v>244.52562579597</v>
      </c>
      <c r="Y94" s="171">
        <v>243.3102872016</v>
      </c>
      <c r="Z94" s="171">
        <v>277.55153954574001</v>
      </c>
      <c r="AA94" s="171">
        <v>283.369352746</v>
      </c>
      <c r="AB94" s="171">
        <v>294.16488762034999</v>
      </c>
      <c r="AC94" s="171">
        <v>307.29125850404</v>
      </c>
      <c r="AD94" s="171">
        <v>307.05165716520003</v>
      </c>
      <c r="AE94" s="171">
        <v>335.85622304928</v>
      </c>
      <c r="AF94" s="171">
        <v>353.93958871539002</v>
      </c>
      <c r="AG94" s="171">
        <v>368.16390258089001</v>
      </c>
      <c r="AH94" s="171">
        <v>384.32502655242001</v>
      </c>
      <c r="AI94" s="171">
        <v>405.59594979065997</v>
      </c>
      <c r="AJ94" s="171">
        <v>434.97422564127999</v>
      </c>
      <c r="AK94" s="171">
        <v>468.98986507680002</v>
      </c>
      <c r="AL94" s="171">
        <v>506.04862544363999</v>
      </c>
      <c r="AM94" s="171">
        <v>538.53041277804004</v>
      </c>
      <c r="AN94" s="171">
        <v>555.15956625458</v>
      </c>
      <c r="AO94" s="171">
        <v>573.21462670597998</v>
      </c>
      <c r="AP94" s="171">
        <v>576.74980430819005</v>
      </c>
      <c r="AQ94" s="171">
        <v>585.91981603852003</v>
      </c>
      <c r="AR94" s="171">
        <v>592.47785865809999</v>
      </c>
      <c r="AS94" s="171">
        <v>612.63150295452999</v>
      </c>
      <c r="AT94" s="171">
        <v>636.53991546532995</v>
      </c>
      <c r="AU94" s="171">
        <v>629.49016724815999</v>
      </c>
      <c r="AV94" s="171">
        <v>642.30629446438002</v>
      </c>
      <c r="AW94" s="171">
        <v>666.38084720068002</v>
      </c>
      <c r="AX94" s="171">
        <v>661.44994882888</v>
      </c>
      <c r="AY94" s="171">
        <v>712.58040204601002</v>
      </c>
      <c r="AZ94" s="171">
        <v>735.87087945076996</v>
      </c>
      <c r="BA94" s="171">
        <v>784.26463835699997</v>
      </c>
      <c r="BB94" s="171">
        <v>792.05891355557003</v>
      </c>
      <c r="BC94" s="171">
        <v>816.13303416964004</v>
      </c>
      <c r="BD94" s="171">
        <v>828.98958495779004</v>
      </c>
    </row>
    <row r="95" spans="1:56" x14ac:dyDescent="0.2">
      <c r="A95" s="170" t="s">
        <v>148</v>
      </c>
      <c r="B95" s="171">
        <v>23.561141418076001</v>
      </c>
      <c r="C95" s="171">
        <v>27.538205465122001</v>
      </c>
      <c r="D95" s="171">
        <v>27.394053443282001</v>
      </c>
      <c r="E95" s="171">
        <v>30.063704814809999</v>
      </c>
      <c r="F95" s="171">
        <v>32.355982648664003</v>
      </c>
      <c r="G95" s="171">
        <v>37.027033486393002</v>
      </c>
      <c r="H95" s="171">
        <v>46.459761117779003</v>
      </c>
      <c r="I95" s="171">
        <v>42.633949007961</v>
      </c>
      <c r="J95" s="171">
        <v>46.909494503773999</v>
      </c>
      <c r="K95" s="171">
        <v>58.092207531794003</v>
      </c>
      <c r="L95" s="171">
        <v>52.234957600112999</v>
      </c>
      <c r="M95" s="171">
        <v>36.302858214996</v>
      </c>
      <c r="N95" s="171">
        <v>38.521471425297001</v>
      </c>
      <c r="O95" s="171">
        <v>42.379792470048997</v>
      </c>
      <c r="P95" s="171">
        <v>47.717957360686</v>
      </c>
      <c r="Q95" s="171">
        <v>54.719580339747999</v>
      </c>
      <c r="R95" s="171">
        <v>61.416625058822</v>
      </c>
      <c r="S95" s="171">
        <v>61.145629163529001</v>
      </c>
      <c r="T95" s="171">
        <v>65.811051745621</v>
      </c>
      <c r="U95" s="171">
        <v>73.493377799563007</v>
      </c>
      <c r="V95" s="171">
        <v>69.444529362522999</v>
      </c>
      <c r="W95" s="171">
        <v>54.450922821962003</v>
      </c>
      <c r="X95" s="171">
        <v>75.774159676359005</v>
      </c>
      <c r="Y95" s="171">
        <v>100.17112811449999</v>
      </c>
      <c r="Z95" s="171">
        <v>109.95459840673</v>
      </c>
      <c r="AA95" s="171">
        <v>109.09998228082</v>
      </c>
      <c r="AB95" s="171">
        <v>100.6647222169</v>
      </c>
      <c r="AC95" s="171">
        <v>121.12112887491</v>
      </c>
      <c r="AD95" s="171">
        <v>94.267731865814</v>
      </c>
      <c r="AE95" s="171">
        <v>74.302694126476993</v>
      </c>
      <c r="AF95" s="171">
        <v>88.811043311304999</v>
      </c>
      <c r="AG95" s="171">
        <v>100.6527769133</v>
      </c>
      <c r="AH95" s="171">
        <v>95.051759421216005</v>
      </c>
      <c r="AI95" s="171">
        <v>82.888450342880006</v>
      </c>
      <c r="AJ95" s="171">
        <v>90.321883074287001</v>
      </c>
      <c r="AK95" s="171">
        <v>87.236339071678998</v>
      </c>
      <c r="AL95" s="171">
        <v>84.863993558274004</v>
      </c>
      <c r="AM95" s="171">
        <v>78.430039597352007</v>
      </c>
      <c r="AN95" s="171">
        <v>90.671350664249999</v>
      </c>
      <c r="AO95" s="171">
        <v>96.850379021943994</v>
      </c>
      <c r="AP95" s="171">
        <v>111.49352857154</v>
      </c>
      <c r="AQ95" s="171">
        <v>115.90645486605</v>
      </c>
      <c r="AR95" s="171">
        <v>133.04476770530999</v>
      </c>
      <c r="AS95" s="171">
        <v>144.41016206467</v>
      </c>
      <c r="AT95" s="171">
        <v>138.287957173</v>
      </c>
      <c r="AU95" s="171">
        <v>137.90407402309</v>
      </c>
      <c r="AV95" s="171">
        <v>155.04423889839001</v>
      </c>
      <c r="AW95" s="171">
        <v>167.34526975041999</v>
      </c>
      <c r="AX95" s="171">
        <v>180.94292775461</v>
      </c>
      <c r="AY95" s="171">
        <v>193.64814221476001</v>
      </c>
      <c r="AZ95" s="171">
        <v>183.87433096807999</v>
      </c>
      <c r="BA95" s="171">
        <v>199.70982612773</v>
      </c>
      <c r="BB95" s="171">
        <v>222.27836454617</v>
      </c>
      <c r="BC95" s="171">
        <v>232.97596148522999</v>
      </c>
      <c r="BD95" s="171">
        <v>238.67039674755</v>
      </c>
    </row>
    <row r="96" spans="1:56" x14ac:dyDescent="0.2">
      <c r="A96" s="170" t="s">
        <v>145</v>
      </c>
      <c r="B96" s="171">
        <v>1.933379203803</v>
      </c>
      <c r="C96" s="171">
        <v>2.0317759349995002</v>
      </c>
      <c r="D96" s="171">
        <v>2.2450879084104001</v>
      </c>
      <c r="E96" s="171">
        <v>2.5817831034712002</v>
      </c>
      <c r="F96" s="171">
        <v>2.5269706575735</v>
      </c>
      <c r="G96" s="171">
        <v>2.3719009546494001</v>
      </c>
      <c r="H96" s="171">
        <v>2.3942996568769002</v>
      </c>
      <c r="I96" s="171">
        <v>2.4639971607192002</v>
      </c>
      <c r="J96" s="171">
        <v>2.5390637583846001</v>
      </c>
      <c r="K96" s="171">
        <v>2.6261139423061999</v>
      </c>
      <c r="L96" s="171">
        <v>2.4308216675723</v>
      </c>
      <c r="M96" s="171">
        <v>2.3382510219299002</v>
      </c>
      <c r="N96" s="171">
        <v>1.9778377235739999</v>
      </c>
      <c r="O96" s="171">
        <v>2.0191704825946002</v>
      </c>
      <c r="P96" s="171">
        <v>2.2439669251885999</v>
      </c>
      <c r="Q96" s="171">
        <v>2.1331401979389999</v>
      </c>
      <c r="R96" s="171">
        <v>2.1402353417845998</v>
      </c>
      <c r="S96" s="171">
        <v>2.1781940997942999</v>
      </c>
      <c r="T96" s="171">
        <v>2.2991289232565002</v>
      </c>
      <c r="U96" s="171">
        <v>2.2993171990953001</v>
      </c>
      <c r="V96" s="171">
        <v>2.3396205157206</v>
      </c>
      <c r="W96" s="171">
        <v>2.2914857172254002</v>
      </c>
      <c r="X96" s="171">
        <v>2.3059532597587</v>
      </c>
      <c r="Y96" s="171">
        <v>2.4069170076352999</v>
      </c>
      <c r="Z96" s="171">
        <v>2.5206616930502999</v>
      </c>
      <c r="AA96" s="171">
        <v>2.4404275224331</v>
      </c>
      <c r="AB96" s="171">
        <v>2.7086485369943998</v>
      </c>
      <c r="AC96" s="171">
        <v>2.6246965527574999</v>
      </c>
      <c r="AD96" s="171">
        <v>2.7082216352019</v>
      </c>
      <c r="AE96" s="171">
        <v>2.740975738145</v>
      </c>
      <c r="AF96" s="171">
        <v>2.8524172197073998</v>
      </c>
      <c r="AG96" s="171">
        <v>2.9576064957064001</v>
      </c>
      <c r="AH96" s="171">
        <v>3.1288980792982</v>
      </c>
      <c r="AI96" s="171">
        <v>3.1000390247173999</v>
      </c>
      <c r="AJ96" s="171">
        <v>3.1756856359131</v>
      </c>
      <c r="AK96" s="171">
        <v>3.1273821761847</v>
      </c>
      <c r="AL96" s="171">
        <v>3.2417109403605</v>
      </c>
      <c r="AM96" s="171">
        <v>3.4751255788851001</v>
      </c>
      <c r="AN96" s="171">
        <v>3.7798116414053</v>
      </c>
      <c r="AO96" s="171">
        <v>3.8274001224176999</v>
      </c>
      <c r="AP96" s="171">
        <v>3.7364016729773</v>
      </c>
      <c r="AQ96" s="171">
        <v>3.6038319719212</v>
      </c>
      <c r="AR96" s="171">
        <v>3.6450990780704999</v>
      </c>
      <c r="AS96" s="171">
        <v>3.7105746005364999</v>
      </c>
      <c r="AT96" s="171">
        <v>3.4638507474659002</v>
      </c>
      <c r="AU96" s="171">
        <v>3.6291674580448001</v>
      </c>
      <c r="AV96" s="171">
        <v>3.1788620123248998</v>
      </c>
      <c r="AW96" s="171">
        <v>3.3299089844116998</v>
      </c>
      <c r="AX96" s="171">
        <v>3.2946239178016001</v>
      </c>
      <c r="AY96" s="171">
        <v>3.1768242258124002</v>
      </c>
      <c r="AZ96" s="171">
        <v>3.0717153368712999</v>
      </c>
      <c r="BA96" s="171">
        <v>3.1636527059623001</v>
      </c>
      <c r="BB96" s="171">
        <v>3.2394106136891998</v>
      </c>
      <c r="BC96" s="171">
        <v>3.2199816991338999</v>
      </c>
      <c r="BD96" s="171">
        <v>3.2929707091872999</v>
      </c>
    </row>
    <row r="97" spans="1:56" x14ac:dyDescent="0.2">
      <c r="A97" s="170" t="s">
        <v>149</v>
      </c>
      <c r="B97" s="171">
        <v>14.914602203137999</v>
      </c>
      <c r="C97" s="171">
        <v>14.931777460979999</v>
      </c>
      <c r="D97" s="171">
        <v>15.735877585260001</v>
      </c>
      <c r="E97" s="171">
        <v>16.846505404315</v>
      </c>
      <c r="F97" s="171">
        <v>17.302103074247</v>
      </c>
      <c r="G97" s="171">
        <v>18.195677572663001</v>
      </c>
      <c r="H97" s="171">
        <v>18.172556992954998</v>
      </c>
      <c r="I97" s="171">
        <v>18.963641544211001</v>
      </c>
      <c r="J97" s="171">
        <v>20.191498323975999</v>
      </c>
      <c r="K97" s="171">
        <v>20.564549904576001</v>
      </c>
      <c r="L97" s="171">
        <v>20.424036368502001</v>
      </c>
      <c r="M97" s="171">
        <v>21.269451336033001</v>
      </c>
      <c r="N97" s="171">
        <v>22.467177850405001</v>
      </c>
      <c r="O97" s="171">
        <v>23.292975708000998</v>
      </c>
      <c r="P97" s="171">
        <v>24.138917236862</v>
      </c>
      <c r="Q97" s="171">
        <v>25.810003970278</v>
      </c>
      <c r="R97" s="171">
        <v>28.120261728069</v>
      </c>
      <c r="S97" s="171">
        <v>30.683933194462</v>
      </c>
      <c r="T97" s="171">
        <v>32.560664813770998</v>
      </c>
      <c r="U97" s="171">
        <v>33.791755917201002</v>
      </c>
      <c r="V97" s="171">
        <v>35.222980993882999</v>
      </c>
      <c r="W97" s="171">
        <v>35.872048904373997</v>
      </c>
      <c r="X97" s="171">
        <v>38.407665161894002</v>
      </c>
      <c r="Y97" s="171">
        <v>42.116991471840002</v>
      </c>
      <c r="Z97" s="171">
        <v>45.080819143191</v>
      </c>
      <c r="AA97" s="171">
        <v>48.193772272196</v>
      </c>
      <c r="AB97" s="171">
        <v>51.264631364711001</v>
      </c>
      <c r="AC97" s="171">
        <v>52.934098350687002</v>
      </c>
      <c r="AD97" s="171">
        <v>53.503852542250002</v>
      </c>
      <c r="AE97" s="171">
        <v>54.944752597094997</v>
      </c>
      <c r="AF97" s="171">
        <v>59.283905781991002</v>
      </c>
      <c r="AG97" s="171">
        <v>59.233186513912003</v>
      </c>
      <c r="AH97" s="171">
        <v>62.486356166447997</v>
      </c>
      <c r="AI97" s="171">
        <v>64.250372573033005</v>
      </c>
      <c r="AJ97" s="171">
        <v>64.008807872605999</v>
      </c>
      <c r="AK97" s="171">
        <v>61.872778967774003</v>
      </c>
      <c r="AL97" s="171">
        <v>65.037914708052995</v>
      </c>
      <c r="AM97" s="171">
        <v>67.416375267564007</v>
      </c>
      <c r="AN97" s="171">
        <v>67.783136254937006</v>
      </c>
      <c r="AO97" s="171">
        <v>67.047554681726993</v>
      </c>
      <c r="AP97" s="171">
        <v>71.945185195543004</v>
      </c>
      <c r="AQ97" s="171">
        <v>71.139197263259007</v>
      </c>
      <c r="AR97" s="171">
        <v>77.589757009866005</v>
      </c>
      <c r="AS97" s="171">
        <v>68.287985253100999</v>
      </c>
      <c r="AT97" s="171">
        <v>65.924463250626005</v>
      </c>
      <c r="AU97" s="171">
        <v>67.991656335319007</v>
      </c>
      <c r="AV97" s="171">
        <v>67.552079657117005</v>
      </c>
      <c r="AW97" s="171">
        <v>67.822905117763</v>
      </c>
      <c r="AX97" s="171">
        <v>63.498172115587003</v>
      </c>
      <c r="AY97" s="171">
        <v>65.314464106925996</v>
      </c>
      <c r="AZ97" s="171">
        <v>61.392545166017001</v>
      </c>
      <c r="BA97" s="171">
        <v>60.971954521712</v>
      </c>
      <c r="BB97" s="171">
        <v>63.636359506736</v>
      </c>
      <c r="BC97" s="171">
        <v>60.480495176157</v>
      </c>
      <c r="BD97" s="171">
        <v>57.665412793538003</v>
      </c>
    </row>
    <row r="98" spans="1:56" x14ac:dyDescent="0.2">
      <c r="A98" s="170" t="s">
        <v>150</v>
      </c>
      <c r="B98" s="171">
        <v>314.60774440257001</v>
      </c>
      <c r="C98" s="171">
        <v>329.27423478741002</v>
      </c>
      <c r="D98" s="171">
        <v>347.37331885508002</v>
      </c>
      <c r="E98" s="171">
        <v>369.53143838080001</v>
      </c>
      <c r="F98" s="171">
        <v>372.05676456514999</v>
      </c>
      <c r="G98" s="171">
        <v>355.87768507147001</v>
      </c>
      <c r="H98" s="171">
        <v>382.54575841458001</v>
      </c>
      <c r="I98" s="171">
        <v>371.55474219489003</v>
      </c>
      <c r="J98" s="171">
        <v>378.94418036913999</v>
      </c>
      <c r="K98" s="171">
        <v>394.89207385385998</v>
      </c>
      <c r="L98" s="171">
        <v>397.65349687973003</v>
      </c>
      <c r="M98" s="171">
        <v>385.86636705324997</v>
      </c>
      <c r="N98" s="171">
        <v>377.68963330677002</v>
      </c>
      <c r="O98" s="171">
        <v>373.35332661433</v>
      </c>
      <c r="P98" s="171">
        <v>378.82905007990001</v>
      </c>
      <c r="Q98" s="171">
        <v>378.56551502264</v>
      </c>
      <c r="R98" s="171">
        <v>380.41680496466</v>
      </c>
      <c r="S98" s="171">
        <v>399.97512233753997</v>
      </c>
      <c r="T98" s="171">
        <v>404.73733384651001</v>
      </c>
      <c r="U98" s="171">
        <v>422.87050508218999</v>
      </c>
      <c r="V98" s="171">
        <v>426.05752918385002</v>
      </c>
      <c r="W98" s="171">
        <v>424.89454175682999</v>
      </c>
      <c r="X98" s="171">
        <v>423.05105081284</v>
      </c>
      <c r="Y98" s="171">
        <v>416.296295907</v>
      </c>
      <c r="Z98" s="171">
        <v>410.75039761830999</v>
      </c>
      <c r="AA98" s="171">
        <v>434.90882336542001</v>
      </c>
      <c r="AB98" s="171">
        <v>429.84676625434997</v>
      </c>
      <c r="AC98" s="171">
        <v>433.29984608874003</v>
      </c>
      <c r="AD98" s="171">
        <v>442.47461125161999</v>
      </c>
      <c r="AE98" s="171">
        <v>449.35683923085998</v>
      </c>
      <c r="AF98" s="171">
        <v>454.31909685887001</v>
      </c>
      <c r="AG98" s="171">
        <v>453.68036486022999</v>
      </c>
      <c r="AH98" s="171">
        <v>460.95704265263998</v>
      </c>
      <c r="AI98" s="171">
        <v>480.76059436029999</v>
      </c>
      <c r="AJ98" s="171">
        <v>492.16005555176002</v>
      </c>
      <c r="AK98" s="171">
        <v>493.07107859069998</v>
      </c>
      <c r="AL98" s="171">
        <v>487.52460110880997</v>
      </c>
      <c r="AM98" s="171">
        <v>480.32217723666997</v>
      </c>
      <c r="AN98" s="171">
        <v>464.97718121516999</v>
      </c>
      <c r="AO98" s="171">
        <v>413.80681099202002</v>
      </c>
      <c r="AP98" s="171">
        <v>423.63286346070998</v>
      </c>
      <c r="AQ98" s="171">
        <v>414.50410494171001</v>
      </c>
      <c r="AR98" s="171">
        <v>394.45368696473997</v>
      </c>
      <c r="AS98" s="171">
        <v>361.71433072039002</v>
      </c>
      <c r="AT98" s="171">
        <v>342.97555373802999</v>
      </c>
      <c r="AU98" s="171">
        <v>353.74011127108002</v>
      </c>
      <c r="AV98" s="171">
        <v>349.16965706706998</v>
      </c>
      <c r="AW98" s="171">
        <v>345.68171764627999</v>
      </c>
      <c r="AX98" s="171">
        <v>340.37335541018001</v>
      </c>
      <c r="AY98" s="171">
        <v>332.56199473360999</v>
      </c>
      <c r="AZ98" s="171">
        <v>295.21344848950997</v>
      </c>
      <c r="BA98" s="171">
        <v>330.34842393941</v>
      </c>
      <c r="BB98" s="171">
        <v>331.00599797992999</v>
      </c>
      <c r="BC98" s="171">
        <v>304.30807721252</v>
      </c>
      <c r="BD98" s="171">
        <v>299.22852601714999</v>
      </c>
    </row>
    <row r="99" spans="1:56" x14ac:dyDescent="0.2">
      <c r="A99" s="170" t="s">
        <v>151</v>
      </c>
      <c r="B99" s="171">
        <v>8.0511902785033005</v>
      </c>
      <c r="C99" s="171">
        <v>8.0388007800828998</v>
      </c>
      <c r="D99" s="171">
        <v>8.0073210363021001</v>
      </c>
      <c r="E99" s="171">
        <v>8.5489364903272005</v>
      </c>
      <c r="F99" s="171">
        <v>8.8516528475032992</v>
      </c>
      <c r="G99" s="171">
        <v>7.4420556842904997</v>
      </c>
      <c r="H99" s="171">
        <v>6.6137472499351002</v>
      </c>
      <c r="I99" s="171">
        <v>7.2380750566619998</v>
      </c>
      <c r="J99" s="171">
        <v>7.4071401535422998</v>
      </c>
      <c r="K99" s="171">
        <v>7.1332602119706001</v>
      </c>
      <c r="L99" s="171">
        <v>6.8786463002043003</v>
      </c>
      <c r="M99" s="171">
        <v>6.8041871984561002</v>
      </c>
      <c r="N99" s="171">
        <v>5.8004026999773997</v>
      </c>
      <c r="O99" s="171">
        <v>5.8702729615168998</v>
      </c>
      <c r="P99" s="171">
        <v>5.4731818301733997</v>
      </c>
      <c r="Q99" s="171">
        <v>4.8741980417847</v>
      </c>
      <c r="R99" s="171">
        <v>4.6568976715741996</v>
      </c>
      <c r="S99" s="171">
        <v>4.8177237894046003</v>
      </c>
      <c r="T99" s="171">
        <v>5.0577093675039002</v>
      </c>
      <c r="U99" s="171">
        <v>6.4714774048340997</v>
      </c>
      <c r="V99" s="171">
        <v>7.7040622295021999</v>
      </c>
      <c r="W99" s="171">
        <v>7.6039066616550999</v>
      </c>
      <c r="X99" s="171">
        <v>8.3024587775741008</v>
      </c>
      <c r="Y99" s="171">
        <v>8.4375006670419008</v>
      </c>
      <c r="Z99" s="171">
        <v>8.5233545695743</v>
      </c>
      <c r="AA99" s="171">
        <v>8.8104019496926007</v>
      </c>
      <c r="AB99" s="171">
        <v>9.1895135638004994</v>
      </c>
      <c r="AC99" s="171">
        <v>9.4034408332941997</v>
      </c>
      <c r="AD99" s="171">
        <v>9.9026316939604992</v>
      </c>
      <c r="AE99" s="171">
        <v>10.159976969864999</v>
      </c>
      <c r="AF99" s="171">
        <v>10.244353386378</v>
      </c>
      <c r="AG99" s="171">
        <v>10.308703224496</v>
      </c>
      <c r="AH99" s="171">
        <v>10.259616288783</v>
      </c>
      <c r="AI99" s="171">
        <v>10.557040964936</v>
      </c>
      <c r="AJ99" s="171">
        <v>10.600800167433</v>
      </c>
      <c r="AK99" s="171">
        <v>10.628856395229</v>
      </c>
      <c r="AL99" s="171">
        <v>12.311023812852</v>
      </c>
      <c r="AM99" s="171">
        <v>12.235884930672</v>
      </c>
      <c r="AN99" s="171">
        <v>9.8705332811488002</v>
      </c>
      <c r="AO99" s="171">
        <v>8.0493323090505005</v>
      </c>
      <c r="AP99" s="171">
        <v>7.6922089849518001</v>
      </c>
      <c r="AQ99" s="171">
        <v>7.6033150218173002</v>
      </c>
      <c r="AR99" s="171">
        <v>7.0140383191661</v>
      </c>
      <c r="AS99" s="171">
        <v>7.4837222887898998</v>
      </c>
      <c r="AT99" s="171">
        <v>7.2146326623024999</v>
      </c>
      <c r="AU99" s="171">
        <v>7.1066821623910998</v>
      </c>
      <c r="AV99" s="171">
        <v>7.6253792156033002</v>
      </c>
      <c r="AW99" s="171">
        <v>7.3075908734087998</v>
      </c>
      <c r="AX99" s="171">
        <v>8.6911421946140006</v>
      </c>
      <c r="AY99" s="171">
        <v>8.4395024769290004</v>
      </c>
      <c r="AZ99" s="171">
        <v>5.9229119821112999</v>
      </c>
      <c r="BA99" s="171">
        <v>6.4724136699676</v>
      </c>
      <c r="BB99" s="171">
        <v>7.5150741930854004</v>
      </c>
      <c r="BC99" s="171">
        <v>7.703858029769</v>
      </c>
      <c r="BD99" s="171">
        <v>8.0740479318934</v>
      </c>
    </row>
    <row r="100" spans="1:56" x14ac:dyDescent="0.2">
      <c r="A100" s="170" t="s">
        <v>152</v>
      </c>
      <c r="B100" s="171">
        <v>2.7407832765053999</v>
      </c>
      <c r="C100" s="171">
        <v>2.7614379242374998</v>
      </c>
      <c r="D100" s="171">
        <v>2.3157055376175002</v>
      </c>
      <c r="E100" s="171">
        <v>2.6139835087938001</v>
      </c>
      <c r="F100" s="171">
        <v>2.8414634630769</v>
      </c>
      <c r="G100" s="171">
        <v>3.1513673708443002</v>
      </c>
      <c r="H100" s="171">
        <v>3.7714793183399</v>
      </c>
      <c r="I100" s="171">
        <v>3.9045873015094998</v>
      </c>
      <c r="J100" s="171">
        <v>4.7338588135031001</v>
      </c>
      <c r="K100" s="171">
        <v>5.0484445295527003</v>
      </c>
      <c r="L100" s="171">
        <v>6.4198672966463999</v>
      </c>
      <c r="M100" s="171">
        <v>7.4095909377661</v>
      </c>
      <c r="N100" s="171">
        <v>7.8402793022040003</v>
      </c>
      <c r="O100" s="171">
        <v>9.0559129410583008</v>
      </c>
      <c r="P100" s="171">
        <v>9.9188454669252994</v>
      </c>
      <c r="Q100" s="171">
        <v>10.142300864540999</v>
      </c>
      <c r="R100" s="171">
        <v>10.775818941804999</v>
      </c>
      <c r="S100" s="171">
        <v>12.024242595695</v>
      </c>
      <c r="T100" s="171">
        <v>11.587852208443</v>
      </c>
      <c r="U100" s="171">
        <v>9.5111119523254004</v>
      </c>
      <c r="V100" s="171">
        <v>10.071816430313</v>
      </c>
      <c r="W100" s="171">
        <v>10.08703293428</v>
      </c>
      <c r="X100" s="171">
        <v>11.966664012460001</v>
      </c>
      <c r="Y100" s="171">
        <v>12.433565556884</v>
      </c>
      <c r="Z100" s="171">
        <v>12.988030182405</v>
      </c>
      <c r="AA100" s="171">
        <v>13.8018645748</v>
      </c>
      <c r="AB100" s="171">
        <v>14.123942103805</v>
      </c>
      <c r="AC100" s="171">
        <v>14.619263328209</v>
      </c>
      <c r="AD100" s="171">
        <v>14.836365829635</v>
      </c>
      <c r="AE100" s="171">
        <v>14.863664322678</v>
      </c>
      <c r="AF100" s="171">
        <v>16.465728502078999</v>
      </c>
      <c r="AG100" s="171">
        <v>16.507632386436999</v>
      </c>
      <c r="AH100" s="171">
        <v>17.207520858032002</v>
      </c>
      <c r="AI100" s="171">
        <v>17.646626043807</v>
      </c>
      <c r="AJ100" s="171">
        <v>19.015439339829999</v>
      </c>
      <c r="AK100" s="171">
        <v>20.314314706948998</v>
      </c>
      <c r="AL100" s="171">
        <v>20.543828447928</v>
      </c>
      <c r="AM100" s="171">
        <v>21.339710067015002</v>
      </c>
      <c r="AN100" s="171">
        <v>20.492982130281</v>
      </c>
      <c r="AO100" s="171">
        <v>21.061738935565</v>
      </c>
      <c r="AP100" s="171">
        <v>20.588340624055999</v>
      </c>
      <c r="AQ100" s="171">
        <v>21.013911033307998</v>
      </c>
      <c r="AR100" s="171">
        <v>24.532226412267999</v>
      </c>
      <c r="AS100" s="171">
        <v>24.098515518138001</v>
      </c>
      <c r="AT100" s="171">
        <v>25.839452486622001</v>
      </c>
      <c r="AU100" s="171">
        <v>25.633391277923</v>
      </c>
      <c r="AV100" s="171">
        <v>25.235279934426</v>
      </c>
      <c r="AW100" s="171">
        <v>26.550227188979999</v>
      </c>
      <c r="AX100" s="171">
        <v>25.211734981258001</v>
      </c>
      <c r="AY100" s="171">
        <v>23.290164672976001</v>
      </c>
      <c r="AZ100" s="171">
        <v>20.947987922376001</v>
      </c>
      <c r="BA100" s="171">
        <v>21.743181219050001</v>
      </c>
      <c r="BB100" s="171">
        <v>23.337954801104001</v>
      </c>
      <c r="BC100" s="171">
        <v>24.040800407355999</v>
      </c>
      <c r="BD100" s="171">
        <v>24.143975291238998</v>
      </c>
    </row>
    <row r="101" spans="1:56" x14ac:dyDescent="0.2">
      <c r="A101" s="170" t="s">
        <v>28</v>
      </c>
      <c r="B101" s="171">
        <v>848.73196477039005</v>
      </c>
      <c r="C101" s="171">
        <v>846.43247489596001</v>
      </c>
      <c r="D101" s="171">
        <v>892.98188754235002</v>
      </c>
      <c r="E101" s="171">
        <v>1006.6045999522</v>
      </c>
      <c r="F101" s="171">
        <v>1003.1685480864001</v>
      </c>
      <c r="G101" s="171">
        <v>948.65967808353003</v>
      </c>
      <c r="H101" s="171">
        <v>980.71205630618999</v>
      </c>
      <c r="I101" s="171">
        <v>1005.7570463485</v>
      </c>
      <c r="J101" s="171">
        <v>1006.3521858957</v>
      </c>
      <c r="K101" s="171">
        <v>1030.1213599586999</v>
      </c>
      <c r="L101" s="171">
        <v>1003.1205236529</v>
      </c>
      <c r="M101" s="171">
        <v>981.56216990607004</v>
      </c>
      <c r="N101" s="171">
        <v>939.73713867808999</v>
      </c>
      <c r="O101" s="171">
        <v>943.22103495593001</v>
      </c>
      <c r="P101" s="171">
        <v>1011.0253836988001</v>
      </c>
      <c r="Q101" s="171">
        <v>983.43386638188997</v>
      </c>
      <c r="R101" s="171">
        <v>980.45631296380998</v>
      </c>
      <c r="S101" s="171">
        <v>987.76030468773001</v>
      </c>
      <c r="T101" s="171">
        <v>1060.6443276805001</v>
      </c>
      <c r="U101" s="171">
        <v>1090.4707738953</v>
      </c>
      <c r="V101" s="171">
        <v>1162.2862551659</v>
      </c>
      <c r="W101" s="171">
        <v>1172.0367936878999</v>
      </c>
      <c r="X101" s="171">
        <v>1177.3720677158999</v>
      </c>
      <c r="Y101" s="171">
        <v>1169.8276179192001</v>
      </c>
      <c r="Z101" s="171">
        <v>1223.3464209126</v>
      </c>
      <c r="AA101" s="171">
        <v>1233.2242879225</v>
      </c>
      <c r="AB101" s="171">
        <v>1246.0290393415</v>
      </c>
      <c r="AC101" s="171">
        <v>1231.6967640797</v>
      </c>
      <c r="AD101" s="171">
        <v>1184.3903864499</v>
      </c>
      <c r="AE101" s="171">
        <v>1225.1715740577999</v>
      </c>
      <c r="AF101" s="171">
        <v>1243.5767602231999</v>
      </c>
      <c r="AG101" s="171">
        <v>1229.9894625809</v>
      </c>
      <c r="AH101" s="171">
        <v>1264.5008542756</v>
      </c>
      <c r="AI101" s="171">
        <v>1271.9267492672</v>
      </c>
      <c r="AJ101" s="171">
        <v>1267.0449355844</v>
      </c>
      <c r="AK101" s="171">
        <v>1278.6849381054001</v>
      </c>
      <c r="AL101" s="171">
        <v>1256.0383057194999</v>
      </c>
      <c r="AM101" s="171">
        <v>1291.7352110446</v>
      </c>
      <c r="AN101" s="171">
        <v>1220.7652930805</v>
      </c>
      <c r="AO101" s="171">
        <v>1157.4949523199</v>
      </c>
      <c r="AP101" s="171">
        <v>1217.064064125</v>
      </c>
      <c r="AQ101" s="171">
        <v>1269.8896562099001</v>
      </c>
      <c r="AR101" s="171">
        <v>1308.4016346541</v>
      </c>
      <c r="AS101" s="171">
        <v>1323.4899325634999</v>
      </c>
      <c r="AT101" s="171">
        <v>1273.5697865021</v>
      </c>
      <c r="AU101" s="171">
        <v>1232.5762244135999</v>
      </c>
      <c r="AV101" s="171">
        <v>1228.6537197209</v>
      </c>
      <c r="AW101" s="171">
        <v>1212.9423327274999</v>
      </c>
      <c r="AX101" s="171">
        <v>1163.1277648939999</v>
      </c>
      <c r="AY101" s="171">
        <v>1123.8129658209</v>
      </c>
      <c r="AZ101" s="171">
        <v>1060.2269233469999</v>
      </c>
      <c r="BA101" s="171">
        <v>1080.2059879512001</v>
      </c>
      <c r="BB101" s="171">
        <v>1050.5032369554001</v>
      </c>
      <c r="BC101" s="171">
        <v>1002.4381936138</v>
      </c>
      <c r="BD101" s="171">
        <v>972.26697290758</v>
      </c>
    </row>
    <row r="102" spans="1:56" x14ac:dyDescent="0.2">
      <c r="A102" s="170" t="s">
        <v>153</v>
      </c>
      <c r="B102" s="171">
        <v>184.90070970376999</v>
      </c>
      <c r="C102" s="171">
        <v>184.64260426684001</v>
      </c>
      <c r="D102" s="171">
        <v>196.57063604948999</v>
      </c>
      <c r="E102" s="171">
        <v>210.02512402127999</v>
      </c>
      <c r="F102" s="171">
        <v>218.16771914538</v>
      </c>
      <c r="G102" s="171">
        <v>227.77406468500001</v>
      </c>
      <c r="H102" s="171">
        <v>233.83853432101</v>
      </c>
      <c r="I102" s="171">
        <v>237.38973537916999</v>
      </c>
      <c r="J102" s="171">
        <v>250.02460263459</v>
      </c>
      <c r="K102" s="171">
        <v>254.68651771008999</v>
      </c>
      <c r="L102" s="171">
        <v>263.53510615690999</v>
      </c>
      <c r="M102" s="171">
        <v>249.53460873031</v>
      </c>
      <c r="N102" s="171">
        <v>239.23505832913</v>
      </c>
      <c r="O102" s="171">
        <v>234.72664338499001</v>
      </c>
      <c r="P102" s="171">
        <v>227.23321933171999</v>
      </c>
      <c r="Q102" s="171">
        <v>220.40903693669</v>
      </c>
      <c r="R102" s="171">
        <v>221.04631332691</v>
      </c>
      <c r="S102" s="171">
        <v>235.72684520044999</v>
      </c>
      <c r="T102" s="171">
        <v>243.79894916252999</v>
      </c>
      <c r="U102" s="171">
        <v>240.84688979109001</v>
      </c>
      <c r="V102" s="171">
        <v>248.62939993034001</v>
      </c>
      <c r="W102" s="171">
        <v>259.93314658634</v>
      </c>
      <c r="X102" s="171">
        <v>265.31517236209999</v>
      </c>
      <c r="Y102" s="171">
        <v>226.12966706098999</v>
      </c>
      <c r="Z102" s="171">
        <v>203.88825051785</v>
      </c>
      <c r="AA102" s="171">
        <v>180.32801673023999</v>
      </c>
      <c r="AB102" s="171">
        <v>158.02905144189</v>
      </c>
      <c r="AC102" s="171">
        <v>137.30991093124999</v>
      </c>
      <c r="AD102" s="171">
        <v>141.58536781621001</v>
      </c>
      <c r="AE102" s="171">
        <v>129.65519470322999</v>
      </c>
      <c r="AF102" s="171">
        <v>132.22402640887</v>
      </c>
      <c r="AG102" s="171">
        <v>130.47646153452001</v>
      </c>
      <c r="AH102" s="171">
        <v>145.53397690749</v>
      </c>
      <c r="AI102" s="171">
        <v>162.15455151878999</v>
      </c>
      <c r="AJ102" s="171">
        <v>174.55652421905</v>
      </c>
      <c r="AK102" s="171">
        <v>187.59685776884999</v>
      </c>
      <c r="AL102" s="171">
        <v>210.19231449131999</v>
      </c>
      <c r="AM102" s="171">
        <v>219.60554618014001</v>
      </c>
      <c r="AN102" s="171">
        <v>248.43202586192999</v>
      </c>
      <c r="AO102" s="171">
        <v>224.48254099178001</v>
      </c>
      <c r="AP102" s="171">
        <v>242.19838953550999</v>
      </c>
      <c r="AQ102" s="171">
        <v>262.62960737727002</v>
      </c>
      <c r="AR102" s="171">
        <v>258.80825661199998</v>
      </c>
      <c r="AS102" s="171">
        <v>276.11471410378999</v>
      </c>
      <c r="AT102" s="171">
        <v>233.01335275010999</v>
      </c>
      <c r="AU102" s="171">
        <v>202.75385581371</v>
      </c>
      <c r="AV102" s="171">
        <v>216.12487137146999</v>
      </c>
      <c r="AW102" s="171">
        <v>226.45158554906999</v>
      </c>
      <c r="AX102" s="171">
        <v>229.37985072948001</v>
      </c>
      <c r="AY102" s="171">
        <v>218.81491220539999</v>
      </c>
      <c r="AZ102" s="171">
        <v>225.49570460504</v>
      </c>
      <c r="BA102" s="171">
        <v>241.90781643120999</v>
      </c>
      <c r="BB102" s="171">
        <v>246.52760042168001</v>
      </c>
      <c r="BC102" s="171">
        <v>255.43416014253</v>
      </c>
      <c r="BD102" s="171">
        <v>258.80371672435001</v>
      </c>
    </row>
    <row r="103" spans="1:56" x14ac:dyDescent="0.2">
      <c r="A103" s="170" t="s">
        <v>154</v>
      </c>
      <c r="B103" s="171">
        <v>3.7482845114393002</v>
      </c>
      <c r="C103" s="171">
        <v>3.7480680354186</v>
      </c>
      <c r="D103" s="171">
        <v>3.9134951878076998</v>
      </c>
      <c r="E103" s="171">
        <v>4.0537671207913997</v>
      </c>
      <c r="F103" s="171">
        <v>4.0928549850004003</v>
      </c>
      <c r="G103" s="171">
        <v>4.0293957925664001</v>
      </c>
      <c r="H103" s="171">
        <v>4.5863702222951002</v>
      </c>
      <c r="I103" s="171">
        <v>4.9051813142825997</v>
      </c>
      <c r="J103" s="171">
        <v>4.9073846702125001</v>
      </c>
      <c r="K103" s="171">
        <v>4.8464531747058004</v>
      </c>
      <c r="L103" s="171">
        <v>5.1977359417753002</v>
      </c>
      <c r="M103" s="171">
        <v>5.1664797966028999</v>
      </c>
      <c r="N103" s="171">
        <v>4.8397687468364996</v>
      </c>
      <c r="O103" s="171">
        <v>4.5201453740200996</v>
      </c>
      <c r="P103" s="171">
        <v>5.2361878958979</v>
      </c>
      <c r="Q103" s="171">
        <v>5.3830492118629003</v>
      </c>
      <c r="R103" s="171">
        <v>6.0123330218250004</v>
      </c>
      <c r="S103" s="171">
        <v>6.2544174983929999</v>
      </c>
      <c r="T103" s="171">
        <v>6.2212617564587998</v>
      </c>
      <c r="U103" s="171">
        <v>6.5661868035688</v>
      </c>
      <c r="V103" s="171">
        <v>6.4662148457274</v>
      </c>
      <c r="W103" s="171">
        <v>6.2172112370649</v>
      </c>
      <c r="X103" s="171">
        <v>6.2966873635083997</v>
      </c>
      <c r="Y103" s="171">
        <v>6.1914144965102</v>
      </c>
      <c r="Z103" s="171">
        <v>6.2863225376724996</v>
      </c>
      <c r="AA103" s="171">
        <v>6.7215294796678</v>
      </c>
      <c r="AB103" s="171">
        <v>7.4009391096741997</v>
      </c>
      <c r="AC103" s="171">
        <v>7.1148085661909004</v>
      </c>
      <c r="AD103" s="171">
        <v>7.7829674304356002</v>
      </c>
      <c r="AE103" s="171">
        <v>7.9883152933099</v>
      </c>
      <c r="AF103" s="171">
        <v>8.9072476025326992</v>
      </c>
      <c r="AG103" s="171">
        <v>8.2528171469535998</v>
      </c>
      <c r="AH103" s="171">
        <v>8.0095223087822003</v>
      </c>
      <c r="AI103" s="171">
        <v>7.2312317302066003</v>
      </c>
      <c r="AJ103" s="171">
        <v>8.0522788210836005</v>
      </c>
      <c r="AK103" s="171">
        <v>9.0260461670106995</v>
      </c>
      <c r="AL103" s="171">
        <v>9.9987886447039003</v>
      </c>
      <c r="AM103" s="171">
        <v>10.000592337252</v>
      </c>
      <c r="AN103" s="171">
        <v>10.570320866063</v>
      </c>
      <c r="AO103" s="171">
        <v>12.474199097015999</v>
      </c>
      <c r="AP103" s="171">
        <v>13.482763976845</v>
      </c>
      <c r="AQ103" s="171">
        <v>13.875945669848999</v>
      </c>
      <c r="AR103" s="171">
        <v>12.892579206262001</v>
      </c>
      <c r="AS103" s="171">
        <v>13.893691309607</v>
      </c>
      <c r="AT103" s="171">
        <v>15.705189429914</v>
      </c>
      <c r="AU103" s="171">
        <v>17.000461322844</v>
      </c>
      <c r="AV103" s="171">
        <v>18.503323786987</v>
      </c>
      <c r="AW103" s="171">
        <v>19.246413535936</v>
      </c>
      <c r="AX103" s="171">
        <v>19.136880828371002</v>
      </c>
      <c r="AY103" s="171">
        <v>19.476911708814001</v>
      </c>
      <c r="AZ103" s="171">
        <v>19.164619216161</v>
      </c>
      <c r="BA103" s="171">
        <v>21.515508741960002</v>
      </c>
      <c r="BB103" s="171">
        <v>21.972587515210002</v>
      </c>
      <c r="BC103" s="171">
        <v>21.267907411180001</v>
      </c>
      <c r="BD103" s="171">
        <v>21.638682043111</v>
      </c>
    </row>
    <row r="104" spans="1:56" x14ac:dyDescent="0.2">
      <c r="A104" s="170" t="s">
        <v>157</v>
      </c>
      <c r="B104" s="171">
        <v>15.452228497074</v>
      </c>
      <c r="C104" s="171">
        <v>15.473031450920001</v>
      </c>
      <c r="D104" s="171">
        <v>16.430824891198998</v>
      </c>
      <c r="E104" s="171">
        <v>17.302941770834</v>
      </c>
      <c r="F104" s="171">
        <v>18.072609040783</v>
      </c>
      <c r="G104" s="171">
        <v>19.137992807492001</v>
      </c>
      <c r="H104" s="171">
        <v>19.819580643912001</v>
      </c>
      <c r="I104" s="171">
        <v>20.34647538858</v>
      </c>
      <c r="J104" s="171">
        <v>21.313211428597</v>
      </c>
      <c r="K104" s="171">
        <v>21.844445383884999</v>
      </c>
      <c r="L104" s="171">
        <v>22.964274438122001</v>
      </c>
      <c r="M104" s="171">
        <v>22.034053383368001</v>
      </c>
      <c r="N104" s="171">
        <v>20.884509788947</v>
      </c>
      <c r="O104" s="171">
        <v>19.779648354746001</v>
      </c>
      <c r="P104" s="171">
        <v>18.818660763431001</v>
      </c>
      <c r="Q104" s="171">
        <v>18.269790816036998</v>
      </c>
      <c r="R104" s="171">
        <v>18.176268243534999</v>
      </c>
      <c r="S104" s="171">
        <v>19.866029768053</v>
      </c>
      <c r="T104" s="171">
        <v>20.565999149582002</v>
      </c>
      <c r="U104" s="171">
        <v>20.625552215330998</v>
      </c>
      <c r="V104" s="171">
        <v>23.656360278712</v>
      </c>
      <c r="W104" s="171">
        <v>21.261543098238</v>
      </c>
      <c r="X104" s="171">
        <v>13.998902016697</v>
      </c>
      <c r="Y104" s="171">
        <v>10.287179570555001</v>
      </c>
      <c r="Z104" s="171">
        <v>6.7303175392045</v>
      </c>
      <c r="AA104" s="171">
        <v>4.7580119021459</v>
      </c>
      <c r="AB104" s="171">
        <v>5.9156727831597999</v>
      </c>
      <c r="AC104" s="171">
        <v>5.8368566349912996</v>
      </c>
      <c r="AD104" s="171">
        <v>6.1569598057404997</v>
      </c>
      <c r="AE104" s="171">
        <v>4.9139210799323001</v>
      </c>
      <c r="AF104" s="171">
        <v>4.7979202177301996</v>
      </c>
      <c r="AG104" s="171">
        <v>4.0309620845885004</v>
      </c>
      <c r="AH104" s="171">
        <v>5.0384192616138996</v>
      </c>
      <c r="AI104" s="171">
        <v>5.6598947542665998</v>
      </c>
      <c r="AJ104" s="171">
        <v>5.6107109731909004</v>
      </c>
      <c r="AK104" s="171">
        <v>5.6132920822698003</v>
      </c>
      <c r="AL104" s="171">
        <v>5.5903339069058999</v>
      </c>
      <c r="AM104" s="171">
        <v>6.7415145075440996</v>
      </c>
      <c r="AN104" s="171">
        <v>7.8239029608750998</v>
      </c>
      <c r="AO104" s="171">
        <v>7.0415432609810003</v>
      </c>
      <c r="AP104" s="171">
        <v>6.6057034013804001</v>
      </c>
      <c r="AQ104" s="171">
        <v>7.9039031510114999</v>
      </c>
      <c r="AR104" s="171">
        <v>10.441089785072</v>
      </c>
      <c r="AS104" s="171">
        <v>9.6865928744716001</v>
      </c>
      <c r="AT104" s="171">
        <v>9.9415556302724006</v>
      </c>
      <c r="AU104" s="171">
        <v>10.316248202298</v>
      </c>
      <c r="AV104" s="171">
        <v>9.7414398068682004</v>
      </c>
      <c r="AW104" s="171">
        <v>9.6372055607329994</v>
      </c>
      <c r="AX104" s="171">
        <v>11.471814068482001</v>
      </c>
      <c r="AY104" s="171">
        <v>10.226713699915001</v>
      </c>
      <c r="AZ104" s="171">
        <v>9.3084910331954003</v>
      </c>
      <c r="BA104" s="171">
        <v>10.515026225102</v>
      </c>
      <c r="BB104" s="171">
        <v>10.50107048387</v>
      </c>
      <c r="BC104" s="171">
        <v>10.230401641182</v>
      </c>
      <c r="BD104" s="171">
        <v>10.744958074607</v>
      </c>
    </row>
    <row r="105" spans="1:56" x14ac:dyDescent="0.2">
      <c r="A105" s="170" t="s">
        <v>99</v>
      </c>
      <c r="B105" s="171">
        <v>0.21343038872074999</v>
      </c>
      <c r="C105" s="171">
        <v>0.21635373090853999</v>
      </c>
      <c r="D105" s="171">
        <v>0.23261553130837001</v>
      </c>
      <c r="E105" s="171">
        <v>0.28351850988065003</v>
      </c>
      <c r="F105" s="171">
        <v>0.32148483546860002</v>
      </c>
      <c r="G105" s="171">
        <v>0.27213581176681001</v>
      </c>
      <c r="H105" s="171">
        <v>0.26858027364463999</v>
      </c>
      <c r="I105" s="171">
        <v>0.28105415586676002</v>
      </c>
      <c r="J105" s="171">
        <v>0.25908323907627001</v>
      </c>
      <c r="K105" s="171">
        <v>0.27174113153063001</v>
      </c>
      <c r="L105" s="171">
        <v>0.29152768699755999</v>
      </c>
      <c r="M105" s="171">
        <v>0.30335787228349997</v>
      </c>
      <c r="N105" s="171">
        <v>0.32793708121062998</v>
      </c>
      <c r="O105" s="171">
        <v>0.36696276375199</v>
      </c>
      <c r="P105" s="171">
        <v>0.36733770015807998</v>
      </c>
      <c r="Q105" s="171">
        <v>0.40450880741846001</v>
      </c>
      <c r="R105" s="171">
        <v>0.3520797275634</v>
      </c>
      <c r="S105" s="171">
        <v>0.39903437235376998</v>
      </c>
      <c r="T105" s="171">
        <v>0.42949173428815002</v>
      </c>
      <c r="U105" s="171">
        <v>0.41515416721729997</v>
      </c>
      <c r="V105" s="171">
        <v>0.42976931979083999</v>
      </c>
      <c r="W105" s="171">
        <v>0.47393175622417</v>
      </c>
      <c r="X105" s="171">
        <v>0.51926039281726</v>
      </c>
      <c r="Y105" s="171">
        <v>0.52547724378480998</v>
      </c>
      <c r="Z105" s="171">
        <v>0.54018295162996999</v>
      </c>
      <c r="AA105" s="171">
        <v>1.501402002282</v>
      </c>
      <c r="AB105" s="171">
        <v>1.6667349321547</v>
      </c>
      <c r="AC105" s="171">
        <v>1.7795696498989999</v>
      </c>
      <c r="AD105" s="171">
        <v>1.9942197314412</v>
      </c>
      <c r="AE105" s="171">
        <v>1.9426591594917</v>
      </c>
      <c r="AF105" s="171">
        <v>2.0014145708975999</v>
      </c>
      <c r="AG105" s="171">
        <v>2.1876271391108002</v>
      </c>
      <c r="AH105" s="171">
        <v>2.2479441234039998</v>
      </c>
      <c r="AI105" s="171">
        <v>2.4180961507676999</v>
      </c>
      <c r="AJ105" s="171">
        <v>2.4195385562684999</v>
      </c>
      <c r="AK105" s="171">
        <v>2.7013287788174001</v>
      </c>
      <c r="AL105" s="171">
        <v>3.0079255516001</v>
      </c>
      <c r="AM105" s="171">
        <v>3.6973527577559002</v>
      </c>
      <c r="AN105" s="171">
        <v>4.0975020107012003</v>
      </c>
      <c r="AO105" s="171">
        <v>4.8778703452348999</v>
      </c>
      <c r="AP105" s="171">
        <v>5.1592657137493996</v>
      </c>
      <c r="AQ105" s="171">
        <v>5.3651340486686996</v>
      </c>
      <c r="AR105" s="171">
        <v>5.6328952491201996</v>
      </c>
      <c r="AS105" s="171">
        <v>5.6951281549564996</v>
      </c>
      <c r="AT105" s="171">
        <v>7.0334434063913003</v>
      </c>
      <c r="AU105" s="171">
        <v>8.5195850535936</v>
      </c>
      <c r="AV105" s="171">
        <v>10.596112210674001</v>
      </c>
      <c r="AW105" s="171">
        <v>11.828016371254</v>
      </c>
      <c r="AX105" s="171">
        <v>12.312471310381</v>
      </c>
      <c r="AY105" s="171">
        <v>15.710785727184</v>
      </c>
      <c r="AZ105" s="171">
        <v>18.633215447723</v>
      </c>
      <c r="BA105" s="171">
        <v>18.482608848535001</v>
      </c>
      <c r="BB105" s="171">
        <v>18.384886137024001</v>
      </c>
      <c r="BC105" s="171">
        <v>18.916160964463</v>
      </c>
      <c r="BD105" s="171">
        <v>19.439220149309001</v>
      </c>
    </row>
    <row r="106" spans="1:56" x14ac:dyDescent="0.2">
      <c r="A106" s="170" t="s">
        <v>155</v>
      </c>
      <c r="B106" s="171">
        <v>1.8812497248247E-2</v>
      </c>
      <c r="C106" s="171">
        <v>1.8814494095428999E-2</v>
      </c>
      <c r="D106" s="171">
        <v>2.0059319135633E-2</v>
      </c>
      <c r="E106" s="171">
        <v>2.4125066431321E-2</v>
      </c>
      <c r="F106" s="171">
        <v>2.9600315835571E-2</v>
      </c>
      <c r="G106" s="171">
        <v>2.4455346418979999E-2</v>
      </c>
      <c r="H106" s="171">
        <v>2.409622916642E-2</v>
      </c>
      <c r="I106" s="171">
        <v>2.5441713560897999E-2</v>
      </c>
      <c r="J106" s="171">
        <v>2.5247861272553001E-2</v>
      </c>
      <c r="K106" s="171">
        <v>2.7128989311162002E-2</v>
      </c>
      <c r="L106" s="171">
        <v>2.9210852049027E-2</v>
      </c>
      <c r="M106" s="171">
        <v>2.8911597635186002E-2</v>
      </c>
      <c r="N106" s="171">
        <v>2.8481330163580999E-2</v>
      </c>
      <c r="O106" s="171">
        <v>2.8144681561036E-2</v>
      </c>
      <c r="P106" s="171">
        <v>1.2628660048106E-2</v>
      </c>
      <c r="Q106" s="171">
        <v>1.3928896413478E-2</v>
      </c>
      <c r="R106" s="171">
        <v>1.2448961411174001E-2</v>
      </c>
      <c r="S106" s="171">
        <v>1.6633492653761E-2</v>
      </c>
      <c r="T106" s="171">
        <v>1.6741261620811E-2</v>
      </c>
      <c r="U106" s="171">
        <v>1.6141155108007999E-2</v>
      </c>
      <c r="V106" s="171">
        <v>1.6707300476822999E-2</v>
      </c>
      <c r="W106" s="171">
        <v>1.750510538478E-2</v>
      </c>
      <c r="X106" s="171">
        <v>1.9009819667833001E-2</v>
      </c>
      <c r="Y106" s="171">
        <v>1.9227009703475E-2</v>
      </c>
      <c r="Z106" s="171">
        <v>1.9763652763588001E-2</v>
      </c>
      <c r="AA106" s="171">
        <v>1.7946014707611001E-2</v>
      </c>
      <c r="AB106" s="171">
        <v>1.8104445183101999E-2</v>
      </c>
      <c r="AC106" s="171">
        <v>1.8649852986871999E-2</v>
      </c>
      <c r="AD106" s="171">
        <v>1.9190344437472001E-2</v>
      </c>
      <c r="AE106" s="171">
        <v>1.9162517562727001E-2</v>
      </c>
      <c r="AF106" s="171">
        <v>3.2446747016297003E-2</v>
      </c>
      <c r="AG106" s="171">
        <v>2.9154155173626999E-2</v>
      </c>
      <c r="AH106" s="171">
        <v>4.3161599739959998E-2</v>
      </c>
      <c r="AI106" s="171">
        <v>4.4737436087261002E-2</v>
      </c>
      <c r="AJ106" s="171">
        <v>4.6434295454338997E-2</v>
      </c>
      <c r="AK106" s="171">
        <v>6.1624165791015997E-2</v>
      </c>
      <c r="AL106" s="171">
        <v>6.6174354374350999E-2</v>
      </c>
      <c r="AM106" s="171">
        <v>6.1632962832252003E-2</v>
      </c>
      <c r="AN106" s="171">
        <v>6.8633790454459997E-2</v>
      </c>
      <c r="AO106" s="171">
        <v>5.8053128585421998E-2</v>
      </c>
      <c r="AP106" s="171">
        <v>6.1073577199001E-2</v>
      </c>
      <c r="AQ106" s="171">
        <v>5.6992902671840998E-2</v>
      </c>
      <c r="AR106" s="171">
        <v>5.5833736789375997E-2</v>
      </c>
      <c r="AS106" s="171">
        <v>6.0115464688117001E-2</v>
      </c>
      <c r="AT106" s="171">
        <v>6.0673861784773998E-2</v>
      </c>
      <c r="AU106" s="171">
        <v>6.232367622789E-2</v>
      </c>
      <c r="AV106" s="171">
        <v>6.7847693827944006E-2</v>
      </c>
      <c r="AW106" s="171">
        <v>6.9111133459031998E-2</v>
      </c>
      <c r="AX106" s="171">
        <v>7.5949442376189003E-2</v>
      </c>
      <c r="AY106" s="171">
        <v>7.6069797548619006E-2</v>
      </c>
      <c r="AZ106" s="171">
        <v>7.3666023409397999E-2</v>
      </c>
      <c r="BA106" s="171">
        <v>8.0521982919432994E-2</v>
      </c>
      <c r="BB106" s="171">
        <v>7.5753777176866002E-2</v>
      </c>
      <c r="BC106" s="171">
        <v>7.5958148029906997E-2</v>
      </c>
      <c r="BD106" s="171">
        <v>7.9693386425779E-2</v>
      </c>
    </row>
    <row r="107" spans="1:56" x14ac:dyDescent="0.2">
      <c r="A107" s="170" t="s">
        <v>201</v>
      </c>
      <c r="B107" s="171">
        <v>1.4807626352946E-2</v>
      </c>
      <c r="C107" s="171">
        <v>1.4793027693574001E-2</v>
      </c>
      <c r="D107" s="171">
        <v>1.7978319194139999E-2</v>
      </c>
      <c r="E107" s="171">
        <v>1.8136084775297E-2</v>
      </c>
      <c r="F107" s="171">
        <v>1.6176922926801E-2</v>
      </c>
      <c r="G107" s="171">
        <v>1.9549009523855E-2</v>
      </c>
      <c r="H107" s="171">
        <v>1.7737569577973001E-2</v>
      </c>
      <c r="I107" s="171">
        <v>1.9564878869618E-2</v>
      </c>
      <c r="J107" s="171">
        <v>1.9566709271498998E-2</v>
      </c>
      <c r="K107" s="171">
        <v>1.9351231168000999E-2</v>
      </c>
      <c r="L107" s="171">
        <v>1.9130466594080998E-2</v>
      </c>
      <c r="M107" s="171">
        <v>1.8769431352365001E-2</v>
      </c>
      <c r="N107" s="171">
        <v>1.7554571017491999E-2</v>
      </c>
      <c r="O107" s="171">
        <v>1.7204518076491999E-2</v>
      </c>
      <c r="P107" s="171">
        <v>1.9110750508211E-2</v>
      </c>
      <c r="Q107" s="171">
        <v>1.9174567353696E-2</v>
      </c>
      <c r="R107" s="171">
        <v>1.7101047690398E-2</v>
      </c>
      <c r="S107" s="171">
        <v>1.8157478279448001E-2</v>
      </c>
      <c r="T107" s="171">
        <v>2.0774524698834E-2</v>
      </c>
      <c r="U107" s="171">
        <v>2.1297046390916001E-2</v>
      </c>
      <c r="V107" s="171">
        <v>2.0797672361396E-2</v>
      </c>
      <c r="W107" s="171">
        <v>2.7765839583997001E-2</v>
      </c>
      <c r="X107" s="171">
        <v>2.7946340953871999E-2</v>
      </c>
      <c r="Y107" s="171">
        <v>3.3677459930953002E-2</v>
      </c>
      <c r="Z107" s="171">
        <v>3.9990325400762999E-2</v>
      </c>
      <c r="AA107" s="171">
        <v>3.3735469879124999E-2</v>
      </c>
      <c r="AB107" s="171">
        <v>3.8998585392042998E-2</v>
      </c>
      <c r="AC107" s="171">
        <v>4.0029907737323997E-2</v>
      </c>
      <c r="AD107" s="171">
        <v>4.0976681654560997E-2</v>
      </c>
      <c r="AE107" s="171">
        <v>4.1510742454480998E-2</v>
      </c>
      <c r="AF107" s="171">
        <v>4.9736574174192999E-2</v>
      </c>
      <c r="AG107" s="171">
        <v>5.0775152584898002E-2</v>
      </c>
      <c r="AH107" s="171">
        <v>5.8037410424048003E-2</v>
      </c>
      <c r="AI107" s="171">
        <v>6.0342131114318E-2</v>
      </c>
      <c r="AJ107" s="171">
        <v>6.5446640062887002E-2</v>
      </c>
      <c r="AK107" s="171">
        <v>6.0769899391029003E-2</v>
      </c>
      <c r="AL107" s="171">
        <v>6.9250711298338999E-2</v>
      </c>
      <c r="AM107" s="171">
        <v>7.6513281412822001E-2</v>
      </c>
      <c r="AN107" s="171">
        <v>8.0443441965014004E-2</v>
      </c>
      <c r="AO107" s="171">
        <v>9.0522881201104993E-2</v>
      </c>
      <c r="AP107" s="171">
        <v>9.8743424078177003E-2</v>
      </c>
      <c r="AQ107" s="171">
        <v>7.7770479428313E-2</v>
      </c>
      <c r="AR107" s="171">
        <v>7.9826828213658996E-2</v>
      </c>
      <c r="AS107" s="171">
        <v>9.1007002962550002E-2</v>
      </c>
      <c r="AT107" s="171">
        <v>9.7307011014546002E-2</v>
      </c>
      <c r="AU107" s="171">
        <v>0.10188385467831</v>
      </c>
      <c r="AV107" s="171">
        <v>0.1115379145568</v>
      </c>
      <c r="AW107" s="171">
        <v>0.10399026702377</v>
      </c>
      <c r="AX107" s="171">
        <v>0.11108959264198</v>
      </c>
      <c r="AY107" s="171">
        <v>0.13017554279308</v>
      </c>
      <c r="AZ107" s="171">
        <v>0.11961375879928</v>
      </c>
      <c r="BA107" s="171">
        <v>0.11621631118009</v>
      </c>
      <c r="BB107" s="171">
        <v>0.13014172468842999</v>
      </c>
      <c r="BC107" s="171">
        <v>0.13054355838775999</v>
      </c>
      <c r="BD107" s="171">
        <v>0.13512034144912999</v>
      </c>
    </row>
    <row r="108" spans="1:56" x14ac:dyDescent="0.2">
      <c r="A108" s="170" t="s">
        <v>216</v>
      </c>
      <c r="B108" s="171">
        <v>62.335266016652</v>
      </c>
      <c r="C108" s="171">
        <v>62.987052509152001</v>
      </c>
      <c r="D108" s="171">
        <v>64.873990554263997</v>
      </c>
      <c r="E108" s="171">
        <v>79.886045862613003</v>
      </c>
      <c r="F108" s="171">
        <v>84.006020793866995</v>
      </c>
      <c r="G108" s="171">
        <v>91.078478190625006</v>
      </c>
      <c r="H108" s="171">
        <v>101.77191852115</v>
      </c>
      <c r="I108" s="171">
        <v>115.85997650653999</v>
      </c>
      <c r="J108" s="171">
        <v>122.50090087612</v>
      </c>
      <c r="K108" s="171">
        <v>138.97417337893</v>
      </c>
      <c r="L108" s="171">
        <v>141.43075102175001</v>
      </c>
      <c r="M108" s="171">
        <v>147.37010535216999</v>
      </c>
      <c r="N108" s="171">
        <v>147.22800230402001</v>
      </c>
      <c r="O108" s="171">
        <v>160.32979239951001</v>
      </c>
      <c r="P108" s="171">
        <v>180.46768102735999</v>
      </c>
      <c r="Q108" s="171">
        <v>188.90786491399001</v>
      </c>
      <c r="R108" s="171">
        <v>196.75493851050001</v>
      </c>
      <c r="S108" s="171">
        <v>202.53906311514999</v>
      </c>
      <c r="T108" s="171">
        <v>228.65948919399</v>
      </c>
      <c r="U108" s="171">
        <v>240.75080393370001</v>
      </c>
      <c r="V108" s="171">
        <v>260.23255641840001</v>
      </c>
      <c r="W108" s="171">
        <v>292.36092777101999</v>
      </c>
      <c r="X108" s="171">
        <v>321.09218871498001</v>
      </c>
      <c r="Y108" s="171">
        <v>349.63531239676001</v>
      </c>
      <c r="Z108" s="171">
        <v>377.44976609602003</v>
      </c>
      <c r="AA108" s="171">
        <v>407.08832861898998</v>
      </c>
      <c r="AB108" s="171">
        <v>436.49661970594002</v>
      </c>
      <c r="AC108" s="171">
        <v>458.86269401344998</v>
      </c>
      <c r="AD108" s="171">
        <v>393.61414552555999</v>
      </c>
      <c r="AE108" s="171">
        <v>430.61017628616997</v>
      </c>
      <c r="AF108" s="171">
        <v>466.40311449404999</v>
      </c>
      <c r="AG108" s="171">
        <v>477.11097358974001</v>
      </c>
      <c r="AH108" s="171">
        <v>494.47037924142001</v>
      </c>
      <c r="AI108" s="171">
        <v>502.98601968267002</v>
      </c>
      <c r="AJ108" s="171">
        <v>519.47059953278995</v>
      </c>
      <c r="AK108" s="171">
        <v>515.97959274281004</v>
      </c>
      <c r="AL108" s="171">
        <v>523.70088964932995</v>
      </c>
      <c r="AM108" s="171">
        <v>541.00278569885995</v>
      </c>
      <c r="AN108" s="171">
        <v>552.36920883043001</v>
      </c>
      <c r="AO108" s="171">
        <v>556.37391673697005</v>
      </c>
      <c r="AP108" s="171">
        <v>612.93722383598003</v>
      </c>
      <c r="AQ108" s="171">
        <v>647.69155605183005</v>
      </c>
      <c r="AR108" s="171">
        <v>645.21152812343996</v>
      </c>
      <c r="AS108" s="171">
        <v>642.04718561610002</v>
      </c>
      <c r="AT108" s="171">
        <v>630.58654854007</v>
      </c>
      <c r="AU108" s="171">
        <v>643.79939822765004</v>
      </c>
      <c r="AV108" s="171">
        <v>648.81583673696002</v>
      </c>
      <c r="AW108" s="171">
        <v>665.28795132651999</v>
      </c>
      <c r="AX108" s="171">
        <v>680.49601198403002</v>
      </c>
      <c r="AY108" s="171">
        <v>654.99008646591005</v>
      </c>
      <c r="AZ108" s="171">
        <v>617.34076356195999</v>
      </c>
      <c r="BA108" s="171">
        <v>638.77019774459995</v>
      </c>
      <c r="BB108" s="171">
        <v>613.54670916587997</v>
      </c>
      <c r="BC108" s="171">
        <v>590.36498777521001</v>
      </c>
      <c r="BD108" s="171">
        <v>588.00889808909994</v>
      </c>
    </row>
    <row r="109" spans="1:56" x14ac:dyDescent="0.2">
      <c r="A109" s="170" t="s">
        <v>156</v>
      </c>
      <c r="B109" s="171">
        <v>39.838555760321</v>
      </c>
      <c r="C109" s="171">
        <v>42.200671229370002</v>
      </c>
      <c r="D109" s="171">
        <v>42.453034602377997</v>
      </c>
      <c r="E109" s="171">
        <v>38.084240240413003</v>
      </c>
      <c r="F109" s="171">
        <v>31.159952314876001</v>
      </c>
      <c r="G109" s="171">
        <v>26.774854765179001</v>
      </c>
      <c r="H109" s="171">
        <v>27.401657239504001</v>
      </c>
      <c r="I109" s="171">
        <v>27.011931548267999</v>
      </c>
      <c r="J109" s="171">
        <v>31.021650715292001</v>
      </c>
      <c r="K109" s="171">
        <v>35.505649439396997</v>
      </c>
      <c r="L109" s="171">
        <v>33.281512865008999</v>
      </c>
      <c r="M109" s="171">
        <v>31.54999903038</v>
      </c>
      <c r="N109" s="171">
        <v>33.645561638865999</v>
      </c>
      <c r="O109" s="171">
        <v>36.255083697075001</v>
      </c>
      <c r="P109" s="171">
        <v>36.929097968073002</v>
      </c>
      <c r="Q109" s="171">
        <v>40.837506722095</v>
      </c>
      <c r="R109" s="171">
        <v>43.942450201697</v>
      </c>
      <c r="S109" s="171">
        <v>47.208268720436003</v>
      </c>
      <c r="T109" s="171">
        <v>56.730817751635001</v>
      </c>
      <c r="U109" s="171">
        <v>66.270483761975001</v>
      </c>
      <c r="V109" s="171">
        <v>32.407863756346003</v>
      </c>
      <c r="W109" s="171">
        <v>38.497747554500997</v>
      </c>
      <c r="X109" s="171">
        <v>26.963190249333</v>
      </c>
      <c r="Y109" s="171">
        <v>34.277396539064</v>
      </c>
      <c r="Z109" s="171">
        <v>40.734021358017998</v>
      </c>
      <c r="AA109" s="171">
        <v>40.31312250058</v>
      </c>
      <c r="AB109" s="171">
        <v>39.647279911108001</v>
      </c>
      <c r="AC109" s="171">
        <v>41.749313833201001</v>
      </c>
      <c r="AD109" s="171">
        <v>46.327611957180999</v>
      </c>
      <c r="AE109" s="171">
        <v>49.889932907750001</v>
      </c>
      <c r="AF109" s="171">
        <v>56.021227220892001</v>
      </c>
      <c r="AG109" s="171">
        <v>58.874899092215003</v>
      </c>
      <c r="AH109" s="171">
        <v>61.582013940913001</v>
      </c>
      <c r="AI109" s="171">
        <v>64.918762920931997</v>
      </c>
      <c r="AJ109" s="171">
        <v>68.981573798170999</v>
      </c>
      <c r="AK109" s="171">
        <v>77.233718923663005</v>
      </c>
      <c r="AL109" s="171">
        <v>79.933263763490004</v>
      </c>
      <c r="AM109" s="171">
        <v>78.224592028879002</v>
      </c>
      <c r="AN109" s="171">
        <v>83.612972366050997</v>
      </c>
      <c r="AO109" s="171">
        <v>85.321404416643006</v>
      </c>
      <c r="AP109" s="171">
        <v>86.819621232369002</v>
      </c>
      <c r="AQ109" s="171">
        <v>91.874630925869994</v>
      </c>
      <c r="AR109" s="171">
        <v>91.963353680761003</v>
      </c>
      <c r="AS109" s="171">
        <v>93.874424737498998</v>
      </c>
      <c r="AT109" s="171">
        <v>92.332528214977003</v>
      </c>
      <c r="AU109" s="171">
        <v>95.589086039142998</v>
      </c>
      <c r="AV109" s="171">
        <v>98.400022785817995</v>
      </c>
      <c r="AW109" s="171">
        <v>97.464556862139005</v>
      </c>
      <c r="AX109" s="171">
        <v>99.079693997019007</v>
      </c>
      <c r="AY109" s="171">
        <v>96.828318076876997</v>
      </c>
      <c r="AZ109" s="171">
        <v>92.947944145948</v>
      </c>
      <c r="BA109" s="171">
        <v>99.899472268256005</v>
      </c>
      <c r="BB109" s="171">
        <v>102.61776533381</v>
      </c>
      <c r="BC109" s="171">
        <v>110.15911908148</v>
      </c>
      <c r="BD109" s="171">
        <v>115.93128054802</v>
      </c>
    </row>
    <row r="110" spans="1:56" x14ac:dyDescent="0.2">
      <c r="A110" s="170" t="s">
        <v>158</v>
      </c>
      <c r="B110" s="171">
        <v>0.29140431568870001</v>
      </c>
      <c r="C110" s="171">
        <v>0.29156355500587</v>
      </c>
      <c r="D110" s="171">
        <v>0.31043595348551001</v>
      </c>
      <c r="E110" s="171">
        <v>0.37163854615170999</v>
      </c>
      <c r="F110" s="171">
        <v>0.45397106343428001</v>
      </c>
      <c r="G110" s="171">
        <v>0.37696321125785998</v>
      </c>
      <c r="H110" s="171">
        <v>0.37171884582997999</v>
      </c>
      <c r="I110" s="171">
        <v>0.39202014716896</v>
      </c>
      <c r="J110" s="171">
        <v>0.38919514730624</v>
      </c>
      <c r="K110" s="171">
        <v>0.41755629373484998</v>
      </c>
      <c r="L110" s="171">
        <v>0.44898432005133998</v>
      </c>
      <c r="M110" s="171">
        <v>0.18571373432048</v>
      </c>
      <c r="N110" s="171">
        <v>0.16922863073828001</v>
      </c>
      <c r="O110" s="171">
        <v>0.18166694597493999</v>
      </c>
      <c r="P110" s="171">
        <v>0.15132494322775999</v>
      </c>
      <c r="Q110" s="171">
        <v>0.17970490887106</v>
      </c>
      <c r="R110" s="171">
        <v>0.19299264194815999</v>
      </c>
      <c r="S110" s="171">
        <v>0.21819512381139999</v>
      </c>
      <c r="T110" s="171">
        <v>0.21995643562410999</v>
      </c>
      <c r="U110" s="171">
        <v>0.23909629789820999</v>
      </c>
      <c r="V110" s="171">
        <v>0.25587522018026998</v>
      </c>
      <c r="W110" s="171">
        <v>0.31283658910248002</v>
      </c>
      <c r="X110" s="171">
        <v>0.34480462729615002</v>
      </c>
      <c r="Y110" s="171">
        <v>0.36284652937370998</v>
      </c>
      <c r="Z110" s="171">
        <v>0.40020444278945999</v>
      </c>
      <c r="AA110" s="171">
        <v>0.39298703478843999</v>
      </c>
      <c r="AB110" s="171">
        <v>0.46056201465086999</v>
      </c>
      <c r="AC110" s="171">
        <v>0.50884695999270002</v>
      </c>
      <c r="AD110" s="171">
        <v>0.54577723331685002</v>
      </c>
      <c r="AE110" s="171">
        <v>0.52855109450015003</v>
      </c>
      <c r="AF110" s="171">
        <v>0.93448763600563001</v>
      </c>
      <c r="AG110" s="171">
        <v>1.0290584971192001</v>
      </c>
      <c r="AH110" s="171">
        <v>1.1544484451365999</v>
      </c>
      <c r="AI110" s="171">
        <v>1.2000408868378001</v>
      </c>
      <c r="AJ110" s="171">
        <v>1.2579750238375</v>
      </c>
      <c r="AK110" s="171">
        <v>1.3025584530131999</v>
      </c>
      <c r="AL110" s="171">
        <v>1.7086058075435</v>
      </c>
      <c r="AM110" s="171">
        <v>1.8059809655300001</v>
      </c>
      <c r="AN110" s="171">
        <v>2.1094511965903</v>
      </c>
      <c r="AO110" s="171">
        <v>2.6407497609847002</v>
      </c>
      <c r="AP110" s="171">
        <v>2.9614326004214</v>
      </c>
      <c r="AQ110" s="171">
        <v>3.1262098921102002</v>
      </c>
      <c r="AR110" s="171">
        <v>3.3357460249883002</v>
      </c>
      <c r="AS110" s="171">
        <v>3.9443532281025999</v>
      </c>
      <c r="AT110" s="171">
        <v>4.3873441846323002</v>
      </c>
      <c r="AU110" s="171">
        <v>8.9274536625971006</v>
      </c>
      <c r="AV110" s="171">
        <v>15.870971906941</v>
      </c>
      <c r="AW110" s="171">
        <v>19.244220261993998</v>
      </c>
      <c r="AX110" s="171">
        <v>19.862274980333002</v>
      </c>
      <c r="AY110" s="171">
        <v>19.370079390924001</v>
      </c>
      <c r="AZ110" s="171">
        <v>19.437797646663</v>
      </c>
      <c r="BA110" s="171">
        <v>23.816634781398999</v>
      </c>
      <c r="BB110" s="171">
        <v>24.031527049817999</v>
      </c>
      <c r="BC110" s="171">
        <v>25.743696223737</v>
      </c>
      <c r="BD110" s="171">
        <v>26.062727033672001</v>
      </c>
    </row>
    <row r="111" spans="1:56" x14ac:dyDescent="0.2">
      <c r="A111" s="170" t="s">
        <v>159</v>
      </c>
      <c r="B111" s="171">
        <v>5.4315111352654002</v>
      </c>
      <c r="C111" s="171">
        <v>5.5039653906768002</v>
      </c>
      <c r="D111" s="171">
        <v>6.0127879452682</v>
      </c>
      <c r="E111" s="171">
        <v>7.4129616913007998</v>
      </c>
      <c r="F111" s="171">
        <v>7.5321847117500003</v>
      </c>
      <c r="G111" s="171">
        <v>6.7109229186055002</v>
      </c>
      <c r="H111" s="171">
        <v>6.3015358357715998</v>
      </c>
      <c r="I111" s="171">
        <v>5.4770223622304997</v>
      </c>
      <c r="J111" s="171">
        <v>6.6276962868762004</v>
      </c>
      <c r="K111" s="171">
        <v>7.4505504399118996</v>
      </c>
      <c r="L111" s="171">
        <v>7.5346030566820996</v>
      </c>
      <c r="M111" s="171">
        <v>7.6244009187764998</v>
      </c>
      <c r="N111" s="171">
        <v>5.6154857365042004</v>
      </c>
      <c r="O111" s="171">
        <v>5.9903723717249999</v>
      </c>
      <c r="P111" s="171">
        <v>6.1209856421877999</v>
      </c>
      <c r="Q111" s="171">
        <v>7.1237605671013</v>
      </c>
      <c r="R111" s="171">
        <v>7.5219146476073</v>
      </c>
      <c r="S111" s="171">
        <v>7.6918595519585997</v>
      </c>
      <c r="T111" s="171">
        <v>5.9333999325365001</v>
      </c>
      <c r="U111" s="171">
        <v>5.9744925725003002</v>
      </c>
      <c r="V111" s="171">
        <v>5.9745211319484</v>
      </c>
      <c r="W111" s="171">
        <v>7.4106526650060003</v>
      </c>
      <c r="X111" s="171">
        <v>7.9604292274714004</v>
      </c>
      <c r="Y111" s="171">
        <v>11.403673057913</v>
      </c>
      <c r="Z111" s="171">
        <v>12.527546589933999</v>
      </c>
      <c r="AA111" s="171">
        <v>14.523348832335</v>
      </c>
      <c r="AB111" s="171">
        <v>15.08133764456</v>
      </c>
      <c r="AC111" s="171">
        <v>16.561791604362</v>
      </c>
      <c r="AD111" s="171">
        <v>16.445565651289002</v>
      </c>
      <c r="AE111" s="171">
        <v>16.946573301162001</v>
      </c>
      <c r="AF111" s="171">
        <v>15.30849521253</v>
      </c>
      <c r="AG111" s="171">
        <v>16.518433553242001</v>
      </c>
      <c r="AH111" s="171">
        <v>16.465844629536001</v>
      </c>
      <c r="AI111" s="171">
        <v>16.470652224439998</v>
      </c>
      <c r="AJ111" s="171">
        <v>16.690313691819</v>
      </c>
      <c r="AK111" s="171">
        <v>16.575833677575002</v>
      </c>
      <c r="AL111" s="171">
        <v>16.134083995385001</v>
      </c>
      <c r="AM111" s="171">
        <v>14.948128943736</v>
      </c>
      <c r="AN111" s="171">
        <v>18.312231943276</v>
      </c>
      <c r="AO111" s="171">
        <v>21.559683384258001</v>
      </c>
      <c r="AP111" s="171">
        <v>20.659208912741999</v>
      </c>
      <c r="AQ111" s="171">
        <v>20.982199062111</v>
      </c>
      <c r="AR111" s="171">
        <v>23.436901568661</v>
      </c>
      <c r="AS111" s="171">
        <v>23.104570393982002</v>
      </c>
      <c r="AT111" s="171">
        <v>24.969447658572999</v>
      </c>
      <c r="AU111" s="171">
        <v>26.905354624263001</v>
      </c>
      <c r="AV111" s="171">
        <v>27.865749581492999</v>
      </c>
      <c r="AW111" s="171">
        <v>29.296690226222999</v>
      </c>
      <c r="AX111" s="171">
        <v>27.493748451098</v>
      </c>
      <c r="AY111" s="171">
        <v>27.004255776674999</v>
      </c>
      <c r="AZ111" s="171">
        <v>21.820703889844999</v>
      </c>
      <c r="BA111" s="171">
        <v>16.715032231957</v>
      </c>
      <c r="BB111" s="171">
        <v>10.434959174134001</v>
      </c>
      <c r="BC111" s="171">
        <v>10.818762194655999</v>
      </c>
      <c r="BD111" s="171">
        <v>11.004120086785001</v>
      </c>
    </row>
    <row r="112" spans="1:56" x14ac:dyDescent="0.2">
      <c r="A112" s="170" t="s">
        <v>161</v>
      </c>
      <c r="B112" s="171">
        <v>0.97159732983871006</v>
      </c>
      <c r="C112" s="171">
        <v>0.96602681463344997</v>
      </c>
      <c r="D112" s="171">
        <v>0.96795902059708006</v>
      </c>
      <c r="E112" s="171">
        <v>0.99897681226135004</v>
      </c>
      <c r="F112" s="171">
        <v>1.0734347993201001</v>
      </c>
      <c r="G112" s="171">
        <v>1.1156257751962</v>
      </c>
      <c r="H112" s="171">
        <v>1.1615775993338</v>
      </c>
      <c r="I112" s="171">
        <v>1.2002722911870001</v>
      </c>
      <c r="J112" s="171">
        <v>1.2316042023856999</v>
      </c>
      <c r="K112" s="171">
        <v>1.4371398518995999</v>
      </c>
      <c r="L112" s="171">
        <v>1.3758106408801001</v>
      </c>
      <c r="M112" s="171">
        <v>1.217456154398</v>
      </c>
      <c r="N112" s="171">
        <v>1.116980411825</v>
      </c>
      <c r="O112" s="171">
        <v>1.2304901736691001</v>
      </c>
      <c r="P112" s="171">
        <v>1.0926290178119999</v>
      </c>
      <c r="Q112" s="171">
        <v>1.0965739880325001</v>
      </c>
      <c r="R112" s="171">
        <v>0.85305360610603997</v>
      </c>
      <c r="S112" s="171">
        <v>0.89292781310339997</v>
      </c>
      <c r="T112" s="171">
        <v>1.0728408508803</v>
      </c>
      <c r="U112" s="171">
        <v>0.80000189838851998</v>
      </c>
      <c r="V112" s="171">
        <v>0.37519659820301998</v>
      </c>
      <c r="W112" s="171">
        <v>0.25815296760590001</v>
      </c>
      <c r="X112" s="171">
        <v>0.23150358905436</v>
      </c>
      <c r="Y112" s="171">
        <v>0.24786503188119999</v>
      </c>
      <c r="Z112" s="171">
        <v>0.24725974898382</v>
      </c>
      <c r="AA112" s="171">
        <v>0.25428489313569003</v>
      </c>
      <c r="AB112" s="171">
        <v>0.27589628171493003</v>
      </c>
      <c r="AC112" s="171">
        <v>0.27104490064054998</v>
      </c>
      <c r="AD112" s="171">
        <v>0.28912293532203998</v>
      </c>
      <c r="AE112" s="171">
        <v>0.30375253186026002</v>
      </c>
      <c r="AF112" s="171">
        <v>0.39915114577073002</v>
      </c>
      <c r="AG112" s="171">
        <v>0.46021944161141998</v>
      </c>
      <c r="AH112" s="171">
        <v>0.46562248172713999</v>
      </c>
      <c r="AI112" s="171">
        <v>0.50420687790152996</v>
      </c>
      <c r="AJ112" s="171">
        <v>0.54516763695062997</v>
      </c>
      <c r="AK112" s="171">
        <v>0.68117698118214998</v>
      </c>
      <c r="AL112" s="171">
        <v>0.71701337213807004</v>
      </c>
      <c r="AM112" s="171">
        <v>0.66928873920096998</v>
      </c>
      <c r="AN112" s="171">
        <v>0.56062370158210995</v>
      </c>
      <c r="AO112" s="171">
        <v>0.52259044919991005</v>
      </c>
      <c r="AP112" s="171">
        <v>0.79429612624164003</v>
      </c>
      <c r="AQ112" s="171">
        <v>0.88547502109951004</v>
      </c>
      <c r="AR112" s="171">
        <v>0.97714508434930003</v>
      </c>
      <c r="AS112" s="171">
        <v>0.90741206595704005</v>
      </c>
      <c r="AT112" s="171">
        <v>1.1821785245272001</v>
      </c>
      <c r="AU112" s="171">
        <v>1.2329853553762</v>
      </c>
      <c r="AV112" s="171">
        <v>1.3852050028772001</v>
      </c>
      <c r="AW112" s="171">
        <v>1.2306098658578</v>
      </c>
      <c r="AX112" s="171">
        <v>0.64193343245826995</v>
      </c>
      <c r="AY112" s="171">
        <v>1.0094505565122001</v>
      </c>
      <c r="AZ112" s="171">
        <v>0.83483491591643</v>
      </c>
      <c r="BA112" s="171">
        <v>0.84082552147533995</v>
      </c>
      <c r="BB112" s="171">
        <v>0.86861894831019004</v>
      </c>
      <c r="BC112" s="171">
        <v>0.83952570942313998</v>
      </c>
      <c r="BD112" s="171">
        <v>0.86711249726950002</v>
      </c>
    </row>
    <row r="113" spans="1:56" x14ac:dyDescent="0.2">
      <c r="A113" s="170" t="s">
        <v>162</v>
      </c>
      <c r="B113" s="171">
        <v>40.035622934726</v>
      </c>
      <c r="C113" s="171">
        <v>28.124360202921</v>
      </c>
      <c r="D113" s="171">
        <v>21.183970517848</v>
      </c>
      <c r="E113" s="171">
        <v>19.850586632843001</v>
      </c>
      <c r="F113" s="171">
        <v>13.468230877151999</v>
      </c>
      <c r="G113" s="171">
        <v>16.713516124447001</v>
      </c>
      <c r="H113" s="171">
        <v>21.393820034219999</v>
      </c>
      <c r="I113" s="171">
        <v>23.082305907186001</v>
      </c>
      <c r="J113" s="171">
        <v>24.761025919763</v>
      </c>
      <c r="K113" s="171">
        <v>27.604475778078999</v>
      </c>
      <c r="L113" s="171">
        <v>28.535530843006001</v>
      </c>
      <c r="M113" s="171">
        <v>25.54956739004</v>
      </c>
      <c r="N113" s="171">
        <v>28.606232074994999</v>
      </c>
      <c r="O113" s="171">
        <v>27.021999829487999</v>
      </c>
      <c r="P113" s="171">
        <v>27.495198700763002</v>
      </c>
      <c r="Q113" s="171">
        <v>25.199257931201</v>
      </c>
      <c r="R113" s="171">
        <v>28.624942238607002</v>
      </c>
      <c r="S113" s="171">
        <v>28.048634619169999</v>
      </c>
      <c r="T113" s="171">
        <v>29.501766827114</v>
      </c>
      <c r="U113" s="171">
        <v>28.785348439930001</v>
      </c>
      <c r="V113" s="171">
        <v>32.622407759258003</v>
      </c>
      <c r="W113" s="171">
        <v>32.862254919525</v>
      </c>
      <c r="X113" s="171">
        <v>34.265508330610999</v>
      </c>
      <c r="Y113" s="171">
        <v>36.492208806714999</v>
      </c>
      <c r="Z113" s="171">
        <v>42.478458401944003</v>
      </c>
      <c r="AA113" s="171">
        <v>48.143091153861</v>
      </c>
      <c r="AB113" s="171">
        <v>50.621391740702997</v>
      </c>
      <c r="AC113" s="171">
        <v>46.874969031003999</v>
      </c>
      <c r="AD113" s="171">
        <v>46.416473755734003</v>
      </c>
      <c r="AE113" s="171">
        <v>47.753820712566998</v>
      </c>
      <c r="AF113" s="171">
        <v>49.284642724351002</v>
      </c>
      <c r="AG113" s="171">
        <v>48.748921871896002</v>
      </c>
      <c r="AH113" s="171">
        <v>49.896768771345002</v>
      </c>
      <c r="AI113" s="171">
        <v>53.789724898895003</v>
      </c>
      <c r="AJ113" s="171">
        <v>53.230225977376001</v>
      </c>
      <c r="AK113" s="171">
        <v>57.726128326796001</v>
      </c>
      <c r="AL113" s="171">
        <v>57.477113368818998</v>
      </c>
      <c r="AM113" s="171">
        <v>53.745853502975002</v>
      </c>
      <c r="AN113" s="171">
        <v>57.143372853856</v>
      </c>
      <c r="AO113" s="171">
        <v>60.266568626267002</v>
      </c>
      <c r="AP113" s="171">
        <v>63.670180279520999</v>
      </c>
      <c r="AQ113" s="171">
        <v>44.237316176276003</v>
      </c>
      <c r="AR113" s="171">
        <v>62.856079955847001</v>
      </c>
      <c r="AS113" s="171">
        <v>62.609214604355003</v>
      </c>
      <c r="AT113" s="171">
        <v>61.800169222504998</v>
      </c>
      <c r="AU113" s="171">
        <v>54.481916849263001</v>
      </c>
      <c r="AV113" s="171">
        <v>51.152524095623001</v>
      </c>
      <c r="AW113" s="171">
        <v>55.394801075377998</v>
      </c>
      <c r="AX113" s="171">
        <v>57.268520009607002</v>
      </c>
      <c r="AY113" s="171">
        <v>57.474629571042001</v>
      </c>
      <c r="AZ113" s="171">
        <v>45.702548608169998</v>
      </c>
      <c r="BA113" s="171">
        <v>58.360935025376001</v>
      </c>
      <c r="BB113" s="171">
        <v>58.173376979776002</v>
      </c>
      <c r="BC113" s="171">
        <v>63.204211026948002</v>
      </c>
      <c r="BD113" s="171">
        <v>63.953379828507003</v>
      </c>
    </row>
    <row r="114" spans="1:56" x14ac:dyDescent="0.2">
      <c r="A114" s="170" t="s">
        <v>202</v>
      </c>
      <c r="B114" s="171">
        <v>3.0055536233683001E-2</v>
      </c>
      <c r="C114" s="171">
        <v>3.0042459945336001E-2</v>
      </c>
      <c r="D114" s="171">
        <v>3.6425181414185999E-2</v>
      </c>
      <c r="E114" s="171">
        <v>3.6750483794085999E-2</v>
      </c>
      <c r="F114" s="171">
        <v>3.2842250403176003E-2</v>
      </c>
      <c r="G114" s="171">
        <v>3.9598812371361002E-2</v>
      </c>
      <c r="H114" s="171">
        <v>3.5992045703108003E-2</v>
      </c>
      <c r="I114" s="171">
        <v>3.9665525423853001E-2</v>
      </c>
      <c r="J114" s="171">
        <v>3.9689325077735003E-2</v>
      </c>
      <c r="K114" s="171">
        <v>3.9278627985396997E-2</v>
      </c>
      <c r="L114" s="171">
        <v>3.8856589573159003E-2</v>
      </c>
      <c r="M114" s="171">
        <v>2.8899570213572999E-2</v>
      </c>
      <c r="N114" s="171">
        <v>3.5742019524568E-2</v>
      </c>
      <c r="O114" s="171">
        <v>3.0824011275121001E-2</v>
      </c>
      <c r="P114" s="171">
        <v>3.4179368932009999E-2</v>
      </c>
      <c r="Q114" s="171">
        <v>4.3771253340875997E-2</v>
      </c>
      <c r="R114" s="171">
        <v>4.5658969775654999E-2</v>
      </c>
      <c r="S114" s="171">
        <v>5.2486187311094001E-2</v>
      </c>
      <c r="T114" s="171">
        <v>7.1375746027687995E-2</v>
      </c>
      <c r="U114" s="171">
        <v>7.3177019662005002E-2</v>
      </c>
      <c r="V114" s="171">
        <v>7.1496540900040997E-2</v>
      </c>
      <c r="W114" s="171">
        <v>7.1758581675282998E-2</v>
      </c>
      <c r="X114" s="171">
        <v>7.2164877948295E-2</v>
      </c>
      <c r="Y114" s="171">
        <v>7.0312240719623997E-2</v>
      </c>
      <c r="Z114" s="171">
        <v>8.4716815553895999E-2</v>
      </c>
      <c r="AA114" s="171">
        <v>8.3239027023539996E-2</v>
      </c>
      <c r="AB114" s="171">
        <v>8.2513270329813995E-2</v>
      </c>
      <c r="AC114" s="171">
        <v>8.4699898146316996E-2</v>
      </c>
      <c r="AD114" s="171">
        <v>8.6655187128754002E-2</v>
      </c>
      <c r="AE114" s="171">
        <v>8.7791718986380995E-2</v>
      </c>
      <c r="AF114" s="171">
        <v>9.6767270784035006E-2</v>
      </c>
      <c r="AG114" s="171">
        <v>0.10360882839256</v>
      </c>
      <c r="AH114" s="171">
        <v>9.7499690942883993E-2</v>
      </c>
      <c r="AI114" s="171">
        <v>0.11351201534121</v>
      </c>
      <c r="AJ114" s="171">
        <v>0.1099644912061</v>
      </c>
      <c r="AK114" s="171">
        <v>0.11544679255548</v>
      </c>
      <c r="AL114" s="171">
        <v>0.12801514260460001</v>
      </c>
      <c r="AM114" s="171">
        <v>0.13839402897649999</v>
      </c>
      <c r="AN114" s="171">
        <v>0.14955680562445001</v>
      </c>
      <c r="AO114" s="171">
        <v>0.16126851680920001</v>
      </c>
      <c r="AP114" s="171">
        <v>0.18227106046183</v>
      </c>
      <c r="AQ114" s="171">
        <v>0.14115884261576001</v>
      </c>
      <c r="AR114" s="171">
        <v>0.14588200013506999</v>
      </c>
      <c r="AS114" s="171">
        <v>0.16670294014183001</v>
      </c>
      <c r="AT114" s="171">
        <v>0.17777410371863001</v>
      </c>
      <c r="AU114" s="171">
        <v>0.18240606515377</v>
      </c>
      <c r="AV114" s="171">
        <v>0.19635444300144</v>
      </c>
      <c r="AW114" s="171">
        <v>0.19627000794150001</v>
      </c>
      <c r="AX114" s="171">
        <v>0.25922050404048003</v>
      </c>
      <c r="AY114" s="171">
        <v>0.29471206167396002</v>
      </c>
      <c r="AZ114" s="171">
        <v>0.2776449537397</v>
      </c>
      <c r="BA114" s="171">
        <v>0.28222621490772998</v>
      </c>
      <c r="BB114" s="171">
        <v>0.29606497550626998</v>
      </c>
      <c r="BC114" s="171">
        <v>0.29701522264022001</v>
      </c>
      <c r="BD114" s="171">
        <v>0.30746017256776997</v>
      </c>
    </row>
    <row r="115" spans="1:56" x14ac:dyDescent="0.2">
      <c r="A115" s="170" t="s">
        <v>218</v>
      </c>
      <c r="B115" s="171">
        <v>3.1210005585242002</v>
      </c>
      <c r="C115" s="171">
        <v>3.1512323885944999</v>
      </c>
      <c r="D115" s="171">
        <v>3.7833871245113002</v>
      </c>
      <c r="E115" s="171">
        <v>3.9461594449985</v>
      </c>
      <c r="F115" s="171">
        <v>3.3978368246159998</v>
      </c>
      <c r="G115" s="171">
        <v>2.9874247087324002</v>
      </c>
      <c r="H115" s="171">
        <v>3.0544852211934002</v>
      </c>
      <c r="I115" s="171">
        <v>3.2964571796300999</v>
      </c>
      <c r="J115" s="171">
        <v>3.8939178855645</v>
      </c>
      <c r="K115" s="171">
        <v>4.2106371227109998</v>
      </c>
      <c r="L115" s="171">
        <v>4.2083208281716002</v>
      </c>
      <c r="M115" s="171">
        <v>4.3366406621121998</v>
      </c>
      <c r="N115" s="171">
        <v>4.9368666265157</v>
      </c>
      <c r="O115" s="171">
        <v>5.0393654393869998</v>
      </c>
      <c r="P115" s="171">
        <v>4.4194726513002998</v>
      </c>
      <c r="Q115" s="171">
        <v>4.0203598148528998</v>
      </c>
      <c r="R115" s="171">
        <v>3.9776855443915</v>
      </c>
      <c r="S115" s="171">
        <v>4.5597436181845001</v>
      </c>
      <c r="T115" s="171">
        <v>4.3909287508606996</v>
      </c>
      <c r="U115" s="171">
        <v>4.1764005433118996</v>
      </c>
      <c r="V115" s="171">
        <v>4.2390331028943997</v>
      </c>
      <c r="W115" s="171">
        <v>4.4253179832651997</v>
      </c>
      <c r="X115" s="171">
        <v>5.5124407260268002</v>
      </c>
      <c r="Y115" s="171">
        <v>5.3962124099400999</v>
      </c>
      <c r="Z115" s="171">
        <v>6.2232555485237002</v>
      </c>
      <c r="AA115" s="171">
        <v>6.2433865261671997</v>
      </c>
      <c r="AB115" s="171">
        <v>8.8106155758919993</v>
      </c>
      <c r="AC115" s="171">
        <v>8.7878310936524997</v>
      </c>
      <c r="AD115" s="171">
        <v>9.0747188391527001</v>
      </c>
      <c r="AE115" s="171">
        <v>10.028083038184</v>
      </c>
      <c r="AF115" s="171">
        <v>11.466704850598999</v>
      </c>
      <c r="AG115" s="171">
        <v>11.374163365404</v>
      </c>
      <c r="AH115" s="171">
        <v>11.898742944938</v>
      </c>
      <c r="AI115" s="171">
        <v>12.859169234935999</v>
      </c>
      <c r="AJ115" s="171">
        <v>13.278737139823001</v>
      </c>
      <c r="AK115" s="171">
        <v>14.430057435121</v>
      </c>
      <c r="AL115" s="171">
        <v>13.194405459005001</v>
      </c>
      <c r="AM115" s="171">
        <v>14.124032262476</v>
      </c>
      <c r="AN115" s="171">
        <v>13.304435812295999</v>
      </c>
      <c r="AO115" s="171">
        <v>12.777173095406001</v>
      </c>
      <c r="AP115" s="171">
        <v>13.518401633198</v>
      </c>
      <c r="AQ115" s="171">
        <v>15.907965483128001</v>
      </c>
      <c r="AR115" s="171">
        <v>17.894111501327</v>
      </c>
      <c r="AS115" s="171">
        <v>14.836982296931</v>
      </c>
      <c r="AT115" s="171">
        <v>17.880462700214</v>
      </c>
      <c r="AU115" s="171">
        <v>19.711057851987999</v>
      </c>
      <c r="AV115" s="171">
        <v>23.485993030974999</v>
      </c>
      <c r="AW115" s="171">
        <v>23.410708230133</v>
      </c>
      <c r="AX115" s="171">
        <v>21.982916547519999</v>
      </c>
      <c r="AY115" s="171">
        <v>23.972963750820998</v>
      </c>
      <c r="AZ115" s="171">
        <v>22.614447472759998</v>
      </c>
      <c r="BA115" s="171">
        <v>22.819639042058</v>
      </c>
      <c r="BB115" s="171">
        <v>20.797134702055001</v>
      </c>
      <c r="BC115" s="171">
        <v>21.580326111615001</v>
      </c>
      <c r="BD115" s="171">
        <v>23.334668000665999</v>
      </c>
    </row>
    <row r="116" spans="1:56" x14ac:dyDescent="0.2">
      <c r="A116" s="170" t="s">
        <v>160</v>
      </c>
      <c r="B116" s="171">
        <v>7.3633302204204998E-2</v>
      </c>
      <c r="C116" s="171">
        <v>7.3684554712435998E-2</v>
      </c>
      <c r="D116" s="171">
        <v>7.3372048600897993E-2</v>
      </c>
      <c r="E116" s="171">
        <v>7.5905363663037004E-2</v>
      </c>
      <c r="F116" s="171">
        <v>8.1818278146878004E-2</v>
      </c>
      <c r="G116" s="171">
        <v>8.4955080936141E-2</v>
      </c>
      <c r="H116" s="171">
        <v>8.8043921192434996E-2</v>
      </c>
      <c r="I116" s="171">
        <v>9.1146113958017E-2</v>
      </c>
      <c r="J116" s="171">
        <v>9.2644854216109004E-2</v>
      </c>
      <c r="K116" s="171">
        <v>0.10666342632664</v>
      </c>
      <c r="L116" s="171">
        <v>0.10480423705963</v>
      </c>
      <c r="M116" s="171">
        <v>0.10048550521978999</v>
      </c>
      <c r="N116" s="171">
        <v>9.3506726053809996E-2</v>
      </c>
      <c r="O116" s="171">
        <v>0.10222855418287</v>
      </c>
      <c r="P116" s="171">
        <v>9.8848233358971999E-2</v>
      </c>
      <c r="Q116" s="171">
        <v>0.10807880935983</v>
      </c>
      <c r="R116" s="171">
        <v>0.11748684669718</v>
      </c>
      <c r="S116" s="171">
        <v>0.16467704553033999</v>
      </c>
      <c r="T116" s="171">
        <v>0.10495420056521</v>
      </c>
      <c r="U116" s="171">
        <v>0.13981333721608999</v>
      </c>
      <c r="V116" s="171">
        <v>0.10882580018163</v>
      </c>
      <c r="W116" s="171">
        <v>0.13620164182045999</v>
      </c>
      <c r="X116" s="171">
        <v>0.11567445820577001</v>
      </c>
      <c r="Y116" s="171">
        <v>0.11173099467074001</v>
      </c>
      <c r="Z116" s="171">
        <v>0.12178231508810999</v>
      </c>
      <c r="AA116" s="171">
        <v>0.12514041885796001</v>
      </c>
      <c r="AB116" s="171">
        <v>0.12952771352928999</v>
      </c>
      <c r="AC116" s="171">
        <v>0.12867995987139</v>
      </c>
      <c r="AD116" s="171">
        <v>0.12654689322026999</v>
      </c>
      <c r="AE116" s="171">
        <v>0.13192946952998999</v>
      </c>
      <c r="AF116" s="171">
        <v>0.35077788580753999</v>
      </c>
      <c r="AG116" s="171">
        <v>0.36507481956194998</v>
      </c>
      <c r="AH116" s="171">
        <v>0.38539811142649999</v>
      </c>
      <c r="AI116" s="171">
        <v>0.39198251981271998</v>
      </c>
      <c r="AJ116" s="171">
        <v>0.40700721102356002</v>
      </c>
      <c r="AK116" s="171">
        <v>0.40792404565705997</v>
      </c>
      <c r="AL116" s="171">
        <v>0.41440771593959003</v>
      </c>
      <c r="AM116" s="171">
        <v>0.53580165882996</v>
      </c>
      <c r="AN116" s="171">
        <v>0.43650682645085997</v>
      </c>
      <c r="AO116" s="171">
        <v>0.51223084816710995</v>
      </c>
      <c r="AP116" s="171">
        <v>0.52227487038611997</v>
      </c>
      <c r="AQ116" s="171">
        <v>0.54421712383430998</v>
      </c>
      <c r="AR116" s="171">
        <v>0.57642722721546003</v>
      </c>
      <c r="AS116" s="171">
        <v>0.58110481512551004</v>
      </c>
      <c r="AT116" s="171">
        <v>0.59906020684920003</v>
      </c>
      <c r="AU116" s="171">
        <v>0.59663068599824998</v>
      </c>
      <c r="AV116" s="171">
        <v>0.65754400671496005</v>
      </c>
      <c r="AW116" s="171">
        <v>0.71934248576341997</v>
      </c>
      <c r="AX116" s="171">
        <v>0.75766059544233999</v>
      </c>
      <c r="AY116" s="171">
        <v>0.78341712746477998</v>
      </c>
      <c r="AZ116" s="171">
        <v>0.70321358663875999</v>
      </c>
      <c r="BA116" s="171">
        <v>0.76436227021112002</v>
      </c>
      <c r="BB116" s="171">
        <v>0.98110066003859997</v>
      </c>
      <c r="BC116" s="171">
        <v>0.99147526222215998</v>
      </c>
      <c r="BD116" s="171">
        <v>1.0005580122872</v>
      </c>
    </row>
    <row r="117" spans="1:56" x14ac:dyDescent="0.2">
      <c r="A117" s="170" t="s">
        <v>60</v>
      </c>
      <c r="B117" s="171">
        <v>19.928249414313999</v>
      </c>
      <c r="C117" s="171">
        <v>19.993548180049999</v>
      </c>
      <c r="D117" s="171">
        <v>21.307173339304999</v>
      </c>
      <c r="E117" s="171">
        <v>22.896393095337</v>
      </c>
      <c r="F117" s="171">
        <v>24.491173914042999</v>
      </c>
      <c r="G117" s="171">
        <v>26.119346334454001</v>
      </c>
      <c r="H117" s="171">
        <v>27.264305393743999</v>
      </c>
      <c r="I117" s="171">
        <v>28.230477737868</v>
      </c>
      <c r="J117" s="171">
        <v>29.329179312158001</v>
      </c>
      <c r="K117" s="171">
        <v>30.316355583823999</v>
      </c>
      <c r="L117" s="171">
        <v>31.588480803382001</v>
      </c>
      <c r="M117" s="171">
        <v>31.916624744244</v>
      </c>
      <c r="N117" s="171">
        <v>32.030602634506998</v>
      </c>
      <c r="O117" s="171">
        <v>32.194577019584003</v>
      </c>
      <c r="P117" s="171">
        <v>32.784729911009002</v>
      </c>
      <c r="Q117" s="171">
        <v>32.752350878115003</v>
      </c>
      <c r="R117" s="171">
        <v>33.281251598570002</v>
      </c>
      <c r="S117" s="171">
        <v>33.628058020308998</v>
      </c>
      <c r="T117" s="171">
        <v>33.610111994595997</v>
      </c>
      <c r="U117" s="171">
        <v>33.131131141120001</v>
      </c>
      <c r="V117" s="171">
        <v>35.122304375368003</v>
      </c>
      <c r="W117" s="171">
        <v>36.976581546307003</v>
      </c>
      <c r="X117" s="171">
        <v>20.888372875645999</v>
      </c>
      <c r="Y117" s="171">
        <v>16.218150078421001</v>
      </c>
      <c r="Z117" s="171">
        <v>15.734442932603001</v>
      </c>
      <c r="AA117" s="171">
        <v>15.116964797725</v>
      </c>
      <c r="AB117" s="171">
        <v>15.597476459600999</v>
      </c>
      <c r="AC117" s="171">
        <v>15.066750905765</v>
      </c>
      <c r="AD117" s="171">
        <v>15.924766100245</v>
      </c>
      <c r="AE117" s="171">
        <v>13.331697912192</v>
      </c>
      <c r="AF117" s="171">
        <v>11.656650702859</v>
      </c>
      <c r="AG117" s="171">
        <v>12.391319058953</v>
      </c>
      <c r="AH117" s="171">
        <v>12.470651211392999</v>
      </c>
      <c r="AI117" s="171">
        <v>12.492443470206</v>
      </c>
      <c r="AJ117" s="171">
        <v>13.065867243194001</v>
      </c>
      <c r="AK117" s="171">
        <v>13.957917999745</v>
      </c>
      <c r="AL117" s="171">
        <v>14.194075339742</v>
      </c>
      <c r="AM117" s="171">
        <v>15.568362166361</v>
      </c>
      <c r="AN117" s="171">
        <v>15.831299653222001</v>
      </c>
      <c r="AO117" s="171">
        <v>13.210457075749</v>
      </c>
      <c r="AP117" s="171">
        <v>14.04103122085</v>
      </c>
      <c r="AQ117" s="171">
        <v>14.320272939554</v>
      </c>
      <c r="AR117" s="171">
        <v>14.491121262428999</v>
      </c>
      <c r="AS117" s="171">
        <v>13.364354885378001</v>
      </c>
      <c r="AT117" s="171">
        <v>13.211681901525001</v>
      </c>
      <c r="AU117" s="171">
        <v>13.660647960636</v>
      </c>
      <c r="AV117" s="171">
        <v>13.520218202005999</v>
      </c>
      <c r="AW117" s="171">
        <v>13.964213960517</v>
      </c>
      <c r="AX117" s="171">
        <v>14.01839026167</v>
      </c>
      <c r="AY117" s="171">
        <v>14.296513669189</v>
      </c>
      <c r="AZ117" s="171">
        <v>14.254148667775</v>
      </c>
      <c r="BA117" s="171">
        <v>14.331806012568</v>
      </c>
      <c r="BB117" s="171">
        <v>13.170273909647999</v>
      </c>
      <c r="BC117" s="171">
        <v>12.979427056022001</v>
      </c>
      <c r="BD117" s="171">
        <v>12.969974740673999</v>
      </c>
    </row>
    <row r="118" spans="1:56" x14ac:dyDescent="0.2">
      <c r="A118" s="170" t="s">
        <v>61</v>
      </c>
      <c r="B118" s="171">
        <v>19.680295560944</v>
      </c>
      <c r="C118" s="171">
        <v>18.282335342789001</v>
      </c>
      <c r="D118" s="171">
        <v>17.912085738409999</v>
      </c>
      <c r="E118" s="171">
        <v>19.344986015511999</v>
      </c>
      <c r="F118" s="171">
        <v>17.808814778397998</v>
      </c>
      <c r="G118" s="171">
        <v>14.089984388367</v>
      </c>
      <c r="H118" s="171">
        <v>15.023013803243</v>
      </c>
      <c r="I118" s="171">
        <v>14.288116273087001</v>
      </c>
      <c r="J118" s="171">
        <v>15.472848124191</v>
      </c>
      <c r="K118" s="171">
        <v>14.654094395318999</v>
      </c>
      <c r="L118" s="171">
        <v>13.672273164793999</v>
      </c>
      <c r="M118" s="171">
        <v>11.682752266608</v>
      </c>
      <c r="N118" s="171">
        <v>10.924422438475</v>
      </c>
      <c r="O118" s="171">
        <v>10.150713726287</v>
      </c>
      <c r="P118" s="171">
        <v>11.193575096273999</v>
      </c>
      <c r="Q118" s="171">
        <v>11.316259958601</v>
      </c>
      <c r="R118" s="171">
        <v>11.047797757883</v>
      </c>
      <c r="S118" s="171">
        <v>10.445322637842001</v>
      </c>
      <c r="T118" s="171">
        <v>10.916088663774</v>
      </c>
      <c r="U118" s="171">
        <v>11.715979293904001</v>
      </c>
      <c r="V118" s="171">
        <v>11.978581845332</v>
      </c>
      <c r="W118" s="171">
        <v>12.459079912335</v>
      </c>
      <c r="X118" s="171">
        <v>12.172833302579001</v>
      </c>
      <c r="Y118" s="171">
        <v>12.395332767066</v>
      </c>
      <c r="Z118" s="171">
        <v>11.472205649367</v>
      </c>
      <c r="AA118" s="171">
        <v>9.0784906333134003</v>
      </c>
      <c r="AB118" s="171">
        <v>9.1479360726567993</v>
      </c>
      <c r="AC118" s="171">
        <v>8.5485157298794991</v>
      </c>
      <c r="AD118" s="171">
        <v>7.8063452806302998</v>
      </c>
      <c r="AE118" s="171">
        <v>8.1662087828977992</v>
      </c>
      <c r="AF118" s="171">
        <v>8.8008394705286008</v>
      </c>
      <c r="AG118" s="171">
        <v>9.3342716381781994</v>
      </c>
      <c r="AH118" s="171">
        <v>10.032315949545</v>
      </c>
      <c r="AI118" s="171">
        <v>10.454306916261</v>
      </c>
      <c r="AJ118" s="171">
        <v>11.880339817844</v>
      </c>
      <c r="AK118" s="171">
        <v>12.114306234231</v>
      </c>
      <c r="AL118" s="171">
        <v>11.942160921929</v>
      </c>
      <c r="AM118" s="171">
        <v>11.341718461900999</v>
      </c>
      <c r="AN118" s="171">
        <v>11.212639796303</v>
      </c>
      <c r="AO118" s="171">
        <v>10.609875593095</v>
      </c>
      <c r="AP118" s="171">
        <v>11.213430477947</v>
      </c>
      <c r="AQ118" s="171">
        <v>11.090099326559001</v>
      </c>
      <c r="AR118" s="171">
        <v>10.867851500223001</v>
      </c>
      <c r="AS118" s="171">
        <v>10.323563828358999</v>
      </c>
      <c r="AT118" s="171">
        <v>9.8199473335230998</v>
      </c>
      <c r="AU118" s="171">
        <v>9.3094355192019993</v>
      </c>
      <c r="AV118" s="171">
        <v>9.0415125208680003</v>
      </c>
      <c r="AW118" s="171">
        <v>9.1883956339346007</v>
      </c>
      <c r="AX118" s="171">
        <v>9.5448017225923998</v>
      </c>
      <c r="AY118" s="171">
        <v>9.6916809433402999</v>
      </c>
      <c r="AZ118" s="171">
        <v>7.9928780933216999</v>
      </c>
      <c r="BA118" s="171">
        <v>8.3806342824096003</v>
      </c>
      <c r="BB118" s="171">
        <v>7.2656876764859</v>
      </c>
      <c r="BC118" s="171">
        <v>6.9415589287915997</v>
      </c>
      <c r="BD118" s="171">
        <v>7.1473662633563002</v>
      </c>
    </row>
    <row r="119" spans="1:56" x14ac:dyDescent="0.2">
      <c r="A119" s="170" t="s">
        <v>59</v>
      </c>
      <c r="B119" s="171">
        <v>11.336538115644</v>
      </c>
      <c r="C119" s="171">
        <v>11.351271034872999</v>
      </c>
      <c r="D119" s="171">
        <v>12.075397833575</v>
      </c>
      <c r="E119" s="171">
        <v>13.027784220179999</v>
      </c>
      <c r="F119" s="171">
        <v>13.940127560199</v>
      </c>
      <c r="G119" s="171">
        <v>14.920068788845001</v>
      </c>
      <c r="H119" s="171">
        <v>15.543296020024</v>
      </c>
      <c r="I119" s="171">
        <v>16.026204180493998</v>
      </c>
      <c r="J119" s="171">
        <v>16.670048899503001</v>
      </c>
      <c r="K119" s="171">
        <v>17.180776503166999</v>
      </c>
      <c r="L119" s="171">
        <v>17.846139398557</v>
      </c>
      <c r="M119" s="171">
        <v>18.051661764687001</v>
      </c>
      <c r="N119" s="171">
        <v>18.431010795995999</v>
      </c>
      <c r="O119" s="171">
        <v>18.651561731901001</v>
      </c>
      <c r="P119" s="171">
        <v>18.721880054358</v>
      </c>
      <c r="Q119" s="171">
        <v>18.763105161407001</v>
      </c>
      <c r="R119" s="171">
        <v>19.116042034427</v>
      </c>
      <c r="S119" s="171">
        <v>19.367830054723001</v>
      </c>
      <c r="T119" s="171">
        <v>19.325739577223999</v>
      </c>
      <c r="U119" s="171">
        <v>18.976628332855</v>
      </c>
      <c r="V119" s="171">
        <v>19.619063018447999</v>
      </c>
      <c r="W119" s="171">
        <v>17.991280658526001</v>
      </c>
      <c r="X119" s="171">
        <v>14.305363919429</v>
      </c>
      <c r="Y119" s="171">
        <v>12.051094889948001</v>
      </c>
      <c r="Z119" s="171">
        <v>10.487221828772</v>
      </c>
      <c r="AA119" s="171">
        <v>9.2354553376772994</v>
      </c>
      <c r="AB119" s="171">
        <v>9.2506824995938004</v>
      </c>
      <c r="AC119" s="171">
        <v>8.8147268668273</v>
      </c>
      <c r="AD119" s="171">
        <v>8.4176886616105993</v>
      </c>
      <c r="AE119" s="171">
        <v>7.8664471006941996</v>
      </c>
      <c r="AF119" s="171">
        <v>7.2308817669834999</v>
      </c>
      <c r="AG119" s="171">
        <v>7.6692107793632998</v>
      </c>
      <c r="AH119" s="171">
        <v>7.6650146496581</v>
      </c>
      <c r="AI119" s="171">
        <v>7.9150532828240001</v>
      </c>
      <c r="AJ119" s="171">
        <v>7.9577676914652002</v>
      </c>
      <c r="AK119" s="171">
        <v>8.0300140811597007</v>
      </c>
      <c r="AL119" s="171">
        <v>8.5400236655488992</v>
      </c>
      <c r="AM119" s="171">
        <v>8.9142920938661003</v>
      </c>
      <c r="AN119" s="171">
        <v>8.4786980012531004</v>
      </c>
      <c r="AO119" s="171">
        <v>7.7519348269104</v>
      </c>
      <c r="AP119" s="171">
        <v>8.8799316954308001</v>
      </c>
      <c r="AQ119" s="171">
        <v>8.2333577876757005</v>
      </c>
      <c r="AR119" s="171">
        <v>8.0273690216923992</v>
      </c>
      <c r="AS119" s="171">
        <v>7.7793801702236003</v>
      </c>
      <c r="AT119" s="171">
        <v>7.5738590426028001</v>
      </c>
      <c r="AU119" s="171">
        <v>7.6479691525842002</v>
      </c>
      <c r="AV119" s="171">
        <v>7.4805951535124997</v>
      </c>
      <c r="AW119" s="171">
        <v>7.4321425977319002</v>
      </c>
      <c r="AX119" s="171">
        <v>8.1079206864273008</v>
      </c>
      <c r="AY119" s="171">
        <v>7.9077914415487003</v>
      </c>
      <c r="AZ119" s="171">
        <v>7.2770801801860996</v>
      </c>
      <c r="BA119" s="171">
        <v>7.5303902676129999</v>
      </c>
      <c r="BB119" s="171">
        <v>6.9267800340662999</v>
      </c>
      <c r="BC119" s="171">
        <v>6.9003933320352999</v>
      </c>
      <c r="BD119" s="171">
        <v>6.8072190752313997</v>
      </c>
    </row>
    <row r="120" spans="1:56" x14ac:dyDescent="0.2">
      <c r="A120" s="170" t="s">
        <v>163</v>
      </c>
      <c r="B120" s="171">
        <v>0.30337877649041001</v>
      </c>
      <c r="C120" s="171">
        <v>0.30338591393238001</v>
      </c>
      <c r="D120" s="171">
        <v>0.32328207073801002</v>
      </c>
      <c r="E120" s="171">
        <v>0.38829603975993998</v>
      </c>
      <c r="F120" s="171">
        <v>0.47586250269744002</v>
      </c>
      <c r="G120" s="171">
        <v>0.39350863858193003</v>
      </c>
      <c r="H120" s="171">
        <v>0.38772593339094003</v>
      </c>
      <c r="I120" s="171">
        <v>0.409214526498</v>
      </c>
      <c r="J120" s="171">
        <v>0.40607517414136002</v>
      </c>
      <c r="K120" s="171">
        <v>0.43613795047048998</v>
      </c>
      <c r="L120" s="171">
        <v>0.46942341438057</v>
      </c>
      <c r="M120" s="171">
        <v>0.45021901168987</v>
      </c>
      <c r="N120" s="171">
        <v>0.47187772717440002</v>
      </c>
      <c r="O120" s="171">
        <v>0.64834139974712002</v>
      </c>
      <c r="P120" s="171">
        <v>0.62857040979052003</v>
      </c>
      <c r="Q120" s="171">
        <v>0.5694120490233</v>
      </c>
      <c r="R120" s="171">
        <v>0.70568120572531001</v>
      </c>
      <c r="S120" s="171">
        <v>0.87075992067670005</v>
      </c>
      <c r="T120" s="171">
        <v>0.84892369901316</v>
      </c>
      <c r="U120" s="171">
        <v>0.87071241486644002</v>
      </c>
      <c r="V120" s="171">
        <v>0.94372225666695997</v>
      </c>
      <c r="W120" s="171">
        <v>0.96208790756466001</v>
      </c>
      <c r="X120" s="171">
        <v>1.0894790332562001</v>
      </c>
      <c r="Y120" s="171">
        <v>1.210475940919</v>
      </c>
      <c r="Z120" s="171">
        <v>1.3239777837936999</v>
      </c>
      <c r="AA120" s="171">
        <v>1.2013230887144</v>
      </c>
      <c r="AB120" s="171">
        <v>1.3914459475531999</v>
      </c>
      <c r="AC120" s="171">
        <v>1.4782014888967001</v>
      </c>
      <c r="AD120" s="171">
        <v>1.6291790716298</v>
      </c>
      <c r="AE120" s="171">
        <v>1.7187832240025001</v>
      </c>
      <c r="AF120" s="171">
        <v>1.4592480703448001</v>
      </c>
      <c r="AG120" s="171">
        <v>1.5596975567374001</v>
      </c>
      <c r="AH120" s="171">
        <v>1.7112562940860001</v>
      </c>
      <c r="AI120" s="171">
        <v>1.7561631206401001</v>
      </c>
      <c r="AJ120" s="171">
        <v>2.0347833742613002</v>
      </c>
      <c r="AK120" s="171">
        <v>2.0474422587581</v>
      </c>
      <c r="AL120" s="171">
        <v>2.0342906151390001</v>
      </c>
      <c r="AM120" s="171">
        <v>1.9276565990489001</v>
      </c>
      <c r="AN120" s="171">
        <v>1.5974339628148</v>
      </c>
      <c r="AO120" s="171">
        <v>1.6936654367549999</v>
      </c>
      <c r="AP120" s="171">
        <v>1.7201922202816999</v>
      </c>
      <c r="AQ120" s="171">
        <v>1.6888899020345001</v>
      </c>
      <c r="AR120" s="171">
        <v>1.7429714397813001</v>
      </c>
      <c r="AS120" s="171">
        <v>1.8152052840093</v>
      </c>
      <c r="AT120" s="171">
        <v>2.0891228981741001</v>
      </c>
      <c r="AU120" s="171">
        <v>2.7589899889848</v>
      </c>
      <c r="AV120" s="171">
        <v>2.6259337088126</v>
      </c>
      <c r="AW120" s="171">
        <v>2.8864538277329999</v>
      </c>
      <c r="AX120" s="171">
        <v>2.1255726411915998</v>
      </c>
      <c r="AY120" s="171">
        <v>2.2472781064761</v>
      </c>
      <c r="AZ120" s="171">
        <v>2.2329260013139001</v>
      </c>
      <c r="BA120" s="171">
        <v>2.0473238062786998</v>
      </c>
      <c r="BB120" s="171">
        <v>1.6785468049509</v>
      </c>
      <c r="BC120" s="171">
        <v>1.6804704201573999</v>
      </c>
      <c r="BD120" s="171">
        <v>1.7348854189548999</v>
      </c>
    </row>
    <row r="121" spans="1:56" x14ac:dyDescent="0.2">
      <c r="A121" s="170" t="s">
        <v>175</v>
      </c>
      <c r="B121" s="171">
        <v>6.9356408337718003</v>
      </c>
      <c r="C121" s="171">
        <v>6.9593619006802001</v>
      </c>
      <c r="D121" s="171">
        <v>7.7650044833514</v>
      </c>
      <c r="E121" s="171">
        <v>9.1596611500314005</v>
      </c>
      <c r="F121" s="171">
        <v>10.116386845921999</v>
      </c>
      <c r="G121" s="171">
        <v>10.852605156554</v>
      </c>
      <c r="H121" s="171">
        <v>11.909436048775</v>
      </c>
      <c r="I121" s="171">
        <v>13.135431804083</v>
      </c>
      <c r="J121" s="171">
        <v>14.041371908278</v>
      </c>
      <c r="K121" s="171">
        <v>15.2257271018</v>
      </c>
      <c r="L121" s="171">
        <v>15.686493545324</v>
      </c>
      <c r="M121" s="171">
        <v>15.785818429492</v>
      </c>
      <c r="N121" s="171">
        <v>16.509301150224999</v>
      </c>
      <c r="O121" s="171">
        <v>17.360631940977999</v>
      </c>
      <c r="P121" s="171">
        <v>17.531984467148</v>
      </c>
      <c r="Q121" s="171">
        <v>18.259332012533001</v>
      </c>
      <c r="R121" s="171">
        <v>18.753239922776999</v>
      </c>
      <c r="S121" s="171">
        <v>19.208531101919998</v>
      </c>
      <c r="T121" s="171">
        <v>20.244319818874001</v>
      </c>
      <c r="U121" s="171">
        <v>21.871813989902002</v>
      </c>
      <c r="V121" s="171">
        <v>22.461095263882001</v>
      </c>
      <c r="W121" s="171">
        <v>23.544532671163999</v>
      </c>
      <c r="X121" s="171">
        <v>25.223794253929999</v>
      </c>
      <c r="Y121" s="171">
        <v>25.979031620324999</v>
      </c>
      <c r="Z121" s="171">
        <v>28.127746217159</v>
      </c>
      <c r="AA121" s="171">
        <v>29.272953297135</v>
      </c>
      <c r="AB121" s="171">
        <v>28.924060927532</v>
      </c>
      <c r="AC121" s="171">
        <v>30.465725140585</v>
      </c>
      <c r="AD121" s="171">
        <v>31.208622870940999</v>
      </c>
      <c r="AE121" s="171">
        <v>32.854733993335998</v>
      </c>
      <c r="AF121" s="171">
        <v>33.568625376951999</v>
      </c>
      <c r="AG121" s="171">
        <v>36.996584217673004</v>
      </c>
      <c r="AH121" s="171">
        <v>38.277039733145998</v>
      </c>
      <c r="AI121" s="171">
        <v>38.105335871584998</v>
      </c>
      <c r="AJ121" s="171">
        <v>42.828956345614003</v>
      </c>
      <c r="AK121" s="171">
        <v>44.659329996303001</v>
      </c>
      <c r="AL121" s="171">
        <v>45.382078423129002</v>
      </c>
      <c r="AM121" s="171">
        <v>46.019911670467998</v>
      </c>
      <c r="AN121" s="171">
        <v>49.471601289774</v>
      </c>
      <c r="AO121" s="171">
        <v>48.955129740868003</v>
      </c>
      <c r="AP121" s="171">
        <v>52.041771913828001</v>
      </c>
      <c r="AQ121" s="171">
        <v>56.278514350576998</v>
      </c>
      <c r="AR121" s="171">
        <v>58.549693941659001</v>
      </c>
      <c r="AS121" s="171">
        <v>58.492359365882997</v>
      </c>
      <c r="AT121" s="171">
        <v>59.462604439883002</v>
      </c>
      <c r="AU121" s="171">
        <v>61.145917171546003</v>
      </c>
      <c r="AV121" s="171">
        <v>61.011048419436001</v>
      </c>
      <c r="AW121" s="171">
        <v>63.861628592674997</v>
      </c>
      <c r="AX121" s="171">
        <v>65.197012394474996</v>
      </c>
      <c r="AY121" s="171">
        <v>71.869353646511001</v>
      </c>
      <c r="AZ121" s="171">
        <v>67.586685006221003</v>
      </c>
      <c r="BA121" s="171">
        <v>73.129551791254002</v>
      </c>
      <c r="BB121" s="171">
        <v>72.325589279054995</v>
      </c>
      <c r="BC121" s="171">
        <v>70.045858772919004</v>
      </c>
      <c r="BD121" s="171">
        <v>70.040885056099</v>
      </c>
    </row>
    <row r="122" spans="1:56" x14ac:dyDescent="0.2">
      <c r="A122" s="170" t="s">
        <v>173</v>
      </c>
      <c r="B122" s="171">
        <v>19.286710989890999</v>
      </c>
      <c r="C122" s="171">
        <v>19.303677178996001</v>
      </c>
      <c r="D122" s="171">
        <v>20.41971218658</v>
      </c>
      <c r="E122" s="171">
        <v>21.750377918135001</v>
      </c>
      <c r="F122" s="171">
        <v>22.967076005475999</v>
      </c>
      <c r="G122" s="171">
        <v>24.643400161656999</v>
      </c>
      <c r="H122" s="171">
        <v>25.473655999542999</v>
      </c>
      <c r="I122" s="171">
        <v>26.063774391338001</v>
      </c>
      <c r="J122" s="171">
        <v>27.050718289833998</v>
      </c>
      <c r="K122" s="171">
        <v>27.710664038880001</v>
      </c>
      <c r="L122" s="171">
        <v>28.829520939047999</v>
      </c>
      <c r="M122" s="171">
        <v>28.767476661600998</v>
      </c>
      <c r="N122" s="171">
        <v>29.083389589237999</v>
      </c>
      <c r="O122" s="171">
        <v>29.307888422203</v>
      </c>
      <c r="P122" s="171">
        <v>29.552074673023998</v>
      </c>
      <c r="Q122" s="171">
        <v>29.763118271951999</v>
      </c>
      <c r="R122" s="171">
        <v>30.594336399675999</v>
      </c>
      <c r="S122" s="171">
        <v>31.321523874021999</v>
      </c>
      <c r="T122" s="171">
        <v>31.532126092131001</v>
      </c>
      <c r="U122" s="171">
        <v>31.354595374877</v>
      </c>
      <c r="V122" s="171">
        <v>31.817128339162</v>
      </c>
      <c r="W122" s="171">
        <v>25.652550012159001</v>
      </c>
      <c r="X122" s="171">
        <v>20.407771802481999</v>
      </c>
      <c r="Y122" s="171">
        <v>17.363097897218999</v>
      </c>
      <c r="Z122" s="171">
        <v>14.083092234543001</v>
      </c>
      <c r="AA122" s="171">
        <v>12.261546072771999</v>
      </c>
      <c r="AB122" s="171">
        <v>10.561981365685</v>
      </c>
      <c r="AC122" s="171">
        <v>9.6326656584384995</v>
      </c>
      <c r="AD122" s="171">
        <v>8.7879426725104004</v>
      </c>
      <c r="AE122" s="171">
        <v>7.4496176553706999</v>
      </c>
      <c r="AF122" s="171">
        <v>6.8956190648555999</v>
      </c>
      <c r="AG122" s="171">
        <v>7.1817268108611003</v>
      </c>
      <c r="AH122" s="171">
        <v>7.3093011925277001</v>
      </c>
      <c r="AI122" s="171">
        <v>7.8708125553165003</v>
      </c>
      <c r="AJ122" s="171">
        <v>7.8917017454521998</v>
      </c>
      <c r="AK122" s="171">
        <v>8.3310847598715991</v>
      </c>
      <c r="AL122" s="171">
        <v>8.1119712664185002</v>
      </c>
      <c r="AM122" s="171">
        <v>8.0255651346424006</v>
      </c>
      <c r="AN122" s="171">
        <v>7.9275489168985001</v>
      </c>
      <c r="AO122" s="171">
        <v>7.8079857048271997</v>
      </c>
      <c r="AP122" s="171">
        <v>8.5048530390492996</v>
      </c>
      <c r="AQ122" s="171">
        <v>8.5347772624590998</v>
      </c>
      <c r="AR122" s="171">
        <v>8.3528298385677004</v>
      </c>
      <c r="AS122" s="171">
        <v>7.4941389239573004</v>
      </c>
      <c r="AT122" s="171">
        <v>8.0408884007102994</v>
      </c>
      <c r="AU122" s="171">
        <v>8.2992389771477999</v>
      </c>
      <c r="AV122" s="171">
        <v>8.4233502587151001</v>
      </c>
      <c r="AW122" s="171">
        <v>8.3058315354586991</v>
      </c>
      <c r="AX122" s="171">
        <v>8.8624443135191004</v>
      </c>
      <c r="AY122" s="171">
        <v>9.1100674091680993</v>
      </c>
      <c r="AZ122" s="171">
        <v>8.8484422811003007</v>
      </c>
      <c r="BA122" s="171">
        <v>9.6526652591215001</v>
      </c>
      <c r="BB122" s="171">
        <v>8.2881770180307992</v>
      </c>
      <c r="BC122" s="171">
        <v>8.2074467343362993</v>
      </c>
      <c r="BD122" s="171">
        <v>8.2080882587070008</v>
      </c>
    </row>
    <row r="123" spans="1:56" x14ac:dyDescent="0.2">
      <c r="A123" s="170" t="s">
        <v>164</v>
      </c>
      <c r="B123" s="171">
        <v>0.76849421919675998</v>
      </c>
      <c r="C123" s="171">
        <v>0.76958730746722004</v>
      </c>
      <c r="D123" s="171">
        <v>0.78843397442264995</v>
      </c>
      <c r="E123" s="171">
        <v>0.72953367806985003</v>
      </c>
      <c r="F123" s="171">
        <v>0.72018687195294995</v>
      </c>
      <c r="G123" s="171">
        <v>0.80044409377525005</v>
      </c>
      <c r="H123" s="171">
        <v>0.74499499505129996</v>
      </c>
      <c r="I123" s="171">
        <v>0.76784849179337</v>
      </c>
      <c r="J123" s="171">
        <v>0.83733714279181004</v>
      </c>
      <c r="K123" s="171">
        <v>0.90326340772181002</v>
      </c>
      <c r="L123" s="171">
        <v>0.99737876334539</v>
      </c>
      <c r="M123" s="171">
        <v>0.80103185586812997</v>
      </c>
      <c r="N123" s="171">
        <v>0.74046926329453999</v>
      </c>
      <c r="O123" s="171">
        <v>0.67034007381913996</v>
      </c>
      <c r="P123" s="171">
        <v>0.86342973416819002</v>
      </c>
      <c r="Q123" s="171">
        <v>0.78864102278598003</v>
      </c>
      <c r="R123" s="171">
        <v>0.74526337639353002</v>
      </c>
      <c r="S123" s="171">
        <v>0.80869349190786</v>
      </c>
      <c r="T123" s="171">
        <v>0.74694140221913996</v>
      </c>
      <c r="U123" s="171">
        <v>0.77541796992571999</v>
      </c>
      <c r="V123" s="171">
        <v>0.90790510519892997</v>
      </c>
      <c r="W123" s="171">
        <v>0.97061346074722998</v>
      </c>
      <c r="X123" s="171">
        <v>0.98309321918978998</v>
      </c>
      <c r="Y123" s="171">
        <v>1.0191586130526999</v>
      </c>
      <c r="Z123" s="171">
        <v>1.2553381094850999</v>
      </c>
      <c r="AA123" s="171">
        <v>1.4147123297252</v>
      </c>
      <c r="AB123" s="171">
        <v>1.3590283345364</v>
      </c>
      <c r="AC123" s="171">
        <v>1.4910936401496999</v>
      </c>
      <c r="AD123" s="171">
        <v>1.6644809470527999</v>
      </c>
      <c r="AE123" s="171">
        <v>1.7075597452154001</v>
      </c>
      <c r="AF123" s="171">
        <v>1.6942080246675999</v>
      </c>
      <c r="AG123" s="171">
        <v>1.7104070075969999</v>
      </c>
      <c r="AH123" s="171">
        <v>1.1662612128184999</v>
      </c>
      <c r="AI123" s="171">
        <v>1.5495821970602</v>
      </c>
      <c r="AJ123" s="171">
        <v>1.675941615625</v>
      </c>
      <c r="AK123" s="171">
        <v>1.7881427803865999</v>
      </c>
      <c r="AL123" s="171">
        <v>1.7144447517368999</v>
      </c>
      <c r="AM123" s="171">
        <v>1.8033609015380001</v>
      </c>
      <c r="AN123" s="171">
        <v>1.8699900914576999</v>
      </c>
      <c r="AO123" s="171">
        <v>1.7759162387848</v>
      </c>
      <c r="AP123" s="171">
        <v>1.9683655315547</v>
      </c>
      <c r="AQ123" s="171">
        <v>2.2944278055526</v>
      </c>
      <c r="AR123" s="171">
        <v>2.8506834123924998</v>
      </c>
      <c r="AS123" s="171">
        <v>3.0496041624335999</v>
      </c>
      <c r="AT123" s="171">
        <v>3.1336975366817001</v>
      </c>
      <c r="AU123" s="171">
        <v>3.4183299525720998</v>
      </c>
      <c r="AV123" s="171">
        <v>3.251291222336</v>
      </c>
      <c r="AW123" s="171">
        <v>3.5527769317228</v>
      </c>
      <c r="AX123" s="171">
        <v>3.2752981103260002</v>
      </c>
      <c r="AY123" s="171">
        <v>4.0110701988653004</v>
      </c>
      <c r="AZ123" s="171">
        <v>3.1281311775634002</v>
      </c>
      <c r="BA123" s="171">
        <v>4.1029980314868997</v>
      </c>
      <c r="BB123" s="171">
        <v>4.3839874381808999</v>
      </c>
      <c r="BC123" s="171">
        <v>4.5941999484235998</v>
      </c>
      <c r="BD123" s="171">
        <v>4.6827031775141998</v>
      </c>
    </row>
    <row r="124" spans="1:56" x14ac:dyDescent="0.2">
      <c r="A124" s="170" t="s">
        <v>167</v>
      </c>
      <c r="B124" s="171">
        <v>9.8946924443835994E-3</v>
      </c>
      <c r="C124" s="171">
        <v>9.9026803282534007E-3</v>
      </c>
      <c r="D124" s="171">
        <v>1.0564469124791E-2</v>
      </c>
      <c r="E124" s="171">
        <v>1.2639544986450001E-2</v>
      </c>
      <c r="F124" s="171">
        <v>1.5421356858076E-2</v>
      </c>
      <c r="G124" s="171">
        <v>1.2894451540528E-2</v>
      </c>
      <c r="H124" s="171">
        <v>1.2759170699080001E-2</v>
      </c>
      <c r="I124" s="171">
        <v>1.3477367184828001E-2</v>
      </c>
      <c r="J124" s="171">
        <v>1.3427809829015E-2</v>
      </c>
      <c r="K124" s="171">
        <v>1.4418999303304E-2</v>
      </c>
      <c r="L124" s="171">
        <v>1.5514859542605E-2</v>
      </c>
      <c r="M124" s="171">
        <v>1.541551626582E-2</v>
      </c>
      <c r="N124" s="171">
        <v>1.5254623059763999E-2</v>
      </c>
      <c r="O124" s="171">
        <v>1.5144054011043E-2</v>
      </c>
      <c r="P124" s="171">
        <v>5.1148570590285998E-2</v>
      </c>
      <c r="Q124" s="171">
        <v>5.6401094845251999E-2</v>
      </c>
      <c r="R124" s="171">
        <v>5.6415849501018002E-2</v>
      </c>
      <c r="S124" s="171">
        <v>6.4121794227015999E-2</v>
      </c>
      <c r="T124" s="171">
        <v>7.8203622885251997E-2</v>
      </c>
      <c r="U124" s="171">
        <v>7.5439769095629994E-2</v>
      </c>
      <c r="V124" s="171">
        <v>9.4560559213046E-2</v>
      </c>
      <c r="W124" s="171">
        <v>9.8057344998931997E-2</v>
      </c>
      <c r="X124" s="171">
        <v>0.10757820189407</v>
      </c>
      <c r="Y124" s="171">
        <v>0.12685428601283999</v>
      </c>
      <c r="Z124" s="171">
        <v>0.27254613722491999</v>
      </c>
      <c r="AA124" s="171">
        <v>0.33503623012367001</v>
      </c>
      <c r="AB124" s="171">
        <v>0.34041726500797997</v>
      </c>
      <c r="AC124" s="171">
        <v>0.30324875396965001</v>
      </c>
      <c r="AD124" s="171">
        <v>0.34330441463825001</v>
      </c>
      <c r="AE124" s="171">
        <v>0.34281122261715002</v>
      </c>
      <c r="AF124" s="171">
        <v>0.62778622455985</v>
      </c>
      <c r="AG124" s="171">
        <v>0.55472162439955996</v>
      </c>
      <c r="AH124" s="171">
        <v>0.67214743935597998</v>
      </c>
      <c r="AI124" s="171">
        <v>0.57750425337661004</v>
      </c>
      <c r="AJ124" s="171">
        <v>0.73887916014962995</v>
      </c>
      <c r="AK124" s="171">
        <v>0.68478835156383</v>
      </c>
      <c r="AL124" s="171">
        <v>0.83652351977976003</v>
      </c>
      <c r="AM124" s="171">
        <v>0.87795174501817996</v>
      </c>
      <c r="AN124" s="171">
        <v>0.95588591963312997</v>
      </c>
      <c r="AO124" s="171">
        <v>0.98419332095544998</v>
      </c>
      <c r="AP124" s="171">
        <v>1.0537291848568</v>
      </c>
      <c r="AQ124" s="171">
        <v>1.144287983793</v>
      </c>
      <c r="AR124" s="171">
        <v>1.442205448638</v>
      </c>
      <c r="AS124" s="171">
        <v>1.6213262396113</v>
      </c>
      <c r="AT124" s="171">
        <v>2.1930514298285999</v>
      </c>
      <c r="AU124" s="171">
        <v>1.5883928337735</v>
      </c>
      <c r="AV124" s="171">
        <v>1.7340968464141</v>
      </c>
      <c r="AW124" s="171">
        <v>1.6080912291566001</v>
      </c>
      <c r="AX124" s="171">
        <v>1.3863425009789001</v>
      </c>
      <c r="AY124" s="171">
        <v>1.5153269031459999</v>
      </c>
      <c r="AZ124" s="171">
        <v>1.2080047332849</v>
      </c>
      <c r="BA124" s="171">
        <v>1.6807572843876</v>
      </c>
      <c r="BB124" s="171">
        <v>1.7894583753425</v>
      </c>
      <c r="BC124" s="171">
        <v>1.7941950394167001</v>
      </c>
      <c r="BD124" s="171">
        <v>1.8823818575955999</v>
      </c>
    </row>
    <row r="125" spans="1:56" x14ac:dyDescent="0.2">
      <c r="A125" s="170" t="s">
        <v>172</v>
      </c>
      <c r="B125" s="171">
        <v>120.89693684424</v>
      </c>
      <c r="C125" s="171">
        <v>121.29648577793</v>
      </c>
      <c r="D125" s="171">
        <v>133.38433758962</v>
      </c>
      <c r="E125" s="171">
        <v>143.50690126512001</v>
      </c>
      <c r="F125" s="171">
        <v>158.31820244900999</v>
      </c>
      <c r="G125" s="171">
        <v>166.62095019329001</v>
      </c>
      <c r="H125" s="171">
        <v>177.77543358565001</v>
      </c>
      <c r="I125" s="171">
        <v>183.82859810039</v>
      </c>
      <c r="J125" s="171">
        <v>206.05787361005</v>
      </c>
      <c r="K125" s="171">
        <v>217.9653371247</v>
      </c>
      <c r="L125" s="171">
        <v>241.04084189528999</v>
      </c>
      <c r="M125" s="171">
        <v>259.21552871173998</v>
      </c>
      <c r="N125" s="171">
        <v>277.73020261072998</v>
      </c>
      <c r="O125" s="171">
        <v>261.41106719586998</v>
      </c>
      <c r="P125" s="171">
        <v>265.13189759222001</v>
      </c>
      <c r="Q125" s="171">
        <v>274.35988371247998</v>
      </c>
      <c r="R125" s="171">
        <v>269.97903059891001</v>
      </c>
      <c r="S125" s="171">
        <v>281.36542809808998</v>
      </c>
      <c r="T125" s="171">
        <v>280.01405160864999</v>
      </c>
      <c r="U125" s="171">
        <v>293.30452716947002</v>
      </c>
      <c r="V125" s="171">
        <v>289.66246129656002</v>
      </c>
      <c r="W125" s="171">
        <v>307.48512213215002</v>
      </c>
      <c r="X125" s="171">
        <v>311.20136052581</v>
      </c>
      <c r="Y125" s="171">
        <v>320.35242598155003</v>
      </c>
      <c r="Z125" s="171">
        <v>346.17309515502001</v>
      </c>
      <c r="AA125" s="171">
        <v>326.25828932709999</v>
      </c>
      <c r="AB125" s="171">
        <v>341.91419067088998</v>
      </c>
      <c r="AC125" s="171">
        <v>360.72757845951998</v>
      </c>
      <c r="AD125" s="171">
        <v>384.00718643868998</v>
      </c>
      <c r="AE125" s="171">
        <v>373.09836533762001</v>
      </c>
      <c r="AF125" s="171">
        <v>396.74313342193</v>
      </c>
      <c r="AG125" s="171">
        <v>394.78587093106</v>
      </c>
      <c r="AH125" s="171">
        <v>400.94517579927998</v>
      </c>
      <c r="AI125" s="171">
        <v>420.70987754563998</v>
      </c>
      <c r="AJ125" s="171">
        <v>430.45810134524999</v>
      </c>
      <c r="AK125" s="171">
        <v>447.32696852129999</v>
      </c>
      <c r="AL125" s="171">
        <v>463.94848613245</v>
      </c>
      <c r="AM125" s="171">
        <v>470.88331528422998</v>
      </c>
      <c r="AN125" s="171">
        <v>472.30269110854999</v>
      </c>
      <c r="AO125" s="171">
        <v>461.57556621024997</v>
      </c>
      <c r="AP125" s="171">
        <v>476.94291939951</v>
      </c>
      <c r="AQ125" s="171">
        <v>486.53496043323997</v>
      </c>
      <c r="AR125" s="171">
        <v>506.23219686235001</v>
      </c>
      <c r="AS125" s="171">
        <v>494.01707739467997</v>
      </c>
      <c r="AT125" s="171">
        <v>480.91217296144998</v>
      </c>
      <c r="AU125" s="171">
        <v>490.42721283048002</v>
      </c>
      <c r="AV125" s="171">
        <v>496.46817192525998</v>
      </c>
      <c r="AW125" s="171">
        <v>500.68748221705999</v>
      </c>
      <c r="AX125" s="171">
        <v>478.15335878566998</v>
      </c>
      <c r="AY125" s="171">
        <v>493.67301192219998</v>
      </c>
      <c r="AZ125" s="171">
        <v>439.03807771709</v>
      </c>
      <c r="BA125" s="171">
        <v>452.72014829543002</v>
      </c>
      <c r="BB125" s="171">
        <v>452.95455841589001</v>
      </c>
      <c r="BC125" s="171">
        <v>475.59548758872</v>
      </c>
      <c r="BD125" s="171">
        <v>475.99211116602999</v>
      </c>
    </row>
    <row r="126" spans="1:56" x14ac:dyDescent="0.2">
      <c r="A126" s="170" t="s">
        <v>186</v>
      </c>
      <c r="B126" s="171">
        <v>9.2244055963268003</v>
      </c>
      <c r="C126" s="171">
        <v>8.6594438230342998</v>
      </c>
      <c r="D126" s="171">
        <v>8.7358571096557007</v>
      </c>
      <c r="E126" s="171">
        <v>10.101663583703999</v>
      </c>
      <c r="F126" s="171">
        <v>10.391931624765</v>
      </c>
      <c r="G126" s="171">
        <v>8.3310689066445001</v>
      </c>
      <c r="H126" s="171">
        <v>8.7493528072995996</v>
      </c>
      <c r="I126" s="171">
        <v>9.0251232395018004</v>
      </c>
      <c r="J126" s="171">
        <v>8.7410565776963995</v>
      </c>
      <c r="K126" s="171">
        <v>9.8989901497733008</v>
      </c>
      <c r="L126" s="171">
        <v>9.0396299612016993</v>
      </c>
      <c r="M126" s="171">
        <v>9.7729180751966993</v>
      </c>
      <c r="N126" s="171">
        <v>8.4176257055488009</v>
      </c>
      <c r="O126" s="171">
        <v>7.8510899773098997</v>
      </c>
      <c r="P126" s="171">
        <v>9.1737213133234992</v>
      </c>
      <c r="Q126" s="171">
        <v>9.7261533440962005</v>
      </c>
      <c r="R126" s="171">
        <v>10.007206960285</v>
      </c>
      <c r="S126" s="171">
        <v>9.6308938987281998</v>
      </c>
      <c r="T126" s="171">
        <v>9.7580857872495006</v>
      </c>
      <c r="U126" s="171">
        <v>10.034167184758999</v>
      </c>
      <c r="V126" s="171">
        <v>11.190228937197</v>
      </c>
      <c r="W126" s="171">
        <v>9.8986341675741993</v>
      </c>
      <c r="X126" s="171">
        <v>8.8049963232845005</v>
      </c>
      <c r="Y126" s="171">
        <v>9.0416530369663004</v>
      </c>
      <c r="Z126" s="171">
        <v>8.7714025000093994</v>
      </c>
      <c r="AA126" s="171">
        <v>8.7169890128883996</v>
      </c>
      <c r="AB126" s="171">
        <v>10.274012653483</v>
      </c>
      <c r="AC126" s="171">
        <v>9.2518094546697007</v>
      </c>
      <c r="AD126" s="171">
        <v>10.167688394699001</v>
      </c>
      <c r="AE126" s="171">
        <v>9.3667098503626001</v>
      </c>
      <c r="AF126" s="171">
        <v>9.0375413893622003</v>
      </c>
      <c r="AG126" s="171">
        <v>9.2213678946526993</v>
      </c>
      <c r="AH126" s="171">
        <v>8.6900743266374008</v>
      </c>
      <c r="AI126" s="171">
        <v>9.4420695115609004</v>
      </c>
      <c r="AJ126" s="171">
        <v>9.2012220171546009</v>
      </c>
      <c r="AK126" s="171">
        <v>9.6630532748616993</v>
      </c>
      <c r="AL126" s="171">
        <v>9.6474017055501005</v>
      </c>
      <c r="AM126" s="171">
        <v>10.361213351403</v>
      </c>
      <c r="AN126" s="171">
        <v>10.142284648754</v>
      </c>
      <c r="AO126" s="171">
        <v>9.1214212097836995</v>
      </c>
      <c r="AP126" s="171">
        <v>9.1751289715735993</v>
      </c>
      <c r="AQ126" s="171">
        <v>10.243939691417999</v>
      </c>
      <c r="AR126" s="171">
        <v>9.6203052526761006</v>
      </c>
      <c r="AS126" s="171">
        <v>8.7966854861368997</v>
      </c>
      <c r="AT126" s="171">
        <v>8.3515447806887</v>
      </c>
      <c r="AU126" s="171">
        <v>7.9327567351623003</v>
      </c>
      <c r="AV126" s="171">
        <v>7.6209049885526996</v>
      </c>
      <c r="AW126" s="171">
        <v>7.9803426877799</v>
      </c>
      <c r="AX126" s="171">
        <v>7.5426831722853001</v>
      </c>
      <c r="AY126" s="171">
        <v>8.6778260676843004</v>
      </c>
      <c r="AZ126" s="171">
        <v>7.5803511370100001</v>
      </c>
      <c r="BA126" s="171">
        <v>7.6339606444032002</v>
      </c>
      <c r="BB126" s="171">
        <v>8.2042101389021003</v>
      </c>
      <c r="BC126" s="171">
        <v>8.0202585977858991</v>
      </c>
      <c r="BD126" s="171">
        <v>7.2973182938059002</v>
      </c>
    </row>
    <row r="127" spans="1:56" x14ac:dyDescent="0.2">
      <c r="A127" s="170" t="s">
        <v>168</v>
      </c>
      <c r="B127" s="171">
        <v>0.24711192699734999</v>
      </c>
      <c r="C127" s="171">
        <v>0.24581085218088999</v>
      </c>
      <c r="D127" s="171">
        <v>0.24818077001520999</v>
      </c>
      <c r="E127" s="171">
        <v>0.25898215655378998</v>
      </c>
      <c r="F127" s="171">
        <v>0.27347735622865998</v>
      </c>
      <c r="G127" s="171">
        <v>0.28661205960462</v>
      </c>
      <c r="H127" s="171">
        <v>0.29081658658843001</v>
      </c>
      <c r="I127" s="171">
        <v>0.29870225897955999</v>
      </c>
      <c r="J127" s="171">
        <v>0.30284826326206998</v>
      </c>
      <c r="K127" s="171">
        <v>0.34170489148431998</v>
      </c>
      <c r="L127" s="171">
        <v>0.33271174021533001</v>
      </c>
      <c r="M127" s="171">
        <v>0.42395278174735002</v>
      </c>
      <c r="N127" s="171">
        <v>0.30232469765030001</v>
      </c>
      <c r="O127" s="171">
        <v>0.32543160727046</v>
      </c>
      <c r="P127" s="171">
        <v>0.31768014681062001</v>
      </c>
      <c r="Q127" s="171">
        <v>0.34289052027449002</v>
      </c>
      <c r="R127" s="171">
        <v>0.2759249602571</v>
      </c>
      <c r="S127" s="171">
        <v>0.43609152443048999</v>
      </c>
      <c r="T127" s="171">
        <v>0.23919980572930999</v>
      </c>
      <c r="U127" s="171">
        <v>0.40472558903948003</v>
      </c>
      <c r="V127" s="171">
        <v>0.31928401207005003</v>
      </c>
      <c r="W127" s="171">
        <v>0.39917153445761</v>
      </c>
      <c r="X127" s="171">
        <v>0.36376010681608001</v>
      </c>
      <c r="Y127" s="171">
        <v>0.35451111058017998</v>
      </c>
      <c r="Z127" s="171">
        <v>0.35416514113503</v>
      </c>
      <c r="AA127" s="171">
        <v>0.36389245291323002</v>
      </c>
      <c r="AB127" s="171">
        <v>0.39635459832559999</v>
      </c>
      <c r="AC127" s="171">
        <v>0.39385068950604002</v>
      </c>
      <c r="AD127" s="171">
        <v>0.40918842660646998</v>
      </c>
      <c r="AE127" s="171">
        <v>0.42621836394850998</v>
      </c>
      <c r="AF127" s="171">
        <v>0.79596877956817003</v>
      </c>
      <c r="AG127" s="171">
        <v>0.83325961527661996</v>
      </c>
      <c r="AH127" s="171">
        <v>0.87307888421613999</v>
      </c>
      <c r="AI127" s="171">
        <v>0.89688881909486995</v>
      </c>
      <c r="AJ127" s="171">
        <v>0.91414721904855001</v>
      </c>
      <c r="AK127" s="171">
        <v>0.94479222124177997</v>
      </c>
      <c r="AL127" s="171">
        <v>1.1346722780547001</v>
      </c>
      <c r="AM127" s="171">
        <v>1.3520962520791</v>
      </c>
      <c r="AN127" s="171">
        <v>1.5614965472483</v>
      </c>
      <c r="AO127" s="171">
        <v>2.0072880723597</v>
      </c>
      <c r="AP127" s="171">
        <v>1.9868744724106999</v>
      </c>
      <c r="AQ127" s="171">
        <v>2.1656015303623</v>
      </c>
      <c r="AR127" s="171">
        <v>2.2711646793914002</v>
      </c>
      <c r="AS127" s="171">
        <v>2.7412472724728998</v>
      </c>
      <c r="AT127" s="171">
        <v>2.9108849816758</v>
      </c>
      <c r="AU127" s="171">
        <v>3.5312351502353998</v>
      </c>
      <c r="AV127" s="171">
        <v>4.5794638986651002</v>
      </c>
      <c r="AW127" s="171">
        <v>5.1611144544087999</v>
      </c>
      <c r="AX127" s="171">
        <v>5.7819805178161001</v>
      </c>
      <c r="AY127" s="171">
        <v>6.1137946199900002</v>
      </c>
      <c r="AZ127" s="171">
        <v>6.8431894022583002</v>
      </c>
      <c r="BA127" s="171">
        <v>7.3008145288313999</v>
      </c>
      <c r="BB127" s="171">
        <v>7.4927832124220997</v>
      </c>
      <c r="BC127" s="171">
        <v>7.1770270444708997</v>
      </c>
      <c r="BD127" s="171">
        <v>7.4121284183393996</v>
      </c>
    </row>
    <row r="128" spans="1:56" x14ac:dyDescent="0.2">
      <c r="A128" s="170" t="s">
        <v>62</v>
      </c>
      <c r="B128" s="171">
        <v>0.68309026310508003</v>
      </c>
      <c r="C128" s="171">
        <v>0.68309147111506996</v>
      </c>
      <c r="D128" s="171">
        <v>0.85631154653965003</v>
      </c>
      <c r="E128" s="171">
        <v>0.82241588928125997</v>
      </c>
      <c r="F128" s="171">
        <v>0.75306315957905001</v>
      </c>
      <c r="G128" s="171">
        <v>0.67795478244633001</v>
      </c>
      <c r="H128" s="171">
        <v>0.76492870543682001</v>
      </c>
      <c r="I128" s="171">
        <v>0.80914610420743005</v>
      </c>
      <c r="J128" s="171">
        <v>0.94260117109744002</v>
      </c>
      <c r="K128" s="171">
        <v>0.91893997642506997</v>
      </c>
      <c r="L128" s="171">
        <v>1.0210575521565</v>
      </c>
      <c r="M128" s="171">
        <v>1.1558180871099999</v>
      </c>
      <c r="N128" s="171">
        <v>1.3231615309138001</v>
      </c>
      <c r="O128" s="171">
        <v>0.98100950712167001</v>
      </c>
      <c r="P128" s="171">
        <v>1.3382599264187001</v>
      </c>
      <c r="Q128" s="171">
        <v>1.1693018525268</v>
      </c>
      <c r="R128" s="171">
        <v>1.8836706081696999</v>
      </c>
      <c r="S128" s="171">
        <v>1.9747183445033001</v>
      </c>
      <c r="T128" s="171">
        <v>2.1477491229611001</v>
      </c>
      <c r="U128" s="171">
        <v>2.3283984848146</v>
      </c>
      <c r="V128" s="171">
        <v>2.3218979428052</v>
      </c>
      <c r="W128" s="171">
        <v>2.2182284490939002</v>
      </c>
      <c r="X128" s="171">
        <v>2.1759782007694</v>
      </c>
      <c r="Y128" s="171">
        <v>2.8132911711326001</v>
      </c>
      <c r="Z128" s="171">
        <v>2.5155141271288</v>
      </c>
      <c r="AA128" s="171">
        <v>2.3859318182662999</v>
      </c>
      <c r="AB128" s="171">
        <v>2.3312310250235</v>
      </c>
      <c r="AC128" s="171">
        <v>2.4770776976561999</v>
      </c>
      <c r="AD128" s="171">
        <v>2.3839510164419999</v>
      </c>
      <c r="AE128" s="171">
        <v>2.4177359412883002</v>
      </c>
      <c r="AF128" s="171">
        <v>2.1349856148341999</v>
      </c>
      <c r="AG128" s="171">
        <v>2.4949129294294998</v>
      </c>
      <c r="AH128" s="171">
        <v>2.3242297997537</v>
      </c>
      <c r="AI128" s="171">
        <v>2.6135400562897</v>
      </c>
      <c r="AJ128" s="171">
        <v>2.6068535986988999</v>
      </c>
      <c r="AK128" s="171">
        <v>2.6348579484185999</v>
      </c>
      <c r="AL128" s="171">
        <v>2.6594290566799001</v>
      </c>
      <c r="AM128" s="171">
        <v>2.7234494416488002</v>
      </c>
      <c r="AN128" s="171">
        <v>2.7326504873253001</v>
      </c>
      <c r="AO128" s="171">
        <v>2.5185307607706999</v>
      </c>
      <c r="AP128" s="171">
        <v>2.5947048521595999</v>
      </c>
      <c r="AQ128" s="171">
        <v>2.5818329139848002</v>
      </c>
      <c r="AR128" s="171">
        <v>2.724410037063</v>
      </c>
      <c r="AS128" s="171">
        <v>2.3827162433926001</v>
      </c>
      <c r="AT128" s="171">
        <v>2.3693787828481998</v>
      </c>
      <c r="AU128" s="171">
        <v>1.6722297155488</v>
      </c>
      <c r="AV128" s="171">
        <v>1.3654825127521999</v>
      </c>
      <c r="AW128" s="171">
        <v>1.5581900555313</v>
      </c>
      <c r="AX128" s="171">
        <v>1.5673793231802999</v>
      </c>
      <c r="AY128" s="171">
        <v>1.6730130304244999</v>
      </c>
      <c r="AZ128" s="171">
        <v>1.6204331045408</v>
      </c>
      <c r="BA128" s="171">
        <v>1.6274448638301</v>
      </c>
      <c r="BB128" s="171">
        <v>1.7963423408993999</v>
      </c>
      <c r="BC128" s="171">
        <v>1.7877399902780999</v>
      </c>
      <c r="BD128" s="171">
        <v>1.8083316956046001</v>
      </c>
    </row>
    <row r="129" spans="1:56" x14ac:dyDescent="0.2">
      <c r="A129" s="170" t="s">
        <v>177</v>
      </c>
      <c r="B129" s="171">
        <v>4.8125199695637004</v>
      </c>
      <c r="C129" s="171">
        <v>4.8352019728347999</v>
      </c>
      <c r="D129" s="171">
        <v>4.7252796553731997</v>
      </c>
      <c r="E129" s="171">
        <v>3.7662427781239001</v>
      </c>
      <c r="F129" s="171">
        <v>4.3417869668606999</v>
      </c>
      <c r="G129" s="171">
        <v>4.2577832626048</v>
      </c>
      <c r="H129" s="171">
        <v>4.5508655799008997</v>
      </c>
      <c r="I129" s="171">
        <v>4.8729862427104997</v>
      </c>
      <c r="J129" s="171">
        <v>5.0494154447364998</v>
      </c>
      <c r="K129" s="171">
        <v>5.2553454449679</v>
      </c>
      <c r="L129" s="171">
        <v>5.5535111536311996</v>
      </c>
      <c r="M129" s="171">
        <v>5.5045226853177001</v>
      </c>
      <c r="N129" s="171">
        <v>5.6968584478605999</v>
      </c>
      <c r="O129" s="171">
        <v>5.5244279558595997</v>
      </c>
      <c r="P129" s="171">
        <v>6.0369475717718002</v>
      </c>
      <c r="Q129" s="171">
        <v>6.3629029715207004</v>
      </c>
      <c r="R129" s="171">
        <v>6.6657377850564004</v>
      </c>
      <c r="S129" s="171">
        <v>5.0600858770958999</v>
      </c>
      <c r="T129" s="171">
        <v>4.7667648080139999</v>
      </c>
      <c r="U129" s="171">
        <v>4.7103726915425002</v>
      </c>
      <c r="V129" s="171">
        <v>4.4326462867087004</v>
      </c>
      <c r="W129" s="171">
        <v>4.2913340414869001</v>
      </c>
      <c r="X129" s="171">
        <v>4.5496205470291997</v>
      </c>
      <c r="Y129" s="171">
        <v>5.0874130448877999</v>
      </c>
      <c r="Z129" s="171">
        <v>6.1001013727156002</v>
      </c>
      <c r="AA129" s="171">
        <v>7.4001016276801002</v>
      </c>
      <c r="AB129" s="171">
        <v>7.7815046221250004</v>
      </c>
      <c r="AC129" s="171">
        <v>7.7466499424368997</v>
      </c>
      <c r="AD129" s="171">
        <v>8.4254414693069002</v>
      </c>
      <c r="AE129" s="171">
        <v>9.2448100754445992</v>
      </c>
      <c r="AF129" s="171">
        <v>10.041980490914</v>
      </c>
      <c r="AG129" s="171">
        <v>8.7747692046945005</v>
      </c>
      <c r="AH129" s="171">
        <v>8.8446214345698007</v>
      </c>
      <c r="AI129" s="171">
        <v>10.958422096608</v>
      </c>
      <c r="AJ129" s="171">
        <v>10.631134507601001</v>
      </c>
      <c r="AK129" s="171">
        <v>11.242179811395999</v>
      </c>
      <c r="AL129" s="171">
        <v>10.455569792821001</v>
      </c>
      <c r="AM129" s="171">
        <v>10.923781218329999</v>
      </c>
      <c r="AN129" s="171">
        <v>8.3602631489362</v>
      </c>
      <c r="AO129" s="171">
        <v>7.7887337746596996</v>
      </c>
      <c r="AP129" s="171">
        <v>8.6324240684333997</v>
      </c>
      <c r="AQ129" s="171">
        <v>9.1725148523642996</v>
      </c>
      <c r="AR129" s="171">
        <v>12.557677400853001</v>
      </c>
      <c r="AS129" s="171">
        <v>14.220624275021001</v>
      </c>
      <c r="AT129" s="171">
        <v>17.742259339814002</v>
      </c>
      <c r="AU129" s="171">
        <v>19.74061689633</v>
      </c>
      <c r="AV129" s="171">
        <v>22.980644214956001</v>
      </c>
      <c r="AW129" s="171">
        <v>33.753876523663003</v>
      </c>
      <c r="AX129" s="171">
        <v>33.518733438683</v>
      </c>
      <c r="AY129" s="171">
        <v>34.391103398860999</v>
      </c>
      <c r="AZ129" s="171">
        <v>34.718610567515</v>
      </c>
      <c r="BA129" s="171">
        <v>31.837736691768999</v>
      </c>
      <c r="BB129" s="171">
        <v>31.031013779245999</v>
      </c>
      <c r="BC129" s="171">
        <v>31.240966631944001</v>
      </c>
      <c r="BD129" s="171">
        <v>31.362831033077001</v>
      </c>
    </row>
    <row r="130" spans="1:56" x14ac:dyDescent="0.2">
      <c r="A130" s="170" t="s">
        <v>174</v>
      </c>
      <c r="B130" s="171">
        <v>5.5787759784580002</v>
      </c>
      <c r="C130" s="171">
        <v>5.5778848648416997</v>
      </c>
      <c r="D130" s="171">
        <v>5.1301088406620003</v>
      </c>
      <c r="E130" s="171">
        <v>5.5143824075943</v>
      </c>
      <c r="F130" s="171">
        <v>6.1327836989793001</v>
      </c>
      <c r="G130" s="171">
        <v>6.3097986210375003</v>
      </c>
      <c r="H130" s="171">
        <v>6.5079691909596997</v>
      </c>
      <c r="I130" s="171">
        <v>7.4153385589576004</v>
      </c>
      <c r="J130" s="171">
        <v>7.9996000310974997</v>
      </c>
      <c r="K130" s="171">
        <v>8.5072749609583997</v>
      </c>
      <c r="L130" s="171">
        <v>9.3393858940352992</v>
      </c>
      <c r="M130" s="171">
        <v>8.751179332685</v>
      </c>
      <c r="N130" s="171">
        <v>9.4338531518958995</v>
      </c>
      <c r="O130" s="171">
        <v>9.6820067589575007</v>
      </c>
      <c r="P130" s="171">
        <v>10.316071693124</v>
      </c>
      <c r="Q130" s="171">
        <v>11.927845807294</v>
      </c>
      <c r="R130" s="171">
        <v>13.062017417059</v>
      </c>
      <c r="S130" s="171">
        <v>13.869384379974001</v>
      </c>
      <c r="T130" s="171">
        <v>14.706842907013</v>
      </c>
      <c r="U130" s="171">
        <v>13.966563685144999</v>
      </c>
      <c r="V130" s="171">
        <v>13.147884609653</v>
      </c>
      <c r="W130" s="171">
        <v>14.858263055647001</v>
      </c>
      <c r="X130" s="171">
        <v>12.957341083608</v>
      </c>
      <c r="Y130" s="171">
        <v>11.937255400432999</v>
      </c>
      <c r="Z130" s="171">
        <v>10.406290506089</v>
      </c>
      <c r="AA130" s="171">
        <v>10.343856822985</v>
      </c>
      <c r="AB130" s="171">
        <v>8.7427978769551</v>
      </c>
      <c r="AC130" s="171">
        <v>8.5693156928610001</v>
      </c>
      <c r="AD130" s="171">
        <v>8.5963138291976993</v>
      </c>
      <c r="AE130" s="171">
        <v>8.6539361369997003</v>
      </c>
      <c r="AF130" s="171">
        <v>9.0404927864596996</v>
      </c>
      <c r="AG130" s="171">
        <v>9.0123217267976994</v>
      </c>
      <c r="AH130" s="171">
        <v>9.6580318206352</v>
      </c>
      <c r="AI130" s="171">
        <v>9.3624745304597994</v>
      </c>
      <c r="AJ130" s="171">
        <v>9.5770001772912998</v>
      </c>
      <c r="AK130" s="171">
        <v>11.129106805109</v>
      </c>
      <c r="AL130" s="171">
        <v>12.717367884984</v>
      </c>
      <c r="AM130" s="171">
        <v>13.210391703477001</v>
      </c>
      <c r="AN130" s="171">
        <v>13.205999923919</v>
      </c>
      <c r="AO130" s="171">
        <v>13.928652316566</v>
      </c>
      <c r="AP130" s="171">
        <v>14.905670804241</v>
      </c>
      <c r="AQ130" s="171">
        <v>16.235978551100001</v>
      </c>
      <c r="AR130" s="171">
        <v>17.659486240540001</v>
      </c>
      <c r="AS130" s="171">
        <v>19.179129259393001</v>
      </c>
      <c r="AT130" s="171">
        <v>19.530335687240999</v>
      </c>
      <c r="AU130" s="171">
        <v>18.025909965863001</v>
      </c>
      <c r="AV130" s="171">
        <v>19.116819172164998</v>
      </c>
      <c r="AW130" s="171">
        <v>21.075325465412</v>
      </c>
      <c r="AX130" s="171">
        <v>22.956680504790999</v>
      </c>
      <c r="AY130" s="171">
        <v>25.335529056919999</v>
      </c>
      <c r="AZ130" s="171">
        <v>22.515519162876</v>
      </c>
      <c r="BA130" s="171">
        <v>24.888666366380001</v>
      </c>
      <c r="BB130" s="171">
        <v>24.955332480730998</v>
      </c>
      <c r="BC130" s="171">
        <v>27.152554036150999</v>
      </c>
      <c r="BD130" s="171">
        <v>27.657810403456999</v>
      </c>
    </row>
    <row r="131" spans="1:56" x14ac:dyDescent="0.2">
      <c r="A131" s="170" t="s">
        <v>176</v>
      </c>
      <c r="B131" s="171">
        <v>3.1581610031590999</v>
      </c>
      <c r="C131" s="171">
        <v>3.1705420327747</v>
      </c>
      <c r="D131" s="171">
        <v>2.9156626500180001</v>
      </c>
      <c r="E131" s="171">
        <v>3.1029256432732</v>
      </c>
      <c r="F131" s="171">
        <v>2.9303301199207001</v>
      </c>
      <c r="G131" s="171">
        <v>2.5306912337503</v>
      </c>
      <c r="H131" s="171">
        <v>2.5682537696982002</v>
      </c>
      <c r="I131" s="171">
        <v>2.4963919640571999</v>
      </c>
      <c r="J131" s="171">
        <v>2.1792507903903999</v>
      </c>
      <c r="K131" s="171">
        <v>2.0588590659203998</v>
      </c>
      <c r="L131" s="171">
        <v>2.4898106182344</v>
      </c>
      <c r="M131" s="171">
        <v>2.1928236081893</v>
      </c>
      <c r="N131" s="171">
        <v>2.0219766313230001</v>
      </c>
      <c r="O131" s="171">
        <v>1.8437666070006999</v>
      </c>
      <c r="P131" s="171">
        <v>1.5537093314032</v>
      </c>
      <c r="Q131" s="171">
        <v>1.5762970338841</v>
      </c>
      <c r="R131" s="171">
        <v>1.5411125490296</v>
      </c>
      <c r="S131" s="171">
        <v>1.5403058193848</v>
      </c>
      <c r="T131" s="171">
        <v>1.5483545249394</v>
      </c>
      <c r="U131" s="171">
        <v>1.5313368989139</v>
      </c>
      <c r="V131" s="171">
        <v>1.1618605700480999</v>
      </c>
      <c r="W131" s="171">
        <v>0.97432487924026001</v>
      </c>
      <c r="X131" s="171">
        <v>1.1614195844116999</v>
      </c>
      <c r="Y131" s="171">
        <v>1.3511429060425999</v>
      </c>
      <c r="Z131" s="171">
        <v>1.1451852366955</v>
      </c>
      <c r="AA131" s="171">
        <v>1.2574515542408999</v>
      </c>
      <c r="AB131" s="171">
        <v>1.2133589472376001</v>
      </c>
      <c r="AC131" s="171">
        <v>1.3414451528836</v>
      </c>
      <c r="AD131" s="171">
        <v>1.2963681247771</v>
      </c>
      <c r="AE131" s="171">
        <v>1.2899733863831</v>
      </c>
      <c r="AF131" s="171">
        <v>1.5709945555058</v>
      </c>
      <c r="AG131" s="171">
        <v>1.8965751266590001</v>
      </c>
      <c r="AH131" s="171">
        <v>1.9873496544578999</v>
      </c>
      <c r="AI131" s="171">
        <v>2.5255885754637002</v>
      </c>
      <c r="AJ131" s="171">
        <v>2.7803217236631999</v>
      </c>
      <c r="AK131" s="171">
        <v>2.6658091805813</v>
      </c>
      <c r="AL131" s="171">
        <v>2.8270751631965001</v>
      </c>
      <c r="AM131" s="171">
        <v>3.2439524469054</v>
      </c>
      <c r="AN131" s="171">
        <v>3.1493963206507001</v>
      </c>
      <c r="AO131" s="171">
        <v>3.4029566106975002</v>
      </c>
      <c r="AP131" s="171">
        <v>3.6055523795991</v>
      </c>
      <c r="AQ131" s="171">
        <v>4.2489104206672996</v>
      </c>
      <c r="AR131" s="171">
        <v>4.7019177301340003</v>
      </c>
      <c r="AS131" s="171">
        <v>5.1173895162129002</v>
      </c>
      <c r="AT131" s="171">
        <v>5.7908128505542997</v>
      </c>
      <c r="AU131" s="171">
        <v>6.4582363719079003</v>
      </c>
      <c r="AV131" s="171">
        <v>8.3318708302054993</v>
      </c>
      <c r="AW131" s="171">
        <v>8.3121671184164008</v>
      </c>
      <c r="AX131" s="171">
        <v>8.0554483986721994</v>
      </c>
      <c r="AY131" s="171">
        <v>8.6293328467231003</v>
      </c>
      <c r="AZ131" s="171">
        <v>7.9534373310515996</v>
      </c>
      <c r="BA131" s="171">
        <v>9.1439183252852008</v>
      </c>
      <c r="BB131" s="171">
        <v>10.897192470130999</v>
      </c>
      <c r="BC131" s="171">
        <v>10.719047104969</v>
      </c>
      <c r="BD131" s="171">
        <v>10.112699277307</v>
      </c>
    </row>
    <row r="132" spans="1:56" x14ac:dyDescent="0.2">
      <c r="A132" s="170" t="s">
        <v>170</v>
      </c>
      <c r="B132" s="171">
        <v>0.33318015289932001</v>
      </c>
      <c r="C132" s="171">
        <v>0.33470052987688997</v>
      </c>
      <c r="D132" s="171">
        <v>0.33686119178666002</v>
      </c>
      <c r="E132" s="171">
        <v>0.34922293048804998</v>
      </c>
      <c r="F132" s="171">
        <v>0.37422499028387002</v>
      </c>
      <c r="G132" s="171">
        <v>0.38987453624152002</v>
      </c>
      <c r="H132" s="171">
        <v>0.40235607038114002</v>
      </c>
      <c r="I132" s="171">
        <v>0.41559815323344002</v>
      </c>
      <c r="J132" s="171">
        <v>0.42309520515607002</v>
      </c>
      <c r="K132" s="171">
        <v>0.47929301890892001</v>
      </c>
      <c r="L132" s="171">
        <v>0.47646947746847002</v>
      </c>
      <c r="M132" s="171">
        <v>0.43937043643224</v>
      </c>
      <c r="N132" s="171">
        <v>0.41077486387609002</v>
      </c>
      <c r="O132" s="171">
        <v>0.44590882518869002</v>
      </c>
      <c r="P132" s="171">
        <v>0.62338757480763995</v>
      </c>
      <c r="Q132" s="171">
        <v>0.61870930963575999</v>
      </c>
      <c r="R132" s="171">
        <v>0.38674256167642002</v>
      </c>
      <c r="S132" s="171">
        <v>0.70577549094401004</v>
      </c>
      <c r="T132" s="171">
        <v>0.83598819882152997</v>
      </c>
      <c r="U132" s="171">
        <v>0.88906823525572998</v>
      </c>
      <c r="V132" s="171">
        <v>0.70709355734916002</v>
      </c>
      <c r="W132" s="171">
        <v>0.89663118050486001</v>
      </c>
      <c r="X132" s="171">
        <v>2.2897223281875001</v>
      </c>
      <c r="Y132" s="171">
        <v>2.2670489600956998</v>
      </c>
      <c r="Z132" s="171">
        <v>2.3566993677060002</v>
      </c>
      <c r="AA132" s="171">
        <v>2.4526971925710002</v>
      </c>
      <c r="AB132" s="171">
        <v>2.4292045044443</v>
      </c>
      <c r="AC132" s="171">
        <v>2.3872133400600002</v>
      </c>
      <c r="AD132" s="171">
        <v>2.4399975182563001</v>
      </c>
      <c r="AE132" s="171">
        <v>2.5178016693618002</v>
      </c>
      <c r="AF132" s="171">
        <v>1.0581975954914</v>
      </c>
      <c r="AG132" s="171">
        <v>1.1704652104241999</v>
      </c>
      <c r="AH132" s="171">
        <v>1.2996734095419</v>
      </c>
      <c r="AI132" s="171">
        <v>1.3629623613166999</v>
      </c>
      <c r="AJ132" s="171">
        <v>1.4866725969842001</v>
      </c>
      <c r="AK132" s="171">
        <v>1.5382700694342999</v>
      </c>
      <c r="AL132" s="171">
        <v>1.6903530815796</v>
      </c>
      <c r="AM132" s="171">
        <v>1.8808162999131</v>
      </c>
      <c r="AN132" s="171">
        <v>2.1027760829169</v>
      </c>
      <c r="AO132" s="171">
        <v>2.0973128522354001</v>
      </c>
      <c r="AP132" s="171">
        <v>2.1069409169418001</v>
      </c>
      <c r="AQ132" s="171">
        <v>2.2650260772338999</v>
      </c>
      <c r="AR132" s="171">
        <v>2.5265432324117998</v>
      </c>
      <c r="AS132" s="171">
        <v>2.3152728561465001</v>
      </c>
      <c r="AT132" s="171">
        <v>2.6827389491240998</v>
      </c>
      <c r="AU132" s="171">
        <v>2.7569998554564998</v>
      </c>
      <c r="AV132" s="171">
        <v>2.6247405764142999</v>
      </c>
      <c r="AW132" s="171">
        <v>3.8090156945043998</v>
      </c>
      <c r="AX132" s="171">
        <v>4.4354529763967996</v>
      </c>
      <c r="AY132" s="171">
        <v>4.4862265904493004</v>
      </c>
      <c r="AZ132" s="171">
        <v>4.6353547338170999</v>
      </c>
      <c r="BA132" s="171">
        <v>4.4111353451064996</v>
      </c>
      <c r="BB132" s="171">
        <v>5.0262704695120997</v>
      </c>
      <c r="BC132" s="171">
        <v>4.8273968548701003</v>
      </c>
      <c r="BD132" s="171">
        <v>5.0116323959272</v>
      </c>
    </row>
    <row r="133" spans="1:56" x14ac:dyDescent="0.2">
      <c r="A133" s="170" t="s">
        <v>169</v>
      </c>
      <c r="B133" s="171">
        <v>0.21309970543830001</v>
      </c>
      <c r="C133" s="171">
        <v>0.21556682944675001</v>
      </c>
      <c r="D133" s="171">
        <v>0.25610079421186999</v>
      </c>
      <c r="E133" s="171">
        <v>0.25997142052356997</v>
      </c>
      <c r="F133" s="171">
        <v>0.23816662485713</v>
      </c>
      <c r="G133" s="171">
        <v>0.27574485099509999</v>
      </c>
      <c r="H133" s="171">
        <v>0.25740276253359001</v>
      </c>
      <c r="I133" s="171">
        <v>0.28105710610807</v>
      </c>
      <c r="J133" s="171">
        <v>0.28447804536364002</v>
      </c>
      <c r="K133" s="171">
        <v>0.28367727346179</v>
      </c>
      <c r="L133" s="171">
        <v>0.29763033163445002</v>
      </c>
      <c r="M133" s="171">
        <v>0.29709736818353999</v>
      </c>
      <c r="N133" s="171">
        <v>0.29606104249303</v>
      </c>
      <c r="O133" s="171">
        <v>0.28682991452534001</v>
      </c>
      <c r="P133" s="171">
        <v>0.27541471425030001</v>
      </c>
      <c r="Q133" s="171">
        <v>0.31916333409820002</v>
      </c>
      <c r="R133" s="171">
        <v>0.34576621555828002</v>
      </c>
      <c r="S133" s="171">
        <v>0.40260393106402997</v>
      </c>
      <c r="T133" s="171">
        <v>0.50516997463029001</v>
      </c>
      <c r="U133" s="171">
        <v>0.66944565795747002</v>
      </c>
      <c r="V133" s="171">
        <v>0.72069212052618004</v>
      </c>
      <c r="W133" s="171">
        <v>0.62580878314428001</v>
      </c>
      <c r="X133" s="171">
        <v>0.66107057274789005</v>
      </c>
      <c r="Y133" s="171">
        <v>0.82337543571808003</v>
      </c>
      <c r="Z133" s="171">
        <v>0.82882098422616002</v>
      </c>
      <c r="AA133" s="171">
        <v>0.82380073297255996</v>
      </c>
      <c r="AB133" s="171">
        <v>0.81482092495251002</v>
      </c>
      <c r="AC133" s="171">
        <v>0.84430486619113998</v>
      </c>
      <c r="AD133" s="171">
        <v>0.85529463759767999</v>
      </c>
      <c r="AE133" s="171">
        <v>0.86418641900966997</v>
      </c>
      <c r="AF133" s="171">
        <v>0.67250285259975995</v>
      </c>
      <c r="AG133" s="171">
        <v>0.67297142596519999</v>
      </c>
      <c r="AH133" s="171">
        <v>0.71309056275867999</v>
      </c>
      <c r="AI133" s="171">
        <v>0.72712521207346004</v>
      </c>
      <c r="AJ133" s="171">
        <v>0.71498047008648002</v>
      </c>
      <c r="AK133" s="171">
        <v>0.71564507574050995</v>
      </c>
      <c r="AL133" s="171">
        <v>0.77850479794563998</v>
      </c>
      <c r="AM133" s="171">
        <v>0.83378250198768</v>
      </c>
      <c r="AN133" s="171">
        <v>0.84933213407111996</v>
      </c>
      <c r="AO133" s="171">
        <v>0.92859063578471002</v>
      </c>
      <c r="AP133" s="171">
        <v>0.99805409049322003</v>
      </c>
      <c r="AQ133" s="171">
        <v>1.0388069984846999</v>
      </c>
      <c r="AR133" s="171">
        <v>1.0385921101678</v>
      </c>
      <c r="AS133" s="171">
        <v>1.0402074495671001</v>
      </c>
      <c r="AT133" s="171">
        <v>1.0405623620357001</v>
      </c>
      <c r="AU133" s="171">
        <v>1.0424464269452001</v>
      </c>
      <c r="AV133" s="171">
        <v>1.041670951962</v>
      </c>
      <c r="AW133" s="171">
        <v>1.0416876098985</v>
      </c>
      <c r="AX133" s="171">
        <v>1.0411180283293</v>
      </c>
      <c r="AY133" s="171">
        <v>1.0405555812527001</v>
      </c>
      <c r="AZ133" s="171">
        <v>1.0397962634421001</v>
      </c>
      <c r="BA133" s="171">
        <v>1.0397992803124001</v>
      </c>
      <c r="BB133" s="171">
        <v>1.0397976715424</v>
      </c>
      <c r="BC133" s="171">
        <v>1.0424923465053</v>
      </c>
      <c r="BD133" s="171">
        <v>1.0787550507999999</v>
      </c>
    </row>
    <row r="134" spans="1:56" x14ac:dyDescent="0.2">
      <c r="A134" s="170" t="s">
        <v>171</v>
      </c>
      <c r="B134" s="171">
        <v>0.30645081703274002</v>
      </c>
      <c r="C134" s="171">
        <v>0.30658541508585002</v>
      </c>
      <c r="D134" s="171">
        <v>0.33577186151959998</v>
      </c>
      <c r="E134" s="171">
        <v>0.37408898191077</v>
      </c>
      <c r="F134" s="171">
        <v>0.44328021521497002</v>
      </c>
      <c r="G134" s="171">
        <v>0.46175007659132</v>
      </c>
      <c r="H134" s="171">
        <v>0.51004810126333999</v>
      </c>
      <c r="I134" s="171">
        <v>0.59185216315398004</v>
      </c>
      <c r="J134" s="171">
        <v>0.61982318786946999</v>
      </c>
      <c r="K134" s="171">
        <v>0.62396837421216</v>
      </c>
      <c r="L134" s="171">
        <v>0.58251736584844005</v>
      </c>
      <c r="M134" s="171">
        <v>0.60216034183876999</v>
      </c>
      <c r="N134" s="171">
        <v>0.55453231850592999</v>
      </c>
      <c r="O134" s="171">
        <v>0.63069891138878997</v>
      </c>
      <c r="P134" s="171">
        <v>0.67766244060410996</v>
      </c>
      <c r="Q134" s="171">
        <v>0.63637715712787002</v>
      </c>
      <c r="R134" s="171">
        <v>0.78817020470479005</v>
      </c>
      <c r="S134" s="171">
        <v>0.83346665687063004</v>
      </c>
      <c r="T134" s="171">
        <v>0.92290809017325004</v>
      </c>
      <c r="U134" s="171">
        <v>1.0403337730274</v>
      </c>
      <c r="V134" s="171">
        <v>1.1870529230136</v>
      </c>
      <c r="W134" s="171">
        <v>1.2714313419393</v>
      </c>
      <c r="X134" s="171">
        <v>1.3431094993776</v>
      </c>
      <c r="Y134" s="171">
        <v>1.4806942728426999</v>
      </c>
      <c r="Z134" s="171">
        <v>1.5250142830810001</v>
      </c>
      <c r="AA134" s="171">
        <v>1.5621007529918001</v>
      </c>
      <c r="AB134" s="171">
        <v>1.6363957863570999</v>
      </c>
      <c r="AC134" s="171">
        <v>1.6433599055926</v>
      </c>
      <c r="AD134" s="171">
        <v>1.8024544014252999</v>
      </c>
      <c r="AE134" s="171">
        <v>2.2091033940782001</v>
      </c>
      <c r="AF134" s="171">
        <v>2.4432588328625</v>
      </c>
      <c r="AG134" s="171">
        <v>2.5836069465692</v>
      </c>
      <c r="AH134" s="171">
        <v>2.6372438218415999</v>
      </c>
      <c r="AI134" s="171">
        <v>2.7614625117083</v>
      </c>
      <c r="AJ134" s="171">
        <v>2.7849489309686</v>
      </c>
      <c r="AK134" s="171">
        <v>2.9792707180529998</v>
      </c>
      <c r="AL134" s="171">
        <v>3.3222923765455001</v>
      </c>
      <c r="AM134" s="171">
        <v>3.4142630404907002</v>
      </c>
      <c r="AN134" s="171">
        <v>3.4878792669554999</v>
      </c>
      <c r="AO134" s="171">
        <v>3.4382125772827998</v>
      </c>
      <c r="AP134" s="171">
        <v>3.6756959730480001</v>
      </c>
      <c r="AQ134" s="171">
        <v>3.6565334292776002</v>
      </c>
      <c r="AR134" s="171">
        <v>3.743651951345</v>
      </c>
      <c r="AS134" s="171">
        <v>3.8572430969694</v>
      </c>
      <c r="AT134" s="171">
        <v>3.9904758564662002</v>
      </c>
      <c r="AU134" s="171">
        <v>3.9906879960652999</v>
      </c>
      <c r="AV134" s="171">
        <v>4.0648651010526002</v>
      </c>
      <c r="AW134" s="171">
        <v>4.2071421322728</v>
      </c>
      <c r="AX134" s="171">
        <v>4.1718214478995996</v>
      </c>
      <c r="AY134" s="171">
        <v>4.2051757805246002</v>
      </c>
      <c r="AZ134" s="171">
        <v>3.7449547129863001</v>
      </c>
      <c r="BA134" s="171">
        <v>3.9879357541250999</v>
      </c>
      <c r="BB134" s="171">
        <v>4.0498732104358997</v>
      </c>
      <c r="BC134" s="171">
        <v>4.3224977066551</v>
      </c>
      <c r="BD134" s="171">
        <v>4.4054671503921004</v>
      </c>
    </row>
    <row r="135" spans="1:56" x14ac:dyDescent="0.2">
      <c r="A135" s="170" t="s">
        <v>165</v>
      </c>
      <c r="B135" s="171">
        <v>0.34570234915187997</v>
      </c>
      <c r="C135" s="171">
        <v>0.34234777577452002</v>
      </c>
      <c r="D135" s="171">
        <v>0.36572020350460999</v>
      </c>
      <c r="E135" s="171">
        <v>0.39203918891360001</v>
      </c>
      <c r="F135" s="171">
        <v>0.41095444322954999</v>
      </c>
      <c r="G135" s="171">
        <v>0.46869973620819999</v>
      </c>
      <c r="H135" s="171">
        <v>0.44802506550943</v>
      </c>
      <c r="I135" s="171">
        <v>0.44762863759060001</v>
      </c>
      <c r="J135" s="171">
        <v>0.45490085840714001</v>
      </c>
      <c r="K135" s="171">
        <v>0.45762700100732001</v>
      </c>
      <c r="L135" s="171">
        <v>0.51340404513820004</v>
      </c>
      <c r="M135" s="171">
        <v>0.50217858786504999</v>
      </c>
      <c r="N135" s="171">
        <v>0.42960811649733999</v>
      </c>
      <c r="O135" s="171">
        <v>0.38920346502191999</v>
      </c>
      <c r="P135" s="171">
        <v>0.35953346802373998</v>
      </c>
      <c r="Q135" s="171">
        <v>0.37713314199106002</v>
      </c>
      <c r="R135" s="171">
        <v>0.36435994030353003</v>
      </c>
      <c r="S135" s="171">
        <v>0.48444309807093</v>
      </c>
      <c r="T135" s="171">
        <v>0.42852478021709001</v>
      </c>
      <c r="U135" s="171">
        <v>0.48752010813642999</v>
      </c>
      <c r="V135" s="171">
        <v>1.5367616285507999</v>
      </c>
      <c r="W135" s="171">
        <v>1.7678513904301001</v>
      </c>
      <c r="X135" s="171">
        <v>1.9312610265896</v>
      </c>
      <c r="Y135" s="171">
        <v>1.9581838613608999</v>
      </c>
      <c r="Z135" s="171">
        <v>2.0402457519946</v>
      </c>
      <c r="AA135" s="171">
        <v>2.0878546704980998</v>
      </c>
      <c r="AB135" s="171">
        <v>2.2305269013897999</v>
      </c>
      <c r="AC135" s="171">
        <v>2.5128377747750998</v>
      </c>
      <c r="AD135" s="171">
        <v>2.6671027262023999</v>
      </c>
      <c r="AE135" s="171">
        <v>2.7436117009880001</v>
      </c>
      <c r="AF135" s="171">
        <v>3.0983604701394998</v>
      </c>
      <c r="AG135" s="171">
        <v>3.1665759907008999</v>
      </c>
      <c r="AH135" s="171">
        <v>3.1305477032783</v>
      </c>
      <c r="AI135" s="171">
        <v>3.1574622880111001</v>
      </c>
      <c r="AJ135" s="171">
        <v>3.1468142498051002</v>
      </c>
      <c r="AK135" s="171">
        <v>3.5682836222940999</v>
      </c>
      <c r="AL135" s="171">
        <v>3.7865895851057001</v>
      </c>
      <c r="AM135" s="171">
        <v>4.0794116792469</v>
      </c>
      <c r="AN135" s="171">
        <v>4.2837600712475004</v>
      </c>
      <c r="AO135" s="171">
        <v>4.1578909638979002</v>
      </c>
      <c r="AP135" s="171">
        <v>4.4850705889953</v>
      </c>
      <c r="AQ135" s="171">
        <v>5.7394194044151998</v>
      </c>
      <c r="AR135" s="171">
        <v>5.6829850036401002</v>
      </c>
      <c r="AS135" s="171">
        <v>5.0230931999099999</v>
      </c>
      <c r="AT135" s="171">
        <v>4.9717620922684</v>
      </c>
      <c r="AU135" s="171">
        <v>4.9089561129710004</v>
      </c>
      <c r="AV135" s="171">
        <v>4.9058916872368004</v>
      </c>
      <c r="AW135" s="171">
        <v>5.4080079296151</v>
      </c>
      <c r="AX135" s="171">
        <v>5.4582031867743002</v>
      </c>
      <c r="AY135" s="171">
        <v>5.6073762642069997</v>
      </c>
      <c r="AZ135" s="171">
        <v>5.2062649178768998</v>
      </c>
      <c r="BA135" s="171">
        <v>6.1189325058030004</v>
      </c>
      <c r="BB135" s="171">
        <v>5.6022903626309999</v>
      </c>
      <c r="BC135" s="171">
        <v>4.7047463625116004</v>
      </c>
      <c r="BD135" s="171">
        <v>4.7949478280440996</v>
      </c>
    </row>
    <row r="136" spans="1:56" x14ac:dyDescent="0.2">
      <c r="A136" s="170" t="s">
        <v>166</v>
      </c>
      <c r="B136" s="171">
        <v>27.482792549612999</v>
      </c>
      <c r="C136" s="171">
        <v>27.877603483127</v>
      </c>
      <c r="D136" s="171">
        <v>14.921561164950999</v>
      </c>
      <c r="E136" s="171">
        <v>15.410089360658001</v>
      </c>
      <c r="F136" s="171">
        <v>18.45236216767</v>
      </c>
      <c r="G136" s="171">
        <v>19.843462820176999</v>
      </c>
      <c r="H136" s="171">
        <v>21.842445519409001</v>
      </c>
      <c r="I136" s="171">
        <v>21.483150504828998</v>
      </c>
      <c r="J136" s="171">
        <v>27.564914457141999</v>
      </c>
      <c r="K136" s="171">
        <v>31.583210989965998</v>
      </c>
      <c r="L136" s="171">
        <v>32.768993025603997</v>
      </c>
      <c r="M136" s="171">
        <v>33.466481750953001</v>
      </c>
      <c r="N136" s="171">
        <v>36.169189647678003</v>
      </c>
      <c r="O136" s="171">
        <v>41.027006956443003</v>
      </c>
      <c r="P136" s="171">
        <v>43.163105414184997</v>
      </c>
      <c r="Q136" s="171">
        <v>42.716127618098</v>
      </c>
      <c r="R136" s="171">
        <v>43.961642586941998</v>
      </c>
      <c r="S136" s="171">
        <v>44.797005544778003</v>
      </c>
      <c r="T136" s="171">
        <v>47.911572900087997</v>
      </c>
      <c r="U136" s="171">
        <v>56.630178527799004</v>
      </c>
      <c r="V136" s="171">
        <v>64.424191207776005</v>
      </c>
      <c r="W136" s="171">
        <v>75.306052286344993</v>
      </c>
      <c r="X136" s="171">
        <v>79.286718527258998</v>
      </c>
      <c r="Y136" s="171">
        <v>79.501135129412006</v>
      </c>
      <c r="Z136" s="171">
        <v>87.566605864994003</v>
      </c>
      <c r="AA136" s="171">
        <v>90.938463045266005</v>
      </c>
      <c r="AB136" s="171">
        <v>103.42989076443</v>
      </c>
      <c r="AC136" s="171">
        <v>113.24768425000001</v>
      </c>
      <c r="AD136" s="171">
        <v>110.65214459681999</v>
      </c>
      <c r="AE136" s="171">
        <v>119.67687108210001</v>
      </c>
      <c r="AF136" s="171">
        <v>130.76119896179</v>
      </c>
      <c r="AG136" s="171">
        <v>138.40760029621001</v>
      </c>
      <c r="AH136" s="171">
        <v>146.55053181269</v>
      </c>
      <c r="AI136" s="171">
        <v>156.54692606495999</v>
      </c>
      <c r="AJ136" s="171">
        <v>169.59081343654</v>
      </c>
      <c r="AK136" s="171">
        <v>181.11714947697999</v>
      </c>
      <c r="AL136" s="171">
        <v>187.72701351258999</v>
      </c>
      <c r="AM136" s="171">
        <v>204.88050427889999</v>
      </c>
      <c r="AN136" s="171">
        <v>216.12796593017001</v>
      </c>
      <c r="AO136" s="171">
        <v>197.91226547378</v>
      </c>
      <c r="AP136" s="171">
        <v>215.50142192643</v>
      </c>
      <c r="AQ136" s="171">
        <v>218.27269687386001</v>
      </c>
      <c r="AR136" s="171">
        <v>219.79693637804999</v>
      </c>
      <c r="AS136" s="171">
        <v>237.1554365646</v>
      </c>
      <c r="AT136" s="171">
        <v>251.38972802019001</v>
      </c>
      <c r="AU136" s="171">
        <v>252.85950273653</v>
      </c>
      <c r="AV136" s="171">
        <v>247.48408920079001</v>
      </c>
      <c r="AW136" s="171">
        <v>237.83241456351999</v>
      </c>
      <c r="AX136" s="171">
        <v>254.2847914104</v>
      </c>
      <c r="AY136" s="171">
        <v>255.16513044215</v>
      </c>
      <c r="AZ136" s="171">
        <v>253.07999905880999</v>
      </c>
      <c r="BA136" s="171">
        <v>257.91554538379</v>
      </c>
      <c r="BB136" s="171">
        <v>276.98452707516998</v>
      </c>
      <c r="BC136" s="171">
        <v>282.37862367040998</v>
      </c>
      <c r="BD136" s="171">
        <v>295.95422048653001</v>
      </c>
    </row>
    <row r="137" spans="1:56" x14ac:dyDescent="0.2">
      <c r="A137" s="170" t="s">
        <v>178</v>
      </c>
      <c r="B137" s="171">
        <v>0.74019784241633002</v>
      </c>
      <c r="C137" s="171">
        <v>0.74056787447418004</v>
      </c>
      <c r="D137" s="171">
        <v>0.73279908010967998</v>
      </c>
      <c r="E137" s="171">
        <v>0.75802682337925997</v>
      </c>
      <c r="F137" s="171">
        <v>0.81510595329638003</v>
      </c>
      <c r="G137" s="171">
        <v>0.83919714430763004</v>
      </c>
      <c r="H137" s="171">
        <v>0.86764563066370004</v>
      </c>
      <c r="I137" s="171">
        <v>0.89784835758504</v>
      </c>
      <c r="J137" s="171">
        <v>0.91069176906390004</v>
      </c>
      <c r="K137" s="171">
        <v>1.0501976632823999</v>
      </c>
      <c r="L137" s="171">
        <v>1.0315095613026</v>
      </c>
      <c r="M137" s="171">
        <v>0.98743819931345</v>
      </c>
      <c r="N137" s="171">
        <v>0.91619096767526997</v>
      </c>
      <c r="O137" s="171">
        <v>1.0000117177134999</v>
      </c>
      <c r="P137" s="171">
        <v>0.96372933090733004</v>
      </c>
      <c r="Q137" s="171">
        <v>1.0574938087442001</v>
      </c>
      <c r="R137" s="171">
        <v>1.1568386160021</v>
      </c>
      <c r="S137" s="171">
        <v>1.770421767182</v>
      </c>
      <c r="T137" s="171">
        <v>1.8045283626105999</v>
      </c>
      <c r="U137" s="171">
        <v>1.5920309619409001</v>
      </c>
      <c r="V137" s="171">
        <v>1.2486290974805001</v>
      </c>
      <c r="W137" s="171">
        <v>1.1363909374175001</v>
      </c>
      <c r="X137" s="171">
        <v>1.2393321800410999</v>
      </c>
      <c r="Y137" s="171">
        <v>1.4319484380008001</v>
      </c>
      <c r="Z137" s="171">
        <v>1.6524096878075001</v>
      </c>
      <c r="AA137" s="171">
        <v>1.7902133828552</v>
      </c>
      <c r="AB137" s="171">
        <v>1.9616119691995</v>
      </c>
      <c r="AC137" s="171">
        <v>2.0290456760594</v>
      </c>
      <c r="AD137" s="171">
        <v>2.0938342993969998</v>
      </c>
      <c r="AE137" s="171">
        <v>1.9927253108844001</v>
      </c>
      <c r="AF137" s="171">
        <v>1.9153989581565001</v>
      </c>
      <c r="AG137" s="171">
        <v>2.4506437350007002</v>
      </c>
      <c r="AH137" s="171">
        <v>2.1314751435628998</v>
      </c>
      <c r="AI137" s="171">
        <v>2.2751723560757</v>
      </c>
      <c r="AJ137" s="171">
        <v>2.3976037170238</v>
      </c>
      <c r="AK137" s="171">
        <v>2.5696126662972998</v>
      </c>
      <c r="AL137" s="171">
        <v>2.5300947839279999</v>
      </c>
      <c r="AM137" s="171">
        <v>2.5986246737705998</v>
      </c>
      <c r="AN137" s="171">
        <v>2.9642105512792001</v>
      </c>
      <c r="AO137" s="171">
        <v>3.0554554927972002</v>
      </c>
      <c r="AP137" s="171">
        <v>2.6845068379832</v>
      </c>
      <c r="AQ137" s="171">
        <v>2.8464378291619998</v>
      </c>
      <c r="AR137" s="171">
        <v>2.9916148242587002</v>
      </c>
      <c r="AS137" s="171">
        <v>3.1041607777437998</v>
      </c>
      <c r="AT137" s="171">
        <v>3.2059985981955998</v>
      </c>
      <c r="AU137" s="171">
        <v>3.5661247885515999</v>
      </c>
      <c r="AV137" s="171">
        <v>3.8987370261612999</v>
      </c>
      <c r="AW137" s="171">
        <v>3.7537085115425999</v>
      </c>
      <c r="AX137" s="171">
        <v>3.8098367800553001</v>
      </c>
      <c r="AY137" s="171">
        <v>3.8575943634923</v>
      </c>
      <c r="AZ137" s="171">
        <v>3.5444449600096002</v>
      </c>
      <c r="BA137" s="171">
        <v>3.7053470568539999</v>
      </c>
      <c r="BB137" s="171">
        <v>3.5798867602075002</v>
      </c>
      <c r="BC137" s="171">
        <v>3.6138486835499002</v>
      </c>
      <c r="BD137" s="171">
        <v>3.6498153996757998</v>
      </c>
    </row>
    <row r="138" spans="1:56" x14ac:dyDescent="0.2">
      <c r="A138" s="170" t="s">
        <v>180</v>
      </c>
      <c r="B138" s="171">
        <v>1.0776414131651</v>
      </c>
      <c r="C138" s="171">
        <v>1.0776896280988999</v>
      </c>
      <c r="D138" s="171">
        <v>1.1217541142905001</v>
      </c>
      <c r="E138" s="171">
        <v>1.3274863327801001</v>
      </c>
      <c r="F138" s="171">
        <v>1.6146242182028001</v>
      </c>
      <c r="G138" s="171">
        <v>1.3657271499923</v>
      </c>
      <c r="H138" s="171">
        <v>1.3513063937001999</v>
      </c>
      <c r="I138" s="171">
        <v>1.4370470963827</v>
      </c>
      <c r="J138" s="171">
        <v>1.4429870937603</v>
      </c>
      <c r="K138" s="171">
        <v>1.5494719360319</v>
      </c>
      <c r="L138" s="171">
        <v>1.6693186754546001</v>
      </c>
      <c r="M138" s="171">
        <v>1.6103421238622</v>
      </c>
      <c r="N138" s="171">
        <v>1.1154143212806999</v>
      </c>
      <c r="O138" s="171">
        <v>1.0093457656688001</v>
      </c>
      <c r="P138" s="171">
        <v>1.0715623580507001</v>
      </c>
      <c r="Q138" s="171">
        <v>1.4272610295599</v>
      </c>
      <c r="R138" s="171">
        <v>1.3676181761523001</v>
      </c>
      <c r="S138" s="171">
        <v>1.4976362423305001</v>
      </c>
      <c r="T138" s="171">
        <v>1.4605756066010001</v>
      </c>
      <c r="U138" s="171">
        <v>1.5924520219569001</v>
      </c>
      <c r="V138" s="171">
        <v>1.5732679450810001</v>
      </c>
      <c r="W138" s="171">
        <v>1.7126024160205999</v>
      </c>
      <c r="X138" s="171">
        <v>1.7311164921746001</v>
      </c>
      <c r="Y138" s="171">
        <v>1.7800768834209</v>
      </c>
      <c r="Z138" s="171">
        <v>1.8628094702877001</v>
      </c>
      <c r="AA138" s="171">
        <v>1.7040527325712</v>
      </c>
      <c r="AB138" s="171">
        <v>1.9094164896654999</v>
      </c>
      <c r="AC138" s="171">
        <v>1.7670363211913001</v>
      </c>
      <c r="AD138" s="171">
        <v>1.7494929169763</v>
      </c>
      <c r="AE138" s="171">
        <v>1.6636532572653999</v>
      </c>
      <c r="AF138" s="171">
        <v>2.1567692837590999</v>
      </c>
      <c r="AG138" s="171">
        <v>2.2039811266696998</v>
      </c>
      <c r="AH138" s="171">
        <v>2.4530595187591002</v>
      </c>
      <c r="AI138" s="171">
        <v>2.7176107831491998</v>
      </c>
      <c r="AJ138" s="171">
        <v>2.4342770905061002</v>
      </c>
      <c r="AK138" s="171">
        <v>2.7002898217729001</v>
      </c>
      <c r="AL138" s="171">
        <v>2.7227135242170002</v>
      </c>
      <c r="AM138" s="171">
        <v>2.7917013725866</v>
      </c>
      <c r="AN138" s="171">
        <v>2.6973966481469001</v>
      </c>
      <c r="AO138" s="171">
        <v>2.7122890808498998</v>
      </c>
      <c r="AP138" s="171">
        <v>3.5177580740973</v>
      </c>
      <c r="AQ138" s="171">
        <v>3.5450327194062998</v>
      </c>
      <c r="AR138" s="171">
        <v>3.5674492571141001</v>
      </c>
      <c r="AS138" s="171">
        <v>3.9255226998018999</v>
      </c>
      <c r="AT138" s="171">
        <v>4.7895698276248</v>
      </c>
      <c r="AU138" s="171">
        <v>4.5636763427176001</v>
      </c>
      <c r="AV138" s="171">
        <v>4.8748357522749002</v>
      </c>
      <c r="AW138" s="171">
        <v>4.3928323018997002</v>
      </c>
      <c r="AX138" s="171">
        <v>6.0251553905163</v>
      </c>
      <c r="AY138" s="171">
        <v>5.7837218643302002</v>
      </c>
      <c r="AZ138" s="171">
        <v>5.6478148182268004</v>
      </c>
      <c r="BA138" s="171">
        <v>4.6621302272038001</v>
      </c>
      <c r="BB138" s="171">
        <v>4.6157154341203999</v>
      </c>
      <c r="BC138" s="171">
        <v>4.8645812744343999</v>
      </c>
      <c r="BD138" s="171">
        <v>4.9983092278652004</v>
      </c>
    </row>
    <row r="139" spans="1:56" x14ac:dyDescent="0.2">
      <c r="A139" s="170" t="s">
        <v>183</v>
      </c>
      <c r="B139" s="171">
        <v>0.21045260144378999</v>
      </c>
      <c r="C139" s="171">
        <v>0.20668690682306001</v>
      </c>
      <c r="D139" s="171">
        <v>0.22673165059827999</v>
      </c>
      <c r="E139" s="171">
        <v>0.26663096700295003</v>
      </c>
      <c r="F139" s="171">
        <v>0.24953519831498999</v>
      </c>
      <c r="G139" s="171">
        <v>0.28952895120964001</v>
      </c>
      <c r="H139" s="171">
        <v>0.31468886326496998</v>
      </c>
      <c r="I139" s="171">
        <v>0.3504490558367</v>
      </c>
      <c r="J139" s="171">
        <v>0.38509398563797997</v>
      </c>
      <c r="K139" s="171">
        <v>0.41353052926418998</v>
      </c>
      <c r="L139" s="171">
        <v>0.51333043565503</v>
      </c>
      <c r="M139" s="171">
        <v>0.60160335761493</v>
      </c>
      <c r="N139" s="171">
        <v>0.63014026917443999</v>
      </c>
      <c r="O139" s="171">
        <v>0.69285513880920002</v>
      </c>
      <c r="P139" s="171">
        <v>0.58101728369817995</v>
      </c>
      <c r="Q139" s="171">
        <v>0.59805450863602005</v>
      </c>
      <c r="R139" s="171">
        <v>0.78034895498331003</v>
      </c>
      <c r="S139" s="171">
        <v>0.77414439479342001</v>
      </c>
      <c r="T139" s="171">
        <v>0.79956101241789002</v>
      </c>
      <c r="U139" s="171">
        <v>0.82000807808792997</v>
      </c>
      <c r="V139" s="171">
        <v>0.62047741896820996</v>
      </c>
      <c r="W139" s="171">
        <v>0.59189965193633998</v>
      </c>
      <c r="X139" s="171">
        <v>0.56127396492979997</v>
      </c>
      <c r="Y139" s="171">
        <v>0.68199258410163999</v>
      </c>
      <c r="Z139" s="171">
        <v>0.57132866893196999</v>
      </c>
      <c r="AA139" s="171">
        <v>0.55185460955452004</v>
      </c>
      <c r="AB139" s="171">
        <v>0.63853492623112995</v>
      </c>
      <c r="AC139" s="171">
        <v>0.64197522616481995</v>
      </c>
      <c r="AD139" s="171">
        <v>0.69412073176324995</v>
      </c>
      <c r="AE139" s="171">
        <v>0.68045761851001996</v>
      </c>
      <c r="AF139" s="171">
        <v>0.70159003048741997</v>
      </c>
      <c r="AG139" s="171">
        <v>0.70606927092412997</v>
      </c>
      <c r="AH139" s="171">
        <v>0.73353265942690005</v>
      </c>
      <c r="AI139" s="171">
        <v>0.79678464047848996</v>
      </c>
      <c r="AJ139" s="171">
        <v>0.83269715269186995</v>
      </c>
      <c r="AK139" s="171">
        <v>0.79877371335255998</v>
      </c>
      <c r="AL139" s="171">
        <v>0.80155879061607005</v>
      </c>
      <c r="AM139" s="171">
        <v>0.87049729933396003</v>
      </c>
      <c r="AN139" s="171">
        <v>0.91019124487688996</v>
      </c>
      <c r="AO139" s="171">
        <v>1.1340456161771999</v>
      </c>
      <c r="AP139" s="171">
        <v>1.4418181908882</v>
      </c>
      <c r="AQ139" s="171">
        <v>1.4738369692508</v>
      </c>
      <c r="AR139" s="171">
        <v>2.0550856088456002</v>
      </c>
      <c r="AS139" s="171">
        <v>2.0370983865918002</v>
      </c>
      <c r="AT139" s="171">
        <v>2.2020150586263001</v>
      </c>
      <c r="AU139" s="171">
        <v>2.1697839777666998</v>
      </c>
      <c r="AV139" s="171">
        <v>2.1673589404356002</v>
      </c>
      <c r="AW139" s="171">
        <v>1.9739068520192</v>
      </c>
      <c r="AX139" s="171">
        <v>2.0278452291062998</v>
      </c>
      <c r="AY139" s="171">
        <v>2.3730667493383</v>
      </c>
      <c r="AZ139" s="171">
        <v>2.4096134134353999</v>
      </c>
      <c r="BA139" s="171">
        <v>2.8587947690004998</v>
      </c>
      <c r="BB139" s="171">
        <v>3.2177775331512</v>
      </c>
      <c r="BC139" s="171">
        <v>3.1628961028028999</v>
      </c>
      <c r="BD139" s="171">
        <v>3.2142482045271001</v>
      </c>
    </row>
    <row r="140" spans="1:56" x14ac:dyDescent="0.2">
      <c r="A140" s="170" t="s">
        <v>184</v>
      </c>
      <c r="B140" s="171">
        <v>28.848264569082001</v>
      </c>
      <c r="C140" s="171">
        <v>42.630156597011002</v>
      </c>
      <c r="D140" s="171">
        <v>55.251348757605001</v>
      </c>
      <c r="E140" s="171">
        <v>66.442291412567002</v>
      </c>
      <c r="F140" s="171">
        <v>84.001954486236002</v>
      </c>
      <c r="G140" s="171">
        <v>64.0119301804</v>
      </c>
      <c r="H140" s="171">
        <v>75.202571206632996</v>
      </c>
      <c r="I140" s="171">
        <v>66.467361355304007</v>
      </c>
      <c r="J140" s="171">
        <v>69.537419992382993</v>
      </c>
      <c r="K140" s="171">
        <v>99.421318599366003</v>
      </c>
      <c r="L140" s="171">
        <v>89.600603845061002</v>
      </c>
      <c r="M140" s="171">
        <v>73.311370606013995</v>
      </c>
      <c r="N140" s="171">
        <v>69.895543015553997</v>
      </c>
      <c r="O140" s="171">
        <v>69.989313049743004</v>
      </c>
      <c r="P140" s="171">
        <v>70.304495049376001</v>
      </c>
      <c r="Q140" s="171">
        <v>73.221716225883</v>
      </c>
      <c r="R140" s="171">
        <v>71.545929260215999</v>
      </c>
      <c r="S140" s="171">
        <v>67.741780937852994</v>
      </c>
      <c r="T140" s="171">
        <v>77.023159711714996</v>
      </c>
      <c r="U140" s="171">
        <v>79.516120303234999</v>
      </c>
      <c r="V140" s="171">
        <v>75.111126802680005</v>
      </c>
      <c r="W140" s="171">
        <v>81.346324586394999</v>
      </c>
      <c r="X140" s="171">
        <v>89.106028829447993</v>
      </c>
      <c r="Y140" s="171">
        <v>86.651668035178005</v>
      </c>
      <c r="Z140" s="171">
        <v>80.897664416536003</v>
      </c>
      <c r="AA140" s="171">
        <v>88.853084742576996</v>
      </c>
      <c r="AB140" s="171">
        <v>103.6328653076</v>
      </c>
      <c r="AC140" s="171">
        <v>100.82208213545</v>
      </c>
      <c r="AD140" s="171">
        <v>91.351816079461997</v>
      </c>
      <c r="AE140" s="171">
        <v>89.987265676194994</v>
      </c>
      <c r="AF140" s="171">
        <v>100.19487574364</v>
      </c>
      <c r="AG140" s="171">
        <v>106.34412300149999</v>
      </c>
      <c r="AH140" s="171">
        <v>96.219322529218999</v>
      </c>
      <c r="AI140" s="171">
        <v>107.61535372598</v>
      </c>
      <c r="AJ140" s="171">
        <v>103.94791266886</v>
      </c>
      <c r="AK140" s="171">
        <v>102.9696455558</v>
      </c>
      <c r="AL140" s="171">
        <v>92.724619667897002</v>
      </c>
      <c r="AM140" s="171">
        <v>84.384757532525001</v>
      </c>
      <c r="AN140" s="171">
        <v>91.584688025090003</v>
      </c>
      <c r="AO140" s="171">
        <v>80.917422081127</v>
      </c>
      <c r="AP140" s="171">
        <v>94.403598062284999</v>
      </c>
      <c r="AQ140" s="171">
        <v>104.02167017762</v>
      </c>
      <c r="AR140" s="171">
        <v>102.25584127601</v>
      </c>
      <c r="AS140" s="171">
        <v>114.60947858761</v>
      </c>
      <c r="AT140" s="171">
        <v>122.72608704577</v>
      </c>
      <c r="AU140" s="171">
        <v>118.45394444858</v>
      </c>
      <c r="AV140" s="171">
        <v>123.47963345034999</v>
      </c>
      <c r="AW140" s="171">
        <v>116.0398096147</v>
      </c>
      <c r="AX140" s="171">
        <v>121.40820203615</v>
      </c>
      <c r="AY140" s="171">
        <v>126.10608938507001</v>
      </c>
      <c r="AZ140" s="171">
        <v>118.9177667547</v>
      </c>
      <c r="BA140" s="171">
        <v>130.90045634761</v>
      </c>
      <c r="BB140" s="171">
        <v>129.04174539931</v>
      </c>
      <c r="BC140" s="171">
        <v>125.86869668806</v>
      </c>
      <c r="BD140" s="171">
        <v>131.91014099776001</v>
      </c>
    </row>
    <row r="141" spans="1:56" x14ac:dyDescent="0.2">
      <c r="A141" s="170" t="s">
        <v>182</v>
      </c>
      <c r="B141" s="171">
        <v>1.6554093798355001</v>
      </c>
      <c r="C141" s="171">
        <v>1.6628141801606999</v>
      </c>
      <c r="D141" s="171">
        <v>1.7165498077268999</v>
      </c>
      <c r="E141" s="171">
        <v>1.901399502024</v>
      </c>
      <c r="F141" s="171">
        <v>2.0341606059844999</v>
      </c>
      <c r="G141" s="171">
        <v>2.018377208355</v>
      </c>
      <c r="H141" s="171">
        <v>2.3110847015461</v>
      </c>
      <c r="I141" s="171">
        <v>2.8257665296422001</v>
      </c>
      <c r="J141" s="171">
        <v>2.5576269203136999</v>
      </c>
      <c r="K141" s="171">
        <v>1.6833953046409</v>
      </c>
      <c r="L141" s="171">
        <v>1.9699816580055001</v>
      </c>
      <c r="M141" s="171">
        <v>2.0781655877634</v>
      </c>
      <c r="N141" s="171">
        <v>2.0304234925569</v>
      </c>
      <c r="O141" s="171">
        <v>2.2015581840991998</v>
      </c>
      <c r="P141" s="171">
        <v>1.9993139767157999</v>
      </c>
      <c r="Q141" s="171">
        <v>2.0171925567795999</v>
      </c>
      <c r="R141" s="171">
        <v>2.3855594661730999</v>
      </c>
      <c r="S141" s="171">
        <v>2.4124164344497001</v>
      </c>
      <c r="T141" s="171">
        <v>2.1568401869212002</v>
      </c>
      <c r="U141" s="171">
        <v>1.7165442899090999</v>
      </c>
      <c r="V141" s="171">
        <v>1.9646551866798001</v>
      </c>
      <c r="W141" s="171">
        <v>1.9754318778860001</v>
      </c>
      <c r="X141" s="171">
        <v>2.2933615000979</v>
      </c>
      <c r="Y141" s="171">
        <v>2.2504707205896</v>
      </c>
      <c r="Z141" s="171">
        <v>2.5595808647196998</v>
      </c>
      <c r="AA141" s="171">
        <v>2.7192333286828001</v>
      </c>
      <c r="AB141" s="171">
        <v>2.8845998479541</v>
      </c>
      <c r="AC141" s="171">
        <v>3.0884845263147001</v>
      </c>
      <c r="AD141" s="171">
        <v>3.5916919134873999</v>
      </c>
      <c r="AE141" s="171">
        <v>3.6229519866331001</v>
      </c>
      <c r="AF141" s="171">
        <v>3.7702341472405001</v>
      </c>
      <c r="AG141" s="171">
        <v>3.993560109823</v>
      </c>
      <c r="AH141" s="171">
        <v>4.1326704443765996</v>
      </c>
      <c r="AI141" s="171">
        <v>4.5271873328418</v>
      </c>
      <c r="AJ141" s="171">
        <v>4.6435778195040003</v>
      </c>
      <c r="AK141" s="171">
        <v>4.4102730408433999</v>
      </c>
      <c r="AL141" s="171">
        <v>4.6664612754538997</v>
      </c>
      <c r="AM141" s="171">
        <v>4.8377970161543002</v>
      </c>
      <c r="AN141" s="171">
        <v>4.6481291031479</v>
      </c>
      <c r="AO141" s="171">
        <v>4.5453877409030996</v>
      </c>
      <c r="AP141" s="171">
        <v>4.6711231898646997</v>
      </c>
      <c r="AQ141" s="171">
        <v>4.8815545081345002</v>
      </c>
      <c r="AR141" s="171">
        <v>4.8470543684997001</v>
      </c>
      <c r="AS141" s="171">
        <v>4.6389174877746999</v>
      </c>
      <c r="AT141" s="171">
        <v>4.909086896612</v>
      </c>
      <c r="AU141" s="171">
        <v>5.4971233316798997</v>
      </c>
      <c r="AV141" s="171">
        <v>5.7223026870391998</v>
      </c>
      <c r="AW141" s="171">
        <v>5.6825350190758002</v>
      </c>
      <c r="AX141" s="171">
        <v>5.1802860312114003</v>
      </c>
      <c r="AY141" s="171">
        <v>5.3239360570623999</v>
      </c>
      <c r="AZ141" s="171">
        <v>4.7461558464177003</v>
      </c>
      <c r="BA141" s="171">
        <v>5.1924594530580004</v>
      </c>
      <c r="BB141" s="171">
        <v>5.2612204076581</v>
      </c>
      <c r="BC141" s="171">
        <v>5.5369072863308002</v>
      </c>
      <c r="BD141" s="171">
        <v>5.7393236015375999</v>
      </c>
    </row>
    <row r="142" spans="1:56" x14ac:dyDescent="0.2">
      <c r="A142" s="170" t="s">
        <v>63</v>
      </c>
      <c r="B142" s="171">
        <v>134.14262163523</v>
      </c>
      <c r="C142" s="171">
        <v>134.659559777</v>
      </c>
      <c r="D142" s="171">
        <v>150.43040550564001</v>
      </c>
      <c r="E142" s="171">
        <v>156.74475046996</v>
      </c>
      <c r="F142" s="171">
        <v>148.69297198384999</v>
      </c>
      <c r="G142" s="171">
        <v>140.01023366261001</v>
      </c>
      <c r="H142" s="171">
        <v>150.7934419142</v>
      </c>
      <c r="I142" s="171">
        <v>148.4948841886</v>
      </c>
      <c r="J142" s="171">
        <v>153.29158662275</v>
      </c>
      <c r="K142" s="171">
        <v>162.72672758505999</v>
      </c>
      <c r="L142" s="171">
        <v>155.1130003074</v>
      </c>
      <c r="M142" s="171">
        <v>154.19603513174999</v>
      </c>
      <c r="N142" s="171">
        <v>143.89914176440999</v>
      </c>
      <c r="O142" s="171">
        <v>139.32334589772</v>
      </c>
      <c r="P142" s="171">
        <v>145.46050097045</v>
      </c>
      <c r="Q142" s="171">
        <v>149.73008549783</v>
      </c>
      <c r="R142" s="171">
        <v>152.06438705043001</v>
      </c>
      <c r="S142" s="171">
        <v>156.32974730146</v>
      </c>
      <c r="T142" s="171">
        <v>156.32127463337</v>
      </c>
      <c r="U142" s="171">
        <v>159.55438101451</v>
      </c>
      <c r="V142" s="171">
        <v>164.81805902855999</v>
      </c>
      <c r="W142" s="171">
        <v>170.94115614802001</v>
      </c>
      <c r="X142" s="171">
        <v>169.03615359565001</v>
      </c>
      <c r="Y142" s="171">
        <v>172.29884434195</v>
      </c>
      <c r="Z142" s="171">
        <v>173.36397652603</v>
      </c>
      <c r="AA142" s="171">
        <v>177.61734686086001</v>
      </c>
      <c r="AB142" s="171">
        <v>187.85313968542999</v>
      </c>
      <c r="AC142" s="171">
        <v>180.11038115029001</v>
      </c>
      <c r="AD142" s="171">
        <v>180.85808058148001</v>
      </c>
      <c r="AE142" s="171">
        <v>176.15089065359001</v>
      </c>
      <c r="AF142" s="171">
        <v>176.85448901454001</v>
      </c>
      <c r="AG142" s="171">
        <v>181.45690408767001</v>
      </c>
      <c r="AH142" s="171">
        <v>181.83281822956999</v>
      </c>
      <c r="AI142" s="171">
        <v>184.28512764221</v>
      </c>
      <c r="AJ142" s="171">
        <v>186.75271312432</v>
      </c>
      <c r="AK142" s="171">
        <v>182.18330140052001</v>
      </c>
      <c r="AL142" s="171">
        <v>177.68009625432001</v>
      </c>
      <c r="AM142" s="171">
        <v>178.86281909233</v>
      </c>
      <c r="AN142" s="171">
        <v>179.94465838228999</v>
      </c>
      <c r="AO142" s="171">
        <v>174.75359262734</v>
      </c>
      <c r="AP142" s="171">
        <v>186.12105791011999</v>
      </c>
      <c r="AQ142" s="171">
        <v>174.0724877561</v>
      </c>
      <c r="AR142" s="171">
        <v>171.60194789151001</v>
      </c>
      <c r="AS142" s="171">
        <v>169.35577104414</v>
      </c>
      <c r="AT142" s="171">
        <v>161.76313567381999</v>
      </c>
      <c r="AU142" s="171">
        <v>169.35415066184001</v>
      </c>
      <c r="AV142" s="171">
        <v>170.79373541691999</v>
      </c>
      <c r="AW142" s="171">
        <v>168.17601941782999</v>
      </c>
      <c r="AX142" s="171">
        <v>163.09498583606</v>
      </c>
      <c r="AY142" s="171">
        <v>157.97442895123999</v>
      </c>
      <c r="AZ142" s="171">
        <v>142.16037438551001</v>
      </c>
      <c r="BA142" s="171">
        <v>145.89476843045</v>
      </c>
      <c r="BB142" s="171">
        <v>133.11400146487</v>
      </c>
      <c r="BC142" s="171">
        <v>122.91779604487</v>
      </c>
      <c r="BD142" s="171">
        <v>118.79088438303</v>
      </c>
    </row>
    <row r="143" spans="1:56" x14ac:dyDescent="0.2">
      <c r="A143" s="170" t="s">
        <v>187</v>
      </c>
      <c r="B143" s="171">
        <v>36.378410820102999</v>
      </c>
      <c r="C143" s="171">
        <v>35.100403092480001</v>
      </c>
      <c r="D143" s="171">
        <v>38.093382081111997</v>
      </c>
      <c r="E143" s="171">
        <v>38.666845886861999</v>
      </c>
      <c r="F143" s="171">
        <v>37.086317018244003</v>
      </c>
      <c r="G143" s="171">
        <v>36.380235694916003</v>
      </c>
      <c r="H143" s="171">
        <v>38.512783022271002</v>
      </c>
      <c r="I143" s="171">
        <v>39.481855848450998</v>
      </c>
      <c r="J143" s="171">
        <v>38.447442535253998</v>
      </c>
      <c r="K143" s="171">
        <v>41.232661052219001</v>
      </c>
      <c r="L143" s="171">
        <v>39.535858329734999</v>
      </c>
      <c r="M143" s="171">
        <v>36.092077327331999</v>
      </c>
      <c r="N143" s="171">
        <v>32.673136679043999</v>
      </c>
      <c r="O143" s="171">
        <v>32.546332856158003</v>
      </c>
      <c r="P143" s="171">
        <v>34.523792641287002</v>
      </c>
      <c r="Q143" s="171">
        <v>34.982969610777999</v>
      </c>
      <c r="R143" s="171">
        <v>37.3747368533</v>
      </c>
      <c r="S143" s="171">
        <v>36.052645843638999</v>
      </c>
      <c r="T143" s="171">
        <v>37.067130605072997</v>
      </c>
      <c r="U143" s="171">
        <v>36.071311699751</v>
      </c>
      <c r="V143" s="171">
        <v>36.312835267528001</v>
      </c>
      <c r="W143" s="171">
        <v>33.819463043436997</v>
      </c>
      <c r="X143" s="171">
        <v>36.361116651242</v>
      </c>
      <c r="Y143" s="171">
        <v>38.503060216001003</v>
      </c>
      <c r="Z143" s="171">
        <v>40.482484166398002</v>
      </c>
      <c r="AA143" s="171">
        <v>40.648562362893998</v>
      </c>
      <c r="AB143" s="171">
        <v>40.943418530083001</v>
      </c>
      <c r="AC143" s="171">
        <v>43.304089721715997</v>
      </c>
      <c r="AD143" s="171">
        <v>45.103302299140999</v>
      </c>
      <c r="AE143" s="171">
        <v>46.719518396093001</v>
      </c>
      <c r="AF143" s="171">
        <v>41.769515047113998</v>
      </c>
      <c r="AG143" s="171">
        <v>42.283456541357999</v>
      </c>
      <c r="AH143" s="171">
        <v>41.584231238316001</v>
      </c>
      <c r="AI143" s="171">
        <v>44.445707436751</v>
      </c>
      <c r="AJ143" s="171">
        <v>44.890943569058003</v>
      </c>
      <c r="AK143" s="171">
        <v>43.312723523781003</v>
      </c>
      <c r="AL143" s="171">
        <v>44.011984003587003</v>
      </c>
      <c r="AM143" s="171">
        <v>44.905802383171</v>
      </c>
      <c r="AN143" s="171">
        <v>47.104785312921997</v>
      </c>
      <c r="AO143" s="171">
        <v>45.124922045891999</v>
      </c>
      <c r="AP143" s="171">
        <v>47.984949399854003</v>
      </c>
      <c r="AQ143" s="171">
        <v>46.938939193651997</v>
      </c>
      <c r="AR143" s="171">
        <v>46.38970241474</v>
      </c>
      <c r="AS143" s="171">
        <v>46.877733891977996</v>
      </c>
      <c r="AT143" s="171">
        <v>46.990468200343003</v>
      </c>
      <c r="AU143" s="171">
        <v>47.954180540544002</v>
      </c>
      <c r="AV143" s="171">
        <v>47.371065652528003</v>
      </c>
      <c r="AW143" s="171">
        <v>47.408390535599999</v>
      </c>
      <c r="AX143" s="171">
        <v>46.640365421384999</v>
      </c>
      <c r="AY143" s="171">
        <v>45.346591312298997</v>
      </c>
      <c r="AZ143" s="171">
        <v>43.707898682523002</v>
      </c>
      <c r="BA143" s="171">
        <v>44.427836562194997</v>
      </c>
      <c r="BB143" s="171">
        <v>43.547068907106997</v>
      </c>
      <c r="BC143" s="171">
        <v>41.604245053150002</v>
      </c>
      <c r="BD143" s="171">
        <v>39.999523053890996</v>
      </c>
    </row>
    <row r="144" spans="1:56" x14ac:dyDescent="0.2">
      <c r="A144" s="170" t="s">
        <v>179</v>
      </c>
      <c r="B144" s="171">
        <v>0.33374300592233003</v>
      </c>
      <c r="C144" s="171">
        <v>0.33477584851532999</v>
      </c>
      <c r="D144" s="171">
        <v>0.40835960871026</v>
      </c>
      <c r="E144" s="171">
        <v>0.54720364870786997</v>
      </c>
      <c r="F144" s="171">
        <v>0.4909320236884</v>
      </c>
      <c r="G144" s="171">
        <v>0.41048043032991</v>
      </c>
      <c r="H144" s="171">
        <v>0.35349373058476002</v>
      </c>
      <c r="I144" s="171">
        <v>0.39643914331732</v>
      </c>
      <c r="J144" s="171">
        <v>0.37702239305441998</v>
      </c>
      <c r="K144" s="171">
        <v>0.54808504207525</v>
      </c>
      <c r="L144" s="171">
        <v>0.61153846449378002</v>
      </c>
      <c r="M144" s="171">
        <v>0.53641300717647</v>
      </c>
      <c r="N144" s="171">
        <v>0.60097879354398998</v>
      </c>
      <c r="O144" s="171">
        <v>0.82727645588759002</v>
      </c>
      <c r="P144" s="171">
        <v>0.88783592185725002</v>
      </c>
      <c r="Q144" s="171">
        <v>0.67720244018041997</v>
      </c>
      <c r="R144" s="171">
        <v>0.89562095615977</v>
      </c>
      <c r="S144" s="171">
        <v>0.95293343946983</v>
      </c>
      <c r="T144" s="171">
        <v>0.95528556894415995</v>
      </c>
      <c r="U144" s="171">
        <v>0.76755402707437004</v>
      </c>
      <c r="V144" s="171">
        <v>1.0883678073709</v>
      </c>
      <c r="W144" s="171">
        <v>1.3406809431238</v>
      </c>
      <c r="X144" s="171">
        <v>1.4109928563564</v>
      </c>
      <c r="Y144" s="171">
        <v>1.5581323966214999</v>
      </c>
      <c r="Z144" s="171">
        <v>1.8967324153992</v>
      </c>
      <c r="AA144" s="171">
        <v>2.0615861301819001</v>
      </c>
      <c r="AB144" s="171">
        <v>2.188407854816</v>
      </c>
      <c r="AC144" s="171">
        <v>2.4175097869114999</v>
      </c>
      <c r="AD144" s="171">
        <v>2.5645823289648</v>
      </c>
      <c r="AE144" s="171">
        <v>3.3362022388075001</v>
      </c>
      <c r="AF144" s="171">
        <v>3.4194263292610998</v>
      </c>
      <c r="AG144" s="171">
        <v>3.6550515825741998</v>
      </c>
      <c r="AH144" s="171">
        <v>2.9843338445748002</v>
      </c>
      <c r="AI144" s="171">
        <v>3.3881483794906999</v>
      </c>
      <c r="AJ144" s="171">
        <v>2.9268970863871</v>
      </c>
      <c r="AK144" s="171">
        <v>3.2758025133666</v>
      </c>
      <c r="AL144" s="171">
        <v>2.7124744928157001</v>
      </c>
      <c r="AM144" s="171">
        <v>2.7918705024968999</v>
      </c>
      <c r="AN144" s="171">
        <v>3.0853844249318998</v>
      </c>
      <c r="AO144" s="171">
        <v>4.0640143034136997</v>
      </c>
      <c r="AP144" s="171">
        <v>4.7849595965525999</v>
      </c>
      <c r="AQ144" s="171">
        <v>5.3607449102225999</v>
      </c>
      <c r="AR144" s="171">
        <v>6.2251372489793999</v>
      </c>
      <c r="AS144" s="171">
        <v>6.2962773689500002</v>
      </c>
      <c r="AT144" s="171">
        <v>7.3524287941965003</v>
      </c>
      <c r="AU144" s="171">
        <v>7.3221408993013002</v>
      </c>
      <c r="AV144" s="171">
        <v>10.76399317449</v>
      </c>
      <c r="AW144" s="171">
        <v>13.199806857143001</v>
      </c>
      <c r="AX144" s="171">
        <v>14.925906142637</v>
      </c>
      <c r="AY144" s="171">
        <v>13.461180780237999</v>
      </c>
      <c r="AZ144" s="171">
        <v>16.456181761119002</v>
      </c>
      <c r="BA144" s="171">
        <v>17.382956052411998</v>
      </c>
      <c r="BB144" s="171">
        <v>15.045368601742</v>
      </c>
      <c r="BC144" s="171">
        <v>15.432018193204</v>
      </c>
      <c r="BD144" s="171">
        <v>15.891857297274999</v>
      </c>
    </row>
    <row r="145" spans="1:56" x14ac:dyDescent="0.2">
      <c r="A145" s="170" t="s">
        <v>181</v>
      </c>
      <c r="B145" s="171">
        <v>15.491616040473</v>
      </c>
      <c r="C145" s="171">
        <v>15.098720989087001</v>
      </c>
      <c r="D145" s="171">
        <v>17.259075332824001</v>
      </c>
      <c r="E145" s="171">
        <v>18.651537297529</v>
      </c>
      <c r="F145" s="171">
        <v>19.360578309183001</v>
      </c>
      <c r="G145" s="171">
        <v>18.311835912919999</v>
      </c>
      <c r="H145" s="171">
        <v>20.101171768541999</v>
      </c>
      <c r="I145" s="171">
        <v>20.652270364322</v>
      </c>
      <c r="J145" s="171">
        <v>20.111268511704001</v>
      </c>
      <c r="K145" s="171">
        <v>18.310287152272998</v>
      </c>
      <c r="L145" s="171">
        <v>18.412976931147998</v>
      </c>
      <c r="M145" s="171">
        <v>18.204607020872</v>
      </c>
      <c r="N145" s="171">
        <v>19.887595973945</v>
      </c>
      <c r="O145" s="171">
        <v>20.062094217361</v>
      </c>
      <c r="P145" s="171">
        <v>20.456173079987</v>
      </c>
      <c r="Q145" s="171">
        <v>21.453583406</v>
      </c>
      <c r="R145" s="171">
        <v>20.916979675722001</v>
      </c>
      <c r="S145" s="171">
        <v>22.020973327840998</v>
      </c>
      <c r="T145" s="171">
        <v>23.309441442695999</v>
      </c>
      <c r="U145" s="171">
        <v>23.163724713551002</v>
      </c>
      <c r="V145" s="171">
        <v>24.983543127575</v>
      </c>
      <c r="W145" s="171">
        <v>25.657699062471</v>
      </c>
      <c r="X145" s="171">
        <v>27.295152379326002</v>
      </c>
      <c r="Y145" s="171">
        <v>27.316026269058</v>
      </c>
      <c r="Z145" s="171">
        <v>27.893605267390001</v>
      </c>
      <c r="AA145" s="171">
        <v>28.813474428218001</v>
      </c>
      <c r="AB145" s="171">
        <v>29.804053587055002</v>
      </c>
      <c r="AC145" s="171">
        <v>31.339045458905002</v>
      </c>
      <c r="AD145" s="171">
        <v>30.449941077224</v>
      </c>
      <c r="AE145" s="171">
        <v>32.031601358102002</v>
      </c>
      <c r="AF145" s="171">
        <v>32.998159977604999</v>
      </c>
      <c r="AG145" s="171">
        <v>34.908054341381003</v>
      </c>
      <c r="AH145" s="171">
        <v>35.003140481982001</v>
      </c>
      <c r="AI145" s="171">
        <v>35.922199402007998</v>
      </c>
      <c r="AJ145" s="171">
        <v>35.521691530860998</v>
      </c>
      <c r="AK145" s="171">
        <v>36.192088072122999</v>
      </c>
      <c r="AL145" s="171">
        <v>36.303974112897997</v>
      </c>
      <c r="AM145" s="171">
        <v>35.089924149234001</v>
      </c>
      <c r="AN145" s="171">
        <v>36.188413764746997</v>
      </c>
      <c r="AO145" s="171">
        <v>33.416529370573997</v>
      </c>
      <c r="AP145" s="171">
        <v>33.444519968465002</v>
      </c>
      <c r="AQ145" s="171">
        <v>32.710672295618998</v>
      </c>
      <c r="AR145" s="171">
        <v>34.786602415019999</v>
      </c>
      <c r="AS145" s="171">
        <v>34.580654618352</v>
      </c>
      <c r="AT145" s="171">
        <v>35.290811158978997</v>
      </c>
      <c r="AU145" s="171">
        <v>35.388687413516003</v>
      </c>
      <c r="AV145" s="171">
        <v>34.742575324492002</v>
      </c>
      <c r="AW145" s="171">
        <v>36.266399150029997</v>
      </c>
      <c r="AX145" s="171">
        <v>35.633532440419998</v>
      </c>
      <c r="AY145" s="171">
        <v>37.245270426532002</v>
      </c>
      <c r="AZ145" s="171">
        <v>34.669902475436999</v>
      </c>
      <c r="BA145" s="171">
        <v>34.709283291452003</v>
      </c>
      <c r="BB145" s="171">
        <v>32.124553776680997</v>
      </c>
      <c r="BC145" s="171">
        <v>31.775975537202001</v>
      </c>
      <c r="BD145" s="171">
        <v>31.814596898527</v>
      </c>
    </row>
    <row r="146" spans="1:56" x14ac:dyDescent="0.2">
      <c r="A146" s="170" t="s">
        <v>188</v>
      </c>
      <c r="B146" s="171">
        <v>7.3514982019169999</v>
      </c>
      <c r="C146" s="171">
        <v>7.3519932063214002</v>
      </c>
      <c r="D146" s="171">
        <v>7.3593204428616996</v>
      </c>
      <c r="E146" s="171">
        <v>7.3928891769186</v>
      </c>
      <c r="F146" s="171">
        <v>7.7616537205732996</v>
      </c>
      <c r="G146" s="171">
        <v>25.863467754236002</v>
      </c>
      <c r="H146" s="171">
        <v>28.794126419339001</v>
      </c>
      <c r="I146" s="171">
        <v>28.742368459584998</v>
      </c>
      <c r="J146" s="171">
        <v>23.763372917866</v>
      </c>
      <c r="K146" s="171">
        <v>21.435957262306001</v>
      </c>
      <c r="L146" s="171">
        <v>12.901837918211999</v>
      </c>
      <c r="M146" s="171">
        <v>14.434112055268001</v>
      </c>
      <c r="N146" s="171">
        <v>12.580710291147</v>
      </c>
      <c r="O146" s="171">
        <v>14.317107954722999</v>
      </c>
      <c r="P146" s="171">
        <v>12.261746601207999</v>
      </c>
      <c r="Q146" s="171">
        <v>9.5524308981441006</v>
      </c>
      <c r="R146" s="171">
        <v>11.344844591146</v>
      </c>
      <c r="S146" s="171">
        <v>11.022391118111001</v>
      </c>
      <c r="T146" s="171">
        <v>12.278569768493</v>
      </c>
      <c r="U146" s="171">
        <v>12.187141836482001</v>
      </c>
      <c r="V146" s="171">
        <v>16.410039888248999</v>
      </c>
      <c r="W146" s="171">
        <v>19.914509360187999</v>
      </c>
      <c r="X146" s="171">
        <v>20.544242979919002</v>
      </c>
      <c r="Y146" s="171">
        <v>20.700995076708999</v>
      </c>
      <c r="Z146" s="171">
        <v>19.519793116349</v>
      </c>
      <c r="AA146" s="171">
        <v>20.151376843904998</v>
      </c>
      <c r="AB146" s="171">
        <v>20.958481546262</v>
      </c>
      <c r="AC146" s="171">
        <v>21.989581051022999</v>
      </c>
      <c r="AD146" s="171">
        <v>22.148395646295999</v>
      </c>
      <c r="AE146" s="171">
        <v>25.219228306672001</v>
      </c>
      <c r="AF146" s="171">
        <v>26.317208637739</v>
      </c>
      <c r="AG146" s="171">
        <v>28.482018989736002</v>
      </c>
      <c r="AH146" s="171">
        <v>30.452350775547</v>
      </c>
      <c r="AI146" s="171">
        <v>32.182574186678998</v>
      </c>
      <c r="AJ146" s="171">
        <v>31.777511466797002</v>
      </c>
      <c r="AK146" s="171">
        <v>33.042686727830002</v>
      </c>
      <c r="AL146" s="171">
        <v>42.145333286422002</v>
      </c>
      <c r="AM146" s="171">
        <v>45.570516183480997</v>
      </c>
      <c r="AN146" s="171">
        <v>44.728191817480997</v>
      </c>
      <c r="AO146" s="171">
        <v>47.103917770753</v>
      </c>
      <c r="AP146" s="171">
        <v>51.493217494164</v>
      </c>
      <c r="AQ146" s="171">
        <v>59.741090605837002</v>
      </c>
      <c r="AR146" s="171">
        <v>67.436805381517999</v>
      </c>
      <c r="AS146" s="171">
        <v>70.632620087903007</v>
      </c>
      <c r="AT146" s="171">
        <v>75.028293194113999</v>
      </c>
      <c r="AU146" s="171">
        <v>79.324387781514005</v>
      </c>
      <c r="AV146" s="171">
        <v>80.627950934626</v>
      </c>
      <c r="AW146" s="171">
        <v>81.359932432348998</v>
      </c>
      <c r="AX146" s="171">
        <v>84.377112082907004</v>
      </c>
      <c r="AY146" s="171">
        <v>85.425916576595</v>
      </c>
      <c r="AZ146" s="171">
        <v>82.165962949268007</v>
      </c>
      <c r="BA146" s="171">
        <v>87.72733432551</v>
      </c>
      <c r="BB146" s="171">
        <v>93.105357180292003</v>
      </c>
      <c r="BC146" s="171">
        <v>95.734561428798003</v>
      </c>
      <c r="BD146" s="171">
        <v>98.511205833630001</v>
      </c>
    </row>
    <row r="147" spans="1:56" x14ac:dyDescent="0.2">
      <c r="A147" s="170" t="s">
        <v>189</v>
      </c>
      <c r="B147" s="171">
        <v>17.85738837397</v>
      </c>
      <c r="C147" s="171">
        <v>18.092721682956</v>
      </c>
      <c r="D147" s="171">
        <v>18.841314637233001</v>
      </c>
      <c r="E147" s="171">
        <v>20.048720402861999</v>
      </c>
      <c r="F147" s="171">
        <v>21.281648341109001</v>
      </c>
      <c r="G147" s="171">
        <v>23.578161021502002</v>
      </c>
      <c r="H147" s="171">
        <v>22.503801068975001</v>
      </c>
      <c r="I147" s="171">
        <v>23.934767321544001</v>
      </c>
      <c r="J147" s="171">
        <v>25.128008844210999</v>
      </c>
      <c r="K147" s="171">
        <v>27.119070711540001</v>
      </c>
      <c r="L147" s="171">
        <v>29.032587339252999</v>
      </c>
      <c r="M147" s="171">
        <v>31.608806011940999</v>
      </c>
      <c r="N147" s="171">
        <v>35.496066334562002</v>
      </c>
      <c r="O147" s="171">
        <v>37.881723620164998</v>
      </c>
      <c r="P147" s="171">
        <v>39.868973867219999</v>
      </c>
      <c r="Q147" s="171">
        <v>43.938367317861001</v>
      </c>
      <c r="R147" s="171">
        <v>47.146194693144999</v>
      </c>
      <c r="S147" s="171">
        <v>54.535137564252999</v>
      </c>
      <c r="T147" s="171">
        <v>58.723852081704997</v>
      </c>
      <c r="U147" s="171">
        <v>63.466155433491998</v>
      </c>
      <c r="V147" s="171">
        <v>65.640461862126998</v>
      </c>
      <c r="W147" s="171">
        <v>68.126004219400002</v>
      </c>
      <c r="X147" s="171">
        <v>74.911033689663995</v>
      </c>
      <c r="Y147" s="171">
        <v>83.293723629766006</v>
      </c>
      <c r="Z147" s="171">
        <v>85.585440977611995</v>
      </c>
      <c r="AA147" s="171">
        <v>91.874568586673007</v>
      </c>
      <c r="AB147" s="171">
        <v>96.168777360760998</v>
      </c>
      <c r="AC147" s="171">
        <v>99.105809425054005</v>
      </c>
      <c r="AD147" s="171">
        <v>100.05779772177</v>
      </c>
      <c r="AE147" s="171">
        <v>109.57928044155</v>
      </c>
      <c r="AF147" s="171">
        <v>111.88985567381999</v>
      </c>
      <c r="AG147" s="171">
        <v>113.97660284222</v>
      </c>
      <c r="AH147" s="171">
        <v>113.3312551114</v>
      </c>
      <c r="AI147" s="171">
        <v>117.49761330496</v>
      </c>
      <c r="AJ147" s="171">
        <v>131.43974212412999</v>
      </c>
      <c r="AK147" s="171">
        <v>133.92095407372</v>
      </c>
      <c r="AL147" s="171">
        <v>145.31100150997</v>
      </c>
      <c r="AM147" s="171">
        <v>161.96462683189</v>
      </c>
      <c r="AN147" s="171">
        <v>156.37703319078</v>
      </c>
      <c r="AO147" s="171">
        <v>160.07528004510999</v>
      </c>
      <c r="AP147" s="171">
        <v>155.65661784794</v>
      </c>
      <c r="AQ147" s="171">
        <v>155.23930732663001</v>
      </c>
      <c r="AR147" s="171">
        <v>157.11001145697</v>
      </c>
      <c r="AS147" s="171">
        <v>160.79894159905999</v>
      </c>
      <c r="AT147" s="171">
        <v>169.20270446315001</v>
      </c>
      <c r="AU147" s="171">
        <v>178.28414512511</v>
      </c>
      <c r="AV147" s="171">
        <v>196.79763524921</v>
      </c>
      <c r="AW147" s="171">
        <v>213.29584194181001</v>
      </c>
      <c r="AX147" s="171">
        <v>202.31239703845</v>
      </c>
      <c r="AY147" s="171">
        <v>198.84073537832001</v>
      </c>
      <c r="AZ147" s="171">
        <v>222.59968788845001</v>
      </c>
      <c r="BA147" s="171">
        <v>229.13656741699</v>
      </c>
      <c r="BB147" s="171">
        <v>235.37254835102999</v>
      </c>
      <c r="BC147" s="171">
        <v>208.88951315705</v>
      </c>
      <c r="BD147" s="171">
        <v>203.98826110517001</v>
      </c>
    </row>
    <row r="148" spans="1:56" x14ac:dyDescent="0.2">
      <c r="A148" s="170" t="s">
        <v>191</v>
      </c>
      <c r="B148" s="171">
        <v>2.5998367702096998</v>
      </c>
      <c r="C148" s="171">
        <v>2.6049359666975</v>
      </c>
      <c r="D148" s="171">
        <v>2.8000032273320001</v>
      </c>
      <c r="E148" s="171">
        <v>3.1257121526777998</v>
      </c>
      <c r="F148" s="171">
        <v>3.1867961788967998</v>
      </c>
      <c r="G148" s="171">
        <v>3.2602163873575001</v>
      </c>
      <c r="H148" s="171">
        <v>3.2521388016141</v>
      </c>
      <c r="I148" s="171">
        <v>3.2246596806777998</v>
      </c>
      <c r="J148" s="171">
        <v>3.0664777203628999</v>
      </c>
      <c r="K148" s="171">
        <v>3.3251317903015001</v>
      </c>
      <c r="L148" s="171">
        <v>3.1982954104410002</v>
      </c>
      <c r="M148" s="171">
        <v>2.7791316118211999</v>
      </c>
      <c r="N148" s="171">
        <v>3.1335121966728998</v>
      </c>
      <c r="O148" s="171">
        <v>3.5930806549346999</v>
      </c>
      <c r="P148" s="171">
        <v>3.0011191623056002</v>
      </c>
      <c r="Q148" s="171">
        <v>2.8179752280797001</v>
      </c>
      <c r="R148" s="171">
        <v>2.9144767767980002</v>
      </c>
      <c r="S148" s="171">
        <v>3.2241891650141001</v>
      </c>
      <c r="T148" s="171">
        <v>2.4674594960801999</v>
      </c>
      <c r="U148" s="171">
        <v>2.5774078793159001</v>
      </c>
      <c r="V148" s="171">
        <v>2.7218599731093001</v>
      </c>
      <c r="W148" s="171">
        <v>3.1399593978168001</v>
      </c>
      <c r="X148" s="171">
        <v>3.7463364157825998</v>
      </c>
      <c r="Y148" s="171">
        <v>3.8287095463316998</v>
      </c>
      <c r="Z148" s="171">
        <v>4.0733619938308001</v>
      </c>
      <c r="AA148" s="171">
        <v>4.3833231894594</v>
      </c>
      <c r="AB148" s="171">
        <v>4.4136461778390004</v>
      </c>
      <c r="AC148" s="171">
        <v>4.6401069798955001</v>
      </c>
      <c r="AD148" s="171">
        <v>5.7194814328629002</v>
      </c>
      <c r="AE148" s="171">
        <v>5.0060185350847002</v>
      </c>
      <c r="AF148" s="171">
        <v>5.1903092710741996</v>
      </c>
      <c r="AG148" s="171">
        <v>6.2055831347838</v>
      </c>
      <c r="AH148" s="171">
        <v>5.4104118869360001</v>
      </c>
      <c r="AI148" s="171">
        <v>5.4812859844958002</v>
      </c>
      <c r="AJ148" s="171">
        <v>5.5088667229465003</v>
      </c>
      <c r="AK148" s="171">
        <v>7.1019558949609998</v>
      </c>
      <c r="AL148" s="171">
        <v>7.4912229626583997</v>
      </c>
      <c r="AM148" s="171">
        <v>7.4780103615635998</v>
      </c>
      <c r="AN148" s="171">
        <v>7.2578558537877997</v>
      </c>
      <c r="AO148" s="171">
        <v>8.6753130911981007</v>
      </c>
      <c r="AP148" s="171">
        <v>9.1797577735737992</v>
      </c>
      <c r="AQ148" s="171">
        <v>9.9975547844850006</v>
      </c>
      <c r="AR148" s="171">
        <v>10.447518244175001</v>
      </c>
      <c r="AS148" s="171">
        <v>10.262275713729</v>
      </c>
      <c r="AT148" s="171">
        <v>10.771873269114</v>
      </c>
      <c r="AU148" s="171">
        <v>10.631331967569</v>
      </c>
      <c r="AV148" s="171">
        <v>10.66437945901</v>
      </c>
      <c r="AW148" s="171">
        <v>10.148312787878</v>
      </c>
      <c r="AX148" s="171">
        <v>9.9260727051916007</v>
      </c>
      <c r="AY148" s="171">
        <v>13.164145598114001</v>
      </c>
      <c r="AZ148" s="171">
        <v>9.7126864299800992</v>
      </c>
      <c r="BA148" s="171">
        <v>10.771134684454999</v>
      </c>
      <c r="BB148" s="171">
        <v>11.443139376933001</v>
      </c>
      <c r="BC148" s="171">
        <v>12.738876827003001</v>
      </c>
      <c r="BD148" s="171">
        <v>12.365032017700001</v>
      </c>
    </row>
    <row r="149" spans="1:56" x14ac:dyDescent="0.2">
      <c r="A149" s="170" t="s">
        <v>194</v>
      </c>
      <c r="B149" s="171">
        <v>17.417701394443998</v>
      </c>
      <c r="C149" s="171">
        <v>17.380353298357001</v>
      </c>
      <c r="D149" s="171">
        <v>17.395675287490999</v>
      </c>
      <c r="E149" s="171">
        <v>18.431595632621999</v>
      </c>
      <c r="F149" s="171">
        <v>19.989459671757999</v>
      </c>
      <c r="G149" s="171">
        <v>20.383188573965999</v>
      </c>
      <c r="H149" s="171">
        <v>20.830880807362998</v>
      </c>
      <c r="I149" s="171">
        <v>20.526079450674001</v>
      </c>
      <c r="J149" s="171">
        <v>20.62027094071</v>
      </c>
      <c r="K149" s="171">
        <v>21.51227932638</v>
      </c>
      <c r="L149" s="171">
        <v>22.630298521996</v>
      </c>
      <c r="M149" s="171">
        <v>23.393937069911999</v>
      </c>
      <c r="N149" s="171">
        <v>22.996599454502</v>
      </c>
      <c r="O149" s="171">
        <v>19.510516238154</v>
      </c>
      <c r="P149" s="171">
        <v>20.241351293406002</v>
      </c>
      <c r="Q149" s="171">
        <v>19.552597211628999</v>
      </c>
      <c r="R149" s="171">
        <v>21.287034074562001</v>
      </c>
      <c r="S149" s="171">
        <v>23.018155933022001</v>
      </c>
      <c r="T149" s="171">
        <v>23.307230269891001</v>
      </c>
      <c r="U149" s="171">
        <v>21.004928230935999</v>
      </c>
      <c r="V149" s="171">
        <v>20.844062183152001</v>
      </c>
      <c r="W149" s="171">
        <v>20.238282100068002</v>
      </c>
      <c r="X149" s="171">
        <v>21.112286561630999</v>
      </c>
      <c r="Y149" s="171">
        <v>22.212857312124999</v>
      </c>
      <c r="Z149" s="171">
        <v>22.787149121338</v>
      </c>
      <c r="AA149" s="171">
        <v>25.888252418983001</v>
      </c>
      <c r="AB149" s="171">
        <v>28.448570132023001</v>
      </c>
      <c r="AC149" s="171">
        <v>28.371021154535999</v>
      </c>
      <c r="AD149" s="171">
        <v>27.274548556277999</v>
      </c>
      <c r="AE149" s="171">
        <v>29.314596791580001</v>
      </c>
      <c r="AF149" s="171">
        <v>28.986543050548001</v>
      </c>
      <c r="AG149" s="171">
        <v>26.939583786549001</v>
      </c>
      <c r="AH149" s="171">
        <v>28.101992380527999</v>
      </c>
      <c r="AI149" s="171">
        <v>27.553108653818999</v>
      </c>
      <c r="AJ149" s="171">
        <v>31.820413645896</v>
      </c>
      <c r="AK149" s="171">
        <v>31.8396901835</v>
      </c>
      <c r="AL149" s="171">
        <v>31.490013855356001</v>
      </c>
      <c r="AM149" s="171">
        <v>34.374139976572003</v>
      </c>
      <c r="AN149" s="171">
        <v>38.994558567809001</v>
      </c>
      <c r="AO149" s="171">
        <v>41.974669645833004</v>
      </c>
      <c r="AP149" s="171">
        <v>45.848278636788997</v>
      </c>
      <c r="AQ149" s="171">
        <v>49.179316159636997</v>
      </c>
      <c r="AR149" s="171">
        <v>49.121543471705003</v>
      </c>
      <c r="AS149" s="171">
        <v>50.323533575121999</v>
      </c>
      <c r="AT149" s="171">
        <v>53.252473939925999</v>
      </c>
      <c r="AU149" s="171">
        <v>54.901357466253998</v>
      </c>
      <c r="AV149" s="171">
        <v>57.500868183015001</v>
      </c>
      <c r="AW149" s="171">
        <v>55.217180010096001</v>
      </c>
      <c r="AX149" s="171">
        <v>55.346824161458997</v>
      </c>
      <c r="AY149" s="171">
        <v>58.171934669938999</v>
      </c>
      <c r="AZ149" s="171">
        <v>47.532824024134001</v>
      </c>
      <c r="BA149" s="171">
        <v>59.628778710292003</v>
      </c>
      <c r="BB149" s="171">
        <v>63.739996192025998</v>
      </c>
      <c r="BC149" s="171">
        <v>65.078926716789994</v>
      </c>
      <c r="BD149" s="171">
        <v>69.265213388657997</v>
      </c>
    </row>
    <row r="150" spans="1:56" x14ac:dyDescent="0.2">
      <c r="A150" s="170" t="s">
        <v>195</v>
      </c>
      <c r="B150" s="171">
        <v>26.610942505132002</v>
      </c>
      <c r="C150" s="171">
        <v>26.863613427156999</v>
      </c>
      <c r="D150" s="171">
        <v>27.820239839877999</v>
      </c>
      <c r="E150" s="171">
        <v>31.503633171596999</v>
      </c>
      <c r="F150" s="171">
        <v>29.997417770681</v>
      </c>
      <c r="G150" s="171">
        <v>32.911275181858997</v>
      </c>
      <c r="H150" s="171">
        <v>32.799586315661003</v>
      </c>
      <c r="I150" s="171">
        <v>35.761777278589001</v>
      </c>
      <c r="J150" s="171">
        <v>36.833571284804997</v>
      </c>
      <c r="K150" s="171">
        <v>39.610455751899003</v>
      </c>
      <c r="L150" s="171">
        <v>35.685133266617001</v>
      </c>
      <c r="M150" s="171">
        <v>33.942596226616999</v>
      </c>
      <c r="N150" s="171">
        <v>34.138995452426997</v>
      </c>
      <c r="O150" s="171">
        <v>36.591959300695002</v>
      </c>
      <c r="P150" s="171">
        <v>32.33703283098</v>
      </c>
      <c r="Q150" s="171">
        <v>32.093837120511999</v>
      </c>
      <c r="R150" s="171">
        <v>30.187388497179001</v>
      </c>
      <c r="S150" s="171">
        <v>37.001937615833</v>
      </c>
      <c r="T150" s="171">
        <v>38.549770505536003</v>
      </c>
      <c r="U150" s="171">
        <v>39.929080008698001</v>
      </c>
      <c r="V150" s="171">
        <v>42.704150896104998</v>
      </c>
      <c r="W150" s="171">
        <v>42.893336345856</v>
      </c>
      <c r="X150" s="171">
        <v>46.613620253443997</v>
      </c>
      <c r="Y150" s="171">
        <v>50.318225400882</v>
      </c>
      <c r="Z150" s="171">
        <v>54.229367856355999</v>
      </c>
      <c r="AA150" s="171">
        <v>65.346796726747002</v>
      </c>
      <c r="AB150" s="171">
        <v>68.694646986974007</v>
      </c>
      <c r="AC150" s="171">
        <v>76.865832639741001</v>
      </c>
      <c r="AD150" s="171">
        <v>75.580908671369002</v>
      </c>
      <c r="AE150" s="171">
        <v>73.992988939688999</v>
      </c>
      <c r="AF150" s="171">
        <v>74.264353362085004</v>
      </c>
      <c r="AG150" s="171">
        <v>71.691942351497005</v>
      </c>
      <c r="AH150" s="171">
        <v>72.941123350981002</v>
      </c>
      <c r="AI150" s="171">
        <v>74.774231349169</v>
      </c>
      <c r="AJ150" s="171">
        <v>75.687654058205993</v>
      </c>
      <c r="AK150" s="171">
        <v>78.884269177237996</v>
      </c>
      <c r="AL150" s="171">
        <v>70.973018799401999</v>
      </c>
      <c r="AM150" s="171">
        <v>76.961076947763004</v>
      </c>
      <c r="AN150" s="171">
        <v>77.762152369513998</v>
      </c>
      <c r="AO150" s="171">
        <v>78.645558528110001</v>
      </c>
      <c r="AP150" s="171">
        <v>84.968782364118994</v>
      </c>
      <c r="AQ150" s="171">
        <v>84.587474388545999</v>
      </c>
      <c r="AR150" s="171">
        <v>89.502125230586003</v>
      </c>
      <c r="AS150" s="171">
        <v>97.486922028151</v>
      </c>
      <c r="AT150" s="171">
        <v>104.01335553235</v>
      </c>
      <c r="AU150" s="171">
        <v>113.18742270297</v>
      </c>
      <c r="AV150" s="171">
        <v>121.29723931853</v>
      </c>
      <c r="AW150" s="171">
        <v>135.64601468555</v>
      </c>
      <c r="AX150" s="171">
        <v>141.33580979070999</v>
      </c>
      <c r="AY150" s="171">
        <v>147.92443067411</v>
      </c>
      <c r="AZ150" s="171">
        <v>136.38448051627</v>
      </c>
      <c r="BA150" s="171">
        <v>145.61136265364999</v>
      </c>
      <c r="BB150" s="171">
        <v>151.70040676207</v>
      </c>
      <c r="BC150" s="171">
        <v>162.45272407677999</v>
      </c>
      <c r="BD150" s="171">
        <v>174.11430886732001</v>
      </c>
    </row>
    <row r="151" spans="1:56" x14ac:dyDescent="0.2">
      <c r="A151" s="170" t="s">
        <v>190</v>
      </c>
      <c r="B151" s="171">
        <v>1.9948039690832</v>
      </c>
      <c r="C151" s="171">
        <v>1.9948042443444001</v>
      </c>
      <c r="D151" s="171">
        <v>1.9948045596832</v>
      </c>
      <c r="E151" s="171">
        <v>1.9948048687772</v>
      </c>
      <c r="F151" s="171">
        <v>1.9948051101466</v>
      </c>
      <c r="G151" s="171">
        <v>1.9948052413224</v>
      </c>
      <c r="H151" s="171">
        <v>1.9948052553203</v>
      </c>
      <c r="I151" s="171">
        <v>1.994805163706</v>
      </c>
      <c r="J151" s="171">
        <v>1.9948050529743</v>
      </c>
      <c r="K151" s="171">
        <v>1.9948050105265001</v>
      </c>
      <c r="L151" s="171">
        <v>1.9948051243006999</v>
      </c>
      <c r="M151" s="171">
        <v>2.0248710882304999</v>
      </c>
      <c r="N151" s="171">
        <v>2.0103739511529</v>
      </c>
      <c r="O151" s="171">
        <v>2.0870526319152001</v>
      </c>
      <c r="P151" s="171">
        <v>2.3081718725259002</v>
      </c>
      <c r="Q151" s="171">
        <v>1.8677701957755</v>
      </c>
      <c r="R151" s="171">
        <v>2.0360431396819001</v>
      </c>
      <c r="S151" s="171">
        <v>2.1344087039424999</v>
      </c>
      <c r="T151" s="171">
        <v>2.0429726745028001</v>
      </c>
      <c r="U151" s="171">
        <v>2.1334174422441001</v>
      </c>
      <c r="V151" s="171">
        <v>2.1559699953712999</v>
      </c>
      <c r="W151" s="171">
        <v>2.1398859710881002</v>
      </c>
      <c r="X151" s="171">
        <v>1.9558447083224</v>
      </c>
      <c r="Y151" s="171">
        <v>2.0016824561445001</v>
      </c>
      <c r="Z151" s="171">
        <v>2.9958361288647999</v>
      </c>
      <c r="AA151" s="171">
        <v>2.3497346479778001</v>
      </c>
      <c r="AB151" s="171">
        <v>2.2115821894083001</v>
      </c>
      <c r="AC151" s="171">
        <v>2.5181657524464001</v>
      </c>
      <c r="AD151" s="171">
        <v>2.2787600331370998</v>
      </c>
      <c r="AE151" s="171">
        <v>2.4199174333032998</v>
      </c>
      <c r="AF151" s="171">
        <v>2.1219684137549</v>
      </c>
      <c r="AG151" s="171">
        <v>2.3635644340761002</v>
      </c>
      <c r="AH151" s="171">
        <v>1.4440973715326</v>
      </c>
      <c r="AI151" s="171">
        <v>1.7181170633826</v>
      </c>
      <c r="AJ151" s="171">
        <v>1.5218387906769</v>
      </c>
      <c r="AK151" s="171">
        <v>1.7351902896825999</v>
      </c>
      <c r="AL151" s="171">
        <v>1.6977566583121</v>
      </c>
      <c r="AM151" s="171">
        <v>1.3836517241601001</v>
      </c>
      <c r="AN151" s="171">
        <v>1.3977947346899999</v>
      </c>
      <c r="AO151" s="171">
        <v>2.1737949327109001</v>
      </c>
      <c r="AP151" s="171">
        <v>2.1107184700003998</v>
      </c>
      <c r="AQ151" s="171">
        <v>2.3696949655920001</v>
      </c>
      <c r="AR151" s="171">
        <v>3.6039434946863</v>
      </c>
      <c r="AS151" s="171">
        <v>1.8243389378892001</v>
      </c>
      <c r="AT151" s="171">
        <v>1.2677187023334</v>
      </c>
      <c r="AU151" s="171">
        <v>1.1953676522876</v>
      </c>
      <c r="AV151" s="171">
        <v>1.1443805958516</v>
      </c>
      <c r="AW151" s="171">
        <v>1.1963677006739999</v>
      </c>
      <c r="AX151" s="171">
        <v>1.2305326443986</v>
      </c>
      <c r="AY151" s="171">
        <v>1.2683161021552001</v>
      </c>
      <c r="AZ151" s="171">
        <v>1.2763821890406</v>
      </c>
      <c r="BA151" s="171">
        <v>1.3289914626388</v>
      </c>
      <c r="BB151" s="171">
        <v>1.3981422037180999</v>
      </c>
      <c r="BC151" s="171">
        <v>1.3979063820491</v>
      </c>
      <c r="BD151" s="171">
        <v>1.4658943731728999</v>
      </c>
    </row>
    <row r="152" spans="1:56" x14ac:dyDescent="0.2">
      <c r="A152" s="170" t="s">
        <v>192</v>
      </c>
      <c r="B152" s="171">
        <v>1.1281783423017999</v>
      </c>
      <c r="C152" s="171">
        <v>1.1283402824880999</v>
      </c>
      <c r="D152" s="171">
        <v>1.2030880854765</v>
      </c>
      <c r="E152" s="171">
        <v>1.4471017840374001</v>
      </c>
      <c r="F152" s="171">
        <v>1.7756894237084</v>
      </c>
      <c r="G152" s="171">
        <v>1.4670666403727</v>
      </c>
      <c r="H152" s="171">
        <v>1.4455915743237999</v>
      </c>
      <c r="I152" s="171">
        <v>1.5263954520261001</v>
      </c>
      <c r="J152" s="171">
        <v>1.5148329726812999</v>
      </c>
      <c r="K152" s="171">
        <v>1.6277811670328</v>
      </c>
      <c r="L152" s="171">
        <v>1.7527944935133</v>
      </c>
      <c r="M152" s="171">
        <v>1.7349268446221</v>
      </c>
      <c r="N152" s="171">
        <v>1.7092054654565001</v>
      </c>
      <c r="O152" s="171">
        <v>1.6890981646215</v>
      </c>
      <c r="P152" s="171">
        <v>1.7571204580811</v>
      </c>
      <c r="Q152" s="171">
        <v>1.9389661707612</v>
      </c>
      <c r="R152" s="171">
        <v>1.7213115184395</v>
      </c>
      <c r="S152" s="171">
        <v>2.1890177285945001</v>
      </c>
      <c r="T152" s="171">
        <v>2.0540600647098</v>
      </c>
      <c r="U152" s="171">
        <v>2.0314350449632999</v>
      </c>
      <c r="V152" s="171">
        <v>2.149936279866</v>
      </c>
      <c r="W152" s="171">
        <v>2.2028915461624998</v>
      </c>
      <c r="X152" s="171">
        <v>2.4903536282663001</v>
      </c>
      <c r="Y152" s="171">
        <v>2.5381522453396999</v>
      </c>
      <c r="Z152" s="171">
        <v>2.5287133759147</v>
      </c>
      <c r="AA152" s="171">
        <v>2.4533977935575999</v>
      </c>
      <c r="AB152" s="171">
        <v>2.5119304566907998</v>
      </c>
      <c r="AC152" s="171">
        <v>2.6349245382764002</v>
      </c>
      <c r="AD152" s="171">
        <v>3.2909466863585002</v>
      </c>
      <c r="AE152" s="171">
        <v>2.6833378295841999</v>
      </c>
      <c r="AF152" s="171">
        <v>2.9144732316652999</v>
      </c>
      <c r="AG152" s="171">
        <v>3.5426790668955999</v>
      </c>
      <c r="AH152" s="171">
        <v>4.0639087827878004</v>
      </c>
      <c r="AI152" s="171">
        <v>4.5292780478678001</v>
      </c>
      <c r="AJ152" s="171">
        <v>4.8189645974481996</v>
      </c>
      <c r="AK152" s="171">
        <v>5.2298487834848997</v>
      </c>
      <c r="AL152" s="171">
        <v>5.3175027153162002</v>
      </c>
      <c r="AM152" s="171">
        <v>5.2838915748910997</v>
      </c>
      <c r="AN152" s="171">
        <v>5.1019523362932997</v>
      </c>
      <c r="AO152" s="171">
        <v>4.9501647733328999</v>
      </c>
      <c r="AP152" s="171">
        <v>4.2314201144380998</v>
      </c>
      <c r="AQ152" s="171">
        <v>4.4692108921004996</v>
      </c>
      <c r="AR152" s="171">
        <v>4.2609207417699997</v>
      </c>
      <c r="AS152" s="171">
        <v>4.5766538645974997</v>
      </c>
      <c r="AT152" s="171">
        <v>5.5378680267083</v>
      </c>
      <c r="AU152" s="171">
        <v>5.9739492425504999</v>
      </c>
      <c r="AV152" s="171">
        <v>6.6210123284628004</v>
      </c>
      <c r="AW152" s="171">
        <v>5.7792163368056997</v>
      </c>
      <c r="AX152" s="171">
        <v>4.9039642278165001</v>
      </c>
      <c r="AY152" s="171">
        <v>5.0363778047111998</v>
      </c>
      <c r="AZ152" s="171">
        <v>5.4744156190454003</v>
      </c>
      <c r="BA152" s="171">
        <v>5.3866940597135002</v>
      </c>
      <c r="BB152" s="171">
        <v>5.5294990554790999</v>
      </c>
      <c r="BC152" s="171">
        <v>5.4979517007977998</v>
      </c>
      <c r="BD152" s="171">
        <v>5.4676910912184997</v>
      </c>
    </row>
    <row r="153" spans="1:56" x14ac:dyDescent="0.2">
      <c r="A153" s="170" t="s">
        <v>64</v>
      </c>
      <c r="B153" s="171">
        <v>309.11332980558001</v>
      </c>
      <c r="C153" s="171">
        <v>317.56615191891001</v>
      </c>
      <c r="D153" s="171">
        <v>330.89474778891997</v>
      </c>
      <c r="E153" s="171">
        <v>348.58253595321003</v>
      </c>
      <c r="F153" s="171">
        <v>361.74757349358998</v>
      </c>
      <c r="G153" s="171">
        <v>376.96620505394998</v>
      </c>
      <c r="H153" s="171">
        <v>401.70328500578</v>
      </c>
      <c r="I153" s="171">
        <v>416.31269106934002</v>
      </c>
      <c r="J153" s="171">
        <v>444.21326882276998</v>
      </c>
      <c r="K153" s="171">
        <v>444.83559583921999</v>
      </c>
      <c r="L153" s="171">
        <v>456.30492741275998</v>
      </c>
      <c r="M153" s="171">
        <v>418.96405614815001</v>
      </c>
      <c r="N153" s="171">
        <v>425.20026959935001</v>
      </c>
      <c r="O153" s="171">
        <v>429.17200530694998</v>
      </c>
      <c r="P153" s="171">
        <v>444.48327541511998</v>
      </c>
      <c r="Q153" s="171">
        <v>454.63386517319998</v>
      </c>
      <c r="R153" s="171">
        <v>462.24532859105</v>
      </c>
      <c r="S153" s="171">
        <v>478.20414054734999</v>
      </c>
      <c r="T153" s="171">
        <v>468.01320411171997</v>
      </c>
      <c r="U153" s="171">
        <v>447.10882086845999</v>
      </c>
      <c r="V153" s="171">
        <v>371.52493783427002</v>
      </c>
      <c r="W153" s="171">
        <v>369.23275705931002</v>
      </c>
      <c r="X153" s="171">
        <v>360.32435764132998</v>
      </c>
      <c r="Y153" s="171">
        <v>360.76630781673998</v>
      </c>
      <c r="Z153" s="171">
        <v>354.66293079145998</v>
      </c>
      <c r="AA153" s="171">
        <v>356.44229136043998</v>
      </c>
      <c r="AB153" s="171">
        <v>372.45031620504</v>
      </c>
      <c r="AC153" s="171">
        <v>362.66825285063999</v>
      </c>
      <c r="AD153" s="171">
        <v>334.06731760349999</v>
      </c>
      <c r="AE153" s="171">
        <v>324.65142974512997</v>
      </c>
      <c r="AF153" s="171">
        <v>313.02741942448</v>
      </c>
      <c r="AG153" s="171">
        <v>309.75946950308997</v>
      </c>
      <c r="AH153" s="171">
        <v>302.51452856309999</v>
      </c>
      <c r="AI153" s="171">
        <v>315.30231303279999</v>
      </c>
      <c r="AJ153" s="171">
        <v>317.48676298420003</v>
      </c>
      <c r="AK153" s="171">
        <v>317.09797400128002</v>
      </c>
      <c r="AL153" s="171">
        <v>330.75086270777001</v>
      </c>
      <c r="AM153" s="171">
        <v>330.30113258926002</v>
      </c>
      <c r="AN153" s="171">
        <v>324.57785501596999</v>
      </c>
      <c r="AO153" s="171">
        <v>311.37871998485002</v>
      </c>
      <c r="AP153" s="171">
        <v>329.38339497013999</v>
      </c>
      <c r="AQ153" s="171">
        <v>326.93826828900001</v>
      </c>
      <c r="AR153" s="171">
        <v>319.72690651597998</v>
      </c>
      <c r="AS153" s="171">
        <v>315.08992995224997</v>
      </c>
      <c r="AT153" s="171">
        <v>302.57034505134999</v>
      </c>
      <c r="AU153" s="171">
        <v>305.79420437409999</v>
      </c>
      <c r="AV153" s="171">
        <v>316.72802527289002</v>
      </c>
      <c r="AW153" s="171">
        <v>330.22210323363998</v>
      </c>
      <c r="AX153" s="171">
        <v>329.63291309752998</v>
      </c>
      <c r="AY153" s="171">
        <v>312.07065859724003</v>
      </c>
      <c r="AZ153" s="171">
        <v>296.87990535035999</v>
      </c>
      <c r="BA153" s="171">
        <v>324.01233005880999</v>
      </c>
      <c r="BB153" s="171">
        <v>307.96160192597</v>
      </c>
      <c r="BC153" s="171">
        <v>280.65010035873001</v>
      </c>
      <c r="BD153" s="171">
        <v>276.06191463563999</v>
      </c>
    </row>
    <row r="154" spans="1:56" x14ac:dyDescent="0.2">
      <c r="A154" s="170" t="s">
        <v>196</v>
      </c>
      <c r="B154" s="171">
        <v>29.448501814149999</v>
      </c>
      <c r="C154" s="171">
        <v>31.750910325128</v>
      </c>
      <c r="D154" s="171">
        <v>38.867193757186001</v>
      </c>
      <c r="E154" s="171">
        <v>43.105584049801003</v>
      </c>
      <c r="F154" s="171">
        <v>40.873951843367003</v>
      </c>
      <c r="G154" s="171">
        <v>38.032985208241001</v>
      </c>
      <c r="H154" s="171">
        <v>41.692062377722003</v>
      </c>
      <c r="I154" s="171">
        <v>46.852339002043003</v>
      </c>
      <c r="J154" s="171">
        <v>47.444512027437</v>
      </c>
      <c r="K154" s="171">
        <v>40.425686271632998</v>
      </c>
      <c r="L154" s="171">
        <v>33.181806104723002</v>
      </c>
      <c r="M154" s="171">
        <v>28.447033810728001</v>
      </c>
      <c r="N154" s="171">
        <v>21.607873536056999</v>
      </c>
      <c r="O154" s="171">
        <v>21.996259015799001</v>
      </c>
      <c r="P154" s="171">
        <v>19.735268314222999</v>
      </c>
      <c r="Q154" s="171">
        <v>17.259918439983</v>
      </c>
      <c r="R154" s="171">
        <v>21.410083659874999</v>
      </c>
      <c r="S154" s="171">
        <v>19.139394157512999</v>
      </c>
      <c r="T154" s="171">
        <v>22.340922457971001</v>
      </c>
      <c r="U154" s="171">
        <v>23.413739649345999</v>
      </c>
      <c r="V154" s="171">
        <v>19.018752354290999</v>
      </c>
      <c r="W154" s="171">
        <v>19.530211937535</v>
      </c>
      <c r="X154" s="171">
        <v>20.255384549818</v>
      </c>
      <c r="Y154" s="171">
        <v>20.768793230316</v>
      </c>
      <c r="Z154" s="171">
        <v>21.408956047322</v>
      </c>
      <c r="AA154" s="171">
        <v>21.866191004691999</v>
      </c>
      <c r="AB154" s="171">
        <v>22.179603213334001</v>
      </c>
      <c r="AC154" s="171">
        <v>22.797855684795</v>
      </c>
      <c r="AD154" s="171">
        <v>23.186493815028999</v>
      </c>
      <c r="AE154" s="171">
        <v>25.148024053644999</v>
      </c>
      <c r="AF154" s="171">
        <v>25.184017186729001</v>
      </c>
      <c r="AG154" s="171">
        <v>24.863217911785998</v>
      </c>
      <c r="AH154" s="171">
        <v>20.143630894807</v>
      </c>
      <c r="AI154" s="171">
        <v>26.134187644124001</v>
      </c>
      <c r="AJ154" s="171">
        <v>26.182567136385</v>
      </c>
      <c r="AK154" s="171">
        <v>26.312265202151998</v>
      </c>
      <c r="AL154" s="171">
        <v>16.968419808688001</v>
      </c>
      <c r="AM154" s="171">
        <v>17.957571995978999</v>
      </c>
      <c r="AN154" s="171">
        <v>15.396622859262999</v>
      </c>
      <c r="AO154" s="171">
        <v>13.972802248331</v>
      </c>
      <c r="AP154" s="171">
        <v>13.433699773368</v>
      </c>
      <c r="AQ154" s="171">
        <v>11.667255698392999</v>
      </c>
      <c r="AR154" s="171">
        <v>11.337512738426</v>
      </c>
      <c r="AS154" s="171">
        <v>10.938190904996</v>
      </c>
      <c r="AT154" s="171">
        <v>11.511570085504999</v>
      </c>
      <c r="AU154" s="171">
        <v>12.097078277708</v>
      </c>
      <c r="AV154" s="171">
        <v>11.349275845338999</v>
      </c>
      <c r="AW154" s="171">
        <v>11.629840737956</v>
      </c>
      <c r="AX154" s="171">
        <v>13.715616563796001</v>
      </c>
      <c r="AY154" s="171">
        <v>12.625749081992</v>
      </c>
      <c r="AZ154" s="171">
        <v>12.465788726825</v>
      </c>
      <c r="BA154" s="171">
        <v>12.666918717009001</v>
      </c>
      <c r="BB154" s="171">
        <v>13.917757845362001</v>
      </c>
      <c r="BC154" s="171">
        <v>14.629971941869</v>
      </c>
      <c r="BD154" s="171">
        <v>15.43008137933</v>
      </c>
    </row>
    <row r="155" spans="1:56" x14ac:dyDescent="0.2">
      <c r="A155" s="170" t="s">
        <v>185</v>
      </c>
      <c r="B155" s="171">
        <v>75.980808320416003</v>
      </c>
      <c r="C155" s="171">
        <v>76.324400028252995</v>
      </c>
      <c r="D155" s="171">
        <v>79.299035472764004</v>
      </c>
      <c r="E155" s="171">
        <v>81.032195826180001</v>
      </c>
      <c r="F155" s="171">
        <v>84.134537360891997</v>
      </c>
      <c r="G155" s="171">
        <v>87.853214930641002</v>
      </c>
      <c r="H155" s="171">
        <v>93.133482247699007</v>
      </c>
      <c r="I155" s="171">
        <v>98.336129612264003</v>
      </c>
      <c r="J155" s="171">
        <v>103.66617122172001</v>
      </c>
      <c r="K155" s="171">
        <v>111.97061353795</v>
      </c>
      <c r="L155" s="171">
        <v>117.86757846105</v>
      </c>
      <c r="M155" s="171">
        <v>120.97849298198</v>
      </c>
      <c r="N155" s="171">
        <v>126.52114195845</v>
      </c>
      <c r="O155" s="171">
        <v>131.05354019672001</v>
      </c>
      <c r="P155" s="171">
        <v>135.64044327104</v>
      </c>
      <c r="Q155" s="171">
        <v>140.04876659881</v>
      </c>
      <c r="R155" s="171">
        <v>138.36759352017</v>
      </c>
      <c r="S155" s="171">
        <v>133.24644861533</v>
      </c>
      <c r="T155" s="171">
        <v>136.63914495726999</v>
      </c>
      <c r="U155" s="171">
        <v>137.68640990918999</v>
      </c>
      <c r="V155" s="171">
        <v>131.9645131931</v>
      </c>
      <c r="W155" s="171">
        <v>126.9156066557</v>
      </c>
      <c r="X155" s="171">
        <v>112.24428550098</v>
      </c>
      <c r="Y155" s="171">
        <v>104.00701992593</v>
      </c>
      <c r="Z155" s="171">
        <v>95.190123468378005</v>
      </c>
      <c r="AA155" s="171">
        <v>89.100934480104002</v>
      </c>
      <c r="AB155" s="171">
        <v>79.057979693304006</v>
      </c>
      <c r="AC155" s="171">
        <v>76.671965881746999</v>
      </c>
      <c r="AD155" s="171">
        <v>62.868572257373998</v>
      </c>
      <c r="AE155" s="171">
        <v>68.566356120129001</v>
      </c>
      <c r="AF155" s="171">
        <v>73.806332900257004</v>
      </c>
      <c r="AG155" s="171">
        <v>76.673024270791998</v>
      </c>
      <c r="AH155" s="171">
        <v>73.443085850724998</v>
      </c>
      <c r="AI155" s="171">
        <v>74.982051554538003</v>
      </c>
      <c r="AJ155" s="171">
        <v>76.524566540224001</v>
      </c>
      <c r="AK155" s="171">
        <v>79.737424914512999</v>
      </c>
      <c r="AL155" s="171">
        <v>81.248530405736005</v>
      </c>
      <c r="AM155" s="171">
        <v>67.985648691384995</v>
      </c>
      <c r="AN155" s="171">
        <v>74.478636033482005</v>
      </c>
      <c r="AO155" s="171">
        <v>71.671174723180997</v>
      </c>
      <c r="AP155" s="171">
        <v>69.042618004171004</v>
      </c>
      <c r="AQ155" s="171">
        <v>50.811542814482998</v>
      </c>
      <c r="AR155" s="171">
        <v>49.021690112137001</v>
      </c>
      <c r="AS155" s="171">
        <v>37.908409324163998</v>
      </c>
      <c r="AT155" s="171">
        <v>41.610538570094</v>
      </c>
      <c r="AU155" s="171">
        <v>32.654126332105001</v>
      </c>
      <c r="AV155" s="171">
        <v>36.027056849700003</v>
      </c>
      <c r="AW155" s="171">
        <v>73.542726479386999</v>
      </c>
      <c r="AX155" s="171">
        <v>66.396486536731004</v>
      </c>
      <c r="AY155" s="171">
        <v>73.411126967130997</v>
      </c>
      <c r="AZ155" s="171">
        <v>69.045008429351</v>
      </c>
      <c r="BA155" s="171">
        <v>57.290629614737</v>
      </c>
      <c r="BB155" s="171">
        <v>59.803620063201002</v>
      </c>
      <c r="BC155" s="171">
        <v>65.658792361012999</v>
      </c>
      <c r="BD155" s="171">
        <v>66.239386070842002</v>
      </c>
    </row>
    <row r="156" spans="1:56" x14ac:dyDescent="0.2">
      <c r="A156" s="170" t="s">
        <v>65</v>
      </c>
      <c r="B156" s="171">
        <v>17.486951090371001</v>
      </c>
      <c r="C156" s="171">
        <v>18.641563023734001</v>
      </c>
      <c r="D156" s="171">
        <v>19.033050605145</v>
      </c>
      <c r="E156" s="171">
        <v>21.191713299017</v>
      </c>
      <c r="F156" s="171">
        <v>21.248694034446999</v>
      </c>
      <c r="G156" s="171">
        <v>22.82276344217</v>
      </c>
      <c r="H156" s="171">
        <v>24.129634517713999</v>
      </c>
      <c r="I156" s="171">
        <v>23.913381008154001</v>
      </c>
      <c r="J156" s="171">
        <v>24.781607111631999</v>
      </c>
      <c r="K156" s="171">
        <v>27.549079660261999</v>
      </c>
      <c r="L156" s="171">
        <v>28.230161987302999</v>
      </c>
      <c r="M156" s="171">
        <v>29.909549361189999</v>
      </c>
      <c r="N156" s="171">
        <v>31.795224527279998</v>
      </c>
      <c r="O156" s="171">
        <v>30.836850817912001</v>
      </c>
      <c r="P156" s="171">
        <v>30.121578451190999</v>
      </c>
      <c r="Q156" s="171">
        <v>28.668127993026001</v>
      </c>
      <c r="R156" s="171">
        <v>32.776540090807003</v>
      </c>
      <c r="S156" s="171">
        <v>32.870403113401998</v>
      </c>
      <c r="T156" s="171">
        <v>33.917026550662001</v>
      </c>
      <c r="U156" s="171">
        <v>42.389899327918002</v>
      </c>
      <c r="V156" s="171">
        <v>43.861384693742004</v>
      </c>
      <c r="W156" s="171">
        <v>45.304620024339997</v>
      </c>
      <c r="X156" s="171">
        <v>48.998606694022001</v>
      </c>
      <c r="Y156" s="171">
        <v>47.964826748100002</v>
      </c>
      <c r="Z156" s="171">
        <v>49.402413031226999</v>
      </c>
      <c r="AA156" s="171">
        <v>52.806933304147002</v>
      </c>
      <c r="AB156" s="171">
        <v>51.106994684141</v>
      </c>
      <c r="AC156" s="171">
        <v>53.594646386615999</v>
      </c>
      <c r="AD156" s="171">
        <v>58.019506370270001</v>
      </c>
      <c r="AE156" s="171">
        <v>64.737499834250002</v>
      </c>
      <c r="AF156" s="171">
        <v>64.244824484166998</v>
      </c>
      <c r="AG156" s="171">
        <v>63.497809217765003</v>
      </c>
      <c r="AH156" s="171">
        <v>67.738427072551005</v>
      </c>
      <c r="AI156" s="171">
        <v>62.803442722489997</v>
      </c>
      <c r="AJ156" s="171">
        <v>64.565700388262002</v>
      </c>
      <c r="AK156" s="171">
        <v>67.831629234120996</v>
      </c>
      <c r="AL156" s="171">
        <v>62.943452154894999</v>
      </c>
      <c r="AM156" s="171">
        <v>61.338134720159999</v>
      </c>
      <c r="AN156" s="171">
        <v>59.261707254451998</v>
      </c>
      <c r="AO156" s="171">
        <v>58.490290127530002</v>
      </c>
      <c r="AP156" s="171">
        <v>53.248468797792</v>
      </c>
      <c r="AQ156" s="171">
        <v>51.397703913900997</v>
      </c>
      <c r="AR156" s="171">
        <v>49.778686401705997</v>
      </c>
      <c r="AS156" s="171">
        <v>48.138772867196998</v>
      </c>
      <c r="AT156" s="171">
        <v>47.670820673537001</v>
      </c>
      <c r="AU156" s="171">
        <v>51.721507551990001</v>
      </c>
      <c r="AV156" s="171">
        <v>50.522966514563002</v>
      </c>
      <c r="AW156" s="171">
        <v>55.143593474874997</v>
      </c>
      <c r="AX156" s="171">
        <v>51.107815913491997</v>
      </c>
      <c r="AY156" s="171">
        <v>46.427923200999999</v>
      </c>
      <c r="AZ156" s="171">
        <v>40.644439831942002</v>
      </c>
      <c r="BA156" s="171">
        <v>38.961996916865999</v>
      </c>
      <c r="BB156" s="171">
        <v>39.668385385112998</v>
      </c>
      <c r="BC156" s="171">
        <v>37.411351398691998</v>
      </c>
      <c r="BD156" s="171">
        <v>35.557289680514003</v>
      </c>
    </row>
    <row r="157" spans="1:56" x14ac:dyDescent="0.2">
      <c r="A157" s="170" t="s">
        <v>193</v>
      </c>
      <c r="B157" s="171">
        <v>0.63401585009676997</v>
      </c>
      <c r="C157" s="171">
        <v>0.64488394720292996</v>
      </c>
      <c r="D157" s="171">
        <v>0.70211892836773004</v>
      </c>
      <c r="E157" s="171">
        <v>0.7757969488848</v>
      </c>
      <c r="F157" s="171">
        <v>0.75060725754421997</v>
      </c>
      <c r="G157" s="171">
        <v>0.80515383733774004</v>
      </c>
      <c r="H157" s="171">
        <v>0.89443526858910005</v>
      </c>
      <c r="I157" s="171">
        <v>1.2725825690704999</v>
      </c>
      <c r="J157" s="171">
        <v>1.5288851825306999</v>
      </c>
      <c r="K157" s="171">
        <v>1.4645013591264999</v>
      </c>
      <c r="L157" s="171">
        <v>1.4980310937796</v>
      </c>
      <c r="M157" s="171">
        <v>1.4469380473063</v>
      </c>
      <c r="N157" s="171">
        <v>1.4333749400592</v>
      </c>
      <c r="O157" s="171">
        <v>1.3961222267582001</v>
      </c>
      <c r="P157" s="171">
        <v>1.5336506010621</v>
      </c>
      <c r="Q157" s="171">
        <v>1.5309696451077</v>
      </c>
      <c r="R157" s="171">
        <v>1.6347376740457</v>
      </c>
      <c r="S157" s="171">
        <v>1.8162170625958001</v>
      </c>
      <c r="T157" s="171">
        <v>2.0507606286473998</v>
      </c>
      <c r="U157" s="171">
        <v>2.0518646800094</v>
      </c>
      <c r="V157" s="171">
        <v>2.1840245291964</v>
      </c>
      <c r="W157" s="171">
        <v>2.1343053435030002</v>
      </c>
      <c r="X157" s="171">
        <v>2.5580886494338002</v>
      </c>
      <c r="Y157" s="171">
        <v>2.9158151243882</v>
      </c>
      <c r="Z157" s="171">
        <v>3.4013786523789999</v>
      </c>
      <c r="AA157" s="171">
        <v>3.8597432345919001</v>
      </c>
      <c r="AB157" s="171">
        <v>3.8133580767462001</v>
      </c>
      <c r="AC157" s="171">
        <v>4.2206327920562003</v>
      </c>
      <c r="AD157" s="171">
        <v>4.4217312074289001</v>
      </c>
      <c r="AE157" s="171">
        <v>4.4184109569801002</v>
      </c>
      <c r="AF157" s="171">
        <v>3.6426185497938</v>
      </c>
      <c r="AG157" s="171">
        <v>3.7869483234470001</v>
      </c>
      <c r="AH157" s="171">
        <v>3.9651439644208999</v>
      </c>
      <c r="AI157" s="171">
        <v>4.0924682085957</v>
      </c>
      <c r="AJ157" s="171">
        <v>4.1408714472575996</v>
      </c>
      <c r="AK157" s="171">
        <v>3.8195308663471002</v>
      </c>
      <c r="AL157" s="171">
        <v>4.1160067807702996</v>
      </c>
      <c r="AM157" s="171">
        <v>3.9111417896242999</v>
      </c>
      <c r="AN157" s="171">
        <v>4.5677010835127003</v>
      </c>
      <c r="AO157" s="171">
        <v>4.7127808701839999</v>
      </c>
      <c r="AP157" s="171">
        <v>5.2439336589699002</v>
      </c>
      <c r="AQ157" s="171">
        <v>5.4510273553447002</v>
      </c>
      <c r="AR157" s="171">
        <v>5.4123331397604</v>
      </c>
      <c r="AS157" s="171">
        <v>5.6409653977660001</v>
      </c>
      <c r="AT157" s="171">
        <v>5.9499484748883003</v>
      </c>
      <c r="AU157" s="171">
        <v>6.6610337235971997</v>
      </c>
      <c r="AV157" s="171">
        <v>7.5121932655075998</v>
      </c>
      <c r="AW157" s="171">
        <v>8.4687718176909001</v>
      </c>
      <c r="AX157" s="171">
        <v>8.7428770539780007</v>
      </c>
      <c r="AY157" s="171">
        <v>8.5218448065444008</v>
      </c>
      <c r="AZ157" s="171">
        <v>7.8549102030737004</v>
      </c>
      <c r="BA157" s="171">
        <v>7.9771304038663997</v>
      </c>
      <c r="BB157" s="171">
        <v>8.0051393542706997</v>
      </c>
      <c r="BC157" s="171">
        <v>7.7423834414641997</v>
      </c>
      <c r="BD157" s="171">
        <v>8.0253191429509005</v>
      </c>
    </row>
    <row r="158" spans="1:56" x14ac:dyDescent="0.2">
      <c r="A158" s="170" t="s">
        <v>130</v>
      </c>
      <c r="B158" s="171">
        <v>0.14143685339392001</v>
      </c>
      <c r="C158" s="171">
        <v>0.14147667414543999</v>
      </c>
      <c r="D158" s="171">
        <v>0.15083877103873999</v>
      </c>
      <c r="E158" s="171">
        <v>0.18135871024378</v>
      </c>
      <c r="F158" s="171">
        <v>0.22245064544245999</v>
      </c>
      <c r="G158" s="171">
        <v>0.18389191811513</v>
      </c>
      <c r="H158" s="171">
        <v>0.18122720971980999</v>
      </c>
      <c r="I158" s="171">
        <v>0.19134859986363001</v>
      </c>
      <c r="J158" s="171">
        <v>0.18992358173776</v>
      </c>
      <c r="K158" s="171">
        <v>0.20406150965472999</v>
      </c>
      <c r="L158" s="171">
        <v>0.21970573871818</v>
      </c>
      <c r="M158" s="171">
        <v>0.33259939558386997</v>
      </c>
      <c r="N158" s="171">
        <v>0.42687882263867999</v>
      </c>
      <c r="O158" s="171">
        <v>0.56186802884042997</v>
      </c>
      <c r="P158" s="171">
        <v>0.75099701425563004</v>
      </c>
      <c r="Q158" s="171">
        <v>0.71860572005187995</v>
      </c>
      <c r="R158" s="171">
        <v>0.78904532334433997</v>
      </c>
      <c r="S158" s="171">
        <v>0.89851818292038999</v>
      </c>
      <c r="T158" s="171">
        <v>0.89016445231355001</v>
      </c>
      <c r="U158" s="171">
        <v>0.86454095660289998</v>
      </c>
      <c r="V158" s="171">
        <v>0.84657107211962002</v>
      </c>
      <c r="W158" s="171">
        <v>0.87797359044737</v>
      </c>
      <c r="X158" s="171">
        <v>0.90686912145071996</v>
      </c>
      <c r="Y158" s="171">
        <v>0.91678448486507003</v>
      </c>
      <c r="Z158" s="171">
        <v>0.74566960026482998</v>
      </c>
      <c r="AA158" s="171">
        <v>0.70575117776382001</v>
      </c>
      <c r="AB158" s="171">
        <v>0.69758024725272005</v>
      </c>
      <c r="AC158" s="171">
        <v>0.73377610859981002</v>
      </c>
      <c r="AD158" s="171">
        <v>0.75512467623729995</v>
      </c>
      <c r="AE158" s="171">
        <v>0.75388695846272002</v>
      </c>
      <c r="AF158" s="171">
        <v>0.70968037582181998</v>
      </c>
      <c r="AG158" s="171">
        <v>0.82984247199544003</v>
      </c>
      <c r="AH158" s="171">
        <v>0.87776637945266001</v>
      </c>
      <c r="AI158" s="171">
        <v>0.93421672096665997</v>
      </c>
      <c r="AJ158" s="171">
        <v>0.88328023678363998</v>
      </c>
      <c r="AK158" s="171">
        <v>0.94125171308160005</v>
      </c>
      <c r="AL158" s="171">
        <v>0.88553990023465001</v>
      </c>
      <c r="AM158" s="171">
        <v>0.94833463551809005</v>
      </c>
      <c r="AN158" s="171">
        <v>0.96991189537198996</v>
      </c>
      <c r="AO158" s="171">
        <v>0.93410994830400995</v>
      </c>
      <c r="AP158" s="171">
        <v>0.98970434130190998</v>
      </c>
      <c r="AQ158" s="171">
        <v>0.95713705982635</v>
      </c>
      <c r="AR158" s="171">
        <v>0.92463780294486997</v>
      </c>
      <c r="AS158" s="171">
        <v>0.99380362311474002</v>
      </c>
      <c r="AT158" s="171">
        <v>0.98347996472729005</v>
      </c>
      <c r="AU158" s="171">
        <v>1.0057704226205999</v>
      </c>
      <c r="AV158" s="171">
        <v>1.0079496222061</v>
      </c>
      <c r="AW158" s="171">
        <v>0.88078927203504997</v>
      </c>
      <c r="AX158" s="171">
        <v>0.78293438948592997</v>
      </c>
      <c r="AY158" s="171">
        <v>0.78503846727908</v>
      </c>
      <c r="AZ158" s="171">
        <v>0.71501825734083002</v>
      </c>
      <c r="BA158" s="171">
        <v>0.64002991421526001</v>
      </c>
      <c r="BB158" s="171">
        <v>0.92581158715081002</v>
      </c>
      <c r="BC158" s="171">
        <v>0.92821786491184</v>
      </c>
      <c r="BD158" s="171">
        <v>0.97389319819393005</v>
      </c>
    </row>
    <row r="159" spans="1:56" x14ac:dyDescent="0.2">
      <c r="A159" s="170" t="s">
        <v>197</v>
      </c>
      <c r="B159" s="171">
        <v>14.701024096322</v>
      </c>
      <c r="C159" s="171">
        <v>18.296627612350999</v>
      </c>
      <c r="D159" s="171">
        <v>22.021575575999002</v>
      </c>
      <c r="E159" s="171">
        <v>24.671480411285</v>
      </c>
      <c r="F159" s="171">
        <v>20.813976421667</v>
      </c>
      <c r="G159" s="171">
        <v>19.917885324109001</v>
      </c>
      <c r="H159" s="171">
        <v>18.641882825162</v>
      </c>
      <c r="I159" s="171">
        <v>16.692182362353002</v>
      </c>
      <c r="J159" s="171">
        <v>18.799716939603002</v>
      </c>
      <c r="K159" s="171">
        <v>17.597413797169001</v>
      </c>
      <c r="L159" s="171">
        <v>14.564916063131999</v>
      </c>
      <c r="M159" s="171">
        <v>11.827844096394999</v>
      </c>
      <c r="N159" s="171">
        <v>12.6414005026</v>
      </c>
      <c r="O159" s="171">
        <v>11.325862902518001</v>
      </c>
      <c r="P159" s="171">
        <v>16.348840044391</v>
      </c>
      <c r="Q159" s="171">
        <v>15.451640603407</v>
      </c>
      <c r="R159" s="171">
        <v>16.232440649853999</v>
      </c>
      <c r="S159" s="171">
        <v>16.398439960411999</v>
      </c>
      <c r="T159" s="171">
        <v>16.754014178024999</v>
      </c>
      <c r="U159" s="171">
        <v>17.502982212359001</v>
      </c>
      <c r="V159" s="171">
        <v>16.981923569945</v>
      </c>
      <c r="W159" s="171">
        <v>18.026961546639001</v>
      </c>
      <c r="X159" s="171">
        <v>18.973915105684998</v>
      </c>
      <c r="Y159" s="171">
        <v>19.470914267293999</v>
      </c>
      <c r="Z159" s="171">
        <v>20.506349549180001</v>
      </c>
      <c r="AA159" s="171">
        <v>20.980483875293999</v>
      </c>
      <c r="AB159" s="171">
        <v>22.783835947225999</v>
      </c>
      <c r="AC159" s="171">
        <v>27.897691092424999</v>
      </c>
      <c r="AD159" s="171">
        <v>30.041180020976999</v>
      </c>
      <c r="AE159" s="171">
        <v>32.53257765008</v>
      </c>
      <c r="AF159" s="171">
        <v>31.752213890431999</v>
      </c>
      <c r="AG159" s="171">
        <v>32.429624079024997</v>
      </c>
      <c r="AH159" s="171">
        <v>36.200236257336996</v>
      </c>
      <c r="AI159" s="171">
        <v>38.269253144072998</v>
      </c>
      <c r="AJ159" s="171">
        <v>41.169353819053001</v>
      </c>
      <c r="AK159" s="171">
        <v>43.559976133448998</v>
      </c>
      <c r="AL159" s="171">
        <v>48.987043100541001</v>
      </c>
      <c r="AM159" s="171">
        <v>56.147484281090001</v>
      </c>
      <c r="AN159" s="171">
        <v>61.858359817401002</v>
      </c>
      <c r="AO159" s="171">
        <v>63.974768194809002</v>
      </c>
      <c r="AP159" s="171">
        <v>72.212608053683994</v>
      </c>
      <c r="AQ159" s="171">
        <v>83.184746537891996</v>
      </c>
      <c r="AR159" s="171">
        <v>92.321352880305</v>
      </c>
      <c r="AS159" s="171">
        <v>102.13340138775</v>
      </c>
      <c r="AT159" s="171">
        <v>110.76473799022</v>
      </c>
      <c r="AU159" s="171">
        <v>114.08409955467999</v>
      </c>
      <c r="AV159" s="171">
        <v>114.05456751855</v>
      </c>
      <c r="AW159" s="171">
        <v>114.10565759904</v>
      </c>
      <c r="AX159" s="171">
        <v>114.89661681151</v>
      </c>
      <c r="AY159" s="171">
        <v>117.66349363342999</v>
      </c>
      <c r="AZ159" s="171">
        <v>115.33712922938</v>
      </c>
      <c r="BA159" s="171">
        <v>118.44212716363</v>
      </c>
      <c r="BB159" s="171">
        <v>120.10070721021999</v>
      </c>
      <c r="BC159" s="171">
        <v>129.19644894043</v>
      </c>
      <c r="BD159" s="171">
        <v>135.26687469181999</v>
      </c>
    </row>
    <row r="160" spans="1:56" x14ac:dyDescent="0.2">
      <c r="A160" s="170" t="s">
        <v>198</v>
      </c>
      <c r="B160" s="171">
        <v>0.36772034223382</v>
      </c>
      <c r="C160" s="171">
        <v>0.37081877241902</v>
      </c>
      <c r="D160" s="171">
        <v>0.37473016589045999</v>
      </c>
      <c r="E160" s="171">
        <v>0.38786586807031997</v>
      </c>
      <c r="F160" s="171">
        <v>0.41307679311959999</v>
      </c>
      <c r="G160" s="171">
        <v>0.42573834116828002</v>
      </c>
      <c r="H160" s="171">
        <v>0.44168363818301998</v>
      </c>
      <c r="I160" s="171">
        <v>0.45567049993505998</v>
      </c>
      <c r="J160" s="171">
        <v>0.44910113601302998</v>
      </c>
      <c r="K160" s="171">
        <v>0.52167529661261003</v>
      </c>
      <c r="L160" s="171">
        <v>0.50591748716359997</v>
      </c>
      <c r="M160" s="171">
        <v>0.49425348854808998</v>
      </c>
      <c r="N160" s="171">
        <v>0.50538836725648995</v>
      </c>
      <c r="O160" s="171">
        <v>0.62578314205144003</v>
      </c>
      <c r="P160" s="171">
        <v>0.67498109529239003</v>
      </c>
      <c r="Q160" s="171">
        <v>0.67367156998068001</v>
      </c>
      <c r="R160" s="171">
        <v>0.68650423972936003</v>
      </c>
      <c r="S160" s="171">
        <v>1.027126880428</v>
      </c>
      <c r="T160" s="171">
        <v>1.1050875971844001</v>
      </c>
      <c r="U160" s="171">
        <v>1.0838468550639999</v>
      </c>
      <c r="V160" s="171">
        <v>0.92356558617700002</v>
      </c>
      <c r="W160" s="171">
        <v>1.2934213636175</v>
      </c>
      <c r="X160" s="171">
        <v>1.1587006048588999</v>
      </c>
      <c r="Y160" s="171">
        <v>1.3699777674422</v>
      </c>
      <c r="Z160" s="171">
        <v>1.410837633524</v>
      </c>
      <c r="AA160" s="171">
        <v>1.4231207937342001</v>
      </c>
      <c r="AB160" s="171">
        <v>1.4630790551443</v>
      </c>
      <c r="AC160" s="171">
        <v>1.4440022002887001</v>
      </c>
      <c r="AD160" s="171">
        <v>1.9055948881872999</v>
      </c>
      <c r="AE160" s="171">
        <v>1.9811438599180999</v>
      </c>
      <c r="AF160" s="171">
        <v>2.0343168005436998</v>
      </c>
      <c r="AG160" s="171">
        <v>2.0827141504120998</v>
      </c>
      <c r="AH160" s="171">
        <v>2.2010332585318002</v>
      </c>
      <c r="AI160" s="171">
        <v>2.2714812419989001</v>
      </c>
      <c r="AJ160" s="171">
        <v>2.4691826546184998</v>
      </c>
      <c r="AK160" s="171">
        <v>2.3699498897861999</v>
      </c>
      <c r="AL160" s="171">
        <v>2.2737084037991999</v>
      </c>
      <c r="AM160" s="171">
        <v>2.1646610829867998</v>
      </c>
      <c r="AN160" s="171">
        <v>2.3453623949771001</v>
      </c>
      <c r="AO160" s="171">
        <v>2.4696248785788</v>
      </c>
      <c r="AP160" s="171">
        <v>2.6407651424955998</v>
      </c>
      <c r="AQ160" s="171">
        <v>2.5459752698824998</v>
      </c>
      <c r="AR160" s="171">
        <v>2.5814072042945</v>
      </c>
      <c r="AS160" s="171">
        <v>2.5931342851133001</v>
      </c>
      <c r="AT160" s="171">
        <v>2.5737616052097998</v>
      </c>
      <c r="AU160" s="171">
        <v>2.5460889695603002</v>
      </c>
      <c r="AV160" s="171">
        <v>2.5582138643942001</v>
      </c>
      <c r="AW160" s="171">
        <v>2.5576693229271998</v>
      </c>
      <c r="AX160" s="171">
        <v>2.5610604446391001</v>
      </c>
      <c r="AY160" s="171">
        <v>2.5553645739389999</v>
      </c>
      <c r="AZ160" s="171">
        <v>2.5411176556499</v>
      </c>
      <c r="BA160" s="171">
        <v>2.5505071606159002</v>
      </c>
      <c r="BB160" s="171">
        <v>2.5653601154999999</v>
      </c>
      <c r="BC160" s="171">
        <v>2.6211816571661002</v>
      </c>
      <c r="BD160" s="171">
        <v>2.6728290091289</v>
      </c>
    </row>
    <row r="161" spans="1:56" x14ac:dyDescent="0.2">
      <c r="A161" s="170" t="s">
        <v>66</v>
      </c>
      <c r="B161" s="171">
        <v>124.97857067283</v>
      </c>
      <c r="C161" s="171">
        <v>125.77498847395</v>
      </c>
      <c r="D161" s="171">
        <v>131.25926432430001</v>
      </c>
      <c r="E161" s="171">
        <v>143.43715471736999</v>
      </c>
      <c r="F161" s="171">
        <v>145.62994980654</v>
      </c>
      <c r="G161" s="171">
        <v>157.71210580224999</v>
      </c>
      <c r="H161" s="171">
        <v>173.63767360815999</v>
      </c>
      <c r="I161" s="171">
        <v>181.97162077428001</v>
      </c>
      <c r="J161" s="171">
        <v>197.49542338388</v>
      </c>
      <c r="K161" s="171">
        <v>202.32055360148999</v>
      </c>
      <c r="L161" s="171">
        <v>200.15030104944</v>
      </c>
      <c r="M161" s="171">
        <v>201.06520206882999</v>
      </c>
      <c r="N161" s="171">
        <v>200.41538082965999</v>
      </c>
      <c r="O161" s="171">
        <v>202.70247761194</v>
      </c>
      <c r="P161" s="171">
        <v>200.06984523394999</v>
      </c>
      <c r="Q161" s="171">
        <v>199.09443334365</v>
      </c>
      <c r="R161" s="171">
        <v>204.91909325829999</v>
      </c>
      <c r="S161" s="171">
        <v>212.27976418674999</v>
      </c>
      <c r="T161" s="171">
        <v>216.41111063056999</v>
      </c>
      <c r="U161" s="171">
        <v>214.90452510558001</v>
      </c>
      <c r="V161" s="171">
        <v>187.72986509864</v>
      </c>
      <c r="W161" s="171">
        <v>152.00869749022999</v>
      </c>
      <c r="X161" s="171">
        <v>138.3633554196</v>
      </c>
      <c r="Y161" s="171">
        <v>131.1043595061</v>
      </c>
      <c r="Z161" s="171">
        <v>128.15502552136999</v>
      </c>
      <c r="AA161" s="171">
        <v>133.40735975224999</v>
      </c>
      <c r="AB161" s="171">
        <v>136.56159200767999</v>
      </c>
      <c r="AC161" s="171">
        <v>124.32136815039</v>
      </c>
      <c r="AD161" s="171">
        <v>108.98503210574</v>
      </c>
      <c r="AE161" s="171">
        <v>93.188462188928</v>
      </c>
      <c r="AF161" s="171">
        <v>97.504047541784999</v>
      </c>
      <c r="AG161" s="171">
        <v>104.40839577329</v>
      </c>
      <c r="AH161" s="171">
        <v>103.39906081508001</v>
      </c>
      <c r="AI161" s="171">
        <v>107.84741877563</v>
      </c>
      <c r="AJ161" s="171">
        <v>105.58016054767999</v>
      </c>
      <c r="AK161" s="171">
        <v>104.49127860787</v>
      </c>
      <c r="AL161" s="171">
        <v>110.84202246588001</v>
      </c>
      <c r="AM161" s="171">
        <v>107.0883985661</v>
      </c>
      <c r="AN161" s="171">
        <v>105.36966008128</v>
      </c>
      <c r="AO161" s="171">
        <v>85.691964303579994</v>
      </c>
      <c r="AP161" s="171">
        <v>83.344610236448005</v>
      </c>
      <c r="AQ161" s="171">
        <v>89.818923380292006</v>
      </c>
      <c r="AR161" s="171">
        <v>87.633839129040993</v>
      </c>
      <c r="AS161" s="171">
        <v>79.531218245682993</v>
      </c>
      <c r="AT161" s="171">
        <v>78.990161447979006</v>
      </c>
      <c r="AU161" s="171">
        <v>80.304029615728993</v>
      </c>
      <c r="AV161" s="171">
        <v>78.706488948024997</v>
      </c>
      <c r="AW161" s="171">
        <v>81.798281667927</v>
      </c>
      <c r="AX161" s="171">
        <v>83.001887405765999</v>
      </c>
      <c r="AY161" s="171">
        <v>81.15223393174</v>
      </c>
      <c r="AZ161" s="171">
        <v>75.701070276663998</v>
      </c>
      <c r="BA161" s="171">
        <v>80.746495665943002</v>
      </c>
      <c r="BB161" s="171">
        <v>75.675454829925002</v>
      </c>
      <c r="BC161" s="171">
        <v>70.253204473862993</v>
      </c>
      <c r="BD161" s="171">
        <v>70.883167573080001</v>
      </c>
    </row>
    <row r="162" spans="1:56" x14ac:dyDescent="0.2">
      <c r="A162" s="170" t="s">
        <v>27</v>
      </c>
      <c r="B162" s="171">
        <v>1301.3298363947999</v>
      </c>
      <c r="C162" s="171">
        <v>1302.3127222557</v>
      </c>
      <c r="D162" s="171">
        <v>1370.2972238237001</v>
      </c>
      <c r="E162" s="171">
        <v>1453.9461944841</v>
      </c>
      <c r="F162" s="171">
        <v>1529.2152468191</v>
      </c>
      <c r="G162" s="171">
        <v>1614.2080818028001</v>
      </c>
      <c r="H162" s="171">
        <v>1674.5113901105999</v>
      </c>
      <c r="I162" s="171">
        <v>1712.0328178284001</v>
      </c>
      <c r="J162" s="171">
        <v>1827.9653390389999</v>
      </c>
      <c r="K162" s="171">
        <v>1853.5589519098</v>
      </c>
      <c r="L162" s="171">
        <v>1915.3446792548</v>
      </c>
      <c r="M162" s="171">
        <v>1909.591420318</v>
      </c>
      <c r="N162" s="171">
        <v>1937.3816421311001</v>
      </c>
      <c r="O162" s="171">
        <v>1971.0703214478999</v>
      </c>
      <c r="P162" s="171">
        <v>2005.9680052069</v>
      </c>
      <c r="Q162" s="171">
        <v>2044.2919143928</v>
      </c>
      <c r="R162" s="171">
        <v>2111.4028486678999</v>
      </c>
      <c r="S162" s="171">
        <v>2173.6433220132999</v>
      </c>
      <c r="T162" s="171">
        <v>2225.3556557216998</v>
      </c>
      <c r="U162" s="171">
        <v>2236.9495656805998</v>
      </c>
      <c r="V162" s="171">
        <v>2436.2695413389001</v>
      </c>
      <c r="W162" s="171">
        <v>2393.5404934503999</v>
      </c>
      <c r="X162" s="171">
        <v>2205.4650506116</v>
      </c>
      <c r="Y162" s="171">
        <v>2012.9624899903999</v>
      </c>
      <c r="Z162" s="171">
        <v>1814.9118665277001</v>
      </c>
      <c r="AA162" s="171">
        <v>1768.562150256</v>
      </c>
      <c r="AB162" s="171">
        <v>1727.1913838828</v>
      </c>
      <c r="AC162" s="171">
        <v>1607.3811016744</v>
      </c>
      <c r="AD162" s="171">
        <v>1613.2209351708</v>
      </c>
      <c r="AE162" s="171">
        <v>1660.9112379400999</v>
      </c>
      <c r="AF162" s="171">
        <v>1681.1520951284001</v>
      </c>
      <c r="AG162" s="171">
        <v>1684.2767952662</v>
      </c>
      <c r="AH162" s="171">
        <v>1675.2946977111001</v>
      </c>
      <c r="AI162" s="171">
        <v>1737.2523740654001</v>
      </c>
      <c r="AJ162" s="171">
        <v>1738.8704120341999</v>
      </c>
      <c r="AK162" s="171">
        <v>1739.3020661508999</v>
      </c>
      <c r="AL162" s="171">
        <v>1776.1968521749</v>
      </c>
      <c r="AM162" s="171">
        <v>1779.0459896427999</v>
      </c>
      <c r="AN162" s="171">
        <v>1764.3555275343999</v>
      </c>
      <c r="AO162" s="171">
        <v>1662.1016699238</v>
      </c>
      <c r="AP162" s="171">
        <v>1746.8967613816999</v>
      </c>
      <c r="AQ162" s="171">
        <v>1832.6123126016</v>
      </c>
      <c r="AR162" s="171">
        <v>1819.8019768761999</v>
      </c>
      <c r="AS162" s="171">
        <v>1764.2471865752</v>
      </c>
      <c r="AT162" s="171">
        <v>1750.1989145181001</v>
      </c>
      <c r="AU162" s="171">
        <v>1757.1139178742001</v>
      </c>
      <c r="AV162" s="171">
        <v>1734.6382442792001</v>
      </c>
      <c r="AW162" s="171">
        <v>1763.2401319838</v>
      </c>
      <c r="AX162" s="171">
        <v>1831.1327548908</v>
      </c>
      <c r="AY162" s="171">
        <v>1858.0020311188</v>
      </c>
      <c r="AZ162" s="171">
        <v>1784.1991488506001</v>
      </c>
      <c r="BA162" s="171">
        <v>1938.4595531351999</v>
      </c>
      <c r="BB162" s="171">
        <v>1895.4728805241</v>
      </c>
      <c r="BC162" s="171">
        <v>1948.3023700442</v>
      </c>
      <c r="BD162" s="171">
        <v>2009.1540965653001</v>
      </c>
    </row>
    <row r="163" spans="1:56" x14ac:dyDescent="0.2">
      <c r="A163" s="170" t="s">
        <v>199</v>
      </c>
      <c r="B163" s="171">
        <v>9.9290485878085005E-2</v>
      </c>
      <c r="C163" s="171">
        <v>9.9376714891268994E-2</v>
      </c>
      <c r="D163" s="171">
        <v>0.10560774746427</v>
      </c>
      <c r="E163" s="171">
        <v>0.10877264798635</v>
      </c>
      <c r="F163" s="171">
        <v>0.10888651354732</v>
      </c>
      <c r="G163" s="171">
        <v>0.1245188993769</v>
      </c>
      <c r="H163" s="171">
        <v>0.15566509539213</v>
      </c>
      <c r="I163" s="171">
        <v>0.15524913850121999</v>
      </c>
      <c r="J163" s="171">
        <v>0.1703849754706</v>
      </c>
      <c r="K163" s="171">
        <v>0.17096204626169001</v>
      </c>
      <c r="L163" s="171">
        <v>0.36605843928651</v>
      </c>
      <c r="M163" s="171">
        <v>0.43799415021787003</v>
      </c>
      <c r="N163" s="171">
        <v>0.44834182575143999</v>
      </c>
      <c r="O163" s="171">
        <v>0.49944067522344998</v>
      </c>
      <c r="P163" s="171">
        <v>0.44358774355816</v>
      </c>
      <c r="Q163" s="171">
        <v>0.46379151920273998</v>
      </c>
      <c r="R163" s="171">
        <v>0.46750550073316999</v>
      </c>
      <c r="S163" s="171">
        <v>0.47272865806690001</v>
      </c>
      <c r="T163" s="171">
        <v>0.54546375684949999</v>
      </c>
      <c r="U163" s="171">
        <v>0.54711941777705997</v>
      </c>
      <c r="V163" s="171">
        <v>0.55302212663264005</v>
      </c>
      <c r="W163" s="171">
        <v>0.49766787729049999</v>
      </c>
      <c r="X163" s="171">
        <v>0.49914820133288001</v>
      </c>
      <c r="Y163" s="171">
        <v>0.50073114455677004</v>
      </c>
      <c r="Z163" s="171">
        <v>0.47942773882702999</v>
      </c>
      <c r="AA163" s="171">
        <v>0.47042547824344</v>
      </c>
      <c r="AB163" s="171">
        <v>0.47186840131497998</v>
      </c>
      <c r="AC163" s="171">
        <v>0.48194159902157002</v>
      </c>
      <c r="AD163" s="171">
        <v>0.49718241919497003</v>
      </c>
      <c r="AE163" s="171">
        <v>0.51366563627927997</v>
      </c>
      <c r="AF163" s="171">
        <v>0.68053802458094004</v>
      </c>
      <c r="AG163" s="171">
        <v>0.69561660953988003</v>
      </c>
      <c r="AH163" s="171">
        <v>0.81849236254962998</v>
      </c>
      <c r="AI163" s="171">
        <v>0.70847908108815005</v>
      </c>
      <c r="AJ163" s="171">
        <v>0.68665234653593998</v>
      </c>
      <c r="AK163" s="171">
        <v>0.74191211469226004</v>
      </c>
      <c r="AL163" s="171">
        <v>0.74458708241265004</v>
      </c>
      <c r="AM163" s="171">
        <v>0.67778060437446996</v>
      </c>
      <c r="AN163" s="171">
        <v>0.67777078002063995</v>
      </c>
      <c r="AO163" s="171">
        <v>0.69652746419939005</v>
      </c>
      <c r="AP163" s="171">
        <v>0.73121032216114001</v>
      </c>
      <c r="AQ163" s="171">
        <v>0.76176929939881</v>
      </c>
      <c r="AR163" s="171">
        <v>0.84722828138900996</v>
      </c>
      <c r="AS163" s="171">
        <v>0.94308484888548005</v>
      </c>
      <c r="AT163" s="171">
        <v>0.95923616089090002</v>
      </c>
      <c r="AU163" s="171">
        <v>1.1071969608094001</v>
      </c>
      <c r="AV163" s="171">
        <v>1.2105926514017</v>
      </c>
      <c r="AW163" s="171">
        <v>1.3114836803150001</v>
      </c>
      <c r="AX163" s="171">
        <v>1.4591001331658999</v>
      </c>
      <c r="AY163" s="171">
        <v>1.5151491176494001</v>
      </c>
      <c r="AZ163" s="171">
        <v>1.4553677711058</v>
      </c>
      <c r="BA163" s="171">
        <v>1.7065965325279999</v>
      </c>
      <c r="BB163" s="171">
        <v>2.2012471511687002</v>
      </c>
      <c r="BC163" s="171">
        <v>2.2883067238931001</v>
      </c>
      <c r="BD163" s="171">
        <v>2.3113819996754001</v>
      </c>
    </row>
    <row r="164" spans="1:56" x14ac:dyDescent="0.2">
      <c r="A164" s="170" t="s">
        <v>207</v>
      </c>
      <c r="B164" s="171">
        <v>52.008294778847997</v>
      </c>
      <c r="C164" s="171">
        <v>63.135758900841999</v>
      </c>
      <c r="D164" s="171">
        <v>80.941938210833001</v>
      </c>
      <c r="E164" s="171">
        <v>108.31743407619</v>
      </c>
      <c r="F164" s="171">
        <v>113.61280713474</v>
      </c>
      <c r="G164" s="171">
        <v>94.053835465787003</v>
      </c>
      <c r="H164" s="171">
        <v>115.76984523186999</v>
      </c>
      <c r="I164" s="171">
        <v>124.52564204042</v>
      </c>
      <c r="J164" s="171">
        <v>132.47897070846</v>
      </c>
      <c r="K164" s="171">
        <v>156.77644245005999</v>
      </c>
      <c r="L164" s="171">
        <v>192.72679592393001</v>
      </c>
      <c r="M164" s="171">
        <v>179.18898652348</v>
      </c>
      <c r="N164" s="171">
        <v>183.09736644015999</v>
      </c>
      <c r="O164" s="171">
        <v>182.07375187439999</v>
      </c>
      <c r="P164" s="171">
        <v>136.7350268701</v>
      </c>
      <c r="Q164" s="171">
        <v>135.66547521403001</v>
      </c>
      <c r="R164" s="171">
        <v>135.84667871696999</v>
      </c>
      <c r="S164" s="171">
        <v>147.24229623349001</v>
      </c>
      <c r="T164" s="171">
        <v>159.35622469502999</v>
      </c>
      <c r="U164" s="171">
        <v>160.54747529682001</v>
      </c>
      <c r="V164" s="171">
        <v>173.90235123986</v>
      </c>
      <c r="W164" s="171">
        <v>177.62552754478</v>
      </c>
      <c r="X164" s="171">
        <v>190.97311422806999</v>
      </c>
      <c r="Y164" s="171">
        <v>201.09021748929999</v>
      </c>
      <c r="Z164" s="171">
        <v>218.76322796334</v>
      </c>
      <c r="AA164" s="171">
        <v>217.15950785886</v>
      </c>
      <c r="AB164" s="171">
        <v>230.52035372789001</v>
      </c>
      <c r="AC164" s="171">
        <v>233.21680043192001</v>
      </c>
      <c r="AD164" s="171">
        <v>249.50277378620001</v>
      </c>
      <c r="AE164" s="171">
        <v>254.31744970602</v>
      </c>
      <c r="AF164" s="171">
        <v>265.24019534666002</v>
      </c>
      <c r="AG164" s="171">
        <v>275.79069417689999</v>
      </c>
      <c r="AH164" s="171">
        <v>293.72325440064998</v>
      </c>
      <c r="AI164" s="171">
        <v>308.32710086243998</v>
      </c>
      <c r="AJ164" s="171">
        <v>327.01922997757998</v>
      </c>
      <c r="AK164" s="171">
        <v>346.38372999083998</v>
      </c>
      <c r="AL164" s="171">
        <v>366.74346177682997</v>
      </c>
      <c r="AM164" s="171">
        <v>387.87977599869998</v>
      </c>
      <c r="AN164" s="171">
        <v>420.49325974604</v>
      </c>
      <c r="AO164" s="171">
        <v>444.02007927372</v>
      </c>
      <c r="AP164" s="171">
        <v>486.87701171523997</v>
      </c>
      <c r="AQ164" s="171">
        <v>509.21495373393998</v>
      </c>
      <c r="AR164" s="171">
        <v>539.34265964097995</v>
      </c>
      <c r="AS164" s="171">
        <v>547.19637428021997</v>
      </c>
      <c r="AT164" s="171">
        <v>585.92775081513003</v>
      </c>
      <c r="AU164" s="171">
        <v>611.44829335155998</v>
      </c>
      <c r="AV164" s="171">
        <v>609.50988318455995</v>
      </c>
      <c r="AW164" s="171">
        <v>603.32946170969001</v>
      </c>
      <c r="AX164" s="171">
        <v>580.04293160577004</v>
      </c>
      <c r="AY164" s="171">
        <v>579.80877324066</v>
      </c>
      <c r="AZ164" s="171">
        <v>577.10449997168996</v>
      </c>
      <c r="BA164" s="171">
        <v>590.32098227637005</v>
      </c>
      <c r="BB164" s="171">
        <v>620.43077084699996</v>
      </c>
      <c r="BC164" s="171">
        <v>635.43382995473996</v>
      </c>
      <c r="BD164" s="171">
        <v>652.51103489421996</v>
      </c>
    </row>
    <row r="165" spans="1:56" x14ac:dyDescent="0.2">
      <c r="A165" s="170" t="s">
        <v>209</v>
      </c>
      <c r="B165" s="171">
        <v>30.447054369655</v>
      </c>
      <c r="C165" s="171">
        <v>30.574404737462</v>
      </c>
      <c r="D165" s="171">
        <v>30.696909963206998</v>
      </c>
      <c r="E165" s="171">
        <v>33.406579578201999</v>
      </c>
      <c r="F165" s="171">
        <v>35.758303565195</v>
      </c>
      <c r="G165" s="171">
        <v>37.313172790048</v>
      </c>
      <c r="H165" s="171">
        <v>38.681598187349998</v>
      </c>
      <c r="I165" s="171">
        <v>40.765280002689998</v>
      </c>
      <c r="J165" s="171">
        <v>43.805512486504</v>
      </c>
      <c r="K165" s="171">
        <v>45.579206425879001</v>
      </c>
      <c r="L165" s="171">
        <v>44.739993386574</v>
      </c>
      <c r="M165" s="171">
        <v>52.965174203247997</v>
      </c>
      <c r="N165" s="171">
        <v>56.649343435062001</v>
      </c>
      <c r="O165" s="171">
        <v>59.918516369555</v>
      </c>
      <c r="P165" s="171">
        <v>61.794121768322</v>
      </c>
      <c r="Q165" s="171">
        <v>65.004439027580005</v>
      </c>
      <c r="R165" s="171">
        <v>67.733428282657997</v>
      </c>
      <c r="S165" s="171">
        <v>64.174840310340997</v>
      </c>
      <c r="T165" s="171">
        <v>64.188201812214999</v>
      </c>
      <c r="U165" s="171">
        <v>63.046610705090998</v>
      </c>
      <c r="V165" s="171">
        <v>66.147722541239006</v>
      </c>
      <c r="W165" s="171">
        <v>55.353614032913001</v>
      </c>
      <c r="X165" s="171">
        <v>51.112760682740003</v>
      </c>
      <c r="Y165" s="171">
        <v>44.869657488516999</v>
      </c>
      <c r="Z165" s="171">
        <v>41.344606171995999</v>
      </c>
      <c r="AA165" s="171">
        <v>46.695459153013999</v>
      </c>
      <c r="AB165" s="171">
        <v>54.643228491849001</v>
      </c>
      <c r="AC165" s="171">
        <v>59.572103450172001</v>
      </c>
      <c r="AD165" s="171">
        <v>59.496250889279999</v>
      </c>
      <c r="AE165" s="171">
        <v>42.239185353674003</v>
      </c>
      <c r="AF165" s="171">
        <v>50.636317774745002</v>
      </c>
      <c r="AG165" s="171">
        <v>54.412193155388998</v>
      </c>
      <c r="AH165" s="171">
        <v>57.999005416129997</v>
      </c>
      <c r="AI165" s="171">
        <v>61.940602559113003</v>
      </c>
      <c r="AJ165" s="171">
        <v>66.565259355652003</v>
      </c>
      <c r="AK165" s="171">
        <v>61.585684725237002</v>
      </c>
      <c r="AL165" s="171">
        <v>64.231736747632993</v>
      </c>
      <c r="AM165" s="171">
        <v>62.847157359773</v>
      </c>
      <c r="AN165" s="171">
        <v>63.297000034946997</v>
      </c>
      <c r="AO165" s="171">
        <v>58.892628749833001</v>
      </c>
      <c r="AP165" s="171">
        <v>60.895929073775001</v>
      </c>
      <c r="AQ165" s="171">
        <v>65.274704402474995</v>
      </c>
      <c r="AR165" s="171">
        <v>58.028055466089</v>
      </c>
      <c r="AS165" s="171">
        <v>58.982095814864998</v>
      </c>
      <c r="AT165" s="171">
        <v>50.088162672087002</v>
      </c>
      <c r="AU165" s="171">
        <v>57.947107162575001</v>
      </c>
      <c r="AV165" s="171">
        <v>59.954764482515998</v>
      </c>
      <c r="AW165" s="171">
        <v>59.883265312062001</v>
      </c>
      <c r="AX165" s="171">
        <v>58.960835325707997</v>
      </c>
      <c r="AY165" s="171">
        <v>59.137880867695998</v>
      </c>
      <c r="AZ165" s="171">
        <v>59.042837529629999</v>
      </c>
      <c r="BA165" s="171">
        <v>58.042142053730998</v>
      </c>
      <c r="BB165" s="171">
        <v>58.563004761450003</v>
      </c>
      <c r="BC165" s="171">
        <v>56.767929332568997</v>
      </c>
      <c r="BD165" s="171">
        <v>55.584486863999999</v>
      </c>
    </row>
    <row r="166" spans="1:56" x14ac:dyDescent="0.2">
      <c r="A166" s="170" t="s">
        <v>219</v>
      </c>
      <c r="B166" s="171">
        <v>3.4370677457140002</v>
      </c>
      <c r="C166" s="171">
        <v>3.4481177663960998</v>
      </c>
      <c r="D166" s="171">
        <v>3.6481350319325001</v>
      </c>
      <c r="E166" s="171">
        <v>4.7929307720940999</v>
      </c>
      <c r="F166" s="171">
        <v>4.5203857070181996</v>
      </c>
      <c r="G166" s="171">
        <v>3.5354380372027001</v>
      </c>
      <c r="H166" s="171">
        <v>3.4187239537748999</v>
      </c>
      <c r="I166" s="171">
        <v>3.5620260233346999</v>
      </c>
      <c r="J166" s="171">
        <v>3.2349981758594999</v>
      </c>
      <c r="K166" s="171">
        <v>3.3311178479188999</v>
      </c>
      <c r="L166" s="171">
        <v>3.9298135550998001</v>
      </c>
      <c r="M166" s="171">
        <v>3.8170533245041001</v>
      </c>
      <c r="N166" s="171">
        <v>3.9443945442261001</v>
      </c>
      <c r="O166" s="171">
        <v>3.9863471317488002</v>
      </c>
      <c r="P166" s="171">
        <v>3.6193601955891999</v>
      </c>
      <c r="Q166" s="171">
        <v>4.2631634061071999</v>
      </c>
      <c r="R166" s="171">
        <v>4.1566542811962002</v>
      </c>
      <c r="S166" s="171">
        <v>3.2098602288784002</v>
      </c>
      <c r="T166" s="171">
        <v>4.6236993208378996</v>
      </c>
      <c r="U166" s="171">
        <v>4.1646645101511002</v>
      </c>
      <c r="V166" s="171">
        <v>5.5465328379107</v>
      </c>
      <c r="W166" s="171">
        <v>4.9434033672312001</v>
      </c>
      <c r="X166" s="171">
        <v>4.6814326881042998</v>
      </c>
      <c r="Y166" s="171">
        <v>3.3441804862875002</v>
      </c>
      <c r="Z166" s="171">
        <v>4.9150020518654003</v>
      </c>
      <c r="AA166" s="171">
        <v>4.5979246615770002</v>
      </c>
      <c r="AB166" s="171">
        <v>4.5317785575452998</v>
      </c>
      <c r="AC166" s="171">
        <v>5.4796207340210996</v>
      </c>
      <c r="AD166" s="171">
        <v>4.9223214969997997</v>
      </c>
      <c r="AE166" s="171">
        <v>5.4435247432276004</v>
      </c>
      <c r="AF166" s="171">
        <v>5.9999816382116</v>
      </c>
      <c r="AG166" s="171">
        <v>6.5484084407239003</v>
      </c>
      <c r="AH166" s="171">
        <v>7.9984554678817004</v>
      </c>
      <c r="AI166" s="171">
        <v>8.2142648562081995</v>
      </c>
      <c r="AJ166" s="171">
        <v>9.2338187974073005</v>
      </c>
      <c r="AK166" s="171">
        <v>10.868642204867999</v>
      </c>
      <c r="AL166" s="171">
        <v>13.280423155253001</v>
      </c>
      <c r="AM166" s="171">
        <v>14.400520287546</v>
      </c>
      <c r="AN166" s="171">
        <v>15.376715569470001</v>
      </c>
      <c r="AO166" s="171">
        <v>15.928105178914</v>
      </c>
      <c r="AP166" s="171">
        <v>16.912918524163</v>
      </c>
      <c r="AQ166" s="171">
        <v>16.239281567406</v>
      </c>
      <c r="AR166" s="171">
        <v>17.524653199517999</v>
      </c>
      <c r="AS166" s="171">
        <v>17.623541094008001</v>
      </c>
      <c r="AT166" s="171">
        <v>18.515977947269999</v>
      </c>
      <c r="AU166" s="171">
        <v>21.558324387507</v>
      </c>
      <c r="AV166" s="171">
        <v>23.936295505149999</v>
      </c>
      <c r="AW166" s="171">
        <v>23.662734883106999</v>
      </c>
      <c r="AX166" s="171">
        <v>23.647132359103001</v>
      </c>
      <c r="AY166" s="171">
        <v>23.470809729589</v>
      </c>
      <c r="AZ166" s="171">
        <v>21.668500643914999</v>
      </c>
      <c r="BA166" s="171">
        <v>23.603220897993999</v>
      </c>
      <c r="BB166" s="171">
        <v>21.443426097579</v>
      </c>
      <c r="BC166" s="171">
        <v>21.703553195872001</v>
      </c>
      <c r="BD166" s="171">
        <v>21.867829623024001</v>
      </c>
    </row>
    <row r="167" spans="1:56" x14ac:dyDescent="0.2">
      <c r="A167" s="170" t="s">
        <v>208</v>
      </c>
      <c r="B167" s="171">
        <v>1.3492270711976999</v>
      </c>
      <c r="C167" s="171">
        <v>1.348805452086</v>
      </c>
      <c r="D167" s="171">
        <v>1.4312332637011</v>
      </c>
      <c r="E167" s="171">
        <v>1.5399338091709001</v>
      </c>
      <c r="F167" s="171">
        <v>1.6497056450622001</v>
      </c>
      <c r="G167" s="171">
        <v>1.7995471395928</v>
      </c>
      <c r="H167" s="171">
        <v>1.8841224781865</v>
      </c>
      <c r="I167" s="171">
        <v>2.0045714992204</v>
      </c>
      <c r="J167" s="171">
        <v>1.9599427830063001</v>
      </c>
      <c r="K167" s="171">
        <v>2.1683124413003001</v>
      </c>
      <c r="L167" s="171">
        <v>2.2436422115245001</v>
      </c>
      <c r="M167" s="171">
        <v>2.214902879467</v>
      </c>
      <c r="N167" s="171">
        <v>2.1210261390635998</v>
      </c>
      <c r="O167" s="171">
        <v>2.1127230000844999</v>
      </c>
      <c r="P167" s="171">
        <v>2.2598838173922</v>
      </c>
      <c r="Q167" s="171">
        <v>2.3373489261632998</v>
      </c>
      <c r="R167" s="171">
        <v>2.2366157791328001</v>
      </c>
      <c r="S167" s="171">
        <v>2.2533991372558</v>
      </c>
      <c r="T167" s="171">
        <v>2.1669661633642998</v>
      </c>
      <c r="U167" s="171">
        <v>2.2776164257528002</v>
      </c>
      <c r="V167" s="171">
        <v>2.3651885109777999</v>
      </c>
      <c r="W167" s="171">
        <v>2.3783632355380999</v>
      </c>
      <c r="X167" s="171">
        <v>2.6138042245625002</v>
      </c>
      <c r="Y167" s="171">
        <v>2.5521840437866001</v>
      </c>
      <c r="Z167" s="171">
        <v>2.6066713209021999</v>
      </c>
      <c r="AA167" s="171">
        <v>2.7546577186775001</v>
      </c>
      <c r="AB167" s="171">
        <v>2.9715507012070002</v>
      </c>
      <c r="AC167" s="171">
        <v>3.2689837795661001</v>
      </c>
      <c r="AD167" s="171">
        <v>3.6668401397774999</v>
      </c>
      <c r="AE167" s="171">
        <v>4.0462236781217999</v>
      </c>
      <c r="AF167" s="171">
        <v>3.9891199046436001</v>
      </c>
      <c r="AG167" s="171">
        <v>4.5132921227953</v>
      </c>
      <c r="AH167" s="171">
        <v>4.6805305403339004</v>
      </c>
      <c r="AI167" s="171">
        <v>4.5436701151754999</v>
      </c>
      <c r="AJ167" s="171">
        <v>5.1770127773932</v>
      </c>
      <c r="AK167" s="171">
        <v>5.7486262466660003</v>
      </c>
      <c r="AL167" s="171">
        <v>5.6141865841419003</v>
      </c>
      <c r="AM167" s="171">
        <v>6.2195241043541003</v>
      </c>
      <c r="AN167" s="171">
        <v>6.4442571631690004</v>
      </c>
      <c r="AO167" s="171">
        <v>6.5929524022115</v>
      </c>
      <c r="AP167" s="171">
        <v>6.9781173141102997</v>
      </c>
      <c r="AQ167" s="171">
        <v>7.4789697637783004</v>
      </c>
      <c r="AR167" s="171">
        <v>7.3640895728198004</v>
      </c>
      <c r="AS167" s="171">
        <v>7.8408817193202003</v>
      </c>
      <c r="AT167" s="171">
        <v>8.3827252868917004</v>
      </c>
      <c r="AU167" s="171">
        <v>9.2183703808257995</v>
      </c>
      <c r="AV167" s="171">
        <v>10.297131029434</v>
      </c>
      <c r="AW167" s="171">
        <v>10.202899798263999</v>
      </c>
      <c r="AX167" s="171">
        <v>10.735522904912999</v>
      </c>
      <c r="AY167" s="171">
        <v>11.028839511072</v>
      </c>
      <c r="AZ167" s="171">
        <v>10.814944961145001</v>
      </c>
      <c r="BA167" s="171">
        <v>13.124116565684</v>
      </c>
      <c r="BB167" s="171">
        <v>14.543786145525001</v>
      </c>
      <c r="BC167" s="171">
        <v>13.717002602206</v>
      </c>
      <c r="BD167" s="171">
        <v>14.202340090674999</v>
      </c>
    </row>
    <row r="168" spans="1:56" x14ac:dyDescent="0.2">
      <c r="A168" s="170" t="s">
        <v>212</v>
      </c>
      <c r="B168" s="171">
        <v>8.0007723205585002</v>
      </c>
      <c r="C168" s="171">
        <v>8.0237564296503994</v>
      </c>
      <c r="D168" s="171">
        <v>9.3814777867992003</v>
      </c>
      <c r="E168" s="171">
        <v>10.274793399591999</v>
      </c>
      <c r="F168" s="171">
        <v>10.721588309246</v>
      </c>
      <c r="G168" s="171">
        <v>10.753398319148999</v>
      </c>
      <c r="H168" s="171">
        <v>11.565751633850001</v>
      </c>
      <c r="I168" s="171">
        <v>12.674218616851</v>
      </c>
      <c r="J168" s="171">
        <v>14.21862771362</v>
      </c>
      <c r="K168" s="171">
        <v>15.185478477722</v>
      </c>
      <c r="L168" s="171">
        <v>15.238548826315</v>
      </c>
      <c r="M168" s="171">
        <v>16.366442775787</v>
      </c>
      <c r="N168" s="171">
        <v>17.028767333221001</v>
      </c>
      <c r="O168" s="171">
        <v>18.348495415182001</v>
      </c>
      <c r="P168" s="171">
        <v>18.214305788560999</v>
      </c>
      <c r="Q168" s="171">
        <v>19.009243175822998</v>
      </c>
      <c r="R168" s="171">
        <v>19.355317779576001</v>
      </c>
      <c r="S168" s="171">
        <v>19.74512683211</v>
      </c>
      <c r="T168" s="171">
        <v>22.213001695894</v>
      </c>
      <c r="U168" s="171">
        <v>23.518314597159002</v>
      </c>
      <c r="V168" s="171">
        <v>31.648203974278001</v>
      </c>
      <c r="W168" s="171">
        <v>33.476164086910998</v>
      </c>
      <c r="X168" s="171">
        <v>34.190273512783001</v>
      </c>
      <c r="Y168" s="171">
        <v>39.465578950975001</v>
      </c>
      <c r="Z168" s="171">
        <v>41.644119536292003</v>
      </c>
      <c r="AA168" s="171">
        <v>41.341210565940997</v>
      </c>
      <c r="AB168" s="171">
        <v>42.520792206130999</v>
      </c>
      <c r="AC168" s="171">
        <v>42.191682145805999</v>
      </c>
      <c r="AD168" s="171">
        <v>41.062469208937998</v>
      </c>
      <c r="AE168" s="171">
        <v>41.408169232432002</v>
      </c>
      <c r="AF168" s="171">
        <v>45.519344674225003</v>
      </c>
      <c r="AG168" s="171">
        <v>45.906584327476999</v>
      </c>
      <c r="AH168" s="171">
        <v>45.217156690792002</v>
      </c>
      <c r="AI168" s="171">
        <v>42.442591151500999</v>
      </c>
      <c r="AJ168" s="171">
        <v>44.523019074445997</v>
      </c>
      <c r="AK168" s="171">
        <v>41.731486764373997</v>
      </c>
      <c r="AL168" s="171">
        <v>41.969425222871998</v>
      </c>
      <c r="AM168" s="171">
        <v>43.358307239216998</v>
      </c>
      <c r="AN168" s="171">
        <v>42.915515949639001</v>
      </c>
      <c r="AO168" s="171">
        <v>43.760727862628997</v>
      </c>
      <c r="AP168" s="171">
        <v>48.885856791362997</v>
      </c>
      <c r="AQ168" s="171">
        <v>51.336735434753997</v>
      </c>
      <c r="AR168" s="171">
        <v>50.151531863618999</v>
      </c>
      <c r="AS168" s="171">
        <v>52.625936265278</v>
      </c>
      <c r="AT168" s="171">
        <v>53.863071088364997</v>
      </c>
      <c r="AU168" s="171">
        <v>55.174629048048999</v>
      </c>
      <c r="AV168" s="171">
        <v>52.972389849614999</v>
      </c>
      <c r="AW168" s="171">
        <v>56.888052885653003</v>
      </c>
      <c r="AX168" s="171">
        <v>54.211705018688001</v>
      </c>
      <c r="AY168" s="171">
        <v>55.887649952951001</v>
      </c>
      <c r="AZ168" s="171">
        <v>53.876825046057</v>
      </c>
      <c r="BA168" s="171">
        <v>55.717929153132999</v>
      </c>
      <c r="BB168" s="171">
        <v>56.346650117849997</v>
      </c>
      <c r="BC168" s="171">
        <v>56.101337083688001</v>
      </c>
      <c r="BD168" s="171">
        <v>58.868050145779002</v>
      </c>
    </row>
    <row r="169" spans="1:56" x14ac:dyDescent="0.2">
      <c r="A169" s="170" t="s">
        <v>200</v>
      </c>
      <c r="B169" s="171">
        <v>2.7704640324773002E-3</v>
      </c>
      <c r="C169" s="171">
        <v>2.7705660405265E-3</v>
      </c>
      <c r="D169" s="171">
        <v>2.2414229538742E-3</v>
      </c>
      <c r="E169" s="171">
        <v>2.4984859812691002E-3</v>
      </c>
      <c r="F169" s="171">
        <v>2.6655957517392002E-3</v>
      </c>
      <c r="G169" s="171">
        <v>2.3195420195717999E-3</v>
      </c>
      <c r="H169" s="171">
        <v>1.8433627906847001E-3</v>
      </c>
      <c r="I169" s="171">
        <v>3.3712921389984999E-3</v>
      </c>
      <c r="J169" s="171">
        <v>2.8481800984477999E-3</v>
      </c>
      <c r="K169" s="171">
        <v>3.0151678125684002E-3</v>
      </c>
      <c r="L169" s="171">
        <v>3.2361403651261999E-3</v>
      </c>
      <c r="M169" s="171">
        <v>2.0713479882330001E-3</v>
      </c>
      <c r="N169" s="171">
        <v>1.8339886311844E-3</v>
      </c>
      <c r="O169" s="171">
        <v>2.9634483776843999E-3</v>
      </c>
      <c r="P169" s="171">
        <v>2.6439046162002999E-3</v>
      </c>
      <c r="Q169" s="171">
        <v>2.9428459246533E-3</v>
      </c>
      <c r="R169" s="171">
        <v>3.2617275328565998E-3</v>
      </c>
      <c r="S169" s="171">
        <v>4.5816937153048002E-3</v>
      </c>
      <c r="T169" s="171">
        <v>5.1269543640496996E-3</v>
      </c>
      <c r="U169" s="171">
        <v>5.2102202150863999E-3</v>
      </c>
      <c r="V169" s="171">
        <v>9.5399544461271003E-3</v>
      </c>
      <c r="W169" s="171">
        <v>5.4429488939395998E-3</v>
      </c>
      <c r="X169" s="171">
        <v>5.1708607110111E-3</v>
      </c>
      <c r="Y169" s="171">
        <v>6.4605253339745997E-3</v>
      </c>
      <c r="Z169" s="171">
        <v>5.5645785818118996E-3</v>
      </c>
      <c r="AA169" s="171">
        <v>5.8455360810073E-3</v>
      </c>
      <c r="AB169" s="171">
        <v>3.5012187004602002E-3</v>
      </c>
      <c r="AC169" s="171">
        <v>3.8365809983352001E-3</v>
      </c>
      <c r="AD169" s="171">
        <v>3.8419168573530999E-3</v>
      </c>
      <c r="AE169" s="171">
        <v>4.1084951342741996E-3</v>
      </c>
      <c r="AF169" s="171">
        <v>1.123684234091E-2</v>
      </c>
      <c r="AG169" s="171">
        <v>7.5195936927111E-3</v>
      </c>
      <c r="AH169" s="171">
        <v>7.5397519502044003E-3</v>
      </c>
      <c r="AI169" s="171">
        <v>7.9998065099579994E-3</v>
      </c>
      <c r="AJ169" s="171">
        <v>9.1091203768559007E-3</v>
      </c>
      <c r="AK169" s="171">
        <v>9.7272784327092996E-3</v>
      </c>
      <c r="AL169" s="171">
        <v>8.5387039917566004E-3</v>
      </c>
      <c r="AM169" s="171">
        <v>9.9377880361839008E-3</v>
      </c>
      <c r="AN169" s="171">
        <v>1.0397314374411999E-2</v>
      </c>
      <c r="AO169" s="171">
        <v>1.0620688801059999E-2</v>
      </c>
      <c r="AP169" s="171">
        <v>1.1498506740689E-2</v>
      </c>
      <c r="AQ169" s="171">
        <v>1.2030761788455E-2</v>
      </c>
      <c r="AR169" s="171">
        <v>1.2210631208018E-2</v>
      </c>
      <c r="AS169" s="171">
        <v>1.4896749354723999E-2</v>
      </c>
      <c r="AT169" s="171">
        <v>1.4878296214789E-2</v>
      </c>
      <c r="AU169" s="171">
        <v>1.4995960538314999E-2</v>
      </c>
      <c r="AV169" s="171">
        <v>1.5675013251326999E-2</v>
      </c>
      <c r="AW169" s="171">
        <v>1.6364719226256999E-2</v>
      </c>
      <c r="AX169" s="171">
        <v>1.720861364348E-2</v>
      </c>
      <c r="AY169" s="171">
        <v>1.6924944310588001E-2</v>
      </c>
      <c r="AZ169" s="171">
        <v>1.5589204172399999E-2</v>
      </c>
      <c r="BA169" s="171">
        <v>1.5944080239454001E-2</v>
      </c>
      <c r="BB169" s="171">
        <v>1.7287472785442001E-2</v>
      </c>
      <c r="BC169" s="171">
        <v>1.7340819504411999E-2</v>
      </c>
      <c r="BD169" s="171">
        <v>1.7572642798089001E-2</v>
      </c>
    </row>
    <row r="170" spans="1:56" x14ac:dyDescent="0.2">
      <c r="A170" s="170" t="s">
        <v>213</v>
      </c>
      <c r="B170" s="171">
        <v>6.5886019341346996E-2</v>
      </c>
      <c r="C170" s="171">
        <v>6.589983674272E-2</v>
      </c>
      <c r="D170" s="171">
        <v>7.0265366907691001E-2</v>
      </c>
      <c r="E170" s="171">
        <v>8.4505004737845002E-2</v>
      </c>
      <c r="F170" s="171">
        <v>0.10368140155284</v>
      </c>
      <c r="G170" s="171">
        <v>8.5682724600997004E-2</v>
      </c>
      <c r="H170" s="171">
        <v>8.4434214508603E-2</v>
      </c>
      <c r="I170" s="171">
        <v>8.9152808397958999E-2</v>
      </c>
      <c r="J170" s="171">
        <v>8.8483643053744995E-2</v>
      </c>
      <c r="K170" s="171">
        <v>9.5076961047452002E-2</v>
      </c>
      <c r="L170" s="171">
        <v>0.10237438979386999</v>
      </c>
      <c r="M170" s="171">
        <v>0.14450087699443001</v>
      </c>
      <c r="N170" s="171">
        <v>0.12818968108535</v>
      </c>
      <c r="O170" s="171">
        <v>0.14068113182264999</v>
      </c>
      <c r="P170" s="171">
        <v>0.12553862493164</v>
      </c>
      <c r="Q170" s="171">
        <v>0.124745932963</v>
      </c>
      <c r="R170" s="171">
        <v>9.8330672071247002E-2</v>
      </c>
      <c r="S170" s="171">
        <v>0.13044211543437001</v>
      </c>
      <c r="T170" s="171">
        <v>0.15897216834066</v>
      </c>
      <c r="U170" s="171">
        <v>0.15321074696483999</v>
      </c>
      <c r="V170" s="171">
        <v>0.15859668055769</v>
      </c>
      <c r="W170" s="171">
        <v>0.16447647450316</v>
      </c>
      <c r="X170" s="171">
        <v>0.18056570854219001</v>
      </c>
      <c r="Y170" s="171">
        <v>0.18261176625244999</v>
      </c>
      <c r="Z170" s="171">
        <v>0.18765666653456001</v>
      </c>
      <c r="AA170" s="171">
        <v>0.17030705529899001</v>
      </c>
      <c r="AB170" s="171">
        <v>0.1718244825851</v>
      </c>
      <c r="AC170" s="171">
        <v>0.17706291883606001</v>
      </c>
      <c r="AD170" s="171">
        <v>0.18220776560411001</v>
      </c>
      <c r="AE170" s="171">
        <v>0.18191745749509</v>
      </c>
      <c r="AF170" s="171">
        <v>0.23283618419671001</v>
      </c>
      <c r="AG170" s="171">
        <v>0.25546196278798</v>
      </c>
      <c r="AH170" s="171">
        <v>0.26776064906614</v>
      </c>
      <c r="AI170" s="171">
        <v>0.27804536700819998</v>
      </c>
      <c r="AJ170" s="171">
        <v>0.2865108697498</v>
      </c>
      <c r="AK170" s="171">
        <v>0.29890178740389001</v>
      </c>
      <c r="AL170" s="171">
        <v>0.29983683151381002</v>
      </c>
      <c r="AM170" s="171">
        <v>0.32374994771832</v>
      </c>
      <c r="AN170" s="171">
        <v>0.32838052057640998</v>
      </c>
      <c r="AO170" s="171">
        <v>0.32786898874595</v>
      </c>
      <c r="AP170" s="171">
        <v>0.35846058769569</v>
      </c>
      <c r="AQ170" s="171">
        <v>0.37283870559784998</v>
      </c>
      <c r="AR170" s="171">
        <v>0.37192695153986999</v>
      </c>
      <c r="AS170" s="171">
        <v>0.39307435950899</v>
      </c>
      <c r="AT170" s="171">
        <v>0.37445035218075001</v>
      </c>
      <c r="AU170" s="171">
        <v>0.33363760432138001</v>
      </c>
      <c r="AV170" s="171">
        <v>0.32362360432315002</v>
      </c>
      <c r="AW170" s="171">
        <v>0.29193529147584002</v>
      </c>
      <c r="AX170" s="171">
        <v>0.32517694395171998</v>
      </c>
      <c r="AY170" s="171">
        <v>0.31934492049733998</v>
      </c>
      <c r="AZ170" s="171">
        <v>0.30770813517088003</v>
      </c>
      <c r="BA170" s="171">
        <v>0.33264157652465998</v>
      </c>
      <c r="BB170" s="171">
        <v>0.29904639756056001</v>
      </c>
      <c r="BC170" s="171">
        <v>0.29983044816095999</v>
      </c>
      <c r="BD170" s="171">
        <v>0.31454544924377997</v>
      </c>
    </row>
    <row r="171" spans="1:56" x14ac:dyDescent="0.2">
      <c r="A171" s="170" t="s">
        <v>211</v>
      </c>
      <c r="B171" s="171">
        <v>0.36636767236238998</v>
      </c>
      <c r="C171" s="171">
        <v>0.36645598435741</v>
      </c>
      <c r="D171" s="171">
        <v>0.36471678333898</v>
      </c>
      <c r="E171" s="171">
        <v>0.37718667362436997</v>
      </c>
      <c r="F171" s="171">
        <v>0.40654912740510002</v>
      </c>
      <c r="G171" s="171">
        <v>0.42204950900882998</v>
      </c>
      <c r="H171" s="171">
        <v>0.43734231996660999</v>
      </c>
      <c r="I171" s="171">
        <v>0.45260520118907999</v>
      </c>
      <c r="J171" s="171">
        <v>0.45980504742130002</v>
      </c>
      <c r="K171" s="171">
        <v>0.52959262605380997</v>
      </c>
      <c r="L171" s="171">
        <v>0.52001227492255997</v>
      </c>
      <c r="M171" s="171">
        <v>0.49814700119105998</v>
      </c>
      <c r="N171" s="171">
        <v>0.49899241103211001</v>
      </c>
      <c r="O171" s="171">
        <v>0.52117184443560005</v>
      </c>
      <c r="P171" s="171">
        <v>0.48912878618299999</v>
      </c>
      <c r="Q171" s="171">
        <v>0.53863181285021</v>
      </c>
      <c r="R171" s="171">
        <v>0.59675785316526997</v>
      </c>
      <c r="S171" s="171">
        <v>0.89950365473955995</v>
      </c>
      <c r="T171" s="171">
        <v>0.91331837484714995</v>
      </c>
      <c r="U171" s="171">
        <v>0.80412414104533003</v>
      </c>
      <c r="V171" s="171">
        <v>0.63298046167398003</v>
      </c>
      <c r="W171" s="171">
        <v>0.84122909143159996</v>
      </c>
      <c r="X171" s="171">
        <v>0.51954570686583001</v>
      </c>
      <c r="Y171" s="171">
        <v>0.50653922360440995</v>
      </c>
      <c r="Z171" s="171">
        <v>0.52337496511701997</v>
      </c>
      <c r="AA171" s="171">
        <v>0.56746205266946004</v>
      </c>
      <c r="AB171" s="171">
        <v>0.63967088144912998</v>
      </c>
      <c r="AC171" s="171">
        <v>0.61934458832475003</v>
      </c>
      <c r="AD171" s="171">
        <v>0.65415048359220995</v>
      </c>
      <c r="AE171" s="171">
        <v>0.68043916032132001</v>
      </c>
      <c r="AF171" s="171">
        <v>0.43163590648936001</v>
      </c>
      <c r="AG171" s="171">
        <v>0.54943096245929002</v>
      </c>
      <c r="AH171" s="171">
        <v>0.5797800035067</v>
      </c>
      <c r="AI171" s="171">
        <v>0.61686172335264999</v>
      </c>
      <c r="AJ171" s="171">
        <v>0.61245987512354005</v>
      </c>
      <c r="AK171" s="171">
        <v>0.56748893689461999</v>
      </c>
      <c r="AL171" s="171">
        <v>0.71160244030087005</v>
      </c>
      <c r="AM171" s="171">
        <v>0.66723069205527996</v>
      </c>
      <c r="AN171" s="171">
        <v>0.64676686461586996</v>
      </c>
      <c r="AO171" s="171">
        <v>0.65274151495097998</v>
      </c>
      <c r="AP171" s="171">
        <v>0.71026414987337005</v>
      </c>
      <c r="AQ171" s="171">
        <v>0.86844236815923004</v>
      </c>
      <c r="AR171" s="171">
        <v>0.97437265596709999</v>
      </c>
      <c r="AS171" s="171">
        <v>1.1227343389908</v>
      </c>
      <c r="AT171" s="171">
        <v>1.207016712725</v>
      </c>
      <c r="AU171" s="171">
        <v>1.0223888279311</v>
      </c>
      <c r="AV171" s="171">
        <v>1.0587268059578001</v>
      </c>
      <c r="AW171" s="171">
        <v>1.0446301773144</v>
      </c>
      <c r="AX171" s="171">
        <v>1.2107644851793</v>
      </c>
      <c r="AY171" s="171">
        <v>1.2073052647682001</v>
      </c>
      <c r="AZ171" s="171">
        <v>1.2307371868728001</v>
      </c>
      <c r="BA171" s="171">
        <v>1.4723702537061001</v>
      </c>
      <c r="BB171" s="171">
        <v>1.4668426011563001</v>
      </c>
      <c r="BC171" s="171">
        <v>1.4104253426916</v>
      </c>
      <c r="BD171" s="171">
        <v>1.4617844659099</v>
      </c>
    </row>
    <row r="172" spans="1:56" x14ac:dyDescent="0.2">
      <c r="A172" s="170" t="s">
        <v>120</v>
      </c>
      <c r="B172" s="171">
        <v>1.6022933563854</v>
      </c>
      <c r="C172" s="171">
        <v>1.6115186371736001</v>
      </c>
      <c r="D172" s="171">
        <v>1.8548536726678</v>
      </c>
      <c r="E172" s="171">
        <v>2.0216751417027998</v>
      </c>
      <c r="F172" s="171">
        <v>2.0584895046970999</v>
      </c>
      <c r="G172" s="171">
        <v>2.3119535675929002</v>
      </c>
      <c r="H172" s="171">
        <v>2.3495287128971998</v>
      </c>
      <c r="I172" s="171">
        <v>2.4178409771718998</v>
      </c>
      <c r="J172" s="171">
        <v>2.5787805984293999</v>
      </c>
      <c r="K172" s="171">
        <v>2.4026662199419002</v>
      </c>
      <c r="L172" s="171">
        <v>2.0221725321483999</v>
      </c>
      <c r="M172" s="171">
        <v>2.0175047384461999</v>
      </c>
      <c r="N172" s="171">
        <v>1.8845052915286</v>
      </c>
      <c r="O172" s="171">
        <v>1.9479283880586</v>
      </c>
      <c r="P172" s="171">
        <v>1.9026823122843</v>
      </c>
      <c r="Q172" s="171">
        <v>2.0802445915684</v>
      </c>
      <c r="R172" s="171">
        <v>2.0631269553323999</v>
      </c>
      <c r="S172" s="171">
        <v>2.4664679530664002</v>
      </c>
      <c r="T172" s="171">
        <v>2.4398544770616</v>
      </c>
      <c r="U172" s="171">
        <v>2.4337765887308001</v>
      </c>
      <c r="V172" s="171">
        <v>2.5946446519045998</v>
      </c>
      <c r="W172" s="171">
        <v>3.3093205370490999</v>
      </c>
      <c r="X172" s="171">
        <v>3.7248800998166001</v>
      </c>
      <c r="Y172" s="171">
        <v>4.0456882042751001</v>
      </c>
      <c r="Z172" s="171">
        <v>4.6932360751701996</v>
      </c>
      <c r="AA172" s="171">
        <v>5.1333042232797998</v>
      </c>
      <c r="AB172" s="171">
        <v>4.5698372897767001</v>
      </c>
      <c r="AC172" s="171">
        <v>5.6022300619805003</v>
      </c>
      <c r="AD172" s="171">
        <v>5.8678990093949004</v>
      </c>
      <c r="AE172" s="171">
        <v>5.8262920343077003</v>
      </c>
      <c r="AF172" s="171">
        <v>5.7987796248664996</v>
      </c>
      <c r="AG172" s="171">
        <v>6.0363185454639003</v>
      </c>
      <c r="AH172" s="171">
        <v>6.0539416965669002</v>
      </c>
      <c r="AI172" s="171">
        <v>6.5794811866813996</v>
      </c>
      <c r="AJ172" s="171">
        <v>6.8292725093544</v>
      </c>
      <c r="AK172" s="171">
        <v>7.0326213016442001</v>
      </c>
      <c r="AL172" s="171">
        <v>7.3890820632823999</v>
      </c>
      <c r="AM172" s="171">
        <v>7.7785882190643001</v>
      </c>
      <c r="AN172" s="171">
        <v>7.0905365473598003</v>
      </c>
      <c r="AO172" s="171">
        <v>6.8984919953070998</v>
      </c>
      <c r="AP172" s="171">
        <v>6.7247408200208998</v>
      </c>
      <c r="AQ172" s="171">
        <v>7.0233493498566997</v>
      </c>
      <c r="AR172" s="171">
        <v>6.9977142107454</v>
      </c>
      <c r="AS172" s="171">
        <v>6.6349726245463998</v>
      </c>
      <c r="AT172" s="171">
        <v>6.8144718657613996</v>
      </c>
      <c r="AU172" s="171">
        <v>7.2648548877678998</v>
      </c>
      <c r="AV172" s="171">
        <v>7.3282688140382</v>
      </c>
      <c r="AW172" s="171">
        <v>6.6321382410406997</v>
      </c>
      <c r="AX172" s="171">
        <v>7.1022212570603998</v>
      </c>
      <c r="AY172" s="171">
        <v>8.1067761770929998</v>
      </c>
      <c r="AZ172" s="171">
        <v>6.6534605423861999</v>
      </c>
      <c r="BA172" s="171">
        <v>7.5320327184261</v>
      </c>
      <c r="BB172" s="171">
        <v>8.4657741591672995</v>
      </c>
      <c r="BC172" s="171">
        <v>9.2365139426033007</v>
      </c>
      <c r="BD172" s="171">
        <v>9.5433613033412001</v>
      </c>
    </row>
    <row r="173" spans="1:56" x14ac:dyDescent="0.2">
      <c r="A173" s="170" t="s">
        <v>214</v>
      </c>
      <c r="B173" s="171">
        <v>0.57125749030159001</v>
      </c>
      <c r="C173" s="171">
        <v>0.57127176395477997</v>
      </c>
      <c r="D173" s="171">
        <v>0.56842723460795996</v>
      </c>
      <c r="E173" s="171">
        <v>0.58810599191516</v>
      </c>
      <c r="F173" s="171">
        <v>0.63460670425745003</v>
      </c>
      <c r="G173" s="171">
        <v>0.65965362144504003</v>
      </c>
      <c r="H173" s="171">
        <v>0.68465783104544997</v>
      </c>
      <c r="I173" s="171">
        <v>0.70992807125915003</v>
      </c>
      <c r="J173" s="171">
        <v>0.72241835019106004</v>
      </c>
      <c r="K173" s="171">
        <v>0.83374212519334001</v>
      </c>
      <c r="L173" s="171">
        <v>0.81941534529342996</v>
      </c>
      <c r="M173" s="171">
        <v>0.91165678945036999</v>
      </c>
      <c r="N173" s="171">
        <v>0.83778690627829999</v>
      </c>
      <c r="O173" s="171">
        <v>0.89654277977369001</v>
      </c>
      <c r="P173" s="171">
        <v>0.89433382687227003</v>
      </c>
      <c r="Q173" s="171">
        <v>0.88179621071645997</v>
      </c>
      <c r="R173" s="171">
        <v>1.0146570681953999</v>
      </c>
      <c r="S173" s="171">
        <v>1.0418078389362</v>
      </c>
      <c r="T173" s="171">
        <v>0.94039628695097999</v>
      </c>
      <c r="U173" s="171">
        <v>0.89147837692262</v>
      </c>
      <c r="V173" s="171">
        <v>0.62867758659924</v>
      </c>
      <c r="W173" s="171">
        <v>0.47900652129287002</v>
      </c>
      <c r="X173" s="171">
        <v>0.37765264525109998</v>
      </c>
      <c r="Y173" s="171">
        <v>0.38725210980976998</v>
      </c>
      <c r="Z173" s="171">
        <v>0.38603094455554998</v>
      </c>
      <c r="AA173" s="171">
        <v>0.39657460272005002</v>
      </c>
      <c r="AB173" s="171">
        <v>0.41048308889125001</v>
      </c>
      <c r="AC173" s="171">
        <v>0.40814632279329</v>
      </c>
      <c r="AD173" s="171">
        <v>0.41802547676335999</v>
      </c>
      <c r="AE173" s="171">
        <v>0.43585511963327001</v>
      </c>
      <c r="AF173" s="171">
        <v>0.62533049857625</v>
      </c>
      <c r="AG173" s="171">
        <v>0.66268400495273005</v>
      </c>
      <c r="AH173" s="171">
        <v>0.73843687527569002</v>
      </c>
      <c r="AI173" s="171">
        <v>0.75237856227594002</v>
      </c>
      <c r="AJ173" s="171">
        <v>0.74210915131332</v>
      </c>
      <c r="AK173" s="171">
        <v>0.75439863314448996</v>
      </c>
      <c r="AL173" s="171">
        <v>0.77942817533982001</v>
      </c>
      <c r="AM173" s="171">
        <v>0.78959185726671</v>
      </c>
      <c r="AN173" s="171">
        <v>0.76313370921978996</v>
      </c>
      <c r="AO173" s="171">
        <v>0.77558444317976005</v>
      </c>
      <c r="AP173" s="171">
        <v>0.78845204548015002</v>
      </c>
      <c r="AQ173" s="171">
        <v>0.78831484726990997</v>
      </c>
      <c r="AR173" s="171">
        <v>0.77826456228329</v>
      </c>
      <c r="AS173" s="171">
        <v>0.78266534392591003</v>
      </c>
      <c r="AT173" s="171">
        <v>0.77319864883309997</v>
      </c>
      <c r="AU173" s="171">
        <v>0.82245937295980998</v>
      </c>
      <c r="AV173" s="171">
        <v>0.83783957895929995</v>
      </c>
      <c r="AW173" s="171">
        <v>0.83665119540681998</v>
      </c>
      <c r="AX173" s="171">
        <v>0.85623924729759004</v>
      </c>
      <c r="AY173" s="171">
        <v>0.84654455440904997</v>
      </c>
      <c r="AZ173" s="171">
        <v>0.78959065887691005</v>
      </c>
      <c r="BA173" s="171">
        <v>0.81719634828922005</v>
      </c>
      <c r="BB173" s="171">
        <v>0.83290798320459003</v>
      </c>
      <c r="BC173" s="171">
        <v>0.84957747722075005</v>
      </c>
      <c r="BD173" s="171">
        <v>0.86521620234770003</v>
      </c>
    </row>
    <row r="174" spans="1:56" x14ac:dyDescent="0.2">
      <c r="A174" s="170" t="s">
        <v>203</v>
      </c>
      <c r="B174" s="171">
        <v>3.6361768400541998E-2</v>
      </c>
      <c r="C174" s="171">
        <v>3.6332022244711999E-2</v>
      </c>
      <c r="D174" s="171">
        <v>4.4298209090293E-2</v>
      </c>
      <c r="E174" s="171">
        <v>4.4693127532394003E-2</v>
      </c>
      <c r="F174" s="171">
        <v>3.9795628693028003E-2</v>
      </c>
      <c r="G174" s="171">
        <v>4.8227005480039997E-2</v>
      </c>
      <c r="H174" s="171">
        <v>4.3700909951576002E-2</v>
      </c>
      <c r="I174" s="171">
        <v>4.8273680966339001E-2</v>
      </c>
      <c r="J174" s="171">
        <v>4.8282914193844999E-2</v>
      </c>
      <c r="K174" s="171">
        <v>4.7749245361440998E-2</v>
      </c>
      <c r="L174" s="171">
        <v>4.7201491094280998E-2</v>
      </c>
      <c r="M174" s="171">
        <v>4.6302658341339002E-2</v>
      </c>
      <c r="N174" s="171">
        <v>3.8946159820339998E-2</v>
      </c>
      <c r="O174" s="171">
        <v>4.2398134858651002E-2</v>
      </c>
      <c r="P174" s="171">
        <v>4.7167872685714998E-2</v>
      </c>
      <c r="Q174" s="171">
        <v>4.2602319098766002E-2</v>
      </c>
      <c r="R174" s="171">
        <v>5.4555073305165999E-2</v>
      </c>
      <c r="S174" s="171">
        <v>7.3669947102050007E-2</v>
      </c>
      <c r="T174" s="171">
        <v>7.9694205284757E-2</v>
      </c>
      <c r="U174" s="171">
        <v>9.9061151723779994E-2</v>
      </c>
      <c r="V174" s="171">
        <v>9.0966865028832999E-2</v>
      </c>
      <c r="W174" s="171">
        <v>8.5781159361929996E-2</v>
      </c>
      <c r="X174" s="171">
        <v>8.0077534087158994E-2</v>
      </c>
      <c r="Y174" s="171">
        <v>4.4608604654052003E-2</v>
      </c>
      <c r="Z174" s="171">
        <v>4.6391407613374E-2</v>
      </c>
      <c r="AA174" s="171">
        <v>2.8858000672455999E-2</v>
      </c>
      <c r="AB174" s="171">
        <v>2.8624815945717998E-2</v>
      </c>
      <c r="AC174" s="171">
        <v>1.7086140299409001E-2</v>
      </c>
      <c r="AD174" s="171">
        <v>2.3310400540127001E-2</v>
      </c>
      <c r="AE174" s="171">
        <v>2.36159275839E-2</v>
      </c>
      <c r="AF174" s="171">
        <v>1.7531629922864E-2</v>
      </c>
      <c r="AG174" s="171">
        <v>1.7135711869001001E-2</v>
      </c>
      <c r="AH174" s="171">
        <v>1.9710448890134E-2</v>
      </c>
      <c r="AI174" s="171">
        <v>2.3125928016472001E-2</v>
      </c>
      <c r="AJ174" s="171">
        <v>2.1855920957630001E-2</v>
      </c>
      <c r="AK174" s="171">
        <v>2.3175673597922001E-2</v>
      </c>
      <c r="AL174" s="171">
        <v>2.5556683255722999E-2</v>
      </c>
      <c r="AM174" s="171">
        <v>2.7736175424281001E-2</v>
      </c>
      <c r="AN174" s="171">
        <v>2.9191163508008999E-2</v>
      </c>
      <c r="AO174" s="171">
        <v>3.2185633506413999E-2</v>
      </c>
      <c r="AP174" s="171">
        <v>3.6092890483980997E-2</v>
      </c>
      <c r="AQ174" s="171">
        <v>2.7711438435905001E-2</v>
      </c>
      <c r="AR174" s="171">
        <v>2.8386110386131001E-2</v>
      </c>
      <c r="AS174" s="171">
        <v>3.3309952202922002E-2</v>
      </c>
      <c r="AT174" s="171">
        <v>3.7174070559986998E-2</v>
      </c>
      <c r="AU174" s="171">
        <v>3.7931934366617001E-2</v>
      </c>
      <c r="AV174" s="171">
        <v>4.1043516083003002E-2</v>
      </c>
      <c r="AW174" s="171">
        <v>3.7445034971382997E-2</v>
      </c>
      <c r="AX174" s="171">
        <v>2.817929525984E-2</v>
      </c>
      <c r="AY174" s="171">
        <v>3.5009301110521002E-2</v>
      </c>
      <c r="AZ174" s="171">
        <v>3.2488598726474999E-2</v>
      </c>
      <c r="BA174" s="171">
        <v>2.8839554496256001E-2</v>
      </c>
      <c r="BB174" s="171">
        <v>2.8732073625324001E-2</v>
      </c>
      <c r="BC174" s="171">
        <v>2.8763849567220001E-2</v>
      </c>
      <c r="BD174" s="171">
        <v>2.8653081338532001E-2</v>
      </c>
    </row>
    <row r="175" spans="1:56" x14ac:dyDescent="0.2">
      <c r="A175" s="170" t="s">
        <v>206</v>
      </c>
      <c r="B175" s="171">
        <v>1.4399762279976001E-2</v>
      </c>
      <c r="C175" s="171">
        <v>1.4403834712555E-2</v>
      </c>
      <c r="D175" s="171">
        <v>1.4333765522321001E-2</v>
      </c>
      <c r="E175" s="171">
        <v>1.4831913970869999E-2</v>
      </c>
      <c r="F175" s="171">
        <v>1.6005286315025999E-2</v>
      </c>
      <c r="G175" s="171">
        <v>1.6625542707087E-2</v>
      </c>
      <c r="H175" s="171">
        <v>1.7237771780555002E-2</v>
      </c>
      <c r="I175" s="171">
        <v>1.7849076535805E-2</v>
      </c>
      <c r="J175" s="171">
        <v>1.8137995269964999E-2</v>
      </c>
      <c r="K175" s="171">
        <v>2.0929874348814999E-2</v>
      </c>
      <c r="L175" s="171">
        <v>2.0546379443356001E-2</v>
      </c>
      <c r="M175" s="171">
        <v>1.9671183393168E-2</v>
      </c>
      <c r="N175" s="171">
        <v>1.8261016732395999E-2</v>
      </c>
      <c r="O175" s="171">
        <v>1.9992401645179E-2</v>
      </c>
      <c r="P175" s="171">
        <v>1.9304790883453E-2</v>
      </c>
      <c r="Q175" s="171">
        <v>1.9239903955549E-2</v>
      </c>
      <c r="R175" s="171">
        <v>2.2066509670930001E-2</v>
      </c>
      <c r="S175" s="171">
        <v>3.1105772215187E-2</v>
      </c>
      <c r="T175" s="171">
        <v>2.8552590512409999E-2</v>
      </c>
      <c r="U175" s="171">
        <v>2.6330346501112999E-2</v>
      </c>
      <c r="V175" s="171">
        <v>3.8585597398028998E-2</v>
      </c>
      <c r="W175" s="171">
        <v>5.1421833422940003E-2</v>
      </c>
      <c r="X175" s="171">
        <v>4.3547243431995002E-2</v>
      </c>
      <c r="Y175" s="171">
        <v>4.2435366088146E-2</v>
      </c>
      <c r="Z175" s="171">
        <v>5.1720081101704E-2</v>
      </c>
      <c r="AA175" s="171">
        <v>5.3165404545518997E-2</v>
      </c>
      <c r="AB175" s="171">
        <v>5.5050708754872002E-2</v>
      </c>
      <c r="AC175" s="171">
        <v>5.4673865570570003E-2</v>
      </c>
      <c r="AD175" s="171">
        <v>5.5956975959846E-2</v>
      </c>
      <c r="AE175" s="171">
        <v>5.8384806889724E-2</v>
      </c>
      <c r="AF175" s="171">
        <v>5.4676384600438999E-2</v>
      </c>
      <c r="AG175" s="171">
        <v>5.5775611305705998E-2</v>
      </c>
      <c r="AH175" s="171">
        <v>6.4417652432219003E-2</v>
      </c>
      <c r="AI175" s="171">
        <v>7.2985385867726002E-2</v>
      </c>
      <c r="AJ175" s="171">
        <v>8.2602770371745002E-2</v>
      </c>
      <c r="AK175" s="171">
        <v>8.9278997370938001E-2</v>
      </c>
      <c r="AL175" s="171">
        <v>9.5189528337353002E-2</v>
      </c>
      <c r="AM175" s="171">
        <v>9.7832479567201994E-2</v>
      </c>
      <c r="AN175" s="171">
        <v>0.10466223994453</v>
      </c>
      <c r="AO175" s="171">
        <v>0.11462655709208</v>
      </c>
      <c r="AP175" s="171">
        <v>0.12361400685575</v>
      </c>
      <c r="AQ175" s="171">
        <v>0.12725173075522</v>
      </c>
      <c r="AR175" s="171">
        <v>0.13277007621983</v>
      </c>
      <c r="AS175" s="171">
        <v>0.13341219550482</v>
      </c>
      <c r="AT175" s="171">
        <v>0.13161031062101999</v>
      </c>
      <c r="AU175" s="171">
        <v>0.14071795177235999</v>
      </c>
      <c r="AV175" s="171">
        <v>0.1464036490418</v>
      </c>
      <c r="AW175" s="171">
        <v>0.14909879932434</v>
      </c>
      <c r="AX175" s="171">
        <v>0.15250172403344001</v>
      </c>
      <c r="AY175" s="171">
        <v>0.15910105078303</v>
      </c>
      <c r="AZ175" s="171">
        <v>0.15406379054687999</v>
      </c>
      <c r="BA175" s="171">
        <v>0.15833310063059999</v>
      </c>
      <c r="BB175" s="171">
        <v>0.14121121239272</v>
      </c>
      <c r="BC175" s="171">
        <v>0.14563546479766001</v>
      </c>
      <c r="BD175" s="171">
        <v>0.14772185881892999</v>
      </c>
    </row>
    <row r="176" spans="1:56" x14ac:dyDescent="0.2">
      <c r="A176" s="170" t="s">
        <v>220</v>
      </c>
      <c r="B176" s="171">
        <v>0.62704970179770003</v>
      </c>
      <c r="C176" s="171">
        <v>0.62737421196535004</v>
      </c>
      <c r="D176" s="171">
        <v>0.72190924076331997</v>
      </c>
      <c r="E176" s="171">
        <v>0.75070899267390001</v>
      </c>
      <c r="F176" s="171">
        <v>0.67663956366824995</v>
      </c>
      <c r="G176" s="171">
        <v>0.7518794261442</v>
      </c>
      <c r="H176" s="171">
        <v>0.71482586953145999</v>
      </c>
      <c r="I176" s="171">
        <v>0.78277362260341998</v>
      </c>
      <c r="J176" s="171">
        <v>0.80188444665785996</v>
      </c>
      <c r="K176" s="171">
        <v>0.79259159827063996</v>
      </c>
      <c r="L176" s="171">
        <v>0.77465450354966003</v>
      </c>
      <c r="M176" s="171">
        <v>0.65728489565936998</v>
      </c>
      <c r="N176" s="171">
        <v>0.58205036653877995</v>
      </c>
      <c r="O176" s="171">
        <v>0.42830340764293001</v>
      </c>
      <c r="P176" s="171">
        <v>0.37829569980688998</v>
      </c>
      <c r="Q176" s="171">
        <v>0.49122914697094999</v>
      </c>
      <c r="R176" s="171">
        <v>0.49725449493717</v>
      </c>
      <c r="S176" s="171">
        <v>0.39472672882547</v>
      </c>
      <c r="T176" s="171">
        <v>0.48073297245183</v>
      </c>
      <c r="U176" s="171">
        <v>0.57152432983493995</v>
      </c>
      <c r="V176" s="171">
        <v>1.0975990193114999</v>
      </c>
      <c r="W176" s="171">
        <v>1.2519113855344</v>
      </c>
      <c r="X176" s="171">
        <v>1.2247983114593</v>
      </c>
      <c r="Y176" s="171">
        <v>1.2303079250179001</v>
      </c>
      <c r="Z176" s="171">
        <v>1.2370725380142</v>
      </c>
      <c r="AA176" s="171">
        <v>1.2612438349095001</v>
      </c>
      <c r="AB176" s="171">
        <v>1.2451338260691001</v>
      </c>
      <c r="AC176" s="171">
        <v>1.2817807423637999</v>
      </c>
      <c r="AD176" s="171">
        <v>1.3025564444124</v>
      </c>
      <c r="AE176" s="171">
        <v>1.2755263830968999</v>
      </c>
      <c r="AF176" s="171">
        <v>1.4802062052161</v>
      </c>
      <c r="AG176" s="171">
        <v>1.5205779487327999</v>
      </c>
      <c r="AH176" s="171">
        <v>1.1182377614379</v>
      </c>
      <c r="AI176" s="171">
        <v>1.2347735616405999</v>
      </c>
      <c r="AJ176" s="171">
        <v>1.3938866406952</v>
      </c>
      <c r="AK176" s="171">
        <v>1.6888345029659</v>
      </c>
      <c r="AL176" s="171">
        <v>1.5314344808339</v>
      </c>
      <c r="AM176" s="171">
        <v>1.4147721994606</v>
      </c>
      <c r="AN176" s="171">
        <v>1.4601284135549999</v>
      </c>
      <c r="AO176" s="171">
        <v>1.4519829824742001</v>
      </c>
      <c r="AP176" s="171">
        <v>1.7497235094185</v>
      </c>
      <c r="AQ176" s="171">
        <v>1.9565543306527</v>
      </c>
      <c r="AR176" s="171">
        <v>2.4448828498697002</v>
      </c>
      <c r="AS176" s="171">
        <v>2.2883185114970002</v>
      </c>
      <c r="AT176" s="171">
        <v>2.6212417926973002</v>
      </c>
      <c r="AU176" s="171">
        <v>2.7260773095415001</v>
      </c>
      <c r="AV176" s="171">
        <v>2.9607309771370001</v>
      </c>
      <c r="AW176" s="171">
        <v>2.4503995776019001</v>
      </c>
      <c r="AX176" s="171">
        <v>2.1511952389884001</v>
      </c>
      <c r="AY176" s="171">
        <v>2.6613130799982998</v>
      </c>
      <c r="AZ176" s="171">
        <v>2.6043602349768999</v>
      </c>
      <c r="BA176" s="171">
        <v>2.7190994331276999</v>
      </c>
      <c r="BB176" s="171">
        <v>2.8628161337357998</v>
      </c>
      <c r="BC176" s="171">
        <v>2.4959644392907001</v>
      </c>
      <c r="BD176" s="171">
        <v>2.5764521751383</v>
      </c>
    </row>
    <row r="177" spans="1:56" x14ac:dyDescent="0.2">
      <c r="A177" s="170" t="s">
        <v>67</v>
      </c>
      <c r="B177" s="171">
        <v>43.897465788917998</v>
      </c>
      <c r="C177" s="171">
        <v>43.857514748796</v>
      </c>
      <c r="D177" s="171">
        <v>44.60313647401</v>
      </c>
      <c r="E177" s="171">
        <v>45.985660156190001</v>
      </c>
      <c r="F177" s="171">
        <v>46.735093737280003</v>
      </c>
      <c r="G177" s="171">
        <v>48.170281496047998</v>
      </c>
      <c r="H177" s="171">
        <v>49.172549256159002</v>
      </c>
      <c r="I177" s="171">
        <v>51.206517996347003</v>
      </c>
      <c r="J177" s="171">
        <v>57.436496905943002</v>
      </c>
      <c r="K177" s="171">
        <v>58.697995355723002</v>
      </c>
      <c r="L177" s="171">
        <v>62.752584518752997</v>
      </c>
      <c r="M177" s="171">
        <v>60.846316009295002</v>
      </c>
      <c r="N177" s="171">
        <v>59.089808252848002</v>
      </c>
      <c r="O177" s="171">
        <v>58.864232576111</v>
      </c>
      <c r="P177" s="171">
        <v>61.060996488562999</v>
      </c>
      <c r="Q177" s="171">
        <v>60.818379119743</v>
      </c>
      <c r="R177" s="171">
        <v>57.998532387368002</v>
      </c>
      <c r="S177" s="171">
        <v>59.831036614779002</v>
      </c>
      <c r="T177" s="171">
        <v>60.884178197829002</v>
      </c>
      <c r="U177" s="171">
        <v>60.447871531244999</v>
      </c>
      <c r="V177" s="171">
        <v>60.634845134258001</v>
      </c>
      <c r="W177" s="171">
        <v>52.668749441298999</v>
      </c>
      <c r="X177" s="171">
        <v>49.202926503636</v>
      </c>
      <c r="Y177" s="171">
        <v>48.169145285996997</v>
      </c>
      <c r="Z177" s="171">
        <v>45.399239302325</v>
      </c>
      <c r="AA177" s="171">
        <v>45.761437134487998</v>
      </c>
      <c r="AB177" s="171">
        <v>45.988964902387004</v>
      </c>
      <c r="AC177" s="171">
        <v>45.563657597384001</v>
      </c>
      <c r="AD177" s="171">
        <v>44.666815825683997</v>
      </c>
      <c r="AE177" s="171">
        <v>43.888517402585002</v>
      </c>
      <c r="AF177" s="171">
        <v>41.684475098028997</v>
      </c>
      <c r="AG177" s="171">
        <v>41.978480264844997</v>
      </c>
      <c r="AH177" s="171">
        <v>41.951648307380999</v>
      </c>
      <c r="AI177" s="171">
        <v>42.396005618634</v>
      </c>
      <c r="AJ177" s="171">
        <v>41.839919805080001</v>
      </c>
      <c r="AK177" s="171">
        <v>42.244424535057</v>
      </c>
      <c r="AL177" s="171">
        <v>42.256410709252997</v>
      </c>
      <c r="AM177" s="171">
        <v>41.335049444908002</v>
      </c>
      <c r="AN177" s="171">
        <v>41.162176177591</v>
      </c>
      <c r="AO177" s="171">
        <v>37.226824921879</v>
      </c>
      <c r="AP177" s="171">
        <v>39.911182860982002</v>
      </c>
      <c r="AQ177" s="171">
        <v>37.894281036774998</v>
      </c>
      <c r="AR177" s="171">
        <v>36.106411527161001</v>
      </c>
      <c r="AS177" s="171">
        <v>36.380330821774002</v>
      </c>
      <c r="AT177" s="171">
        <v>33.990215561840998</v>
      </c>
      <c r="AU177" s="171">
        <v>34.526026150208999</v>
      </c>
      <c r="AV177" s="171">
        <v>35.444633153116001</v>
      </c>
      <c r="AW177" s="171">
        <v>37.728843940825001</v>
      </c>
      <c r="AX177" s="171">
        <v>37.242688394014998</v>
      </c>
      <c r="AY177" s="171">
        <v>34.807362415509999</v>
      </c>
      <c r="AZ177" s="171">
        <v>32.643851265679999</v>
      </c>
      <c r="BA177" s="171">
        <v>36.648277308939001</v>
      </c>
      <c r="BB177" s="171">
        <v>33.188678505212998</v>
      </c>
      <c r="BC177" s="171">
        <v>31.148284794677</v>
      </c>
      <c r="BD177" s="171">
        <v>29.892541267475998</v>
      </c>
    </row>
    <row r="178" spans="1:56" x14ac:dyDescent="0.2">
      <c r="A178" s="170" t="s">
        <v>68</v>
      </c>
      <c r="B178" s="171">
        <v>9.6876531082557005</v>
      </c>
      <c r="C178" s="171">
        <v>9.7199699608942005</v>
      </c>
      <c r="D178" s="171">
        <v>9.4634053111065004</v>
      </c>
      <c r="E178" s="171">
        <v>10.792831583456</v>
      </c>
      <c r="F178" s="171">
        <v>11.636392965464999</v>
      </c>
      <c r="G178" s="171">
        <v>11.525324540645</v>
      </c>
      <c r="H178" s="171">
        <v>11.039449695218</v>
      </c>
      <c r="I178" s="171">
        <v>12.061438754768</v>
      </c>
      <c r="J178" s="171">
        <v>12.8265641825</v>
      </c>
      <c r="K178" s="171">
        <v>13.469227677331</v>
      </c>
      <c r="L178" s="171">
        <v>13.808786115081</v>
      </c>
      <c r="M178" s="171">
        <v>11.132216022999</v>
      </c>
      <c r="N178" s="171">
        <v>11.145596824046001</v>
      </c>
      <c r="O178" s="171">
        <v>13.870972865295</v>
      </c>
      <c r="P178" s="171">
        <v>13.869097739292</v>
      </c>
      <c r="Q178" s="171">
        <v>13.514716145696999</v>
      </c>
      <c r="R178" s="171">
        <v>13.416869372837001</v>
      </c>
      <c r="S178" s="171">
        <v>12.76632230363</v>
      </c>
      <c r="T178" s="171">
        <v>17.070471483641999</v>
      </c>
      <c r="U178" s="171">
        <v>15.865990297997</v>
      </c>
      <c r="V178" s="171">
        <v>14.686138983716001</v>
      </c>
      <c r="W178" s="171">
        <v>13.742697327048999</v>
      </c>
      <c r="X178" s="171">
        <v>13.271841687276</v>
      </c>
      <c r="Y178" s="171">
        <v>13.975521357307001</v>
      </c>
      <c r="Z178" s="171">
        <v>14.076825841694999</v>
      </c>
      <c r="AA178" s="171">
        <v>14.967997086113</v>
      </c>
      <c r="AB178" s="171">
        <v>15.717854252483001</v>
      </c>
      <c r="AC178" s="171">
        <v>16.213729238843001</v>
      </c>
      <c r="AD178" s="171">
        <v>16.032223458914</v>
      </c>
      <c r="AE178" s="171">
        <v>15.473022460293</v>
      </c>
      <c r="AF178" s="171">
        <v>15.093952537442</v>
      </c>
      <c r="AG178" s="171">
        <v>16.966195470294</v>
      </c>
      <c r="AH178" s="171">
        <v>17.276884201927</v>
      </c>
      <c r="AI178" s="171">
        <v>17.124667355591999</v>
      </c>
      <c r="AJ178" s="171">
        <v>17.399255803054</v>
      </c>
      <c r="AK178" s="171">
        <v>17.63632195956</v>
      </c>
      <c r="AL178" s="171">
        <v>17.944587172146001</v>
      </c>
      <c r="AM178" s="171">
        <v>17.935477507089001</v>
      </c>
      <c r="AN178" s="171">
        <v>18.895712249584001</v>
      </c>
      <c r="AO178" s="171">
        <v>16.889574371218</v>
      </c>
      <c r="AP178" s="171">
        <v>17.160821730239</v>
      </c>
      <c r="AQ178" s="171">
        <v>16.079266205538001</v>
      </c>
      <c r="AR178" s="171">
        <v>15.51695206206</v>
      </c>
      <c r="AS178" s="171">
        <v>15.510974095828001</v>
      </c>
      <c r="AT178" s="171">
        <v>14.126019750194001</v>
      </c>
      <c r="AU178" s="171">
        <v>14.294892898436</v>
      </c>
      <c r="AV178" s="171">
        <v>15.018707109232</v>
      </c>
      <c r="AW178" s="171">
        <v>15.344297261267</v>
      </c>
      <c r="AX178" s="171">
        <v>15.450020653631</v>
      </c>
      <c r="AY178" s="171">
        <v>14.826128816207</v>
      </c>
      <c r="AZ178" s="171">
        <v>13.540579178014999</v>
      </c>
      <c r="BA178" s="171">
        <v>13.860130321693999</v>
      </c>
      <c r="BB178" s="171">
        <v>13.389272157495</v>
      </c>
      <c r="BC178" s="171">
        <v>12.618598273871999</v>
      </c>
      <c r="BD178" s="171">
        <v>13.331364822064</v>
      </c>
    </row>
    <row r="179" spans="1:56" x14ac:dyDescent="0.2">
      <c r="A179" s="170" t="s">
        <v>69</v>
      </c>
      <c r="B179" s="171">
        <v>96.174814398047005</v>
      </c>
      <c r="C179" s="171">
        <v>88.976579276278002</v>
      </c>
      <c r="D179" s="171">
        <v>89.176891556401003</v>
      </c>
      <c r="E179" s="171">
        <v>90.265155650124996</v>
      </c>
      <c r="F179" s="171">
        <v>83.497788319958005</v>
      </c>
      <c r="G179" s="171">
        <v>85.286421068788002</v>
      </c>
      <c r="H179" s="171">
        <v>92.386436649144997</v>
      </c>
      <c r="I179" s="171">
        <v>88.472321290937003</v>
      </c>
      <c r="J179" s="171">
        <v>82.967483770645003</v>
      </c>
      <c r="K179" s="171">
        <v>86.108629574698995</v>
      </c>
      <c r="L179" s="171">
        <v>78.631723465708006</v>
      </c>
      <c r="M179" s="171">
        <v>71.038544975365994</v>
      </c>
      <c r="N179" s="171">
        <v>64.907416158055995</v>
      </c>
      <c r="O179" s="171">
        <v>59.078584666136997</v>
      </c>
      <c r="P179" s="171">
        <v>58.573220602409002</v>
      </c>
      <c r="Q179" s="171">
        <v>62.558077579437999</v>
      </c>
      <c r="R179" s="171">
        <v>64.213939257720995</v>
      </c>
      <c r="S179" s="171">
        <v>62.249331900502</v>
      </c>
      <c r="T179" s="171">
        <v>60.493456362006</v>
      </c>
      <c r="U179" s="171">
        <v>57.623077481811002</v>
      </c>
      <c r="V179" s="171">
        <v>57.142410082936003</v>
      </c>
      <c r="W179" s="171">
        <v>57.636394077722002</v>
      </c>
      <c r="X179" s="171">
        <v>60.188077869529998</v>
      </c>
      <c r="Y179" s="171">
        <v>60.266127756114003</v>
      </c>
      <c r="Z179" s="171">
        <v>62.943161215990997</v>
      </c>
      <c r="AA179" s="171">
        <v>62.642388177223999</v>
      </c>
      <c r="AB179" s="171">
        <v>67.755488814966995</v>
      </c>
      <c r="AC179" s="171">
        <v>61.796271226475</v>
      </c>
      <c r="AD179" s="171">
        <v>63.004507627923999</v>
      </c>
      <c r="AE179" s="171">
        <v>61.685304446125997</v>
      </c>
      <c r="AF179" s="171">
        <v>57.984138350023002</v>
      </c>
      <c r="AG179" s="171">
        <v>58.058358062444</v>
      </c>
      <c r="AH179" s="171">
        <v>59.388686138598999</v>
      </c>
      <c r="AI179" s="171">
        <v>59.658612710527002</v>
      </c>
      <c r="AJ179" s="171">
        <v>58.065528057343997</v>
      </c>
      <c r="AK179" s="171">
        <v>54.533577563676999</v>
      </c>
      <c r="AL179" s="171">
        <v>55.098536625610002</v>
      </c>
      <c r="AM179" s="171">
        <v>52.843278983787002</v>
      </c>
      <c r="AN179" s="171">
        <v>51.712491591705998</v>
      </c>
      <c r="AO179" s="171">
        <v>46.920744009121002</v>
      </c>
      <c r="AP179" s="171">
        <v>52.883526098471997</v>
      </c>
      <c r="AQ179" s="171">
        <v>48.462051178214999</v>
      </c>
      <c r="AR179" s="171">
        <v>45.728685958043002</v>
      </c>
      <c r="AS179" s="171">
        <v>43.968547209667001</v>
      </c>
      <c r="AT179" s="171">
        <v>42.779219279285002</v>
      </c>
      <c r="AU179" s="171">
        <v>42.900882638200997</v>
      </c>
      <c r="AV179" s="171">
        <v>42.489980009740002</v>
      </c>
      <c r="AW179" s="171">
        <v>41.836179536818001</v>
      </c>
      <c r="AX179" s="171">
        <v>39.648270922671998</v>
      </c>
      <c r="AY179" s="171">
        <v>39.495107535651996</v>
      </c>
      <c r="AZ179" s="171">
        <v>38.038845494077997</v>
      </c>
      <c r="BA179" s="171">
        <v>40.478490039325003</v>
      </c>
      <c r="BB179" s="171">
        <v>37.752588233860003</v>
      </c>
      <c r="BC179" s="171">
        <v>36.668316489166003</v>
      </c>
      <c r="BD179" s="171">
        <v>37.774192880592999</v>
      </c>
    </row>
    <row r="180" spans="1:56" x14ac:dyDescent="0.2">
      <c r="A180" s="170" t="s">
        <v>123</v>
      </c>
      <c r="B180" s="171">
        <v>0.25696833126460999</v>
      </c>
      <c r="C180" s="171">
        <v>0.25701090063208998</v>
      </c>
      <c r="D180" s="171">
        <v>0.26337851682176</v>
      </c>
      <c r="E180" s="171">
        <v>0.27603134894058001</v>
      </c>
      <c r="F180" s="171">
        <v>0.28871272983974</v>
      </c>
      <c r="G180" s="171">
        <v>0.32658849005280999</v>
      </c>
      <c r="H180" s="171">
        <v>0.32031170036180001</v>
      </c>
      <c r="I180" s="171">
        <v>0.32031598619818002</v>
      </c>
      <c r="J180" s="171">
        <v>0.60518374729587998</v>
      </c>
      <c r="K180" s="171">
        <v>0.60628417465823004</v>
      </c>
      <c r="L180" s="171">
        <v>0.61849965376662996</v>
      </c>
      <c r="M180" s="171">
        <v>0.58223445363644</v>
      </c>
      <c r="N180" s="171">
        <v>0.58805527822434001</v>
      </c>
      <c r="O180" s="171">
        <v>0.44065897376891999</v>
      </c>
      <c r="P180" s="171">
        <v>0.49976829601804001</v>
      </c>
      <c r="Q180" s="171">
        <v>0.57480811170396995</v>
      </c>
      <c r="R180" s="171">
        <v>0.63431568046262998</v>
      </c>
      <c r="S180" s="171">
        <v>0.66541316609946</v>
      </c>
      <c r="T180" s="171">
        <v>0.70958701817372005</v>
      </c>
      <c r="U180" s="171">
        <v>0.74390872558104004</v>
      </c>
      <c r="V180" s="171">
        <v>1.1057970113289</v>
      </c>
      <c r="W180" s="171">
        <v>1.0905287191588</v>
      </c>
      <c r="X180" s="171">
        <v>0.91315166324481001</v>
      </c>
      <c r="Y180" s="171">
        <v>0.82037857044216</v>
      </c>
      <c r="Z180" s="171">
        <v>1.4598072395920001</v>
      </c>
      <c r="AA180" s="171">
        <v>1.4178235773784</v>
      </c>
      <c r="AB180" s="171">
        <v>1.1354713356165</v>
      </c>
      <c r="AC180" s="171">
        <v>1.1565911088515</v>
      </c>
      <c r="AD180" s="171">
        <v>1.1786995567273999</v>
      </c>
      <c r="AE180" s="171">
        <v>1.2653607551007999</v>
      </c>
      <c r="AF180" s="171">
        <v>1.0976008905329</v>
      </c>
      <c r="AG180" s="171">
        <v>1.1120294163514</v>
      </c>
      <c r="AH180" s="171">
        <v>1.0825167338398001</v>
      </c>
      <c r="AI180" s="171">
        <v>1.0047150334104</v>
      </c>
      <c r="AJ180" s="171">
        <v>0.99452349507712001</v>
      </c>
      <c r="AK180" s="171">
        <v>0.99087541021800996</v>
      </c>
      <c r="AL180" s="171">
        <v>0.99894427966121002</v>
      </c>
      <c r="AM180" s="171">
        <v>1.0324233655223001</v>
      </c>
      <c r="AN180" s="171">
        <v>1.0130164466592999</v>
      </c>
      <c r="AO180" s="171">
        <v>1.049296941285</v>
      </c>
      <c r="AP180" s="171">
        <v>0.85564103658162005</v>
      </c>
      <c r="AQ180" s="171">
        <v>0.81944711715352003</v>
      </c>
      <c r="AR180" s="171">
        <v>0.81100069301760003</v>
      </c>
      <c r="AS180" s="171">
        <v>0.96266525549237003</v>
      </c>
      <c r="AT180" s="171">
        <v>0.98285502361781996</v>
      </c>
      <c r="AU180" s="171">
        <v>0.98090276626391004</v>
      </c>
      <c r="AV180" s="171">
        <v>1.0469049879868999</v>
      </c>
      <c r="AW180" s="171">
        <v>1.0618295305769001</v>
      </c>
      <c r="AX180" s="171">
        <v>1.0620728488558999</v>
      </c>
      <c r="AY180" s="171">
        <v>1.1360765547683001</v>
      </c>
      <c r="AZ180" s="171">
        <v>0.96062367927398995</v>
      </c>
      <c r="BA180" s="171">
        <v>0.98917504065802997</v>
      </c>
      <c r="BB180" s="171">
        <v>1.0765336183639</v>
      </c>
      <c r="BC180" s="171">
        <v>1.0784008614725</v>
      </c>
      <c r="BD180" s="171">
        <v>1.0941373287261</v>
      </c>
    </row>
    <row r="181" spans="1:56" x14ac:dyDescent="0.2">
      <c r="A181" s="170" t="s">
        <v>210</v>
      </c>
      <c r="B181" s="171">
        <v>0.10691714354612</v>
      </c>
      <c r="C181" s="171">
        <v>0.10692158623087</v>
      </c>
      <c r="D181" s="171">
        <v>0.10637649522622999</v>
      </c>
      <c r="E181" s="171">
        <v>0.11009281417689</v>
      </c>
      <c r="F181" s="171">
        <v>0.11887557815357</v>
      </c>
      <c r="G181" s="171">
        <v>0.12350040994494001</v>
      </c>
      <c r="H181" s="171">
        <v>0.12805883372044999</v>
      </c>
      <c r="I181" s="171">
        <v>0.13260631105275</v>
      </c>
      <c r="J181" s="171">
        <v>0.13473328719621</v>
      </c>
      <c r="K181" s="171">
        <v>0.15563450981393001</v>
      </c>
      <c r="L181" s="171">
        <v>0.15272413595393999</v>
      </c>
      <c r="M181" s="171">
        <v>0.11696051760659</v>
      </c>
      <c r="N181" s="171">
        <v>9.9462930772414998E-2</v>
      </c>
      <c r="O181" s="171">
        <v>0.18800613016284001</v>
      </c>
      <c r="P181" s="171">
        <v>0.19097413000217001</v>
      </c>
      <c r="Q181" s="171">
        <v>0.19978571659027999</v>
      </c>
      <c r="R181" s="171">
        <v>0.19712031167762001</v>
      </c>
      <c r="S181" s="171">
        <v>0.29426097098422999</v>
      </c>
      <c r="T181" s="171">
        <v>0.40058944685004</v>
      </c>
      <c r="U181" s="171">
        <v>0.38382334475064001</v>
      </c>
      <c r="V181" s="171">
        <v>0.26590490222886998</v>
      </c>
      <c r="W181" s="171">
        <v>0.37960923365901</v>
      </c>
      <c r="X181" s="171">
        <v>0.31918878133716999</v>
      </c>
      <c r="Y181" s="171">
        <v>0.32037557155334001</v>
      </c>
      <c r="Z181" s="171">
        <v>0.31925056599156998</v>
      </c>
      <c r="AA181" s="171">
        <v>0.33997317415306</v>
      </c>
      <c r="AB181" s="171">
        <v>0.35210035549931001</v>
      </c>
      <c r="AC181" s="171">
        <v>0.37109039300496</v>
      </c>
      <c r="AD181" s="171">
        <v>0.37974564266795002</v>
      </c>
      <c r="AE181" s="171">
        <v>0.39623788241503999</v>
      </c>
      <c r="AF181" s="171">
        <v>0.75451786321911996</v>
      </c>
      <c r="AG181" s="171">
        <v>0.83824842914099995</v>
      </c>
      <c r="AH181" s="171">
        <v>0.75862629314930996</v>
      </c>
      <c r="AI181" s="171">
        <v>0.76516663463566004</v>
      </c>
      <c r="AJ181" s="171">
        <v>1.0615246509522001</v>
      </c>
      <c r="AK181" s="171">
        <v>0.96426542569286</v>
      </c>
      <c r="AL181" s="171">
        <v>1.0495314661855</v>
      </c>
      <c r="AM181" s="171">
        <v>0.86747030535921998</v>
      </c>
      <c r="AN181" s="171">
        <v>0.92123286809986005</v>
      </c>
      <c r="AO181" s="171">
        <v>1.0201678595993</v>
      </c>
      <c r="AP181" s="171">
        <v>0.91704926237232998</v>
      </c>
      <c r="AQ181" s="171">
        <v>0.78168712452610001</v>
      </c>
      <c r="AR181" s="171">
        <v>0.88664078159910997</v>
      </c>
      <c r="AS181" s="171">
        <v>0.80230500032894003</v>
      </c>
      <c r="AT181" s="171">
        <v>0.92608869139043004</v>
      </c>
      <c r="AU181" s="171">
        <v>0.98683218072096002</v>
      </c>
      <c r="AV181" s="171">
        <v>1.1002633948831</v>
      </c>
      <c r="AW181" s="171">
        <v>1.1527631280427</v>
      </c>
      <c r="AX181" s="171">
        <v>1.0052806118524</v>
      </c>
      <c r="AY181" s="171">
        <v>0.89484500012461998</v>
      </c>
      <c r="AZ181" s="171">
        <v>0.83882426621939998</v>
      </c>
      <c r="BA181" s="171">
        <v>0.78820838995425002</v>
      </c>
      <c r="BB181" s="171">
        <v>0.84240664422639999</v>
      </c>
      <c r="BC181" s="171">
        <v>0.83947004958274996</v>
      </c>
      <c r="BD181" s="171">
        <v>0.87821580554976997</v>
      </c>
    </row>
    <row r="182" spans="1:56" x14ac:dyDescent="0.2">
      <c r="A182" s="170" t="s">
        <v>222</v>
      </c>
      <c r="B182" s="171">
        <v>6.3390283304213</v>
      </c>
      <c r="C182" s="171">
        <v>6.3711163435762002</v>
      </c>
      <c r="D182" s="171">
        <v>6.1414751970652999</v>
      </c>
      <c r="E182" s="171">
        <v>5.8372818815754002</v>
      </c>
      <c r="F182" s="171">
        <v>7.9430644204918002</v>
      </c>
      <c r="G182" s="171">
        <v>9.2946950791488003</v>
      </c>
      <c r="H182" s="171">
        <v>10.683508116287999</v>
      </c>
      <c r="I182" s="171">
        <v>11.748529437339</v>
      </c>
      <c r="J182" s="171">
        <v>12.046011571583</v>
      </c>
      <c r="K182" s="171">
        <v>15.341347606257999</v>
      </c>
      <c r="L182" s="171">
        <v>14.371484720166</v>
      </c>
      <c r="M182" s="171">
        <v>16.165749441378999</v>
      </c>
      <c r="N182" s="171">
        <v>19.140382305048998</v>
      </c>
      <c r="O182" s="171">
        <v>22.613745386024998</v>
      </c>
      <c r="P182" s="171">
        <v>25.335251147411999</v>
      </c>
      <c r="Q182" s="171">
        <v>22.858652705531</v>
      </c>
      <c r="R182" s="171">
        <v>23.838682106244999</v>
      </c>
      <c r="S182" s="171">
        <v>30.279717244495998</v>
      </c>
      <c r="T182" s="171">
        <v>29.711359611591998</v>
      </c>
      <c r="U182" s="171">
        <v>28.672243870753999</v>
      </c>
      <c r="V182" s="171">
        <v>33.004356812516001</v>
      </c>
      <c r="W182" s="171">
        <v>36.112679462434997</v>
      </c>
      <c r="X182" s="171">
        <v>35.880141900146</v>
      </c>
      <c r="Y182" s="171">
        <v>36.871572989044999</v>
      </c>
      <c r="Z182" s="171">
        <v>38.883648208135</v>
      </c>
      <c r="AA182" s="171">
        <v>40.512764302480001</v>
      </c>
      <c r="AB182" s="171">
        <v>43.527839745902</v>
      </c>
      <c r="AC182" s="171">
        <v>43.334955823145997</v>
      </c>
      <c r="AD182" s="171">
        <v>46.015136125646997</v>
      </c>
      <c r="AE182" s="171">
        <v>45.208258887992997</v>
      </c>
      <c r="AF182" s="171">
        <v>45.901721088503997</v>
      </c>
      <c r="AG182" s="171">
        <v>46.013206761237001</v>
      </c>
      <c r="AH182" s="171">
        <v>45.827853149063003</v>
      </c>
      <c r="AI182" s="171">
        <v>45.981873368374004</v>
      </c>
      <c r="AJ182" s="171">
        <v>48.031818466597997</v>
      </c>
      <c r="AK182" s="171">
        <v>58.809687792369999</v>
      </c>
      <c r="AL182" s="171">
        <v>61.568757454820002</v>
      </c>
      <c r="AM182" s="171">
        <v>65.022839144144996</v>
      </c>
      <c r="AN182" s="171">
        <v>66.679417916139997</v>
      </c>
      <c r="AO182" s="171">
        <v>62.409052171589998</v>
      </c>
      <c r="AP182" s="171">
        <v>62.691765610032</v>
      </c>
      <c r="AQ182" s="171">
        <v>58.618125973357003</v>
      </c>
      <c r="AR182" s="171">
        <v>46.247683699178999</v>
      </c>
      <c r="AS182" s="171">
        <v>31.194965200431</v>
      </c>
      <c r="AT182" s="171">
        <v>30.987344309788</v>
      </c>
      <c r="AU182" s="171">
        <v>28.135670241347</v>
      </c>
      <c r="AV182" s="171">
        <v>25.87719107166</v>
      </c>
      <c r="AW182" s="171">
        <v>31.080703283125001</v>
      </c>
      <c r="AX182" s="171">
        <v>34.004697249475001</v>
      </c>
      <c r="AY182" s="171">
        <v>33.317111438794001</v>
      </c>
      <c r="AZ182" s="171">
        <v>31.749202119644</v>
      </c>
      <c r="BA182" s="171">
        <v>32.036263456086999</v>
      </c>
      <c r="BB182" s="171">
        <v>31.165574561363002</v>
      </c>
      <c r="BC182" s="171">
        <v>31.357112542525002</v>
      </c>
      <c r="BD182" s="171">
        <v>31.449838479995002</v>
      </c>
    </row>
    <row r="183" spans="1:56" x14ac:dyDescent="0.2">
      <c r="A183" s="170" t="s">
        <v>234</v>
      </c>
      <c r="B183" s="171">
        <v>3.2688466621046E-3</v>
      </c>
      <c r="C183" s="171">
        <v>3.2663139658317001E-3</v>
      </c>
      <c r="D183" s="171">
        <v>3.9750012452711E-3</v>
      </c>
      <c r="E183" s="171">
        <v>4.0103547958073998E-3</v>
      </c>
      <c r="F183" s="171">
        <v>3.5750360136006E-3</v>
      </c>
      <c r="G183" s="171">
        <v>4.3251579045358998E-3</v>
      </c>
      <c r="H183" s="171">
        <v>3.9228176521069E-3</v>
      </c>
      <c r="I183" s="171">
        <v>4.3297145688302998E-3</v>
      </c>
      <c r="J183" s="171">
        <v>4.3307465968869998E-3</v>
      </c>
      <c r="K183" s="171">
        <v>4.2835564518030004E-3</v>
      </c>
      <c r="L183" s="171">
        <v>4.2351815366113996E-3</v>
      </c>
      <c r="M183" s="171">
        <v>4.1557053822992998E-3</v>
      </c>
      <c r="N183" s="171">
        <v>3.8864845300780998E-3</v>
      </c>
      <c r="O183" s="171">
        <v>3.8095728080039999E-3</v>
      </c>
      <c r="P183" s="171">
        <v>4.2343856715459996E-3</v>
      </c>
      <c r="Q183" s="171">
        <v>4.2495375287016999E-3</v>
      </c>
      <c r="R183" s="171">
        <v>4.4202010929728997E-3</v>
      </c>
      <c r="S183" s="171">
        <v>4.6956383520533997E-3</v>
      </c>
      <c r="T183" s="171">
        <v>5.0682126688981997E-3</v>
      </c>
      <c r="U183" s="171">
        <v>5.1947115495673997E-3</v>
      </c>
      <c r="V183" s="171">
        <v>5.0735739864378E-3</v>
      </c>
      <c r="W183" s="171">
        <v>5.0962941779865E-3</v>
      </c>
      <c r="X183" s="171">
        <v>5.1329345546379003E-3</v>
      </c>
      <c r="Y183" s="171">
        <v>5.0043826182400997E-3</v>
      </c>
      <c r="Z183" s="171">
        <v>5.0989859194544001E-3</v>
      </c>
      <c r="AA183" s="171">
        <v>5.0130014519928004E-3</v>
      </c>
      <c r="AB183" s="171">
        <v>4.9742061206593004E-3</v>
      </c>
      <c r="AC183" s="171">
        <v>5.1064865294389002E-3</v>
      </c>
      <c r="AD183" s="171">
        <v>5.7453402003710997E-3</v>
      </c>
      <c r="AE183" s="171">
        <v>5.8114361994981E-3</v>
      </c>
      <c r="AF183" s="171">
        <v>1.7735207711990001E-2</v>
      </c>
      <c r="AG183" s="171">
        <v>1.8393053824941E-2</v>
      </c>
      <c r="AH183" s="171">
        <v>2.5864648598937001E-2</v>
      </c>
      <c r="AI183" s="171">
        <v>2.7656853290241E-2</v>
      </c>
      <c r="AJ183" s="171">
        <v>2.7972199922673E-2</v>
      </c>
      <c r="AK183" s="171">
        <v>3.3648610645631002E-2</v>
      </c>
      <c r="AL183" s="171">
        <v>4.2684732844358003E-2</v>
      </c>
      <c r="AM183" s="171">
        <v>5.2451105233577003E-2</v>
      </c>
      <c r="AN183" s="171">
        <v>5.8760820624486003E-2</v>
      </c>
      <c r="AO183" s="171">
        <v>6.5346290488186007E-2</v>
      </c>
      <c r="AP183" s="171">
        <v>7.3252906133791998E-2</v>
      </c>
      <c r="AQ183" s="171">
        <v>5.5887884171758002E-2</v>
      </c>
      <c r="AR183" s="171">
        <v>5.8032074223194001E-2</v>
      </c>
      <c r="AS183" s="171">
        <v>6.7059150207740004E-2</v>
      </c>
      <c r="AT183" s="171">
        <v>7.6027092912308997E-2</v>
      </c>
      <c r="AU183" s="171">
        <v>7.9959266716547003E-2</v>
      </c>
      <c r="AV183" s="171">
        <v>8.8138051196361006E-2</v>
      </c>
      <c r="AW183" s="171">
        <v>8.8341982033491001E-2</v>
      </c>
      <c r="AX183" s="171">
        <v>0.18971686381059999</v>
      </c>
      <c r="AY183" s="171">
        <v>0.22112804216876999</v>
      </c>
      <c r="AZ183" s="171">
        <v>0.21494034406557</v>
      </c>
      <c r="BA183" s="171">
        <v>0.21499506010423999</v>
      </c>
      <c r="BB183" s="171">
        <v>0.22051030104031999</v>
      </c>
      <c r="BC183" s="171">
        <v>0.22124157134490999</v>
      </c>
      <c r="BD183" s="171">
        <v>0.22906126288188</v>
      </c>
    </row>
    <row r="184" spans="1:56" x14ac:dyDescent="0.2">
      <c r="A184" s="170" t="s">
        <v>104</v>
      </c>
      <c r="B184" s="171">
        <v>0.15369054639511001</v>
      </c>
      <c r="C184" s="171">
        <v>0.15393208939027</v>
      </c>
      <c r="D184" s="171">
        <v>0.15349558670829999</v>
      </c>
      <c r="E184" s="171">
        <v>0.15864368018521</v>
      </c>
      <c r="F184" s="171">
        <v>0.17075419763649999</v>
      </c>
      <c r="G184" s="171">
        <v>0.17715362909155999</v>
      </c>
      <c r="H184" s="171">
        <v>0.18426961151200999</v>
      </c>
      <c r="I184" s="171">
        <v>0.19402188721176999</v>
      </c>
      <c r="J184" s="171">
        <v>0.19711766608834999</v>
      </c>
      <c r="K184" s="171">
        <v>0.22494976785375001</v>
      </c>
      <c r="L184" s="171">
        <v>0.21943287511484</v>
      </c>
      <c r="M184" s="171">
        <v>0.19898447097301999</v>
      </c>
      <c r="N184" s="171">
        <v>0.18596801517218001</v>
      </c>
      <c r="O184" s="171">
        <v>0.19962591494935</v>
      </c>
      <c r="P184" s="171">
        <v>9.7698473092883001E-2</v>
      </c>
      <c r="Q184" s="171">
        <v>0.11673526211074001</v>
      </c>
      <c r="R184" s="171">
        <v>0.20001202499385001</v>
      </c>
      <c r="S184" s="171">
        <v>0.25028668640413998</v>
      </c>
      <c r="T184" s="171">
        <v>0.14319117528747999</v>
      </c>
      <c r="U184" s="171">
        <v>0.14537013583219999</v>
      </c>
      <c r="V184" s="171">
        <v>0.23535320634731</v>
      </c>
      <c r="W184" s="171">
        <v>0.28712583621718002</v>
      </c>
      <c r="X184" s="171">
        <v>0.24678671655161999</v>
      </c>
      <c r="Y184" s="171">
        <v>0.12778965237511999</v>
      </c>
      <c r="Z184" s="171">
        <v>0.14322615677268</v>
      </c>
      <c r="AA184" s="171">
        <v>0.14765836971442001</v>
      </c>
      <c r="AB184" s="171">
        <v>0.15373163000692</v>
      </c>
      <c r="AC184" s="171">
        <v>0.15872344983833001</v>
      </c>
      <c r="AD184" s="171">
        <v>0.16175022420456001</v>
      </c>
      <c r="AE184" s="171">
        <v>0.16740863104720999</v>
      </c>
      <c r="AF184" s="171">
        <v>0.24044868153101001</v>
      </c>
      <c r="AG184" s="171">
        <v>0.24316358513079001</v>
      </c>
      <c r="AH184" s="171">
        <v>0.26346356559672002</v>
      </c>
      <c r="AI184" s="171">
        <v>0.39728635683916003</v>
      </c>
      <c r="AJ184" s="171">
        <v>0.45549362069707999</v>
      </c>
      <c r="AK184" s="171">
        <v>0.48093256777738003</v>
      </c>
      <c r="AL184" s="171">
        <v>0.49750566252269002</v>
      </c>
      <c r="AM184" s="171">
        <v>0.56799459131736996</v>
      </c>
      <c r="AN184" s="171">
        <v>0.48474485222132002</v>
      </c>
      <c r="AO184" s="171">
        <v>0.49764653143752002</v>
      </c>
      <c r="AP184" s="171">
        <v>0.52458578863389005</v>
      </c>
      <c r="AQ184" s="171">
        <v>0.68357425645365</v>
      </c>
      <c r="AR184" s="171">
        <v>1.2090577847682999</v>
      </c>
      <c r="AS184" s="171">
        <v>1.3153053220623001</v>
      </c>
      <c r="AT184" s="171">
        <v>1.4041313261841999</v>
      </c>
      <c r="AU184" s="171">
        <v>1.6133824065604001</v>
      </c>
      <c r="AV184" s="171">
        <v>1.6907496132646</v>
      </c>
      <c r="AW184" s="171">
        <v>2.2104276500625</v>
      </c>
      <c r="AX184" s="171">
        <v>2.4138568005689001</v>
      </c>
      <c r="AY184" s="171">
        <v>2.3645146076305998</v>
      </c>
      <c r="AZ184" s="171">
        <v>2.4132894643934</v>
      </c>
      <c r="BA184" s="171">
        <v>2.7311011293603999</v>
      </c>
      <c r="BB184" s="171">
        <v>2.8650155649661002</v>
      </c>
      <c r="BC184" s="171">
        <v>2.9088219292805002</v>
      </c>
      <c r="BD184" s="171">
        <v>2.8927725302392999</v>
      </c>
    </row>
    <row r="185" spans="1:56" x14ac:dyDescent="0.2">
      <c r="A185" s="170" t="s">
        <v>229</v>
      </c>
      <c r="B185" s="171">
        <v>0.54540635322506004</v>
      </c>
      <c r="C185" s="171">
        <v>0.37251027960918998</v>
      </c>
      <c r="D185" s="171">
        <v>0.41819517511642001</v>
      </c>
      <c r="E185" s="171">
        <v>0.36718763372113</v>
      </c>
      <c r="F185" s="171">
        <v>0.34005006504215002</v>
      </c>
      <c r="G185" s="171">
        <v>0.39459337050228999</v>
      </c>
      <c r="H185" s="171">
        <v>0.34955700318768002</v>
      </c>
      <c r="I185" s="171">
        <v>0.46037019705588</v>
      </c>
      <c r="J185" s="171">
        <v>0.50083700799826003</v>
      </c>
      <c r="K185" s="171">
        <v>0.55794353256491003</v>
      </c>
      <c r="L185" s="171">
        <v>0.51485881074183004</v>
      </c>
      <c r="M185" s="171">
        <v>0.49889944123196001</v>
      </c>
      <c r="N185" s="171">
        <v>0.56383106058334997</v>
      </c>
      <c r="O185" s="171">
        <v>0.41145058315504002</v>
      </c>
      <c r="P185" s="171">
        <v>0.45675354308712002</v>
      </c>
      <c r="Q185" s="171">
        <v>0.43074540710614001</v>
      </c>
      <c r="R185" s="171">
        <v>0.63940044018935005</v>
      </c>
      <c r="S185" s="171">
        <v>0.69364367233132995</v>
      </c>
      <c r="T185" s="171">
        <v>0.68000476240910002</v>
      </c>
      <c r="U185" s="171">
        <v>0.68986031487329003</v>
      </c>
      <c r="V185" s="171">
        <v>0.75507432954762999</v>
      </c>
      <c r="W185" s="171">
        <v>0.69864639768683001</v>
      </c>
      <c r="X185" s="171">
        <v>0.53309696191717004</v>
      </c>
      <c r="Y185" s="171">
        <v>0.41100104980034002</v>
      </c>
      <c r="Z185" s="171">
        <v>0.74765803351517002</v>
      </c>
      <c r="AA185" s="171">
        <v>0.73735575297669997</v>
      </c>
      <c r="AB185" s="171">
        <v>1.1296577281771001</v>
      </c>
      <c r="AC185" s="171">
        <v>0.84948550595585004</v>
      </c>
      <c r="AD185" s="171">
        <v>1.0465264933614999</v>
      </c>
      <c r="AE185" s="171">
        <v>1.3541272151088</v>
      </c>
      <c r="AF185" s="171">
        <v>1.2511273517418999</v>
      </c>
      <c r="AG185" s="171">
        <v>1.1263638923332999</v>
      </c>
      <c r="AH185" s="171">
        <v>1.1989946062520001</v>
      </c>
      <c r="AI185" s="171">
        <v>1.4374152831374001</v>
      </c>
      <c r="AJ185" s="171">
        <v>1.3779997223861999</v>
      </c>
      <c r="AK185" s="171">
        <v>1.3111896058831001</v>
      </c>
      <c r="AL185" s="171">
        <v>1.2216560430751</v>
      </c>
      <c r="AM185" s="171">
        <v>1.2178805149487999</v>
      </c>
      <c r="AN185" s="171">
        <v>1.5891016510377001</v>
      </c>
      <c r="AO185" s="171">
        <v>2.7107472815260998</v>
      </c>
      <c r="AP185" s="171">
        <v>2.5250463729788999</v>
      </c>
      <c r="AQ185" s="171">
        <v>2.3171054025701001</v>
      </c>
      <c r="AR185" s="171">
        <v>2.2462131358478001</v>
      </c>
      <c r="AS185" s="171">
        <v>1.9313641018254999</v>
      </c>
      <c r="AT185" s="171">
        <v>1.7347093591150999</v>
      </c>
      <c r="AU185" s="171">
        <v>1.5460057455128999</v>
      </c>
      <c r="AV185" s="171">
        <v>2.1278605937456998</v>
      </c>
      <c r="AW185" s="171">
        <v>1.6554457150098001</v>
      </c>
      <c r="AX185" s="171">
        <v>1.9362727954379</v>
      </c>
      <c r="AY185" s="171">
        <v>2.1053412746039002</v>
      </c>
      <c r="AZ185" s="171">
        <v>2.4218355095280999</v>
      </c>
      <c r="BA185" s="171">
        <v>2.5340498835960998</v>
      </c>
      <c r="BB185" s="171">
        <v>2.6044476598321999</v>
      </c>
      <c r="BC185" s="171">
        <v>2.5313087293976002</v>
      </c>
      <c r="BD185" s="171">
        <v>2.6275923684053999</v>
      </c>
    </row>
    <row r="186" spans="1:56" x14ac:dyDescent="0.2">
      <c r="A186" s="170" t="s">
        <v>226</v>
      </c>
      <c r="B186" s="171">
        <v>20.164343316374001</v>
      </c>
      <c r="C186" s="171">
        <v>20.241989851412999</v>
      </c>
      <c r="D186" s="171">
        <v>22.689450684206999</v>
      </c>
      <c r="E186" s="171">
        <v>25.313704866784001</v>
      </c>
      <c r="F186" s="171">
        <v>25.293530406603999</v>
      </c>
      <c r="G186" s="171">
        <v>25.899698126975998</v>
      </c>
      <c r="H186" s="171">
        <v>29.314789465852002</v>
      </c>
      <c r="I186" s="171">
        <v>32.183024469994002</v>
      </c>
      <c r="J186" s="171">
        <v>35.459957535885003</v>
      </c>
      <c r="K186" s="171">
        <v>37.588717998401997</v>
      </c>
      <c r="L186" s="171">
        <v>39.202063471921001</v>
      </c>
      <c r="M186" s="171">
        <v>38.619500775550001</v>
      </c>
      <c r="N186" s="171">
        <v>37.446124149473</v>
      </c>
      <c r="O186" s="171">
        <v>41.420707321362002</v>
      </c>
      <c r="P186" s="171">
        <v>44.711331084668998</v>
      </c>
      <c r="Q186" s="171">
        <v>48.745506211477</v>
      </c>
      <c r="R186" s="171">
        <v>50.394041552003003</v>
      </c>
      <c r="S186" s="171">
        <v>58.157886840636003</v>
      </c>
      <c r="T186" s="171">
        <v>66.173762532750999</v>
      </c>
      <c r="U186" s="171">
        <v>77.330342497008004</v>
      </c>
      <c r="V186" s="171">
        <v>95.385433389937006</v>
      </c>
      <c r="W186" s="171">
        <v>104.00539913797</v>
      </c>
      <c r="X186" s="171">
        <v>114.02515144911</v>
      </c>
      <c r="Y186" s="171">
        <v>129.44337158975</v>
      </c>
      <c r="Z186" s="171">
        <v>144.41473198119999</v>
      </c>
      <c r="AA186" s="171">
        <v>163.54798052494999</v>
      </c>
      <c r="AB186" s="171">
        <v>183.89257974653</v>
      </c>
      <c r="AC186" s="171">
        <v>187.41456392973001</v>
      </c>
      <c r="AD186" s="171">
        <v>167.02856418266001</v>
      </c>
      <c r="AE186" s="171">
        <v>174.54818893747</v>
      </c>
      <c r="AF186" s="171">
        <v>174.84276246882999</v>
      </c>
      <c r="AG186" s="171">
        <v>183.52553883131</v>
      </c>
      <c r="AH186" s="171">
        <v>195.07151258341</v>
      </c>
      <c r="AI186" s="171">
        <v>202.93053144206999</v>
      </c>
      <c r="AJ186" s="171">
        <v>221.14266370804</v>
      </c>
      <c r="AK186" s="171">
        <v>229.22481495530999</v>
      </c>
      <c r="AL186" s="171">
        <v>232.84914098428001</v>
      </c>
      <c r="AM186" s="171">
        <v>237.86299488851</v>
      </c>
      <c r="AN186" s="171">
        <v>238.96937197919999</v>
      </c>
      <c r="AO186" s="171">
        <v>232.01759532812</v>
      </c>
      <c r="AP186" s="171">
        <v>246.35956150579</v>
      </c>
      <c r="AQ186" s="171">
        <v>246.74618273426</v>
      </c>
      <c r="AR186" s="171">
        <v>264.80405074199001</v>
      </c>
      <c r="AS186" s="171">
        <v>275.95755736715</v>
      </c>
      <c r="AT186" s="171">
        <v>272.52282742375002</v>
      </c>
      <c r="AU186" s="171">
        <v>281.46770754121002</v>
      </c>
      <c r="AV186" s="171">
        <v>277.76379629859002</v>
      </c>
      <c r="AW186" s="171">
        <v>281.08095008915001</v>
      </c>
      <c r="AX186" s="171">
        <v>276.65370307077001</v>
      </c>
      <c r="AY186" s="171">
        <v>286.47035218446001</v>
      </c>
      <c r="AZ186" s="171">
        <v>275.63336376157002</v>
      </c>
      <c r="BA186" s="171">
        <v>268.57665084576001</v>
      </c>
      <c r="BB186" s="171">
        <v>284.31399156034001</v>
      </c>
      <c r="BC186" s="171">
        <v>275.03442945475001</v>
      </c>
      <c r="BD186" s="171">
        <v>283.80907805481002</v>
      </c>
    </row>
    <row r="187" spans="1:56" x14ac:dyDescent="0.2">
      <c r="A187" s="170" t="s">
        <v>224</v>
      </c>
      <c r="B187" s="171">
        <v>8.1400872083038003</v>
      </c>
      <c r="C187" s="171">
        <v>8.1735865743752001</v>
      </c>
      <c r="D187" s="171">
        <v>8.5641008612524008</v>
      </c>
      <c r="E187" s="171">
        <v>8.9350344964013004</v>
      </c>
      <c r="F187" s="171">
        <v>9.3204951832535006</v>
      </c>
      <c r="G187" s="171">
        <v>9.9763637070836992</v>
      </c>
      <c r="H187" s="171">
        <v>10.217288838263</v>
      </c>
      <c r="I187" s="171">
        <v>10.499307153864001</v>
      </c>
      <c r="J187" s="171">
        <v>10.781173340355</v>
      </c>
      <c r="K187" s="171">
        <v>11.050975131918999</v>
      </c>
      <c r="L187" s="171">
        <v>11.568959198670999</v>
      </c>
      <c r="M187" s="171">
        <v>11.628382256069999</v>
      </c>
      <c r="N187" s="171">
        <v>11.683056903420001</v>
      </c>
      <c r="O187" s="171">
        <v>11.862249750530999</v>
      </c>
      <c r="P187" s="171">
        <v>11.81703582379</v>
      </c>
      <c r="Q187" s="171">
        <v>12.324687007250001</v>
      </c>
      <c r="R187" s="171">
        <v>12.778472901867</v>
      </c>
      <c r="S187" s="171">
        <v>12.990201296065001</v>
      </c>
      <c r="T187" s="171">
        <v>13.200165593704</v>
      </c>
      <c r="U187" s="171">
        <v>13.282795166579</v>
      </c>
      <c r="V187" s="171">
        <v>12.322450677172</v>
      </c>
      <c r="W187" s="171">
        <v>11.631379045724</v>
      </c>
      <c r="X187" s="171">
        <v>8.5567734625181</v>
      </c>
      <c r="Y187" s="171">
        <v>5.7987169974701001</v>
      </c>
      <c r="Z187" s="171">
        <v>3.5887386137152002</v>
      </c>
      <c r="AA187" s="171">
        <v>3.0457113883878999</v>
      </c>
      <c r="AB187" s="171">
        <v>2.7006087690289999</v>
      </c>
      <c r="AC187" s="171">
        <v>2.9766205296595998</v>
      </c>
      <c r="AD187" s="171">
        <v>3.2153591436131999</v>
      </c>
      <c r="AE187" s="171">
        <v>2.9958155801394999</v>
      </c>
      <c r="AF187" s="171">
        <v>2.7846434830044</v>
      </c>
      <c r="AG187" s="171">
        <v>2.7418920920762999</v>
      </c>
      <c r="AH187" s="171">
        <v>2.7553970703466</v>
      </c>
      <c r="AI187" s="171">
        <v>2.8163025577985001</v>
      </c>
      <c r="AJ187" s="171">
        <v>3.3520791272779</v>
      </c>
      <c r="AK187" s="171">
        <v>3.1910884841526999</v>
      </c>
      <c r="AL187" s="171">
        <v>3.4896901034507999</v>
      </c>
      <c r="AM187" s="171">
        <v>4.0502923918400997</v>
      </c>
      <c r="AN187" s="171">
        <v>3.7907667507632001</v>
      </c>
      <c r="AO187" s="171">
        <v>3.0500113057128999</v>
      </c>
      <c r="AP187" s="171">
        <v>3.0710073233288</v>
      </c>
      <c r="AQ187" s="171">
        <v>3.0823698991672002</v>
      </c>
      <c r="AR187" s="171">
        <v>3.5021488030142001</v>
      </c>
      <c r="AS187" s="171">
        <v>3.5939000105579999</v>
      </c>
      <c r="AT187" s="171">
        <v>4.7681951041534001</v>
      </c>
      <c r="AU187" s="171">
        <v>5.0917196472835</v>
      </c>
      <c r="AV187" s="171">
        <v>5.7154503817156996</v>
      </c>
      <c r="AW187" s="171">
        <v>6.9340267547663004</v>
      </c>
      <c r="AX187" s="171">
        <v>8.2044460418791996</v>
      </c>
      <c r="AY187" s="171">
        <v>9.0405047783984003</v>
      </c>
      <c r="AZ187" s="171">
        <v>9.3880990632186005</v>
      </c>
      <c r="BA187" s="171">
        <v>9.4267837273230999</v>
      </c>
      <c r="BB187" s="171">
        <v>9.5606090102343</v>
      </c>
      <c r="BC187" s="171">
        <v>9.3203972978622005</v>
      </c>
      <c r="BD187" s="171">
        <v>9.7698519419371994</v>
      </c>
    </row>
    <row r="188" spans="1:56" x14ac:dyDescent="0.2">
      <c r="A188" s="170" t="s">
        <v>233</v>
      </c>
      <c r="B188" s="171">
        <v>18.761404930834001</v>
      </c>
      <c r="C188" s="171">
        <v>18.782392150505999</v>
      </c>
      <c r="D188" s="171">
        <v>19.739995353664</v>
      </c>
      <c r="E188" s="171">
        <v>20.621187274770001</v>
      </c>
      <c r="F188" s="171">
        <v>21.624412333892</v>
      </c>
      <c r="G188" s="171">
        <v>23.611733021298001</v>
      </c>
      <c r="H188" s="171">
        <v>24.194217363818002</v>
      </c>
      <c r="I188" s="171">
        <v>25.054411537859998</v>
      </c>
      <c r="J188" s="171">
        <v>26.811561175914001</v>
      </c>
      <c r="K188" s="171">
        <v>27.713968456036</v>
      </c>
      <c r="L188" s="171">
        <v>29.725069163495998</v>
      </c>
      <c r="M188" s="171">
        <v>30.684713985776</v>
      </c>
      <c r="N188" s="171">
        <v>31.526438375459001</v>
      </c>
      <c r="O188" s="171">
        <v>32.479137461653004</v>
      </c>
      <c r="P188" s="171">
        <v>33.644252109219998</v>
      </c>
      <c r="Q188" s="171">
        <v>34.814311850509</v>
      </c>
      <c r="R188" s="171">
        <v>36.042652503009997</v>
      </c>
      <c r="S188" s="171">
        <v>37.168930857287002</v>
      </c>
      <c r="T188" s="171">
        <v>38.097835587962003</v>
      </c>
      <c r="U188" s="171">
        <v>38.923314816289</v>
      </c>
      <c r="V188" s="171">
        <v>45.694356826838003</v>
      </c>
      <c r="W188" s="171">
        <v>38.732852708129997</v>
      </c>
      <c r="X188" s="171">
        <v>28.611360072709999</v>
      </c>
      <c r="Y188" s="171">
        <v>27.148244282890001</v>
      </c>
      <c r="Z188" s="171">
        <v>34.241129729858002</v>
      </c>
      <c r="AA188" s="171">
        <v>34.659720160128003</v>
      </c>
      <c r="AB188" s="171">
        <v>31.517293845884002</v>
      </c>
      <c r="AC188" s="171">
        <v>31.504399009829999</v>
      </c>
      <c r="AD188" s="171">
        <v>32.608045423261999</v>
      </c>
      <c r="AE188" s="171">
        <v>38.561393385203999</v>
      </c>
      <c r="AF188" s="171">
        <v>39.340189995587998</v>
      </c>
      <c r="AG188" s="171">
        <v>40.287902959782997</v>
      </c>
      <c r="AH188" s="171">
        <v>43.220221470570003</v>
      </c>
      <c r="AI188" s="171">
        <v>48.152347302785998</v>
      </c>
      <c r="AJ188" s="171">
        <v>51.323848661810999</v>
      </c>
      <c r="AK188" s="171">
        <v>52.898310742117999</v>
      </c>
      <c r="AL188" s="171">
        <v>54.958887361004997</v>
      </c>
      <c r="AM188" s="171">
        <v>60.787155168875998</v>
      </c>
      <c r="AN188" s="171">
        <v>61.938201659777</v>
      </c>
      <c r="AO188" s="171">
        <v>54.629886882655001</v>
      </c>
      <c r="AP188" s="171">
        <v>61.653193338629002</v>
      </c>
      <c r="AQ188" s="171">
        <v>66.140011429729</v>
      </c>
      <c r="AR188" s="171">
        <v>68.297714654700997</v>
      </c>
      <c r="AS188" s="171">
        <v>65.274641132808995</v>
      </c>
      <c r="AT188" s="171">
        <v>63.216780959691</v>
      </c>
      <c r="AU188" s="171">
        <v>67.910816656454003</v>
      </c>
      <c r="AV188" s="171">
        <v>67.289706266148997</v>
      </c>
      <c r="AW188" s="171">
        <v>72.170825269150001</v>
      </c>
      <c r="AX188" s="171">
        <v>74.231837089625003</v>
      </c>
      <c r="AY188" s="171">
        <v>73.250641004298004</v>
      </c>
      <c r="AZ188" s="171">
        <v>76.825279022866994</v>
      </c>
      <c r="BA188" s="171">
        <v>95.432275109966</v>
      </c>
      <c r="BB188" s="171">
        <v>101.26129026672</v>
      </c>
      <c r="BC188" s="171">
        <v>94.728691398023003</v>
      </c>
      <c r="BD188" s="171">
        <v>81.408011926322004</v>
      </c>
    </row>
    <row r="189" spans="1:56" x14ac:dyDescent="0.2">
      <c r="A189" s="170" t="s">
        <v>228</v>
      </c>
      <c r="B189" s="171">
        <v>1.0745642789506E-2</v>
      </c>
      <c r="C189" s="171">
        <v>1.0784777794935E-2</v>
      </c>
      <c r="D189" s="171">
        <v>1.1450175680103E-2</v>
      </c>
      <c r="E189" s="171">
        <v>1.3519259131184E-2</v>
      </c>
      <c r="F189" s="171">
        <v>1.627995024748E-2</v>
      </c>
      <c r="G189" s="171">
        <v>1.3707665003046999E-2</v>
      </c>
      <c r="H189" s="171">
        <v>1.3499873697717E-2</v>
      </c>
      <c r="I189" s="171">
        <v>1.4124724727145E-2</v>
      </c>
      <c r="J189" s="171">
        <v>1.3971741369737001E-2</v>
      </c>
      <c r="K189" s="171">
        <v>1.4865632719428999E-2</v>
      </c>
      <c r="L189" s="171">
        <v>1.5885887042719999E-2</v>
      </c>
      <c r="M189" s="171">
        <v>1.5742381821855E-2</v>
      </c>
      <c r="N189" s="171">
        <v>1.5557066987404E-2</v>
      </c>
      <c r="O189" s="171">
        <v>2.2435428968294001E-2</v>
      </c>
      <c r="P189" s="171">
        <v>2.8952680450113E-2</v>
      </c>
      <c r="Q189" s="171">
        <v>4.2880569197615001E-2</v>
      </c>
      <c r="R189" s="171">
        <v>4.9120485367574997E-2</v>
      </c>
      <c r="S189" s="171">
        <v>5.5765372945738002E-2</v>
      </c>
      <c r="T189" s="171">
        <v>6.9800082678042996E-2</v>
      </c>
      <c r="U189" s="171">
        <v>6.7326125141695004E-2</v>
      </c>
      <c r="V189" s="171">
        <v>6.9685843818694998E-2</v>
      </c>
      <c r="W189" s="171">
        <v>7.2264746582673997E-2</v>
      </c>
      <c r="X189" s="171">
        <v>7.9282501301843E-2</v>
      </c>
      <c r="Y189" s="171">
        <v>0.10367042126952999</v>
      </c>
      <c r="Z189" s="171">
        <v>0.10652708895325</v>
      </c>
      <c r="AA189" s="171">
        <v>9.6828300960107E-2</v>
      </c>
      <c r="AB189" s="171">
        <v>0.11978656161374</v>
      </c>
      <c r="AC189" s="171">
        <v>0.12330670213705</v>
      </c>
      <c r="AD189" s="171">
        <v>0.18952815677918</v>
      </c>
      <c r="AE189" s="171">
        <v>0.30377688034652001</v>
      </c>
      <c r="AF189" s="171">
        <v>0.34960987330620003</v>
      </c>
      <c r="AG189" s="171">
        <v>0.26564802932011999</v>
      </c>
      <c r="AH189" s="171">
        <v>0.24919811206449999</v>
      </c>
      <c r="AI189" s="171">
        <v>0.26392039951253998</v>
      </c>
      <c r="AJ189" s="171">
        <v>0.51581626035337003</v>
      </c>
      <c r="AK189" s="171">
        <v>0.34960129443374999</v>
      </c>
      <c r="AL189" s="171">
        <v>0.34090644698840999</v>
      </c>
      <c r="AM189" s="171">
        <v>0.31327274491679002</v>
      </c>
      <c r="AN189" s="171">
        <v>0.31085951041435</v>
      </c>
      <c r="AO189" s="171">
        <v>0.33718257418846997</v>
      </c>
      <c r="AP189" s="171">
        <v>0.33438645419696</v>
      </c>
      <c r="AQ189" s="171">
        <v>0.37081570151497001</v>
      </c>
      <c r="AR189" s="171">
        <v>0.62880837450252003</v>
      </c>
      <c r="AS189" s="171">
        <v>0.75849053493241003</v>
      </c>
      <c r="AT189" s="171">
        <v>0.74408102489301997</v>
      </c>
      <c r="AU189" s="171">
        <v>0.69524241282388999</v>
      </c>
      <c r="AV189" s="171">
        <v>0.66088260708781998</v>
      </c>
      <c r="AW189" s="171">
        <v>0.62176515473826</v>
      </c>
      <c r="AX189" s="171">
        <v>0.66657834943925998</v>
      </c>
      <c r="AY189" s="171">
        <v>0.72831754815715999</v>
      </c>
      <c r="AZ189" s="171">
        <v>0.67941781931903</v>
      </c>
      <c r="BA189" s="171">
        <v>0.71072096767568005</v>
      </c>
      <c r="BB189" s="171">
        <v>0.69464423330048997</v>
      </c>
      <c r="BC189" s="171">
        <v>0.66442517718447003</v>
      </c>
      <c r="BD189" s="171">
        <v>0.69944645023067997</v>
      </c>
    </row>
    <row r="190" spans="1:56" x14ac:dyDescent="0.2">
      <c r="A190" s="170" t="s">
        <v>230</v>
      </c>
      <c r="B190" s="171">
        <v>1.8918822468862E-2</v>
      </c>
      <c r="C190" s="171">
        <v>1.8920673606589E-2</v>
      </c>
      <c r="D190" s="171">
        <v>2.0163787794572001E-2</v>
      </c>
      <c r="E190" s="171">
        <v>2.4226985958957999E-2</v>
      </c>
      <c r="F190" s="171">
        <v>2.9699796249271999E-2</v>
      </c>
      <c r="G190" s="171">
        <v>2.4554045191620001E-2</v>
      </c>
      <c r="H190" s="171">
        <v>2.4194530005693E-2</v>
      </c>
      <c r="I190" s="171">
        <v>2.5540536492081999E-2</v>
      </c>
      <c r="J190" s="171">
        <v>2.5347595456038999E-2</v>
      </c>
      <c r="K190" s="171">
        <v>2.7229168962463999E-2</v>
      </c>
      <c r="L190" s="171">
        <v>2.9310614226415999E-2</v>
      </c>
      <c r="M190" s="171">
        <v>4.3398109590742001E-2</v>
      </c>
      <c r="N190" s="171">
        <v>4.2748904958410001E-2</v>
      </c>
      <c r="O190" s="171">
        <v>4.2239382830426997E-2</v>
      </c>
      <c r="P190" s="171">
        <v>3.7689948523649E-2</v>
      </c>
      <c r="Q190" s="171">
        <v>4.1580909094563002E-2</v>
      </c>
      <c r="R190" s="171">
        <v>2.2381988327769001E-2</v>
      </c>
      <c r="S190" s="171">
        <v>5.7256774730236E-2</v>
      </c>
      <c r="T190" s="171">
        <v>7.2691215966602996E-2</v>
      </c>
      <c r="U190" s="171">
        <v>8.6045819380894006E-2</v>
      </c>
      <c r="V190" s="171">
        <v>8.9066927185900993E-2</v>
      </c>
      <c r="W190" s="171">
        <v>9.4391149720710998E-2</v>
      </c>
      <c r="X190" s="171">
        <v>9.9173410110743002E-2</v>
      </c>
      <c r="Y190" s="171">
        <v>0.10030815252847999</v>
      </c>
      <c r="Z190" s="171">
        <v>0.1396823837143</v>
      </c>
      <c r="AA190" s="171">
        <v>0.11521356568471</v>
      </c>
      <c r="AB190" s="171">
        <v>0.13092808271729001</v>
      </c>
      <c r="AC190" s="171">
        <v>0.14136795177930001</v>
      </c>
      <c r="AD190" s="171">
        <v>0.14786594716525001</v>
      </c>
      <c r="AE190" s="171">
        <v>0.14761907725275</v>
      </c>
      <c r="AF190" s="171">
        <v>9.980163348354E-2</v>
      </c>
      <c r="AG190" s="171">
        <v>9.4712728874188995E-2</v>
      </c>
      <c r="AH190" s="171">
        <v>0.10456256094256999</v>
      </c>
      <c r="AI190" s="171">
        <v>0.12549551468060999</v>
      </c>
      <c r="AJ190" s="171">
        <v>0.11180488639978001</v>
      </c>
      <c r="AK190" s="171">
        <v>0.12117667608287</v>
      </c>
      <c r="AL190" s="171">
        <v>0.13306990484935999</v>
      </c>
      <c r="AM190" s="171">
        <v>0.11419505645012</v>
      </c>
      <c r="AN190" s="171">
        <v>0.12367643660585</v>
      </c>
      <c r="AO190" s="171">
        <v>0.13080099020691999</v>
      </c>
      <c r="AP190" s="171">
        <v>0.1262107713642</v>
      </c>
      <c r="AQ190" s="171">
        <v>0.12002055435171</v>
      </c>
      <c r="AR190" s="171">
        <v>0.11815996653138</v>
      </c>
      <c r="AS190" s="171">
        <v>0.11942432046116</v>
      </c>
      <c r="AT190" s="171">
        <v>0.1318466747092</v>
      </c>
      <c r="AU190" s="171">
        <v>0.13473239458375999</v>
      </c>
      <c r="AV190" s="171">
        <v>0.14319215723602999</v>
      </c>
      <c r="AW190" s="171">
        <v>0.15485423437966001</v>
      </c>
      <c r="AX190" s="171">
        <v>0.14743334215404999</v>
      </c>
      <c r="AY190" s="171">
        <v>0.16552694569043</v>
      </c>
      <c r="AZ190" s="171">
        <v>0.18651250653026999</v>
      </c>
      <c r="BA190" s="171">
        <v>0.20647380275186999</v>
      </c>
      <c r="BB190" s="171">
        <v>0.16141688451454</v>
      </c>
      <c r="BC190" s="171">
        <v>0.16183455503493999</v>
      </c>
      <c r="BD190" s="171">
        <v>0.16979364256658</v>
      </c>
    </row>
    <row r="191" spans="1:56" x14ac:dyDescent="0.2">
      <c r="A191" s="170" t="s">
        <v>231</v>
      </c>
      <c r="B191" s="171">
        <v>6.9307477445946999</v>
      </c>
      <c r="C191" s="171">
        <v>6.8721231169447003</v>
      </c>
      <c r="D191" s="171">
        <v>6.4322728432518996</v>
      </c>
      <c r="E191" s="171">
        <v>6.6708604185232003</v>
      </c>
      <c r="F191" s="171">
        <v>6.7771490991777998</v>
      </c>
      <c r="G191" s="171">
        <v>6.0714115344281003</v>
      </c>
      <c r="H191" s="171">
        <v>7.0917597740930001</v>
      </c>
      <c r="I191" s="171">
        <v>7.8774392779153004</v>
      </c>
      <c r="J191" s="171">
        <v>8.1753707221231</v>
      </c>
      <c r="K191" s="171">
        <v>8.3331994897641994</v>
      </c>
      <c r="L191" s="171">
        <v>9.1249693254868998</v>
      </c>
      <c r="M191" s="171">
        <v>9.5663858115783995</v>
      </c>
      <c r="N191" s="171">
        <v>10.731260261175001</v>
      </c>
      <c r="O191" s="171">
        <v>11.124560026769</v>
      </c>
      <c r="P191" s="171">
        <v>11.644607845308</v>
      </c>
      <c r="Q191" s="171">
        <v>11.869120958283</v>
      </c>
      <c r="R191" s="171">
        <v>11.682513909640999</v>
      </c>
      <c r="S191" s="171">
        <v>12.004684166908</v>
      </c>
      <c r="T191" s="171">
        <v>12.778261705973</v>
      </c>
      <c r="U191" s="171">
        <v>12.779797004099001</v>
      </c>
      <c r="V191" s="171">
        <v>12.668867245694001</v>
      </c>
      <c r="W191" s="171">
        <v>12.932490288385999</v>
      </c>
      <c r="X191" s="171">
        <v>13.27973223273</v>
      </c>
      <c r="Y191" s="171">
        <v>12.949487838817999</v>
      </c>
      <c r="Z191" s="171">
        <v>14.315096301019</v>
      </c>
      <c r="AA191" s="171">
        <v>13.817194183988001</v>
      </c>
      <c r="AB191" s="171">
        <v>14.872303881142001</v>
      </c>
      <c r="AC191" s="171">
        <v>14.8498697125</v>
      </c>
      <c r="AD191" s="171">
        <v>17.953524478102</v>
      </c>
      <c r="AE191" s="171">
        <v>18.451749499651999</v>
      </c>
      <c r="AF191" s="171">
        <v>19.168857771890998</v>
      </c>
      <c r="AG191" s="171">
        <v>21.731038545484001</v>
      </c>
      <c r="AH191" s="171">
        <v>23.496585010686001</v>
      </c>
      <c r="AI191" s="171">
        <v>27.142679571399</v>
      </c>
      <c r="AJ191" s="171">
        <v>28.900429404217</v>
      </c>
      <c r="AK191" s="171">
        <v>35.019930726974003</v>
      </c>
      <c r="AL191" s="171">
        <v>38.554334441979002</v>
      </c>
      <c r="AM191" s="171">
        <v>39.423324627741003</v>
      </c>
      <c r="AN191" s="171">
        <v>38.652312157916001</v>
      </c>
      <c r="AO191" s="171">
        <v>37.434566918610997</v>
      </c>
      <c r="AP191" s="171">
        <v>41.022786300547999</v>
      </c>
      <c r="AQ191" s="171">
        <v>41.256276192831002</v>
      </c>
      <c r="AR191" s="171">
        <v>38.075874025021001</v>
      </c>
      <c r="AS191" s="171">
        <v>37.330993213002998</v>
      </c>
      <c r="AT191" s="171">
        <v>37.200804629594003</v>
      </c>
      <c r="AU191" s="171">
        <v>36.758611237711001</v>
      </c>
      <c r="AV191" s="171">
        <v>33.718594963610997</v>
      </c>
      <c r="AW191" s="171">
        <v>32.545109049689998</v>
      </c>
      <c r="AX191" s="171">
        <v>32.622798716623997</v>
      </c>
      <c r="AY191" s="171">
        <v>33.223137515670999</v>
      </c>
      <c r="AZ191" s="171">
        <v>29.801696235898</v>
      </c>
      <c r="BA191" s="171">
        <v>28.68422208478</v>
      </c>
      <c r="BB191" s="171">
        <v>28.498855978317</v>
      </c>
      <c r="BC191" s="171">
        <v>26.949473739247999</v>
      </c>
      <c r="BD191" s="171">
        <v>26.793425677205999</v>
      </c>
    </row>
    <row r="192" spans="1:56" x14ac:dyDescent="0.2">
      <c r="A192" s="170" t="s">
        <v>232</v>
      </c>
      <c r="B192" s="171">
        <v>4.2608668549094002</v>
      </c>
      <c r="C192" s="171">
        <v>4.2753490218107997</v>
      </c>
      <c r="D192" s="171">
        <v>4.8126096482507004</v>
      </c>
      <c r="E192" s="171">
        <v>4.8370547056569002</v>
      </c>
      <c r="F192" s="171">
        <v>5.3314812991627996</v>
      </c>
      <c r="G192" s="171">
        <v>5.4289772813255999</v>
      </c>
      <c r="H192" s="171">
        <v>5.7920552004149997</v>
      </c>
      <c r="I192" s="171">
        <v>6.5195463860347997</v>
      </c>
      <c r="J192" s="171">
        <v>7.2359128931798997</v>
      </c>
      <c r="K192" s="171">
        <v>8.5441889679050007</v>
      </c>
      <c r="L192" s="171">
        <v>9.4180385943784</v>
      </c>
      <c r="M192" s="171">
        <v>9.7384381999164997</v>
      </c>
      <c r="N192" s="171">
        <v>9.4684354628116996</v>
      </c>
      <c r="O192" s="171">
        <v>11.000027656226001</v>
      </c>
      <c r="P192" s="171">
        <v>11.460497595626</v>
      </c>
      <c r="Q192" s="171">
        <v>11.858815430383</v>
      </c>
      <c r="R192" s="171">
        <v>12.208230787823</v>
      </c>
      <c r="S192" s="171">
        <v>12.345812932657999</v>
      </c>
      <c r="T192" s="171">
        <v>13.137237252659</v>
      </c>
      <c r="U192" s="171">
        <v>14.176535993231999</v>
      </c>
      <c r="V192" s="171">
        <v>14.773549446661001</v>
      </c>
      <c r="W192" s="171">
        <v>15.249240773646999</v>
      </c>
      <c r="X192" s="171">
        <v>16.210957907954999</v>
      </c>
      <c r="Y192" s="171">
        <v>16.813183778805001</v>
      </c>
      <c r="Z192" s="171">
        <v>16.922950253231999</v>
      </c>
      <c r="AA192" s="171">
        <v>17.286219716502998</v>
      </c>
      <c r="AB192" s="171">
        <v>17.830462076145999</v>
      </c>
      <c r="AC192" s="171">
        <v>18.373098699229001</v>
      </c>
      <c r="AD192" s="171">
        <v>19.180782617641999</v>
      </c>
      <c r="AE192" s="171">
        <v>20.164431503557001</v>
      </c>
      <c r="AF192" s="171">
        <v>21.130966248229999</v>
      </c>
      <c r="AG192" s="171">
        <v>22.012315993573999</v>
      </c>
      <c r="AH192" s="171">
        <v>21.777282768342001</v>
      </c>
      <c r="AI192" s="171">
        <v>21.565214786054</v>
      </c>
      <c r="AJ192" s="171">
        <v>22.815537630769001</v>
      </c>
      <c r="AK192" s="171">
        <v>23.447311511957999</v>
      </c>
      <c r="AL192" s="171">
        <v>24.238008801643002</v>
      </c>
      <c r="AM192" s="171">
        <v>24.9827346404</v>
      </c>
      <c r="AN192" s="171">
        <v>25.427667114679</v>
      </c>
      <c r="AO192" s="171">
        <v>25.365210744826001</v>
      </c>
      <c r="AP192" s="171">
        <v>27.730952908820999</v>
      </c>
      <c r="AQ192" s="171">
        <v>26.263946586385</v>
      </c>
      <c r="AR192" s="171">
        <v>28.241449359002999</v>
      </c>
      <c r="AS192" s="171">
        <v>28.219042933036999</v>
      </c>
      <c r="AT192" s="171">
        <v>30.204646651045</v>
      </c>
      <c r="AU192" s="171">
        <v>30.721064128637</v>
      </c>
      <c r="AV192" s="171">
        <v>29.861844621231</v>
      </c>
      <c r="AW192" s="171">
        <v>30.296253298637001</v>
      </c>
      <c r="AX192" s="171">
        <v>30.188133774929</v>
      </c>
      <c r="AY192" s="171">
        <v>30.245053628729998</v>
      </c>
      <c r="AZ192" s="171">
        <v>28.718513178698998</v>
      </c>
      <c r="BA192" s="171">
        <v>31.017761730071001</v>
      </c>
      <c r="BB192" s="171">
        <v>30.358785195926998</v>
      </c>
      <c r="BC192" s="171">
        <v>31.209160476571</v>
      </c>
      <c r="BD192" s="171">
        <v>32.179948512854999</v>
      </c>
    </row>
    <row r="193" spans="1:56" x14ac:dyDescent="0.2">
      <c r="A193" s="170" t="s">
        <v>362</v>
      </c>
      <c r="B193" s="171">
        <v>45.458886717585003</v>
      </c>
      <c r="C193" s="171">
        <v>49.771460585885002</v>
      </c>
      <c r="D193" s="171">
        <v>57.696682180480998</v>
      </c>
      <c r="E193" s="171">
        <v>62.493758204456</v>
      </c>
      <c r="F193" s="171">
        <v>65.060024690860999</v>
      </c>
      <c r="G193" s="171">
        <v>70.372620150711995</v>
      </c>
      <c r="H193" s="171">
        <v>78.065703878237002</v>
      </c>
      <c r="I193" s="171">
        <v>86.109793574541996</v>
      </c>
      <c r="J193" s="171">
        <v>85.040986401154996</v>
      </c>
      <c r="K193" s="171">
        <v>78.447297461497996</v>
      </c>
      <c r="L193" s="171">
        <v>81.826417997139004</v>
      </c>
      <c r="M193" s="171">
        <v>81.988946753578006</v>
      </c>
      <c r="N193" s="171">
        <v>88.913677065005999</v>
      </c>
      <c r="O193" s="171">
        <v>93.852820484763001</v>
      </c>
      <c r="P193" s="171">
        <v>99.381452871939004</v>
      </c>
      <c r="Q193" s="171">
        <v>108.02198577797</v>
      </c>
      <c r="R193" s="171">
        <v>118.28577783821</v>
      </c>
      <c r="S193" s="171">
        <v>128.66136508573999</v>
      </c>
      <c r="T193" s="171">
        <v>124.71325943101</v>
      </c>
      <c r="U193" s="171">
        <v>138.23289604153001</v>
      </c>
      <c r="V193" s="171">
        <v>155.16430168433001</v>
      </c>
      <c r="W193" s="171">
        <v>152.52195436964999</v>
      </c>
      <c r="X193" s="171">
        <v>158.96943390278</v>
      </c>
      <c r="Y193" s="171">
        <v>164.53045145871999</v>
      </c>
      <c r="Z193" s="171">
        <v>163.61813585023</v>
      </c>
      <c r="AA193" s="171">
        <v>178.37552137498</v>
      </c>
      <c r="AB193" s="171">
        <v>194.5272441127</v>
      </c>
      <c r="AC193" s="171">
        <v>204.4498666051</v>
      </c>
      <c r="AD193" s="171">
        <v>206.00408226582999</v>
      </c>
      <c r="AE193" s="171">
        <v>204.57440880944</v>
      </c>
      <c r="AF193" s="171">
        <v>227.05637824733</v>
      </c>
      <c r="AG193" s="171">
        <v>206.72989460847</v>
      </c>
      <c r="AH193" s="171">
        <v>217.37785416578001</v>
      </c>
      <c r="AI193" s="171">
        <v>229.69548210868001</v>
      </c>
      <c r="AJ193" s="171">
        <v>235.88265401933</v>
      </c>
      <c r="AK193" s="171">
        <v>246.08945608236999</v>
      </c>
      <c r="AL193" s="171">
        <v>274.00106415368998</v>
      </c>
      <c r="AM193" s="171">
        <v>300.33244842631001</v>
      </c>
      <c r="AN193" s="171">
        <v>299.54957821221001</v>
      </c>
      <c r="AO193" s="171">
        <v>301.37698110766001</v>
      </c>
      <c r="AP193" s="171">
        <v>312.17205222747998</v>
      </c>
      <c r="AQ193" s="171">
        <v>332.76848072206002</v>
      </c>
      <c r="AR193" s="171">
        <v>344.1578335538</v>
      </c>
      <c r="AS193" s="171">
        <v>333.87404020438998</v>
      </c>
      <c r="AT193" s="171">
        <v>355.38085949344003</v>
      </c>
      <c r="AU193" s="171">
        <v>367.84301148847999</v>
      </c>
      <c r="AV193" s="171">
        <v>391.26309232893999</v>
      </c>
      <c r="AW193" s="171">
        <v>433.21989643323002</v>
      </c>
      <c r="AX193" s="171">
        <v>429.34321587754999</v>
      </c>
      <c r="AY193" s="171">
        <v>414.47753804719002</v>
      </c>
      <c r="AZ193" s="171">
        <v>423.09051700767998</v>
      </c>
      <c r="BA193" s="171">
        <v>460.70707580826002</v>
      </c>
      <c r="BB193" s="171">
        <v>444.40766364730001</v>
      </c>
      <c r="BC193" s="171">
        <v>446.43855762884999</v>
      </c>
      <c r="BD193" s="171">
        <v>460.02745974901001</v>
      </c>
    </row>
    <row r="194" spans="1:56" x14ac:dyDescent="0.2">
      <c r="A194" s="170" t="s">
        <v>223</v>
      </c>
      <c r="B194" s="171">
        <v>39.005685841061002</v>
      </c>
      <c r="C194" s="171">
        <v>39.178471215555</v>
      </c>
      <c r="D194" s="171">
        <v>43.722453691559998</v>
      </c>
      <c r="E194" s="171">
        <v>48.244952779647001</v>
      </c>
      <c r="F194" s="171">
        <v>47.262488332513001</v>
      </c>
      <c r="G194" s="171">
        <v>50.941271757633999</v>
      </c>
      <c r="H194" s="171">
        <v>59.864209571979003</v>
      </c>
      <c r="I194" s="171">
        <v>63.788030042495997</v>
      </c>
      <c r="J194" s="171">
        <v>71.599010327669006</v>
      </c>
      <c r="K194" s="171">
        <v>75.389377352832994</v>
      </c>
      <c r="L194" s="171">
        <v>82.719965275749004</v>
      </c>
      <c r="M194" s="171">
        <v>75.993529297094</v>
      </c>
      <c r="N194" s="171">
        <v>80.356248960789003</v>
      </c>
      <c r="O194" s="171">
        <v>84.419076271831997</v>
      </c>
      <c r="P194" s="171">
        <v>85.248245866358999</v>
      </c>
      <c r="Q194" s="171">
        <v>84.474864392407</v>
      </c>
      <c r="R194" s="171">
        <v>96.046673061183</v>
      </c>
      <c r="S194" s="171">
        <v>100.96318982933001</v>
      </c>
      <c r="T194" s="171">
        <v>117.9066123052</v>
      </c>
      <c r="U194" s="171">
        <v>128.02996853802</v>
      </c>
      <c r="V194" s="171">
        <v>130.66289863124999</v>
      </c>
      <c r="W194" s="171">
        <v>140.65177519164001</v>
      </c>
      <c r="X194" s="171">
        <v>148.24300641009</v>
      </c>
      <c r="Y194" s="171">
        <v>158.35177513415999</v>
      </c>
      <c r="Z194" s="171">
        <v>167.68376896481001</v>
      </c>
      <c r="AA194" s="171">
        <v>176.70387114868001</v>
      </c>
      <c r="AB194" s="171">
        <v>185.51293011480999</v>
      </c>
      <c r="AC194" s="171">
        <v>199.75173012906001</v>
      </c>
      <c r="AD194" s="171">
        <v>209.85363119396999</v>
      </c>
      <c r="AE194" s="171">
        <v>219.60600085931</v>
      </c>
      <c r="AF194" s="171">
        <v>237.32681985731</v>
      </c>
      <c r="AG194" s="171">
        <v>243.10808236379</v>
      </c>
      <c r="AH194" s="171">
        <v>250.35605751588</v>
      </c>
      <c r="AI194" s="171">
        <v>260.56502562092999</v>
      </c>
      <c r="AJ194" s="171">
        <v>271.87525664831998</v>
      </c>
      <c r="AK194" s="171">
        <v>280.14851565189002</v>
      </c>
      <c r="AL194" s="171">
        <v>287.5408284335</v>
      </c>
      <c r="AM194" s="171">
        <v>292.36709504402</v>
      </c>
      <c r="AN194" s="171">
        <v>279.74440680575998</v>
      </c>
      <c r="AO194" s="171">
        <v>266.24735152788003</v>
      </c>
      <c r="AP194" s="171">
        <v>283.99804904873997</v>
      </c>
      <c r="AQ194" s="171">
        <v>290.63829753701998</v>
      </c>
      <c r="AR194" s="171">
        <v>286.75032114967001</v>
      </c>
      <c r="AS194" s="171">
        <v>292.09686506167998</v>
      </c>
      <c r="AT194" s="171">
        <v>296.23550280976002</v>
      </c>
      <c r="AU194" s="171">
        <v>296.08132735291002</v>
      </c>
      <c r="AV194" s="171">
        <v>300.54501258542001</v>
      </c>
      <c r="AW194" s="171">
        <v>306.26360987014999</v>
      </c>
      <c r="AX194" s="171">
        <v>300.49423680590002</v>
      </c>
      <c r="AY194" s="171">
        <v>290.41854923551</v>
      </c>
      <c r="AZ194" s="171">
        <v>289.24357299549001</v>
      </c>
      <c r="BA194" s="171">
        <v>299.64071807908999</v>
      </c>
      <c r="BB194" s="171">
        <v>289.79831955131999</v>
      </c>
      <c r="BC194" s="171">
        <v>281.84027784211003</v>
      </c>
      <c r="BD194" s="171">
        <v>280.49185558118</v>
      </c>
    </row>
    <row r="195" spans="1:56" x14ac:dyDescent="0.2">
      <c r="A195" s="170" t="s">
        <v>225</v>
      </c>
      <c r="B195" s="171">
        <v>1.5679665857462</v>
      </c>
      <c r="C195" s="171">
        <v>1.5684378508873</v>
      </c>
      <c r="D195" s="171">
        <v>1.8342991184516999</v>
      </c>
      <c r="E195" s="171">
        <v>1.9050103335369</v>
      </c>
      <c r="F195" s="171">
        <v>1.7473849096553999</v>
      </c>
      <c r="G195" s="171">
        <v>1.6327312952632</v>
      </c>
      <c r="H195" s="171">
        <v>1.57856145812</v>
      </c>
      <c r="I195" s="171">
        <v>1.6093230129328</v>
      </c>
      <c r="J195" s="171">
        <v>1.6844120174174</v>
      </c>
      <c r="K195" s="171">
        <v>1.7763125130958</v>
      </c>
      <c r="L195" s="171">
        <v>1.7518904489659</v>
      </c>
      <c r="M195" s="171">
        <v>1.7717928019908999</v>
      </c>
      <c r="N195" s="171">
        <v>1.6143808441829</v>
      </c>
      <c r="O195" s="171">
        <v>1.5809470393173</v>
      </c>
      <c r="P195" s="171">
        <v>1.6527314278527001</v>
      </c>
      <c r="Q195" s="171">
        <v>1.7427002998232</v>
      </c>
      <c r="R195" s="171">
        <v>1.8425647492463</v>
      </c>
      <c r="S195" s="171">
        <v>1.8746095254049</v>
      </c>
      <c r="T195" s="171">
        <v>1.9562343729052001</v>
      </c>
      <c r="U195" s="171">
        <v>1.9715283340884</v>
      </c>
      <c r="V195" s="171">
        <v>2.0837311491656001</v>
      </c>
      <c r="W195" s="171">
        <v>2.2095042985769999</v>
      </c>
      <c r="X195" s="171">
        <v>2.0467225847514001</v>
      </c>
      <c r="Y195" s="171">
        <v>2.1485605086902</v>
      </c>
      <c r="Z195" s="171">
        <v>2.1292840866392</v>
      </c>
      <c r="AA195" s="171">
        <v>2.9406257629314001</v>
      </c>
      <c r="AB195" s="171">
        <v>3.5082076776829001</v>
      </c>
      <c r="AC195" s="171">
        <v>3.2773632219442002</v>
      </c>
      <c r="AD195" s="171">
        <v>2.8507985632002999</v>
      </c>
      <c r="AE195" s="171">
        <v>2.6648463260747999</v>
      </c>
      <c r="AF195" s="171">
        <v>3.1120460730688002</v>
      </c>
      <c r="AG195" s="171">
        <v>3.2869932223594001</v>
      </c>
      <c r="AH195" s="171">
        <v>3.7393805290338</v>
      </c>
      <c r="AI195" s="171">
        <v>3.9552985830079002</v>
      </c>
      <c r="AJ195" s="171">
        <v>5.4434557833364003</v>
      </c>
      <c r="AK195" s="171">
        <v>6.1728548727224997</v>
      </c>
      <c r="AL195" s="171">
        <v>6.6034068804185999</v>
      </c>
      <c r="AM195" s="171">
        <v>6.2424174081319999</v>
      </c>
      <c r="AN195" s="171">
        <v>6.2794028825949999</v>
      </c>
      <c r="AO195" s="171">
        <v>6.0771607398720002</v>
      </c>
      <c r="AP195" s="171">
        <v>7.3332613189149001</v>
      </c>
      <c r="AQ195" s="171">
        <v>8.8864164440009006</v>
      </c>
      <c r="AR195" s="171">
        <v>10.602130183426</v>
      </c>
      <c r="AS195" s="171">
        <v>11.593559804522</v>
      </c>
      <c r="AT195" s="171">
        <v>11.256990492986001</v>
      </c>
      <c r="AU195" s="171">
        <v>13.203365274076001</v>
      </c>
      <c r="AV195" s="171">
        <v>14.136677435393</v>
      </c>
      <c r="AW195" s="171">
        <v>14.197513666801999</v>
      </c>
      <c r="AX195" s="171">
        <v>14.921081161869999</v>
      </c>
      <c r="AY195" s="171">
        <v>17.003695600571</v>
      </c>
      <c r="AZ195" s="171">
        <v>16.676951326024</v>
      </c>
      <c r="BA195" s="171">
        <v>18.941786041964001</v>
      </c>
      <c r="BB195" s="171">
        <v>20.912355394952002</v>
      </c>
      <c r="BC195" s="171">
        <v>21.573395052974</v>
      </c>
      <c r="BD195" s="171">
        <v>21.336295650476</v>
      </c>
    </row>
    <row r="196" spans="1:56" x14ac:dyDescent="0.2">
      <c r="A196" s="170" t="s">
        <v>235</v>
      </c>
      <c r="B196" s="171">
        <v>0.93702161978543996</v>
      </c>
      <c r="C196" s="171">
        <v>0.94366858464020997</v>
      </c>
      <c r="D196" s="171">
        <v>0.92776549600824998</v>
      </c>
      <c r="E196" s="171">
        <v>0.85515479432657004</v>
      </c>
      <c r="F196" s="171">
        <v>0.89379403594163997</v>
      </c>
      <c r="G196" s="171">
        <v>0.82238085561327001</v>
      </c>
      <c r="H196" s="171">
        <v>1.0227624546289</v>
      </c>
      <c r="I196" s="171">
        <v>0.95244869817745004</v>
      </c>
      <c r="J196" s="171">
        <v>0.74311313464823003</v>
      </c>
      <c r="K196" s="171">
        <v>0.76589859429554996</v>
      </c>
      <c r="L196" s="171">
        <v>0.71778347179756996</v>
      </c>
      <c r="M196" s="171">
        <v>0.58407838030879999</v>
      </c>
      <c r="N196" s="171">
        <v>0.54787173518485</v>
      </c>
      <c r="O196" s="171">
        <v>0.52395036406493001</v>
      </c>
      <c r="P196" s="171">
        <v>0.54444215609320001</v>
      </c>
      <c r="Q196" s="171">
        <v>0.56537937848167996</v>
      </c>
      <c r="R196" s="171">
        <v>0.62214483492421002</v>
      </c>
      <c r="S196" s="171">
        <v>0.69503496947373999</v>
      </c>
      <c r="T196" s="171">
        <v>0.74956425502937996</v>
      </c>
      <c r="U196" s="171">
        <v>0.704855617893</v>
      </c>
      <c r="V196" s="171">
        <v>0.83077568191444995</v>
      </c>
      <c r="W196" s="171">
        <v>0.84489428093014995</v>
      </c>
      <c r="X196" s="171">
        <v>0.85996862252465001</v>
      </c>
      <c r="Y196" s="171">
        <v>0.86658830751138005</v>
      </c>
      <c r="Z196" s="171">
        <v>0.78173806955504999</v>
      </c>
      <c r="AA196" s="171">
        <v>1.0125594678626</v>
      </c>
      <c r="AB196" s="171">
        <v>1.1054218727951</v>
      </c>
      <c r="AC196" s="171">
        <v>1.1617370971961001</v>
      </c>
      <c r="AD196" s="171">
        <v>1.3574304176226</v>
      </c>
      <c r="AE196" s="171">
        <v>1.3975167025171999</v>
      </c>
      <c r="AF196" s="171">
        <v>1.4139180407086001</v>
      </c>
      <c r="AG196" s="171">
        <v>1.4377162427086001</v>
      </c>
      <c r="AH196" s="171">
        <v>1.6383494267131</v>
      </c>
      <c r="AI196" s="171">
        <v>1.7309999601957999</v>
      </c>
      <c r="AJ196" s="171">
        <v>1.8123068845385</v>
      </c>
      <c r="AK196" s="171">
        <v>2.2217179609855999</v>
      </c>
      <c r="AL196" s="171">
        <v>2.5786431395695999</v>
      </c>
      <c r="AM196" s="171">
        <v>3.1093233073449</v>
      </c>
      <c r="AN196" s="171">
        <v>3.4803512636676999</v>
      </c>
      <c r="AO196" s="171">
        <v>3.8306842364102001</v>
      </c>
      <c r="AP196" s="171">
        <v>3.7997567154809002</v>
      </c>
      <c r="AQ196" s="171">
        <v>4.2627992876576002</v>
      </c>
      <c r="AR196" s="171">
        <v>4.3290332788189998</v>
      </c>
      <c r="AS196" s="171">
        <v>4.4114323380935998</v>
      </c>
      <c r="AT196" s="171">
        <v>4.8524283899130003</v>
      </c>
      <c r="AU196" s="171">
        <v>5.5953681441113998</v>
      </c>
      <c r="AV196" s="171">
        <v>6.0017716469572999</v>
      </c>
      <c r="AW196" s="171">
        <v>6.2539304313108</v>
      </c>
      <c r="AX196" s="171">
        <v>6.8570973604752998</v>
      </c>
      <c r="AY196" s="171">
        <v>7.0645878576395997</v>
      </c>
      <c r="AZ196" s="171">
        <v>7.1198296587199001</v>
      </c>
      <c r="BA196" s="171">
        <v>8.1104922281627001</v>
      </c>
      <c r="BB196" s="171">
        <v>7.9541298207305999</v>
      </c>
      <c r="BC196" s="171">
        <v>8.1166131915997006</v>
      </c>
      <c r="BD196" s="171">
        <v>8.2548622683851995</v>
      </c>
    </row>
    <row r="197" spans="1:56" x14ac:dyDescent="0.2">
      <c r="A197" s="170" t="s">
        <v>236</v>
      </c>
      <c r="B197" s="171">
        <v>474.51207088553002</v>
      </c>
      <c r="C197" s="171">
        <v>474.14509606279</v>
      </c>
      <c r="D197" s="171">
        <v>499.64756923826002</v>
      </c>
      <c r="E197" s="171">
        <v>529.28503150961001</v>
      </c>
      <c r="F197" s="171">
        <v>553.26495304292996</v>
      </c>
      <c r="G197" s="171">
        <v>579.48942053806002</v>
      </c>
      <c r="H197" s="171">
        <v>597.16647877953994</v>
      </c>
      <c r="I197" s="171">
        <v>607.48027558543004</v>
      </c>
      <c r="J197" s="171">
        <v>647.70076712855996</v>
      </c>
      <c r="K197" s="171">
        <v>661.38384448455997</v>
      </c>
      <c r="L197" s="171">
        <v>679.26290243383005</v>
      </c>
      <c r="M197" s="171">
        <v>668.73339214933003</v>
      </c>
      <c r="N197" s="171">
        <v>666.76852354718005</v>
      </c>
      <c r="O197" s="171">
        <v>667.32527678169004</v>
      </c>
      <c r="P197" s="171">
        <v>670.27949507981998</v>
      </c>
      <c r="Q197" s="171">
        <v>672.29631701745996</v>
      </c>
      <c r="R197" s="171">
        <v>686.42119742424995</v>
      </c>
      <c r="S197" s="171">
        <v>707.74932352853</v>
      </c>
      <c r="T197" s="171">
        <v>715.79132656122999</v>
      </c>
      <c r="U197" s="171">
        <v>711.93543519091997</v>
      </c>
      <c r="V197" s="171">
        <v>785.53986017197997</v>
      </c>
      <c r="W197" s="171">
        <v>741.06882803890005</v>
      </c>
      <c r="X197" s="171">
        <v>650.41132014050004</v>
      </c>
      <c r="Y197" s="171">
        <v>567.87576560421996</v>
      </c>
      <c r="Z197" s="171">
        <v>470.15628255823998</v>
      </c>
      <c r="AA197" s="171">
        <v>464.19188809822998</v>
      </c>
      <c r="AB197" s="171">
        <v>397.63288387122998</v>
      </c>
      <c r="AC197" s="171">
        <v>382.23772879340999</v>
      </c>
      <c r="AD197" s="171">
        <v>364.61144282839001</v>
      </c>
      <c r="AE197" s="171">
        <v>364.36438362511001</v>
      </c>
      <c r="AF197" s="171">
        <v>361.02732086590999</v>
      </c>
      <c r="AG197" s="171">
        <v>360.16845211152003</v>
      </c>
      <c r="AH197" s="171">
        <v>360.55559624036999</v>
      </c>
      <c r="AI197" s="171">
        <v>392.98292001222001</v>
      </c>
      <c r="AJ197" s="171">
        <v>368.81718538332001</v>
      </c>
      <c r="AK197" s="171">
        <v>357.09320816821997</v>
      </c>
      <c r="AL197" s="171">
        <v>356.37921961519999</v>
      </c>
      <c r="AM197" s="171">
        <v>367.70244369954997</v>
      </c>
      <c r="AN197" s="171">
        <v>352.23331559970001</v>
      </c>
      <c r="AO197" s="171">
        <v>292.23322161198001</v>
      </c>
      <c r="AP197" s="171">
        <v>315.90873957577003</v>
      </c>
      <c r="AQ197" s="171">
        <v>333.30516029836002</v>
      </c>
      <c r="AR197" s="171">
        <v>324.91764003765002</v>
      </c>
      <c r="AS197" s="171">
        <v>315.27477361398002</v>
      </c>
      <c r="AT197" s="171">
        <v>269.32991089395</v>
      </c>
      <c r="AU197" s="171">
        <v>226.10702188926999</v>
      </c>
      <c r="AV197" s="171">
        <v>227.24610083085</v>
      </c>
      <c r="AW197" s="171">
        <v>205.58134037050999</v>
      </c>
      <c r="AX197" s="171">
        <v>218.30294320102999</v>
      </c>
      <c r="AY197" s="171">
        <v>207.90965609356999</v>
      </c>
      <c r="AZ197" s="171">
        <v>198.89722567289999</v>
      </c>
      <c r="BA197" s="171">
        <v>194.13625000578</v>
      </c>
      <c r="BB197" s="171">
        <v>119.34498408073</v>
      </c>
      <c r="BC197" s="171">
        <v>121.69519549016999</v>
      </c>
      <c r="BD197" s="171">
        <v>118.4778493699</v>
      </c>
    </row>
    <row r="198" spans="1:56" x14ac:dyDescent="0.2">
      <c r="A198" s="170" t="s">
        <v>239</v>
      </c>
      <c r="B198" s="171">
        <v>5.4193000717373003</v>
      </c>
      <c r="C198" s="171">
        <v>5.3985026392003004</v>
      </c>
      <c r="D198" s="171">
        <v>5.8160486344463003</v>
      </c>
      <c r="E198" s="171">
        <v>5.4933879519545004</v>
      </c>
      <c r="F198" s="171">
        <v>5.3208470264001004</v>
      </c>
      <c r="G198" s="171">
        <v>5.6647843327564003</v>
      </c>
      <c r="H198" s="171">
        <v>5.7703174852077002</v>
      </c>
      <c r="I198" s="171">
        <v>5.5940326813040997</v>
      </c>
      <c r="J198" s="171">
        <v>5.8358019171329998</v>
      </c>
      <c r="K198" s="171">
        <v>6.2942926549807998</v>
      </c>
      <c r="L198" s="171">
        <v>5.5948668595516002</v>
      </c>
      <c r="M198" s="171">
        <v>5.3014563590380002</v>
      </c>
      <c r="N198" s="171">
        <v>4.9394119391364004</v>
      </c>
      <c r="O198" s="171">
        <v>3.9365347249288001</v>
      </c>
      <c r="P198" s="171">
        <v>3.5332052070842002</v>
      </c>
      <c r="Q198" s="171">
        <v>3.3207642218253</v>
      </c>
      <c r="R198" s="171">
        <v>3.2503431938248002</v>
      </c>
      <c r="S198" s="171">
        <v>3.6831476558346998</v>
      </c>
      <c r="T198" s="171">
        <v>4.7388388070916001</v>
      </c>
      <c r="U198" s="171">
        <v>5.1085522207728999</v>
      </c>
      <c r="V198" s="171">
        <v>3.9389235334634001</v>
      </c>
      <c r="W198" s="171">
        <v>4.4604150959120004</v>
      </c>
      <c r="X198" s="171">
        <v>4.9018438975903997</v>
      </c>
      <c r="Y198" s="171">
        <v>4.6342763979938004</v>
      </c>
      <c r="Z198" s="171">
        <v>4.3542964131669004</v>
      </c>
      <c r="AA198" s="171">
        <v>4.7669795968880004</v>
      </c>
      <c r="AB198" s="171">
        <v>5.5885948169219004</v>
      </c>
      <c r="AC198" s="171">
        <v>5.6714561578431004</v>
      </c>
      <c r="AD198" s="171">
        <v>5.9043179876872003</v>
      </c>
      <c r="AE198" s="171">
        <v>6.8877589592357999</v>
      </c>
      <c r="AF198" s="171">
        <v>5.5706400058179</v>
      </c>
      <c r="AG198" s="171">
        <v>5.0175135062125999</v>
      </c>
      <c r="AH198" s="171">
        <v>4.6083961023629003</v>
      </c>
      <c r="AI198" s="171">
        <v>4.5952218978549002</v>
      </c>
      <c r="AJ198" s="171">
        <v>5.7550296423278002</v>
      </c>
      <c r="AK198" s="171">
        <v>5.5677526701579998</v>
      </c>
      <c r="AL198" s="171">
        <v>6.4884744117575996</v>
      </c>
      <c r="AM198" s="171">
        <v>6.117570302102</v>
      </c>
      <c r="AN198" s="171">
        <v>7.9164288032557</v>
      </c>
      <c r="AO198" s="171">
        <v>7.8326456379536999</v>
      </c>
      <c r="AP198" s="171">
        <v>6.4578950890122</v>
      </c>
      <c r="AQ198" s="171">
        <v>7.7873139007071996</v>
      </c>
      <c r="AR198" s="171">
        <v>8.8814595938014005</v>
      </c>
      <c r="AS198" s="171">
        <v>7.6588860654381996</v>
      </c>
      <c r="AT198" s="171">
        <v>6.7333597621805001</v>
      </c>
      <c r="AU198" s="171">
        <v>6.895055646176</v>
      </c>
      <c r="AV198" s="171">
        <v>6.8292340403858001</v>
      </c>
      <c r="AW198" s="171">
        <v>6.4073119398211</v>
      </c>
      <c r="AX198" s="171">
        <v>6.8709733329105998</v>
      </c>
      <c r="AY198" s="171">
        <v>7.1561036754879996</v>
      </c>
      <c r="AZ198" s="171">
        <v>6.9135289147972996</v>
      </c>
      <c r="BA198" s="171">
        <v>8.5518130895959992</v>
      </c>
      <c r="BB198" s="171">
        <v>8.0929582208359996</v>
      </c>
      <c r="BC198" s="171">
        <v>8.1907583073476999</v>
      </c>
      <c r="BD198" s="171">
        <v>8.6953355778412007</v>
      </c>
    </row>
    <row r="199" spans="1:56" x14ac:dyDescent="0.2">
      <c r="A199" s="170" t="s">
        <v>24</v>
      </c>
      <c r="B199" s="171">
        <v>4594.8060197778996</v>
      </c>
      <c r="C199" s="171">
        <v>4459.6729813641996</v>
      </c>
      <c r="D199" s="171">
        <v>4710.5418899673996</v>
      </c>
      <c r="E199" s="171">
        <v>4896.6209967696004</v>
      </c>
      <c r="F199" s="171">
        <v>4727.4675528500002</v>
      </c>
      <c r="G199" s="171">
        <v>4515.4131171407998</v>
      </c>
      <c r="H199" s="171">
        <v>4815.8057336999</v>
      </c>
      <c r="I199" s="171">
        <v>4979.9936884495</v>
      </c>
      <c r="J199" s="171">
        <v>4969.8408051798997</v>
      </c>
      <c r="K199" s="171">
        <v>5006.6819714878002</v>
      </c>
      <c r="L199" s="171">
        <v>4780.1923479794004</v>
      </c>
      <c r="M199" s="171">
        <v>4709.0044714603</v>
      </c>
      <c r="N199" s="171">
        <v>4464.8147812761999</v>
      </c>
      <c r="O199" s="171">
        <v>4448.8295033025997</v>
      </c>
      <c r="P199" s="171">
        <v>4654.6277313896999</v>
      </c>
      <c r="Q199" s="171">
        <v>4680.8533955799003</v>
      </c>
      <c r="R199" s="171">
        <v>4643.3363489792</v>
      </c>
      <c r="S199" s="171">
        <v>4800.6939408025</v>
      </c>
      <c r="T199" s="171">
        <v>5021.1859399671002</v>
      </c>
      <c r="U199" s="171">
        <v>5078.8426550593003</v>
      </c>
      <c r="V199" s="171">
        <v>4983.6037028029004</v>
      </c>
      <c r="W199" s="171">
        <v>4939.0307171177001</v>
      </c>
      <c r="X199" s="171">
        <v>5016.9879295019</v>
      </c>
      <c r="Y199" s="171">
        <v>5135.5770163944999</v>
      </c>
      <c r="Z199" s="171">
        <v>5217.8955468924996</v>
      </c>
      <c r="AA199" s="171">
        <v>5271.4648144407001</v>
      </c>
      <c r="AB199" s="171">
        <v>5426.4742766399004</v>
      </c>
      <c r="AC199" s="171">
        <v>5699.5176025735</v>
      </c>
      <c r="AD199" s="171">
        <v>5744.8765290429001</v>
      </c>
      <c r="AE199" s="171">
        <v>5761.8713343580002</v>
      </c>
      <c r="AF199" s="171">
        <v>5928.7614217380997</v>
      </c>
      <c r="AG199" s="171">
        <v>5877.6293805229998</v>
      </c>
      <c r="AH199" s="171">
        <v>5726.7266968368003</v>
      </c>
      <c r="AI199" s="171">
        <v>5792.9233255692998</v>
      </c>
      <c r="AJ199" s="171">
        <v>5879.9871066879996</v>
      </c>
      <c r="AK199" s="171">
        <v>5888.1656639158</v>
      </c>
      <c r="AL199" s="171">
        <v>5790.0077952974998</v>
      </c>
      <c r="AM199" s="171">
        <v>5872.7013709250004</v>
      </c>
      <c r="AN199" s="171">
        <v>5689.2644206008999</v>
      </c>
      <c r="AO199" s="171">
        <v>5273.1151787257004</v>
      </c>
      <c r="AP199" s="171">
        <v>5521.4993394461999</v>
      </c>
      <c r="AQ199" s="171">
        <v>5307.6289134617</v>
      </c>
      <c r="AR199" s="171">
        <v>5087.7110265498004</v>
      </c>
      <c r="AS199" s="171">
        <v>5224.7088530435003</v>
      </c>
      <c r="AT199" s="171">
        <v>5243.7719862951999</v>
      </c>
      <c r="AU199" s="171">
        <v>5132.9840505959</v>
      </c>
      <c r="AV199" s="171">
        <v>5028.9519520472004</v>
      </c>
      <c r="AW199" s="171">
        <v>4959.4578861865002</v>
      </c>
      <c r="AX199" s="171">
        <v>5118.3743541122003</v>
      </c>
      <c r="AY199" s="171">
        <v>4967.9121513851996</v>
      </c>
      <c r="AZ199" s="171">
        <v>4466.87647672</v>
      </c>
      <c r="BA199" s="171">
        <v>4754.3784760790004</v>
      </c>
      <c r="BB199" s="171">
        <v>4815.7665315713002</v>
      </c>
      <c r="BC199" s="171">
        <v>4618.2675220375004</v>
      </c>
      <c r="BD199" s="171">
        <v>4632.1648758727997</v>
      </c>
    </row>
    <row r="200" spans="1:56" x14ac:dyDescent="0.2">
      <c r="A200" s="170" t="s">
        <v>240</v>
      </c>
      <c r="B200" s="171">
        <v>54.014010513061002</v>
      </c>
      <c r="C200" s="171">
        <v>54.280793998001002</v>
      </c>
      <c r="D200" s="171">
        <v>57.328508702754</v>
      </c>
      <c r="E200" s="171">
        <v>60.650919689685999</v>
      </c>
      <c r="F200" s="171">
        <v>64.274232819792999</v>
      </c>
      <c r="G200" s="171">
        <v>70.987934831491998</v>
      </c>
      <c r="H200" s="171">
        <v>71.811036878487997</v>
      </c>
      <c r="I200" s="171">
        <v>74.545997767594002</v>
      </c>
      <c r="J200" s="171">
        <v>78.580110814503996</v>
      </c>
      <c r="K200" s="171">
        <v>81.367473876098998</v>
      </c>
      <c r="L200" s="171">
        <v>87.650991276086003</v>
      </c>
      <c r="M200" s="171">
        <v>90.875504368112999</v>
      </c>
      <c r="N200" s="171">
        <v>94.047505045706004</v>
      </c>
      <c r="O200" s="171">
        <v>97.480247518780999</v>
      </c>
      <c r="P200" s="171">
        <v>101.24305887976</v>
      </c>
      <c r="Q200" s="171">
        <v>105.12769294800999</v>
      </c>
      <c r="R200" s="171">
        <v>109.50917844176</v>
      </c>
      <c r="S200" s="171">
        <v>113.64449067074</v>
      </c>
      <c r="T200" s="171">
        <v>116.40573625387</v>
      </c>
      <c r="U200" s="171">
        <v>117.85526566266</v>
      </c>
      <c r="V200" s="171">
        <v>127.85341948986</v>
      </c>
      <c r="W200" s="171">
        <v>128.12014299929999</v>
      </c>
      <c r="X200" s="171">
        <v>119.46666112769999</v>
      </c>
      <c r="Y200" s="171">
        <v>119.28078430044</v>
      </c>
      <c r="Z200" s="171">
        <v>113.67372404583</v>
      </c>
      <c r="AA200" s="171">
        <v>104.91197385759</v>
      </c>
      <c r="AB200" s="171">
        <v>108.12907580696999</v>
      </c>
      <c r="AC200" s="171">
        <v>108.0143131447</v>
      </c>
      <c r="AD200" s="171">
        <v>123.43470329246</v>
      </c>
      <c r="AE200" s="171">
        <v>124.22579231831</v>
      </c>
      <c r="AF200" s="171">
        <v>131.52211308515001</v>
      </c>
      <c r="AG200" s="171">
        <v>132.63344996453</v>
      </c>
      <c r="AH200" s="171">
        <v>136.88009331948001</v>
      </c>
      <c r="AI200" s="171">
        <v>128.97012206406001</v>
      </c>
      <c r="AJ200" s="171">
        <v>132.14571030193</v>
      </c>
      <c r="AK200" s="171">
        <v>125.52924691343</v>
      </c>
      <c r="AL200" s="171">
        <v>134.42238233905999</v>
      </c>
      <c r="AM200" s="171">
        <v>131.39484213468</v>
      </c>
      <c r="AN200" s="171">
        <v>137.28993044567</v>
      </c>
      <c r="AO200" s="171">
        <v>124.51201234019</v>
      </c>
      <c r="AP200" s="171">
        <v>135.80142834684</v>
      </c>
      <c r="AQ200" s="171">
        <v>138.67822349612999</v>
      </c>
      <c r="AR200" s="171">
        <v>123.18591947183999</v>
      </c>
      <c r="AS200" s="171">
        <v>121.41699026929</v>
      </c>
      <c r="AT200" s="171">
        <v>113.15945546085</v>
      </c>
      <c r="AU200" s="171">
        <v>107.55026821291</v>
      </c>
      <c r="AV200" s="171">
        <v>114.00779325904</v>
      </c>
      <c r="AW200" s="171">
        <v>118.26582822134</v>
      </c>
      <c r="AX200" s="171">
        <v>112.79489338427</v>
      </c>
      <c r="AY200" s="171">
        <v>115.11710962541</v>
      </c>
      <c r="AZ200" s="171">
        <v>123.94513385069</v>
      </c>
      <c r="BA200" s="171">
        <v>134.36065756747001</v>
      </c>
      <c r="BB200" s="171">
        <v>128.90818753029001</v>
      </c>
      <c r="BC200" s="171">
        <v>132.63063309098999</v>
      </c>
      <c r="BD200" s="171">
        <v>148.53880808808</v>
      </c>
    </row>
    <row r="201" spans="1:56" x14ac:dyDescent="0.2">
      <c r="A201" s="170" t="s">
        <v>204</v>
      </c>
      <c r="B201" s="171">
        <v>1.1435696883763001E-2</v>
      </c>
      <c r="C201" s="171">
        <v>1.143159300153E-2</v>
      </c>
      <c r="D201" s="171">
        <v>1.3827243914306999E-2</v>
      </c>
      <c r="E201" s="171">
        <v>1.3951784535163001E-2</v>
      </c>
      <c r="F201" s="171">
        <v>1.2488559957907E-2</v>
      </c>
      <c r="G201" s="171">
        <v>1.5023763479439E-2</v>
      </c>
      <c r="H201" s="171">
        <v>1.3671875991518E-2</v>
      </c>
      <c r="I201" s="171">
        <v>1.5049507480538999E-2</v>
      </c>
      <c r="J201" s="171">
        <v>1.5058007189459001E-2</v>
      </c>
      <c r="K201" s="171">
        <v>1.4903471109067E-2</v>
      </c>
      <c r="L201" s="171">
        <v>1.4744388251249E-2</v>
      </c>
      <c r="M201" s="171">
        <v>1.447947818627E-2</v>
      </c>
      <c r="N201" s="171">
        <v>1.3574111946185E-2</v>
      </c>
      <c r="O201" s="171">
        <v>1.3317081136114E-2</v>
      </c>
      <c r="P201" s="171">
        <v>1.4752388516895001E-2</v>
      </c>
      <c r="Q201" s="171">
        <v>1.4806255526325E-2</v>
      </c>
      <c r="R201" s="171">
        <v>1.3070064594081001E-2</v>
      </c>
      <c r="S201" s="171">
        <v>1.3857410458653E-2</v>
      </c>
      <c r="T201" s="171">
        <v>1.7479535057920999E-2</v>
      </c>
      <c r="U201" s="171">
        <v>2.8704093012825001E-2</v>
      </c>
      <c r="V201" s="171">
        <v>2.9422330804187002E-2</v>
      </c>
      <c r="W201" s="171">
        <v>2.8157817890285999E-2</v>
      </c>
      <c r="X201" s="171">
        <v>3.4175167057572002E-2</v>
      </c>
      <c r="Y201" s="171">
        <v>2.7807935454671001E-2</v>
      </c>
      <c r="Z201" s="171">
        <v>5.0897778471303001E-2</v>
      </c>
      <c r="AA201" s="171">
        <v>5.5563268725218003E-2</v>
      </c>
      <c r="AB201" s="171">
        <v>4.9628100333180998E-2</v>
      </c>
      <c r="AC201" s="171">
        <v>5.9804273482259002E-2</v>
      </c>
      <c r="AD201" s="171">
        <v>6.6772944740260007E-2</v>
      </c>
      <c r="AE201" s="171">
        <v>6.7560154626047003E-2</v>
      </c>
      <c r="AF201" s="171">
        <v>4.1906680725582998E-2</v>
      </c>
      <c r="AG201" s="171">
        <v>4.8512644503705002E-2</v>
      </c>
      <c r="AH201" s="171">
        <v>5.5607385564746002E-2</v>
      </c>
      <c r="AI201" s="171">
        <v>6.0059594006647003E-2</v>
      </c>
      <c r="AJ201" s="171">
        <v>6.4344995809597003E-2</v>
      </c>
      <c r="AK201" s="171">
        <v>6.6303961795552993E-2</v>
      </c>
      <c r="AL201" s="171">
        <v>7.3102776557146004E-2</v>
      </c>
      <c r="AM201" s="171">
        <v>7.8209574688760997E-2</v>
      </c>
      <c r="AN201" s="171">
        <v>8.1488221143184006E-2</v>
      </c>
      <c r="AO201" s="171">
        <v>0.12409728762329</v>
      </c>
      <c r="AP201" s="171">
        <v>9.7021002034236997E-2</v>
      </c>
      <c r="AQ201" s="171">
        <v>6.8967308054922002E-2</v>
      </c>
      <c r="AR201" s="171">
        <v>8.7632847391986998E-2</v>
      </c>
      <c r="AS201" s="171">
        <v>8.2508774638372001E-2</v>
      </c>
      <c r="AT201" s="171">
        <v>9.2196571898612995E-2</v>
      </c>
      <c r="AU201" s="171">
        <v>9.5072320590586998E-2</v>
      </c>
      <c r="AV201" s="171">
        <v>0.10116271405976</v>
      </c>
      <c r="AW201" s="171">
        <v>0.10914960732308999</v>
      </c>
      <c r="AX201" s="171">
        <v>0.11021128611309999</v>
      </c>
      <c r="AY201" s="171">
        <v>0.11651386205052</v>
      </c>
      <c r="AZ201" s="171">
        <v>0.12382358371211</v>
      </c>
      <c r="BA201" s="171">
        <v>0.11738888556950999</v>
      </c>
      <c r="BB201" s="171">
        <v>0.12712738617141001</v>
      </c>
      <c r="BC201" s="171">
        <v>0.12751891323285</v>
      </c>
      <c r="BD201" s="171">
        <v>0.13198389123998</v>
      </c>
    </row>
    <row r="202" spans="1:56" x14ac:dyDescent="0.2">
      <c r="A202" s="170" t="s">
        <v>242</v>
      </c>
      <c r="B202" s="171">
        <v>59.320078113644001</v>
      </c>
      <c r="C202" s="171">
        <v>57.940538410437</v>
      </c>
      <c r="D202" s="171">
        <v>59.531099223947002</v>
      </c>
      <c r="E202" s="171">
        <v>67.223953651048006</v>
      </c>
      <c r="F202" s="171">
        <v>66.197568834001999</v>
      </c>
      <c r="G202" s="171">
        <v>62.603646052233998</v>
      </c>
      <c r="H202" s="171">
        <v>66.023230167636001</v>
      </c>
      <c r="I202" s="171">
        <v>67.843879409603005</v>
      </c>
      <c r="J202" s="171">
        <v>73.012939497364002</v>
      </c>
      <c r="K202" s="171">
        <v>82.596993115049997</v>
      </c>
      <c r="L202" s="171">
        <v>90.610780057306997</v>
      </c>
      <c r="M202" s="171">
        <v>91.104177313641003</v>
      </c>
      <c r="N202" s="171">
        <v>92.963472550087005</v>
      </c>
      <c r="O202" s="171">
        <v>90.815776478906997</v>
      </c>
      <c r="P202" s="171">
        <v>94.237172397430001</v>
      </c>
      <c r="Q202" s="171">
        <v>92.073951922557001</v>
      </c>
      <c r="R202" s="171">
        <v>92.569395970786005</v>
      </c>
      <c r="S202" s="171">
        <v>97.165781979016003</v>
      </c>
      <c r="T202" s="171">
        <v>93.527459452561999</v>
      </c>
      <c r="U202" s="171">
        <v>99.597716121535001</v>
      </c>
      <c r="V202" s="171">
        <v>102.57976028042</v>
      </c>
      <c r="W202" s="171">
        <v>105.38210626886</v>
      </c>
      <c r="X202" s="171">
        <v>106.22152795027</v>
      </c>
      <c r="Y202" s="171">
        <v>110.19071752310001</v>
      </c>
      <c r="Z202" s="171">
        <v>122.55049150071</v>
      </c>
      <c r="AA202" s="171">
        <v>119.91974144828001</v>
      </c>
      <c r="AB202" s="171">
        <v>133.44700590959999</v>
      </c>
      <c r="AC202" s="171">
        <v>133.82262484560999</v>
      </c>
      <c r="AD202" s="171">
        <v>135.55798985979001</v>
      </c>
      <c r="AE202" s="171">
        <v>131.93263167583001</v>
      </c>
      <c r="AF202" s="171">
        <v>137.74529544327001</v>
      </c>
      <c r="AG202" s="171">
        <v>143.27876801884</v>
      </c>
      <c r="AH202" s="171">
        <v>148.09547629143</v>
      </c>
      <c r="AI202" s="171">
        <v>143.00089006467999</v>
      </c>
      <c r="AJ202" s="171">
        <v>149.70404889619999</v>
      </c>
      <c r="AK202" s="171">
        <v>155.93776463307</v>
      </c>
      <c r="AL202" s="171">
        <v>158.98412284845</v>
      </c>
      <c r="AM202" s="171">
        <v>155.97020306568999</v>
      </c>
      <c r="AN202" s="171">
        <v>164.10346860407</v>
      </c>
      <c r="AO202" s="171">
        <v>165.24845979382999</v>
      </c>
      <c r="AP202" s="171">
        <v>176.79496601516999</v>
      </c>
      <c r="AQ202" s="171">
        <v>172.96153124167</v>
      </c>
      <c r="AR202" s="171">
        <v>193.79410534632001</v>
      </c>
      <c r="AS202" s="171">
        <v>192.96742769048001</v>
      </c>
      <c r="AT202" s="171">
        <v>191.92235096722999</v>
      </c>
      <c r="AU202" s="171">
        <v>175.93392772772</v>
      </c>
      <c r="AV202" s="171">
        <v>162.93784663841001</v>
      </c>
      <c r="AW202" s="171">
        <v>151.96194042051999</v>
      </c>
      <c r="AX202" s="171">
        <v>137.79129962029</v>
      </c>
      <c r="AY202" s="171">
        <v>120.37242925879001</v>
      </c>
      <c r="AZ202" s="171">
        <v>76.665741905204001</v>
      </c>
      <c r="BA202" s="171">
        <v>75.873037851587</v>
      </c>
      <c r="BB202" s="171">
        <v>92.004002025825997</v>
      </c>
      <c r="BC202" s="171">
        <v>96.390282975510999</v>
      </c>
      <c r="BD202" s="171">
        <v>96.411415596536997</v>
      </c>
    </row>
    <row r="203" spans="1:56" x14ac:dyDescent="0.2">
      <c r="A203" s="170" t="s">
        <v>94</v>
      </c>
      <c r="B203" s="171">
        <v>7.3467961579830997E-3</v>
      </c>
      <c r="C203" s="171">
        <v>7.3420563623178003E-3</v>
      </c>
      <c r="D203" s="171">
        <v>8.9364006108984002E-3</v>
      </c>
      <c r="E203" s="171">
        <v>9.0163443699548002E-3</v>
      </c>
      <c r="F203" s="171">
        <v>8.0376442649835993E-3</v>
      </c>
      <c r="G203" s="171">
        <v>9.7245497975593006E-3</v>
      </c>
      <c r="H203" s="171">
        <v>8.8197752269763997E-3</v>
      </c>
      <c r="I203" s="171">
        <v>9.7346337259177004E-3</v>
      </c>
      <c r="J203" s="171">
        <v>9.7369461381674998E-3</v>
      </c>
      <c r="K203" s="171">
        <v>9.6311674426677006E-3</v>
      </c>
      <c r="L203" s="171">
        <v>9.5232675133306993E-3</v>
      </c>
      <c r="M203" s="171">
        <v>1.3972796292872999E-2</v>
      </c>
      <c r="N203" s="171">
        <v>1.3065989801213001E-2</v>
      </c>
      <c r="O203" s="171">
        <v>1.2808305463722001E-2</v>
      </c>
      <c r="P203" s="171">
        <v>9.5302558594639007E-3</v>
      </c>
      <c r="Q203" s="171">
        <v>9.5676638642854007E-3</v>
      </c>
      <c r="R203" s="171">
        <v>6.0762333537459001E-3</v>
      </c>
      <c r="S203" s="171">
        <v>1.6916024700431E-2</v>
      </c>
      <c r="T203" s="171">
        <v>1.8262150144969999E-2</v>
      </c>
      <c r="U203" s="171">
        <v>1.8724592811233998E-2</v>
      </c>
      <c r="V203" s="171">
        <v>1.8288866706275001E-2</v>
      </c>
      <c r="W203" s="171">
        <v>1.8369505443978001E-2</v>
      </c>
      <c r="X203" s="171">
        <v>1.8499098164428001E-2</v>
      </c>
      <c r="Y203" s="171">
        <v>1.8033761693708E-2</v>
      </c>
      <c r="Z203" s="171">
        <v>1.8375392104808999E-2</v>
      </c>
      <c r="AA203" s="171">
        <v>1.806198579739E-2</v>
      </c>
      <c r="AB203" s="171">
        <v>2.3453316190318999E-2</v>
      </c>
      <c r="AC203" s="171">
        <v>2.4080915144205999E-2</v>
      </c>
      <c r="AD203" s="171">
        <v>2.4743508268035001E-2</v>
      </c>
      <c r="AE203" s="171">
        <v>2.5070593280028999E-2</v>
      </c>
      <c r="AF203" s="171">
        <v>2.7761338014690998E-2</v>
      </c>
      <c r="AG203" s="171">
        <v>2.7669144387045E-2</v>
      </c>
      <c r="AH203" s="171">
        <v>3.0947411454717001E-2</v>
      </c>
      <c r="AI203" s="171">
        <v>3.4415043327342E-2</v>
      </c>
      <c r="AJ203" s="171">
        <v>3.5504178166859003E-2</v>
      </c>
      <c r="AK203" s="171">
        <v>3.7289377486159E-2</v>
      </c>
      <c r="AL203" s="171">
        <v>4.4793962269856998E-2</v>
      </c>
      <c r="AM203" s="171">
        <v>4.8631703898452998E-2</v>
      </c>
      <c r="AN203" s="171">
        <v>5.4915096111623998E-2</v>
      </c>
      <c r="AO203" s="171">
        <v>6.3405721010244998E-2</v>
      </c>
      <c r="AP203" s="171">
        <v>7.0492197004116006E-2</v>
      </c>
      <c r="AQ203" s="171">
        <v>5.5186360658530997E-2</v>
      </c>
      <c r="AR203" s="171">
        <v>5.7092051006987998E-2</v>
      </c>
      <c r="AS203" s="171">
        <v>6.5412661549729995E-2</v>
      </c>
      <c r="AT203" s="171">
        <v>7.0042090409368998E-2</v>
      </c>
      <c r="AU203" s="171">
        <v>7.1710181374607995E-2</v>
      </c>
      <c r="AV203" s="171">
        <v>7.7227504794830995E-2</v>
      </c>
      <c r="AW203" s="171">
        <v>6.7093181886623998E-2</v>
      </c>
      <c r="AX203" s="171">
        <v>6.6467531348582007E-2</v>
      </c>
      <c r="AY203" s="171">
        <v>8.7369070183180006E-2</v>
      </c>
      <c r="AZ203" s="171">
        <v>8.4555771574263999E-2</v>
      </c>
      <c r="BA203" s="171">
        <v>8.4484816641685001E-2</v>
      </c>
      <c r="BB203" s="171">
        <v>8.8415526545313997E-2</v>
      </c>
      <c r="BC203" s="171">
        <v>8.8694309938328997E-2</v>
      </c>
      <c r="BD203" s="171">
        <v>9.1810282048847003E-2</v>
      </c>
    </row>
    <row r="204" spans="1:56" x14ac:dyDescent="0.2">
      <c r="A204" s="170" t="s">
        <v>381</v>
      </c>
      <c r="B204" s="171">
        <v>17.507289823320001</v>
      </c>
      <c r="C204" s="171">
        <v>17.523275448343998</v>
      </c>
      <c r="D204" s="171">
        <v>16.984330707954001</v>
      </c>
      <c r="E204" s="171">
        <v>18.926270880941001</v>
      </c>
      <c r="F204" s="171">
        <v>15.778427005424</v>
      </c>
      <c r="G204" s="171">
        <v>18.559329924206001</v>
      </c>
      <c r="H204" s="171">
        <v>13.559383708888999</v>
      </c>
      <c r="I204" s="171">
        <v>14.752542515696</v>
      </c>
      <c r="J204" s="171">
        <v>14.936298906786</v>
      </c>
      <c r="K204" s="171">
        <v>15.579584822537999</v>
      </c>
      <c r="L204" s="171">
        <v>16.271213375575002</v>
      </c>
      <c r="M204" s="171">
        <v>16.739734034921</v>
      </c>
      <c r="N204" s="171">
        <v>18.123802900013001</v>
      </c>
      <c r="O204" s="171">
        <v>19.543674447707001</v>
      </c>
      <c r="P204" s="171">
        <v>19.596884399227999</v>
      </c>
      <c r="Q204" s="171">
        <v>19.757784566234999</v>
      </c>
      <c r="R204" s="171">
        <v>21.684787948781999</v>
      </c>
      <c r="S204" s="171">
        <v>24.118455654906999</v>
      </c>
      <c r="T204" s="171">
        <v>23.675092970230999</v>
      </c>
      <c r="U204" s="171">
        <v>20.330475344446</v>
      </c>
      <c r="V204" s="171">
        <v>20.577763984343999</v>
      </c>
      <c r="W204" s="171">
        <v>20.720608915351001</v>
      </c>
      <c r="X204" s="171">
        <v>21.702500109409002</v>
      </c>
      <c r="Y204" s="171">
        <v>25.414991516183999</v>
      </c>
      <c r="Z204" s="171">
        <v>29.881424845329001</v>
      </c>
      <c r="AA204" s="171">
        <v>34.372143261081</v>
      </c>
      <c r="AB204" s="171">
        <v>38.706611592535999</v>
      </c>
      <c r="AC204" s="171">
        <v>44.644048947007001</v>
      </c>
      <c r="AD204" s="171">
        <v>49.892278302401003</v>
      </c>
      <c r="AE204" s="171">
        <v>51.103785869840998</v>
      </c>
      <c r="AF204" s="171">
        <v>56.535615510908002</v>
      </c>
      <c r="AG204" s="171">
        <v>62.091684005589997</v>
      </c>
      <c r="AH204" s="171">
        <v>73.081777979520993</v>
      </c>
      <c r="AI204" s="171">
        <v>77.646326257444997</v>
      </c>
      <c r="AJ204" s="171">
        <v>91.927356910266994</v>
      </c>
      <c r="AK204" s="171">
        <v>100.54948766247</v>
      </c>
      <c r="AL204" s="171">
        <v>103.15998753129</v>
      </c>
      <c r="AM204" s="171">
        <v>114.3139852426</v>
      </c>
      <c r="AN204" s="171">
        <v>125.79164537002001</v>
      </c>
      <c r="AO204" s="171">
        <v>140.82426003623999</v>
      </c>
      <c r="AP204" s="171">
        <v>156.78393724832</v>
      </c>
      <c r="AQ204" s="171">
        <v>156.76641631145</v>
      </c>
      <c r="AR204" s="171">
        <v>156.22434884501001</v>
      </c>
      <c r="AS204" s="171">
        <v>163.15985064508001</v>
      </c>
      <c r="AT204" s="171">
        <v>178.94219688127001</v>
      </c>
      <c r="AU204" s="171">
        <v>200.81830530961</v>
      </c>
      <c r="AV204" s="171">
        <v>223.80509621093</v>
      </c>
      <c r="AW204" s="171">
        <v>229.25385798718</v>
      </c>
      <c r="AX204" s="171">
        <v>282.09732801054002</v>
      </c>
      <c r="AY204" s="171">
        <v>336.52882079086999</v>
      </c>
      <c r="AZ204" s="171">
        <v>348.33150805780002</v>
      </c>
      <c r="BA204" s="171">
        <v>336.17029863988</v>
      </c>
      <c r="BB204" s="171">
        <v>343.99986095366</v>
      </c>
      <c r="BC204" s="171">
        <v>390.72530676244003</v>
      </c>
      <c r="BD204" s="171">
        <v>430.81922680525997</v>
      </c>
    </row>
    <row r="205" spans="1:56" x14ac:dyDescent="0.2">
      <c r="A205" s="170" t="s">
        <v>241</v>
      </c>
      <c r="B205" s="171">
        <v>7.5124930819517002E-2</v>
      </c>
      <c r="C205" s="171">
        <v>7.5137695352808995E-2</v>
      </c>
      <c r="D205" s="171">
        <v>8.0120264034862998E-2</v>
      </c>
      <c r="E205" s="171">
        <v>9.6387732335734999E-2</v>
      </c>
      <c r="F205" s="171">
        <v>0.11829344795704</v>
      </c>
      <c r="G205" s="171">
        <v>9.7719045006363997E-2</v>
      </c>
      <c r="H205" s="171">
        <v>9.6286992907211003E-2</v>
      </c>
      <c r="I205" s="171">
        <v>0.10166614515862001</v>
      </c>
      <c r="J205" s="171">
        <v>0.10089544806092</v>
      </c>
      <c r="K205" s="171">
        <v>0.10842174084387</v>
      </c>
      <c r="L205" s="171">
        <v>0.11675050196863</v>
      </c>
      <c r="M205" s="171">
        <v>0.10116667152382</v>
      </c>
      <c r="N205" s="171">
        <v>9.9662391483144E-2</v>
      </c>
      <c r="O205" s="171">
        <v>9.8488432526786004E-2</v>
      </c>
      <c r="P205" s="171">
        <v>8.7885945714787E-2</v>
      </c>
      <c r="Q205" s="171">
        <v>0.11076033014908999</v>
      </c>
      <c r="R205" s="171">
        <v>8.9128458527855003E-2</v>
      </c>
      <c r="S205" s="171">
        <v>8.7924583720853003E-2</v>
      </c>
      <c r="T205" s="171">
        <v>0.11577547695547</v>
      </c>
      <c r="U205" s="171">
        <v>9.8422451600247998E-2</v>
      </c>
      <c r="V205" s="171">
        <v>0.10188541258358</v>
      </c>
      <c r="W205" s="171">
        <v>9.4973701828268003E-2</v>
      </c>
      <c r="X205" s="171">
        <v>5.3190732727883001E-2</v>
      </c>
      <c r="Y205" s="171">
        <v>5.3768061349077002E-2</v>
      </c>
      <c r="Z205" s="171">
        <v>5.5260940311368002E-2</v>
      </c>
      <c r="AA205" s="171">
        <v>5.0182095647022001E-2</v>
      </c>
      <c r="AB205" s="171">
        <v>5.0620768505450997E-2</v>
      </c>
      <c r="AC205" s="171">
        <v>5.2148533437704002E-2</v>
      </c>
      <c r="AD205" s="171">
        <v>5.3654364231300003E-2</v>
      </c>
      <c r="AE205" s="171">
        <v>5.3574243655017999E-2</v>
      </c>
      <c r="AF205" s="171">
        <v>8.3959852708148999E-2</v>
      </c>
      <c r="AG205" s="171">
        <v>9.7673194370084995E-2</v>
      </c>
      <c r="AH205" s="171">
        <v>9.6142452184620003E-2</v>
      </c>
      <c r="AI205" s="171">
        <v>0.11221345084988001</v>
      </c>
      <c r="AJ205" s="171">
        <v>8.7423060531303998E-2</v>
      </c>
      <c r="AK205" s="171">
        <v>8.9219844057787004E-2</v>
      </c>
      <c r="AL205" s="171">
        <v>8.0333078861228993E-2</v>
      </c>
      <c r="AM205" s="171">
        <v>0.13100327092590999</v>
      </c>
      <c r="AN205" s="171">
        <v>0.12873682876257</v>
      </c>
      <c r="AO205" s="171">
        <v>0.1442915888754</v>
      </c>
      <c r="AP205" s="171">
        <v>0.15486060199488999</v>
      </c>
      <c r="AQ205" s="171">
        <v>0.17965894257767001</v>
      </c>
      <c r="AR205" s="171">
        <v>0.14768266636381999</v>
      </c>
      <c r="AS205" s="171">
        <v>0.15104409075471001</v>
      </c>
      <c r="AT205" s="171">
        <v>0.17527970962483999</v>
      </c>
      <c r="AU205" s="171">
        <v>0.15922454325954999</v>
      </c>
      <c r="AV205" s="171">
        <v>0.16588084963531</v>
      </c>
      <c r="AW205" s="171">
        <v>0.16636502543661</v>
      </c>
      <c r="AX205" s="171">
        <v>0.22876880715684</v>
      </c>
      <c r="AY205" s="171">
        <v>0.21900202810291999</v>
      </c>
      <c r="AZ205" s="171">
        <v>0.25151304423576998</v>
      </c>
      <c r="BA205" s="171">
        <v>0.29090976950313002</v>
      </c>
      <c r="BB205" s="171">
        <v>0.27093590770105003</v>
      </c>
      <c r="BC205" s="171">
        <v>0.27170192236466001</v>
      </c>
      <c r="BD205" s="171">
        <v>0.28510652791744001</v>
      </c>
    </row>
    <row r="206" spans="1:56" x14ac:dyDescent="0.2">
      <c r="A206" s="170" t="s">
        <v>205</v>
      </c>
      <c r="B206" s="171">
        <v>6.5838462433208997E-2</v>
      </c>
      <c r="C206" s="171">
        <v>6.5844777044990005E-2</v>
      </c>
      <c r="D206" s="171">
        <v>7.0198384380400006E-2</v>
      </c>
      <c r="E206" s="171">
        <v>8.4427667136126996E-2</v>
      </c>
      <c r="F206" s="171">
        <v>0.10358704096899</v>
      </c>
      <c r="G206" s="171">
        <v>8.5576077782956006E-2</v>
      </c>
      <c r="H206" s="171">
        <v>8.4316425169199002E-2</v>
      </c>
      <c r="I206" s="171">
        <v>8.9021826031677007E-2</v>
      </c>
      <c r="J206" s="171">
        <v>8.8338480979297002E-2</v>
      </c>
      <c r="K206" s="171">
        <v>9.4917079206743998E-2</v>
      </c>
      <c r="L206" s="171">
        <v>0.10219797636087</v>
      </c>
      <c r="M206" s="171">
        <v>0.10114410547046999</v>
      </c>
      <c r="N206" s="171">
        <v>0.11380452076545999</v>
      </c>
      <c r="O206" s="171">
        <v>0.11244987114882</v>
      </c>
      <c r="P206" s="171">
        <v>0.12529498033327</v>
      </c>
      <c r="Q206" s="171">
        <v>0.11070115768623</v>
      </c>
      <c r="R206" s="171">
        <v>8.3646322837842998E-2</v>
      </c>
      <c r="S206" s="171">
        <v>9.5215024217911004E-2</v>
      </c>
      <c r="T206" s="171">
        <v>9.5859223272955998E-2</v>
      </c>
      <c r="U206" s="171">
        <v>0.11859925834386</v>
      </c>
      <c r="V206" s="171">
        <v>0.12276109176317999</v>
      </c>
      <c r="W206" s="171">
        <v>0.12730548658869001</v>
      </c>
      <c r="X206" s="171">
        <v>0.12431754016080999</v>
      </c>
      <c r="Y206" s="171">
        <v>0.14130871311580001</v>
      </c>
      <c r="Z206" s="171">
        <v>0.14523294276847001</v>
      </c>
      <c r="AA206" s="171">
        <v>0.13176663929901</v>
      </c>
      <c r="AB206" s="171">
        <v>0.13295743624952</v>
      </c>
      <c r="AC206" s="171">
        <v>0.13696345857725001</v>
      </c>
      <c r="AD206" s="171">
        <v>0.14092228943245</v>
      </c>
      <c r="AE206" s="171">
        <v>0.14068425552843999</v>
      </c>
      <c r="AF206" s="171">
        <v>0.18598723137102</v>
      </c>
      <c r="AG206" s="171">
        <v>0.20085099188165001</v>
      </c>
      <c r="AH206" s="171">
        <v>0.20755760313084001</v>
      </c>
      <c r="AI206" s="171">
        <v>0.21426626787211001</v>
      </c>
      <c r="AJ206" s="171">
        <v>0.21060700863052001</v>
      </c>
      <c r="AK206" s="171">
        <v>0.21783473176303</v>
      </c>
      <c r="AL206" s="171">
        <v>0.21870400045968</v>
      </c>
      <c r="AM206" s="171">
        <v>0.23812519317719999</v>
      </c>
      <c r="AN206" s="171">
        <v>0.24416654129348001</v>
      </c>
      <c r="AO206" s="171">
        <v>0.24823364564916001</v>
      </c>
      <c r="AP206" s="171">
        <v>0.26307666142028002</v>
      </c>
      <c r="AQ206" s="171">
        <v>0.26769066240734002</v>
      </c>
      <c r="AR206" s="171">
        <v>0.26814618231449</v>
      </c>
      <c r="AS206" s="171">
        <v>0.27876873293971</v>
      </c>
      <c r="AT206" s="171">
        <v>0.28654387307092999</v>
      </c>
      <c r="AU206" s="171">
        <v>0.32882797349232001</v>
      </c>
      <c r="AV206" s="171">
        <v>0.35416153798791999</v>
      </c>
      <c r="AW206" s="171">
        <v>0.31653133709298997</v>
      </c>
      <c r="AX206" s="171">
        <v>0.34465262408497999</v>
      </c>
      <c r="AY206" s="171">
        <v>0.37345648764859002</v>
      </c>
      <c r="AZ206" s="171">
        <v>0.31317730025459001</v>
      </c>
      <c r="BA206" s="171">
        <v>0.34345568088071998</v>
      </c>
      <c r="BB206" s="171">
        <v>0.33243631224370002</v>
      </c>
      <c r="BC206" s="171">
        <v>0.33333695484943998</v>
      </c>
      <c r="BD206" s="171">
        <v>0.34975752102376001</v>
      </c>
    </row>
    <row r="207" spans="1:56" x14ac:dyDescent="0.2">
      <c r="A207" s="170" t="s">
        <v>244</v>
      </c>
      <c r="B207" s="171">
        <v>1.6275747447746001</v>
      </c>
      <c r="C207" s="171">
        <v>1.6407604156791</v>
      </c>
      <c r="D207" s="171">
        <v>1.9250716795417999</v>
      </c>
      <c r="E207" s="171">
        <v>2.3423330674656002</v>
      </c>
      <c r="F207" s="171">
        <v>2.3310823604809001</v>
      </c>
      <c r="G207" s="171">
        <v>2.2323567494590999</v>
      </c>
      <c r="H207" s="171">
        <v>2.7307839327532002</v>
      </c>
      <c r="I207" s="171">
        <v>2.7765580839276001</v>
      </c>
      <c r="J207" s="171">
        <v>3.0454946110149002</v>
      </c>
      <c r="K207" s="171">
        <v>3.2563719162025002</v>
      </c>
      <c r="L207" s="171">
        <v>4.1024126295265004</v>
      </c>
      <c r="M207" s="171">
        <v>4.1160829415544002</v>
      </c>
      <c r="N207" s="171">
        <v>4.5912988525404002</v>
      </c>
      <c r="O207" s="171">
        <v>5.0500363459519004</v>
      </c>
      <c r="P207" s="171">
        <v>5.164981159241</v>
      </c>
      <c r="Q207" s="171">
        <v>5.5124982155052002</v>
      </c>
      <c r="R207" s="171">
        <v>5.8201075125618997</v>
      </c>
      <c r="S207" s="171">
        <v>6.3752071443062004</v>
      </c>
      <c r="T207" s="171">
        <v>6.8669793759855997</v>
      </c>
      <c r="U207" s="171">
        <v>7.0879055178753001</v>
      </c>
      <c r="V207" s="171">
        <v>7.1073595002517003</v>
      </c>
      <c r="W207" s="171">
        <v>8.9023965728629992</v>
      </c>
      <c r="X207" s="171">
        <v>9.5953485528530997</v>
      </c>
      <c r="Y207" s="171">
        <v>8.6787919477201001</v>
      </c>
      <c r="Z207" s="171">
        <v>10.025926791754999</v>
      </c>
      <c r="AA207" s="171">
        <v>11.156383089019</v>
      </c>
      <c r="AB207" s="171">
        <v>11.423935192099</v>
      </c>
      <c r="AC207" s="171">
        <v>12.288564085829</v>
      </c>
      <c r="AD207" s="171">
        <v>13.084048892358</v>
      </c>
      <c r="AE207" s="171">
        <v>14.740544348776</v>
      </c>
      <c r="AF207" s="171">
        <v>15.745203914183</v>
      </c>
      <c r="AG207" s="171">
        <v>16.770399487515</v>
      </c>
      <c r="AH207" s="171">
        <v>16.816624364138999</v>
      </c>
      <c r="AI207" s="171">
        <v>19.536019495009999</v>
      </c>
      <c r="AJ207" s="171">
        <v>20.440884839319999</v>
      </c>
      <c r="AK207" s="171">
        <v>22.023184801343</v>
      </c>
      <c r="AL207" s="171">
        <v>22.945956503556001</v>
      </c>
      <c r="AM207" s="171">
        <v>24.323888572670999</v>
      </c>
      <c r="AN207" s="171">
        <v>25.246838493889999</v>
      </c>
      <c r="AO207" s="171">
        <v>27.634899042010002</v>
      </c>
      <c r="AP207" s="171">
        <v>26.344674273037</v>
      </c>
      <c r="AQ207" s="171">
        <v>23.001010645219001</v>
      </c>
      <c r="AR207" s="171">
        <v>22.002848140345002</v>
      </c>
      <c r="AS207" s="171">
        <v>28.788120211022001</v>
      </c>
      <c r="AT207" s="171">
        <v>28.355799967050999</v>
      </c>
      <c r="AU207" s="171">
        <v>14.252326415242999</v>
      </c>
      <c r="AV207" s="171">
        <v>10.62955506424</v>
      </c>
      <c r="AW207" s="171">
        <v>9.8260482153087008</v>
      </c>
      <c r="AX207" s="171">
        <v>11.993287476087</v>
      </c>
      <c r="AY207" s="171">
        <v>12.34231997244</v>
      </c>
      <c r="AZ207" s="171">
        <v>11.317349591077001</v>
      </c>
      <c r="BA207" s="171">
        <v>11.219081096675</v>
      </c>
      <c r="BB207" s="171">
        <v>10.984095723969</v>
      </c>
      <c r="BC207" s="171">
        <v>10.625380327777</v>
      </c>
      <c r="BD207" s="171">
        <v>10.580331084598001</v>
      </c>
    </row>
    <row r="208" spans="1:56" x14ac:dyDescent="0.2">
      <c r="A208" s="170" t="s">
        <v>215</v>
      </c>
      <c r="B208" s="171">
        <v>185.56328714349999</v>
      </c>
      <c r="C208" s="171">
        <v>184.45962191679999</v>
      </c>
      <c r="D208" s="171">
        <v>191.09626299550999</v>
      </c>
      <c r="E208" s="171">
        <v>208.25939940085999</v>
      </c>
      <c r="F208" s="171">
        <v>215.00077897112999</v>
      </c>
      <c r="G208" s="171">
        <v>230.92210094902001</v>
      </c>
      <c r="H208" s="171">
        <v>245.33975918517999</v>
      </c>
      <c r="I208" s="171">
        <v>245.09752200377</v>
      </c>
      <c r="J208" s="171">
        <v>223.05687284250001</v>
      </c>
      <c r="K208" s="171">
        <v>228.56645327107</v>
      </c>
      <c r="L208" s="171">
        <v>242.7986705719</v>
      </c>
      <c r="M208" s="171">
        <v>256.48399826342001</v>
      </c>
      <c r="N208" s="171">
        <v>262.97733227788001</v>
      </c>
      <c r="O208" s="171">
        <v>265.16740136363001</v>
      </c>
      <c r="P208" s="171">
        <v>282.70462663246002</v>
      </c>
      <c r="Q208" s="171">
        <v>287.40349337354002</v>
      </c>
      <c r="R208" s="171">
        <v>285.08219275556002</v>
      </c>
      <c r="S208" s="171">
        <v>301.13185168833002</v>
      </c>
      <c r="T208" s="171">
        <v>304.72564642799</v>
      </c>
      <c r="U208" s="171">
        <v>301.44464838102999</v>
      </c>
      <c r="V208" s="171">
        <v>314.21487965246001</v>
      </c>
      <c r="W208" s="171">
        <v>306.11505070766998</v>
      </c>
      <c r="X208" s="171">
        <v>299.63970330522</v>
      </c>
      <c r="Y208" s="171">
        <v>301.79071945119</v>
      </c>
      <c r="Z208" s="171">
        <v>308.56138215293998</v>
      </c>
      <c r="AA208" s="171">
        <v>325.17849805650002</v>
      </c>
      <c r="AB208" s="171">
        <v>336.33768986155002</v>
      </c>
      <c r="AC208" s="171">
        <v>351.19887847755001</v>
      </c>
      <c r="AD208" s="171">
        <v>357.25640298485001</v>
      </c>
      <c r="AE208" s="171">
        <v>340.76635941157002</v>
      </c>
      <c r="AF208" s="171">
        <v>347.28316768686</v>
      </c>
      <c r="AG208" s="171">
        <v>357.37882377432999</v>
      </c>
      <c r="AH208" s="171">
        <v>370.77282817231003</v>
      </c>
      <c r="AI208" s="171">
        <v>393.57597859612002</v>
      </c>
      <c r="AJ208" s="171">
        <v>425.74694840896001</v>
      </c>
      <c r="AK208" s="171">
        <v>436.25538145162</v>
      </c>
      <c r="AL208" s="171">
        <v>440.60636540859002</v>
      </c>
      <c r="AM208" s="171">
        <v>459.95207497156002</v>
      </c>
      <c r="AN208" s="171">
        <v>487.92464608800998</v>
      </c>
      <c r="AO208" s="171">
        <v>456.945887433</v>
      </c>
      <c r="AP208" s="171">
        <v>464.35320225513999</v>
      </c>
      <c r="AQ208" s="171">
        <v>443.97185751628001</v>
      </c>
      <c r="AR208" s="171">
        <v>461.27559512059997</v>
      </c>
      <c r="AS208" s="171">
        <v>475.08909501029001</v>
      </c>
      <c r="AT208" s="171">
        <v>486.60072701837998</v>
      </c>
      <c r="AU208" s="171">
        <v>462.26770705359002</v>
      </c>
      <c r="AV208" s="171">
        <v>460.19594581450002</v>
      </c>
      <c r="AW208" s="171">
        <v>469.58334184045998</v>
      </c>
      <c r="AX208" s="171">
        <v>473.41822941356997</v>
      </c>
      <c r="AY208" s="171">
        <v>477.54464093253</v>
      </c>
      <c r="AZ208" s="171">
        <v>450.86165523190999</v>
      </c>
      <c r="BA208" s="171">
        <v>448.56348500621999</v>
      </c>
      <c r="BB208" s="171">
        <v>429.32811880154998</v>
      </c>
      <c r="BC208" s="171">
        <v>427.26692645559001</v>
      </c>
      <c r="BD208" s="171">
        <v>440.16775174881002</v>
      </c>
    </row>
    <row r="209" spans="1:56" x14ac:dyDescent="0.2">
      <c r="A209" s="170" t="s">
        <v>245</v>
      </c>
      <c r="B209" s="171">
        <v>3.7004117611880001</v>
      </c>
      <c r="C209" s="171">
        <v>3.8574690225163</v>
      </c>
      <c r="D209" s="171">
        <v>4.2657668192355001</v>
      </c>
      <c r="E209" s="171">
        <v>4.5698443211016997</v>
      </c>
      <c r="F209" s="171">
        <v>4.6143750014356</v>
      </c>
      <c r="G209" s="171">
        <v>4.7791370419929002</v>
      </c>
      <c r="H209" s="171">
        <v>4.7828547146261</v>
      </c>
      <c r="I209" s="171">
        <v>4.3363074744026999</v>
      </c>
      <c r="J209" s="171">
        <v>4.1272422544092997</v>
      </c>
      <c r="K209" s="171">
        <v>3.7517407778491001</v>
      </c>
      <c r="L209" s="171">
        <v>3.7469736497852999</v>
      </c>
      <c r="M209" s="171">
        <v>3.4468521010720998</v>
      </c>
      <c r="N209" s="171">
        <v>3.3381174611076001</v>
      </c>
      <c r="O209" s="171">
        <v>3.2461368193175999</v>
      </c>
      <c r="P209" s="171">
        <v>3.1867168983440002</v>
      </c>
      <c r="Q209" s="171">
        <v>3.1912482347852</v>
      </c>
      <c r="R209" s="171">
        <v>3.2862455876794998</v>
      </c>
      <c r="S209" s="171">
        <v>3.2524330916501998</v>
      </c>
      <c r="T209" s="171">
        <v>3.5292842368355002</v>
      </c>
      <c r="U209" s="171">
        <v>3.6516299889154</v>
      </c>
      <c r="V209" s="171">
        <v>3.0287225513051999</v>
      </c>
      <c r="W209" s="171">
        <v>3.1362165924998</v>
      </c>
      <c r="X209" s="171">
        <v>3.1378132059544002</v>
      </c>
      <c r="Y209" s="171">
        <v>2.8453363451375</v>
      </c>
      <c r="Z209" s="171">
        <v>2.3870929404095</v>
      </c>
      <c r="AA209" s="171">
        <v>2.3571398461893001</v>
      </c>
      <c r="AB209" s="171">
        <v>1.9844390278580999</v>
      </c>
      <c r="AC209" s="171">
        <v>2.5004385204367998</v>
      </c>
      <c r="AD209" s="171">
        <v>2.3443032383019999</v>
      </c>
      <c r="AE209" s="171">
        <v>1.928995243583</v>
      </c>
      <c r="AF209" s="171">
        <v>1.9522007826253001</v>
      </c>
      <c r="AG209" s="171">
        <v>1.9678013675721</v>
      </c>
      <c r="AH209" s="171">
        <v>2.0678089022724002</v>
      </c>
      <c r="AI209" s="171">
        <v>2.2392167701723</v>
      </c>
      <c r="AJ209" s="171">
        <v>2.3033821791078002</v>
      </c>
      <c r="AK209" s="171">
        <v>2.4735085613658998</v>
      </c>
      <c r="AL209" s="171">
        <v>2.4088981423401998</v>
      </c>
      <c r="AM209" s="171">
        <v>2.1886542167758001</v>
      </c>
      <c r="AN209" s="171">
        <v>2.6077194121129001</v>
      </c>
      <c r="AO209" s="171">
        <v>2.8749351228397</v>
      </c>
      <c r="AP209" s="171">
        <v>3.2125813381978001</v>
      </c>
      <c r="AQ209" s="171">
        <v>3.4572054684611002</v>
      </c>
      <c r="AR209" s="171">
        <v>4.3193441256101002</v>
      </c>
      <c r="AS209" s="171">
        <v>4.7357967385407003</v>
      </c>
      <c r="AT209" s="171">
        <v>5.5061138761806001</v>
      </c>
      <c r="AU209" s="171">
        <v>5.8479625957878003</v>
      </c>
      <c r="AV209" s="171">
        <v>6.3265583089227002</v>
      </c>
      <c r="AW209" s="171">
        <v>8.0384351906913007</v>
      </c>
      <c r="AX209" s="171">
        <v>9.1031499485701008</v>
      </c>
      <c r="AY209" s="171">
        <v>9.0339824361007004</v>
      </c>
      <c r="AZ209" s="171">
        <v>9.5310289183211996</v>
      </c>
      <c r="BA209" s="171">
        <v>9.6801751864938996</v>
      </c>
      <c r="BB209" s="171">
        <v>10.571202575595001</v>
      </c>
      <c r="BC209" s="171">
        <v>11.358625505593</v>
      </c>
      <c r="BD209" s="171">
        <v>11.573195339438</v>
      </c>
    </row>
    <row r="210" spans="1:56" x14ac:dyDescent="0.2">
      <c r="A210" s="170" t="s">
        <v>246</v>
      </c>
      <c r="B210" s="171">
        <v>9.5320916762630006</v>
      </c>
      <c r="C210" s="171">
        <v>9.4794589010927002</v>
      </c>
      <c r="D210" s="171">
        <v>9.0936898135777007</v>
      </c>
      <c r="E210" s="171">
        <v>10.554387304420001</v>
      </c>
      <c r="F210" s="171">
        <v>10.403639896734999</v>
      </c>
      <c r="G210" s="171">
        <v>9.1707580570445</v>
      </c>
      <c r="H210" s="171">
        <v>10.050949579334</v>
      </c>
      <c r="I210" s="171">
        <v>9.0223602531788991</v>
      </c>
      <c r="J210" s="171">
        <v>8.9052488150078997</v>
      </c>
      <c r="K210" s="171">
        <v>9.1909998200305001</v>
      </c>
      <c r="L210" s="171">
        <v>9.7972886874992007</v>
      </c>
      <c r="M210" s="171">
        <v>9.3962562577389992</v>
      </c>
      <c r="N210" s="171">
        <v>9.0344842959573004</v>
      </c>
      <c r="O210" s="171">
        <v>8.9445561882314006</v>
      </c>
      <c r="P210" s="171">
        <v>9.3903530722586002</v>
      </c>
      <c r="Q210" s="171">
        <v>10.86940536631</v>
      </c>
      <c r="R210" s="171">
        <v>12.417219045593001</v>
      </c>
      <c r="S210" s="171">
        <v>15.813967298808</v>
      </c>
      <c r="T210" s="171">
        <v>15.330791061672</v>
      </c>
      <c r="U210" s="171">
        <v>15.522804721132999</v>
      </c>
      <c r="V210" s="171">
        <v>17.413894777101</v>
      </c>
      <c r="W210" s="171">
        <v>19.158406044515999</v>
      </c>
      <c r="X210" s="171">
        <v>19.204959991625</v>
      </c>
      <c r="Y210" s="171">
        <v>17.674069121603999</v>
      </c>
      <c r="Z210" s="171">
        <v>16.550283362356002</v>
      </c>
      <c r="AA210" s="171">
        <v>16.268879584040999</v>
      </c>
      <c r="AB210" s="171">
        <v>15.720104989399999</v>
      </c>
      <c r="AC210" s="171">
        <v>14.759489370663999</v>
      </c>
      <c r="AD210" s="171">
        <v>14.972843001419999</v>
      </c>
      <c r="AE210" s="171">
        <v>16.854753685020999</v>
      </c>
      <c r="AF210" s="171">
        <v>14.656185794714</v>
      </c>
      <c r="AG210" s="171">
        <v>14.595822486735999</v>
      </c>
      <c r="AH210" s="171">
        <v>13.332126906473</v>
      </c>
      <c r="AI210" s="171">
        <v>10.928379391854</v>
      </c>
      <c r="AJ210" s="171">
        <v>10.365281639671</v>
      </c>
      <c r="AK210" s="171">
        <v>11.511959751562999</v>
      </c>
      <c r="AL210" s="171">
        <v>10.725514895404</v>
      </c>
      <c r="AM210" s="171">
        <v>10.567749696471999</v>
      </c>
      <c r="AN210" s="171">
        <v>8.3090867437646008</v>
      </c>
      <c r="AO210" s="171">
        <v>7.9433552216425998</v>
      </c>
      <c r="AP210" s="171">
        <v>10.068591880537999</v>
      </c>
      <c r="AQ210" s="171">
        <v>15.849408141021</v>
      </c>
      <c r="AR210" s="171">
        <v>12.743735101612</v>
      </c>
      <c r="AS210" s="171">
        <v>12.71875394387</v>
      </c>
      <c r="AT210" s="171">
        <v>12.600126101016</v>
      </c>
      <c r="AU210" s="171">
        <v>12.691896721128</v>
      </c>
      <c r="AV210" s="171">
        <v>11.268678836068</v>
      </c>
      <c r="AW210" s="171">
        <v>10.587837236418</v>
      </c>
      <c r="AX210" s="171">
        <v>12.272442713547999</v>
      </c>
      <c r="AY210" s="171">
        <v>11.170563574208</v>
      </c>
      <c r="AZ210" s="171">
        <v>9.0746002451398002</v>
      </c>
      <c r="BA210" s="171">
        <v>10.883125796543</v>
      </c>
      <c r="BB210" s="171">
        <v>11.557246494706</v>
      </c>
      <c r="BC210" s="171">
        <v>12.566040348634001</v>
      </c>
      <c r="BD210" s="171">
        <v>12.855357688286</v>
      </c>
    </row>
    <row r="211" spans="1:56" x14ac:dyDescent="0.2">
      <c r="A211" s="170" t="s">
        <v>25</v>
      </c>
      <c r="B211" s="171">
        <v>3506.5940152269</v>
      </c>
      <c r="C211" s="171">
        <v>3518.5620425081001</v>
      </c>
      <c r="D211" s="171">
        <v>3664.0267344337999</v>
      </c>
      <c r="E211" s="171">
        <v>3856.9308800551999</v>
      </c>
      <c r="F211" s="171">
        <v>3798.0088450714002</v>
      </c>
      <c r="G211" s="171">
        <v>3708.2219906269002</v>
      </c>
      <c r="H211" s="171">
        <v>3968.5284343889002</v>
      </c>
      <c r="I211" s="171">
        <v>3948.9442274397002</v>
      </c>
      <c r="J211" s="171">
        <v>4095.0517041601001</v>
      </c>
      <c r="K211" s="171">
        <v>4240.3057539542997</v>
      </c>
      <c r="L211" s="171">
        <v>4158.8411167188997</v>
      </c>
      <c r="M211" s="171">
        <v>3980.1657793887998</v>
      </c>
      <c r="N211" s="171">
        <v>3884.7144725773001</v>
      </c>
      <c r="O211" s="171">
        <v>3864.3348206168998</v>
      </c>
      <c r="P211" s="171">
        <v>3896.1672747251</v>
      </c>
      <c r="Q211" s="171">
        <v>3910.4798231024001</v>
      </c>
      <c r="R211" s="171">
        <v>3918.1310488175</v>
      </c>
      <c r="S211" s="171">
        <v>3961.6497818321</v>
      </c>
      <c r="T211" s="171">
        <v>3954.2706843298001</v>
      </c>
      <c r="U211" s="171">
        <v>3960.6926808181001</v>
      </c>
      <c r="V211" s="171">
        <v>3805.5182151837998</v>
      </c>
      <c r="W211" s="171">
        <v>3754.2712701118999</v>
      </c>
      <c r="X211" s="171">
        <v>3610.9400823602</v>
      </c>
      <c r="Y211" s="171">
        <v>3545.3484968236999</v>
      </c>
      <c r="Z211" s="171">
        <v>3534.7675744901999</v>
      </c>
      <c r="AA211" s="171">
        <v>3586.6918447071998</v>
      </c>
      <c r="AB211" s="171">
        <v>3686.4856203744998</v>
      </c>
      <c r="AC211" s="171">
        <v>3614.9683626271999</v>
      </c>
      <c r="AD211" s="171">
        <v>3607.2908894941002</v>
      </c>
      <c r="AE211" s="171">
        <v>3542.3372674941002</v>
      </c>
      <c r="AF211" s="171">
        <v>3559.5714066449</v>
      </c>
      <c r="AG211" s="171">
        <v>3611.7575587667002</v>
      </c>
      <c r="AH211" s="171">
        <v>3601.4658435721999</v>
      </c>
      <c r="AI211" s="171">
        <v>3700.6121765666999</v>
      </c>
      <c r="AJ211" s="171">
        <v>3707.8761600534999</v>
      </c>
      <c r="AK211" s="171">
        <v>3685.7826351868998</v>
      </c>
      <c r="AL211" s="171">
        <v>3702.041868279</v>
      </c>
      <c r="AM211" s="171">
        <v>3664.7580533177002</v>
      </c>
      <c r="AN211" s="171">
        <v>3576.0207926213002</v>
      </c>
      <c r="AO211" s="171">
        <v>3301.3050098198</v>
      </c>
      <c r="AP211" s="171">
        <v>3409.4608592874001</v>
      </c>
      <c r="AQ211" s="171">
        <v>3313.1888489681</v>
      </c>
      <c r="AR211" s="171">
        <v>3247.5390032730002</v>
      </c>
      <c r="AS211" s="171">
        <v>3162.9571577779002</v>
      </c>
      <c r="AT211" s="171">
        <v>3021.9097609958999</v>
      </c>
      <c r="AU211" s="171">
        <v>3082.0530654879999</v>
      </c>
      <c r="AV211" s="171">
        <v>3089.9324276390998</v>
      </c>
      <c r="AW211" s="171">
        <v>3114.6911836824002</v>
      </c>
      <c r="AX211" s="171">
        <v>3048.6211374031</v>
      </c>
      <c r="AY211" s="171">
        <v>2908.3830829406002</v>
      </c>
      <c r="AZ211" s="171">
        <v>2638.4091729155998</v>
      </c>
      <c r="BA211" s="171">
        <v>2818.3078589462002</v>
      </c>
      <c r="BB211" s="171">
        <v>2748.6637787333998</v>
      </c>
      <c r="BC211" s="171">
        <v>2509.6953214149999</v>
      </c>
      <c r="BD211" s="171">
        <v>2462.3895552639001</v>
      </c>
    </row>
    <row r="212" spans="1:56" x14ac:dyDescent="0.2">
      <c r="A212" s="170" t="s">
        <v>249</v>
      </c>
      <c r="B212" s="171">
        <v>15750.720652014001</v>
      </c>
      <c r="C212" s="171">
        <v>15682.550811945999</v>
      </c>
      <c r="D212" s="171">
        <v>16478.735506297999</v>
      </c>
      <c r="E212" s="171">
        <v>17461.301237098</v>
      </c>
      <c r="F212" s="171">
        <v>17397.837498778001</v>
      </c>
      <c r="G212" s="171">
        <v>17327.699264786999</v>
      </c>
      <c r="H212" s="171">
        <v>18315.359105715001</v>
      </c>
      <c r="I212" s="171">
        <v>18869.880183851001</v>
      </c>
      <c r="J212" s="171">
        <v>19479.851141367999</v>
      </c>
      <c r="K212" s="171">
        <v>20018.700425702998</v>
      </c>
      <c r="L212" s="171">
        <v>19772.848598233999</v>
      </c>
      <c r="M212" s="171">
        <v>19402.190314809999</v>
      </c>
      <c r="N212" s="171">
        <v>19156.95954199</v>
      </c>
      <c r="O212" s="171">
        <v>19302.601174807001</v>
      </c>
      <c r="P212" s="171">
        <v>19921.949855544</v>
      </c>
      <c r="Q212" s="171">
        <v>20181.526621483001</v>
      </c>
      <c r="R212" s="171">
        <v>20540.482751422998</v>
      </c>
      <c r="S212" s="171">
        <v>21199.385093132001</v>
      </c>
      <c r="T212" s="171">
        <v>21958.155736794</v>
      </c>
      <c r="U212" s="171">
        <v>22343.102960501001</v>
      </c>
      <c r="V212" s="171">
        <v>22660.079363561999</v>
      </c>
      <c r="W212" s="171">
        <v>22794.864894896</v>
      </c>
      <c r="X212" s="171">
        <v>22714.986482335</v>
      </c>
      <c r="Y212" s="171">
        <v>22808.325417428001</v>
      </c>
      <c r="Z212" s="171">
        <v>23039.384853952</v>
      </c>
      <c r="AA212" s="171">
        <v>23682.286015829999</v>
      </c>
      <c r="AB212" s="171">
        <v>24149.129926537</v>
      </c>
      <c r="AC212" s="171">
        <v>24598.717494150998</v>
      </c>
      <c r="AD212" s="171">
        <v>24756.505863561</v>
      </c>
      <c r="AE212" s="171">
        <v>24939.984300381999</v>
      </c>
      <c r="AF212" s="171">
        <v>25694.728676422001</v>
      </c>
      <c r="AG212" s="171">
        <v>26000.902282104998</v>
      </c>
      <c r="AH212" s="171">
        <v>26414.844014517999</v>
      </c>
      <c r="AI212" s="171">
        <v>27642.403404839999</v>
      </c>
      <c r="AJ212" s="171">
        <v>28926.371609611</v>
      </c>
      <c r="AK212" s="171">
        <v>30015.938144103999</v>
      </c>
      <c r="AL212" s="171">
        <v>31037.618590489001</v>
      </c>
      <c r="AM212" s="171">
        <v>32207.364952939999</v>
      </c>
      <c r="AN212" s="171">
        <v>32414.36051531</v>
      </c>
      <c r="AO212" s="171">
        <v>31966.59980163</v>
      </c>
      <c r="AP212" s="171">
        <v>33969.474314485997</v>
      </c>
      <c r="AQ212" s="171">
        <v>35036.740901923004</v>
      </c>
      <c r="AR212" s="171">
        <v>35489.676343163999</v>
      </c>
      <c r="AS212" s="171">
        <v>36177.328521353003</v>
      </c>
      <c r="AT212" s="171">
        <v>36396.952686659999</v>
      </c>
      <c r="AU212" s="171">
        <v>36292.523415434</v>
      </c>
      <c r="AV212" s="171">
        <v>36390.785270332002</v>
      </c>
      <c r="AW212" s="171">
        <v>37020.028188575001</v>
      </c>
      <c r="AX212" s="171">
        <v>37905.961546551996</v>
      </c>
      <c r="AY212" s="171">
        <v>38008.489130763002</v>
      </c>
      <c r="AZ212" s="171">
        <v>36209.861636706002</v>
      </c>
      <c r="BA212" s="171">
        <v>38219.996766789001</v>
      </c>
      <c r="BB212" s="171">
        <v>38548.118942763002</v>
      </c>
      <c r="BC212" s="171">
        <v>39112.688790100998</v>
      </c>
      <c r="BD212" s="171">
        <v>39632.664218541999</v>
      </c>
    </row>
    <row r="213" spans="1:56" x14ac:dyDescent="0.2">
      <c r="A213" s="170" t="s">
        <v>247</v>
      </c>
      <c r="B213" s="171">
        <v>169.90039338675999</v>
      </c>
      <c r="C213" s="171">
        <v>169.90039338675999</v>
      </c>
      <c r="D213" s="171">
        <v>179.75953796272</v>
      </c>
      <c r="E213" s="171">
        <v>187.49441118991001</v>
      </c>
      <c r="F213" s="171">
        <v>180.47813145358</v>
      </c>
      <c r="G213" s="171">
        <v>174.58246902779999</v>
      </c>
      <c r="H213" s="171">
        <v>174.90798392929</v>
      </c>
      <c r="I213" s="171">
        <v>190.79850585334</v>
      </c>
      <c r="J213" s="171">
        <v>197.86627650847001</v>
      </c>
      <c r="K213" s="171">
        <v>204.56754509724999</v>
      </c>
      <c r="L213" s="171">
        <v>203.45826664671</v>
      </c>
      <c r="M213" s="171">
        <v>202.66650669123001</v>
      </c>
      <c r="N213" s="171">
        <v>210.05639918147</v>
      </c>
      <c r="O213" s="171">
        <v>211.93688272599999</v>
      </c>
      <c r="P213" s="171">
        <v>219.87774250043</v>
      </c>
      <c r="Q213" s="171">
        <v>225.90814204467</v>
      </c>
      <c r="R213" s="171">
        <v>248.13013887963001</v>
      </c>
      <c r="S213" s="171">
        <v>262.33251082802002</v>
      </c>
      <c r="T213" s="171">
        <v>277.17283206421001</v>
      </c>
      <c r="U213" s="171">
        <v>291.11742176628002</v>
      </c>
      <c r="V213" s="171">
        <v>260.68859748863002</v>
      </c>
      <c r="W213" s="171">
        <v>253.68550046862001</v>
      </c>
      <c r="X213" s="171">
        <v>262.14729886561997</v>
      </c>
      <c r="Y213" s="171">
        <v>267.29937767501002</v>
      </c>
      <c r="Z213" s="171">
        <v>281.05320838300997</v>
      </c>
      <c r="AA213" s="171">
        <v>291.76350632401</v>
      </c>
      <c r="AB213" s="171">
        <v>303.68924392000002</v>
      </c>
      <c r="AC213" s="171">
        <v>318.32858677201</v>
      </c>
      <c r="AD213" s="171">
        <v>328.97049562001001</v>
      </c>
      <c r="AE213" s="171">
        <v>342.95569655601003</v>
      </c>
      <c r="AF213" s="171">
        <v>355.30573513651001</v>
      </c>
      <c r="AG213" s="171">
        <v>349.17376055894999</v>
      </c>
      <c r="AH213" s="171">
        <v>369.48614404821001</v>
      </c>
      <c r="AI213" s="171">
        <v>367.39590370895002</v>
      </c>
      <c r="AJ213" s="171">
        <v>403.06782969134002</v>
      </c>
      <c r="AK213" s="171">
        <v>429.00459339518</v>
      </c>
      <c r="AL213" s="171">
        <v>444.26684719195998</v>
      </c>
      <c r="AM213" s="171">
        <v>459.21464467293998</v>
      </c>
      <c r="AN213" s="171">
        <v>466.32534168321001</v>
      </c>
      <c r="AO213" s="171">
        <v>443.72081830076002</v>
      </c>
      <c r="AP213" s="171">
        <v>469.08765277013998</v>
      </c>
      <c r="AQ213" s="171">
        <v>481.83779051904997</v>
      </c>
      <c r="AR213" s="171">
        <v>483.97251145640001</v>
      </c>
      <c r="AS213" s="171">
        <v>492.34408361328002</v>
      </c>
      <c r="AT213" s="171">
        <v>507.10419030815001</v>
      </c>
      <c r="AU213" s="171">
        <v>536.45229148448004</v>
      </c>
      <c r="AV213" s="171">
        <v>560.44487092135</v>
      </c>
      <c r="AW213" s="171">
        <v>589.88161319033998</v>
      </c>
      <c r="AX213" s="171">
        <v>615.73700336740001</v>
      </c>
      <c r="AY213" s="171">
        <v>624.89724390089998</v>
      </c>
      <c r="AZ213" s="171">
        <v>295.69905215539001</v>
      </c>
      <c r="BA213" s="171">
        <v>326.40253300582998</v>
      </c>
      <c r="BB213" s="171">
        <v>471.47136960853999</v>
      </c>
      <c r="BC213" s="171">
        <v>570.72850005244004</v>
      </c>
      <c r="BD213" s="171">
        <v>614.15349462165</v>
      </c>
    </row>
    <row r="214" spans="1:56" x14ac:dyDescent="0.2">
      <c r="A214" s="170" t="s">
        <v>248</v>
      </c>
      <c r="B214" s="171">
        <v>353.83701771906999</v>
      </c>
      <c r="C214" s="171">
        <v>353.83701771906999</v>
      </c>
      <c r="D214" s="171">
        <v>370.40016579478998</v>
      </c>
      <c r="E214" s="171">
        <v>391.4130382601</v>
      </c>
      <c r="F214" s="171">
        <v>365.73448209447997</v>
      </c>
      <c r="G214" s="171">
        <v>341.02301732987002</v>
      </c>
      <c r="H214" s="171">
        <v>351.65888012165999</v>
      </c>
      <c r="I214" s="171">
        <v>351.47292883326998</v>
      </c>
      <c r="J214" s="171">
        <v>353.60256159783</v>
      </c>
      <c r="K214" s="171">
        <v>364.34125393505002</v>
      </c>
      <c r="L214" s="171">
        <v>356.79443431430002</v>
      </c>
      <c r="M214" s="171">
        <v>331.68008040357</v>
      </c>
      <c r="N214" s="171">
        <v>298.93533593684998</v>
      </c>
      <c r="O214" s="171">
        <v>279.94872890293999</v>
      </c>
      <c r="P214" s="171">
        <v>283.7364309742</v>
      </c>
      <c r="Q214" s="171">
        <v>306.26937417581001</v>
      </c>
      <c r="R214" s="171">
        <v>325.69655310605998</v>
      </c>
      <c r="S214" s="171">
        <v>322.25051759239</v>
      </c>
      <c r="T214" s="171">
        <v>337.88179142654002</v>
      </c>
      <c r="U214" s="171">
        <v>337.81647148895001</v>
      </c>
      <c r="V214" s="171">
        <v>371.24803339766999</v>
      </c>
      <c r="W214" s="171">
        <v>386.02242752388003</v>
      </c>
      <c r="X214" s="171">
        <v>414.91392904957002</v>
      </c>
      <c r="Y214" s="171">
        <v>402.12791364095</v>
      </c>
      <c r="Z214" s="171">
        <v>414.45019424361999</v>
      </c>
      <c r="AA214" s="171">
        <v>429.87877814703</v>
      </c>
      <c r="AB214" s="171">
        <v>438.42251245453002</v>
      </c>
      <c r="AC214" s="171">
        <v>449.32160930947998</v>
      </c>
      <c r="AD214" s="171">
        <v>463.02362964235999</v>
      </c>
      <c r="AE214" s="171">
        <v>490.64997877384002</v>
      </c>
      <c r="AF214" s="171">
        <v>503.28990218666002</v>
      </c>
      <c r="AG214" s="171">
        <v>477.10961509788001</v>
      </c>
      <c r="AH214" s="171">
        <v>495.35843387109003</v>
      </c>
      <c r="AI214" s="171">
        <v>503.27003996955</v>
      </c>
      <c r="AJ214" s="171">
        <v>553.10171549418999</v>
      </c>
      <c r="AK214" s="171">
        <v>572.58233418041004</v>
      </c>
      <c r="AL214" s="171">
        <v>609.81925411754003</v>
      </c>
      <c r="AM214" s="171">
        <v>645.8669456312</v>
      </c>
      <c r="AN214" s="171">
        <v>646.98559511740996</v>
      </c>
      <c r="AO214" s="171">
        <v>615.59967059740995</v>
      </c>
      <c r="AP214" s="171">
        <v>662.15542204251994</v>
      </c>
      <c r="AQ214" s="171">
        <v>663.72760671725996</v>
      </c>
      <c r="AR214" s="171">
        <v>618.64064378755995</v>
      </c>
      <c r="AS214" s="171">
        <v>616.19695808729</v>
      </c>
      <c r="AT214" s="171">
        <v>636.86880946143003</v>
      </c>
      <c r="AU214" s="171">
        <v>660.31498155903</v>
      </c>
      <c r="AV214" s="171">
        <v>680.07747477997998</v>
      </c>
      <c r="AW214" s="171">
        <v>707.12340994088004</v>
      </c>
      <c r="AX214" s="171">
        <v>710.03099424882998</v>
      </c>
      <c r="AY214" s="171">
        <v>693.04435540985003</v>
      </c>
      <c r="AZ214" s="171">
        <v>635.70152629680001</v>
      </c>
      <c r="BA214" s="171">
        <v>657.31967520701005</v>
      </c>
      <c r="BB214" s="171">
        <v>659.31186962140998</v>
      </c>
      <c r="BC214" s="171">
        <v>712.39227549740997</v>
      </c>
      <c r="BD214" s="171">
        <v>697.89962667887005</v>
      </c>
    </row>
  </sheetData>
  <pageMargins left="0.5" right="0.5" top="1" bottom="1" header="0.5" footer="0.5"/>
  <pageSetup orientation="portrait" useFirstPageNumber="1"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C17CC-91EB-4104-99D0-089A30472C3E}">
  <dimension ref="A1:BD212"/>
  <sheetViews>
    <sheetView topLeftCell="AP1" zoomScaleNormal="100" workbookViewId="0">
      <selection activeCell="N46" sqref="N46"/>
    </sheetView>
  </sheetViews>
  <sheetFormatPr baseColWidth="10" defaultColWidth="9.140625" defaultRowHeight="12.75" x14ac:dyDescent="0.2"/>
  <cols>
    <col min="1" max="1" width="40.5703125" style="168" bestFit="1" customWidth="1"/>
    <col min="2" max="56" width="12" style="168" bestFit="1" customWidth="1"/>
    <col min="57" max="16384" width="9.140625" style="168"/>
  </cols>
  <sheetData>
    <row r="1" spans="1:56" x14ac:dyDescent="0.2">
      <c r="A1" s="168">
        <v>1</v>
      </c>
      <c r="B1" s="168">
        <f>A1+1</f>
        <v>2</v>
      </c>
      <c r="C1" s="168">
        <f t="shared" ref="C1:BD1" si="0">B1+1</f>
        <v>3</v>
      </c>
      <c r="D1" s="168">
        <f t="shared" si="0"/>
        <v>4</v>
      </c>
      <c r="E1" s="168">
        <f t="shared" si="0"/>
        <v>5</v>
      </c>
      <c r="F1" s="168">
        <f t="shared" si="0"/>
        <v>6</v>
      </c>
      <c r="G1" s="168">
        <f t="shared" si="0"/>
        <v>7</v>
      </c>
      <c r="H1" s="168">
        <f t="shared" si="0"/>
        <v>8</v>
      </c>
      <c r="I1" s="168">
        <f t="shared" si="0"/>
        <v>9</v>
      </c>
      <c r="J1" s="168">
        <f t="shared" si="0"/>
        <v>10</v>
      </c>
      <c r="K1" s="168">
        <f t="shared" si="0"/>
        <v>11</v>
      </c>
      <c r="L1" s="168">
        <f t="shared" si="0"/>
        <v>12</v>
      </c>
      <c r="M1" s="168">
        <f t="shared" si="0"/>
        <v>13</v>
      </c>
      <c r="N1" s="168">
        <f t="shared" si="0"/>
        <v>14</v>
      </c>
      <c r="O1" s="168">
        <f t="shared" si="0"/>
        <v>15</v>
      </c>
      <c r="P1" s="168">
        <f t="shared" si="0"/>
        <v>16</v>
      </c>
      <c r="Q1" s="168">
        <f t="shared" si="0"/>
        <v>17</v>
      </c>
      <c r="R1" s="168">
        <f t="shared" si="0"/>
        <v>18</v>
      </c>
      <c r="S1" s="168">
        <f t="shared" si="0"/>
        <v>19</v>
      </c>
      <c r="T1" s="168">
        <f t="shared" si="0"/>
        <v>20</v>
      </c>
      <c r="U1" s="168">
        <f t="shared" si="0"/>
        <v>21</v>
      </c>
      <c r="V1" s="168">
        <f t="shared" si="0"/>
        <v>22</v>
      </c>
      <c r="W1" s="168">
        <f t="shared" si="0"/>
        <v>23</v>
      </c>
      <c r="X1" s="168">
        <f t="shared" si="0"/>
        <v>24</v>
      </c>
      <c r="Y1" s="168">
        <f t="shared" si="0"/>
        <v>25</v>
      </c>
      <c r="Z1" s="168">
        <f t="shared" si="0"/>
        <v>26</v>
      </c>
      <c r="AA1" s="168">
        <f t="shared" si="0"/>
        <v>27</v>
      </c>
      <c r="AB1" s="168">
        <f t="shared" si="0"/>
        <v>28</v>
      </c>
      <c r="AC1" s="168">
        <f t="shared" si="0"/>
        <v>29</v>
      </c>
      <c r="AD1" s="168">
        <f t="shared" si="0"/>
        <v>30</v>
      </c>
      <c r="AE1" s="168">
        <f t="shared" si="0"/>
        <v>31</v>
      </c>
      <c r="AF1" s="168">
        <f t="shared" si="0"/>
        <v>32</v>
      </c>
      <c r="AG1" s="168">
        <f t="shared" si="0"/>
        <v>33</v>
      </c>
      <c r="AH1" s="168">
        <f t="shared" si="0"/>
        <v>34</v>
      </c>
      <c r="AI1" s="168">
        <f t="shared" si="0"/>
        <v>35</v>
      </c>
      <c r="AJ1" s="168">
        <f t="shared" si="0"/>
        <v>36</v>
      </c>
      <c r="AK1" s="168">
        <f t="shared" si="0"/>
        <v>37</v>
      </c>
      <c r="AL1" s="168">
        <f t="shared" si="0"/>
        <v>38</v>
      </c>
      <c r="AM1" s="168">
        <f t="shared" si="0"/>
        <v>39</v>
      </c>
      <c r="AN1" s="168">
        <f t="shared" si="0"/>
        <v>40</v>
      </c>
      <c r="AO1" s="168">
        <f t="shared" si="0"/>
        <v>41</v>
      </c>
      <c r="AP1" s="168">
        <f t="shared" si="0"/>
        <v>42</v>
      </c>
      <c r="AQ1" s="168">
        <f t="shared" si="0"/>
        <v>43</v>
      </c>
      <c r="AR1" s="168">
        <f t="shared" si="0"/>
        <v>44</v>
      </c>
      <c r="AS1" s="168">
        <f t="shared" si="0"/>
        <v>45</v>
      </c>
      <c r="AT1" s="168">
        <f t="shared" si="0"/>
        <v>46</v>
      </c>
      <c r="AU1" s="168">
        <f t="shared" si="0"/>
        <v>47</v>
      </c>
      <c r="AV1" s="168">
        <f t="shared" si="0"/>
        <v>48</v>
      </c>
      <c r="AW1" s="168">
        <f t="shared" si="0"/>
        <v>49</v>
      </c>
      <c r="AX1" s="168">
        <f t="shared" si="0"/>
        <v>50</v>
      </c>
      <c r="AY1" s="168">
        <f t="shared" si="0"/>
        <v>51</v>
      </c>
      <c r="AZ1" s="168">
        <f t="shared" si="0"/>
        <v>52</v>
      </c>
      <c r="BA1" s="168">
        <f t="shared" si="0"/>
        <v>53</v>
      </c>
      <c r="BB1" s="168">
        <f t="shared" si="0"/>
        <v>54</v>
      </c>
      <c r="BC1" s="168">
        <f t="shared" si="0"/>
        <v>55</v>
      </c>
      <c r="BD1" s="168">
        <f t="shared" si="0"/>
        <v>56</v>
      </c>
    </row>
    <row r="2" spans="1:56" ht="23.1" customHeight="1" x14ac:dyDescent="0.2">
      <c r="A2" s="169" t="s">
        <v>18</v>
      </c>
      <c r="B2" s="169">
        <v>1970</v>
      </c>
      <c r="C2" s="169">
        <v>1971</v>
      </c>
      <c r="D2" s="169">
        <v>1972</v>
      </c>
      <c r="E2" s="169">
        <v>1973</v>
      </c>
      <c r="F2" s="169">
        <v>1974</v>
      </c>
      <c r="G2" s="169">
        <v>1975</v>
      </c>
      <c r="H2" s="169">
        <v>1976</v>
      </c>
      <c r="I2" s="169">
        <v>1977</v>
      </c>
      <c r="J2" s="169">
        <v>1978</v>
      </c>
      <c r="K2" s="169">
        <v>1979</v>
      </c>
      <c r="L2" s="169">
        <v>1980</v>
      </c>
      <c r="M2" s="169">
        <v>1981</v>
      </c>
      <c r="N2" s="169">
        <v>1982</v>
      </c>
      <c r="O2" s="169">
        <v>1983</v>
      </c>
      <c r="P2" s="169">
        <v>1984</v>
      </c>
      <c r="Q2" s="169">
        <v>1985</v>
      </c>
      <c r="R2" s="169">
        <v>1986</v>
      </c>
      <c r="S2" s="169">
        <v>1987</v>
      </c>
      <c r="T2" s="169">
        <v>1988</v>
      </c>
      <c r="U2" s="169">
        <v>1989</v>
      </c>
      <c r="V2" s="169">
        <v>1990</v>
      </c>
      <c r="W2" s="169">
        <v>1991</v>
      </c>
      <c r="X2" s="169">
        <v>1992</v>
      </c>
      <c r="Y2" s="169">
        <v>1993</v>
      </c>
      <c r="Z2" s="169">
        <v>1994</v>
      </c>
      <c r="AA2" s="169">
        <v>1995</v>
      </c>
      <c r="AB2" s="169">
        <v>1996</v>
      </c>
      <c r="AC2" s="169">
        <v>1997</v>
      </c>
      <c r="AD2" s="169">
        <v>1998</v>
      </c>
      <c r="AE2" s="169">
        <v>1999</v>
      </c>
      <c r="AF2" s="169">
        <v>2000</v>
      </c>
      <c r="AG2" s="169">
        <v>2001</v>
      </c>
      <c r="AH2" s="169">
        <v>2002</v>
      </c>
      <c r="AI2" s="169">
        <v>2003</v>
      </c>
      <c r="AJ2" s="169">
        <v>2004</v>
      </c>
      <c r="AK2" s="169">
        <v>2005</v>
      </c>
      <c r="AL2" s="169">
        <v>2006</v>
      </c>
      <c r="AM2" s="169">
        <v>2007</v>
      </c>
      <c r="AN2" s="169">
        <v>2008</v>
      </c>
      <c r="AO2" s="169">
        <v>2009</v>
      </c>
      <c r="AP2" s="169">
        <v>2010</v>
      </c>
      <c r="AQ2" s="169">
        <v>2011</v>
      </c>
      <c r="AR2" s="169">
        <v>2012</v>
      </c>
      <c r="AS2" s="169">
        <v>2013</v>
      </c>
      <c r="AT2" s="169">
        <v>2014</v>
      </c>
      <c r="AU2" s="169">
        <v>2015</v>
      </c>
      <c r="AV2" s="169">
        <v>2016</v>
      </c>
      <c r="AW2" s="169">
        <v>2017</v>
      </c>
      <c r="AX2" s="169">
        <v>2018</v>
      </c>
      <c r="AY2" s="169">
        <v>2019</v>
      </c>
      <c r="AZ2" s="169">
        <v>2020</v>
      </c>
      <c r="BA2" s="169">
        <v>2021</v>
      </c>
      <c r="BB2" s="169">
        <v>2022</v>
      </c>
      <c r="BC2" s="169">
        <v>2023</v>
      </c>
      <c r="BD2" s="169">
        <v>2024</v>
      </c>
    </row>
    <row r="3" spans="1:56" x14ac:dyDescent="0.2">
      <c r="A3" s="170" t="s">
        <v>78</v>
      </c>
      <c r="B3" s="171">
        <v>5.9062999999999546E-2</v>
      </c>
      <c r="C3" s="171">
        <v>5.9439999999999715E-2</v>
      </c>
      <c r="D3" s="171">
        <v>5.9839999999999352E-2</v>
      </c>
      <c r="E3" s="171">
        <v>6.0243000000000067E-2</v>
      </c>
      <c r="F3" s="171">
        <v>6.052799999999995E-2</v>
      </c>
      <c r="G3" s="171">
        <v>6.0656999999999704E-2</v>
      </c>
      <c r="H3" s="171">
        <v>6.0585999999999605E-2</v>
      </c>
      <c r="I3" s="171">
        <v>6.0366000000000988E-2</v>
      </c>
      <c r="J3" s="171">
        <v>6.0103000000001919E-2</v>
      </c>
      <c r="K3" s="171">
        <v>5.9980000000001664E-2</v>
      </c>
      <c r="L3" s="171">
        <v>6.0096000000001162E-2</v>
      </c>
      <c r="M3" s="171">
        <v>6.0567000000000155E-2</v>
      </c>
      <c r="N3" s="171">
        <v>6.1345000000000337E-2</v>
      </c>
      <c r="O3" s="171">
        <v>6.2200999999998709E-2</v>
      </c>
      <c r="P3" s="171">
        <v>6.2836000000000239E-2</v>
      </c>
      <c r="Q3" s="171">
        <v>6.3026000000001609E-2</v>
      </c>
      <c r="R3" s="171">
        <v>6.2643999999999825E-2</v>
      </c>
      <c r="S3" s="171">
        <v>6.1832999999998257E-2</v>
      </c>
      <c r="T3" s="171">
        <v>6.1078999999998614E-2</v>
      </c>
      <c r="U3" s="171">
        <v>6.1031999999999816E-2</v>
      </c>
      <c r="V3" s="171">
        <v>6.214900000000189E-2</v>
      </c>
      <c r="W3" s="171">
        <v>6.4621999999999485E-2</v>
      </c>
      <c r="X3" s="171">
        <v>6.8234999999999879E-2</v>
      </c>
      <c r="Y3" s="171">
        <v>7.2504000000000929E-2</v>
      </c>
      <c r="Z3" s="171">
        <v>7.6700000000001212E-2</v>
      </c>
      <c r="AA3" s="171">
        <v>8.0323999999999826E-2</v>
      </c>
      <c r="AB3" s="171">
        <v>8.3199999999996777E-2</v>
      </c>
      <c r="AC3" s="171">
        <v>8.5450999999999902E-2</v>
      </c>
      <c r="AD3" s="171">
        <v>8.7276999999999702E-2</v>
      </c>
      <c r="AE3" s="171">
        <v>8.900500000000057E-2</v>
      </c>
      <c r="AF3" s="171">
        <v>9.0853000000001544E-2</v>
      </c>
      <c r="AG3" s="171">
        <v>9.2897999999999079E-2</v>
      </c>
      <c r="AH3" s="171">
        <v>9.4992000000000035E-2</v>
      </c>
      <c r="AI3" s="171">
        <v>9.7017000000000547E-2</v>
      </c>
      <c r="AJ3" s="171">
        <v>9.8737000000001254E-2</v>
      </c>
      <c r="AK3" s="171">
        <v>0.10003099999999976</v>
      </c>
      <c r="AL3" s="171">
        <v>0.10083200000000091</v>
      </c>
      <c r="AM3" s="171">
        <v>0.10121999999999957</v>
      </c>
      <c r="AN3" s="171">
        <v>0.10135299999999982</v>
      </c>
      <c r="AO3" s="171">
        <v>0.10145300000000057</v>
      </c>
      <c r="AP3" s="171">
        <v>0.10166899999999968</v>
      </c>
      <c r="AQ3" s="171">
        <v>0.10205299999999824</v>
      </c>
      <c r="AR3" s="171">
        <v>0.10257699999999982</v>
      </c>
      <c r="AS3" s="171">
        <v>0.10318699999999933</v>
      </c>
      <c r="AT3" s="171">
        <v>0.10379500000000187</v>
      </c>
      <c r="AU3" s="171">
        <v>0.10434100000000147</v>
      </c>
      <c r="AV3" s="171">
        <v>0.10482200000000032</v>
      </c>
      <c r="AW3" s="171">
        <v>0.10526400000000011</v>
      </c>
      <c r="AX3" s="171">
        <v>0.1056700000000013</v>
      </c>
      <c r="AY3" s="171">
        <v>0.1060530000000007</v>
      </c>
      <c r="AZ3" s="171">
        <v>0.10643800000000173</v>
      </c>
      <c r="BA3" s="171">
        <v>0.10699999999999973</v>
      </c>
      <c r="BB3" s="171">
        <v>0.10700000000000015</v>
      </c>
      <c r="BC3" s="171">
        <v>0.10800000000000066</v>
      </c>
      <c r="BD3" s="171">
        <v>0.10800000000000046</v>
      </c>
    </row>
    <row r="4" spans="1:56" x14ac:dyDescent="0.2">
      <c r="A4" s="170" t="s">
        <v>70</v>
      </c>
      <c r="B4" s="171">
        <v>11.126099999999699</v>
      </c>
      <c r="C4" s="171">
        <v>11.417800000000295</v>
      </c>
      <c r="D4" s="171">
        <v>11.72190000200022</v>
      </c>
      <c r="E4" s="171">
        <v>12.027799998999811</v>
      </c>
      <c r="F4" s="171">
        <v>12.321500000999986</v>
      </c>
      <c r="G4" s="171">
        <v>12.590300000000036</v>
      </c>
      <c r="H4" s="171">
        <v>12.84030000100049</v>
      </c>
      <c r="I4" s="171">
        <v>13.067499997999953</v>
      </c>
      <c r="J4" s="171">
        <v>13.237699997999844</v>
      </c>
      <c r="K4" s="171">
        <v>13.306700003000026</v>
      </c>
      <c r="L4" s="171">
        <v>13.248399999000402</v>
      </c>
      <c r="M4" s="171">
        <v>13.054000000999809</v>
      </c>
      <c r="N4" s="171">
        <v>12.749600004999593</v>
      </c>
      <c r="O4" s="171">
        <v>12.389300004000047</v>
      </c>
      <c r="P4" s="171">
        <v>12.047099999999794</v>
      </c>
      <c r="Q4" s="171">
        <v>11.783000000000035</v>
      </c>
      <c r="R4" s="171">
        <v>11.600999999999981</v>
      </c>
      <c r="S4" s="171">
        <v>11.502799999999823</v>
      </c>
      <c r="T4" s="171">
        <v>11.540899999999773</v>
      </c>
      <c r="U4" s="171">
        <v>11.777600000000151</v>
      </c>
      <c r="V4" s="171">
        <v>12.249100000000105</v>
      </c>
      <c r="W4" s="171">
        <v>12.993700000999736</v>
      </c>
      <c r="X4" s="171">
        <v>13.981200000999955</v>
      </c>
      <c r="Y4" s="171">
        <v>15.095100004000466</v>
      </c>
      <c r="Z4" s="171">
        <v>16.172700002999321</v>
      </c>
      <c r="AA4" s="171">
        <v>17.099500003999797</v>
      </c>
      <c r="AB4" s="171">
        <v>17.82290000100064</v>
      </c>
      <c r="AC4" s="171">
        <v>18.381600004000092</v>
      </c>
      <c r="AD4" s="171">
        <v>18.86400000399993</v>
      </c>
      <c r="AE4" s="171">
        <v>19.403699999999549</v>
      </c>
      <c r="AF4" s="171">
        <v>20.093800003999544</v>
      </c>
      <c r="AG4" s="171">
        <v>20.966499998000156</v>
      </c>
      <c r="AH4" s="171">
        <v>21.979900004000019</v>
      </c>
      <c r="AI4" s="171">
        <v>23.064900002000151</v>
      </c>
      <c r="AJ4" s="171">
        <v>24.118999998000103</v>
      </c>
      <c r="AK4" s="171">
        <v>25.07080000399926</v>
      </c>
      <c r="AL4" s="171">
        <v>25.893500001999435</v>
      </c>
      <c r="AM4" s="171">
        <v>26.616800000000403</v>
      </c>
      <c r="AN4" s="171">
        <v>27.294000001999198</v>
      </c>
      <c r="AO4" s="171">
        <v>28.004299998000228</v>
      </c>
      <c r="AP4" s="171">
        <v>28.803200003000182</v>
      </c>
      <c r="AQ4" s="171">
        <v>29.708600005000811</v>
      </c>
      <c r="AR4" s="171">
        <v>30.697000000999719</v>
      </c>
      <c r="AS4" s="171">
        <v>31.731699994999609</v>
      </c>
      <c r="AT4" s="171">
        <v>32.758000001999669</v>
      </c>
      <c r="AU4" s="171">
        <v>33.736499997999516</v>
      </c>
      <c r="AV4" s="171">
        <v>34.656000000999718</v>
      </c>
      <c r="AW4" s="171">
        <v>35.530100002999546</v>
      </c>
      <c r="AX4" s="171">
        <v>36.373176003999554</v>
      </c>
      <c r="AY4" s="171">
        <v>37.20900699700001</v>
      </c>
      <c r="AZ4" s="171">
        <v>38.054941000000241</v>
      </c>
      <c r="BA4" s="171">
        <v>38.914000000000172</v>
      </c>
      <c r="BB4" s="171">
        <v>39.780000000000925</v>
      </c>
      <c r="BC4" s="171">
        <v>40.649000000001053</v>
      </c>
      <c r="BD4" s="171">
        <v>41.520000000000323</v>
      </c>
    </row>
    <row r="5" spans="1:56" x14ac:dyDescent="0.2">
      <c r="A5" s="170" t="s">
        <v>73</v>
      </c>
      <c r="B5" s="171">
        <v>6.776379999999973</v>
      </c>
      <c r="C5" s="171">
        <v>6.9272700000001715</v>
      </c>
      <c r="D5" s="171">
        <v>7.0948299999998561</v>
      </c>
      <c r="E5" s="171">
        <v>7.2779600000001974</v>
      </c>
      <c r="F5" s="171">
        <v>7.4743400000000513</v>
      </c>
      <c r="G5" s="171">
        <v>7.6824799999998339</v>
      </c>
      <c r="H5" s="171">
        <v>7.9009999999999669</v>
      </c>
      <c r="I5" s="171">
        <v>8.1309899999997075</v>
      </c>
      <c r="J5" s="171">
        <v>8.376149999999619</v>
      </c>
      <c r="K5" s="171">
        <v>8.6415199999996855</v>
      </c>
      <c r="L5" s="171">
        <v>8.9299000000002877</v>
      </c>
      <c r="M5" s="171">
        <v>9.2445100000002576</v>
      </c>
      <c r="N5" s="171">
        <v>9.5821599999997726</v>
      </c>
      <c r="O5" s="171">
        <v>9.9315600000000543</v>
      </c>
      <c r="P5" s="171">
        <v>10.277299999999716</v>
      </c>
      <c r="Q5" s="171">
        <v>10.608999999999853</v>
      </c>
      <c r="R5" s="171">
        <v>10.92100000000003</v>
      </c>
      <c r="S5" s="171">
        <v>11.218300000000106</v>
      </c>
      <c r="T5" s="171">
        <v>11.514000000000705</v>
      </c>
      <c r="U5" s="171">
        <v>11.827199999999911</v>
      </c>
      <c r="V5" s="171">
        <v>12.171400000000343</v>
      </c>
      <c r="W5" s="171">
        <v>12.553400000000284</v>
      </c>
      <c r="X5" s="171">
        <v>12.968299999999752</v>
      </c>
      <c r="Y5" s="171">
        <v>13.403699999999471</v>
      </c>
      <c r="Z5" s="171">
        <v>13.841299999999364</v>
      </c>
      <c r="AA5" s="171">
        <v>14.268999999999942</v>
      </c>
      <c r="AB5" s="171">
        <v>14.682300000000158</v>
      </c>
      <c r="AC5" s="171">
        <v>15.088999999999166</v>
      </c>
      <c r="AD5" s="171">
        <v>15.504300000000795</v>
      </c>
      <c r="AE5" s="171">
        <v>15.949800000000099</v>
      </c>
      <c r="AF5" s="171">
        <v>16.440899999999235</v>
      </c>
      <c r="AG5" s="171">
        <v>16.983299999999623</v>
      </c>
      <c r="AH5" s="171">
        <v>17.572599999999682</v>
      </c>
      <c r="AI5" s="171">
        <v>18.20339999999981</v>
      </c>
      <c r="AJ5" s="171">
        <v>18.865699995999922</v>
      </c>
      <c r="AK5" s="171">
        <v>19.552499999999434</v>
      </c>
      <c r="AL5" s="171">
        <v>20.26239999800012</v>
      </c>
      <c r="AM5" s="171">
        <v>20.997699995999369</v>
      </c>
      <c r="AN5" s="171">
        <v>21.759399998000585</v>
      </c>
      <c r="AO5" s="171">
        <v>22.549500004999985</v>
      </c>
      <c r="AP5" s="171">
        <v>23.369100003000028</v>
      </c>
      <c r="AQ5" s="171">
        <v>24.218600001000354</v>
      </c>
      <c r="AR5" s="171">
        <v>25.096200002999684</v>
      </c>
      <c r="AS5" s="171">
        <v>25.998300003999304</v>
      </c>
      <c r="AT5" s="171">
        <v>26.920500000001169</v>
      </c>
      <c r="AU5" s="171">
        <v>27.859299999999298</v>
      </c>
      <c r="AV5" s="171">
        <v>28.813499999999177</v>
      </c>
      <c r="AW5" s="171">
        <v>29.784200000000148</v>
      </c>
      <c r="AX5" s="171">
        <v>30.774205000000261</v>
      </c>
      <c r="AY5" s="171">
        <v>31.78756600000046</v>
      </c>
      <c r="AZ5" s="171">
        <v>32.82740099999917</v>
      </c>
      <c r="BA5" s="171">
        <v>33.893999999999778</v>
      </c>
      <c r="BB5" s="171">
        <v>34.987999999999374</v>
      </c>
      <c r="BC5" s="171">
        <v>36.108999999999739</v>
      </c>
      <c r="BD5" s="171">
        <v>37.256999999999429</v>
      </c>
    </row>
    <row r="6" spans="1:56" x14ac:dyDescent="0.2">
      <c r="A6" s="170" t="s">
        <v>74</v>
      </c>
      <c r="B6" s="171">
        <v>6.4029999999999322E-3</v>
      </c>
      <c r="C6" s="171">
        <v>6.4509999999998961E-3</v>
      </c>
      <c r="D6" s="171">
        <v>6.5009999999999729E-3</v>
      </c>
      <c r="E6" s="171">
        <v>6.5560000000000132E-3</v>
      </c>
      <c r="F6" s="171">
        <v>6.5960000000001729E-3</v>
      </c>
      <c r="G6" s="171">
        <v>6.6290000000001729E-3</v>
      </c>
      <c r="H6" s="171">
        <v>6.6600000000000626E-3</v>
      </c>
      <c r="I6" s="171">
        <v>6.6870000000001711E-3</v>
      </c>
      <c r="J6" s="171">
        <v>6.7089999999999103E-3</v>
      </c>
      <c r="K6" s="171">
        <v>6.7130000000000687E-3</v>
      </c>
      <c r="L6" s="171">
        <v>6.7020000000000638E-3</v>
      </c>
      <c r="M6" s="171">
        <v>6.6499999999999407E-3</v>
      </c>
      <c r="N6" s="171">
        <v>6.5880000000001892E-3</v>
      </c>
      <c r="O6" s="171">
        <v>6.5389999999999997E-3</v>
      </c>
      <c r="P6" s="171">
        <v>6.5520000000000083E-3</v>
      </c>
      <c r="Q6" s="171">
        <v>6.662000000000042E-3</v>
      </c>
      <c r="R6" s="171">
        <v>6.8749999999998916E-3</v>
      </c>
      <c r="S6" s="171">
        <v>7.1949999999999523E-3</v>
      </c>
      <c r="T6" s="171">
        <v>7.5739999999999167E-3</v>
      </c>
      <c r="U6" s="171">
        <v>7.9649999999999201E-3</v>
      </c>
      <c r="V6" s="171">
        <v>8.3340000000000462E-3</v>
      </c>
      <c r="W6" s="171">
        <v>8.6659999999999741E-3</v>
      </c>
      <c r="X6" s="171">
        <v>8.9809999999999751E-3</v>
      </c>
      <c r="Y6" s="171">
        <v>9.2659999999998403E-3</v>
      </c>
      <c r="Z6" s="171">
        <v>9.5369999999996066E-3</v>
      </c>
      <c r="AA6" s="171">
        <v>9.8020000000001353E-3</v>
      </c>
      <c r="AB6" s="171">
        <v>1.0058000000000004E-2</v>
      </c>
      <c r="AC6" s="171">
        <v>1.0303000000000603E-2</v>
      </c>
      <c r="AD6" s="171">
        <v>1.0548000000000154E-2</v>
      </c>
      <c r="AE6" s="171">
        <v>1.0793000000000505E-2</v>
      </c>
      <c r="AF6" s="171">
        <v>1.1069999999999887E-2</v>
      </c>
      <c r="AG6" s="171">
        <v>1.1371999999999702E-2</v>
      </c>
      <c r="AH6" s="171">
        <v>1.1692000000000353E-2</v>
      </c>
      <c r="AI6" s="171">
        <v>1.2021000000000353E-2</v>
      </c>
      <c r="AJ6" s="171">
        <v>1.2338999999999368E-2</v>
      </c>
      <c r="AK6" s="171">
        <v>1.2638000000000111E-2</v>
      </c>
      <c r="AL6" s="171">
        <v>1.2903000000000329E-2</v>
      </c>
      <c r="AM6" s="171">
        <v>1.3149999999999499E-2</v>
      </c>
      <c r="AN6" s="171">
        <v>1.3360000000000516E-2</v>
      </c>
      <c r="AO6" s="171">
        <v>1.3564999999999963E-2</v>
      </c>
      <c r="AP6" s="171">
        <v>1.3769000000000104E-2</v>
      </c>
      <c r="AQ6" s="171">
        <v>1.3950999999999681E-2</v>
      </c>
      <c r="AR6" s="171">
        <v>1.412899999999977E-2</v>
      </c>
      <c r="AS6" s="171">
        <v>1.4298999999999678E-2</v>
      </c>
      <c r="AT6" s="171">
        <v>1.4458999999999948E-2</v>
      </c>
      <c r="AU6" s="171">
        <v>1.4610999999999678E-2</v>
      </c>
      <c r="AV6" s="171">
        <v>1.4763999999999703E-2</v>
      </c>
      <c r="AW6" s="171">
        <v>1.4908999999999822E-2</v>
      </c>
      <c r="AX6" s="171">
        <v>1.5045000000000482E-2</v>
      </c>
      <c r="AY6" s="171">
        <v>1.5173999999999721E-2</v>
      </c>
      <c r="AZ6" s="171">
        <v>1.5283000000000064E-2</v>
      </c>
      <c r="BA6" s="171">
        <v>1.5000000000000001E-2</v>
      </c>
      <c r="BB6" s="171">
        <v>1.4999999999999998E-2</v>
      </c>
      <c r="BC6" s="171">
        <v>1.6E-2</v>
      </c>
      <c r="BD6" s="171">
        <v>1.6000000000000139E-2</v>
      </c>
    </row>
    <row r="7" spans="1:56" x14ac:dyDescent="0.2">
      <c r="A7" s="170" t="s">
        <v>71</v>
      </c>
      <c r="B7" s="171">
        <v>2.1505999998000442</v>
      </c>
      <c r="C7" s="171">
        <v>2.2020299998000197</v>
      </c>
      <c r="D7" s="171">
        <v>2.253840000199967</v>
      </c>
      <c r="E7" s="171">
        <v>2.3060000002000312</v>
      </c>
      <c r="F7" s="171">
        <v>2.3584600001999729</v>
      </c>
      <c r="G7" s="171">
        <v>2.4112300000999443</v>
      </c>
      <c r="H7" s="171">
        <v>2.4643399998999702</v>
      </c>
      <c r="I7" s="171">
        <v>2.5178699999999363</v>
      </c>
      <c r="J7" s="171">
        <v>2.5718499997000253</v>
      </c>
      <c r="K7" s="171">
        <v>2.6262899999999845</v>
      </c>
      <c r="L7" s="171">
        <v>2.681239999600038</v>
      </c>
      <c r="M7" s="171">
        <v>2.7353300004000567</v>
      </c>
      <c r="N7" s="171">
        <v>2.7883100002999557</v>
      </c>
      <c r="O7" s="171">
        <v>2.8426200000999891</v>
      </c>
      <c r="P7" s="171">
        <v>2.9015899999999428</v>
      </c>
      <c r="Q7" s="171">
        <v>2.9668000000000299</v>
      </c>
      <c r="R7" s="171">
        <v>3.0410100000000098</v>
      </c>
      <c r="S7" s="171">
        <v>3.1213399999999725</v>
      </c>
      <c r="T7" s="171">
        <v>3.1970699999999823</v>
      </c>
      <c r="U7" s="171">
        <v>3.2536599999999529</v>
      </c>
      <c r="V7" s="171">
        <v>3.2814500000000444</v>
      </c>
      <c r="W7" s="171">
        <v>3.2754300000000156</v>
      </c>
      <c r="X7" s="171">
        <v>3.2405899999999686</v>
      </c>
      <c r="Y7" s="171">
        <v>3.1895799999999923</v>
      </c>
      <c r="Z7" s="171">
        <v>3.1405900000000102</v>
      </c>
      <c r="AA7" s="171">
        <v>3.106740000000014</v>
      </c>
      <c r="AB7" s="171">
        <v>3.09223000000001</v>
      </c>
      <c r="AC7" s="171">
        <v>3.0930399999999514</v>
      </c>
      <c r="AD7" s="171">
        <v>3.1037599999999932</v>
      </c>
      <c r="AE7" s="171">
        <v>3.1155800000000324</v>
      </c>
      <c r="AF7" s="171">
        <v>3.1219700000001915</v>
      </c>
      <c r="AG7" s="171">
        <v>3.1224099999999417</v>
      </c>
      <c r="AH7" s="171">
        <v>3.1190299999999072</v>
      </c>
      <c r="AI7" s="171">
        <v>3.1110099999999594</v>
      </c>
      <c r="AJ7" s="171">
        <v>3.0977499999999165</v>
      </c>
      <c r="AK7" s="171">
        <v>3.0791799999998766</v>
      </c>
      <c r="AL7" s="171">
        <v>3.0543299999998861</v>
      </c>
      <c r="AM7" s="171">
        <v>3.0239099999999097</v>
      </c>
      <c r="AN7" s="171">
        <v>2.9916500000000359</v>
      </c>
      <c r="AO7" s="171">
        <v>2.9626400000000204</v>
      </c>
      <c r="AP7" s="171">
        <v>2.9405300000000487</v>
      </c>
      <c r="AQ7" s="171">
        <v>2.9266600000000667</v>
      </c>
      <c r="AR7" s="171">
        <v>2.9200399999999811</v>
      </c>
      <c r="AS7" s="171">
        <v>2.9189799999999919</v>
      </c>
      <c r="AT7" s="171">
        <v>2.920780000000049</v>
      </c>
      <c r="AU7" s="171">
        <v>2.9233499999999788</v>
      </c>
      <c r="AV7" s="171">
        <v>2.9263500000000358</v>
      </c>
      <c r="AW7" s="171">
        <v>2.9301900000000658</v>
      </c>
      <c r="AX7" s="171">
        <v>2.9343629999999159</v>
      </c>
      <c r="AY7" s="171">
        <v>2.9384279999999143</v>
      </c>
      <c r="AZ7" s="171">
        <v>2.9420339999999232</v>
      </c>
      <c r="BA7" s="171">
        <v>2.9440000000000626</v>
      </c>
      <c r="BB7" s="171">
        <v>2.9469999999999961</v>
      </c>
      <c r="BC7" s="171">
        <v>2.9469999999999574</v>
      </c>
      <c r="BD7" s="171">
        <v>2.9470000000000094</v>
      </c>
    </row>
    <row r="8" spans="1:56" x14ac:dyDescent="0.2">
      <c r="A8" s="170" t="s">
        <v>113</v>
      </c>
      <c r="B8" s="171">
        <v>0.14363399999999416</v>
      </c>
      <c r="C8" s="171">
        <v>0.14544700002999988</v>
      </c>
      <c r="D8" s="171">
        <v>0.14715199998000458</v>
      </c>
      <c r="E8" s="171">
        <v>0.14861799994999644</v>
      </c>
      <c r="F8" s="171">
        <v>0.14968300003000512</v>
      </c>
      <c r="G8" s="171">
        <v>0.15025799999999415</v>
      </c>
      <c r="H8" s="171">
        <v>0.15023999999000145</v>
      </c>
      <c r="I8" s="171">
        <v>0.14971499995999865</v>
      </c>
      <c r="J8" s="171">
        <v>0.14892900005000051</v>
      </c>
      <c r="K8" s="171">
        <v>0.14827699999000096</v>
      </c>
      <c r="L8" s="171">
        <v>0.14799600000000107</v>
      </c>
      <c r="M8" s="171">
        <v>0.14821000002000045</v>
      </c>
      <c r="N8" s="171">
        <v>0.14881400001999984</v>
      </c>
      <c r="O8" s="171">
        <v>0.14958000004000044</v>
      </c>
      <c r="P8" s="171">
        <v>0.15018699997000226</v>
      </c>
      <c r="Q8" s="171">
        <v>0.15037700000000262</v>
      </c>
      <c r="R8" s="171">
        <v>0.15005700003999906</v>
      </c>
      <c r="S8" s="171">
        <v>0.14932400003999857</v>
      </c>
      <c r="T8" s="171">
        <v>0.1483540000499978</v>
      </c>
      <c r="U8" s="171">
        <v>0.14740999998000195</v>
      </c>
      <c r="V8" s="171">
        <v>0.14667100000000072</v>
      </c>
      <c r="W8" s="171">
        <v>0.14623900004000151</v>
      </c>
      <c r="X8" s="171">
        <v>0.14602099994999784</v>
      </c>
      <c r="Y8" s="171">
        <v>0.14576400002000481</v>
      </c>
      <c r="Z8" s="171">
        <v>0.1451249999800022</v>
      </c>
      <c r="AA8" s="171">
        <v>0.14388399999999879</v>
      </c>
      <c r="AB8" s="171">
        <v>0.14198299997000421</v>
      </c>
      <c r="AC8" s="171">
        <v>0.13956900002999978</v>
      </c>
      <c r="AD8" s="171">
        <v>0.13689100003000124</v>
      </c>
      <c r="AE8" s="171">
        <v>0.13431099994999926</v>
      </c>
      <c r="AF8" s="171">
        <v>0.1320989999999985</v>
      </c>
      <c r="AG8" s="171">
        <v>0.13027699996999859</v>
      </c>
      <c r="AH8" s="171">
        <v>0.1288289999499985</v>
      </c>
      <c r="AI8" s="171">
        <v>0.12802099999000038</v>
      </c>
      <c r="AJ8" s="171">
        <v>0.12815699999999924</v>
      </c>
      <c r="AK8" s="171">
        <v>0.12939399999999943</v>
      </c>
      <c r="AL8" s="171">
        <v>0.13189800001999996</v>
      </c>
      <c r="AM8" s="171">
        <v>0.13549799997000012</v>
      </c>
      <c r="AN8" s="171">
        <v>0.13972999997000188</v>
      </c>
      <c r="AO8" s="171">
        <v>0.14393299999000089</v>
      </c>
      <c r="AP8" s="171">
        <v>0.14760800000000029</v>
      </c>
      <c r="AQ8" s="171">
        <v>0.15059300004999995</v>
      </c>
      <c r="AR8" s="171">
        <v>0.15298500002000054</v>
      </c>
      <c r="AS8" s="171">
        <v>0.15489500002000164</v>
      </c>
      <c r="AT8" s="171">
        <v>0.15651200000999729</v>
      </c>
      <c r="AU8" s="171">
        <v>0.15801000000000062</v>
      </c>
      <c r="AV8" s="171">
        <v>0.15937099998000298</v>
      </c>
      <c r="AW8" s="171">
        <v>0.16053899996000084</v>
      </c>
      <c r="AX8" s="171">
        <v>0.16157699999999786</v>
      </c>
      <c r="AY8" s="171">
        <v>0.16254699998999564</v>
      </c>
      <c r="AZ8" s="171">
        <v>0.16349500000000827</v>
      </c>
      <c r="BA8" s="171">
        <v>0.16400000000000439</v>
      </c>
      <c r="BB8" s="171">
        <v>0.16500000000000178</v>
      </c>
      <c r="BC8" s="171">
        <v>0.16599999999999496</v>
      </c>
      <c r="BD8" s="171">
        <v>0.16700000000000378</v>
      </c>
    </row>
    <row r="9" spans="1:56" x14ac:dyDescent="0.2">
      <c r="A9" s="170" t="s">
        <v>237</v>
      </c>
      <c r="B9" s="171">
        <v>0.23549900000000337</v>
      </c>
      <c r="C9" s="171">
        <v>0.27880799995000438</v>
      </c>
      <c r="D9" s="171">
        <v>0.33275999998000383</v>
      </c>
      <c r="E9" s="171">
        <v>0.3971739999800013</v>
      </c>
      <c r="F9" s="171">
        <v>0.47136400000000378</v>
      </c>
      <c r="G9" s="171">
        <v>0.55432400000000093</v>
      </c>
      <c r="H9" s="171">
        <v>0.64694300000000016</v>
      </c>
      <c r="I9" s="171">
        <v>0.74811699999999148</v>
      </c>
      <c r="J9" s="171">
        <v>0.85226199999999241</v>
      </c>
      <c r="K9" s="171">
        <v>0.95203999999998934</v>
      </c>
      <c r="L9" s="171">
        <v>1.0423799999999916</v>
      </c>
      <c r="M9" s="171">
        <v>1.1209000000000222</v>
      </c>
      <c r="N9" s="171">
        <v>1.1895499999999757</v>
      </c>
      <c r="O9" s="171">
        <v>1.253059999700008</v>
      </c>
      <c r="P9" s="171">
        <v>1.3184799995999961</v>
      </c>
      <c r="Q9" s="171">
        <v>1.391050000100011</v>
      </c>
      <c r="R9" s="171">
        <v>1.4722200002999988</v>
      </c>
      <c r="S9" s="171">
        <v>1.5607200004000146</v>
      </c>
      <c r="T9" s="171">
        <v>1.6558499996000251</v>
      </c>
      <c r="U9" s="171">
        <v>1.7560400004000194</v>
      </c>
      <c r="V9" s="171">
        <v>1.8601700000999821</v>
      </c>
      <c r="W9" s="171">
        <v>1.9700299998000113</v>
      </c>
      <c r="X9" s="171">
        <v>2.0866399998999943</v>
      </c>
      <c r="Y9" s="171">
        <v>2.2074099996000052</v>
      </c>
      <c r="Z9" s="171">
        <v>2.3286900000999906</v>
      </c>
      <c r="AA9" s="171">
        <v>2.4488199999999538</v>
      </c>
      <c r="AB9" s="171">
        <v>2.5710199997999998</v>
      </c>
      <c r="AC9" s="171">
        <v>2.7000099999000136</v>
      </c>
      <c r="AD9" s="171">
        <v>2.8381399998000578</v>
      </c>
      <c r="AE9" s="171">
        <v>2.9881599998999842</v>
      </c>
      <c r="AF9" s="171">
        <v>3.1549300001999825</v>
      </c>
      <c r="AG9" s="171">
        <v>3.3260300001000034</v>
      </c>
      <c r="AH9" s="171">
        <v>3.5072300003001886</v>
      </c>
      <c r="AI9" s="171">
        <v>3.7419300002000369</v>
      </c>
      <c r="AJ9" s="171">
        <v>4.0879299996999912</v>
      </c>
      <c r="AK9" s="171">
        <v>4.5795600001999004</v>
      </c>
      <c r="AL9" s="171">
        <v>5.2420299999001951</v>
      </c>
      <c r="AM9" s="171">
        <v>6.0440700000001124</v>
      </c>
      <c r="AN9" s="171">
        <v>6.894280000000097</v>
      </c>
      <c r="AO9" s="171">
        <v>7.6663899999998355</v>
      </c>
      <c r="AP9" s="171">
        <v>8.2706799999998264</v>
      </c>
      <c r="AQ9" s="171">
        <v>8.672480000000105</v>
      </c>
      <c r="AR9" s="171">
        <v>8.9004500000001077</v>
      </c>
      <c r="AS9" s="171">
        <v>9.0062600000000295</v>
      </c>
      <c r="AT9" s="171">
        <v>9.070869999999795</v>
      </c>
      <c r="AU9" s="171">
        <v>9.154300000000255</v>
      </c>
      <c r="AV9" s="171">
        <v>9.269609999999938</v>
      </c>
      <c r="AW9" s="171">
        <v>9.4001500000000409</v>
      </c>
      <c r="AX9" s="171">
        <v>9.5416149999999842</v>
      </c>
      <c r="AY9" s="171">
        <v>9.6820879999996787</v>
      </c>
      <c r="AZ9" s="171">
        <v>9.8131699999998609</v>
      </c>
      <c r="BA9" s="171">
        <v>9.9370000000002054</v>
      </c>
      <c r="BB9" s="171">
        <v>10.060999999999964</v>
      </c>
      <c r="BC9" s="171">
        <v>10.186999999999644</v>
      </c>
      <c r="BD9" s="171">
        <v>10.311000000000066</v>
      </c>
    </row>
    <row r="10" spans="1:56" x14ac:dyDescent="0.2">
      <c r="A10" s="170" t="s">
        <v>76</v>
      </c>
      <c r="B10" s="171">
        <v>23.973100000000098</v>
      </c>
      <c r="C10" s="171">
        <v>24.366399995999668</v>
      </c>
      <c r="D10" s="171">
        <v>24.782900005000283</v>
      </c>
      <c r="E10" s="171">
        <v>25.213400004999837</v>
      </c>
      <c r="F10" s="171">
        <v>25.644499999000082</v>
      </c>
      <c r="G10" s="171">
        <v>26.066999998000078</v>
      </c>
      <c r="H10" s="171">
        <v>26.477200002999915</v>
      </c>
      <c r="I10" s="171">
        <v>26.8785999999998</v>
      </c>
      <c r="J10" s="171">
        <v>27.277699999999822</v>
      </c>
      <c r="K10" s="171">
        <v>27.684499997999797</v>
      </c>
      <c r="L10" s="171">
        <v>28.105900003999842</v>
      </c>
      <c r="M10" s="171">
        <v>28.543399999000165</v>
      </c>
      <c r="N10" s="171">
        <v>28.993999997999985</v>
      </c>
      <c r="O10" s="171">
        <v>29.454700000000717</v>
      </c>
      <c r="P10" s="171">
        <v>29.920899997001346</v>
      </c>
      <c r="Q10" s="171">
        <v>30.388800003999773</v>
      </c>
      <c r="R10" s="171">
        <v>30.857199995999864</v>
      </c>
      <c r="S10" s="171">
        <v>31.326500003000685</v>
      </c>
      <c r="T10" s="171">
        <v>31.795499999999326</v>
      </c>
      <c r="U10" s="171">
        <v>32.263599996000941</v>
      </c>
      <c r="V10" s="171">
        <v>32.729700004001458</v>
      </c>
      <c r="W10" s="171">
        <v>33.193900001001005</v>
      </c>
      <c r="X10" s="171">
        <v>33.655200004000882</v>
      </c>
      <c r="Y10" s="171">
        <v>34.110900000998861</v>
      </c>
      <c r="Z10" s="171">
        <v>34.558099996998791</v>
      </c>
      <c r="AA10" s="171">
        <v>34.994800002998652</v>
      </c>
      <c r="AB10" s="171">
        <v>35.419699996999981</v>
      </c>
      <c r="AC10" s="171">
        <v>35.834000000999872</v>
      </c>
      <c r="AD10" s="171">
        <v>36.241599995999039</v>
      </c>
      <c r="AE10" s="171">
        <v>36.64809999800152</v>
      </c>
      <c r="AF10" s="171">
        <v>37.057500002000275</v>
      </c>
      <c r="AG10" s="171">
        <v>37.471499996999931</v>
      </c>
      <c r="AH10" s="171">
        <v>37.889400000000059</v>
      </c>
      <c r="AI10" s="171">
        <v>38.309400004000395</v>
      </c>
      <c r="AJ10" s="171">
        <v>38.728699996999936</v>
      </c>
      <c r="AK10" s="171">
        <v>39.1454999959996</v>
      </c>
      <c r="AL10" s="171">
        <v>39.558900002999714</v>
      </c>
      <c r="AM10" s="171">
        <v>39.970200000000681</v>
      </c>
      <c r="AN10" s="171">
        <v>40.382400004999852</v>
      </c>
      <c r="AO10" s="171">
        <v>40.799399999999011</v>
      </c>
      <c r="AP10" s="171">
        <v>41.223899996999741</v>
      </c>
      <c r="AQ10" s="171">
        <v>41.656899996999222</v>
      </c>
      <c r="AR10" s="171">
        <v>42.096699999000087</v>
      </c>
      <c r="AS10" s="171">
        <v>42.539899999999179</v>
      </c>
      <c r="AT10" s="171">
        <v>42.981499997001016</v>
      </c>
      <c r="AU10" s="171">
        <v>43.417800004000668</v>
      </c>
      <c r="AV10" s="171">
        <v>43.847400003999006</v>
      </c>
      <c r="AW10" s="171">
        <v>44.270999996001215</v>
      </c>
      <c r="AX10" s="171">
        <v>44.688863997000553</v>
      </c>
      <c r="AY10" s="171">
        <v>45.101780999000475</v>
      </c>
      <c r="AZ10" s="171">
        <v>45.510398999999424</v>
      </c>
      <c r="BA10" s="171">
        <v>45.91399999999917</v>
      </c>
      <c r="BB10" s="171">
        <v>46.313999999999986</v>
      </c>
      <c r="BC10" s="171">
        <v>46.706999999998402</v>
      </c>
      <c r="BD10" s="171">
        <v>47.095999999998995</v>
      </c>
    </row>
    <row r="11" spans="1:56" x14ac:dyDescent="0.2">
      <c r="A11" s="170" t="s">
        <v>77</v>
      </c>
      <c r="B11" s="171">
        <v>2.5250700000001172</v>
      </c>
      <c r="C11" s="171">
        <v>2.5877100000000133</v>
      </c>
      <c r="D11" s="171">
        <v>2.6504800000000235</v>
      </c>
      <c r="E11" s="171">
        <v>2.7127799999999818</v>
      </c>
      <c r="F11" s="171">
        <v>2.7737499999998776</v>
      </c>
      <c r="G11" s="171">
        <v>2.8327600000000692</v>
      </c>
      <c r="H11" s="171">
        <v>2.8895799999999281</v>
      </c>
      <c r="I11" s="171">
        <v>2.9443799999999474</v>
      </c>
      <c r="J11" s="171">
        <v>2.9974100000000115</v>
      </c>
      <c r="K11" s="171">
        <v>3.0491100000000007</v>
      </c>
      <c r="L11" s="171">
        <v>3.0997499999999731</v>
      </c>
      <c r="M11" s="171">
        <v>3.1480899999999403</v>
      </c>
      <c r="N11" s="171">
        <v>3.1936900000000841</v>
      </c>
      <c r="O11" s="171">
        <v>3.2385900000000571</v>
      </c>
      <c r="P11" s="171">
        <v>3.2855900000000533</v>
      </c>
      <c r="Q11" s="171">
        <v>3.3359299999999146</v>
      </c>
      <c r="R11" s="171">
        <v>3.3922600000000958</v>
      </c>
      <c r="S11" s="171">
        <v>3.4519399999999583</v>
      </c>
      <c r="T11" s="171">
        <v>3.5046500000000171</v>
      </c>
      <c r="U11" s="171">
        <v>3.5364699999999401</v>
      </c>
      <c r="V11" s="171">
        <v>3.5381599999999156</v>
      </c>
      <c r="W11" s="171">
        <v>3.505250000000018</v>
      </c>
      <c r="X11" s="171">
        <v>3.4428099999998736</v>
      </c>
      <c r="Y11" s="171">
        <v>3.363100000000061</v>
      </c>
      <c r="Z11" s="171">
        <v>3.2836599999999314</v>
      </c>
      <c r="AA11" s="171">
        <v>3.2173399999999512</v>
      </c>
      <c r="AB11" s="171">
        <v>3.1682200000000482</v>
      </c>
      <c r="AC11" s="171">
        <v>3.1330899999999406</v>
      </c>
      <c r="AD11" s="171">
        <v>3.1086800000000552</v>
      </c>
      <c r="AE11" s="171">
        <v>3.0890200000001267</v>
      </c>
      <c r="AF11" s="171">
        <v>3.069589999999859</v>
      </c>
      <c r="AG11" s="171">
        <v>3.050660000000041</v>
      </c>
      <c r="AH11" s="171">
        <v>3.0338999999998699</v>
      </c>
      <c r="AI11" s="171">
        <v>3.0178099999999053</v>
      </c>
      <c r="AJ11" s="171">
        <v>3.0006100000000373</v>
      </c>
      <c r="AK11" s="171">
        <v>2.9812599999999256</v>
      </c>
      <c r="AL11" s="171">
        <v>2.9584999999999866</v>
      </c>
      <c r="AM11" s="171">
        <v>2.9330600000000571</v>
      </c>
      <c r="AN11" s="171">
        <v>2.9082199999999618</v>
      </c>
      <c r="AO11" s="171">
        <v>2.8885799999999118</v>
      </c>
      <c r="AP11" s="171">
        <v>2.8773099999999627</v>
      </c>
      <c r="AQ11" s="171">
        <v>2.8755799999999252</v>
      </c>
      <c r="AR11" s="171">
        <v>2.8819200000000902</v>
      </c>
      <c r="AS11" s="171">
        <v>2.8935100000000515</v>
      </c>
      <c r="AT11" s="171">
        <v>2.9062199999999274</v>
      </c>
      <c r="AU11" s="171">
        <v>2.9169500000000563</v>
      </c>
      <c r="AV11" s="171">
        <v>2.9248199999999516</v>
      </c>
      <c r="AW11" s="171">
        <v>2.9304500000000493</v>
      </c>
      <c r="AX11" s="171">
        <v>2.9341519999999734</v>
      </c>
      <c r="AY11" s="171">
        <v>2.9367060000000387</v>
      </c>
      <c r="AZ11" s="171">
        <v>2.9386789999999907</v>
      </c>
      <c r="BA11" s="171">
        <v>2.9399999999999982</v>
      </c>
      <c r="BB11" s="171">
        <v>2.9400000000000159</v>
      </c>
      <c r="BC11" s="171">
        <v>2.9390000000000294</v>
      </c>
      <c r="BD11" s="171">
        <v>2.9380000000000224</v>
      </c>
    </row>
    <row r="12" spans="1:56" x14ac:dyDescent="0.2">
      <c r="A12" s="170" t="s">
        <v>75</v>
      </c>
      <c r="B12" s="171">
        <v>6.7098000000000491E-2</v>
      </c>
      <c r="C12" s="171">
        <v>6.8187999999999693E-2</v>
      </c>
      <c r="D12" s="171">
        <v>6.9176000000001681E-2</v>
      </c>
      <c r="E12" s="171">
        <v>7.0066000000002931E-2</v>
      </c>
      <c r="F12" s="171">
        <v>7.0878000000004548E-2</v>
      </c>
      <c r="G12" s="171">
        <v>7.1609000000000048E-2</v>
      </c>
      <c r="H12" s="171">
        <v>7.2284999999998503E-2</v>
      </c>
      <c r="I12" s="171">
        <v>7.2875000000000412E-2</v>
      </c>
      <c r="J12" s="171">
        <v>7.3323999999998765E-2</v>
      </c>
      <c r="K12" s="171">
        <v>7.3527999999999025E-2</v>
      </c>
      <c r="L12" s="171">
        <v>7.3442000000000424E-2</v>
      </c>
      <c r="M12" s="171">
        <v>7.3065999999999118E-2</v>
      </c>
      <c r="N12" s="171">
        <v>7.2448000000001414E-2</v>
      </c>
      <c r="O12" s="171">
        <v>7.1639000000002617E-2</v>
      </c>
      <c r="P12" s="171">
        <v>7.0725000000001051E-2</v>
      </c>
      <c r="Q12" s="171">
        <v>6.9782000000000649E-2</v>
      </c>
      <c r="R12" s="171">
        <v>6.8809000000003118E-2</v>
      </c>
      <c r="S12" s="171">
        <v>6.7844999999999961E-2</v>
      </c>
      <c r="T12" s="171">
        <v>6.7057999999999007E-2</v>
      </c>
      <c r="U12" s="171">
        <v>6.6626999999999381E-2</v>
      </c>
      <c r="V12" s="171">
        <v>6.6696000000000297E-2</v>
      </c>
      <c r="W12" s="171">
        <v>6.7307000000000936E-2</v>
      </c>
      <c r="X12" s="171">
        <v>6.8427000000001403E-2</v>
      </c>
      <c r="Y12" s="171">
        <v>6.9938000000000999E-2</v>
      </c>
      <c r="Z12" s="171">
        <v>7.1718999999999297E-2</v>
      </c>
      <c r="AA12" s="171">
        <v>7.361900000000221E-2</v>
      </c>
      <c r="AB12" s="171">
        <v>7.5627999999998322E-2</v>
      </c>
      <c r="AC12" s="171">
        <v>7.7738999999999683E-2</v>
      </c>
      <c r="AD12" s="171">
        <v>7.9850999999999991E-2</v>
      </c>
      <c r="AE12" s="171">
        <v>8.1831000000000653E-2</v>
      </c>
      <c r="AF12" s="171">
        <v>8.358399999999637E-2</v>
      </c>
      <c r="AG12" s="171">
        <v>8.5056999999998953E-2</v>
      </c>
      <c r="AH12" s="171">
        <v>8.6265999999999843E-2</v>
      </c>
      <c r="AI12" s="171">
        <v>8.7293000000000329E-2</v>
      </c>
      <c r="AJ12" s="171">
        <v>8.8257000000000252E-2</v>
      </c>
      <c r="AK12" s="171">
        <v>8.9252999999996516E-2</v>
      </c>
      <c r="AL12" s="171">
        <v>9.0301000000000686E-2</v>
      </c>
      <c r="AM12" s="171">
        <v>9.1380999999997992E-2</v>
      </c>
      <c r="AN12" s="171">
        <v>9.2477999999998825E-2</v>
      </c>
      <c r="AO12" s="171">
        <v>9.3580999999999206E-2</v>
      </c>
      <c r="AP12" s="171">
        <v>9.466099999999833E-2</v>
      </c>
      <c r="AQ12" s="171">
        <v>9.5719000000000928E-2</v>
      </c>
      <c r="AR12" s="171">
        <v>9.6777000000000155E-2</v>
      </c>
      <c r="AS12" s="171">
        <v>9.7824000000000189E-2</v>
      </c>
      <c r="AT12" s="171">
        <v>9.887500000000049E-2</v>
      </c>
      <c r="AU12" s="171">
        <v>9.9922999999998485E-2</v>
      </c>
      <c r="AV12" s="171">
        <v>0.10096299999999826</v>
      </c>
      <c r="AW12" s="171">
        <v>0.10201200000000002</v>
      </c>
      <c r="AX12" s="171">
        <v>0.10304999999999946</v>
      </c>
      <c r="AY12" s="171">
        <v>0.10408399999999947</v>
      </c>
      <c r="AZ12" s="171">
        <v>0.10511000000000113</v>
      </c>
      <c r="BA12" s="171">
        <v>0.10600000000000236</v>
      </c>
      <c r="BB12" s="171">
        <v>0.10700000000000096</v>
      </c>
      <c r="BC12" s="171">
        <v>0.10800000000000126</v>
      </c>
      <c r="BD12" s="171">
        <v>0.1099999999999997</v>
      </c>
    </row>
    <row r="13" spans="1:56" x14ac:dyDescent="0.2">
      <c r="A13" s="170" t="s">
        <v>79</v>
      </c>
      <c r="B13" s="171">
        <v>12.842900000000309</v>
      </c>
      <c r="C13" s="171">
        <v>13.084199996999693</v>
      </c>
      <c r="D13" s="171">
        <v>13.296900004000134</v>
      </c>
      <c r="E13" s="171">
        <v>13.486399997999289</v>
      </c>
      <c r="F13" s="171">
        <v>13.661999995999977</v>
      </c>
      <c r="G13" s="171">
        <v>13.831199997999867</v>
      </c>
      <c r="H13" s="171">
        <v>13.994600002999571</v>
      </c>
      <c r="I13" s="171">
        <v>14.152099998999944</v>
      </c>
      <c r="J13" s="171">
        <v>14.309299999000059</v>
      </c>
      <c r="K13" s="171">
        <v>14.473199995999662</v>
      </c>
      <c r="L13" s="171">
        <v>14.64909999700026</v>
      </c>
      <c r="M13" s="171">
        <v>14.838499997999987</v>
      </c>
      <c r="N13" s="171">
        <v>15.04110000099999</v>
      </c>
      <c r="O13" s="171">
        <v>15.257399997000245</v>
      </c>
      <c r="P13" s="171">
        <v>15.487200005000659</v>
      </c>
      <c r="Q13" s="171">
        <v>15.729599999999756</v>
      </c>
      <c r="R13" s="171">
        <v>15.986199999999632</v>
      </c>
      <c r="S13" s="171">
        <v>16.254900004000358</v>
      </c>
      <c r="T13" s="171">
        <v>16.527400001999407</v>
      </c>
      <c r="U13" s="171">
        <v>16.792299998999706</v>
      </c>
      <c r="V13" s="171">
        <v>17.041400003999662</v>
      </c>
      <c r="W13" s="171">
        <v>17.271899995000144</v>
      </c>
      <c r="X13" s="171">
        <v>17.485900001000367</v>
      </c>
      <c r="Y13" s="171">
        <v>17.687500003999649</v>
      </c>
      <c r="Z13" s="171">
        <v>17.882700002999218</v>
      </c>
      <c r="AA13" s="171">
        <v>18.076699995999981</v>
      </c>
      <c r="AB13" s="171">
        <v>18.271700002000024</v>
      </c>
      <c r="AC13" s="171">
        <v>18.467600001000108</v>
      </c>
      <c r="AD13" s="171">
        <v>18.665000003999754</v>
      </c>
      <c r="AE13" s="171">
        <v>18.864099998000636</v>
      </c>
      <c r="AF13" s="171">
        <v>19.065799997000319</v>
      </c>
      <c r="AG13" s="171">
        <v>19.268500000999538</v>
      </c>
      <c r="AH13" s="171">
        <v>19.475199997999795</v>
      </c>
      <c r="AI13" s="171">
        <v>19.697000001000145</v>
      </c>
      <c r="AJ13" s="171">
        <v>19.948399994999594</v>
      </c>
      <c r="AK13" s="171">
        <v>20.238899997000271</v>
      </c>
      <c r="AL13" s="171">
        <v>20.573599998999736</v>
      </c>
      <c r="AM13" s="171">
        <v>20.946700002999627</v>
      </c>
      <c r="AN13" s="171">
        <v>21.342500004999586</v>
      </c>
      <c r="AO13" s="171">
        <v>21.73900000000015</v>
      </c>
      <c r="AP13" s="171">
        <v>22.12010000499993</v>
      </c>
      <c r="AQ13" s="171">
        <v>22.479799999999436</v>
      </c>
      <c r="AR13" s="171">
        <v>22.821799997999261</v>
      </c>
      <c r="AS13" s="171">
        <v>23.150699998000484</v>
      </c>
      <c r="AT13" s="171">
        <v>23.474700003999324</v>
      </c>
      <c r="AU13" s="171">
        <v>23.799600000999828</v>
      </c>
      <c r="AV13" s="171">
        <v>24.125799999999956</v>
      </c>
      <c r="AW13" s="171">
        <v>24.450599996999614</v>
      </c>
      <c r="AX13" s="171">
        <v>24.772247002000103</v>
      </c>
      <c r="AY13" s="171">
        <v>25.088636002000371</v>
      </c>
      <c r="AZ13" s="171">
        <v>25.398177000000182</v>
      </c>
      <c r="BA13" s="171">
        <v>25.700999999999489</v>
      </c>
      <c r="BB13" s="171">
        <v>25.996999999999524</v>
      </c>
      <c r="BC13" s="171">
        <v>26.287000000000912</v>
      </c>
      <c r="BD13" s="171">
        <v>26.573000000000956</v>
      </c>
    </row>
    <row r="14" spans="1:56" x14ac:dyDescent="0.2">
      <c r="A14" s="170" t="s">
        <v>47</v>
      </c>
      <c r="B14" s="171">
        <v>7.516240000000038</v>
      </c>
      <c r="C14" s="171">
        <v>7.5503399999999816</v>
      </c>
      <c r="D14" s="171">
        <v>7.5811200000000127</v>
      </c>
      <c r="E14" s="171">
        <v>7.6070600000000574</v>
      </c>
      <c r="F14" s="171">
        <v>7.6262900000000569</v>
      </c>
      <c r="G14" s="171">
        <v>7.6376900000000001</v>
      </c>
      <c r="H14" s="171">
        <v>7.6407500000000192</v>
      </c>
      <c r="I14" s="171">
        <v>7.6365800000000066</v>
      </c>
      <c r="J14" s="171">
        <v>7.6277599999999746</v>
      </c>
      <c r="K14" s="171">
        <v>7.6178800000000466</v>
      </c>
      <c r="L14" s="171">
        <v>7.6097499999999769</v>
      </c>
      <c r="M14" s="171">
        <v>7.6045100000000465</v>
      </c>
      <c r="N14" s="171">
        <v>7.6021800000000184</v>
      </c>
      <c r="O14" s="171">
        <v>7.6031000000000404</v>
      </c>
      <c r="P14" s="171">
        <v>7.6072900000000327</v>
      </c>
      <c r="Q14" s="171">
        <v>7.6148699999999661</v>
      </c>
      <c r="R14" s="171">
        <v>7.6253900000000003</v>
      </c>
      <c r="S14" s="171">
        <v>7.639350000000003</v>
      </c>
      <c r="T14" s="171">
        <v>7.6588399999999508</v>
      </c>
      <c r="U14" s="171">
        <v>7.6865700000000112</v>
      </c>
      <c r="V14" s="171">
        <v>7.7239499999999053</v>
      </c>
      <c r="W14" s="171">
        <v>7.7727000000000199</v>
      </c>
      <c r="X14" s="171">
        <v>7.8309300000000333</v>
      </c>
      <c r="Y14" s="171">
        <v>7.8920899999999587</v>
      </c>
      <c r="Z14" s="171">
        <v>7.9472099999999548</v>
      </c>
      <c r="AA14" s="171">
        <v>7.9901200000000738</v>
      </c>
      <c r="AB14" s="171">
        <v>8.0178600000000912</v>
      </c>
      <c r="AC14" s="171">
        <v>8.0328800000000395</v>
      </c>
      <c r="AD14" s="171">
        <v>8.0410499999999754</v>
      </c>
      <c r="AE14" s="171">
        <v>8.0511100000000013</v>
      </c>
      <c r="AF14" s="171">
        <v>8.0692799999999778</v>
      </c>
      <c r="AG14" s="171">
        <v>8.0977500000000422</v>
      </c>
      <c r="AH14" s="171">
        <v>8.1344099999999138</v>
      </c>
      <c r="AI14" s="171">
        <v>8.1758499999999863</v>
      </c>
      <c r="AJ14" s="171">
        <v>8.2168099999999917</v>
      </c>
      <c r="AK14" s="171">
        <v>8.25364999999994</v>
      </c>
      <c r="AL14" s="171">
        <v>8.2847400000000349</v>
      </c>
      <c r="AM14" s="171">
        <v>8.3117800000000752</v>
      </c>
      <c r="AN14" s="171">
        <v>8.3384499999999999</v>
      </c>
      <c r="AO14" s="171">
        <v>8.3700399999999249</v>
      </c>
      <c r="AP14" s="171">
        <v>8.4099499999999576</v>
      </c>
      <c r="AQ14" s="171">
        <v>8.4598600000000381</v>
      </c>
      <c r="AR14" s="171">
        <v>8.5175500000000124</v>
      </c>
      <c r="AS14" s="171">
        <v>8.577780000000029</v>
      </c>
      <c r="AT14" s="171">
        <v>8.6332199999999695</v>
      </c>
      <c r="AU14" s="171">
        <v>8.6786600000000291</v>
      </c>
      <c r="AV14" s="171">
        <v>8.7121400000000353</v>
      </c>
      <c r="AW14" s="171">
        <v>8.7354499999999806</v>
      </c>
      <c r="AX14" s="171">
        <v>8.7518200000000572</v>
      </c>
      <c r="AY14" s="171">
        <v>8.7662009999999988</v>
      </c>
      <c r="AZ14" s="171">
        <v>8.7822100000000205</v>
      </c>
      <c r="BA14" s="171">
        <v>8.8010000000000179</v>
      </c>
      <c r="BB14" s="171">
        <v>8.8210000000000583</v>
      </c>
      <c r="BC14" s="171">
        <v>8.84100000000001</v>
      </c>
      <c r="BD14" s="171">
        <v>8.859999999999987</v>
      </c>
    </row>
    <row r="15" spans="1:56" x14ac:dyDescent="0.2">
      <c r="A15" s="170" t="s">
        <v>80</v>
      </c>
      <c r="B15" s="171">
        <v>5.1800200000000478</v>
      </c>
      <c r="C15" s="171">
        <v>5.2845299999999016</v>
      </c>
      <c r="D15" s="171">
        <v>5.385270000000105</v>
      </c>
      <c r="E15" s="171">
        <v>5.4830799999998856</v>
      </c>
      <c r="F15" s="171">
        <v>5.5790800000000615</v>
      </c>
      <c r="G15" s="171">
        <v>5.6741400000001079</v>
      </c>
      <c r="H15" s="171">
        <v>5.7687199999999574</v>
      </c>
      <c r="I15" s="171">
        <v>5.8631300000000373</v>
      </c>
      <c r="J15" s="171">
        <v>5.9579300000000703</v>
      </c>
      <c r="K15" s="171">
        <v>6.0536499999998998</v>
      </c>
      <c r="L15" s="171">
        <v>6.1507400000000461</v>
      </c>
      <c r="M15" s="171">
        <v>6.2493200000000408</v>
      </c>
      <c r="N15" s="171">
        <v>6.3495599999999577</v>
      </c>
      <c r="O15" s="171">
        <v>6.4520800000000618</v>
      </c>
      <c r="P15" s="171">
        <v>6.5575900000000811</v>
      </c>
      <c r="Q15" s="171">
        <v>6.6664500000001059</v>
      </c>
      <c r="R15" s="171">
        <v>6.7786300000001045</v>
      </c>
      <c r="S15" s="171">
        <v>6.8934999999999746</v>
      </c>
      <c r="T15" s="171">
        <v>7.0100400000000782</v>
      </c>
      <c r="U15" s="171">
        <v>7.12688999999998</v>
      </c>
      <c r="V15" s="171">
        <v>7.2427699999999602</v>
      </c>
      <c r="W15" s="171">
        <v>7.3579599999999932</v>
      </c>
      <c r="X15" s="171">
        <v>7.4719299999999667</v>
      </c>
      <c r="Y15" s="171">
        <v>7.5817600000000684</v>
      </c>
      <c r="Z15" s="171">
        <v>7.6837100000001612</v>
      </c>
      <c r="AA15" s="171">
        <v>7.7754299999999397</v>
      </c>
      <c r="AB15" s="171">
        <v>7.8555500000000951</v>
      </c>
      <c r="AC15" s="171">
        <v>7.9256700000001006</v>
      </c>
      <c r="AD15" s="171">
        <v>7.9898999999997464</v>
      </c>
      <c r="AE15" s="171">
        <v>8.0541299999999563</v>
      </c>
      <c r="AF15" s="171">
        <v>8.1227400000000092</v>
      </c>
      <c r="AG15" s="171">
        <v>8.1972799999999371</v>
      </c>
      <c r="AH15" s="171">
        <v>8.2770100000000042</v>
      </c>
      <c r="AI15" s="171">
        <v>8.361360000000051</v>
      </c>
      <c r="AJ15" s="171">
        <v>8.4488800000001216</v>
      </c>
      <c r="AK15" s="171">
        <v>8.5386099999999292</v>
      </c>
      <c r="AL15" s="171">
        <v>8.6301900000001623</v>
      </c>
      <c r="AM15" s="171">
        <v>8.7243000000000226</v>
      </c>
      <c r="AN15" s="171">
        <v>8.8219099999998587</v>
      </c>
      <c r="AO15" s="171">
        <v>8.9244100000000763</v>
      </c>
      <c r="AP15" s="171">
        <v>9.0324600000000217</v>
      </c>
      <c r="AQ15" s="171">
        <v>9.1463799999998745</v>
      </c>
      <c r="AR15" s="171">
        <v>9.2649200000000196</v>
      </c>
      <c r="AS15" s="171">
        <v>9.3852900000000954</v>
      </c>
      <c r="AT15" s="171">
        <v>9.5037700000001095</v>
      </c>
      <c r="AU15" s="171">
        <v>9.6174799999998495</v>
      </c>
      <c r="AV15" s="171">
        <v>9.7253799999999835</v>
      </c>
      <c r="AW15" s="171">
        <v>9.8275900000001393</v>
      </c>
      <c r="AX15" s="171">
        <v>9.9239140000000834</v>
      </c>
      <c r="AY15" s="171">
        <v>10.014574999999976</v>
      </c>
      <c r="AZ15" s="171">
        <v>10.099742999999977</v>
      </c>
      <c r="BA15" s="171">
        <v>10.179000000000139</v>
      </c>
      <c r="BB15" s="171">
        <v>10.25200000000001</v>
      </c>
      <c r="BC15" s="171">
        <v>10.319999999999819</v>
      </c>
      <c r="BD15" s="171">
        <v>10.383000000000123</v>
      </c>
    </row>
    <row r="16" spans="1:56" x14ac:dyDescent="0.2">
      <c r="A16" s="170" t="s">
        <v>97</v>
      </c>
      <c r="B16" s="171">
        <v>3.4556099998199445</v>
      </c>
      <c r="C16" s="171">
        <v>3.5053899997001041</v>
      </c>
      <c r="D16" s="171">
        <v>3.5440500000998822</v>
      </c>
      <c r="E16" s="171">
        <v>3.5784899997000474</v>
      </c>
      <c r="F16" s="171">
        <v>3.6185899999998781</v>
      </c>
      <c r="G16" s="171">
        <v>3.6714900000000452</v>
      </c>
      <c r="H16" s="171">
        <v>3.7396599999000006</v>
      </c>
      <c r="I16" s="171">
        <v>3.8211900002000294</v>
      </c>
      <c r="J16" s="171">
        <v>3.9137699999000275</v>
      </c>
      <c r="K16" s="171">
        <v>4.0133099998000734</v>
      </c>
      <c r="L16" s="171">
        <v>4.1168200001999251</v>
      </c>
      <c r="M16" s="171">
        <v>4.2231900004999883</v>
      </c>
      <c r="N16" s="171">
        <v>4.3333899999000227</v>
      </c>
      <c r="O16" s="171">
        <v>4.4487299998999079</v>
      </c>
      <c r="P16" s="171">
        <v>4.5712900003998804</v>
      </c>
      <c r="Q16" s="171">
        <v>4.7020699998998499</v>
      </c>
      <c r="R16" s="171">
        <v>4.8415599996999656</v>
      </c>
      <c r="S16" s="171">
        <v>4.9877399994999543</v>
      </c>
      <c r="T16" s="171">
        <v>5.1359600000000105</v>
      </c>
      <c r="U16" s="171">
        <v>5.2800200001999507</v>
      </c>
      <c r="V16" s="171">
        <v>5.4154100003998558</v>
      </c>
      <c r="W16" s="171">
        <v>5.5420500001998843</v>
      </c>
      <c r="X16" s="171">
        <v>5.6611400003000902</v>
      </c>
      <c r="Y16" s="171">
        <v>5.7714000002001162</v>
      </c>
      <c r="Z16" s="171">
        <v>5.8716100000000244</v>
      </c>
      <c r="AA16" s="171">
        <v>5.9620600002000588</v>
      </c>
      <c r="AB16" s="171">
        <v>6.0411100004000424</v>
      </c>
      <c r="AC16" s="171">
        <v>6.1120999996999714</v>
      </c>
      <c r="AD16" s="171">
        <v>6.1863499995999138</v>
      </c>
      <c r="AE16" s="171">
        <v>6.2789400000998734</v>
      </c>
      <c r="AF16" s="171">
        <v>6.4007099999000703</v>
      </c>
      <c r="AG16" s="171">
        <v>6.5558299996000962</v>
      </c>
      <c r="AH16" s="171">
        <v>6.7415699994999345</v>
      </c>
      <c r="AI16" s="171">
        <v>6.9531100002000299</v>
      </c>
      <c r="AJ16" s="171">
        <v>7.1824500002001486</v>
      </c>
      <c r="AK16" s="171">
        <v>7.4232899998003097</v>
      </c>
      <c r="AL16" s="171">
        <v>7.6753399999997125</v>
      </c>
      <c r="AM16" s="171">
        <v>7.9395700003000629</v>
      </c>
      <c r="AN16" s="171">
        <v>8.2122599997001959</v>
      </c>
      <c r="AO16" s="171">
        <v>8.4890299998001346</v>
      </c>
      <c r="AP16" s="171">
        <v>8.7669300000000732</v>
      </c>
      <c r="AQ16" s="171">
        <v>9.0435100003000848</v>
      </c>
      <c r="AR16" s="171">
        <v>9.3197099999999047</v>
      </c>
      <c r="AS16" s="171">
        <v>9.600189999999893</v>
      </c>
      <c r="AT16" s="171">
        <v>9.8917900000000465</v>
      </c>
      <c r="AU16" s="171">
        <v>10.199299999999909</v>
      </c>
      <c r="AV16" s="171">
        <v>10.524100000000029</v>
      </c>
      <c r="AW16" s="171">
        <v>10.864200000000134</v>
      </c>
      <c r="AX16" s="171">
        <v>11.216449999999996</v>
      </c>
      <c r="AY16" s="171">
        <v>11.575964003999978</v>
      </c>
      <c r="AZ16" s="171">
        <v>11.939226999999986</v>
      </c>
      <c r="BA16" s="171">
        <v>12.306000000000019</v>
      </c>
      <c r="BB16" s="171">
        <v>12.675000000000111</v>
      </c>
      <c r="BC16" s="171">
        <v>13.049000000000074</v>
      </c>
      <c r="BD16" s="171">
        <v>13.427999999999932</v>
      </c>
    </row>
    <row r="17" spans="1:56" x14ac:dyDescent="0.2">
      <c r="A17" s="170" t="s">
        <v>48</v>
      </c>
      <c r="B17" s="171">
        <v>9.6321800000003091</v>
      </c>
      <c r="C17" s="171">
        <v>9.6633200003004625</v>
      </c>
      <c r="D17" s="171">
        <v>9.6928499996002522</v>
      </c>
      <c r="E17" s="171">
        <v>9.7207600001999275</v>
      </c>
      <c r="F17" s="171">
        <v>9.7470199997996936</v>
      </c>
      <c r="G17" s="171">
        <v>9.7715899998001667</v>
      </c>
      <c r="H17" s="171">
        <v>9.7947799997999443</v>
      </c>
      <c r="I17" s="171">
        <v>9.8167000003998854</v>
      </c>
      <c r="J17" s="171">
        <v>9.836809999600197</v>
      </c>
      <c r="K17" s="171">
        <v>9.8543800004001749</v>
      </c>
      <c r="L17" s="171">
        <v>9.8689999999001117</v>
      </c>
      <c r="M17" s="171">
        <v>9.8805900005002485</v>
      </c>
      <c r="N17" s="171">
        <v>9.8898199997003022</v>
      </c>
      <c r="O17" s="171">
        <v>9.8978799998995441</v>
      </c>
      <c r="P17" s="171">
        <v>9.9063699998003365</v>
      </c>
      <c r="Q17" s="171">
        <v>9.9165800003999909</v>
      </c>
      <c r="R17" s="171">
        <v>9.9285400002997104</v>
      </c>
      <c r="S17" s="171">
        <v>9.942290000500563</v>
      </c>
      <c r="T17" s="171">
        <v>9.9590200001000664</v>
      </c>
      <c r="U17" s="171">
        <v>9.9801800000002423</v>
      </c>
      <c r="V17" s="171">
        <v>10.00649999990028</v>
      </c>
      <c r="W17" s="171">
        <v>10.039399999799747</v>
      </c>
      <c r="X17" s="171">
        <v>10.078099999699845</v>
      </c>
      <c r="Y17" s="171">
        <v>10.118699999900288</v>
      </c>
      <c r="Z17" s="171">
        <v>10.15590000010026</v>
      </c>
      <c r="AA17" s="171">
        <v>10.186299999799784</v>
      </c>
      <c r="AB17" s="171">
        <v>10.208299999800138</v>
      </c>
      <c r="AC17" s="171">
        <v>10.223800000500598</v>
      </c>
      <c r="AD17" s="171">
        <v>10.237299999700189</v>
      </c>
      <c r="AE17" s="171">
        <v>10.25520000020026</v>
      </c>
      <c r="AF17" s="171">
        <v>10.282000000499902</v>
      </c>
      <c r="AG17" s="171">
        <v>10.318999999800345</v>
      </c>
      <c r="AH17" s="171">
        <v>10.36489999959999</v>
      </c>
      <c r="AI17" s="171">
        <v>10.419000004100026</v>
      </c>
      <c r="AJ17" s="171">
        <v>10.480099999199824</v>
      </c>
      <c r="AK17" s="171">
        <v>10.546900003599884</v>
      </c>
      <c r="AL17" s="171">
        <v>10.619600004000205</v>
      </c>
      <c r="AM17" s="171">
        <v>10.697799999699422</v>
      </c>
      <c r="AN17" s="171">
        <v>10.779200001400177</v>
      </c>
      <c r="AO17" s="171">
        <v>10.860300000599555</v>
      </c>
      <c r="AP17" s="171">
        <v>10.93870000399968</v>
      </c>
      <c r="AQ17" s="171">
        <v>11.013099998500246</v>
      </c>
      <c r="AR17" s="171">
        <v>11.083500001699754</v>
      </c>
      <c r="AS17" s="171">
        <v>11.151499997699991</v>
      </c>
      <c r="AT17" s="171">
        <v>11.219200000200033</v>
      </c>
      <c r="AU17" s="171">
        <v>11.287900000600439</v>
      </c>
      <c r="AV17" s="171">
        <v>11.358400004800261</v>
      </c>
      <c r="AW17" s="171">
        <v>11.429299999900008</v>
      </c>
      <c r="AX17" s="171">
        <v>11.498518999700398</v>
      </c>
      <c r="AY17" s="171">
        <v>11.562784003999779</v>
      </c>
      <c r="AZ17" s="171">
        <v>11.619971999999965</v>
      </c>
      <c r="BA17" s="171">
        <v>11.669000000000073</v>
      </c>
      <c r="BB17" s="171">
        <v>11.710999999999947</v>
      </c>
      <c r="BC17" s="171">
        <v>11.749000000000038</v>
      </c>
      <c r="BD17" s="171">
        <v>11.783999999999978</v>
      </c>
    </row>
    <row r="18" spans="1:56" x14ac:dyDescent="0.2">
      <c r="A18" s="170" t="s">
        <v>87</v>
      </c>
      <c r="B18" s="171">
        <v>2.9123399999999533</v>
      </c>
      <c r="C18" s="171">
        <v>2.9765700004999851</v>
      </c>
      <c r="D18" s="171">
        <v>3.0435699998000691</v>
      </c>
      <c r="E18" s="171">
        <v>3.1136799995001065</v>
      </c>
      <c r="F18" s="171">
        <v>3.187409999699939</v>
      </c>
      <c r="G18" s="171">
        <v>3.2651599998001006</v>
      </c>
      <c r="H18" s="171">
        <v>3.3471700000001374</v>
      </c>
      <c r="I18" s="171">
        <v>3.4334400003000631</v>
      </c>
      <c r="J18" s="171">
        <v>3.5239399996000862</v>
      </c>
      <c r="K18" s="171">
        <v>3.6185300001999239</v>
      </c>
      <c r="L18" s="171">
        <v>3.7171599999999723</v>
      </c>
      <c r="M18" s="171">
        <v>3.8201300000001059</v>
      </c>
      <c r="N18" s="171">
        <v>3.9277100000000251</v>
      </c>
      <c r="O18" s="171">
        <v>4.0399499999999273</v>
      </c>
      <c r="P18" s="171">
        <v>4.1568199999998656</v>
      </c>
      <c r="Q18" s="171">
        <v>4.2784999999998732</v>
      </c>
      <c r="R18" s="171">
        <v>4.4045100000000774</v>
      </c>
      <c r="S18" s="171">
        <v>4.5352600000001058</v>
      </c>
      <c r="T18" s="171">
        <v>4.6728499999999809</v>
      </c>
      <c r="U18" s="171">
        <v>4.8200199999999942</v>
      </c>
      <c r="V18" s="171">
        <v>4.9784999999999657</v>
      </c>
      <c r="W18" s="171">
        <v>5.1494999999999287</v>
      </c>
      <c r="X18" s="171">
        <v>5.3317999999999337</v>
      </c>
      <c r="Y18" s="171">
        <v>5.5217599999999587</v>
      </c>
      <c r="Z18" s="171">
        <v>5.7142199999999148</v>
      </c>
      <c r="AA18" s="171">
        <v>5.9055599999999151</v>
      </c>
      <c r="AB18" s="171">
        <v>6.0942600000000331</v>
      </c>
      <c r="AC18" s="171">
        <v>6.2816399999997712</v>
      </c>
      <c r="AD18" s="171">
        <v>6.470270000000057</v>
      </c>
      <c r="AE18" s="171">
        <v>6.6641000000000021</v>
      </c>
      <c r="AF18" s="171">
        <v>6.8659499999998994</v>
      </c>
      <c r="AG18" s="171">
        <v>7.0767300000001461</v>
      </c>
      <c r="AH18" s="171">
        <v>7.2953899999998031</v>
      </c>
      <c r="AI18" s="171">
        <v>7.5205599999997856</v>
      </c>
      <c r="AJ18" s="171">
        <v>7.7500000000000462</v>
      </c>
      <c r="AK18" s="171">
        <v>7.9822299999999755</v>
      </c>
      <c r="AL18" s="171">
        <v>8.2169000000000221</v>
      </c>
      <c r="AM18" s="171">
        <v>8.454789999999937</v>
      </c>
      <c r="AN18" s="171">
        <v>8.6969199999999844</v>
      </c>
      <c r="AO18" s="171">
        <v>8.9447100000000006</v>
      </c>
      <c r="AP18" s="171">
        <v>9.1992599999999936</v>
      </c>
      <c r="AQ18" s="171">
        <v>9.4607999999998693</v>
      </c>
      <c r="AR18" s="171">
        <v>9.7291600000000535</v>
      </c>
      <c r="AS18" s="171">
        <v>10.004499999999961</v>
      </c>
      <c r="AT18" s="171">
        <v>10.286699999999847</v>
      </c>
      <c r="AU18" s="171">
        <v>10.576000000000066</v>
      </c>
      <c r="AV18" s="171">
        <v>10.872300000000013</v>
      </c>
      <c r="AW18" s="171">
        <v>11.175700000000083</v>
      </c>
      <c r="AX18" s="171">
        <v>11.485673999999941</v>
      </c>
      <c r="AY18" s="171">
        <v>11.801594999999972</v>
      </c>
      <c r="AZ18" s="171">
        <v>12.122984999999975</v>
      </c>
      <c r="BA18" s="171">
        <v>12.450000000000017</v>
      </c>
      <c r="BB18" s="171">
        <v>12.781000000000038</v>
      </c>
      <c r="BC18" s="171">
        <v>13.118000000000034</v>
      </c>
      <c r="BD18" s="171">
        <v>13.462000000000113</v>
      </c>
    </row>
    <row r="19" spans="1:56" x14ac:dyDescent="0.2">
      <c r="A19" s="170" t="s">
        <v>96</v>
      </c>
      <c r="B19" s="171">
        <v>5.6246000000000489</v>
      </c>
      <c r="C19" s="171">
        <v>5.7233799995999348</v>
      </c>
      <c r="D19" s="171">
        <v>5.8251700003001519</v>
      </c>
      <c r="E19" s="171">
        <v>5.9304799999999505</v>
      </c>
      <c r="F19" s="171">
        <v>6.0400400003999586</v>
      </c>
      <c r="G19" s="171">
        <v>6.1545500003000679</v>
      </c>
      <c r="H19" s="171">
        <v>6.2740400002999062</v>
      </c>
      <c r="I19" s="171">
        <v>6.3989400003998771</v>
      </c>
      <c r="J19" s="171">
        <v>6.5308200001999195</v>
      </c>
      <c r="K19" s="171">
        <v>6.6716599995999584</v>
      </c>
      <c r="L19" s="171">
        <v>6.8228399997998386</v>
      </c>
      <c r="M19" s="171">
        <v>6.9851599999999792</v>
      </c>
      <c r="N19" s="171">
        <v>7.1582599999999843</v>
      </c>
      <c r="O19" s="171">
        <v>7.3409000003998681</v>
      </c>
      <c r="P19" s="171">
        <v>7.5312400002999578</v>
      </c>
      <c r="Q19" s="171">
        <v>7.7279100000002154</v>
      </c>
      <c r="R19" s="171">
        <v>7.9306900000000251</v>
      </c>
      <c r="S19" s="171">
        <v>8.1400700000000779</v>
      </c>
      <c r="T19" s="171">
        <v>8.3563099999999242</v>
      </c>
      <c r="U19" s="171">
        <v>8.5798199999999945</v>
      </c>
      <c r="V19" s="171">
        <v>8.8110299999999633</v>
      </c>
      <c r="W19" s="171">
        <v>9.0500799999999124</v>
      </c>
      <c r="X19" s="171">
        <v>9.2971099999999005</v>
      </c>
      <c r="Y19" s="171">
        <v>9.552480000000207</v>
      </c>
      <c r="Z19" s="171">
        <v>9.8165899999999304</v>
      </c>
      <c r="AA19" s="171">
        <v>10.089899999999822</v>
      </c>
      <c r="AB19" s="171">
        <v>10.372699999999947</v>
      </c>
      <c r="AC19" s="171">
        <v>10.665499999999993</v>
      </c>
      <c r="AD19" s="171">
        <v>10.968700000000084</v>
      </c>
      <c r="AE19" s="171">
        <v>11.28270000000005</v>
      </c>
      <c r="AF19" s="171">
        <v>11.607899999999933</v>
      </c>
      <c r="AG19" s="171">
        <v>11.944600000000491</v>
      </c>
      <c r="AH19" s="171">
        <v>12.293099999999614</v>
      </c>
      <c r="AI19" s="171">
        <v>12.654599999999556</v>
      </c>
      <c r="AJ19" s="171">
        <v>13.030600001999453</v>
      </c>
      <c r="AK19" s="171">
        <v>13.42189999899955</v>
      </c>
      <c r="AL19" s="171">
        <v>13.82920000200061</v>
      </c>
      <c r="AM19" s="171">
        <v>14.252000001000235</v>
      </c>
      <c r="AN19" s="171">
        <v>14.689699997000067</v>
      </c>
      <c r="AO19" s="171">
        <v>15.141100001000336</v>
      </c>
      <c r="AP19" s="171">
        <v>15.605200002000309</v>
      </c>
      <c r="AQ19" s="171">
        <v>16.081900001999966</v>
      </c>
      <c r="AR19" s="171">
        <v>16.571199995999919</v>
      </c>
      <c r="AS19" s="171">
        <v>17.072699996000285</v>
      </c>
      <c r="AT19" s="171">
        <v>17.586000004999953</v>
      </c>
      <c r="AU19" s="171">
        <v>18.110600003000137</v>
      </c>
      <c r="AV19" s="171">
        <v>18.646399998000046</v>
      </c>
      <c r="AW19" s="171">
        <v>19.193399998999944</v>
      </c>
      <c r="AX19" s="171">
        <v>19.751651002000006</v>
      </c>
      <c r="AY19" s="171">
        <v>20.321560004999835</v>
      </c>
      <c r="AZ19" s="171">
        <v>20.903345000000112</v>
      </c>
      <c r="BA19" s="171">
        <v>21.496999999999844</v>
      </c>
      <c r="BB19" s="171">
        <v>22.10299999999982</v>
      </c>
      <c r="BC19" s="171">
        <v>22.71900000000025</v>
      </c>
      <c r="BD19" s="171">
        <v>23.349000000000551</v>
      </c>
    </row>
    <row r="20" spans="1:56" x14ac:dyDescent="0.2">
      <c r="A20" s="170" t="s">
        <v>83</v>
      </c>
      <c r="B20" s="171">
        <v>65.047799998001167</v>
      </c>
      <c r="C20" s="171">
        <v>66.424700002000847</v>
      </c>
      <c r="D20" s="171">
        <v>67.597499995999428</v>
      </c>
      <c r="E20" s="171">
        <v>68.691199994998996</v>
      </c>
      <c r="F20" s="171">
        <v>69.884399996000269</v>
      </c>
      <c r="G20" s="171">
        <v>71.305899998000029</v>
      </c>
      <c r="H20" s="171">
        <v>72.999099999999984</v>
      </c>
      <c r="I20" s="171">
        <v>74.925899999999771</v>
      </c>
      <c r="J20" s="171">
        <v>77.033799998999228</v>
      </c>
      <c r="K20" s="171">
        <v>79.236799999999761</v>
      </c>
      <c r="L20" s="171">
        <v>81.470900000000697</v>
      </c>
      <c r="M20" s="171">
        <v>83.721299999999644</v>
      </c>
      <c r="N20" s="171">
        <v>86.007300000000143</v>
      </c>
      <c r="O20" s="171">
        <v>88.338199999999603</v>
      </c>
      <c r="P20" s="171">
        <v>90.73239999999933</v>
      </c>
      <c r="Q20" s="171">
        <v>93.199900000002657</v>
      </c>
      <c r="R20" s="171">
        <v>95.742399999998</v>
      </c>
      <c r="S20" s="171">
        <v>98.343800000001735</v>
      </c>
      <c r="T20" s="171">
        <v>100.97499999999835</v>
      </c>
      <c r="U20" s="171">
        <v>103.5990000000031</v>
      </c>
      <c r="V20" s="171">
        <v>106.18899999999725</v>
      </c>
      <c r="W20" s="171">
        <v>108.72700000000364</v>
      </c>
      <c r="X20" s="171">
        <v>111.22199999999917</v>
      </c>
      <c r="Y20" s="171">
        <v>113.69500000000087</v>
      </c>
      <c r="Z20" s="171">
        <v>116.1820000000005</v>
      </c>
      <c r="AA20" s="171">
        <v>118.70699999999637</v>
      </c>
      <c r="AB20" s="171">
        <v>121.27000000000194</v>
      </c>
      <c r="AC20" s="171">
        <v>123.85499999999895</v>
      </c>
      <c r="AD20" s="171">
        <v>126.4480000000007</v>
      </c>
      <c r="AE20" s="171">
        <v>129.02999999999483</v>
      </c>
      <c r="AF20" s="171">
        <v>131.58099997999901</v>
      </c>
      <c r="AG20" s="171">
        <v>134.10699995999701</v>
      </c>
      <c r="AH20" s="171">
        <v>136.60100001000453</v>
      </c>
      <c r="AI20" s="171">
        <v>139.01900000999868</v>
      </c>
      <c r="AJ20" s="171">
        <v>141.30700002000219</v>
      </c>
      <c r="AK20" s="171">
        <v>143.43100002000043</v>
      </c>
      <c r="AL20" s="171">
        <v>145.36799998000143</v>
      </c>
      <c r="AM20" s="171">
        <v>147.13900004000033</v>
      </c>
      <c r="AN20" s="171">
        <v>148.80600003000018</v>
      </c>
      <c r="AO20" s="171">
        <v>150.45500003000222</v>
      </c>
      <c r="AP20" s="171">
        <v>152.14900002999792</v>
      </c>
      <c r="AQ20" s="171">
        <v>153.91199999999813</v>
      </c>
      <c r="AR20" s="171">
        <v>155.72699999000116</v>
      </c>
      <c r="AS20" s="171">
        <v>157.57100003999975</v>
      </c>
      <c r="AT20" s="171">
        <v>159.40499996999813</v>
      </c>
      <c r="AU20" s="171">
        <v>161.20100001000151</v>
      </c>
      <c r="AV20" s="171">
        <v>162.95200004000063</v>
      </c>
      <c r="AW20" s="171">
        <v>164.67000004000067</v>
      </c>
      <c r="AX20" s="171">
        <v>166.36814902000728</v>
      </c>
      <c r="AY20" s="171">
        <v>168.06591998999772</v>
      </c>
      <c r="AZ20" s="171">
        <v>169.7753090000063</v>
      </c>
      <c r="BA20" s="171">
        <v>171.49999999999349</v>
      </c>
      <c r="BB20" s="171">
        <v>173.22900000000061</v>
      </c>
      <c r="BC20" s="171">
        <v>174.94800000000649</v>
      </c>
      <c r="BD20" s="171">
        <v>176.6309999999998</v>
      </c>
    </row>
    <row r="21" spans="1:56" x14ac:dyDescent="0.2">
      <c r="A21" s="170" t="s">
        <v>49</v>
      </c>
      <c r="B21" s="171">
        <v>8.5074799999999851</v>
      </c>
      <c r="C21" s="171">
        <v>8.5589699999999933</v>
      </c>
      <c r="D21" s="171">
        <v>8.6086100000000148</v>
      </c>
      <c r="E21" s="171">
        <v>8.655669999999974</v>
      </c>
      <c r="F21" s="171">
        <v>8.699139999999991</v>
      </c>
      <c r="G21" s="171">
        <v>8.7383600000000925</v>
      </c>
      <c r="H21" s="171">
        <v>8.772530000000005</v>
      </c>
      <c r="I21" s="171">
        <v>8.8018900000000109</v>
      </c>
      <c r="J21" s="171">
        <v>8.8280100000000026</v>
      </c>
      <c r="K21" s="171">
        <v>8.8531900000002697</v>
      </c>
      <c r="L21" s="171">
        <v>8.8787699999999834</v>
      </c>
      <c r="M21" s="171">
        <v>8.9050700000001388</v>
      </c>
      <c r="N21" s="171">
        <v>8.930669999999699</v>
      </c>
      <c r="O21" s="171">
        <v>8.9530700000000341</v>
      </c>
      <c r="P21" s="171">
        <v>8.9688599999996637</v>
      </c>
      <c r="Q21" s="171">
        <v>8.9752899999995837</v>
      </c>
      <c r="R21" s="171">
        <v>8.9724700000002411</v>
      </c>
      <c r="S21" s="171">
        <v>8.9604699999996793</v>
      </c>
      <c r="T21" s="171">
        <v>8.9365599999999983</v>
      </c>
      <c r="U21" s="171">
        <v>8.8974500000003562</v>
      </c>
      <c r="V21" s="171">
        <v>8.8413699999999906</v>
      </c>
      <c r="W21" s="171">
        <v>8.7668900000000427</v>
      </c>
      <c r="X21" s="171">
        <v>8.6762400000000195</v>
      </c>
      <c r="Y21" s="171">
        <v>8.5758899999999301</v>
      </c>
      <c r="Z21" s="171">
        <v>8.4746700000000157</v>
      </c>
      <c r="AA21" s="171">
        <v>8.3791800000000212</v>
      </c>
      <c r="AB21" s="171">
        <v>8.2918700000000083</v>
      </c>
      <c r="AC21" s="171">
        <v>8.2117299999999318</v>
      </c>
      <c r="AD21" s="171">
        <v>8.1375599999999828</v>
      </c>
      <c r="AE21" s="171">
        <v>8.0668799999999763</v>
      </c>
      <c r="AF21" s="171">
        <v>7.9977899999999575</v>
      </c>
      <c r="AG21" s="171">
        <v>7.93054999999993</v>
      </c>
      <c r="AH21" s="171">
        <v>7.8660900000000415</v>
      </c>
      <c r="AI21" s="171">
        <v>7.8038799999999542</v>
      </c>
      <c r="AJ21" s="171">
        <v>7.7432599999999789</v>
      </c>
      <c r="AK21" s="171">
        <v>7.6837599999999986</v>
      </c>
      <c r="AL21" s="171">
        <v>7.624959999999942</v>
      </c>
      <c r="AM21" s="171">
        <v>7.5669499999999879</v>
      </c>
      <c r="AN21" s="171">
        <v>7.5103299999999757</v>
      </c>
      <c r="AO21" s="171">
        <v>7.4560300000000046</v>
      </c>
      <c r="AP21" s="171">
        <v>7.4045899999999376</v>
      </c>
      <c r="AQ21" s="171">
        <v>7.3562100000000212</v>
      </c>
      <c r="AR21" s="171">
        <v>7.3103799999999692</v>
      </c>
      <c r="AS21" s="171">
        <v>7.2661400000000436</v>
      </c>
      <c r="AT21" s="171">
        <v>7.2221500000000605</v>
      </c>
      <c r="AU21" s="171">
        <v>7.1774000000001017</v>
      </c>
      <c r="AV21" s="171">
        <v>7.1314899999999453</v>
      </c>
      <c r="AW21" s="171">
        <v>7.0845699999999425</v>
      </c>
      <c r="AX21" s="171">
        <v>7.0368479999999805</v>
      </c>
      <c r="AY21" s="171">
        <v>6.9887390000000318</v>
      </c>
      <c r="AZ21" s="171">
        <v>6.9405270000000003</v>
      </c>
      <c r="BA21" s="171">
        <v>6.8919999999999293</v>
      </c>
      <c r="BB21" s="171">
        <v>6.8440000000000705</v>
      </c>
      <c r="BC21" s="171">
        <v>6.7939999999999854</v>
      </c>
      <c r="BD21" s="171">
        <v>6.7449999999999761</v>
      </c>
    </row>
    <row r="22" spans="1:56" x14ac:dyDescent="0.2">
      <c r="A22" s="170" t="s">
        <v>82</v>
      </c>
      <c r="B22" s="171">
        <v>0.21260499999999993</v>
      </c>
      <c r="C22" s="171">
        <v>0.22031200004999285</v>
      </c>
      <c r="D22" s="171">
        <v>0.22915499996999567</v>
      </c>
      <c r="E22" s="171">
        <v>0.23952699999999641</v>
      </c>
      <c r="F22" s="171">
        <v>0.25191100003000333</v>
      </c>
      <c r="G22" s="171">
        <v>0.26654300000000486</v>
      </c>
      <c r="H22" s="171">
        <v>0.28375199998999545</v>
      </c>
      <c r="I22" s="171">
        <v>0.30317500000000713</v>
      </c>
      <c r="J22" s="171">
        <v>0.32347300003999208</v>
      </c>
      <c r="K22" s="171">
        <v>0.34279800000999949</v>
      </c>
      <c r="L22" s="171">
        <v>0.35988799999999221</v>
      </c>
      <c r="M22" s="171">
        <v>0.37412000001000739</v>
      </c>
      <c r="N22" s="171">
        <v>0.38595000002000646</v>
      </c>
      <c r="O22" s="171">
        <v>0.3964540000400007</v>
      </c>
      <c r="P22" s="171">
        <v>0.40722699999000661</v>
      </c>
      <c r="Q22" s="171">
        <v>0.41943000000000574</v>
      </c>
      <c r="R22" s="171">
        <v>0.43348200001999965</v>
      </c>
      <c r="S22" s="171">
        <v>0.44897299998998996</v>
      </c>
      <c r="T22" s="171">
        <v>0.46520200004001766</v>
      </c>
      <c r="U22" s="171">
        <v>0.48109000000000346</v>
      </c>
      <c r="V22" s="171">
        <v>0.49593099999999379</v>
      </c>
      <c r="W22" s="171">
        <v>0.50976499999002123</v>
      </c>
      <c r="X22" s="171">
        <v>0.52308699994999797</v>
      </c>
      <c r="Y22" s="171">
        <v>0.53621299997000416</v>
      </c>
      <c r="Z22" s="171">
        <v>0.54958799996000374</v>
      </c>
      <c r="AA22" s="171">
        <v>0.56369900000000561</v>
      </c>
      <c r="AB22" s="171">
        <v>0.57866799995999019</v>
      </c>
      <c r="AC22" s="171">
        <v>0.59493000000999441</v>
      </c>
      <c r="AD22" s="171">
        <v>0.6137020000400073</v>
      </c>
      <c r="AE22" s="171">
        <v>0.63654499998000957</v>
      </c>
      <c r="AF22" s="171">
        <v>0.66461400000001669</v>
      </c>
      <c r="AG22" s="171">
        <v>0.69754899996000186</v>
      </c>
      <c r="AH22" s="171">
        <v>0.73514799997997893</v>
      </c>
      <c r="AI22" s="171">
        <v>0.77871100001000571</v>
      </c>
      <c r="AJ22" s="171">
        <v>0.82984800002999448</v>
      </c>
      <c r="AK22" s="171">
        <v>0.88916800000001472</v>
      </c>
      <c r="AL22" s="171">
        <v>0.95841399999997701</v>
      </c>
      <c r="AM22" s="171">
        <v>1.0358899999999944</v>
      </c>
      <c r="AN22" s="171">
        <v>1.1145899999999973</v>
      </c>
      <c r="AO22" s="171">
        <v>1.1850299998999823</v>
      </c>
      <c r="AP22" s="171">
        <v>1.2408599996999905</v>
      </c>
      <c r="AQ22" s="171">
        <v>1.2782699996000113</v>
      </c>
      <c r="AR22" s="171">
        <v>1.3002200001999931</v>
      </c>
      <c r="AS22" s="171">
        <v>1.3154100001000093</v>
      </c>
      <c r="AT22" s="171">
        <v>1.3364000002999965</v>
      </c>
      <c r="AU22" s="171">
        <v>1.3718600000000116</v>
      </c>
      <c r="AV22" s="171">
        <v>1.4251700003000025</v>
      </c>
      <c r="AW22" s="171">
        <v>1.4925800000000089</v>
      </c>
      <c r="AX22" s="171">
        <v>1.5669929997999461</v>
      </c>
      <c r="AY22" s="171">
        <v>1.63789599950003</v>
      </c>
      <c r="AZ22" s="171">
        <v>1.6977650000000206</v>
      </c>
      <c r="BA22" s="171">
        <v>1.7440000000000426</v>
      </c>
      <c r="BB22" s="171">
        <v>1.7810000000000452</v>
      </c>
      <c r="BC22" s="171">
        <v>1.8079999999999767</v>
      </c>
      <c r="BD22" s="171">
        <v>1.834000000000001</v>
      </c>
    </row>
    <row r="23" spans="1:56" x14ac:dyDescent="0.2">
      <c r="A23" s="170" t="s">
        <v>81</v>
      </c>
      <c r="B23" s="171">
        <v>0.16935400000000439</v>
      </c>
      <c r="C23" s="171">
        <v>0.17386299997999993</v>
      </c>
      <c r="D23" s="171">
        <v>0.1778389999500006</v>
      </c>
      <c r="E23" s="171">
        <v>0.18148799999999798</v>
      </c>
      <c r="F23" s="171">
        <v>0.18509899997000223</v>
      </c>
      <c r="G23" s="171">
        <v>0.18888200000000505</v>
      </c>
      <c r="H23" s="171">
        <v>0.19290200002000432</v>
      </c>
      <c r="I23" s="171">
        <v>0.19711099995999587</v>
      </c>
      <c r="J23" s="171">
        <v>0.20151299998000305</v>
      </c>
      <c r="K23" s="171">
        <v>0.20603200003999919</v>
      </c>
      <c r="L23" s="171">
        <v>0.21066099999999668</v>
      </c>
      <c r="M23" s="171">
        <v>0.21539600002999948</v>
      </c>
      <c r="N23" s="171">
        <v>0.22027500001000849</v>
      </c>
      <c r="O23" s="171">
        <v>0.22518700005000072</v>
      </c>
      <c r="P23" s="171">
        <v>0.23001499996000196</v>
      </c>
      <c r="Q23" s="171">
        <v>0.23468699999999831</v>
      </c>
      <c r="R23" s="171">
        <v>0.23913099996000003</v>
      </c>
      <c r="S23" s="171">
        <v>0.24339300001000119</v>
      </c>
      <c r="T23" s="171">
        <v>0.24757899999000005</v>
      </c>
      <c r="U23" s="171">
        <v>0.25184899998999577</v>
      </c>
      <c r="V23" s="171">
        <v>0.25633599999999795</v>
      </c>
      <c r="W23" s="171">
        <v>0.26111600002000229</v>
      </c>
      <c r="X23" s="171">
        <v>0.26613399997999582</v>
      </c>
      <c r="Y23" s="171">
        <v>0.27116500000999888</v>
      </c>
      <c r="Z23" s="171">
        <v>0.27589500004000433</v>
      </c>
      <c r="AA23" s="171">
        <v>0.28015000000001022</v>
      </c>
      <c r="AB23" s="171">
        <v>0.28378999997999732</v>
      </c>
      <c r="AC23" s="171">
        <v>0.28696999997000106</v>
      </c>
      <c r="AD23" s="171">
        <v>0.29006000002000004</v>
      </c>
      <c r="AE23" s="171">
        <v>0.29357199996999295</v>
      </c>
      <c r="AF23" s="171">
        <v>0.29789000000000293</v>
      </c>
      <c r="AG23" s="171">
        <v>0.30313500002999838</v>
      </c>
      <c r="AH23" s="171">
        <v>0.30915700001000601</v>
      </c>
      <c r="AI23" s="171">
        <v>0.31574600002000058</v>
      </c>
      <c r="AJ23" s="171">
        <v>0.32252599995999764</v>
      </c>
      <c r="AK23" s="171">
        <v>0.32924900000000368</v>
      </c>
      <c r="AL23" s="171">
        <v>0.33582999995998464</v>
      </c>
      <c r="AM23" s="171">
        <v>0.34232800000999303</v>
      </c>
      <c r="AN23" s="171">
        <v>0.34867600002000476</v>
      </c>
      <c r="AO23" s="171">
        <v>0.35485599998001044</v>
      </c>
      <c r="AP23" s="171">
        <v>0.36083199999999493</v>
      </c>
      <c r="AQ23" s="171">
        <v>0.36656799997000789</v>
      </c>
      <c r="AR23" s="171">
        <v>0.37203900001999407</v>
      </c>
      <c r="AS23" s="171">
        <v>0.37723999994999868</v>
      </c>
      <c r="AT23" s="171">
        <v>0.38216899995999948</v>
      </c>
      <c r="AU23" s="171">
        <v>0.38683800000000484</v>
      </c>
      <c r="AV23" s="171">
        <v>0.3912320000000063</v>
      </c>
      <c r="AW23" s="171">
        <v>0.3953609999600145</v>
      </c>
      <c r="AX23" s="171">
        <v>0.39928500003999196</v>
      </c>
      <c r="AY23" s="171">
        <v>0.40309499998999782</v>
      </c>
      <c r="AZ23" s="171">
        <v>0.40683900000001683</v>
      </c>
      <c r="BA23" s="171">
        <v>0.40999999999999631</v>
      </c>
      <c r="BB23" s="171">
        <v>0.41399999999999293</v>
      </c>
      <c r="BC23" s="171">
        <v>0.41700000000000748</v>
      </c>
      <c r="BD23" s="171">
        <v>0.42100000000000626</v>
      </c>
    </row>
    <row r="24" spans="1:56" x14ac:dyDescent="0.2">
      <c r="A24" s="170" t="s">
        <v>91</v>
      </c>
      <c r="B24" s="171">
        <v>3.7605299999999806</v>
      </c>
      <c r="C24" s="171">
        <v>3.8052799999999189</v>
      </c>
      <c r="D24" s="171">
        <v>3.8511500000000898</v>
      </c>
      <c r="E24" s="171">
        <v>3.8972599999998265</v>
      </c>
      <c r="F24" s="171">
        <v>3.9422199999999363</v>
      </c>
      <c r="G24" s="171">
        <v>3.9851000000000969</v>
      </c>
      <c r="H24" s="171">
        <v>4.0252599999999061</v>
      </c>
      <c r="I24" s="171">
        <v>4.0631899999999295</v>
      </c>
      <c r="J24" s="171">
        <v>4.1003499999998994</v>
      </c>
      <c r="K24" s="171">
        <v>4.138820000000023</v>
      </c>
      <c r="L24" s="171">
        <v>4.1798500000000756</v>
      </c>
      <c r="M24" s="171">
        <v>4.2225100000000637</v>
      </c>
      <c r="N24" s="171">
        <v>4.2653099999999355</v>
      </c>
      <c r="O24" s="171">
        <v>4.3081099999998989</v>
      </c>
      <c r="P24" s="171">
        <v>4.3507500000000681</v>
      </c>
      <c r="Q24" s="171">
        <v>4.3921300000000079</v>
      </c>
      <c r="R24" s="171">
        <v>4.435499999999891</v>
      </c>
      <c r="S24" s="171">
        <v>4.4785199999998992</v>
      </c>
      <c r="T24" s="171">
        <v>4.5080599999999329</v>
      </c>
      <c r="U24" s="171">
        <v>4.5066499999998513</v>
      </c>
      <c r="V24" s="171">
        <v>4.4634200000000748</v>
      </c>
      <c r="W24" s="171">
        <v>4.3716000000000399</v>
      </c>
      <c r="X24" s="171">
        <v>4.2391500000000741</v>
      </c>
      <c r="Y24" s="171">
        <v>4.0879999999999903</v>
      </c>
      <c r="Z24" s="171">
        <v>3.9488199999999916</v>
      </c>
      <c r="AA24" s="171">
        <v>3.8437100000000166</v>
      </c>
      <c r="AB24" s="171">
        <v>3.7803800000000405</v>
      </c>
      <c r="AC24" s="171">
        <v>3.7524300000000377</v>
      </c>
      <c r="AD24" s="171">
        <v>3.7504900000002031</v>
      </c>
      <c r="AE24" s="171">
        <v>3.7591199999999145</v>
      </c>
      <c r="AF24" s="171">
        <v>3.7667099999999816</v>
      </c>
      <c r="AG24" s="171">
        <v>3.7712799999999445</v>
      </c>
      <c r="AH24" s="171">
        <v>3.7758100000001087</v>
      </c>
      <c r="AI24" s="171">
        <v>3.779249999999954</v>
      </c>
      <c r="AJ24" s="171">
        <v>3.781290000000078</v>
      </c>
      <c r="AK24" s="171">
        <v>3.7815300000001146</v>
      </c>
      <c r="AL24" s="171">
        <v>3.779469999999908</v>
      </c>
      <c r="AM24" s="171">
        <v>3.774000000000008</v>
      </c>
      <c r="AN24" s="171">
        <v>3.7636000000000234</v>
      </c>
      <c r="AO24" s="171">
        <v>3.7465600000000556</v>
      </c>
      <c r="AP24" s="171">
        <v>3.7220800000000116</v>
      </c>
      <c r="AQ24" s="171">
        <v>3.6888600000000475</v>
      </c>
      <c r="AR24" s="171">
        <v>3.648199999999981</v>
      </c>
      <c r="AS24" s="171">
        <v>3.6049999999999818</v>
      </c>
      <c r="AT24" s="171">
        <v>3.5659999999999208</v>
      </c>
      <c r="AU24" s="171">
        <v>3.5359599999999856</v>
      </c>
      <c r="AV24" s="171">
        <v>3.5168200000000316</v>
      </c>
      <c r="AW24" s="171">
        <v>3.507020000000014</v>
      </c>
      <c r="AX24" s="171">
        <v>3.5035539999999248</v>
      </c>
      <c r="AY24" s="171">
        <v>3.5017740000000908</v>
      </c>
      <c r="AZ24" s="171">
        <v>3.498209999999959</v>
      </c>
      <c r="BA24" s="171">
        <v>3.492000000000075</v>
      </c>
      <c r="BB24" s="171">
        <v>3.4850000000000096</v>
      </c>
      <c r="BC24" s="171">
        <v>3.4749999999999637</v>
      </c>
      <c r="BD24" s="171">
        <v>3.4650000000000789</v>
      </c>
    </row>
    <row r="25" spans="1:56" x14ac:dyDescent="0.2">
      <c r="A25" s="170" t="s">
        <v>85</v>
      </c>
      <c r="B25" s="171">
        <v>8.9776399999998926</v>
      </c>
      <c r="C25" s="171">
        <v>9.0512200000000078</v>
      </c>
      <c r="D25" s="171">
        <v>9.1209599999999824</v>
      </c>
      <c r="E25" s="171">
        <v>9.1876700000000522</v>
      </c>
      <c r="F25" s="171">
        <v>9.2526799999999341</v>
      </c>
      <c r="G25" s="171">
        <v>9.316950000000034</v>
      </c>
      <c r="H25" s="171">
        <v>9.3804499999999837</v>
      </c>
      <c r="I25" s="171">
        <v>9.4429999999999712</v>
      </c>
      <c r="J25" s="171">
        <v>9.505450000000021</v>
      </c>
      <c r="K25" s="171">
        <v>9.5688800000000001</v>
      </c>
      <c r="L25" s="171">
        <v>9.6338899999995622</v>
      </c>
      <c r="M25" s="171">
        <v>9.7002500000000058</v>
      </c>
      <c r="N25" s="171">
        <v>9.7672599999995082</v>
      </c>
      <c r="O25" s="171">
        <v>9.8344199999996995</v>
      </c>
      <c r="P25" s="171">
        <v>9.9010500000005042</v>
      </c>
      <c r="Q25" s="171">
        <v>9.9661499999999563</v>
      </c>
      <c r="R25" s="171">
        <v>10.030100000000044</v>
      </c>
      <c r="S25" s="171">
        <v>10.091600000000591</v>
      </c>
      <c r="T25" s="171">
        <v>10.146600000000321</v>
      </c>
      <c r="U25" s="171">
        <v>10.189600000000013</v>
      </c>
      <c r="V25" s="171">
        <v>10.216799999999592</v>
      </c>
      <c r="W25" s="171">
        <v>10.226500000000112</v>
      </c>
      <c r="X25" s="171">
        <v>10.219899999999962</v>
      </c>
      <c r="Y25" s="171">
        <v>10.200499999999959</v>
      </c>
      <c r="Z25" s="171">
        <v>10.173400000000052</v>
      </c>
      <c r="AA25" s="171">
        <v>10.142300000000033</v>
      </c>
      <c r="AB25" s="171">
        <v>10.109100000000128</v>
      </c>
      <c r="AC25" s="171">
        <v>10.073100000000013</v>
      </c>
      <c r="AD25" s="171">
        <v>10.033099999999957</v>
      </c>
      <c r="AE25" s="171">
        <v>9.9869300000000258</v>
      </c>
      <c r="AF25" s="171">
        <v>9.9336099999999803</v>
      </c>
      <c r="AG25" s="171">
        <v>9.872959999999857</v>
      </c>
      <c r="AH25" s="171">
        <v>9.8071300000000026</v>
      </c>
      <c r="AI25" s="171">
        <v>9.7400499999999575</v>
      </c>
      <c r="AJ25" s="171">
        <v>9.6769000000000691</v>
      </c>
      <c r="AK25" s="171">
        <v>9.6215400000000137</v>
      </c>
      <c r="AL25" s="171">
        <v>9.5750399999999019</v>
      </c>
      <c r="AM25" s="171">
        <v>9.5368599999999262</v>
      </c>
      <c r="AN25" s="171">
        <v>9.5073300000000636</v>
      </c>
      <c r="AO25" s="171">
        <v>9.4862399999999649</v>
      </c>
      <c r="AP25" s="171">
        <v>9.4730699999999288</v>
      </c>
      <c r="AQ25" s="171">
        <v>9.4685000000000823</v>
      </c>
      <c r="AR25" s="171">
        <v>9.4717300000001146</v>
      </c>
      <c r="AS25" s="171">
        <v>9.4788999999999888</v>
      </c>
      <c r="AT25" s="171">
        <v>9.4848500000000282</v>
      </c>
      <c r="AU25" s="171">
        <v>9.4857700000000502</v>
      </c>
      <c r="AV25" s="171">
        <v>9.4800400000000185</v>
      </c>
      <c r="AW25" s="171">
        <v>9.4683400000000404</v>
      </c>
      <c r="AX25" s="171">
        <v>9.4521130000000539</v>
      </c>
      <c r="AY25" s="171">
        <v>9.4338739999999905</v>
      </c>
      <c r="AZ25" s="171">
        <v>9.4154309999998791</v>
      </c>
      <c r="BA25" s="171">
        <v>9.3969999999999665</v>
      </c>
      <c r="BB25" s="171">
        <v>9.3779999999999166</v>
      </c>
      <c r="BC25" s="171">
        <v>9.3579999999999952</v>
      </c>
      <c r="BD25" s="171">
        <v>9.3359999999998919</v>
      </c>
    </row>
    <row r="26" spans="1:56" x14ac:dyDescent="0.2">
      <c r="A26" s="170" t="s">
        <v>86</v>
      </c>
      <c r="B26" s="171">
        <v>0.12218199999999879</v>
      </c>
      <c r="C26" s="171">
        <v>0.12479299999999956</v>
      </c>
      <c r="D26" s="171">
        <v>0.12715000000000048</v>
      </c>
      <c r="E26" s="171">
        <v>0.12929400000000019</v>
      </c>
      <c r="F26" s="171">
        <v>0.13130700000000056</v>
      </c>
      <c r="G26" s="171">
        <v>0.1332599999999996</v>
      </c>
      <c r="H26" s="171">
        <v>0.13514700000000146</v>
      </c>
      <c r="I26" s="171">
        <v>0.13698899999999958</v>
      </c>
      <c r="J26" s="171">
        <v>0.13896499999999912</v>
      </c>
      <c r="K26" s="171">
        <v>0.14130500000000021</v>
      </c>
      <c r="L26" s="171">
        <v>0.14415499999999945</v>
      </c>
      <c r="M26" s="171">
        <v>0.14756600000000131</v>
      </c>
      <c r="N26" s="171">
        <v>0.15150000000000058</v>
      </c>
      <c r="O26" s="171">
        <v>0.15582199999999918</v>
      </c>
      <c r="P26" s="171">
        <v>0.16034700000000171</v>
      </c>
      <c r="Q26" s="171">
        <v>0.16492100000000109</v>
      </c>
      <c r="R26" s="171">
        <v>0.16956800000000108</v>
      </c>
      <c r="S26" s="171">
        <v>0.17431999999999864</v>
      </c>
      <c r="T26" s="171">
        <v>0.17902800000000182</v>
      </c>
      <c r="U26" s="171">
        <v>0.18346899999999997</v>
      </c>
      <c r="V26" s="171">
        <v>0.18755200000000447</v>
      </c>
      <c r="W26" s="171">
        <v>0.1911259999999981</v>
      </c>
      <c r="X26" s="171">
        <v>0.19431700002000724</v>
      </c>
      <c r="Y26" s="171">
        <v>0.19761599996000198</v>
      </c>
      <c r="Z26" s="171">
        <v>0.20167399999999883</v>
      </c>
      <c r="AA26" s="171">
        <v>0.20696299999999435</v>
      </c>
      <c r="AB26" s="171">
        <v>0.21367600002999809</v>
      </c>
      <c r="AC26" s="171">
        <v>0.22160599999999941</v>
      </c>
      <c r="AD26" s="171">
        <v>0.23028400000000018</v>
      </c>
      <c r="AE26" s="171">
        <v>0.23902599999999768</v>
      </c>
      <c r="AF26" s="171">
        <v>0.2473149999999974</v>
      </c>
      <c r="AG26" s="171">
        <v>0.2549839999999986</v>
      </c>
      <c r="AH26" s="171">
        <v>0.26220599999999611</v>
      </c>
      <c r="AI26" s="171">
        <v>0.2691300000000037</v>
      </c>
      <c r="AJ26" s="171">
        <v>0.27608900000000569</v>
      </c>
      <c r="AK26" s="171">
        <v>0.28327699999999134</v>
      </c>
      <c r="AL26" s="171">
        <v>0.2907469999999987</v>
      </c>
      <c r="AM26" s="171">
        <v>0.29840699999999926</v>
      </c>
      <c r="AN26" s="171">
        <v>0.30616499999999269</v>
      </c>
      <c r="AO26" s="171">
        <v>0.31392899999999252</v>
      </c>
      <c r="AP26" s="171">
        <v>0.32160799999999701</v>
      </c>
      <c r="AQ26" s="171">
        <v>0.32919199999999355</v>
      </c>
      <c r="AR26" s="171">
        <v>0.33670100000000808</v>
      </c>
      <c r="AS26" s="171">
        <v>0.34418099999999718</v>
      </c>
      <c r="AT26" s="171">
        <v>0.35169399999999829</v>
      </c>
      <c r="AU26" s="171">
        <v>0.35928799999999705</v>
      </c>
      <c r="AV26" s="171">
        <v>0.36695400000000644</v>
      </c>
      <c r="AW26" s="171">
        <v>0.37468100000000243</v>
      </c>
      <c r="AX26" s="171">
        <v>0.38244399999999984</v>
      </c>
      <c r="AY26" s="171">
        <v>0.39023100000001176</v>
      </c>
      <c r="AZ26" s="171">
        <v>0.39800700000000233</v>
      </c>
      <c r="BA26" s="171">
        <v>0.40499999999999864</v>
      </c>
      <c r="BB26" s="171">
        <v>0.41399999999999576</v>
      </c>
      <c r="BC26" s="171">
        <v>0.42099999999999904</v>
      </c>
      <c r="BD26" s="171">
        <v>0.42899999999999761</v>
      </c>
    </row>
    <row r="27" spans="1:56" x14ac:dyDescent="0.2">
      <c r="A27" s="170" t="s">
        <v>88</v>
      </c>
      <c r="B27" s="171">
        <v>5.2285999999999215E-2</v>
      </c>
      <c r="C27" s="171">
        <v>5.2856000000000992E-2</v>
      </c>
      <c r="D27" s="171">
        <v>5.3430000000000574E-2</v>
      </c>
      <c r="E27" s="171">
        <v>5.397799999999911E-2</v>
      </c>
      <c r="F27" s="171">
        <v>5.4508000000000334E-2</v>
      </c>
      <c r="G27" s="171">
        <v>5.4990000000000372E-2</v>
      </c>
      <c r="H27" s="171">
        <v>5.5430999999999293E-2</v>
      </c>
      <c r="I27" s="171">
        <v>5.5848999999997741E-2</v>
      </c>
      <c r="J27" s="171">
        <v>5.6235999999998558E-2</v>
      </c>
      <c r="K27" s="171">
        <v>5.6615999999999826E-2</v>
      </c>
      <c r="L27" s="171">
        <v>5.6992000000000577E-2</v>
      </c>
      <c r="M27" s="171">
        <v>5.7370999999999069E-2</v>
      </c>
      <c r="N27" s="171">
        <v>5.7745999999998937E-2</v>
      </c>
      <c r="O27" s="171">
        <v>5.81339999999997E-2</v>
      </c>
      <c r="P27" s="171">
        <v>5.8524999999999675E-2</v>
      </c>
      <c r="Q27" s="171">
        <v>5.8920000000000194E-2</v>
      </c>
      <c r="R27" s="171">
        <v>5.9323999999998829E-2</v>
      </c>
      <c r="S27" s="171">
        <v>5.9731000000001221E-2</v>
      </c>
      <c r="T27" s="171">
        <v>6.0139999999999173E-2</v>
      </c>
      <c r="U27" s="171">
        <v>6.0538000000000855E-2</v>
      </c>
      <c r="V27" s="171">
        <v>6.0929999999999991E-2</v>
      </c>
      <c r="W27" s="171">
        <v>6.1311999999999103E-2</v>
      </c>
      <c r="X27" s="171">
        <v>6.1676999999998497E-2</v>
      </c>
      <c r="Y27" s="171">
        <v>6.2034000000000804E-2</v>
      </c>
      <c r="Z27" s="171">
        <v>6.2381000000001484E-2</v>
      </c>
      <c r="AA27" s="171">
        <v>6.2695999999999738E-2</v>
      </c>
      <c r="AB27" s="171">
        <v>6.2986000000000111E-2</v>
      </c>
      <c r="AC27" s="171">
        <v>6.3258999999999385E-2</v>
      </c>
      <c r="AD27" s="171">
        <v>6.3510999999999013E-2</v>
      </c>
      <c r="AE27" s="171">
        <v>6.3767000000000948E-2</v>
      </c>
      <c r="AF27" s="171">
        <v>6.40280000000025E-2</v>
      </c>
      <c r="AG27" s="171">
        <v>6.4323000000002378E-2</v>
      </c>
      <c r="AH27" s="171">
        <v>6.4609999999998613E-2</v>
      </c>
      <c r="AI27" s="171">
        <v>6.4869999999999886E-2</v>
      </c>
      <c r="AJ27" s="171">
        <v>6.5065000000000747E-2</v>
      </c>
      <c r="AK27" s="171">
        <v>6.5130000000002325E-2</v>
      </c>
      <c r="AL27" s="171">
        <v>6.5062999999999829E-2</v>
      </c>
      <c r="AM27" s="171">
        <v>6.4892000000000297E-2</v>
      </c>
      <c r="AN27" s="171">
        <v>6.4624999999999308E-2</v>
      </c>
      <c r="AO27" s="171">
        <v>6.4303000000001789E-2</v>
      </c>
      <c r="AP27" s="171">
        <v>6.3955999999999E-2</v>
      </c>
      <c r="AQ27" s="171">
        <v>6.3580999999999138E-2</v>
      </c>
      <c r="AR27" s="171">
        <v>6.3178999999999416E-2</v>
      </c>
      <c r="AS27" s="171">
        <v>6.2771000000001617E-2</v>
      </c>
      <c r="AT27" s="171">
        <v>6.2382000000001096E-2</v>
      </c>
      <c r="AU27" s="171">
        <v>6.200300000000062E-2</v>
      </c>
      <c r="AV27" s="171">
        <v>6.1665999999999874E-2</v>
      </c>
      <c r="AW27" s="171">
        <v>6.1348999999999675E-2</v>
      </c>
      <c r="AX27" s="171">
        <v>6.1069999999998494E-2</v>
      </c>
      <c r="AY27" s="171">
        <v>6.0833000000000789E-2</v>
      </c>
      <c r="AZ27" s="171">
        <v>6.0638999999998729E-2</v>
      </c>
      <c r="BA27" s="171">
        <v>6.0000000000001476E-2</v>
      </c>
      <c r="BB27" s="171">
        <v>6.0000000000000005E-2</v>
      </c>
      <c r="BC27" s="171">
        <v>5.999999999999861E-2</v>
      </c>
      <c r="BD27" s="171">
        <v>5.9999999999999547E-2</v>
      </c>
    </row>
    <row r="28" spans="1:56" x14ac:dyDescent="0.2">
      <c r="A28" s="170" t="s">
        <v>90</v>
      </c>
      <c r="B28" s="171">
        <v>4.5057800000000308</v>
      </c>
      <c r="C28" s="171">
        <v>4.6005900000000706</v>
      </c>
      <c r="D28" s="171">
        <v>4.6980800000000622</v>
      </c>
      <c r="E28" s="171">
        <v>4.7985099999999568</v>
      </c>
      <c r="F28" s="171">
        <v>4.9021699999999173</v>
      </c>
      <c r="G28" s="171">
        <v>5.0092600000000456</v>
      </c>
      <c r="H28" s="171">
        <v>5.1198299999998218</v>
      </c>
      <c r="I28" s="171">
        <v>5.2336800000000165</v>
      </c>
      <c r="J28" s="171">
        <v>5.3503200000001021</v>
      </c>
      <c r="K28" s="171">
        <v>5.4691200000000375</v>
      </c>
      <c r="L28" s="171">
        <v>5.5895699999999646</v>
      </c>
      <c r="M28" s="171">
        <v>5.7115999999999758</v>
      </c>
      <c r="N28" s="171">
        <v>5.8351800000000242</v>
      </c>
      <c r="O28" s="171">
        <v>5.9599600000000432</v>
      </c>
      <c r="P28" s="171">
        <v>6.0854999999999855</v>
      </c>
      <c r="Q28" s="171">
        <v>6.2115499999999617</v>
      </c>
      <c r="R28" s="171">
        <v>6.3378900000000407</v>
      </c>
      <c r="S28" s="171">
        <v>6.464729999999971</v>
      </c>
      <c r="T28" s="171">
        <v>6.5927899999999289</v>
      </c>
      <c r="U28" s="171">
        <v>6.723050000000006</v>
      </c>
      <c r="V28" s="171">
        <v>6.8562399999999659</v>
      </c>
      <c r="W28" s="171">
        <v>6.9925199999999901</v>
      </c>
      <c r="X28" s="171">
        <v>7.1317099999997113</v>
      </c>
      <c r="Y28" s="171">
        <v>7.2738199999999216</v>
      </c>
      <c r="Z28" s="171">
        <v>7.4188599999997171</v>
      </c>
      <c r="AA28" s="171">
        <v>7.566709999999766</v>
      </c>
      <c r="AB28" s="171">
        <v>7.7174399999997458</v>
      </c>
      <c r="AC28" s="171">
        <v>7.8708499999999963</v>
      </c>
      <c r="AD28" s="171">
        <v>8.0262499999998766</v>
      </c>
      <c r="AE28" s="171">
        <v>8.1827099999999007</v>
      </c>
      <c r="AF28" s="171">
        <v>8.3395100000000078</v>
      </c>
      <c r="AG28" s="171">
        <v>8.4963799999999452</v>
      </c>
      <c r="AH28" s="171">
        <v>8.6533400000000551</v>
      </c>
      <c r="AI28" s="171">
        <v>8.8104200000001196</v>
      </c>
      <c r="AJ28" s="171">
        <v>8.9677399999998411</v>
      </c>
      <c r="AK28" s="171">
        <v>9.1254099999999525</v>
      </c>
      <c r="AL28" s="171">
        <v>9.2833299999996353</v>
      </c>
      <c r="AM28" s="171">
        <v>9.441439999999707</v>
      </c>
      <c r="AN28" s="171">
        <v>9.5998499999999982</v>
      </c>
      <c r="AO28" s="171">
        <v>9.7587499999997078</v>
      </c>
      <c r="AP28" s="171">
        <v>9.9182399999997504</v>
      </c>
      <c r="AQ28" s="171">
        <v>10.078299999999993</v>
      </c>
      <c r="AR28" s="171">
        <v>10.239000000000424</v>
      </c>
      <c r="AS28" s="171">
        <v>10.400299999999742</v>
      </c>
      <c r="AT28" s="171">
        <v>10.562199999999788</v>
      </c>
      <c r="AU28" s="171">
        <v>10.724699999999986</v>
      </c>
      <c r="AV28" s="171">
        <v>10.887900000000307</v>
      </c>
      <c r="AW28" s="171">
        <v>11.051599999999542</v>
      </c>
      <c r="AX28" s="171">
        <v>11.21567399999962</v>
      </c>
      <c r="AY28" s="171">
        <v>11.379861000000007</v>
      </c>
      <c r="AZ28" s="171">
        <v>11.543981999999701</v>
      </c>
      <c r="BA28" s="171">
        <v>11.707999999999865</v>
      </c>
      <c r="BB28" s="171">
        <v>11.871999999999741</v>
      </c>
      <c r="BC28" s="171">
        <v>12.035000000000403</v>
      </c>
      <c r="BD28" s="171">
        <v>12.197999999999707</v>
      </c>
    </row>
    <row r="29" spans="1:56" x14ac:dyDescent="0.2">
      <c r="A29" s="170" t="s">
        <v>93</v>
      </c>
      <c r="B29" s="171">
        <v>95.326799999993156</v>
      </c>
      <c r="C29" s="171">
        <v>97.72899999999899</v>
      </c>
      <c r="D29" s="171">
        <v>100.14400000000315</v>
      </c>
      <c r="E29" s="171">
        <v>102.58400000000212</v>
      </c>
      <c r="F29" s="171">
        <v>105.06900000000556</v>
      </c>
      <c r="G29" s="171">
        <v>107.61200000000633</v>
      </c>
      <c r="H29" s="171">
        <v>110.21299999999597</v>
      </c>
      <c r="I29" s="171">
        <v>112.86800000000028</v>
      </c>
      <c r="J29" s="171">
        <v>115.57800000000141</v>
      </c>
      <c r="K29" s="171">
        <v>118.34299999999892</v>
      </c>
      <c r="L29" s="171">
        <v>121.15999999999852</v>
      </c>
      <c r="M29" s="171">
        <v>124.03100000000502</v>
      </c>
      <c r="N29" s="171">
        <v>126.94699999999924</v>
      </c>
      <c r="O29" s="171">
        <v>129.88200000000319</v>
      </c>
      <c r="P29" s="171">
        <v>132.8010000000028</v>
      </c>
      <c r="Q29" s="171">
        <v>135.67600000000164</v>
      </c>
      <c r="R29" s="171">
        <v>138.49900000000011</v>
      </c>
      <c r="S29" s="171">
        <v>141.27300004999799</v>
      </c>
      <c r="T29" s="171">
        <v>144.00200005000059</v>
      </c>
      <c r="U29" s="171">
        <v>146.69200003999921</v>
      </c>
      <c r="V29" s="171">
        <v>149.35199999000579</v>
      </c>
      <c r="W29" s="171">
        <v>151.9769999900011</v>
      </c>
      <c r="X29" s="171">
        <v>154.56400002999882</v>
      </c>
      <c r="Y29" s="171">
        <v>157.13300003000225</v>
      </c>
      <c r="Z29" s="171">
        <v>159.70500000000027</v>
      </c>
      <c r="AA29" s="171">
        <v>162.29699996999835</v>
      </c>
      <c r="AB29" s="171">
        <v>164.91300004999542</v>
      </c>
      <c r="AC29" s="171">
        <v>167.54499999000137</v>
      </c>
      <c r="AD29" s="171">
        <v>170.17100002999447</v>
      </c>
      <c r="AE29" s="171">
        <v>172.75900001000218</v>
      </c>
      <c r="AF29" s="171">
        <v>175.28799997999869</v>
      </c>
      <c r="AG29" s="171">
        <v>177.7509999999958</v>
      </c>
      <c r="AH29" s="171">
        <v>180.15099998999963</v>
      </c>
      <c r="AI29" s="171">
        <v>182.48199998999783</v>
      </c>
      <c r="AJ29" s="171">
        <v>184.73800003000275</v>
      </c>
      <c r="AK29" s="171">
        <v>186.91700003000341</v>
      </c>
      <c r="AL29" s="171">
        <v>189.01200003000054</v>
      </c>
      <c r="AM29" s="171">
        <v>191.02699998999955</v>
      </c>
      <c r="AN29" s="171">
        <v>192.97899999999478</v>
      </c>
      <c r="AO29" s="171">
        <v>194.8959999700059</v>
      </c>
      <c r="AP29" s="171">
        <v>196.79599995999996</v>
      </c>
      <c r="AQ29" s="171">
        <v>198.68700004000004</v>
      </c>
      <c r="AR29" s="171">
        <v>200.56100005000096</v>
      </c>
      <c r="AS29" s="171">
        <v>202.40899996999735</v>
      </c>
      <c r="AT29" s="171">
        <v>204.21299996000303</v>
      </c>
      <c r="AU29" s="171">
        <v>205.96200002999936</v>
      </c>
      <c r="AV29" s="171">
        <v>207.65300000000585</v>
      </c>
      <c r="AW29" s="171">
        <v>209.28800003999419</v>
      </c>
      <c r="AX29" s="171">
        <v>210.86795397000625</v>
      </c>
      <c r="AY29" s="171">
        <v>212.39271703999847</v>
      </c>
      <c r="AZ29" s="171">
        <v>213.8630460000058</v>
      </c>
      <c r="BA29" s="171">
        <v>215.27799999999959</v>
      </c>
      <c r="BB29" s="171">
        <v>216.63600000000011</v>
      </c>
      <c r="BC29" s="171">
        <v>217.93699999999512</v>
      </c>
      <c r="BD29" s="171">
        <v>219.18200000000235</v>
      </c>
    </row>
    <row r="30" spans="1:56" x14ac:dyDescent="0.2">
      <c r="A30" s="170" t="s">
        <v>84</v>
      </c>
      <c r="B30" s="171">
        <v>0.23884800000000869</v>
      </c>
      <c r="C30" s="171">
        <v>0.24003500001000999</v>
      </c>
      <c r="D30" s="171">
        <v>0.2414409999900019</v>
      </c>
      <c r="E30" s="171">
        <v>0.24297600004000289</v>
      </c>
      <c r="F30" s="171">
        <v>0.24453899996000161</v>
      </c>
      <c r="G30" s="171">
        <v>0.24603399999999231</v>
      </c>
      <c r="H30" s="171">
        <v>0.24744399998000327</v>
      </c>
      <c r="I30" s="171">
        <v>0.24878400001000261</v>
      </c>
      <c r="J30" s="171">
        <v>0.25003200002000342</v>
      </c>
      <c r="K30" s="171">
        <v>0.25117700000000359</v>
      </c>
      <c r="L30" s="171">
        <v>0.25219399999999759</v>
      </c>
      <c r="M30" s="171">
        <v>0.25308000000000258</v>
      </c>
      <c r="N30" s="171">
        <v>0.25384100000000281</v>
      </c>
      <c r="O30" s="171">
        <v>0.25451799996000646</v>
      </c>
      <c r="P30" s="171">
        <v>0.25519299997999911</v>
      </c>
      <c r="Q30" s="171">
        <v>0.25592399999999998</v>
      </c>
      <c r="R30" s="171">
        <v>0.25673600002000563</v>
      </c>
      <c r="S30" s="171">
        <v>0.25761099994999503</v>
      </c>
      <c r="T30" s="171">
        <v>0.258527000010004</v>
      </c>
      <c r="U30" s="171">
        <v>0.2594580000300028</v>
      </c>
      <c r="V30" s="171">
        <v>0.2603740000000061</v>
      </c>
      <c r="W30" s="171">
        <v>0.26127500003999848</v>
      </c>
      <c r="X30" s="171">
        <v>0.26218399999999897</v>
      </c>
      <c r="Y30" s="171">
        <v>0.2630889999500079</v>
      </c>
      <c r="Z30" s="171">
        <v>0.26401499999000172</v>
      </c>
      <c r="AA30" s="171">
        <v>0.26495899999999822</v>
      </c>
      <c r="AB30" s="171">
        <v>0.2659419999999989</v>
      </c>
      <c r="AC30" s="171">
        <v>0.26694500003000249</v>
      </c>
      <c r="AD30" s="171">
        <v>0.2679499999999953</v>
      </c>
      <c r="AE30" s="171">
        <v>0.26892199995000643</v>
      </c>
      <c r="AF30" s="171">
        <v>0.26984699999999506</v>
      </c>
      <c r="AG30" s="171">
        <v>0.27068499997000128</v>
      </c>
      <c r="AH30" s="171">
        <v>0.27147800000999289</v>
      </c>
      <c r="AI30" s="171">
        <v>0.27225800002000583</v>
      </c>
      <c r="AJ30" s="171">
        <v>0.27309100003999587</v>
      </c>
      <c r="AK30" s="171">
        <v>0.27400899999999839</v>
      </c>
      <c r="AL30" s="171">
        <v>0.27503899999000569</v>
      </c>
      <c r="AM30" s="171">
        <v>0.27615000001000384</v>
      </c>
      <c r="AN30" s="171">
        <v>0.27731900000999421</v>
      </c>
      <c r="AO30" s="171">
        <v>0.27847000001999678</v>
      </c>
      <c r="AP30" s="171">
        <v>0.27956899999999996</v>
      </c>
      <c r="AQ30" s="171">
        <v>0.28060100004000238</v>
      </c>
      <c r="AR30" s="171">
        <v>0.28158499999000708</v>
      </c>
      <c r="AS30" s="171">
        <v>0.28250899994999673</v>
      </c>
      <c r="AT30" s="171">
        <v>0.28338500000999572</v>
      </c>
      <c r="AU30" s="171">
        <v>0.2842169999999945</v>
      </c>
      <c r="AV30" s="171">
        <v>0.2849960000300033</v>
      </c>
      <c r="AW30" s="171">
        <v>0.285719000009996</v>
      </c>
      <c r="AX30" s="171">
        <v>0.28638799994999692</v>
      </c>
      <c r="AY30" s="171">
        <v>0.28700999996999532</v>
      </c>
      <c r="AZ30" s="171">
        <v>0.28756799999999499</v>
      </c>
      <c r="BA30" s="171">
        <v>0.28800000000000353</v>
      </c>
      <c r="BB30" s="171">
        <v>0.28799999999999931</v>
      </c>
      <c r="BC30" s="171">
        <v>0.28900000000000464</v>
      </c>
      <c r="BD30" s="171">
        <v>0.28899999999999604</v>
      </c>
    </row>
    <row r="31" spans="1:56" x14ac:dyDescent="0.2">
      <c r="A31" s="170" t="s">
        <v>95</v>
      </c>
      <c r="B31" s="171">
        <v>0.12958299999999878</v>
      </c>
      <c r="C31" s="171">
        <v>0.1357260000000014</v>
      </c>
      <c r="D31" s="171">
        <v>0.14207300000000586</v>
      </c>
      <c r="E31" s="171">
        <v>0.14856000000000577</v>
      </c>
      <c r="F31" s="171">
        <v>0.15510899999999869</v>
      </c>
      <c r="G31" s="171">
        <v>0.16167100000000012</v>
      </c>
      <c r="H31" s="171">
        <v>0.16822399996999821</v>
      </c>
      <c r="I31" s="171">
        <v>0.17477299999999801</v>
      </c>
      <c r="J31" s="171">
        <v>0.18125700003999456</v>
      </c>
      <c r="K31" s="171">
        <v>0.18765600001000712</v>
      </c>
      <c r="L31" s="171">
        <v>0.19394900000000079</v>
      </c>
      <c r="M31" s="171">
        <v>0.20008499995000234</v>
      </c>
      <c r="N31" s="171">
        <v>0.20612799995999334</v>
      </c>
      <c r="O31" s="171">
        <v>0.21213599999999658</v>
      </c>
      <c r="P31" s="171">
        <v>0.21822699997999734</v>
      </c>
      <c r="Q31" s="171">
        <v>0.22451199999999893</v>
      </c>
      <c r="R31" s="171">
        <v>0.23097200000999499</v>
      </c>
      <c r="S31" s="171">
        <v>0.23762200002999728</v>
      </c>
      <c r="T31" s="171">
        <v>0.24445800001000487</v>
      </c>
      <c r="U31" s="171">
        <v>0.25151400004999597</v>
      </c>
      <c r="V31" s="171">
        <v>0.25878500000000526</v>
      </c>
      <c r="W31" s="171">
        <v>0.26627400001000101</v>
      </c>
      <c r="X31" s="171">
        <v>0.27396300004000135</v>
      </c>
      <c r="Y31" s="171">
        <v>0.2817510000399952</v>
      </c>
      <c r="Z31" s="171">
        <v>0.28952499998999487</v>
      </c>
      <c r="AA31" s="171">
        <v>0.29719200000000223</v>
      </c>
      <c r="AB31" s="171">
        <v>0.30469899998999223</v>
      </c>
      <c r="AC31" s="171">
        <v>0.31203799997000387</v>
      </c>
      <c r="AD31" s="171">
        <v>0.31922199996999878</v>
      </c>
      <c r="AE31" s="171">
        <v>0.32628900000999961</v>
      </c>
      <c r="AF31" s="171">
        <v>0.33324100000000145</v>
      </c>
      <c r="AG31" s="171">
        <v>0.34011699997000744</v>
      </c>
      <c r="AH31" s="171">
        <v>0.34686699994999659</v>
      </c>
      <c r="AI31" s="171">
        <v>0.35338900001000362</v>
      </c>
      <c r="AJ31" s="171">
        <v>0.35952300002000759</v>
      </c>
      <c r="AK31" s="171">
        <v>0.36515799999999249</v>
      </c>
      <c r="AL31" s="171">
        <v>0.37024999996999897</v>
      </c>
      <c r="AM31" s="171">
        <v>0.37486399999000103</v>
      </c>
      <c r="AN31" s="171">
        <v>0.3792520000300027</v>
      </c>
      <c r="AO31" s="171">
        <v>0.38377199996000166</v>
      </c>
      <c r="AP31" s="171">
        <v>0.38866200000000284</v>
      </c>
      <c r="AQ31" s="171">
        <v>0.39401300004000017</v>
      </c>
      <c r="AR31" s="171">
        <v>0.39974799996999055</v>
      </c>
      <c r="AS31" s="171">
        <v>0.40571600002000341</v>
      </c>
      <c r="AT31" s="171">
        <v>0.41170400002998914</v>
      </c>
      <c r="AU31" s="171">
        <v>0.41754200000001201</v>
      </c>
      <c r="AV31" s="171">
        <v>0.42319599999999724</v>
      </c>
      <c r="AW31" s="171">
        <v>0.42869700002999506</v>
      </c>
      <c r="AX31" s="171">
        <v>0.43407600002999569</v>
      </c>
      <c r="AY31" s="171">
        <v>0.43933599996999861</v>
      </c>
      <c r="AZ31" s="171">
        <v>0.444518999999992</v>
      </c>
      <c r="BA31" s="171">
        <v>0.44900000000000667</v>
      </c>
      <c r="BB31" s="171">
        <v>0.45400000000000529</v>
      </c>
      <c r="BC31" s="171">
        <v>0.46000000000000851</v>
      </c>
      <c r="BD31" s="171">
        <v>0.46399999999999086</v>
      </c>
    </row>
    <row r="32" spans="1:56" x14ac:dyDescent="0.2">
      <c r="A32" s="170" t="s">
        <v>89</v>
      </c>
      <c r="B32" s="171">
        <v>0.29830100000001603</v>
      </c>
      <c r="C32" s="171">
        <v>0.30805300003000391</v>
      </c>
      <c r="D32" s="171">
        <v>0.31804499997000768</v>
      </c>
      <c r="E32" s="171">
        <v>0.328311999969993</v>
      </c>
      <c r="F32" s="171">
        <v>0.33894299995999355</v>
      </c>
      <c r="G32" s="171">
        <v>0.34998200000000179</v>
      </c>
      <c r="H32" s="171">
        <v>0.36145500000999747</v>
      </c>
      <c r="I32" s="171">
        <v>0.37332399994999632</v>
      </c>
      <c r="J32" s="171">
        <v>0.38538399999999379</v>
      </c>
      <c r="K32" s="171">
        <v>0.39738999997000413</v>
      </c>
      <c r="L32" s="171">
        <v>0.40917200000000709</v>
      </c>
      <c r="M32" s="171">
        <v>0.4203800000499977</v>
      </c>
      <c r="N32" s="171">
        <v>0.43104999996999238</v>
      </c>
      <c r="O32" s="171">
        <v>0.44184699997000054</v>
      </c>
      <c r="P32" s="171">
        <v>0.4537199999799858</v>
      </c>
      <c r="Q32" s="171">
        <v>0.46717799999999171</v>
      </c>
      <c r="R32" s="171">
        <v>0.48295199997999139</v>
      </c>
      <c r="S32" s="171">
        <v>0.50043699999001368</v>
      </c>
      <c r="T32" s="171">
        <v>0.51727299994999476</v>
      </c>
      <c r="U32" s="171">
        <v>0.53025699994998277</v>
      </c>
      <c r="V32" s="171">
        <v>0.53727999999998999</v>
      </c>
      <c r="W32" s="171">
        <v>0.5372840000299951</v>
      </c>
      <c r="X32" s="171">
        <v>0.53152500004000802</v>
      </c>
      <c r="Y32" s="171">
        <v>0.52311700000000827</v>
      </c>
      <c r="Z32" s="171">
        <v>0.51650300000000138</v>
      </c>
      <c r="AA32" s="171">
        <v>0.51487699999999426</v>
      </c>
      <c r="AB32" s="171">
        <v>0.51928200000000191</v>
      </c>
      <c r="AC32" s="171">
        <v>0.52875399999999351</v>
      </c>
      <c r="AD32" s="171">
        <v>0.54215500000000649</v>
      </c>
      <c r="AE32" s="171">
        <v>0.55754300000000023</v>
      </c>
      <c r="AF32" s="171">
        <v>0.57341600000000248</v>
      </c>
      <c r="AG32" s="171">
        <v>0.58959999999999457</v>
      </c>
      <c r="AH32" s="171">
        <v>0.60639900000000124</v>
      </c>
      <c r="AI32" s="171">
        <v>0.62343400000000371</v>
      </c>
      <c r="AJ32" s="171">
        <v>0.64028199999999158</v>
      </c>
      <c r="AK32" s="171">
        <v>0.65663899999999586</v>
      </c>
      <c r="AL32" s="171">
        <v>0.67222800000000249</v>
      </c>
      <c r="AM32" s="171">
        <v>0.68695800000000251</v>
      </c>
      <c r="AN32" s="171">
        <v>0.70095000000000529</v>
      </c>
      <c r="AO32" s="171">
        <v>0.71445800000001325</v>
      </c>
      <c r="AP32" s="171">
        <v>0.72764099999999554</v>
      </c>
      <c r="AQ32" s="171">
        <v>0.74050999999997658</v>
      </c>
      <c r="AR32" s="171">
        <v>0.75296699999997208</v>
      </c>
      <c r="AS32" s="171">
        <v>0.76496100000001754</v>
      </c>
      <c r="AT32" s="171">
        <v>0.7764479999999675</v>
      </c>
      <c r="AU32" s="171">
        <v>0.78738600000003978</v>
      </c>
      <c r="AV32" s="171">
        <v>0.79776499999999306</v>
      </c>
      <c r="AW32" s="171">
        <v>0.80760999999999805</v>
      </c>
      <c r="AX32" s="171">
        <v>0.8170539999999954</v>
      </c>
      <c r="AY32" s="171">
        <v>0.82622900000001553</v>
      </c>
      <c r="AZ32" s="171">
        <v>0.83524499999998936</v>
      </c>
      <c r="BA32" s="171">
        <v>0.84399999999999731</v>
      </c>
      <c r="BB32" s="171">
        <v>0.85299999999999665</v>
      </c>
      <c r="BC32" s="171">
        <v>0.86099999999999532</v>
      </c>
      <c r="BD32" s="171">
        <v>0.86900000000001287</v>
      </c>
    </row>
    <row r="33" spans="1:56" x14ac:dyDescent="0.2">
      <c r="A33" s="170" t="s">
        <v>92</v>
      </c>
      <c r="B33" s="171">
        <v>0.69559699999999725</v>
      </c>
      <c r="C33" s="171">
        <v>0.71863900004000358</v>
      </c>
      <c r="D33" s="171">
        <v>0.7428350000399726</v>
      </c>
      <c r="E33" s="171">
        <v>0.76851199997999664</v>
      </c>
      <c r="F33" s="171">
        <v>0.79609499998000866</v>
      </c>
      <c r="G33" s="171">
        <v>0.82584000000000035</v>
      </c>
      <c r="H33" s="171">
        <v>0.85785500000000392</v>
      </c>
      <c r="I33" s="171">
        <v>0.89192599999999267</v>
      </c>
      <c r="J33" s="171">
        <v>0.92758500000003796</v>
      </c>
      <c r="K33" s="171">
        <v>0.9641660000000466</v>
      </c>
      <c r="L33" s="171">
        <v>1.0011599999999485</v>
      </c>
      <c r="M33" s="171">
        <v>1.0383999999999964</v>
      </c>
      <c r="N33" s="171">
        <v>1.0758899999999947</v>
      </c>
      <c r="O33" s="171">
        <v>1.1135399999999713</v>
      </c>
      <c r="P33" s="171">
        <v>1.1512900000000259</v>
      </c>
      <c r="Q33" s="171">
        <v>1.1891100000000161</v>
      </c>
      <c r="R33" s="171">
        <v>1.2268100000000157</v>
      </c>
      <c r="S33" s="171">
        <v>1.2643100000000356</v>
      </c>
      <c r="T33" s="171">
        <v>1.3018200000000084</v>
      </c>
      <c r="U33" s="171">
        <v>1.3396200000000127</v>
      </c>
      <c r="V33" s="171">
        <v>1.3779100000000239</v>
      </c>
      <c r="W33" s="171">
        <v>1.4167299999999994</v>
      </c>
      <c r="X33" s="171">
        <v>1.4558299999999664</v>
      </c>
      <c r="Y33" s="171">
        <v>1.4946899999999981</v>
      </c>
      <c r="Z33" s="171">
        <v>1.5326199999999988</v>
      </c>
      <c r="AA33" s="171">
        <v>1.569089999999949</v>
      </c>
      <c r="AB33" s="171">
        <v>1.6040600000000129</v>
      </c>
      <c r="AC33" s="171">
        <v>1.6376299999999888</v>
      </c>
      <c r="AD33" s="171">
        <v>1.6696200000000019</v>
      </c>
      <c r="AE33" s="171">
        <v>1.6998599999999759</v>
      </c>
      <c r="AF33" s="171">
        <v>1.7283399999999989</v>
      </c>
      <c r="AG33" s="171">
        <v>1.7549300000000396</v>
      </c>
      <c r="AH33" s="171">
        <v>1.7799499999999784</v>
      </c>
      <c r="AI33" s="171">
        <v>1.8043400000000243</v>
      </c>
      <c r="AJ33" s="171">
        <v>1.829329999800009</v>
      </c>
      <c r="AK33" s="171">
        <v>1.8558499999000042</v>
      </c>
      <c r="AL33" s="171">
        <v>1.8842400002000212</v>
      </c>
      <c r="AM33" s="171">
        <v>1.9144100001000104</v>
      </c>
      <c r="AN33" s="171">
        <v>1.9463500002000071</v>
      </c>
      <c r="AO33" s="171">
        <v>1.9798799996000402</v>
      </c>
      <c r="AP33" s="171">
        <v>2.014869999499997</v>
      </c>
      <c r="AQ33" s="171">
        <v>2.051340000200037</v>
      </c>
      <c r="AR33" s="171">
        <v>2.089319999999979</v>
      </c>
      <c r="AS33" s="171">
        <v>2.1285099999000385</v>
      </c>
      <c r="AT33" s="171">
        <v>2.1685699997000243</v>
      </c>
      <c r="AU33" s="171">
        <v>2.2092000003000454</v>
      </c>
      <c r="AV33" s="171">
        <v>2.2502599998000243</v>
      </c>
      <c r="AW33" s="171">
        <v>2.2916600002000038</v>
      </c>
      <c r="AX33" s="171">
        <v>2.3332009999000034</v>
      </c>
      <c r="AY33" s="171">
        <v>2.3746360001000135</v>
      </c>
      <c r="AZ33" s="171">
        <v>2.4157659999999992</v>
      </c>
      <c r="BA33" s="171">
        <v>2.4570000000000367</v>
      </c>
      <c r="BB33" s="171">
        <v>2.4960000000000266</v>
      </c>
      <c r="BC33" s="171">
        <v>2.5360000000000538</v>
      </c>
      <c r="BD33" s="171">
        <v>2.5760000000000107</v>
      </c>
    </row>
    <row r="34" spans="1:56" x14ac:dyDescent="0.2">
      <c r="A34" s="170" t="s">
        <v>103</v>
      </c>
      <c r="B34" s="171">
        <v>1.8287099999000187</v>
      </c>
      <c r="C34" s="171">
        <v>1.8646000004000007</v>
      </c>
      <c r="D34" s="171">
        <v>1.900320000000018</v>
      </c>
      <c r="E34" s="171">
        <v>1.9368400002000135</v>
      </c>
      <c r="F34" s="171">
        <v>1.975519999700027</v>
      </c>
      <c r="G34" s="171">
        <v>2.0173699996000027</v>
      </c>
      <c r="H34" s="171">
        <v>2.0624100001999963</v>
      </c>
      <c r="I34" s="171">
        <v>2.1104600002999758</v>
      </c>
      <c r="J34" s="171">
        <v>2.1622500000000122</v>
      </c>
      <c r="K34" s="171">
        <v>2.2185699998999793</v>
      </c>
      <c r="L34" s="171">
        <v>2.2798200002999982</v>
      </c>
      <c r="M34" s="171">
        <v>2.3467999997999605</v>
      </c>
      <c r="N34" s="171">
        <v>2.4188399996000149</v>
      </c>
      <c r="O34" s="171">
        <v>2.4931400000999351</v>
      </c>
      <c r="P34" s="171">
        <v>2.5658000000000407</v>
      </c>
      <c r="Q34" s="171">
        <v>2.6342300003999837</v>
      </c>
      <c r="R34" s="171">
        <v>2.6969800004000186</v>
      </c>
      <c r="S34" s="171">
        <v>2.7552400005000641</v>
      </c>
      <c r="T34" s="171">
        <v>2.812240000000068</v>
      </c>
      <c r="U34" s="171">
        <v>2.8726699999999452</v>
      </c>
      <c r="V34" s="171">
        <v>2.93978000000007</v>
      </c>
      <c r="W34" s="171">
        <v>3.014620000000062</v>
      </c>
      <c r="X34" s="171">
        <v>3.0958100000000734</v>
      </c>
      <c r="Y34" s="171">
        <v>3.1812200000000797</v>
      </c>
      <c r="Z34" s="171">
        <v>3.2676699999998995</v>
      </c>
      <c r="AA34" s="171">
        <v>3.3527699999999752</v>
      </c>
      <c r="AB34" s="171">
        <v>3.4358199999999592</v>
      </c>
      <c r="AC34" s="171">
        <v>3.5173099999999518</v>
      </c>
      <c r="AD34" s="171">
        <v>3.5973900000000079</v>
      </c>
      <c r="AE34" s="171">
        <v>3.6765099999999644</v>
      </c>
      <c r="AF34" s="171">
        <v>3.7549900000000647</v>
      </c>
      <c r="AG34" s="171">
        <v>3.832200000000038</v>
      </c>
      <c r="AH34" s="171">
        <v>3.9076099999999898</v>
      </c>
      <c r="AI34" s="171">
        <v>3.981660000000002</v>
      </c>
      <c r="AJ34" s="171">
        <v>4.0550399999999351</v>
      </c>
      <c r="AK34" s="171">
        <v>4.127909999999976</v>
      </c>
      <c r="AL34" s="171">
        <v>4.2017600000000037</v>
      </c>
      <c r="AM34" s="171">
        <v>4.2757999999999132</v>
      </c>
      <c r="AN34" s="171">
        <v>4.345389999999945</v>
      </c>
      <c r="AO34" s="171">
        <v>4.404230000000144</v>
      </c>
      <c r="AP34" s="171">
        <v>4.4485200000000482</v>
      </c>
      <c r="AQ34" s="171">
        <v>4.4761499999998984</v>
      </c>
      <c r="AR34" s="171">
        <v>4.4904199999999079</v>
      </c>
      <c r="AS34" s="171">
        <v>4.4996499999999697</v>
      </c>
      <c r="AT34" s="171">
        <v>4.5153899999999529</v>
      </c>
      <c r="AU34" s="171">
        <v>4.5461000000001013</v>
      </c>
      <c r="AV34" s="171">
        <v>4.5946200000000417</v>
      </c>
      <c r="AW34" s="171">
        <v>4.6590800000000643</v>
      </c>
      <c r="AX34" s="171">
        <v>4.7374230000000486</v>
      </c>
      <c r="AY34" s="171">
        <v>4.8257110000000552</v>
      </c>
      <c r="AZ34" s="171">
        <v>4.9208889999999554</v>
      </c>
      <c r="BA34" s="171">
        <v>5.0230000000000414</v>
      </c>
      <c r="BB34" s="171">
        <v>5.1320000000000938</v>
      </c>
      <c r="BC34" s="171">
        <v>5.2479999999999638</v>
      </c>
      <c r="BD34" s="171">
        <v>5.3669999999999778</v>
      </c>
    </row>
    <row r="35" spans="1:56" x14ac:dyDescent="0.2">
      <c r="A35" s="170" t="s">
        <v>101</v>
      </c>
      <c r="B35" s="171">
        <v>21.452700001999272</v>
      </c>
      <c r="C35" s="171">
        <v>21.804300002000311</v>
      </c>
      <c r="D35" s="171">
        <v>22.15619999699981</v>
      </c>
      <c r="E35" s="171">
        <v>22.503199999999683</v>
      </c>
      <c r="F35" s="171">
        <v>22.838200000999393</v>
      </c>
      <c r="G35" s="171">
        <v>23.156200004999825</v>
      </c>
      <c r="H35" s="171">
        <v>23.456500002999231</v>
      </c>
      <c r="I35" s="171">
        <v>23.741600002000389</v>
      </c>
      <c r="J35" s="171">
        <v>24.014099998999338</v>
      </c>
      <c r="K35" s="171">
        <v>24.277999996999537</v>
      </c>
      <c r="L35" s="171">
        <v>24.537399995999891</v>
      </c>
      <c r="M35" s="171">
        <v>24.79109999600059</v>
      </c>
      <c r="N35" s="171">
        <v>25.040899998000089</v>
      </c>
      <c r="O35" s="171">
        <v>25.296799999999468</v>
      </c>
      <c r="P35" s="171">
        <v>25.571700002000547</v>
      </c>
      <c r="Q35" s="171">
        <v>25.873900003000372</v>
      </c>
      <c r="R35" s="171">
        <v>26.208099996999582</v>
      </c>
      <c r="S35" s="171">
        <v>26.569799998999887</v>
      </c>
      <c r="T35" s="171">
        <v>26.947800002999745</v>
      </c>
      <c r="U35" s="171">
        <v>27.326200001999805</v>
      </c>
      <c r="V35" s="171">
        <v>27.692700004000489</v>
      </c>
      <c r="W35" s="171">
        <v>28.04459999600018</v>
      </c>
      <c r="X35" s="171">
        <v>28.384300002000174</v>
      </c>
      <c r="Y35" s="171">
        <v>28.711300000999177</v>
      </c>
      <c r="Z35" s="171">
        <v>29.026199999000568</v>
      </c>
      <c r="AA35" s="171">
        <v>29.330099997999994</v>
      </c>
      <c r="AB35" s="171">
        <v>29.622099997000806</v>
      </c>
      <c r="AC35" s="171">
        <v>29.903200000999551</v>
      </c>
      <c r="AD35" s="171">
        <v>30.178099994999684</v>
      </c>
      <c r="AE35" s="171">
        <v>30.453900002999386</v>
      </c>
      <c r="AF35" s="171">
        <v>30.73580000100014</v>
      </c>
      <c r="AG35" s="171">
        <v>31.024700004000039</v>
      </c>
      <c r="AH35" s="171">
        <v>31.320899999000034</v>
      </c>
      <c r="AI35" s="171">
        <v>31.627800002000903</v>
      </c>
      <c r="AJ35" s="171">
        <v>31.949399998999446</v>
      </c>
      <c r="AK35" s="171">
        <v>32.287999996000195</v>
      </c>
      <c r="AL35" s="171">
        <v>32.645500003000528</v>
      </c>
      <c r="AM35" s="171">
        <v>33.019900002000469</v>
      </c>
      <c r="AN35" s="171">
        <v>33.404500003999942</v>
      </c>
      <c r="AO35" s="171">
        <v>33.78979999599887</v>
      </c>
      <c r="AP35" s="171">
        <v>34.168699999999163</v>
      </c>
      <c r="AQ35" s="171">
        <v>34.538600004001033</v>
      </c>
      <c r="AR35" s="171">
        <v>34.900700000000626</v>
      </c>
      <c r="AS35" s="171">
        <v>35.255499998000275</v>
      </c>
      <c r="AT35" s="171">
        <v>35.604699999000509</v>
      </c>
      <c r="AU35" s="171">
        <v>35.949700003000615</v>
      </c>
      <c r="AV35" s="171">
        <v>36.28979999999909</v>
      </c>
      <c r="AW35" s="171">
        <v>36.624200001000695</v>
      </c>
      <c r="AX35" s="171">
        <v>36.953765004000552</v>
      </c>
      <c r="AY35" s="171">
        <v>37.279811003999605</v>
      </c>
      <c r="AZ35" s="171">
        <v>37.603204999999171</v>
      </c>
      <c r="BA35" s="171">
        <v>37.924000000001193</v>
      </c>
      <c r="BB35" s="171">
        <v>38.241999999999528</v>
      </c>
      <c r="BC35" s="171">
        <v>38.557000000000045</v>
      </c>
      <c r="BD35" s="171">
        <v>38.868000000000038</v>
      </c>
    </row>
    <row r="36" spans="1:56" x14ac:dyDescent="0.2">
      <c r="A36" s="170" t="s">
        <v>221</v>
      </c>
      <c r="B36" s="171">
        <v>6.1693599999999842</v>
      </c>
      <c r="C36" s="171">
        <v>6.2216399999999874</v>
      </c>
      <c r="D36" s="171">
        <v>6.2701200000000163</v>
      </c>
      <c r="E36" s="171">
        <v>6.3114799999999454</v>
      </c>
      <c r="F36" s="171">
        <v>6.3410599999999802</v>
      </c>
      <c r="G36" s="171">
        <v>6.3561899999999563</v>
      </c>
      <c r="H36" s="171">
        <v>6.3552299999999802</v>
      </c>
      <c r="I36" s="171">
        <v>6.3411799999999605</v>
      </c>
      <c r="J36" s="171">
        <v>6.3215300000000223</v>
      </c>
      <c r="K36" s="171">
        <v>6.306540000000048</v>
      </c>
      <c r="L36" s="171">
        <v>6.3036099999999111</v>
      </c>
      <c r="M36" s="171">
        <v>6.3158799999999564</v>
      </c>
      <c r="N36" s="171">
        <v>6.341549999999966</v>
      </c>
      <c r="O36" s="171">
        <v>6.3770999999999534</v>
      </c>
      <c r="P36" s="171">
        <v>6.4166999999998913</v>
      </c>
      <c r="Q36" s="171">
        <v>6.4562199999999521</v>
      </c>
      <c r="R36" s="171">
        <v>6.4940899999999591</v>
      </c>
      <c r="S36" s="171">
        <v>6.5318899999999935</v>
      </c>
      <c r="T36" s="171">
        <v>6.5722700000001115</v>
      </c>
      <c r="U36" s="171">
        <v>6.6191499999999577</v>
      </c>
      <c r="V36" s="171">
        <v>6.6748900000000191</v>
      </c>
      <c r="W36" s="171">
        <v>6.7410700000000148</v>
      </c>
      <c r="X36" s="171">
        <v>6.8153799999999354</v>
      </c>
      <c r="Y36" s="171">
        <v>6.8915999999999933</v>
      </c>
      <c r="Z36" s="171">
        <v>6.9612600000000082</v>
      </c>
      <c r="AA36" s="171">
        <v>7.0185199999999721</v>
      </c>
      <c r="AB36" s="171">
        <v>7.061170000000021</v>
      </c>
      <c r="AC36" s="171">
        <v>7.0917699999999169</v>
      </c>
      <c r="AD36" s="171">
        <v>7.115130000000037</v>
      </c>
      <c r="AE36" s="171">
        <v>7.1384600000000447</v>
      </c>
      <c r="AF36" s="171">
        <v>7.1672500000000197</v>
      </c>
      <c r="AG36" s="171">
        <v>7.2026899999999543</v>
      </c>
      <c r="AH36" s="171">
        <v>7.2439099999999339</v>
      </c>
      <c r="AI36" s="171">
        <v>7.2918900000000137</v>
      </c>
      <c r="AJ36" s="171">
        <v>7.3472500000000061</v>
      </c>
      <c r="AK36" s="171">
        <v>7.4103100000000079</v>
      </c>
      <c r="AL36" s="171">
        <v>7.4814099999999524</v>
      </c>
      <c r="AM36" s="171">
        <v>7.5603600000000926</v>
      </c>
      <c r="AN36" s="171">
        <v>7.6461099999999353</v>
      </c>
      <c r="AO36" s="171">
        <v>7.7371600000001033</v>
      </c>
      <c r="AP36" s="171">
        <v>7.8319699999999006</v>
      </c>
      <c r="AQ36" s="171">
        <v>7.9304199999999954</v>
      </c>
      <c r="AR36" s="171">
        <v>8.031670000000009</v>
      </c>
      <c r="AS36" s="171">
        <v>8.1326700000000454</v>
      </c>
      <c r="AT36" s="171">
        <v>8.229629999999954</v>
      </c>
      <c r="AU36" s="171">
        <v>8.3197699999998793</v>
      </c>
      <c r="AV36" s="171">
        <v>8.4017399999999895</v>
      </c>
      <c r="AW36" s="171">
        <v>8.4759999999998445</v>
      </c>
      <c r="AX36" s="171">
        <v>8.5440340000000319</v>
      </c>
      <c r="AY36" s="171">
        <v>8.6082589999999026</v>
      </c>
      <c r="AZ36" s="171">
        <v>8.6705349999999477</v>
      </c>
      <c r="BA36" s="171">
        <v>8.730999999999927</v>
      </c>
      <c r="BB36" s="171">
        <v>8.7889999999997901</v>
      </c>
      <c r="BC36" s="171">
        <v>8.8460000000000516</v>
      </c>
      <c r="BD36" s="171">
        <v>8.9010000000001597</v>
      </c>
    </row>
    <row r="37" spans="1:56" x14ac:dyDescent="0.2">
      <c r="A37" s="170" t="s">
        <v>105</v>
      </c>
      <c r="B37" s="171">
        <v>9.5638600000001865</v>
      </c>
      <c r="C37" s="171">
        <v>9.7451900000000258</v>
      </c>
      <c r="D37" s="171">
        <v>9.9225599999998977</v>
      </c>
      <c r="E37" s="171">
        <v>10.096300000000022</v>
      </c>
      <c r="F37" s="171">
        <v>10.267099999999711</v>
      </c>
      <c r="G37" s="171">
        <v>10.435500000000236</v>
      </c>
      <c r="H37" s="171">
        <v>10.601800000000296</v>
      </c>
      <c r="I37" s="171">
        <v>10.766399999999946</v>
      </c>
      <c r="J37" s="171">
        <v>10.930800000000174</v>
      </c>
      <c r="K37" s="171">
        <v>11.096900000000089</v>
      </c>
      <c r="L37" s="171">
        <v>11.266200000000413</v>
      </c>
      <c r="M37" s="171">
        <v>11.439099999999819</v>
      </c>
      <c r="N37" s="171">
        <v>11.615800000000092</v>
      </c>
      <c r="O37" s="171">
        <v>11.797499999999905</v>
      </c>
      <c r="P37" s="171">
        <v>11.985700000000179</v>
      </c>
      <c r="Q37" s="171">
        <v>12.181000004999879</v>
      </c>
      <c r="R37" s="171">
        <v>12.384099999999819</v>
      </c>
      <c r="S37" s="171">
        <v>12.594100002999843</v>
      </c>
      <c r="T37" s="171">
        <v>12.809000002999708</v>
      </c>
      <c r="U37" s="171">
        <v>13.025800005000178</v>
      </c>
      <c r="V37" s="171">
        <v>13.242099996999924</v>
      </c>
      <c r="W37" s="171">
        <v>13.457199996000011</v>
      </c>
      <c r="X37" s="171">
        <v>13.671000003000161</v>
      </c>
      <c r="Y37" s="171">
        <v>13.882699998000016</v>
      </c>
      <c r="Z37" s="171">
        <v>14.091400003999819</v>
      </c>
      <c r="AA37" s="171">
        <v>14.296600000999987</v>
      </c>
      <c r="AB37" s="171">
        <v>14.497799999999906</v>
      </c>
      <c r="AC37" s="171">
        <v>14.694799998999907</v>
      </c>
      <c r="AD37" s="171">
        <v>14.887800001999947</v>
      </c>
      <c r="AE37" s="171">
        <v>15.076999999000241</v>
      </c>
      <c r="AF37" s="171">
        <v>15.26279999599997</v>
      </c>
      <c r="AG37" s="171">
        <v>15.444999998000016</v>
      </c>
      <c r="AH37" s="171">
        <v>15.623599994999955</v>
      </c>
      <c r="AI37" s="171">
        <v>15.799500003999768</v>
      </c>
      <c r="AJ37" s="171">
        <v>15.973800002000086</v>
      </c>
      <c r="AK37" s="171">
        <v>16.14709999800009</v>
      </c>
      <c r="AL37" s="171">
        <v>16.319799997999819</v>
      </c>
      <c r="AM37" s="171">
        <v>16.491700004999885</v>
      </c>
      <c r="AN37" s="171">
        <v>16.66189999800028</v>
      </c>
      <c r="AO37" s="171">
        <v>16.829399997999868</v>
      </c>
      <c r="AP37" s="171">
        <v>16.993399995999933</v>
      </c>
      <c r="AQ37" s="171">
        <v>17.153399998000193</v>
      </c>
      <c r="AR37" s="171">
        <v>17.309699997000141</v>
      </c>
      <c r="AS37" s="171">
        <v>17.463000004000246</v>
      </c>
      <c r="AT37" s="171">
        <v>17.613800003999856</v>
      </c>
      <c r="AU37" s="171">
        <v>17.762700001999999</v>
      </c>
      <c r="AV37" s="171">
        <v>17.909799997999922</v>
      </c>
      <c r="AW37" s="171">
        <v>18.054700002999901</v>
      </c>
      <c r="AX37" s="171">
        <v>18.197208996000072</v>
      </c>
      <c r="AY37" s="171">
        <v>18.336652995999891</v>
      </c>
      <c r="AZ37" s="171">
        <v>18.472638999999848</v>
      </c>
      <c r="BA37" s="171">
        <v>18.605000000000175</v>
      </c>
      <c r="BB37" s="171">
        <v>18.733999999999835</v>
      </c>
      <c r="BC37" s="171">
        <v>18.858999999999988</v>
      </c>
      <c r="BD37" s="171">
        <v>18.980999999999991</v>
      </c>
    </row>
    <row r="38" spans="1:56" x14ac:dyDescent="0.2">
      <c r="A38" s="170" t="s">
        <v>23</v>
      </c>
      <c r="B38" s="171">
        <v>824.78800000000354</v>
      </c>
      <c r="C38" s="171">
        <v>845.4819999999828</v>
      </c>
      <c r="D38" s="171">
        <v>865.68700000000467</v>
      </c>
      <c r="E38" s="171">
        <v>885.14600000002372</v>
      </c>
      <c r="F38" s="171">
        <v>903.614000000033</v>
      </c>
      <c r="G38" s="171">
        <v>920.94500000000994</v>
      </c>
      <c r="H38" s="171">
        <v>937.01799999999434</v>
      </c>
      <c r="I38" s="171">
        <v>951.92699999995773</v>
      </c>
      <c r="J38" s="171">
        <v>966.03999999997222</v>
      </c>
      <c r="K38" s="171">
        <v>979.88100000005466</v>
      </c>
      <c r="L38" s="171">
        <v>993.87700000000757</v>
      </c>
      <c r="M38" s="171">
        <v>1007.9999999999849</v>
      </c>
      <c r="N38" s="171">
        <v>1022.2499999999831</v>
      </c>
      <c r="O38" s="171">
        <v>1037.1200000000429</v>
      </c>
      <c r="P38" s="171">
        <v>1053.2099999999775</v>
      </c>
      <c r="Q38" s="171">
        <v>1070.8599999999692</v>
      </c>
      <c r="R38" s="171">
        <v>1090.3500000000129</v>
      </c>
      <c r="S38" s="171">
        <v>1111.3400000000286</v>
      </c>
      <c r="T38" s="171">
        <v>1132.8699999999794</v>
      </c>
      <c r="U38" s="171">
        <v>1153.5700000000259</v>
      </c>
      <c r="V38" s="171">
        <v>1172.4500000000405</v>
      </c>
      <c r="W38" s="171">
        <v>1189.180000000023</v>
      </c>
      <c r="X38" s="171">
        <v>1204.0000000000293</v>
      </c>
      <c r="Y38" s="171">
        <v>1217.1300000000106</v>
      </c>
      <c r="Z38" s="171">
        <v>1228.9899999999825</v>
      </c>
      <c r="AA38" s="171">
        <v>1239.9400000000039</v>
      </c>
      <c r="AB38" s="171">
        <v>1249.9800000000239</v>
      </c>
      <c r="AC38" s="171">
        <v>1259.0700000000359</v>
      </c>
      <c r="AD38" s="171">
        <v>1267.4399999999807</v>
      </c>
      <c r="AE38" s="171">
        <v>1275.4099999999814</v>
      </c>
      <c r="AF38" s="171">
        <v>1283.1999999999948</v>
      </c>
      <c r="AG38" s="171">
        <v>1290.9400000000082</v>
      </c>
      <c r="AH38" s="171">
        <v>1298.6499999999999</v>
      </c>
      <c r="AI38" s="171">
        <v>1306.3400000000217</v>
      </c>
      <c r="AJ38" s="171">
        <v>1314.0099999999902</v>
      </c>
      <c r="AK38" s="171">
        <v>1321.6200000000179</v>
      </c>
      <c r="AL38" s="171">
        <v>1329.2100000000023</v>
      </c>
      <c r="AM38" s="171">
        <v>1336.799999999992</v>
      </c>
      <c r="AN38" s="171">
        <v>1344.420000000006</v>
      </c>
      <c r="AO38" s="171">
        <v>1352.0700000000008</v>
      </c>
      <c r="AP38" s="171">
        <v>1359.7599999999966</v>
      </c>
      <c r="AQ38" s="171">
        <v>1367.4800000000041</v>
      </c>
      <c r="AR38" s="171">
        <v>1375.2000000000214</v>
      </c>
      <c r="AS38" s="171">
        <v>1382.7899999999922</v>
      </c>
      <c r="AT38" s="171">
        <v>1390.1099999999981</v>
      </c>
      <c r="AU38" s="171">
        <v>1397.029999999964</v>
      </c>
      <c r="AV38" s="171">
        <v>1403.4999999999486</v>
      </c>
      <c r="AW38" s="171">
        <v>1409.5199999999325</v>
      </c>
      <c r="AX38" s="171">
        <v>1415.0459279999823</v>
      </c>
      <c r="AY38" s="171">
        <v>1420.0620220000403</v>
      </c>
      <c r="AZ38" s="171">
        <v>1424.5482660000168</v>
      </c>
      <c r="BA38" s="171">
        <v>1428.4800000000364</v>
      </c>
      <c r="BB38" s="171">
        <v>1431.8499999999453</v>
      </c>
      <c r="BC38" s="171">
        <v>1434.6759999999608</v>
      </c>
      <c r="BD38" s="171">
        <v>1436.9949999999544</v>
      </c>
    </row>
    <row r="39" spans="1:56" x14ac:dyDescent="0.2">
      <c r="A39" s="170" t="s">
        <v>111</v>
      </c>
      <c r="B39" s="171">
        <v>5.2423999999999689</v>
      </c>
      <c r="C39" s="171">
        <v>5.4793399999999224</v>
      </c>
      <c r="D39" s="171">
        <v>5.7372800000000979</v>
      </c>
      <c r="E39" s="171">
        <v>6.0138600000000411</v>
      </c>
      <c r="F39" s="171">
        <v>6.3052900000000216</v>
      </c>
      <c r="G39" s="171">
        <v>6.6086100000000503</v>
      </c>
      <c r="H39" s="171">
        <v>6.9229800000000372</v>
      </c>
      <c r="I39" s="171">
        <v>7.248830000000039</v>
      </c>
      <c r="J39" s="171">
        <v>7.585910000000097</v>
      </c>
      <c r="K39" s="171">
        <v>7.9342800000001485</v>
      </c>
      <c r="L39" s="171">
        <v>8.2936700000000148</v>
      </c>
      <c r="M39" s="171">
        <v>8.664060000000017</v>
      </c>
      <c r="N39" s="171">
        <v>9.0444699999999312</v>
      </c>
      <c r="O39" s="171">
        <v>9.4327299999999745</v>
      </c>
      <c r="P39" s="171">
        <v>9.8260600000000888</v>
      </c>
      <c r="Q39" s="171">
        <v>10.222600000000106</v>
      </c>
      <c r="R39" s="171">
        <v>10.62030000000003</v>
      </c>
      <c r="S39" s="171">
        <v>11.019700000000137</v>
      </c>
      <c r="T39" s="171">
        <v>11.424299999999951</v>
      </c>
      <c r="U39" s="171">
        <v>11.839199999999831</v>
      </c>
      <c r="V39" s="171">
        <v>12.267800000000435</v>
      </c>
      <c r="W39" s="171">
        <v>12.709999999999853</v>
      </c>
      <c r="X39" s="171">
        <v>13.162999999999608</v>
      </c>
      <c r="Y39" s="171">
        <v>13.622699999999954</v>
      </c>
      <c r="Z39" s="171">
        <v>14.083600000000009</v>
      </c>
      <c r="AA39" s="171">
        <v>14.540800000000118</v>
      </c>
      <c r="AB39" s="171">
        <v>14.995200000000143</v>
      </c>
      <c r="AC39" s="171">
        <v>15.445999999999971</v>
      </c>
      <c r="AD39" s="171">
        <v>15.884599999999892</v>
      </c>
      <c r="AE39" s="171">
        <v>16.300200000000043</v>
      </c>
      <c r="AF39" s="171">
        <v>16.686599999999924</v>
      </c>
      <c r="AG39" s="171">
        <v>17.040199999999892</v>
      </c>
      <c r="AH39" s="171">
        <v>17.366500000000151</v>
      </c>
      <c r="AI39" s="171">
        <v>17.679399999999944</v>
      </c>
      <c r="AJ39" s="171">
        <v>17.99769999999998</v>
      </c>
      <c r="AK39" s="171">
        <v>18.336300002999877</v>
      </c>
      <c r="AL39" s="171">
        <v>18.699400004999589</v>
      </c>
      <c r="AM39" s="171">
        <v>19.085899997999991</v>
      </c>
      <c r="AN39" s="171">
        <v>19.498000001000314</v>
      </c>
      <c r="AO39" s="171">
        <v>19.93639999700018</v>
      </c>
      <c r="AP39" s="171">
        <v>20.401299997999907</v>
      </c>
      <c r="AQ39" s="171">
        <v>20.895300001000244</v>
      </c>
      <c r="AR39" s="171">
        <v>21.418599999999923</v>
      </c>
      <c r="AS39" s="171">
        <v>21.966300000000253</v>
      </c>
      <c r="AT39" s="171">
        <v>22.531299999998978</v>
      </c>
      <c r="AU39" s="171">
        <v>23.108499999999488</v>
      </c>
      <c r="AV39" s="171">
        <v>23.695900000001</v>
      </c>
      <c r="AW39" s="171">
        <v>24.29479999999883</v>
      </c>
      <c r="AX39" s="171">
        <v>24.905842999998821</v>
      </c>
      <c r="AY39" s="171">
        <v>25.531082999999551</v>
      </c>
      <c r="AZ39" s="171">
        <v>26.171750000000358</v>
      </c>
      <c r="BA39" s="171">
        <v>26.82799999999926</v>
      </c>
      <c r="BB39" s="171">
        <v>27.498000000000186</v>
      </c>
      <c r="BC39" s="171">
        <v>28.182999999999669</v>
      </c>
      <c r="BD39" s="171">
        <v>28.880000000000067</v>
      </c>
    </row>
    <row r="40" spans="1:56" x14ac:dyDescent="0.2">
      <c r="A40" s="170" t="s">
        <v>100</v>
      </c>
      <c r="B40" s="171">
        <v>6.527639999999665</v>
      </c>
      <c r="C40" s="171">
        <v>6.6977400000002225</v>
      </c>
      <c r="D40" s="171">
        <v>6.8752300000001441</v>
      </c>
      <c r="E40" s="171">
        <v>7.0605999999996101</v>
      </c>
      <c r="F40" s="171">
        <v>7.2544699999998663</v>
      </c>
      <c r="G40" s="171">
        <v>7.4573599999998805</v>
      </c>
      <c r="H40" s="171">
        <v>7.6694400000001002</v>
      </c>
      <c r="I40" s="171">
        <v>7.8909699999998946</v>
      </c>
      <c r="J40" s="171">
        <v>8.1225299999998004</v>
      </c>
      <c r="K40" s="171">
        <v>8.364830000000202</v>
      </c>
      <c r="L40" s="171">
        <v>8.6183499999999693</v>
      </c>
      <c r="M40" s="171">
        <v>8.8830199999996857</v>
      </c>
      <c r="N40" s="171">
        <v>9.1585699999999619</v>
      </c>
      <c r="O40" s="171">
        <v>9.4449999999998884</v>
      </c>
      <c r="P40" s="171">
        <v>9.7422599999999324</v>
      </c>
      <c r="Q40" s="171">
        <v>10.050000000000114</v>
      </c>
      <c r="R40" s="171">
        <v>10.3683</v>
      </c>
      <c r="S40" s="171">
        <v>10.696300000000095</v>
      </c>
      <c r="T40" s="171">
        <v>11.031800000000233</v>
      </c>
      <c r="U40" s="171">
        <v>11.372199999999873</v>
      </c>
      <c r="V40" s="171">
        <v>11.715199999999829</v>
      </c>
      <c r="W40" s="171">
        <v>12.060700000000034</v>
      </c>
      <c r="X40" s="171">
        <v>12.408900000000136</v>
      </c>
      <c r="Y40" s="171">
        <v>12.758899999999887</v>
      </c>
      <c r="Z40" s="171">
        <v>13.109700000000043</v>
      </c>
      <c r="AA40" s="171">
        <v>13.460999999999999</v>
      </c>
      <c r="AB40" s="171">
        <v>13.812499999999902</v>
      </c>
      <c r="AC40" s="171">
        <v>14.16539999999987</v>
      </c>
      <c r="AD40" s="171">
        <v>14.523600000000107</v>
      </c>
      <c r="AE40" s="171">
        <v>14.891900000000126</v>
      </c>
      <c r="AF40" s="171">
        <v>15.274199999999974</v>
      </c>
      <c r="AG40" s="171">
        <v>15.671899999999935</v>
      </c>
      <c r="AH40" s="171">
        <v>16.084900000000168</v>
      </c>
      <c r="AI40" s="171">
        <v>16.513799999999758</v>
      </c>
      <c r="AJ40" s="171">
        <v>16.95909999999984</v>
      </c>
      <c r="AK40" s="171">
        <v>17.420799999999797</v>
      </c>
      <c r="AL40" s="171">
        <v>17.899600000000191</v>
      </c>
      <c r="AM40" s="171">
        <v>18.395399999999889</v>
      </c>
      <c r="AN40" s="171">
        <v>18.907000000000011</v>
      </c>
      <c r="AO40" s="171">
        <v>19.432500000000218</v>
      </c>
      <c r="AP40" s="171">
        <v>19.970500001999852</v>
      </c>
      <c r="AQ40" s="171">
        <v>20.520400004000102</v>
      </c>
      <c r="AR40" s="171">
        <v>21.082400004999887</v>
      </c>
      <c r="AS40" s="171">
        <v>21.655700000000149</v>
      </c>
      <c r="AT40" s="171">
        <v>22.239899999999945</v>
      </c>
      <c r="AU40" s="171">
        <v>22.834500000000144</v>
      </c>
      <c r="AV40" s="171">
        <v>23.439200000000312</v>
      </c>
      <c r="AW40" s="171">
        <v>24.053700000000021</v>
      </c>
      <c r="AX40" s="171">
        <v>24.67823400000028</v>
      </c>
      <c r="AY40" s="171">
        <v>25.31299300000012</v>
      </c>
      <c r="AZ40" s="171">
        <v>25.958183999999083</v>
      </c>
      <c r="BA40" s="171">
        <v>26.612999999999101</v>
      </c>
      <c r="BB40" s="171">
        <v>27.278999999999069</v>
      </c>
      <c r="BC40" s="171">
        <v>27.955999999999552</v>
      </c>
      <c r="BD40" s="171">
        <v>28.641999999998529</v>
      </c>
    </row>
    <row r="41" spans="1:56" x14ac:dyDescent="0.2">
      <c r="A41" s="170" t="s">
        <v>114</v>
      </c>
      <c r="B41" s="171">
        <v>20.009899996999721</v>
      </c>
      <c r="C41" s="171">
        <v>20.56290000200007</v>
      </c>
      <c r="D41" s="171">
        <v>21.120099997000029</v>
      </c>
      <c r="E41" s="171">
        <v>21.689200003000384</v>
      </c>
      <c r="F41" s="171">
        <v>22.280900001999619</v>
      </c>
      <c r="G41" s="171">
        <v>22.902300004000111</v>
      </c>
      <c r="H41" s="171">
        <v>23.559099994999311</v>
      </c>
      <c r="I41" s="171">
        <v>24.247500004000123</v>
      </c>
      <c r="J41" s="171">
        <v>24.954699996999437</v>
      </c>
      <c r="K41" s="171">
        <v>25.661900003000554</v>
      </c>
      <c r="L41" s="171">
        <v>26.35749999700046</v>
      </c>
      <c r="M41" s="171">
        <v>27.03949999800075</v>
      </c>
      <c r="N41" s="171">
        <v>27.71729999600019</v>
      </c>
      <c r="O41" s="171">
        <v>28.404900003000819</v>
      </c>
      <c r="P41" s="171">
        <v>29.121500004998971</v>
      </c>
      <c r="Q41" s="171">
        <v>29.88340000399927</v>
      </c>
      <c r="R41" s="171">
        <v>30.685800005001031</v>
      </c>
      <c r="S41" s="171">
        <v>31.529800005000958</v>
      </c>
      <c r="T41" s="171">
        <v>32.444199996998428</v>
      </c>
      <c r="U41" s="171">
        <v>33.465399999999228</v>
      </c>
      <c r="V41" s="171">
        <v>34.614599999999953</v>
      </c>
      <c r="W41" s="171">
        <v>35.914800000000191</v>
      </c>
      <c r="X41" s="171">
        <v>37.346100000000497</v>
      </c>
      <c r="Y41" s="171">
        <v>38.83359999999923</v>
      </c>
      <c r="Z41" s="171">
        <v>40.273700000000169</v>
      </c>
      <c r="AA41" s="171">
        <v>41.595699999999965</v>
      </c>
      <c r="AB41" s="171">
        <v>42.770499999999466</v>
      </c>
      <c r="AC41" s="171">
        <v>43.830100000000414</v>
      </c>
      <c r="AD41" s="171">
        <v>44.8405000000011</v>
      </c>
      <c r="AE41" s="171">
        <v>45.898700000000687</v>
      </c>
      <c r="AF41" s="171">
        <v>47.076400000000689</v>
      </c>
      <c r="AG41" s="171">
        <v>48.394300000000577</v>
      </c>
      <c r="AH41" s="171">
        <v>49.835799999999885</v>
      </c>
      <c r="AI41" s="171">
        <v>51.389999999999652</v>
      </c>
      <c r="AJ41" s="171">
        <v>53.034200000001221</v>
      </c>
      <c r="AK41" s="171">
        <v>54.751499999999517</v>
      </c>
      <c r="AL41" s="171">
        <v>56.543000000001506</v>
      </c>
      <c r="AM41" s="171">
        <v>58.417599999998423</v>
      </c>
      <c r="AN41" s="171">
        <v>60.373599999999513</v>
      </c>
      <c r="AO41" s="171">
        <v>62.409399999999991</v>
      </c>
      <c r="AP41" s="171">
        <v>64.523300000000347</v>
      </c>
      <c r="AQ41" s="171">
        <v>66.7136</v>
      </c>
      <c r="AR41" s="171">
        <v>68.97870000000043</v>
      </c>
      <c r="AS41" s="171">
        <v>71.316000000001139</v>
      </c>
      <c r="AT41" s="171">
        <v>73.722900000000536</v>
      </c>
      <c r="AU41" s="171">
        <v>76.196599999999975</v>
      </c>
      <c r="AV41" s="171">
        <v>78.736200000001347</v>
      </c>
      <c r="AW41" s="171">
        <v>81.33999999999871</v>
      </c>
      <c r="AX41" s="171">
        <v>84.004989000001046</v>
      </c>
      <c r="AY41" s="171">
        <v>86.727573000000234</v>
      </c>
      <c r="AZ41" s="171">
        <v>89.505201000000596</v>
      </c>
      <c r="BA41" s="171">
        <v>92.335999999999189</v>
      </c>
      <c r="BB41" s="171">
        <v>95.221000000000245</v>
      </c>
      <c r="BC41" s="171">
        <v>98.159999999999954</v>
      </c>
      <c r="BD41" s="171">
        <v>101.15999999999966</v>
      </c>
    </row>
    <row r="42" spans="1:56" x14ac:dyDescent="0.2">
      <c r="A42" s="170" t="s">
        <v>108</v>
      </c>
      <c r="B42" s="171">
        <v>1.3648099999999999</v>
      </c>
      <c r="C42" s="171">
        <v>1.4066400000000181</v>
      </c>
      <c r="D42" s="171">
        <v>1.4505200000000067</v>
      </c>
      <c r="E42" s="171">
        <v>1.4960499999999886</v>
      </c>
      <c r="F42" s="171">
        <v>1.542689999999963</v>
      </c>
      <c r="G42" s="171">
        <v>1.5900400000000083</v>
      </c>
      <c r="H42" s="171">
        <v>1.6379400000000097</v>
      </c>
      <c r="I42" s="171">
        <v>1.6865200000000105</v>
      </c>
      <c r="J42" s="171">
        <v>1.7361000000000091</v>
      </c>
      <c r="K42" s="171">
        <v>1.7871299999999828</v>
      </c>
      <c r="L42" s="171">
        <v>1.8399300000000411</v>
      </c>
      <c r="M42" s="171">
        <v>1.8946799999999933</v>
      </c>
      <c r="N42" s="171">
        <v>1.9511900000000391</v>
      </c>
      <c r="O42" s="171">
        <v>2.0091600000000405</v>
      </c>
      <c r="P42" s="171">
        <v>2.0681300000000351</v>
      </c>
      <c r="Q42" s="171">
        <v>2.1277699999999293</v>
      </c>
      <c r="R42" s="171">
        <v>2.1880500000001075</v>
      </c>
      <c r="S42" s="171">
        <v>2.2491499999999607</v>
      </c>
      <c r="T42" s="171">
        <v>2.311349999999909</v>
      </c>
      <c r="U42" s="171">
        <v>2.3750099999999956</v>
      </c>
      <c r="V42" s="171">
        <v>2.4404600000000123</v>
      </c>
      <c r="W42" s="171">
        <v>2.5077699999999616</v>
      </c>
      <c r="X42" s="171">
        <v>2.5770299999999882</v>
      </c>
      <c r="Y42" s="171">
        <v>2.6485099999999551</v>
      </c>
      <c r="Z42" s="171">
        <v>2.722499999999962</v>
      </c>
      <c r="AA42" s="171">
        <v>2.799259999999967</v>
      </c>
      <c r="AB42" s="171">
        <v>2.8792200000000334</v>
      </c>
      <c r="AC42" s="171">
        <v>2.9624700000000108</v>
      </c>
      <c r="AD42" s="171">
        <v>3.048450000000078</v>
      </c>
      <c r="AE42" s="171">
        <v>3.1363399999998749</v>
      </c>
      <c r="AF42" s="171">
        <v>3.2257300000000715</v>
      </c>
      <c r="AG42" s="171">
        <v>3.3158100000000905</v>
      </c>
      <c r="AH42" s="171">
        <v>3.4071799999999564</v>
      </c>
      <c r="AI42" s="171">
        <v>3.5025200000001577</v>
      </c>
      <c r="AJ42" s="171">
        <v>3.6054400000001698</v>
      </c>
      <c r="AK42" s="171">
        <v>3.718239999999994</v>
      </c>
      <c r="AL42" s="171">
        <v>3.8423600000000206</v>
      </c>
      <c r="AM42" s="171">
        <v>3.9762500000002117</v>
      </c>
      <c r="AN42" s="171">
        <v>4.115440000000067</v>
      </c>
      <c r="AO42" s="171">
        <v>4.2537100000001251</v>
      </c>
      <c r="AP42" s="171">
        <v>4.3866899999999207</v>
      </c>
      <c r="AQ42" s="171">
        <v>4.5127299999998574</v>
      </c>
      <c r="AR42" s="171">
        <v>4.6333599999999358</v>
      </c>
      <c r="AS42" s="171">
        <v>4.7513900000000886</v>
      </c>
      <c r="AT42" s="171">
        <v>4.8710999999998617</v>
      </c>
      <c r="AU42" s="171">
        <v>4.9956500000002011</v>
      </c>
      <c r="AV42" s="171">
        <v>5.1258200000001235</v>
      </c>
      <c r="AW42" s="171">
        <v>5.2607499999999581</v>
      </c>
      <c r="AX42" s="171">
        <v>5.39989500000011</v>
      </c>
      <c r="AY42" s="171">
        <v>5.5421970000001108</v>
      </c>
      <c r="AZ42" s="171">
        <v>5.6869169999999265</v>
      </c>
      <c r="BA42" s="171">
        <v>5.8339999999998087</v>
      </c>
      <c r="BB42" s="171">
        <v>5.9839999999999272</v>
      </c>
      <c r="BC42" s="171">
        <v>6.1370000000001319</v>
      </c>
      <c r="BD42" s="171">
        <v>6.2939999999998406</v>
      </c>
    </row>
    <row r="43" spans="1:56" x14ac:dyDescent="0.2">
      <c r="A43" s="170" t="s">
        <v>109</v>
      </c>
      <c r="B43" s="171">
        <v>2.1405000000000375E-2</v>
      </c>
      <c r="C43" s="171">
        <v>2.1510000000000418E-2</v>
      </c>
      <c r="D43" s="171">
        <v>2.1422000003999849E-2</v>
      </c>
      <c r="E43" s="171">
        <v>2.1175999997000337E-2</v>
      </c>
      <c r="F43" s="171">
        <v>2.0810000002000326E-2</v>
      </c>
      <c r="G43" s="171">
        <v>2.0349000000000856E-2</v>
      </c>
      <c r="H43" s="171">
        <v>1.9812000002999732E-2</v>
      </c>
      <c r="I43" s="171">
        <v>1.9195999998000205E-2</v>
      </c>
      <c r="J43" s="171">
        <v>1.8569999995999519E-2</v>
      </c>
      <c r="K43" s="171">
        <v>1.802799999999952E-2</v>
      </c>
      <c r="L43" s="171">
        <v>1.763800000000016E-2</v>
      </c>
      <c r="M43" s="171">
        <v>1.7430000000000088E-2</v>
      </c>
      <c r="N43" s="171">
        <v>1.7386999999999965E-2</v>
      </c>
      <c r="O43" s="171">
        <v>1.7466000000000318E-2</v>
      </c>
      <c r="P43" s="171">
        <v>1.7594000000000196E-2</v>
      </c>
      <c r="Q43" s="171">
        <v>1.7733000000000131E-2</v>
      </c>
      <c r="R43" s="171">
        <v>1.7851000000000103E-2</v>
      </c>
      <c r="S43" s="171">
        <v>1.7969999998999803E-2</v>
      </c>
      <c r="T43" s="171">
        <v>1.8080000002000138E-2</v>
      </c>
      <c r="U43" s="171">
        <v>1.8211000005000109E-2</v>
      </c>
      <c r="V43" s="171">
        <v>1.8356000000000559E-2</v>
      </c>
      <c r="W43" s="171">
        <v>1.8527999999999923E-2</v>
      </c>
      <c r="X43" s="171">
        <v>1.87140000009999E-2</v>
      </c>
      <c r="Y43" s="171">
        <v>1.8869000000000098E-2</v>
      </c>
      <c r="Z43" s="171">
        <v>1.8962999996000297E-2</v>
      </c>
      <c r="AA43" s="171">
        <v>1.8956000000000157E-2</v>
      </c>
      <c r="AB43" s="171">
        <v>1.8815000003000206E-2</v>
      </c>
      <c r="AC43" s="171">
        <v>1.8568999999000003E-2</v>
      </c>
      <c r="AD43" s="171">
        <v>1.8295000001999889E-2</v>
      </c>
      <c r="AE43" s="171">
        <v>1.8124000003999975E-2</v>
      </c>
      <c r="AF43" s="171">
        <v>1.8121999999999642E-2</v>
      </c>
      <c r="AG43" s="171">
        <v>1.8322000005000057E-2</v>
      </c>
      <c r="AH43" s="171">
        <v>1.870199999700017E-2</v>
      </c>
      <c r="AI43" s="171">
        <v>1.9147999996000292E-2</v>
      </c>
      <c r="AJ43" s="171">
        <v>1.9521999996000187E-2</v>
      </c>
      <c r="AK43" s="171">
        <v>1.9709999999999964E-2</v>
      </c>
      <c r="AL43" s="171">
        <v>1.9695999998999875E-2</v>
      </c>
      <c r="AM43" s="171">
        <v>1.9510999995000302E-2</v>
      </c>
      <c r="AN43" s="171">
        <v>1.9211999998000238E-2</v>
      </c>
      <c r="AO43" s="171">
        <v>1.8868000002000014E-2</v>
      </c>
      <c r="AP43" s="171">
        <v>1.8544999999999773E-2</v>
      </c>
      <c r="AQ43" s="171">
        <v>1.8257000000999946E-2</v>
      </c>
      <c r="AR43" s="171">
        <v>1.7996000000999834E-2</v>
      </c>
      <c r="AS43" s="171">
        <v>1.7767000003000112E-2</v>
      </c>
      <c r="AT43" s="171">
        <v>1.7588000001999372E-2</v>
      </c>
      <c r="AU43" s="171">
        <v>1.7448999999999975E-2</v>
      </c>
      <c r="AV43" s="171">
        <v>1.7378999997999335E-2</v>
      </c>
      <c r="AW43" s="171">
        <v>1.7379999996000428E-2</v>
      </c>
      <c r="AX43" s="171">
        <v>1.7411000003000176E-2</v>
      </c>
      <c r="AY43" s="171">
        <v>1.7462000001999448E-2</v>
      </c>
      <c r="AZ43" s="171">
        <v>1.7514999999999989E-2</v>
      </c>
      <c r="BA43" s="171">
        <v>1.699999999999998E-2</v>
      </c>
      <c r="BB43" s="171">
        <v>1.7000000000000123E-2</v>
      </c>
      <c r="BC43" s="171">
        <v>1.7000000000000178E-2</v>
      </c>
      <c r="BD43" s="171">
        <v>1.6999999999999592E-2</v>
      </c>
    </row>
    <row r="44" spans="1:56" x14ac:dyDescent="0.2">
      <c r="A44" s="170" t="s">
        <v>106</v>
      </c>
      <c r="B44" s="171">
        <v>22.061199995000244</v>
      </c>
      <c r="C44" s="171">
        <v>22.611999997000023</v>
      </c>
      <c r="D44" s="171">
        <v>23.14679999500073</v>
      </c>
      <c r="E44" s="171">
        <v>23.674500003000897</v>
      </c>
      <c r="F44" s="171">
        <v>24.207999994999952</v>
      </c>
      <c r="G44" s="171">
        <v>24.756999997000602</v>
      </c>
      <c r="H44" s="171">
        <v>25.32340000200098</v>
      </c>
      <c r="I44" s="171">
        <v>25.905099996000509</v>
      </c>
      <c r="J44" s="171">
        <v>26.502200003000389</v>
      </c>
      <c r="K44" s="171">
        <v>27.113499999999835</v>
      </c>
      <c r="L44" s="171">
        <v>27.737899999999598</v>
      </c>
      <c r="M44" s="171">
        <v>28.376000000000722</v>
      </c>
      <c r="N44" s="171">
        <v>29.02719999999913</v>
      </c>
      <c r="O44" s="171">
        <v>29.687099999999415</v>
      </c>
      <c r="P44" s="171">
        <v>30.350100000000349</v>
      </c>
      <c r="Q44" s="171">
        <v>31.011700000000765</v>
      </c>
      <c r="R44" s="171">
        <v>31.669800000000471</v>
      </c>
      <c r="S44" s="171">
        <v>32.32429999999971</v>
      </c>
      <c r="T44" s="171">
        <v>32.975500000000778</v>
      </c>
      <c r="U44" s="171">
        <v>33.62440000000062</v>
      </c>
      <c r="V44" s="171">
        <v>34.271599999999118</v>
      </c>
      <c r="W44" s="171">
        <v>34.91680000000057</v>
      </c>
      <c r="X44" s="171">
        <v>35.558699999999781</v>
      </c>
      <c r="Y44" s="171">
        <v>36.195200000001037</v>
      </c>
      <c r="Z44" s="171">
        <v>36.823499999999214</v>
      </c>
      <c r="AA44" s="171">
        <v>37.442000000000384</v>
      </c>
      <c r="AB44" s="171">
        <v>38.049000000000859</v>
      </c>
      <c r="AC44" s="171">
        <v>38.645399999999739</v>
      </c>
      <c r="AD44" s="171">
        <v>39.234100000000772</v>
      </c>
      <c r="AE44" s="171">
        <v>39.819300000000048</v>
      </c>
      <c r="AF44" s="171">
        <v>40.404000000000465</v>
      </c>
      <c r="AG44" s="171">
        <v>40.988900000000662</v>
      </c>
      <c r="AH44" s="171">
        <v>41.572499999999941</v>
      </c>
      <c r="AI44" s="171">
        <v>42.152199999998857</v>
      </c>
      <c r="AJ44" s="171">
        <v>42.724199999998767</v>
      </c>
      <c r="AK44" s="171">
        <v>43.285600000001253</v>
      </c>
      <c r="AL44" s="171">
        <v>43.835700000001147</v>
      </c>
      <c r="AM44" s="171">
        <v>44.374600000000754</v>
      </c>
      <c r="AN44" s="171">
        <v>44.901500000000475</v>
      </c>
      <c r="AO44" s="171">
        <v>45.416200000000252</v>
      </c>
      <c r="AP44" s="171">
        <v>45.918100000000983</v>
      </c>
      <c r="AQ44" s="171">
        <v>46.406600000000388</v>
      </c>
      <c r="AR44" s="171">
        <v>46.881499996000315</v>
      </c>
      <c r="AS44" s="171">
        <v>47.34300000199962</v>
      </c>
      <c r="AT44" s="171">
        <v>47.791899997000819</v>
      </c>
      <c r="AU44" s="171">
        <v>48.228699997000255</v>
      </c>
      <c r="AV44" s="171">
        <v>48.653400000999341</v>
      </c>
      <c r="AW44" s="171">
        <v>49.065599998999055</v>
      </c>
      <c r="AX44" s="171">
        <v>49.464682998998896</v>
      </c>
      <c r="AY44" s="171">
        <v>49.849817998999839</v>
      </c>
      <c r="AZ44" s="171">
        <v>50.220412000000913</v>
      </c>
      <c r="BA44" s="171">
        <v>50.575999999999915</v>
      </c>
      <c r="BB44" s="171">
        <v>50.917999999999644</v>
      </c>
      <c r="BC44" s="171">
        <v>51.243000000000663</v>
      </c>
      <c r="BD44" s="171">
        <v>51.555999999999884</v>
      </c>
    </row>
    <row r="45" spans="1:56" x14ac:dyDescent="0.2">
      <c r="A45" s="170" t="s">
        <v>107</v>
      </c>
      <c r="B45" s="171">
        <v>0.23005399999999793</v>
      </c>
      <c r="C45" s="171">
        <v>0.23464399998000041</v>
      </c>
      <c r="D45" s="171">
        <v>0.23923499995999872</v>
      </c>
      <c r="E45" s="171">
        <v>0.24420799996999717</v>
      </c>
      <c r="F45" s="171">
        <v>0.25010399997000132</v>
      </c>
      <c r="G45" s="171">
        <v>0.25729000000000241</v>
      </c>
      <c r="H45" s="171">
        <v>0.26595300004000533</v>
      </c>
      <c r="I45" s="171">
        <v>0.27590000002999565</v>
      </c>
      <c r="J45" s="171">
        <v>0.28663400005000472</v>
      </c>
      <c r="K45" s="171">
        <v>0.29744700001998792</v>
      </c>
      <c r="L45" s="171">
        <v>0.30782899999998686</v>
      </c>
      <c r="M45" s="171">
        <v>0.31760599997999711</v>
      </c>
      <c r="N45" s="171">
        <v>0.32694599999999557</v>
      </c>
      <c r="O45" s="171">
        <v>0.33609599997999989</v>
      </c>
      <c r="P45" s="171">
        <v>0.34546600002999756</v>
      </c>
      <c r="Q45" s="171">
        <v>0.3553370000000049</v>
      </c>
      <c r="R45" s="171">
        <v>0.36575999998000136</v>
      </c>
      <c r="S45" s="171">
        <v>0.37665399997000154</v>
      </c>
      <c r="T45" s="171">
        <v>0.38796299999998374</v>
      </c>
      <c r="U45" s="171">
        <v>0.39963199999998755</v>
      </c>
      <c r="V45" s="171">
        <v>0.41159400000000296</v>
      </c>
      <c r="W45" s="171">
        <v>0.42387199999998909</v>
      </c>
      <c r="X45" s="171">
        <v>0.43644800000000394</v>
      </c>
      <c r="Y45" s="171">
        <v>0.44927399999999801</v>
      </c>
      <c r="Z45" s="171">
        <v>0.46227699999999711</v>
      </c>
      <c r="AA45" s="171">
        <v>0.47539399999999937</v>
      </c>
      <c r="AB45" s="171">
        <v>0.48862700000000497</v>
      </c>
      <c r="AC45" s="171">
        <v>0.50195300000000131</v>
      </c>
      <c r="AD45" s="171">
        <v>0.51538500000000076</v>
      </c>
      <c r="AE45" s="171">
        <v>0.52884800000000487</v>
      </c>
      <c r="AF45" s="171">
        <v>0.54235700000001819</v>
      </c>
      <c r="AG45" s="171">
        <v>0.55588799999999661</v>
      </c>
      <c r="AH45" s="171">
        <v>0.56947900000001095</v>
      </c>
      <c r="AI45" s="171">
        <v>0.58321100000001491</v>
      </c>
      <c r="AJ45" s="171">
        <v>0.5972280000000304</v>
      </c>
      <c r="AK45" s="171">
        <v>0.61162699999998926</v>
      </c>
      <c r="AL45" s="171">
        <v>0.62642499999999202</v>
      </c>
      <c r="AM45" s="171">
        <v>0.64161999999996377</v>
      </c>
      <c r="AN45" s="171">
        <v>0.65722899999998696</v>
      </c>
      <c r="AO45" s="171">
        <v>0.67325199999998731</v>
      </c>
      <c r="AP45" s="171">
        <v>0.68969199999999353</v>
      </c>
      <c r="AQ45" s="171">
        <v>0.70656899999997569</v>
      </c>
      <c r="AR45" s="171">
        <v>0.72386800000000051</v>
      </c>
      <c r="AS45" s="171">
        <v>0.74149999999999372</v>
      </c>
      <c r="AT45" s="171">
        <v>0.75938499999998132</v>
      </c>
      <c r="AU45" s="171">
        <v>0.77742399999997969</v>
      </c>
      <c r="AV45" s="171">
        <v>0.79560100000001155</v>
      </c>
      <c r="AW45" s="171">
        <v>0.81391199999999431</v>
      </c>
      <c r="AX45" s="171">
        <v>0.83234699999999262</v>
      </c>
      <c r="AY45" s="171">
        <v>0.85090999999999384</v>
      </c>
      <c r="AZ45" s="171">
        <v>0.86960099999997842</v>
      </c>
      <c r="BA45" s="171">
        <v>0.88800000000000512</v>
      </c>
      <c r="BB45" s="171">
        <v>0.90700000000000547</v>
      </c>
      <c r="BC45" s="171">
        <v>0.9259999999999925</v>
      </c>
      <c r="BD45" s="171">
        <v>0.9459999999999934</v>
      </c>
    </row>
    <row r="46" spans="1:56" x14ac:dyDescent="0.2">
      <c r="A46" s="170" t="s">
        <v>98</v>
      </c>
      <c r="B46" s="171">
        <v>0.27019800000000116</v>
      </c>
      <c r="C46" s="171">
        <v>0.27299199999999341</v>
      </c>
      <c r="D46" s="171">
        <v>0.27365100004000037</v>
      </c>
      <c r="E46" s="171">
        <v>0.27300500000000355</v>
      </c>
      <c r="F46" s="171">
        <v>0.27229199998000075</v>
      </c>
      <c r="G46" s="171">
        <v>0.27242299999999525</v>
      </c>
      <c r="H46" s="171">
        <v>0.27365199997000061</v>
      </c>
      <c r="I46" s="171">
        <v>0.27576699998999071</v>
      </c>
      <c r="J46" s="171">
        <v>0.27873899998999496</v>
      </c>
      <c r="K46" s="171">
        <v>0.28241500001999587</v>
      </c>
      <c r="L46" s="171">
        <v>0.28665700000000266</v>
      </c>
      <c r="M46" s="171">
        <v>0.29160200003000158</v>
      </c>
      <c r="N46" s="171">
        <v>0.29728500003999603</v>
      </c>
      <c r="O46" s="171">
        <v>0.30336799995999669</v>
      </c>
      <c r="P46" s="171">
        <v>0.3093970000000093</v>
      </c>
      <c r="Q46" s="171">
        <v>0.31506900000001575</v>
      </c>
      <c r="R46" s="171">
        <v>0.32018299999999011</v>
      </c>
      <c r="S46" s="171">
        <v>0.32489299999999566</v>
      </c>
      <c r="T46" s="171">
        <v>0.32967100000000238</v>
      </c>
      <c r="U46" s="171">
        <v>0.33518400000000476</v>
      </c>
      <c r="V46" s="171">
        <v>0.34188299999999794</v>
      </c>
      <c r="W46" s="171">
        <v>0.34993400000000346</v>
      </c>
      <c r="X46" s="171">
        <v>0.3590899999999943</v>
      </c>
      <c r="Y46" s="171">
        <v>0.36901399999999279</v>
      </c>
      <c r="Z46" s="171">
        <v>0.37915599999999844</v>
      </c>
      <c r="AA46" s="171">
        <v>0.38912699999999262</v>
      </c>
      <c r="AB46" s="171">
        <v>0.39877299999999932</v>
      </c>
      <c r="AC46" s="171">
        <v>0.40817500000000212</v>
      </c>
      <c r="AD46" s="171">
        <v>0.417323</v>
      </c>
      <c r="AE46" s="171">
        <v>0.42628499999999869</v>
      </c>
      <c r="AF46" s="171">
        <v>0.43507900000000116</v>
      </c>
      <c r="AG46" s="171">
        <v>0.443716000000003</v>
      </c>
      <c r="AH46" s="171">
        <v>0.45210600000000584</v>
      </c>
      <c r="AI46" s="171">
        <v>0.46014699999999881</v>
      </c>
      <c r="AJ46" s="171">
        <v>0.46766400000000141</v>
      </c>
      <c r="AK46" s="171">
        <v>0.4745669999999878</v>
      </c>
      <c r="AL46" s="171">
        <v>0.48079499999999453</v>
      </c>
      <c r="AM46" s="171">
        <v>0.48643799999999576</v>
      </c>
      <c r="AN46" s="171">
        <v>0.49172300000000169</v>
      </c>
      <c r="AO46" s="171">
        <v>0.49696299999998694</v>
      </c>
      <c r="AP46" s="171">
        <v>0.50238399999998895</v>
      </c>
      <c r="AQ46" s="171">
        <v>0.50806700000000737</v>
      </c>
      <c r="AR46" s="171">
        <v>0.5139790000000003</v>
      </c>
      <c r="AS46" s="171">
        <v>0.52010600000001339</v>
      </c>
      <c r="AT46" s="171">
        <v>0.5264370000000036</v>
      </c>
      <c r="AU46" s="171">
        <v>0.53291300000001862</v>
      </c>
      <c r="AV46" s="171">
        <v>0.5395600000000087</v>
      </c>
      <c r="AW46" s="171">
        <v>0.54638799999999033</v>
      </c>
      <c r="AX46" s="171">
        <v>0.55333500000001101</v>
      </c>
      <c r="AY46" s="171">
        <v>0.56034899999998722</v>
      </c>
      <c r="AZ46" s="171">
        <v>0.56734799999999053</v>
      </c>
      <c r="BA46" s="171">
        <v>0.57399999999997953</v>
      </c>
      <c r="BB46" s="171">
        <v>0.5819999999999762</v>
      </c>
      <c r="BC46" s="171">
        <v>0.58800000000000141</v>
      </c>
      <c r="BD46" s="171">
        <v>0.59500000000001807</v>
      </c>
    </row>
    <row r="47" spans="1:56" x14ac:dyDescent="0.2">
      <c r="A47" s="170" t="s">
        <v>110</v>
      </c>
      <c r="B47" s="171">
        <v>1.8488700000999665</v>
      </c>
      <c r="C47" s="171">
        <v>1.8983600004000227</v>
      </c>
      <c r="D47" s="171">
        <v>1.9470500001999522</v>
      </c>
      <c r="E47" s="171">
        <v>1.9957399998999483</v>
      </c>
      <c r="F47" s="171">
        <v>2.0455800003999856</v>
      </c>
      <c r="G47" s="171">
        <v>2.097410000500008</v>
      </c>
      <c r="H47" s="171">
        <v>2.1514999996999964</v>
      </c>
      <c r="I47" s="171">
        <v>2.2077199998999504</v>
      </c>
      <c r="J47" s="171">
        <v>2.2661500001000792</v>
      </c>
      <c r="K47" s="171">
        <v>2.3267000003998928</v>
      </c>
      <c r="L47" s="171">
        <v>2.3893100000000267</v>
      </c>
      <c r="M47" s="171">
        <v>2.4541300000000086</v>
      </c>
      <c r="N47" s="171">
        <v>2.5211700000000254</v>
      </c>
      <c r="O47" s="171">
        <v>2.5899300000000132</v>
      </c>
      <c r="P47" s="171">
        <v>2.6597799999999978</v>
      </c>
      <c r="Q47" s="171">
        <v>2.7302300000000317</v>
      </c>
      <c r="R47" s="171">
        <v>2.8009900000000623</v>
      </c>
      <c r="S47" s="171">
        <v>2.8722100000000292</v>
      </c>
      <c r="T47" s="171">
        <v>2.9445600000000343</v>
      </c>
      <c r="U47" s="171">
        <v>3.0189500000000029</v>
      </c>
      <c r="V47" s="171">
        <v>3.0959899999999436</v>
      </c>
      <c r="W47" s="171">
        <v>3.1756499999999406</v>
      </c>
      <c r="X47" s="171">
        <v>3.2574700000001213</v>
      </c>
      <c r="Y47" s="171">
        <v>3.3409999999999984</v>
      </c>
      <c r="Z47" s="171">
        <v>3.4256899999999559</v>
      </c>
      <c r="AA47" s="171">
        <v>3.510929999999878</v>
      </c>
      <c r="AB47" s="171">
        <v>3.5967300000000226</v>
      </c>
      <c r="AC47" s="171">
        <v>3.682720000000125</v>
      </c>
      <c r="AD47" s="171">
        <v>3.7673699999999903</v>
      </c>
      <c r="AE47" s="171">
        <v>3.8487200000001249</v>
      </c>
      <c r="AF47" s="171">
        <v>3.9254400000000733</v>
      </c>
      <c r="AG47" s="171">
        <v>3.9968000000000736</v>
      </c>
      <c r="AH47" s="171">
        <v>4.0632000000001005</v>
      </c>
      <c r="AI47" s="171">
        <v>4.1259700000000539</v>
      </c>
      <c r="AJ47" s="171">
        <v>4.1870399999999819</v>
      </c>
      <c r="AK47" s="171">
        <v>4.2478399999999334</v>
      </c>
      <c r="AL47" s="171">
        <v>4.308790000000017</v>
      </c>
      <c r="AM47" s="171">
        <v>4.3694699999999616</v>
      </c>
      <c r="AN47" s="171">
        <v>4.4295100000000245</v>
      </c>
      <c r="AO47" s="171">
        <v>4.4882599999998947</v>
      </c>
      <c r="AP47" s="171">
        <v>4.5452799999999067</v>
      </c>
      <c r="AQ47" s="171">
        <v>4.6004700000001035</v>
      </c>
      <c r="AR47" s="171">
        <v>4.6541200000001535</v>
      </c>
      <c r="AS47" s="171">
        <v>4.7064000000000563</v>
      </c>
      <c r="AT47" s="171">
        <v>4.7575700000000118</v>
      </c>
      <c r="AU47" s="171">
        <v>4.8078499999999016</v>
      </c>
      <c r="AV47" s="171">
        <v>4.8572700000000717</v>
      </c>
      <c r="AW47" s="171">
        <v>4.9057699999999613</v>
      </c>
      <c r="AX47" s="171">
        <v>4.9531990000000699</v>
      </c>
      <c r="AY47" s="171">
        <v>4.999383999999873</v>
      </c>
      <c r="AZ47" s="171">
        <v>5.0441790000000974</v>
      </c>
      <c r="BA47" s="171">
        <v>5.0880000000000569</v>
      </c>
      <c r="BB47" s="171">
        <v>5.1289999999999205</v>
      </c>
      <c r="BC47" s="171">
        <v>5.1699999999999466</v>
      </c>
      <c r="BD47" s="171">
        <v>5.2089999999999526</v>
      </c>
    </row>
    <row r="48" spans="1:56" x14ac:dyDescent="0.2">
      <c r="A48" s="170" t="s">
        <v>112</v>
      </c>
      <c r="B48" s="171">
        <v>8.7151200000002227</v>
      </c>
      <c r="C48" s="171">
        <v>8.8699599999999847</v>
      </c>
      <c r="D48" s="171">
        <v>9.0252999999998824</v>
      </c>
      <c r="E48" s="171">
        <v>9.1760500000000551</v>
      </c>
      <c r="F48" s="171">
        <v>9.3153699999998398</v>
      </c>
      <c r="G48" s="171">
        <v>9.4384399999997868</v>
      </c>
      <c r="H48" s="171">
        <v>9.5442699999996954</v>
      </c>
      <c r="I48" s="171">
        <v>9.6346800000001327</v>
      </c>
      <c r="J48" s="171">
        <v>9.7113899999999536</v>
      </c>
      <c r="K48" s="171">
        <v>9.7772899999998604</v>
      </c>
      <c r="L48" s="171">
        <v>9.8351800000000225</v>
      </c>
      <c r="M48" s="171">
        <v>9.8842099999999782</v>
      </c>
      <c r="N48" s="171">
        <v>9.9256199999999115</v>
      </c>
      <c r="O48" s="171">
        <v>9.9667299999998189</v>
      </c>
      <c r="P48" s="171">
        <v>10.01709999999996</v>
      </c>
      <c r="Q48" s="171">
        <v>10.082999999999908</v>
      </c>
      <c r="R48" s="171">
        <v>10.168100000000177</v>
      </c>
      <c r="S48" s="171">
        <v>10.269600000000127</v>
      </c>
      <c r="T48" s="171">
        <v>10.379499999999922</v>
      </c>
      <c r="U48" s="171">
        <v>10.486500000000031</v>
      </c>
      <c r="V48" s="171">
        <v>10.582100000000082</v>
      </c>
      <c r="W48" s="171">
        <v>10.663600000000161</v>
      </c>
      <c r="X48" s="171">
        <v>10.733400000000234</v>
      </c>
      <c r="Y48" s="171">
        <v>10.794100000000372</v>
      </c>
      <c r="Z48" s="171">
        <v>10.850600000000057</v>
      </c>
      <c r="AA48" s="171">
        <v>10.905999999999736</v>
      </c>
      <c r="AB48" s="171">
        <v>10.960999999999698</v>
      </c>
      <c r="AC48" s="171">
        <v>11.01400000000001</v>
      </c>
      <c r="AD48" s="171">
        <v>11.06410000000001</v>
      </c>
      <c r="AE48" s="171">
        <v>11.110000000000008</v>
      </c>
      <c r="AF48" s="171">
        <v>11.150700000000089</v>
      </c>
      <c r="AG48" s="171">
        <v>11.18649999999985</v>
      </c>
      <c r="AH48" s="171">
        <v>11.218000000000044</v>
      </c>
      <c r="AI48" s="171">
        <v>11.24490000000004</v>
      </c>
      <c r="AJ48" s="171">
        <v>11.266900000000224</v>
      </c>
      <c r="AK48" s="171">
        <v>11.284299999999973</v>
      </c>
      <c r="AL48" s="171">
        <v>11.296200000000088</v>
      </c>
      <c r="AM48" s="171">
        <v>11.303699999999726</v>
      </c>
      <c r="AN48" s="171">
        <v>11.309800000000076</v>
      </c>
      <c r="AO48" s="171">
        <v>11.318599999999957</v>
      </c>
      <c r="AP48" s="171">
        <v>11.333099999999815</v>
      </c>
      <c r="AQ48" s="171">
        <v>11.354699999999903</v>
      </c>
      <c r="AR48" s="171">
        <v>11.382100000000129</v>
      </c>
      <c r="AS48" s="171">
        <v>11.412199999999938</v>
      </c>
      <c r="AT48" s="171">
        <v>11.439799999999989</v>
      </c>
      <c r="AU48" s="171">
        <v>11.461399999999863</v>
      </c>
      <c r="AV48" s="171">
        <v>11.476000000000006</v>
      </c>
      <c r="AW48" s="171">
        <v>11.484599999999737</v>
      </c>
      <c r="AX48" s="171">
        <v>11.489082000000046</v>
      </c>
      <c r="AY48" s="171">
        <v>11.492046000000368</v>
      </c>
      <c r="AZ48" s="171">
        <v>11.495492000000597</v>
      </c>
      <c r="BA48" s="171">
        <v>11.499000000000031</v>
      </c>
      <c r="BB48" s="171">
        <v>11.503999999999685</v>
      </c>
      <c r="BC48" s="171">
        <v>11.508000000000482</v>
      </c>
      <c r="BD48" s="171">
        <v>11.510999999999932</v>
      </c>
    </row>
    <row r="49" spans="1:56" x14ac:dyDescent="0.2">
      <c r="A49" s="170" t="s">
        <v>102</v>
      </c>
      <c r="B49" s="171">
        <v>9.1439999999999612E-3</v>
      </c>
      <c r="C49" s="171">
        <v>9.5809999999996662E-3</v>
      </c>
      <c r="D49" s="171">
        <v>1.0136000000000178E-2</v>
      </c>
      <c r="E49" s="171">
        <v>1.0783999999999964E-2</v>
      </c>
      <c r="F49" s="171">
        <v>1.1497999999999913E-2</v>
      </c>
      <c r="G49" s="171">
        <v>1.2244000000000059E-2</v>
      </c>
      <c r="H49" s="171">
        <v>1.3021999999999907E-2</v>
      </c>
      <c r="I49" s="171">
        <v>1.3840999999999916E-2</v>
      </c>
      <c r="J49" s="171">
        <v>1.4661000000000252E-2</v>
      </c>
      <c r="K49" s="171">
        <v>1.5444000000000128E-2</v>
      </c>
      <c r="L49" s="171">
        <v>1.6161999999999774E-2</v>
      </c>
      <c r="M49" s="171">
        <v>1.6788999999999905E-2</v>
      </c>
      <c r="N49" s="171">
        <v>1.7356000000000107E-2</v>
      </c>
      <c r="O49" s="171">
        <v>1.7905999999999693E-2</v>
      </c>
      <c r="P49" s="171">
        <v>1.854299999999973E-2</v>
      </c>
      <c r="Q49" s="171">
        <v>1.9312999999999782E-2</v>
      </c>
      <c r="R49" s="171">
        <v>2.0250999999999894E-2</v>
      </c>
      <c r="S49" s="171">
        <v>2.1339000000000219E-2</v>
      </c>
      <c r="T49" s="171">
        <v>2.2538000000000419E-2</v>
      </c>
      <c r="U49" s="171">
        <v>2.3775999999999547E-2</v>
      </c>
      <c r="V49" s="171">
        <v>2.5009999999998908E-2</v>
      </c>
      <c r="W49" s="171">
        <v>2.6212999999999556E-2</v>
      </c>
      <c r="X49" s="171">
        <v>2.7403999999999849E-2</v>
      </c>
      <c r="Y49" s="171">
        <v>2.8645999999999412E-2</v>
      </c>
      <c r="Z49" s="171">
        <v>3.0054999999999076E-2</v>
      </c>
      <c r="AA49" s="171">
        <v>3.1671999999999596E-2</v>
      </c>
      <c r="AB49" s="171">
        <v>3.3535999999999538E-2</v>
      </c>
      <c r="AC49" s="171">
        <v>3.5596999999999338E-2</v>
      </c>
      <c r="AD49" s="171">
        <v>3.7739999999998525E-2</v>
      </c>
      <c r="AE49" s="171">
        <v>3.9807999999999719E-2</v>
      </c>
      <c r="AF49" s="171">
        <v>4.168699999999996E-2</v>
      </c>
      <c r="AG49" s="171">
        <v>4.3315999999998619E-2</v>
      </c>
      <c r="AH49" s="171">
        <v>4.4738000000001242E-2</v>
      </c>
      <c r="AI49" s="171">
        <v>4.6027999999999201E-2</v>
      </c>
      <c r="AJ49" s="171">
        <v>4.7298999999998988E-2</v>
      </c>
      <c r="AK49" s="171">
        <v>4.8622000000000554E-2</v>
      </c>
      <c r="AL49" s="171">
        <v>5.003099999999959E-2</v>
      </c>
      <c r="AM49" s="171">
        <v>5.1483000000000917E-2</v>
      </c>
      <c r="AN49" s="171">
        <v>5.2926000000001298E-2</v>
      </c>
      <c r="AO49" s="171">
        <v>5.4278999999998905E-2</v>
      </c>
      <c r="AP49" s="171">
        <v>5.5507000000000258E-2</v>
      </c>
      <c r="AQ49" s="171">
        <v>5.6579000000000129E-2</v>
      </c>
      <c r="AR49" s="171">
        <v>5.752300000000031E-2</v>
      </c>
      <c r="AS49" s="171">
        <v>5.8370999999999167E-2</v>
      </c>
      <c r="AT49" s="171">
        <v>5.9172000000000169E-2</v>
      </c>
      <c r="AU49" s="171">
        <v>5.9962999999999177E-2</v>
      </c>
      <c r="AV49" s="171">
        <v>6.0764999999999764E-2</v>
      </c>
      <c r="AW49" s="171">
        <v>6.1558999999999801E-2</v>
      </c>
      <c r="AX49" s="171">
        <v>6.2347999999998995E-2</v>
      </c>
      <c r="AY49" s="171">
        <v>6.3129000000000046E-2</v>
      </c>
      <c r="AZ49" s="171">
        <v>6.3890000000000113E-2</v>
      </c>
      <c r="BA49" s="171">
        <v>6.5000000000000516E-2</v>
      </c>
      <c r="BB49" s="171">
        <v>6.5000000000000099E-2</v>
      </c>
      <c r="BC49" s="171">
        <v>6.6000000000001099E-2</v>
      </c>
      <c r="BD49" s="171">
        <v>6.7000000000000032E-2</v>
      </c>
    </row>
    <row r="50" spans="1:56" x14ac:dyDescent="0.2">
      <c r="A50" s="170" t="s">
        <v>51</v>
      </c>
      <c r="B50" s="171">
        <v>0.61362100000000286</v>
      </c>
      <c r="C50" s="171">
        <v>0.62085899999997995</v>
      </c>
      <c r="D50" s="171">
        <v>0.62800199999998574</v>
      </c>
      <c r="E50" s="171">
        <v>0.63511099999999276</v>
      </c>
      <c r="F50" s="171">
        <v>0.64233900000000177</v>
      </c>
      <c r="G50" s="171">
        <v>0.64975500000000352</v>
      </c>
      <c r="H50" s="171">
        <v>0.6575339999999994</v>
      </c>
      <c r="I50" s="171">
        <v>0.66552800000000445</v>
      </c>
      <c r="J50" s="171">
        <v>0.67325099999999549</v>
      </c>
      <c r="K50" s="171">
        <v>0.68001099999999126</v>
      </c>
      <c r="L50" s="171">
        <v>0.68540599999999585</v>
      </c>
      <c r="M50" s="171">
        <v>0.68917299999999837</v>
      </c>
      <c r="N50" s="171">
        <v>0.69170199999999438</v>
      </c>
      <c r="O50" s="171">
        <v>0.69407700000000705</v>
      </c>
      <c r="P50" s="171">
        <v>0.69771700000000336</v>
      </c>
      <c r="Q50" s="171">
        <v>0.70368700000001405</v>
      </c>
      <c r="R50" s="171">
        <v>0.71234100000000256</v>
      </c>
      <c r="S50" s="171">
        <v>0.72337999999999081</v>
      </c>
      <c r="T50" s="171">
        <v>0.73647899999999511</v>
      </c>
      <c r="U50" s="171">
        <v>0.75104400000000116</v>
      </c>
      <c r="V50" s="171">
        <v>0.76661399999998647</v>
      </c>
      <c r="W50" s="171">
        <v>0.78312899999999852</v>
      </c>
      <c r="X50" s="171">
        <v>0.80060899999999746</v>
      </c>
      <c r="Y50" s="171">
        <v>0.81875100000000056</v>
      </c>
      <c r="Z50" s="171">
        <v>0.83711000000000113</v>
      </c>
      <c r="AA50" s="171">
        <v>0.85538399999999026</v>
      </c>
      <c r="AB50" s="171">
        <v>0.87342299999999307</v>
      </c>
      <c r="AC50" s="171">
        <v>0.8911920000000062</v>
      </c>
      <c r="AD50" s="171">
        <v>0.90870399999999996</v>
      </c>
      <c r="AE50" s="171">
        <v>0.92604999999999194</v>
      </c>
      <c r="AF50" s="171">
        <v>0.94328599999999396</v>
      </c>
      <c r="AG50" s="171">
        <v>0.96028199999999286</v>
      </c>
      <c r="AH50" s="171">
        <v>0.97696599999999145</v>
      </c>
      <c r="AI50" s="171">
        <v>0.99356300000000486</v>
      </c>
      <c r="AJ50" s="171">
        <v>1.0104100000000027</v>
      </c>
      <c r="AK50" s="171">
        <v>1.0276600000000031</v>
      </c>
      <c r="AL50" s="171">
        <v>1.0455100000000053</v>
      </c>
      <c r="AM50" s="171">
        <v>1.0637099999999948</v>
      </c>
      <c r="AN50" s="171">
        <v>1.0815599999999992</v>
      </c>
      <c r="AO50" s="171">
        <v>1.0980800000000035</v>
      </c>
      <c r="AP50" s="171">
        <v>1.1126100000000032</v>
      </c>
      <c r="AQ50" s="171">
        <v>1.1248399999999883</v>
      </c>
      <c r="AR50" s="171">
        <v>1.1350600000000102</v>
      </c>
      <c r="AS50" s="171">
        <v>1.1438999999999957</v>
      </c>
      <c r="AT50" s="171">
        <v>1.1523099999999966</v>
      </c>
      <c r="AU50" s="171">
        <v>1.1609800000000079</v>
      </c>
      <c r="AV50" s="171">
        <v>1.1701199999999967</v>
      </c>
      <c r="AW50" s="171">
        <v>1.1795500000000034</v>
      </c>
      <c r="AX50" s="171">
        <v>1.1890850000000068</v>
      </c>
      <c r="AY50" s="171">
        <v>1.1984269999999921</v>
      </c>
      <c r="AZ50" s="171">
        <v>1.207343000000008</v>
      </c>
      <c r="BA50" s="171">
        <v>1.2160000000000086</v>
      </c>
      <c r="BB50" s="171">
        <v>1.2239999999999933</v>
      </c>
      <c r="BC50" s="171">
        <v>1.2319999999999931</v>
      </c>
      <c r="BD50" s="171">
        <v>1.2400000000000126</v>
      </c>
    </row>
    <row r="51" spans="1:56" x14ac:dyDescent="0.2">
      <c r="A51" s="170" t="s">
        <v>52</v>
      </c>
      <c r="B51" s="171">
        <v>9.8178200000003972</v>
      </c>
      <c r="C51" s="171">
        <v>9.8473899999997752</v>
      </c>
      <c r="D51" s="171">
        <v>9.8912800000000054</v>
      </c>
      <c r="E51" s="171">
        <v>9.946379999999909</v>
      </c>
      <c r="F51" s="171">
        <v>10.0075000000001</v>
      </c>
      <c r="G51" s="171">
        <v>10.070099999999893</v>
      </c>
      <c r="H51" s="171">
        <v>10.134700000000276</v>
      </c>
      <c r="I51" s="171">
        <v>10.200900000000075</v>
      </c>
      <c r="J51" s="171">
        <v>10.2630999999999</v>
      </c>
      <c r="K51" s="171">
        <v>10.314199999999964</v>
      </c>
      <c r="L51" s="171">
        <v>10.349299999999673</v>
      </c>
      <c r="M51" s="171">
        <v>10.365699999999858</v>
      </c>
      <c r="N51" s="171">
        <v>10.365500000000281</v>
      </c>
      <c r="O51" s="171">
        <v>10.354300000000009</v>
      </c>
      <c r="P51" s="171">
        <v>10.340800000000103</v>
      </c>
      <c r="Q51" s="171">
        <v>10.331400000000036</v>
      </c>
      <c r="R51" s="171">
        <v>10.327499999999871</v>
      </c>
      <c r="S51" s="171">
        <v>10.327699999999759</v>
      </c>
      <c r="T51" s="171">
        <v>10.331199999999649</v>
      </c>
      <c r="U51" s="171">
        <v>10.336199999999819</v>
      </c>
      <c r="V51" s="171">
        <v>10.341199999999676</v>
      </c>
      <c r="W51" s="171">
        <v>10.346799999999853</v>
      </c>
      <c r="X51" s="171">
        <v>10.353299999999519</v>
      </c>
      <c r="Y51" s="171">
        <v>10.359000000000277</v>
      </c>
      <c r="Z51" s="171">
        <v>10.361199999999727</v>
      </c>
      <c r="AA51" s="171">
        <v>10.358500000000328</v>
      </c>
      <c r="AB51" s="171">
        <v>10.350599999999886</v>
      </c>
      <c r="AC51" s="171">
        <v>10.338600000000326</v>
      </c>
      <c r="AD51" s="171">
        <v>10.323499999999873</v>
      </c>
      <c r="AE51" s="171">
        <v>10.306599999999571</v>
      </c>
      <c r="AF51" s="171">
        <v>10.289599999999931</v>
      </c>
      <c r="AG51" s="171">
        <v>10.271199999999617</v>
      </c>
      <c r="AH51" s="171">
        <v>10.252400000000241</v>
      </c>
      <c r="AI51" s="171">
        <v>10.239300000000263</v>
      </c>
      <c r="AJ51" s="171">
        <v>10.239499999999362</v>
      </c>
      <c r="AK51" s="171">
        <v>10.258199999999533</v>
      </c>
      <c r="AL51" s="171">
        <v>10.298300000000108</v>
      </c>
      <c r="AM51" s="171">
        <v>10.35660000000046</v>
      </c>
      <c r="AN51" s="171">
        <v>10.42380000000003</v>
      </c>
      <c r="AO51" s="171">
        <v>10.486800000000374</v>
      </c>
      <c r="AP51" s="171">
        <v>10.536300000000285</v>
      </c>
      <c r="AQ51" s="171">
        <v>10.568699999999557</v>
      </c>
      <c r="AR51" s="171">
        <v>10.586800000000123</v>
      </c>
      <c r="AS51" s="171">
        <v>10.594500000000526</v>
      </c>
      <c r="AT51" s="171">
        <v>10.598500000000067</v>
      </c>
      <c r="AU51" s="171">
        <v>10.603800000000225</v>
      </c>
      <c r="AV51" s="171">
        <v>10.610899999999448</v>
      </c>
      <c r="AW51" s="171">
        <v>10.618299999999866</v>
      </c>
      <c r="AX51" s="171">
        <v>10.625250000000049</v>
      </c>
      <c r="AY51" s="171">
        <v>10.630588999999887</v>
      </c>
      <c r="AZ51" s="171">
        <v>10.633423999999986</v>
      </c>
      <c r="BA51" s="171">
        <v>10.634000000000022</v>
      </c>
      <c r="BB51" s="171">
        <v>10.631999999999993</v>
      </c>
      <c r="BC51" s="171">
        <v>10.628999999999904</v>
      </c>
      <c r="BD51" s="171">
        <v>10.621999999999915</v>
      </c>
    </row>
    <row r="52" spans="1:56" x14ac:dyDescent="0.2">
      <c r="A52" s="170" t="s">
        <v>2</v>
      </c>
      <c r="B52" s="171">
        <v>78.572999999996895</v>
      </c>
      <c r="C52" s="171">
        <v>78.786599999999936</v>
      </c>
      <c r="D52" s="171">
        <v>78.901700000002279</v>
      </c>
      <c r="E52" s="171">
        <v>78.936199999997697</v>
      </c>
      <c r="F52" s="171">
        <v>78.917199999994651</v>
      </c>
      <c r="G52" s="171">
        <v>78.866500000000912</v>
      </c>
      <c r="H52" s="171">
        <v>78.794500000000653</v>
      </c>
      <c r="I52" s="171">
        <v>78.70180000000336</v>
      </c>
      <c r="J52" s="171">
        <v>78.589299999999454</v>
      </c>
      <c r="K52" s="171">
        <v>78.454800000000347</v>
      </c>
      <c r="L52" s="171">
        <v>78.30060000000293</v>
      </c>
      <c r="M52" s="171">
        <v>78.126099999996612</v>
      </c>
      <c r="N52" s="171">
        <v>77.944800000003909</v>
      </c>
      <c r="O52" s="171">
        <v>77.790100000003193</v>
      </c>
      <c r="P52" s="171">
        <v>77.704300000000316</v>
      </c>
      <c r="Q52" s="171">
        <v>77.717400000003408</v>
      </c>
      <c r="R52" s="171">
        <v>77.83750000000029</v>
      </c>
      <c r="S52" s="171">
        <v>78.054099999997618</v>
      </c>
      <c r="T52" s="171">
        <v>78.353999999998933</v>
      </c>
      <c r="U52" s="171">
        <v>78.715600000005807</v>
      </c>
      <c r="V52" s="171">
        <v>79.118299999997561</v>
      </c>
      <c r="W52" s="171">
        <v>79.564500000002568</v>
      </c>
      <c r="X52" s="171">
        <v>80.046200000002059</v>
      </c>
      <c r="Y52" s="171">
        <v>80.520100000002259</v>
      </c>
      <c r="Z52" s="171">
        <v>80.930999999999784</v>
      </c>
      <c r="AA52" s="171">
        <v>81.240600000003127</v>
      </c>
      <c r="AB52" s="171">
        <v>81.426300000000737</v>
      </c>
      <c r="AC52" s="171">
        <v>81.499899999998462</v>
      </c>
      <c r="AD52" s="171">
        <v>81.499199999999163</v>
      </c>
      <c r="AE52" s="171">
        <v>81.481599999997982</v>
      </c>
      <c r="AF52" s="171">
        <v>81.487799999997335</v>
      </c>
      <c r="AG52" s="171">
        <v>81.535799999999682</v>
      </c>
      <c r="AH52" s="171">
        <v>81.611900000003203</v>
      </c>
      <c r="AI52" s="171">
        <v>81.686499999998958</v>
      </c>
      <c r="AJ52" s="171">
        <v>81.715700000001732</v>
      </c>
      <c r="AK52" s="171">
        <v>81.671200000003026</v>
      </c>
      <c r="AL52" s="171">
        <v>81.540400000003487</v>
      </c>
      <c r="AM52" s="171">
        <v>81.344499999997737</v>
      </c>
      <c r="AN52" s="171">
        <v>81.130899999998164</v>
      </c>
      <c r="AO52" s="171">
        <v>80.965600000000151</v>
      </c>
      <c r="AP52" s="171">
        <v>80.894799999995939</v>
      </c>
      <c r="AQ52" s="171">
        <v>80.934000000000225</v>
      </c>
      <c r="AR52" s="171">
        <v>81.066199999999782</v>
      </c>
      <c r="AS52" s="171">
        <v>81.265100000004125</v>
      </c>
      <c r="AT52" s="171">
        <v>81.489699999999559</v>
      </c>
      <c r="AU52" s="171">
        <v>81.70779999999948</v>
      </c>
      <c r="AV52" s="171">
        <v>81.914699999999883</v>
      </c>
      <c r="AW52" s="171">
        <v>82.11419999999984</v>
      </c>
      <c r="AX52" s="171">
        <v>82.293456999999606</v>
      </c>
      <c r="AY52" s="171">
        <v>82.43863900000008</v>
      </c>
      <c r="AZ52" s="171">
        <v>82.540450000000376</v>
      </c>
      <c r="BA52" s="171">
        <v>82.590000000000444</v>
      </c>
      <c r="BB52" s="171">
        <v>82.591999999999899</v>
      </c>
      <c r="BC52" s="171">
        <v>82.555999999999898</v>
      </c>
      <c r="BD52" s="171">
        <v>82.505999999999545</v>
      </c>
    </row>
    <row r="53" spans="1:56" x14ac:dyDescent="0.2">
      <c r="A53" s="170" t="s">
        <v>115</v>
      </c>
      <c r="B53" s="171">
        <v>0.15965900000000177</v>
      </c>
      <c r="C53" s="171">
        <v>0.16937200000000011</v>
      </c>
      <c r="D53" s="171">
        <v>0.17922400000999855</v>
      </c>
      <c r="E53" s="171">
        <v>0.1905680000300003</v>
      </c>
      <c r="F53" s="171">
        <v>0.20518099997999903</v>
      </c>
      <c r="G53" s="171">
        <v>0.22418300000000035</v>
      </c>
      <c r="H53" s="171">
        <v>0.24855599997000141</v>
      </c>
      <c r="I53" s="171">
        <v>0.27747899998000192</v>
      </c>
      <c r="J53" s="171">
        <v>0.30800799998000311</v>
      </c>
      <c r="K53" s="171">
        <v>0.33608499995999325</v>
      </c>
      <c r="L53" s="171">
        <v>0.35896000000001255</v>
      </c>
      <c r="M53" s="171">
        <v>0.3749369999999948</v>
      </c>
      <c r="N53" s="171">
        <v>0.38527099999999781</v>
      </c>
      <c r="O53" s="171">
        <v>0.3938020000000132</v>
      </c>
      <c r="P53" s="171">
        <v>0.40601700000000562</v>
      </c>
      <c r="Q53" s="171">
        <v>0.42561299999999547</v>
      </c>
      <c r="R53" s="171">
        <v>0.45436100000000307</v>
      </c>
      <c r="S53" s="171">
        <v>0.49033000000000404</v>
      </c>
      <c r="T53" s="171">
        <v>0.52899899999998423</v>
      </c>
      <c r="U53" s="171">
        <v>0.56386400000001491</v>
      </c>
      <c r="V53" s="171">
        <v>0.59039800000000742</v>
      </c>
      <c r="W53" s="171">
        <v>0.60684400000000061</v>
      </c>
      <c r="X53" s="171">
        <v>0.61505400000003774</v>
      </c>
      <c r="Y53" s="171">
        <v>0.61849499999997526</v>
      </c>
      <c r="Z53" s="171">
        <v>0.62236599999996944</v>
      </c>
      <c r="AA53" s="171">
        <v>0.63038800000001316</v>
      </c>
      <c r="AB53" s="171">
        <v>0.64368200000000586</v>
      </c>
      <c r="AC53" s="171">
        <v>0.66095299999999446</v>
      </c>
      <c r="AD53" s="171">
        <v>0.68061200000000133</v>
      </c>
      <c r="AE53" s="171">
        <v>0.70009900000002456</v>
      </c>
      <c r="AF53" s="171">
        <v>0.71758400000001732</v>
      </c>
      <c r="AG53" s="171">
        <v>0.73271100000000289</v>
      </c>
      <c r="AH53" s="171">
        <v>0.74622100000003377</v>
      </c>
      <c r="AI53" s="171">
        <v>0.75861500000000537</v>
      </c>
      <c r="AJ53" s="171">
        <v>0.77075199999997623</v>
      </c>
      <c r="AK53" s="171">
        <v>0.78325400000000001</v>
      </c>
      <c r="AL53" s="171">
        <v>0.79620799999999681</v>
      </c>
      <c r="AM53" s="171">
        <v>0.80940200000000218</v>
      </c>
      <c r="AN53" s="171">
        <v>0.82293399999999839</v>
      </c>
      <c r="AO53" s="171">
        <v>0.83683999999999548</v>
      </c>
      <c r="AP53" s="171">
        <v>0.85114599999999618</v>
      </c>
      <c r="AQ53" s="171">
        <v>0.8659369999999994</v>
      </c>
      <c r="AR53" s="171">
        <v>0.881184999999997</v>
      </c>
      <c r="AS53" s="171">
        <v>0.89668799999999937</v>
      </c>
      <c r="AT53" s="171">
        <v>0.91216399999999875</v>
      </c>
      <c r="AU53" s="171">
        <v>0.92741400000000074</v>
      </c>
      <c r="AV53" s="171">
        <v>0.94233299999999809</v>
      </c>
      <c r="AW53" s="171">
        <v>0.95698499999998776</v>
      </c>
      <c r="AX53" s="171">
        <v>0.97140799999999394</v>
      </c>
      <c r="AY53" s="171">
        <v>0.98568999999999818</v>
      </c>
      <c r="AZ53" s="171">
        <v>0.99989900000000842</v>
      </c>
      <c r="BA53" s="171">
        <v>1.0139999999999934</v>
      </c>
      <c r="BB53" s="171">
        <v>1.028000000000004</v>
      </c>
      <c r="BC53" s="171">
        <v>1.0409999999999984</v>
      </c>
      <c r="BD53" s="171">
        <v>1.0549999999999942</v>
      </c>
    </row>
    <row r="54" spans="1:56" x14ac:dyDescent="0.2">
      <c r="A54" s="170" t="s">
        <v>116</v>
      </c>
      <c r="B54" s="171">
        <v>7.1072999999998901E-2</v>
      </c>
      <c r="C54" s="171">
        <v>7.1568999999997079E-2</v>
      </c>
      <c r="D54" s="171">
        <v>7.1734000000002102E-2</v>
      </c>
      <c r="E54" s="171">
        <v>7.1744000000001334E-2</v>
      </c>
      <c r="F54" s="171">
        <v>7.1806999999998622E-2</v>
      </c>
      <c r="G54" s="171">
        <v>7.2094000000000547E-2</v>
      </c>
      <c r="H54" s="171">
        <v>7.2641999999999721E-2</v>
      </c>
      <c r="I54" s="171">
        <v>7.3411000000000642E-2</v>
      </c>
      <c r="J54" s="171">
        <v>7.4242000000000016E-2</v>
      </c>
      <c r="K54" s="171">
        <v>7.492499999999809E-2</v>
      </c>
      <c r="L54" s="171">
        <v>7.5313999999997369E-2</v>
      </c>
      <c r="M54" s="171">
        <v>7.537499999999861E-2</v>
      </c>
      <c r="N54" s="171">
        <v>7.5169999999999043E-2</v>
      </c>
      <c r="O54" s="171">
        <v>7.4747000000003269E-2</v>
      </c>
      <c r="P54" s="171">
        <v>7.4212999999998891E-2</v>
      </c>
      <c r="Q54" s="171">
        <v>7.3642999999999362E-2</v>
      </c>
      <c r="R54" s="171">
        <v>7.3025000000001075E-2</v>
      </c>
      <c r="S54" s="171">
        <v>7.2370000000001863E-2</v>
      </c>
      <c r="T54" s="171">
        <v>7.1742000000001707E-2</v>
      </c>
      <c r="U54" s="171">
        <v>7.1241999999999417E-2</v>
      </c>
      <c r="V54" s="171">
        <v>7.0925999999999823E-2</v>
      </c>
      <c r="W54" s="171">
        <v>7.0842000000001501E-2</v>
      </c>
      <c r="X54" s="171">
        <v>7.09699999999992E-2</v>
      </c>
      <c r="Y54" s="171">
        <v>7.1210000000000551E-2</v>
      </c>
      <c r="Z54" s="171">
        <v>7.1373000000000561E-2</v>
      </c>
      <c r="AA54" s="171">
        <v>7.1368000000000043E-2</v>
      </c>
      <c r="AB54" s="171">
        <v>7.1144999999999334E-2</v>
      </c>
      <c r="AC54" s="171">
        <v>7.075299999999965E-2</v>
      </c>
      <c r="AD54" s="171">
        <v>7.0289999999999811E-2</v>
      </c>
      <c r="AE54" s="171">
        <v>6.9903000000000243E-2</v>
      </c>
      <c r="AF54" s="171">
        <v>6.9675999999999225E-2</v>
      </c>
      <c r="AG54" s="171">
        <v>6.9669999999999552E-2</v>
      </c>
      <c r="AH54" s="171">
        <v>6.9824000000000594E-2</v>
      </c>
      <c r="AI54" s="171">
        <v>7.0092999999999905E-2</v>
      </c>
      <c r="AJ54" s="171">
        <v>7.0379000000000677E-2</v>
      </c>
      <c r="AK54" s="171">
        <v>7.0626999999999648E-2</v>
      </c>
      <c r="AL54" s="171">
        <v>7.0807000000000439E-2</v>
      </c>
      <c r="AM54" s="171">
        <v>7.094999999999696E-2</v>
      </c>
      <c r="AN54" s="171">
        <v>7.1074000000002496E-2</v>
      </c>
      <c r="AO54" s="171">
        <v>7.122900000000211E-2</v>
      </c>
      <c r="AP54" s="171">
        <v>7.144000000000239E-2</v>
      </c>
      <c r="AQ54" s="171">
        <v>7.1718000000000212E-2</v>
      </c>
      <c r="AR54" s="171">
        <v>7.2043999999999594E-2</v>
      </c>
      <c r="AS54" s="171">
        <v>7.2400000000000603E-2</v>
      </c>
      <c r="AT54" s="171">
        <v>7.2777999999999898E-2</v>
      </c>
      <c r="AU54" s="171">
        <v>7.3161999999999852E-2</v>
      </c>
      <c r="AV54" s="171">
        <v>7.3543000000003411E-2</v>
      </c>
      <c r="AW54" s="171">
        <v>7.3925000000000116E-2</v>
      </c>
      <c r="AX54" s="171">
        <v>7.4308000000000568E-2</v>
      </c>
      <c r="AY54" s="171">
        <v>7.4678999999999926E-2</v>
      </c>
      <c r="AZ54" s="171">
        <v>7.5051999999997121E-2</v>
      </c>
      <c r="BA54" s="171">
        <v>7.5999999999996418E-2</v>
      </c>
      <c r="BB54" s="171">
        <v>7.4999999999997236E-2</v>
      </c>
      <c r="BC54" s="171">
        <v>7.6000000000003537E-2</v>
      </c>
      <c r="BD54" s="171">
        <v>7.6000000000000734E-2</v>
      </c>
    </row>
    <row r="55" spans="1:56" x14ac:dyDescent="0.2">
      <c r="A55" s="170" t="s">
        <v>53</v>
      </c>
      <c r="B55" s="171">
        <v>4.9312400004000274</v>
      </c>
      <c r="C55" s="171">
        <v>4.9617599997999271</v>
      </c>
      <c r="D55" s="171">
        <v>4.9905500004999492</v>
      </c>
      <c r="E55" s="171">
        <v>5.017249999699823</v>
      </c>
      <c r="F55" s="171">
        <v>5.04141999970025</v>
      </c>
      <c r="G55" s="171">
        <v>5.0627299994999548</v>
      </c>
      <c r="H55" s="171">
        <v>5.0812699996999511</v>
      </c>
      <c r="I55" s="171">
        <v>5.0970500003999488</v>
      </c>
      <c r="J55" s="171">
        <v>5.1096900005001373</v>
      </c>
      <c r="K55" s="171">
        <v>5.1187099996998731</v>
      </c>
      <c r="L55" s="171">
        <v>5.1239400002000606</v>
      </c>
      <c r="M55" s="171">
        <v>5.1252999998999735</v>
      </c>
      <c r="N55" s="171">
        <v>5.1233499996000909</v>
      </c>
      <c r="O55" s="171">
        <v>5.119610000300149</v>
      </c>
      <c r="P55" s="171">
        <v>5.1160600001997825</v>
      </c>
      <c r="Q55" s="171">
        <v>5.114239999500092</v>
      </c>
      <c r="R55" s="171">
        <v>5.1146599997998177</v>
      </c>
      <c r="S55" s="171">
        <v>5.1172800004000871</v>
      </c>
      <c r="T55" s="171">
        <v>5.1224399999000436</v>
      </c>
      <c r="U55" s="171">
        <v>5.1303600001999081</v>
      </c>
      <c r="V55" s="171">
        <v>5.1411100002001655</v>
      </c>
      <c r="W55" s="171">
        <v>5.1549099995001288</v>
      </c>
      <c r="X55" s="171">
        <v>5.1716499995998397</v>
      </c>
      <c r="Y55" s="171">
        <v>5.1907399997998933</v>
      </c>
      <c r="Z55" s="171">
        <v>5.2113299995999736</v>
      </c>
      <c r="AA55" s="171">
        <v>5.2327000002001425</v>
      </c>
      <c r="AB55" s="171">
        <v>5.2548599997999226</v>
      </c>
      <c r="AC55" s="171">
        <v>5.277709999600126</v>
      </c>
      <c r="AD55" s="171">
        <v>5.3003799995001257</v>
      </c>
      <c r="AE55" s="171">
        <v>5.3217699999000851</v>
      </c>
      <c r="AF55" s="171">
        <v>5.3411900000000507</v>
      </c>
      <c r="AG55" s="171">
        <v>5.3580600002002168</v>
      </c>
      <c r="AH55" s="171">
        <v>5.3727999994997733</v>
      </c>
      <c r="AI55" s="171">
        <v>5.3869700005000283</v>
      </c>
      <c r="AJ55" s="171">
        <v>5.4027600002001899</v>
      </c>
      <c r="AK55" s="171">
        <v>5.4217000000999658</v>
      </c>
      <c r="AL55" s="171">
        <v>5.44430000049993</v>
      </c>
      <c r="AM55" s="171">
        <v>5.4699600001000341</v>
      </c>
      <c r="AN55" s="171">
        <v>5.4978000003999696</v>
      </c>
      <c r="AO55" s="171">
        <v>5.5264500002999934</v>
      </c>
      <c r="AP55" s="171">
        <v>5.554839999800004</v>
      </c>
      <c r="AQ55" s="171">
        <v>5.5828700002000211</v>
      </c>
      <c r="AR55" s="171">
        <v>5.6106600002999842</v>
      </c>
      <c r="AS55" s="171">
        <v>5.6378200000999801</v>
      </c>
      <c r="AT55" s="171">
        <v>5.6639099996998921</v>
      </c>
      <c r="AU55" s="171">
        <v>5.6886900002999958</v>
      </c>
      <c r="AV55" s="171">
        <v>5.7118699999998954</v>
      </c>
      <c r="AW55" s="171">
        <v>5.733550000100049</v>
      </c>
      <c r="AX55" s="171">
        <v>5.7543560000000058</v>
      </c>
      <c r="AY55" s="171">
        <v>5.775223999999878</v>
      </c>
      <c r="AZ55" s="171">
        <v>5.7968000000000757</v>
      </c>
      <c r="BA55" s="171">
        <v>5.8189999999998934</v>
      </c>
      <c r="BB55" s="171">
        <v>5.8429999999999289</v>
      </c>
      <c r="BC55" s="171">
        <v>5.8659999999999357</v>
      </c>
      <c r="BD55" s="171">
        <v>5.8900000000001045</v>
      </c>
    </row>
    <row r="56" spans="1:56" x14ac:dyDescent="0.2">
      <c r="A56" s="170" t="s">
        <v>117</v>
      </c>
      <c r="B56" s="171">
        <v>4.503109999999972</v>
      </c>
      <c r="C56" s="171">
        <v>4.6311100000000573</v>
      </c>
      <c r="D56" s="171">
        <v>4.759930000000014</v>
      </c>
      <c r="E56" s="171">
        <v>4.8894400000001523</v>
      </c>
      <c r="F56" s="171">
        <v>5.0194699999999219</v>
      </c>
      <c r="G56" s="171">
        <v>5.1499400000000275</v>
      </c>
      <c r="H56" s="171">
        <v>5.2807200000002039</v>
      </c>
      <c r="I56" s="171">
        <v>5.4118600000000754</v>
      </c>
      <c r="J56" s="171">
        <v>5.5435199999997975</v>
      </c>
      <c r="K56" s="171">
        <v>5.6759299999998065</v>
      </c>
      <c r="L56" s="171">
        <v>5.8092699999999864</v>
      </c>
      <c r="M56" s="171">
        <v>5.9435900000001034</v>
      </c>
      <c r="N56" s="171">
        <v>6.0788199999998724</v>
      </c>
      <c r="O56" s="171">
        <v>6.2148599999998551</v>
      </c>
      <c r="P56" s="171">
        <v>6.3515699999997928</v>
      </c>
      <c r="Q56" s="171">
        <v>6.4888600000001393</v>
      </c>
      <c r="R56" s="171">
        <v>6.626539999999947</v>
      </c>
      <c r="S56" s="171">
        <v>6.7646200000002699</v>
      </c>
      <c r="T56" s="171">
        <v>6.903319999999848</v>
      </c>
      <c r="U56" s="171">
        <v>7.0429400000001241</v>
      </c>
      <c r="V56" s="171">
        <v>7.1836499999998367</v>
      </c>
      <c r="W56" s="171">
        <v>7.3256200000002378</v>
      </c>
      <c r="X56" s="171">
        <v>7.46854999999998</v>
      </c>
      <c r="Y56" s="171">
        <v>7.6114699999999198</v>
      </c>
      <c r="Z56" s="171">
        <v>7.7530500000001101</v>
      </c>
      <c r="AA56" s="171">
        <v>7.8924199999998379</v>
      </c>
      <c r="AB56" s="171">
        <v>8.0291099999994859</v>
      </c>
      <c r="AC56" s="171">
        <v>8.1634700000000819</v>
      </c>
      <c r="AD56" s="171">
        <v>8.2963700000000635</v>
      </c>
      <c r="AE56" s="171">
        <v>8.4291099999998877</v>
      </c>
      <c r="AF56" s="171">
        <v>8.5626200000001695</v>
      </c>
      <c r="AG56" s="171">
        <v>8.6971299999998877</v>
      </c>
      <c r="AH56" s="171">
        <v>8.8322800000000239</v>
      </c>
      <c r="AI56" s="171">
        <v>8.967760000000105</v>
      </c>
      <c r="AJ56" s="171">
        <v>9.1030000000000744</v>
      </c>
      <c r="AK56" s="171">
        <v>9.2375699999997085</v>
      </c>
      <c r="AL56" s="171">
        <v>9.3713400000001172</v>
      </c>
      <c r="AM56" s="171">
        <v>9.5043500000000574</v>
      </c>
      <c r="AN56" s="171">
        <v>9.6365199999998836</v>
      </c>
      <c r="AO56" s="171">
        <v>9.7677599999999529</v>
      </c>
      <c r="AP56" s="171">
        <v>9.8979899999998882</v>
      </c>
      <c r="AQ56" s="171">
        <v>10.027099999999718</v>
      </c>
      <c r="AR56" s="171">
        <v>10.155000000000122</v>
      </c>
      <c r="AS56" s="171">
        <v>10.281299999999883</v>
      </c>
      <c r="AT56" s="171">
        <v>10.405800000000015</v>
      </c>
      <c r="AU56" s="171">
        <v>10.52840000000004</v>
      </c>
      <c r="AV56" s="171">
        <v>10.648800000000174</v>
      </c>
      <c r="AW56" s="171">
        <v>10.767000000000063</v>
      </c>
      <c r="AX56" s="171">
        <v>10.88299599999992</v>
      </c>
      <c r="AY56" s="171">
        <v>10.996773999999816</v>
      </c>
      <c r="AZ56" s="171">
        <v>11.108358000000159</v>
      </c>
      <c r="BA56" s="171">
        <v>11.217999999999945</v>
      </c>
      <c r="BB56" s="171">
        <v>11.324000000000021</v>
      </c>
      <c r="BC56" s="171">
        <v>11.430000000000055</v>
      </c>
      <c r="BD56" s="171">
        <v>11.531999999999972</v>
      </c>
    </row>
    <row r="57" spans="1:56" x14ac:dyDescent="0.2">
      <c r="A57" s="170" t="s">
        <v>72</v>
      </c>
      <c r="B57" s="171">
        <v>14.550000000000004</v>
      </c>
      <c r="C57" s="171">
        <v>14.960099999999946</v>
      </c>
      <c r="D57" s="171">
        <v>15.37710000000031</v>
      </c>
      <c r="E57" s="171">
        <v>15.804399999999998</v>
      </c>
      <c r="F57" s="171">
        <v>16.247099999999723</v>
      </c>
      <c r="G57" s="171">
        <v>16.709100000000142</v>
      </c>
      <c r="H57" s="171">
        <v>17.190200001999884</v>
      </c>
      <c r="I57" s="171">
        <v>17.69019999699983</v>
      </c>
      <c r="J57" s="171">
        <v>18.212299999000017</v>
      </c>
      <c r="K57" s="171">
        <v>18.760799997999865</v>
      </c>
      <c r="L57" s="171">
        <v>19.337699998999948</v>
      </c>
      <c r="M57" s="171">
        <v>19.943700002000192</v>
      </c>
      <c r="N57" s="171">
        <v>20.575699997999845</v>
      </c>
      <c r="O57" s="171">
        <v>21.228299995999841</v>
      </c>
      <c r="P57" s="171">
        <v>21.893899999999903</v>
      </c>
      <c r="Q57" s="171">
        <v>22.565900000000042</v>
      </c>
      <c r="R57" s="171">
        <v>23.241299999999889</v>
      </c>
      <c r="S57" s="171">
        <v>23.917899999999886</v>
      </c>
      <c r="T57" s="171">
        <v>24.591499999999993</v>
      </c>
      <c r="U57" s="171">
        <v>25.257699999999701</v>
      </c>
      <c r="V57" s="171">
        <v>25.912400000000549</v>
      </c>
      <c r="W57" s="171">
        <v>26.554300000000104</v>
      </c>
      <c r="X57" s="171">
        <v>27.181099999999848</v>
      </c>
      <c r="Y57" s="171">
        <v>27.786299999999599</v>
      </c>
      <c r="Z57" s="171">
        <v>28.362300000000214</v>
      </c>
      <c r="AA57" s="171">
        <v>28.904300000000202</v>
      </c>
      <c r="AB57" s="171">
        <v>29.411399999999372</v>
      </c>
      <c r="AC57" s="171">
        <v>29.8868000000001</v>
      </c>
      <c r="AD57" s="171">
        <v>30.33569999999953</v>
      </c>
      <c r="AE57" s="171">
        <v>30.765600000000347</v>
      </c>
      <c r="AF57" s="171">
        <v>31.183700000000101</v>
      </c>
      <c r="AG57" s="171">
        <v>31.592200000000094</v>
      </c>
      <c r="AH57" s="171">
        <v>31.995000000000569</v>
      </c>
      <c r="AI57" s="171">
        <v>32.403499999999823</v>
      </c>
      <c r="AJ57" s="171">
        <v>32.831100000000617</v>
      </c>
      <c r="AK57" s="171">
        <v>33.288399999999129</v>
      </c>
      <c r="AL57" s="171">
        <v>33.777899999999512</v>
      </c>
      <c r="AM57" s="171">
        <v>34.300100000000796</v>
      </c>
      <c r="AN57" s="171">
        <v>34.860700000001103</v>
      </c>
      <c r="AO57" s="171">
        <v>35.465800000001245</v>
      </c>
      <c r="AP57" s="171">
        <v>36.117599999999022</v>
      </c>
      <c r="AQ57" s="171">
        <v>36.819600000001408</v>
      </c>
      <c r="AR57" s="171">
        <v>37.565799999999591</v>
      </c>
      <c r="AS57" s="171">
        <v>38.33860000000076</v>
      </c>
      <c r="AT57" s="171">
        <v>39.113299999999562</v>
      </c>
      <c r="AU57" s="171">
        <v>39.871500000000438</v>
      </c>
      <c r="AV57" s="171">
        <v>40.606100000000062</v>
      </c>
      <c r="AW57" s="171">
        <v>41.31810000000074</v>
      </c>
      <c r="AX57" s="171">
        <v>42.008053999999305</v>
      </c>
      <c r="AY57" s="171">
        <v>42.679018000000433</v>
      </c>
      <c r="AZ57" s="171">
        <v>43.333254999999319</v>
      </c>
      <c r="BA57" s="171">
        <v>43.969000000000435</v>
      </c>
      <c r="BB57" s="171">
        <v>44.584999999999575</v>
      </c>
      <c r="BC57" s="171">
        <v>45.178999999998993</v>
      </c>
      <c r="BD57" s="171">
        <v>45.752999999999666</v>
      </c>
    </row>
    <row r="58" spans="1:56" x14ac:dyDescent="0.2">
      <c r="A58" s="170" t="s">
        <v>118</v>
      </c>
      <c r="B58" s="171">
        <v>6.0725299999999596</v>
      </c>
      <c r="C58" s="171">
        <v>6.2488400000000333</v>
      </c>
      <c r="D58" s="171">
        <v>6.4287100000000956</v>
      </c>
      <c r="E58" s="171">
        <v>6.6119200000000671</v>
      </c>
      <c r="F58" s="171">
        <v>6.7982099999998145</v>
      </c>
      <c r="G58" s="171">
        <v>6.9873900000002118</v>
      </c>
      <c r="H58" s="171">
        <v>7.1793999999997311</v>
      </c>
      <c r="I58" s="171">
        <v>7.3742299999998391</v>
      </c>
      <c r="J58" s="171">
        <v>7.5719599999998488</v>
      </c>
      <c r="K58" s="171">
        <v>7.7726500000003513</v>
      </c>
      <c r="L58" s="171">
        <v>7.9764400000001086</v>
      </c>
      <c r="M58" s="171">
        <v>8.1831899999998363</v>
      </c>
      <c r="N58" s="171">
        <v>8.3929400000001877</v>
      </c>
      <c r="O58" s="171">
        <v>8.6062099999998356</v>
      </c>
      <c r="P58" s="171">
        <v>8.8237500000001141</v>
      </c>
      <c r="Q58" s="171">
        <v>9.0459800000000925</v>
      </c>
      <c r="R58" s="171">
        <v>9.2729100000005023</v>
      </c>
      <c r="S58" s="171">
        <v>9.5041300000003677</v>
      </c>
      <c r="T58" s="171">
        <v>9.7391799999994983</v>
      </c>
      <c r="U58" s="171">
        <v>9.9773799999998083</v>
      </c>
      <c r="V58" s="171">
        <v>10.218100000000208</v>
      </c>
      <c r="W58" s="171">
        <v>10.460999999999954</v>
      </c>
      <c r="X58" s="171">
        <v>10.705700000000164</v>
      </c>
      <c r="Y58" s="171">
        <v>10.951199999999908</v>
      </c>
      <c r="Z58" s="171">
        <v>11.19650000000011</v>
      </c>
      <c r="AA58" s="171">
        <v>11.44059999999982</v>
      </c>
      <c r="AB58" s="171">
        <v>11.683500000000015</v>
      </c>
      <c r="AC58" s="171">
        <v>11.924999999999963</v>
      </c>
      <c r="AD58" s="171">
        <v>12.163899999999826</v>
      </c>
      <c r="AE58" s="171">
        <v>12.398700000000389</v>
      </c>
      <c r="AF58" s="171">
        <v>12.628599999999542</v>
      </c>
      <c r="AG58" s="171">
        <v>12.852800000000357</v>
      </c>
      <c r="AH58" s="171">
        <v>13.07209999999978</v>
      </c>
      <c r="AI58" s="171">
        <v>13.289600000000323</v>
      </c>
      <c r="AJ58" s="171">
        <v>13.50959999999994</v>
      </c>
      <c r="AK58" s="171">
        <v>13.735200000000301</v>
      </c>
      <c r="AL58" s="171">
        <v>13.967500000000374</v>
      </c>
      <c r="AM58" s="171">
        <v>14.205500000000043</v>
      </c>
      <c r="AN58" s="171">
        <v>14.447599999999943</v>
      </c>
      <c r="AO58" s="171">
        <v>14.691300000000238</v>
      </c>
      <c r="AP58" s="171">
        <v>14.934699999999943</v>
      </c>
      <c r="AQ58" s="171">
        <v>15.177399999999665</v>
      </c>
      <c r="AR58" s="171">
        <v>15.419699999999699</v>
      </c>
      <c r="AS58" s="171">
        <v>15.661499999999766</v>
      </c>
      <c r="AT58" s="171">
        <v>15.903099998999997</v>
      </c>
      <c r="AU58" s="171">
        <v>16.144400002999667</v>
      </c>
      <c r="AV58" s="171">
        <v>16.385100005000087</v>
      </c>
      <c r="AW58" s="171">
        <v>16.62489999600006</v>
      </c>
      <c r="AX58" s="171">
        <v>16.863424997000106</v>
      </c>
      <c r="AY58" s="171">
        <v>17.100443994999942</v>
      </c>
      <c r="AZ58" s="171">
        <v>17.335641999999936</v>
      </c>
      <c r="BA58" s="171">
        <v>17.567999999999966</v>
      </c>
      <c r="BB58" s="171">
        <v>17.800000000000185</v>
      </c>
      <c r="BC58" s="171">
        <v>18.02800000000002</v>
      </c>
      <c r="BD58" s="171">
        <v>18.255000000000514</v>
      </c>
    </row>
    <row r="59" spans="1:56" x14ac:dyDescent="0.2">
      <c r="A59" s="170" t="s">
        <v>119</v>
      </c>
      <c r="B59" s="171">
        <v>35.046300000000052</v>
      </c>
      <c r="C59" s="171">
        <v>35.863400000000546</v>
      </c>
      <c r="D59" s="171">
        <v>36.673599999999475</v>
      </c>
      <c r="E59" s="171">
        <v>37.488099999999541</v>
      </c>
      <c r="F59" s="171">
        <v>38.321999999999775</v>
      </c>
      <c r="G59" s="171">
        <v>39.187700000000277</v>
      </c>
      <c r="H59" s="171">
        <v>40.089000000000496</v>
      </c>
      <c r="I59" s="171">
        <v>41.02649999999965</v>
      </c>
      <c r="J59" s="171">
        <v>42.004700000000014</v>
      </c>
      <c r="K59" s="171">
        <v>43.027800000000333</v>
      </c>
      <c r="L59" s="171">
        <v>44.099099999999808</v>
      </c>
      <c r="M59" s="171">
        <v>45.216500000000416</v>
      </c>
      <c r="N59" s="171">
        <v>46.379600000001815</v>
      </c>
      <c r="O59" s="171">
        <v>47.594600000000611</v>
      </c>
      <c r="P59" s="171">
        <v>48.868999999998771</v>
      </c>
      <c r="Q59" s="171">
        <v>50.205000000000254</v>
      </c>
      <c r="R59" s="171">
        <v>51.60770000000128</v>
      </c>
      <c r="S59" s="171">
        <v>53.066199999998794</v>
      </c>
      <c r="T59" s="171">
        <v>54.547300000000739</v>
      </c>
      <c r="U59" s="171">
        <v>56.006600000000212</v>
      </c>
      <c r="V59" s="171">
        <v>57.412199999999316</v>
      </c>
      <c r="W59" s="171">
        <v>58.752400000000591</v>
      </c>
      <c r="X59" s="171">
        <v>60.035500000001484</v>
      </c>
      <c r="Y59" s="171">
        <v>61.275600000001852</v>
      </c>
      <c r="Z59" s="171">
        <v>62.495700000001648</v>
      </c>
      <c r="AA59" s="171">
        <v>63.714399999999806</v>
      </c>
      <c r="AB59" s="171">
        <v>64.933500000002184</v>
      </c>
      <c r="AC59" s="171">
        <v>66.151099999999289</v>
      </c>
      <c r="AD59" s="171">
        <v>67.378100000003357</v>
      </c>
      <c r="AE59" s="171">
        <v>68.626699999997683</v>
      </c>
      <c r="AF59" s="171">
        <v>69.905999999997277</v>
      </c>
      <c r="AG59" s="171">
        <v>71.226899999997585</v>
      </c>
      <c r="AH59" s="171">
        <v>72.590099999998188</v>
      </c>
      <c r="AI59" s="171">
        <v>73.981900000002511</v>
      </c>
      <c r="AJ59" s="171">
        <v>75.381899999998055</v>
      </c>
      <c r="AK59" s="171">
        <v>76.778099999997437</v>
      </c>
      <c r="AL59" s="171">
        <v>78.15899999999786</v>
      </c>
      <c r="AM59" s="171">
        <v>79.537299999996591</v>
      </c>
      <c r="AN59" s="171">
        <v>80.953900000002491</v>
      </c>
      <c r="AO59" s="171">
        <v>82.465000000000188</v>
      </c>
      <c r="AP59" s="171">
        <v>84.107600000001526</v>
      </c>
      <c r="AQ59" s="171">
        <v>85.897600000001688</v>
      </c>
      <c r="AR59" s="171">
        <v>87.813300000000126</v>
      </c>
      <c r="AS59" s="171">
        <v>89.807400000000328</v>
      </c>
      <c r="AT59" s="171">
        <v>91.812600000000273</v>
      </c>
      <c r="AU59" s="171">
        <v>93.778199999997824</v>
      </c>
      <c r="AV59" s="171">
        <v>95.688699999999272</v>
      </c>
      <c r="AW59" s="171">
        <v>97.553199999998668</v>
      </c>
      <c r="AX59" s="171">
        <v>99.375740999999095</v>
      </c>
      <c r="AY59" s="171">
        <v>101.16874499999894</v>
      </c>
      <c r="AZ59" s="171">
        <v>102.94148399999732</v>
      </c>
      <c r="BA59" s="171">
        <v>104.69199999999854</v>
      </c>
      <c r="BB59" s="171">
        <v>106.41599999999924</v>
      </c>
      <c r="BC59" s="171">
        <v>108.11699999999894</v>
      </c>
      <c r="BD59" s="171">
        <v>109.80000000000136</v>
      </c>
    </row>
    <row r="60" spans="1:56" x14ac:dyDescent="0.2">
      <c r="A60" s="170" t="s">
        <v>122</v>
      </c>
      <c r="B60" s="171">
        <v>1.811879999600027</v>
      </c>
      <c r="C60" s="171">
        <v>1.8612000003999896</v>
      </c>
      <c r="D60" s="171">
        <v>1.9122999995999588</v>
      </c>
      <c r="E60" s="171">
        <v>1.9651600000000773</v>
      </c>
      <c r="F60" s="171">
        <v>2.0197200000999298</v>
      </c>
      <c r="G60" s="171">
        <v>2.0759699996000474</v>
      </c>
      <c r="H60" s="171">
        <v>2.1337199996000122</v>
      </c>
      <c r="I60" s="171">
        <v>2.1930699996999485</v>
      </c>
      <c r="J60" s="171">
        <v>2.2544499999999603</v>
      </c>
      <c r="K60" s="171">
        <v>2.3184900002000304</v>
      </c>
      <c r="L60" s="171">
        <v>2.3855400000000455</v>
      </c>
      <c r="M60" s="171">
        <v>2.4547699999000407</v>
      </c>
      <c r="N60" s="171">
        <v>2.5255200003000007</v>
      </c>
      <c r="O60" s="171">
        <v>2.5984099998000878</v>
      </c>
      <c r="P60" s="171">
        <v>2.6742900001000747</v>
      </c>
      <c r="Q60" s="171">
        <v>2.7531500004000748</v>
      </c>
      <c r="R60" s="171">
        <v>2.8371099997998606</v>
      </c>
      <c r="S60" s="171">
        <v>2.9243499998999658</v>
      </c>
      <c r="T60" s="171">
        <v>3.0063600004998867</v>
      </c>
      <c r="U60" s="171">
        <v>3.0717699999001598</v>
      </c>
      <c r="V60" s="171">
        <v>3.1133099999000442</v>
      </c>
      <c r="W60" s="171">
        <v>3.1272999998999822</v>
      </c>
      <c r="X60" s="171">
        <v>3.1185800003999367</v>
      </c>
      <c r="Y60" s="171">
        <v>3.0990500001999552</v>
      </c>
      <c r="Z60" s="171">
        <v>3.0854399996000672</v>
      </c>
      <c r="AA60" s="171">
        <v>3.0901600000999379</v>
      </c>
      <c r="AB60" s="171">
        <v>3.1163800002999595</v>
      </c>
      <c r="AC60" s="171">
        <v>3.1613500002999881</v>
      </c>
      <c r="AD60" s="171">
        <v>3.2242200001999506</v>
      </c>
      <c r="AE60" s="171">
        <v>3.302259999599968</v>
      </c>
      <c r="AF60" s="171">
        <v>3.3928000000999488</v>
      </c>
      <c r="AG60" s="171">
        <v>3.4971200003999128</v>
      </c>
      <c r="AH60" s="171">
        <v>3.6146400000000205</v>
      </c>
      <c r="AI60" s="171">
        <v>3.738259999999936</v>
      </c>
      <c r="AJ60" s="171">
        <v>3.8586200000000064</v>
      </c>
      <c r="AK60" s="171">
        <v>3.9690100000000896</v>
      </c>
      <c r="AL60" s="171">
        <v>4.0666500000000072</v>
      </c>
      <c r="AM60" s="171">
        <v>4.1533299999998308</v>
      </c>
      <c r="AN60" s="171">
        <v>4.2326400000000843</v>
      </c>
      <c r="AO60" s="171">
        <v>4.3103300000000404</v>
      </c>
      <c r="AP60" s="171">
        <v>4.3908399999998444</v>
      </c>
      <c r="AQ60" s="171">
        <v>4.4746900000000824</v>
      </c>
      <c r="AR60" s="171">
        <v>4.5609799999998968</v>
      </c>
      <c r="AS60" s="171">
        <v>4.6510000000000247</v>
      </c>
      <c r="AT60" s="171">
        <v>4.7460500000001229</v>
      </c>
      <c r="AU60" s="171">
        <v>4.8469799999998715</v>
      </c>
      <c r="AV60" s="171">
        <v>4.954649999999913</v>
      </c>
      <c r="AW60" s="171">
        <v>5.0688300000001441</v>
      </c>
      <c r="AX60" s="171">
        <v>5.1879480000000138</v>
      </c>
      <c r="AY60" s="171">
        <v>5.3096589999998587</v>
      </c>
      <c r="AZ60" s="171">
        <v>5.4322160000001807</v>
      </c>
      <c r="BA60" s="171">
        <v>5.5550000000000397</v>
      </c>
      <c r="BB60" s="171">
        <v>5.6790000000000331</v>
      </c>
      <c r="BC60" s="171">
        <v>5.8030000000001376</v>
      </c>
      <c r="BD60" s="171">
        <v>5.9300000000000566</v>
      </c>
    </row>
    <row r="61" spans="1:56" x14ac:dyDescent="0.2">
      <c r="A61" s="170" t="s">
        <v>243</v>
      </c>
      <c r="B61" s="171">
        <v>7.6873999999999679E-2</v>
      </c>
      <c r="C61" s="171">
        <v>7.6371999999999329E-2</v>
      </c>
      <c r="D61" s="171">
        <v>7.3484999999997372E-2</v>
      </c>
      <c r="E61" s="171">
        <v>7.0403999999999731E-2</v>
      </c>
      <c r="F61" s="171">
        <v>7.0211999999997762E-2</v>
      </c>
      <c r="G61" s="171">
        <v>7.4953999999999632E-2</v>
      </c>
      <c r="H61" s="171">
        <v>8.5618999999999973E-2</v>
      </c>
      <c r="I61" s="171">
        <v>0.10118600000000191</v>
      </c>
      <c r="J61" s="171">
        <v>0.11932999999999694</v>
      </c>
      <c r="K61" s="171">
        <v>0.13669899999999474</v>
      </c>
      <c r="L61" s="171">
        <v>0.15087699999999996</v>
      </c>
      <c r="M61" s="171">
        <v>0.1610619999900044</v>
      </c>
      <c r="N61" s="171">
        <v>0.16805799996999407</v>
      </c>
      <c r="O61" s="171">
        <v>0.17290200004000517</v>
      </c>
      <c r="P61" s="171">
        <v>0.17727300002999763</v>
      </c>
      <c r="Q61" s="171">
        <v>0.18242099999999575</v>
      </c>
      <c r="R61" s="171">
        <v>0.18860800004999553</v>
      </c>
      <c r="S61" s="171">
        <v>0.19543800001000008</v>
      </c>
      <c r="T61" s="171">
        <v>0.20272599995999524</v>
      </c>
      <c r="U61" s="171">
        <v>0.21007999998000124</v>
      </c>
      <c r="V61" s="171">
        <v>0.21725799999999537</v>
      </c>
      <c r="W61" s="171">
        <v>0.22438299994999833</v>
      </c>
      <c r="X61" s="171">
        <v>0.23172700003999536</v>
      </c>
      <c r="Y61" s="171">
        <v>0.23932899998000332</v>
      </c>
      <c r="Z61" s="171">
        <v>0.24725700004999934</v>
      </c>
      <c r="AA61" s="171">
        <v>0.25563399999999581</v>
      </c>
      <c r="AB61" s="171">
        <v>0.26410800001000356</v>
      </c>
      <c r="AC61" s="171">
        <v>0.27283999997000258</v>
      </c>
      <c r="AD61" s="171">
        <v>0.28308300001999986</v>
      </c>
      <c r="AE61" s="171">
        <v>0.29651200005000244</v>
      </c>
      <c r="AF61" s="171">
        <v>0.31411799999999784</v>
      </c>
      <c r="AG61" s="171">
        <v>0.33665099999999604</v>
      </c>
      <c r="AH61" s="171">
        <v>0.36322700001000363</v>
      </c>
      <c r="AI61" s="171">
        <v>0.39116699996000542</v>
      </c>
      <c r="AJ61" s="171">
        <v>0.41679700002000014</v>
      </c>
      <c r="AK61" s="171">
        <v>0.43751500000000054</v>
      </c>
      <c r="AL61" s="171">
        <v>0.45234999999000464</v>
      </c>
      <c r="AM61" s="171">
        <v>0.46220699998999965</v>
      </c>
      <c r="AN61" s="171">
        <v>0.4686329999700023</v>
      </c>
      <c r="AO61" s="171">
        <v>0.47404400000999414</v>
      </c>
      <c r="AP61" s="171">
        <v>0.48027400000000214</v>
      </c>
      <c r="AQ61" s="171">
        <v>0.48764900002999134</v>
      </c>
      <c r="AR61" s="171">
        <v>0.49577199999999433</v>
      </c>
      <c r="AS61" s="171">
        <v>0.50485500001999972</v>
      </c>
      <c r="AT61" s="171">
        <v>0.51499100002999576</v>
      </c>
      <c r="AU61" s="171">
        <v>0.52621600000000512</v>
      </c>
      <c r="AV61" s="171">
        <v>0.53875500003001164</v>
      </c>
      <c r="AW61" s="171">
        <v>0.5526279999799959</v>
      </c>
      <c r="AX61" s="171">
        <v>0.56742099996000528</v>
      </c>
      <c r="AY61" s="171">
        <v>0.58247800002001382</v>
      </c>
      <c r="AZ61" s="171">
        <v>0.59733900000000129</v>
      </c>
      <c r="BA61" s="171">
        <v>0.61200000000000243</v>
      </c>
      <c r="BB61" s="171">
        <v>0.62599999999998668</v>
      </c>
      <c r="BC61" s="171">
        <v>0.63999999999999657</v>
      </c>
      <c r="BD61" s="171">
        <v>0.65399999999999259</v>
      </c>
    </row>
    <row r="62" spans="1:56" x14ac:dyDescent="0.2">
      <c r="A62" s="170" t="s">
        <v>217</v>
      </c>
      <c r="B62" s="171">
        <v>33.980300000000327</v>
      </c>
      <c r="C62" s="171">
        <v>34.363899999998964</v>
      </c>
      <c r="D62" s="171">
        <v>34.760499999999546</v>
      </c>
      <c r="E62" s="171">
        <v>35.165599999999543</v>
      </c>
      <c r="F62" s="171">
        <v>35.572499999999785</v>
      </c>
      <c r="G62" s="171">
        <v>35.975300000000487</v>
      </c>
      <c r="H62" s="171">
        <v>36.373099999999916</v>
      </c>
      <c r="I62" s="171">
        <v>36.76350000000042</v>
      </c>
      <c r="J62" s="171">
        <v>37.137699999999739</v>
      </c>
      <c r="K62" s="171">
        <v>37.484699999999904</v>
      </c>
      <c r="L62" s="171">
        <v>37.796799999999891</v>
      </c>
      <c r="M62" s="171">
        <v>38.071300000000242</v>
      </c>
      <c r="N62" s="171">
        <v>38.309699999999665</v>
      </c>
      <c r="O62" s="171">
        <v>38.514099999999495</v>
      </c>
      <c r="P62" s="171">
        <v>38.688100000000453</v>
      </c>
      <c r="Q62" s="171">
        <v>38.835899999999413</v>
      </c>
      <c r="R62" s="171">
        <v>38.958100003999782</v>
      </c>
      <c r="S62" s="171">
        <v>39.057200005000027</v>
      </c>
      <c r="T62" s="171">
        <v>39.141599994998735</v>
      </c>
      <c r="U62" s="171">
        <v>39.221700003999686</v>
      </c>
      <c r="V62" s="171">
        <v>39.306099997000537</v>
      </c>
      <c r="W62" s="171">
        <v>39.403199999000471</v>
      </c>
      <c r="X62" s="171">
        <v>39.515500003999314</v>
      </c>
      <c r="Y62" s="171">
        <v>39.638599996000394</v>
      </c>
      <c r="Z62" s="171">
        <v>39.764600003999334</v>
      </c>
      <c r="AA62" s="171">
        <v>39.890500002999893</v>
      </c>
      <c r="AB62" s="171">
        <v>40.009299999000056</v>
      </c>
      <c r="AC62" s="171">
        <v>40.131599995999643</v>
      </c>
      <c r="AD62" s="171">
        <v>40.292600000000753</v>
      </c>
      <c r="AE62" s="171">
        <v>40.539700002999851</v>
      </c>
      <c r="AF62" s="171">
        <v>40.903699999000551</v>
      </c>
      <c r="AG62" s="171">
        <v>41.392099996999626</v>
      </c>
      <c r="AH62" s="171">
        <v>41.98550000100029</v>
      </c>
      <c r="AI62" s="171">
        <v>42.653400004000105</v>
      </c>
      <c r="AJ62" s="171">
        <v>43.351700005000211</v>
      </c>
      <c r="AK62" s="171">
        <v>44.042600000000476</v>
      </c>
      <c r="AL62" s="171">
        <v>44.725499999999592</v>
      </c>
      <c r="AM62" s="171">
        <v>45.393899999999434</v>
      </c>
      <c r="AN62" s="171">
        <v>45.997799999999955</v>
      </c>
      <c r="AO62" s="171">
        <v>46.476099999999384</v>
      </c>
      <c r="AP62" s="171">
        <v>46.788599999999498</v>
      </c>
      <c r="AQ62" s="171">
        <v>46.909099999999022</v>
      </c>
      <c r="AR62" s="171">
        <v>46.857399997000037</v>
      </c>
      <c r="AS62" s="171">
        <v>46.697599995000914</v>
      </c>
      <c r="AT62" s="171">
        <v>46.52180000099996</v>
      </c>
      <c r="AU62" s="171">
        <v>46.39770000299977</v>
      </c>
      <c r="AV62" s="171">
        <v>46.347600004000995</v>
      </c>
      <c r="AW62" s="171">
        <v>46.354299995999831</v>
      </c>
      <c r="AX62" s="171">
        <v>46.397452004000421</v>
      </c>
      <c r="AY62" s="171">
        <v>46.441048999000124</v>
      </c>
      <c r="AZ62" s="171">
        <v>46.459218999998576</v>
      </c>
      <c r="BA62" s="171">
        <v>46.448999999998911</v>
      </c>
      <c r="BB62" s="171">
        <v>46.423999999999438</v>
      </c>
      <c r="BC62" s="171">
        <v>46.387000000000803</v>
      </c>
      <c r="BD62" s="171">
        <v>46.346000000000053</v>
      </c>
    </row>
    <row r="63" spans="1:56" x14ac:dyDescent="0.2">
      <c r="A63" s="170" t="s">
        <v>54</v>
      </c>
      <c r="B63" s="171">
        <v>1.3601999999999848</v>
      </c>
      <c r="C63" s="171">
        <v>1.3733099999999525</v>
      </c>
      <c r="D63" s="171">
        <v>1.3860699999999939</v>
      </c>
      <c r="E63" s="171">
        <v>1.3984700000000054</v>
      </c>
      <c r="F63" s="171">
        <v>1.4104700000000345</v>
      </c>
      <c r="G63" s="171">
        <v>1.4220399999999938</v>
      </c>
      <c r="H63" s="171">
        <v>1.4331799999999875</v>
      </c>
      <c r="I63" s="171">
        <v>1.4438899999999733</v>
      </c>
      <c r="J63" s="171">
        <v>1.4542699996000017</v>
      </c>
      <c r="K63" s="171">
        <v>1.4644200003000161</v>
      </c>
      <c r="L63" s="171">
        <v>1.4744399996000166</v>
      </c>
      <c r="M63" s="171">
        <v>1.4838699996000035</v>
      </c>
      <c r="N63" s="171">
        <v>1.4926399999999782</v>
      </c>
      <c r="O63" s="171">
        <v>1.5014199997999622</v>
      </c>
      <c r="P63" s="171">
        <v>1.5112000000999983</v>
      </c>
      <c r="Q63" s="171">
        <v>1.5224000000000326</v>
      </c>
      <c r="R63" s="171">
        <v>1.5360300001999927</v>
      </c>
      <c r="S63" s="171">
        <v>1.5512099999999722</v>
      </c>
      <c r="T63" s="171">
        <v>1.5641899996000204</v>
      </c>
      <c r="U63" s="171">
        <v>1.569969999900011</v>
      </c>
      <c r="V63" s="171">
        <v>1.5652399996000026</v>
      </c>
      <c r="W63" s="171">
        <v>1.5482100000000212</v>
      </c>
      <c r="X63" s="171">
        <v>1.5208099997000182</v>
      </c>
      <c r="Y63" s="171">
        <v>1.4880600000000379</v>
      </c>
      <c r="Z63" s="171">
        <v>1.4570900005000549</v>
      </c>
      <c r="AA63" s="171">
        <v>1.4330199999999607</v>
      </c>
      <c r="AB63" s="171">
        <v>1.4177400000000129</v>
      </c>
      <c r="AC63" s="171">
        <v>1.409669999999938</v>
      </c>
      <c r="AD63" s="171">
        <v>1.4063500000000233</v>
      </c>
      <c r="AE63" s="171">
        <v>1.4037899999999794</v>
      </c>
      <c r="AF63" s="171">
        <v>1.3991100000000058</v>
      </c>
      <c r="AG63" s="171">
        <v>1.3917300000000232</v>
      </c>
      <c r="AH63" s="171">
        <v>1.3827299999999847</v>
      </c>
      <c r="AI63" s="171">
        <v>1.3729100000000478</v>
      </c>
      <c r="AJ63" s="171">
        <v>1.3635700000000215</v>
      </c>
      <c r="AK63" s="171">
        <v>1.3556499999999645</v>
      </c>
      <c r="AL63" s="171">
        <v>1.3492999999999733</v>
      </c>
      <c r="AM63" s="171">
        <v>1.344070000000033</v>
      </c>
      <c r="AN63" s="171">
        <v>1.3397099999999729</v>
      </c>
      <c r="AO63" s="171">
        <v>1.3358299999999397</v>
      </c>
      <c r="AP63" s="171">
        <v>1.3321000000000149</v>
      </c>
      <c r="AQ63" s="171">
        <v>1.3284500000000201</v>
      </c>
      <c r="AR63" s="171">
        <v>1.3249300000000119</v>
      </c>
      <c r="AS63" s="171">
        <v>1.3215599999999941</v>
      </c>
      <c r="AT63" s="171">
        <v>1.3183599999999778</v>
      </c>
      <c r="AU63" s="171">
        <v>1.3153199999999634</v>
      </c>
      <c r="AV63" s="171">
        <v>1.3124400000000118</v>
      </c>
      <c r="AW63" s="171">
        <v>1.3096300000000367</v>
      </c>
      <c r="AX63" s="171">
        <v>1.3067880000000256</v>
      </c>
      <c r="AY63" s="171">
        <v>1.3037980000000338</v>
      </c>
      <c r="AZ63" s="171">
        <v>1.3005590000000127</v>
      </c>
      <c r="BA63" s="171">
        <v>1.2969999999999595</v>
      </c>
      <c r="BB63" s="171">
        <v>1.2929999999999802</v>
      </c>
      <c r="BC63" s="171">
        <v>1.2890000000000517</v>
      </c>
      <c r="BD63" s="171">
        <v>1.2849999999999533</v>
      </c>
    </row>
    <row r="64" spans="1:56" x14ac:dyDescent="0.2">
      <c r="A64" s="170" t="s">
        <v>124</v>
      </c>
      <c r="B64" s="171">
        <v>28.415099994999785</v>
      </c>
      <c r="C64" s="171">
        <v>29.245199999000686</v>
      </c>
      <c r="D64" s="171">
        <v>30.132600001999204</v>
      </c>
      <c r="E64" s="171">
        <v>31.025099996001021</v>
      </c>
      <c r="F64" s="171">
        <v>31.851700000000843</v>
      </c>
      <c r="G64" s="171">
        <v>32.5668000029995</v>
      </c>
      <c r="H64" s="171">
        <v>33.146900002999253</v>
      </c>
      <c r="I64" s="171">
        <v>33.6224000010004</v>
      </c>
      <c r="J64" s="171">
        <v>34.068300001000068</v>
      </c>
      <c r="K64" s="171">
        <v>34.590200002998834</v>
      </c>
      <c r="L64" s="171">
        <v>35.264899997999095</v>
      </c>
      <c r="M64" s="171">
        <v>36.120299996000035</v>
      </c>
      <c r="N64" s="171">
        <v>37.136800002998555</v>
      </c>
      <c r="O64" s="171">
        <v>38.2858999979996</v>
      </c>
      <c r="P64" s="171">
        <v>39.518800002999647</v>
      </c>
      <c r="Q64" s="171">
        <v>40.800299995000572</v>
      </c>
      <c r="R64" s="171">
        <v>42.120700005001126</v>
      </c>
      <c r="S64" s="171">
        <v>43.4933000019997</v>
      </c>
      <c r="T64" s="171">
        <v>44.932099997999515</v>
      </c>
      <c r="U64" s="171">
        <v>46.458900002000767</v>
      </c>
      <c r="V64" s="171">
        <v>48.086500001000381</v>
      </c>
      <c r="W64" s="171">
        <v>49.82109999800052</v>
      </c>
      <c r="X64" s="171">
        <v>51.647800003000178</v>
      </c>
      <c r="Y64" s="171">
        <v>53.532999997999113</v>
      </c>
      <c r="Z64" s="171">
        <v>55.431100003000552</v>
      </c>
      <c r="AA64" s="171">
        <v>57.309899994999448</v>
      </c>
      <c r="AB64" s="171">
        <v>59.155099998000686</v>
      </c>
      <c r="AC64" s="171">
        <v>60.97640000299991</v>
      </c>
      <c r="AD64" s="171">
        <v>62.794200001999286</v>
      </c>
      <c r="AE64" s="171">
        <v>64.640099998000139</v>
      </c>
      <c r="AF64" s="171">
        <v>66.537300001000801</v>
      </c>
      <c r="AG64" s="171">
        <v>68.492299999999702</v>
      </c>
      <c r="AH64" s="171">
        <v>70.497200000000134</v>
      </c>
      <c r="AI64" s="171">
        <v>72.54509999999938</v>
      </c>
      <c r="AJ64" s="171">
        <v>74.624399999999497</v>
      </c>
      <c r="AK64" s="171">
        <v>76.727099999999936</v>
      </c>
      <c r="AL64" s="171">
        <v>78.850700000000771</v>
      </c>
      <c r="AM64" s="171">
        <v>81.000400000000297</v>
      </c>
      <c r="AN64" s="171">
        <v>83.184900000000198</v>
      </c>
      <c r="AO64" s="171">
        <v>85.416299999999211</v>
      </c>
      <c r="AP64" s="171">
        <v>87.70270000000022</v>
      </c>
      <c r="AQ64" s="171">
        <v>90.0468000000008</v>
      </c>
      <c r="AR64" s="171">
        <v>92.444200000000478</v>
      </c>
      <c r="AS64" s="171">
        <v>94.887699999997452</v>
      </c>
      <c r="AT64" s="171">
        <v>97.36680000000365</v>
      </c>
      <c r="AU64" s="171">
        <v>99.873000000004453</v>
      </c>
      <c r="AV64" s="171">
        <v>102.40300000000553</v>
      </c>
      <c r="AW64" s="171">
        <v>104.95699999999577</v>
      </c>
      <c r="AX64" s="171">
        <v>107.53488199999968</v>
      </c>
      <c r="AY64" s="171">
        <v>110.1356349999987</v>
      </c>
      <c r="AZ64" s="171">
        <v>112.75907000000325</v>
      </c>
      <c r="BA64" s="171">
        <v>115.40399999999622</v>
      </c>
      <c r="BB64" s="171">
        <v>118.06499999999883</v>
      </c>
      <c r="BC64" s="171">
        <v>120.74099999999973</v>
      </c>
      <c r="BD64" s="171">
        <v>123.42800000000179</v>
      </c>
    </row>
    <row r="65" spans="1:56" x14ac:dyDescent="0.2">
      <c r="A65" s="170" t="s">
        <v>55</v>
      </c>
      <c r="B65" s="171">
        <v>4.6123700000000465</v>
      </c>
      <c r="C65" s="171">
        <v>4.6293799999999985</v>
      </c>
      <c r="D65" s="171">
        <v>4.6511699999999792</v>
      </c>
      <c r="E65" s="171">
        <v>4.6754599999999353</v>
      </c>
      <c r="F65" s="171">
        <v>4.6987800000000295</v>
      </c>
      <c r="G65" s="171">
        <v>4.7187499999999769</v>
      </c>
      <c r="H65" s="171">
        <v>4.734440000000153</v>
      </c>
      <c r="I65" s="171">
        <v>4.7469300000000096</v>
      </c>
      <c r="J65" s="171">
        <v>4.7582499999999257</v>
      </c>
      <c r="K65" s="171">
        <v>4.7713500000000186</v>
      </c>
      <c r="L65" s="171">
        <v>4.7882399999998135</v>
      </c>
      <c r="M65" s="171">
        <v>4.8098100000000663</v>
      </c>
      <c r="N65" s="171">
        <v>4.8351000000000406</v>
      </c>
      <c r="O65" s="171">
        <v>4.8621800000000377</v>
      </c>
      <c r="P65" s="171">
        <v>4.8882000000000234</v>
      </c>
      <c r="Q65" s="171">
        <v>4.9112200000001085</v>
      </c>
      <c r="R65" s="171">
        <v>4.9303400000000179</v>
      </c>
      <c r="S65" s="171">
        <v>4.9463699999998445</v>
      </c>
      <c r="T65" s="171">
        <v>4.9610899999998068</v>
      </c>
      <c r="U65" s="171">
        <v>4.9771100000000015</v>
      </c>
      <c r="V65" s="171">
        <v>4.99621999999989</v>
      </c>
      <c r="W65" s="171">
        <v>5.0191199999998446</v>
      </c>
      <c r="X65" s="171">
        <v>5.0449300000002255</v>
      </c>
      <c r="Y65" s="171">
        <v>5.0717899997998117</v>
      </c>
      <c r="Z65" s="171">
        <v>5.0971000000000402</v>
      </c>
      <c r="AA65" s="171">
        <v>5.1190099997999532</v>
      </c>
      <c r="AB65" s="171">
        <v>5.1369800002999639</v>
      </c>
      <c r="AC65" s="171">
        <v>5.1517500000000442</v>
      </c>
      <c r="AD65" s="171">
        <v>5.1642399999998672</v>
      </c>
      <c r="AE65" s="171">
        <v>5.175929999900001</v>
      </c>
      <c r="AF65" s="171">
        <v>5.1879500002999759</v>
      </c>
      <c r="AG65" s="171">
        <v>5.2004800001999234</v>
      </c>
      <c r="AH65" s="171">
        <v>5.2133699999000722</v>
      </c>
      <c r="AI65" s="171">
        <v>5.2271000002001857</v>
      </c>
      <c r="AJ65" s="171">
        <v>5.2421900000999164</v>
      </c>
      <c r="AK65" s="171">
        <v>5.2589299999001158</v>
      </c>
      <c r="AL65" s="171">
        <v>5.277569999899951</v>
      </c>
      <c r="AM65" s="171">
        <v>5.298010000400061</v>
      </c>
      <c r="AN65" s="171">
        <v>5.3198999998999543</v>
      </c>
      <c r="AO65" s="171">
        <v>5.3426500000002051</v>
      </c>
      <c r="AP65" s="171">
        <v>5.3657800003997869</v>
      </c>
      <c r="AQ65" s="171">
        <v>5.3892400003998508</v>
      </c>
      <c r="AR65" s="171">
        <v>5.4129800000999664</v>
      </c>
      <c r="AS65" s="171">
        <v>5.4366199998000004</v>
      </c>
      <c r="AT65" s="171">
        <v>5.459719999800023</v>
      </c>
      <c r="AU65" s="171">
        <v>5.4819699999999933</v>
      </c>
      <c r="AV65" s="171">
        <v>5.5031300004999544</v>
      </c>
      <c r="AW65" s="171">
        <v>5.5232300001999866</v>
      </c>
      <c r="AX65" s="171">
        <v>5.5425170001999176</v>
      </c>
      <c r="AY65" s="171">
        <v>5.5613890001999309</v>
      </c>
      <c r="AZ65" s="171">
        <v>5.5801270000000542</v>
      </c>
      <c r="BA65" s="171">
        <v>5.5979999999999119</v>
      </c>
      <c r="BB65" s="171">
        <v>5.6170000000000231</v>
      </c>
      <c r="BC65" s="171">
        <v>5.6349999999999705</v>
      </c>
      <c r="BD65" s="171">
        <v>5.6529999999999339</v>
      </c>
    </row>
    <row r="66" spans="1:56" x14ac:dyDescent="0.2">
      <c r="A66" s="170" t="s">
        <v>127</v>
      </c>
      <c r="B66" s="171">
        <v>0.52052899999998237</v>
      </c>
      <c r="C66" s="171">
        <v>0.53160100000001154</v>
      </c>
      <c r="D66" s="171">
        <v>0.54281400000000712</v>
      </c>
      <c r="E66" s="171">
        <v>0.55410699999998447</v>
      </c>
      <c r="F66" s="171">
        <v>0.56538800000002487</v>
      </c>
      <c r="G66" s="171">
        <v>0.57659499999999519</v>
      </c>
      <c r="H66" s="171">
        <v>0.58752000000000559</v>
      </c>
      <c r="I66" s="171">
        <v>0.59825900000001231</v>
      </c>
      <c r="J66" s="171">
        <v>0.60934499999998892</v>
      </c>
      <c r="K66" s="171">
        <v>0.62153800000002046</v>
      </c>
      <c r="L66" s="171">
        <v>0.63525500000001656</v>
      </c>
      <c r="M66" s="171">
        <v>0.65095499999999418</v>
      </c>
      <c r="N66" s="171">
        <v>0.66819800000000307</v>
      </c>
      <c r="O66" s="171">
        <v>0.68539099999997932</v>
      </c>
      <c r="P66" s="171">
        <v>0.7003659999999714</v>
      </c>
      <c r="Q66" s="171">
        <v>0.71166099999999932</v>
      </c>
      <c r="R66" s="171">
        <v>0.71854799999998931</v>
      </c>
      <c r="S66" s="171">
        <v>0.72172500000000173</v>
      </c>
      <c r="T66" s="171">
        <v>0.72291700000003334</v>
      </c>
      <c r="U66" s="171">
        <v>0.72462400000000693</v>
      </c>
      <c r="V66" s="171">
        <v>0.72862800000003014</v>
      </c>
      <c r="W66" s="171">
        <v>0.73547300000001503</v>
      </c>
      <c r="X66" s="171">
        <v>0.74453100000002403</v>
      </c>
      <c r="Y66" s="171">
        <v>0.7550259999999821</v>
      </c>
      <c r="Z66" s="171">
        <v>0.76566700000003662</v>
      </c>
      <c r="AA66" s="171">
        <v>0.77549800000000302</v>
      </c>
      <c r="AB66" s="171">
        <v>0.78447599999998274</v>
      </c>
      <c r="AC66" s="171">
        <v>0.79286000000002099</v>
      </c>
      <c r="AD66" s="171">
        <v>0.80031500000000921</v>
      </c>
      <c r="AE66" s="171">
        <v>0.80649400000004734</v>
      </c>
      <c r="AF66" s="171">
        <v>0.81122300000002545</v>
      </c>
      <c r="AG66" s="171">
        <v>0.81421799999997235</v>
      </c>
      <c r="AH66" s="171">
        <v>0.81569100000004346</v>
      </c>
      <c r="AI66" s="171">
        <v>0.81662799999998503</v>
      </c>
      <c r="AJ66" s="171">
        <v>0.81835399999998293</v>
      </c>
      <c r="AK66" s="171">
        <v>0.82181699999997082</v>
      </c>
      <c r="AL66" s="171">
        <v>0.82741099999998824</v>
      </c>
      <c r="AM66" s="171">
        <v>0.83481199999999955</v>
      </c>
      <c r="AN66" s="171">
        <v>0.84334000000002918</v>
      </c>
      <c r="AO66" s="171">
        <v>0.85196699999997916</v>
      </c>
      <c r="AP66" s="171">
        <v>0.85995000000001054</v>
      </c>
      <c r="AQ66" s="171">
        <v>0.86708600000000946</v>
      </c>
      <c r="AR66" s="171">
        <v>0.87359600000001769</v>
      </c>
      <c r="AS66" s="171">
        <v>0.87971500000002434</v>
      </c>
      <c r="AT66" s="171">
        <v>0.885805999999984</v>
      </c>
      <c r="AU66" s="171">
        <v>0.89214899999996755</v>
      </c>
      <c r="AV66" s="171">
        <v>0.89875999999999057</v>
      </c>
      <c r="AW66" s="171">
        <v>0.90550199999999392</v>
      </c>
      <c r="AX66" s="171">
        <v>0.9122410000000033</v>
      </c>
      <c r="AY66" s="171">
        <v>0.91875700000000282</v>
      </c>
      <c r="AZ66" s="171">
        <v>0.92491499999994486</v>
      </c>
      <c r="BA66" s="171">
        <v>0.93000000000001248</v>
      </c>
      <c r="BB66" s="171">
        <v>0.93599999999999373</v>
      </c>
      <c r="BC66" s="171">
        <v>0.94200000000000317</v>
      </c>
      <c r="BD66" s="171">
        <v>0.94599999999997997</v>
      </c>
    </row>
    <row r="67" spans="1:56" x14ac:dyDescent="0.2">
      <c r="A67" s="170" t="s">
        <v>125</v>
      </c>
      <c r="B67" s="171">
        <v>2.001000000000001E-3</v>
      </c>
      <c r="C67" s="171">
        <v>1.9709999999999277E-3</v>
      </c>
      <c r="D67" s="171">
        <v>1.969000000000028E-3</v>
      </c>
      <c r="E67" s="171">
        <v>1.9389999999999681E-3</v>
      </c>
      <c r="F67" s="171">
        <v>1.9350000000000628E-3</v>
      </c>
      <c r="G67" s="171">
        <v>1.9170000000000285E-3</v>
      </c>
      <c r="H67" s="171">
        <v>1.9030000000000225E-3</v>
      </c>
      <c r="I67" s="171">
        <v>1.8859999999999643E-3</v>
      </c>
      <c r="J67" s="171">
        <v>1.8760000000000283E-3</v>
      </c>
      <c r="K67" s="171">
        <v>1.8650000000000133E-3</v>
      </c>
      <c r="L67" s="171">
        <v>1.8480000000000169E-3</v>
      </c>
      <c r="M67" s="171">
        <v>1.8529999999999938E-3</v>
      </c>
      <c r="N67" s="171">
        <v>1.8430000000000119E-3</v>
      </c>
      <c r="O67" s="171">
        <v>1.8469999999999448E-3</v>
      </c>
      <c r="P67" s="171">
        <v>1.8499999999999708E-3</v>
      </c>
      <c r="Q67" s="171">
        <v>1.854999999999971E-3</v>
      </c>
      <c r="R67" s="171">
        <v>1.8650000000000112E-3</v>
      </c>
      <c r="S67" s="171">
        <v>1.880999999999989E-3</v>
      </c>
      <c r="T67" s="171">
        <v>1.905999999999993E-3</v>
      </c>
      <c r="U67" s="171">
        <v>1.9409999999999853E-3</v>
      </c>
      <c r="V67" s="171">
        <v>1.9889999999999648E-3</v>
      </c>
      <c r="W67" s="171">
        <v>2.0629999999999993E-3</v>
      </c>
      <c r="X67" s="171">
        <v>2.1419999999999881E-3</v>
      </c>
      <c r="Y67" s="171">
        <v>2.2359999999999728E-3</v>
      </c>
      <c r="Z67" s="171">
        <v>2.3330000000000017E-3</v>
      </c>
      <c r="AA67" s="171">
        <v>2.4350000000000578E-3</v>
      </c>
      <c r="AB67" s="171">
        <v>2.5379999999999518E-3</v>
      </c>
      <c r="AC67" s="171">
        <v>2.6369999999999567E-3</v>
      </c>
      <c r="AD67" s="171">
        <v>2.7359999999999928E-3</v>
      </c>
      <c r="AE67" s="171">
        <v>2.8149999999999564E-3</v>
      </c>
      <c r="AF67" s="171">
        <v>2.8820000000000516E-3</v>
      </c>
      <c r="AG67" s="171">
        <v>2.9240000000000468E-3</v>
      </c>
      <c r="AH67" s="171">
        <v>2.947000000000023E-3</v>
      </c>
      <c r="AI67" s="171">
        <v>2.9509999999998678E-3</v>
      </c>
      <c r="AJ67" s="171">
        <v>2.9540000000001271E-3</v>
      </c>
      <c r="AK67" s="171">
        <v>2.9389999999999477E-3</v>
      </c>
      <c r="AL67" s="171">
        <v>2.9210000000000325E-3</v>
      </c>
      <c r="AM67" s="171">
        <v>2.9069999999999114E-3</v>
      </c>
      <c r="AN67" s="171">
        <v>2.8850000000000065E-3</v>
      </c>
      <c r="AO67" s="171">
        <v>2.8670000000000158E-3</v>
      </c>
      <c r="AP67" s="171">
        <v>2.8519999999999488E-3</v>
      </c>
      <c r="AQ67" s="171">
        <v>2.8559999999999402E-3</v>
      </c>
      <c r="AR67" s="171">
        <v>2.8580000000000402E-3</v>
      </c>
      <c r="AS67" s="171">
        <v>2.8700000000000535E-3</v>
      </c>
      <c r="AT67" s="171">
        <v>2.8870000000000466E-3</v>
      </c>
      <c r="AU67" s="171">
        <v>2.8980000000000841E-3</v>
      </c>
      <c r="AV67" s="171">
        <v>2.9099999999999209E-3</v>
      </c>
      <c r="AW67" s="171">
        <v>2.9099999999999248E-3</v>
      </c>
      <c r="AX67" s="171">
        <v>2.9219999999999602E-3</v>
      </c>
      <c r="AY67" s="171">
        <v>2.9210000000000256E-3</v>
      </c>
      <c r="AZ67" s="171">
        <v>2.9250000000000309E-3</v>
      </c>
      <c r="BA67" s="171">
        <v>3.0000000000000178E-3</v>
      </c>
      <c r="BB67" s="171">
        <v>3.0000000000000174E-3</v>
      </c>
      <c r="BC67" s="171">
        <v>3.0000000000000486E-3</v>
      </c>
      <c r="BD67" s="171">
        <v>3.0000000000000794E-3</v>
      </c>
    </row>
    <row r="68" spans="1:56" x14ac:dyDescent="0.2">
      <c r="A68" s="170" t="s">
        <v>128</v>
      </c>
      <c r="B68" s="171">
        <v>50.843800000000144</v>
      </c>
      <c r="C68" s="171">
        <v>51.273499999999906</v>
      </c>
      <c r="D68" s="171">
        <v>51.739799999999704</v>
      </c>
      <c r="E68" s="171">
        <v>52.212300000000013</v>
      </c>
      <c r="F68" s="171">
        <v>52.646200000000455</v>
      </c>
      <c r="G68" s="171">
        <v>53.010699999999659</v>
      </c>
      <c r="H68" s="171">
        <v>53.295800000000128</v>
      </c>
      <c r="I68" s="171">
        <v>53.516200000000111</v>
      </c>
      <c r="J68" s="171">
        <v>53.696499999999503</v>
      </c>
      <c r="K68" s="171">
        <v>53.872399999999814</v>
      </c>
      <c r="L68" s="171">
        <v>54.070799999999963</v>
      </c>
      <c r="M68" s="171">
        <v>54.298000000000258</v>
      </c>
      <c r="N68" s="171">
        <v>54.547700000000908</v>
      </c>
      <c r="O68" s="171">
        <v>54.817799999999323</v>
      </c>
      <c r="P68" s="171">
        <v>55.102700000000766</v>
      </c>
      <c r="Q68" s="171">
        <v>55.397500000000491</v>
      </c>
      <c r="R68" s="171">
        <v>55.70449999999957</v>
      </c>
      <c r="S68" s="171">
        <v>56.024499999999442</v>
      </c>
      <c r="T68" s="171">
        <v>56.348199999999252</v>
      </c>
      <c r="U68" s="171">
        <v>56.663200000000501</v>
      </c>
      <c r="V68" s="171">
        <v>56.960799999999139</v>
      </c>
      <c r="W68" s="171">
        <v>57.237699999999833</v>
      </c>
      <c r="X68" s="171">
        <v>57.496999999999794</v>
      </c>
      <c r="Y68" s="171">
        <v>57.744800000000083</v>
      </c>
      <c r="Z68" s="171">
        <v>57.990700000000729</v>
      </c>
      <c r="AA68" s="171">
        <v>58.241800000000232</v>
      </c>
      <c r="AB68" s="171">
        <v>58.499700000000018</v>
      </c>
      <c r="AC68" s="171">
        <v>58.763400000000367</v>
      </c>
      <c r="AD68" s="171">
        <v>59.03489999999973</v>
      </c>
      <c r="AE68" s="171">
        <v>59.316100000000162</v>
      </c>
      <c r="AF68" s="171">
        <v>59.608199999999293</v>
      </c>
      <c r="AG68" s="171">
        <v>59.911300000000281</v>
      </c>
      <c r="AH68" s="171">
        <v>60.225100000000758</v>
      </c>
      <c r="AI68" s="171">
        <v>60.550100000000704</v>
      </c>
      <c r="AJ68" s="171">
        <v>60.886600000000485</v>
      </c>
      <c r="AK68" s="171">
        <v>61.233899999999124</v>
      </c>
      <c r="AL68" s="171">
        <v>61.592900000000469</v>
      </c>
      <c r="AM68" s="171">
        <v>61.960900000000485</v>
      </c>
      <c r="AN68" s="171">
        <v>62.329600000000916</v>
      </c>
      <c r="AO68" s="171">
        <v>62.687499999999091</v>
      </c>
      <c r="AP68" s="171">
        <v>63.026700000001078</v>
      </c>
      <c r="AQ68" s="171">
        <v>63.343599999999057</v>
      </c>
      <c r="AR68" s="171">
        <v>63.639900000000011</v>
      </c>
      <c r="AS68" s="171">
        <v>63.919899999999622</v>
      </c>
      <c r="AT68" s="171">
        <v>64.190599999999591</v>
      </c>
      <c r="AU68" s="171">
        <v>64.457200000000455</v>
      </c>
      <c r="AV68" s="171">
        <v>64.72069999999988</v>
      </c>
      <c r="AW68" s="171">
        <v>64.979499999999561</v>
      </c>
      <c r="AX68" s="171">
        <v>65.233270999999462</v>
      </c>
      <c r="AY68" s="171">
        <v>65.480709999999135</v>
      </c>
      <c r="AZ68" s="171">
        <v>65.721164999999786</v>
      </c>
      <c r="BA68" s="171">
        <v>65.954999999999075</v>
      </c>
      <c r="BB68" s="171">
        <v>66.183000000000604</v>
      </c>
      <c r="BC68" s="171">
        <v>66.405000000000186</v>
      </c>
      <c r="BD68" s="171">
        <v>66.625000000000469</v>
      </c>
    </row>
    <row r="69" spans="1:56" x14ac:dyDescent="0.2">
      <c r="A69" s="170" t="s">
        <v>126</v>
      </c>
      <c r="B69" s="171">
        <v>3.9083000000000423E-2</v>
      </c>
      <c r="C69" s="171">
        <v>3.9536999999999642E-2</v>
      </c>
      <c r="D69" s="171">
        <v>4.0008999999999302E-2</v>
      </c>
      <c r="E69" s="171">
        <v>4.0486000000000334E-2</v>
      </c>
      <c r="F69" s="171">
        <v>4.0955000000000352E-2</v>
      </c>
      <c r="G69" s="171">
        <v>4.140699999999823E-2</v>
      </c>
      <c r="H69" s="171">
        <v>4.1848000000001571E-2</v>
      </c>
      <c r="I69" s="171">
        <v>4.2275000000001124E-2</v>
      </c>
      <c r="J69" s="171">
        <v>4.2693000000001174E-2</v>
      </c>
      <c r="K69" s="171">
        <v>4.3101000000001104E-2</v>
      </c>
      <c r="L69" s="171">
        <v>4.3513999999999282E-2</v>
      </c>
      <c r="M69" s="171">
        <v>4.3916999999999103E-2</v>
      </c>
      <c r="N69" s="171">
        <v>4.4306999999999076E-2</v>
      </c>
      <c r="O69" s="171">
        <v>4.469999999999906E-2</v>
      </c>
      <c r="P69" s="171">
        <v>4.5122000000001335E-2</v>
      </c>
      <c r="Q69" s="171">
        <v>4.5573000000000884E-2</v>
      </c>
      <c r="R69" s="171">
        <v>4.6076999999998508E-2</v>
      </c>
      <c r="S69" s="171">
        <v>4.6621000000001411E-2</v>
      </c>
      <c r="T69" s="171">
        <v>4.7117000000000298E-2</v>
      </c>
      <c r="U69" s="171">
        <v>4.7465999999999724E-2</v>
      </c>
      <c r="V69" s="171">
        <v>4.7594000000000525E-2</v>
      </c>
      <c r="W69" s="171">
        <v>4.7456999999998625E-2</v>
      </c>
      <c r="X69" s="171">
        <v>4.7101000000000726E-2</v>
      </c>
      <c r="Y69" s="171">
        <v>4.6639999999999453E-2</v>
      </c>
      <c r="Z69" s="171">
        <v>4.6250000000000208E-2</v>
      </c>
      <c r="AA69" s="171">
        <v>4.6039999999999262E-2</v>
      </c>
      <c r="AB69" s="171">
        <v>4.6058000000001362E-2</v>
      </c>
      <c r="AC69" s="171">
        <v>4.6251000000001284E-2</v>
      </c>
      <c r="AD69" s="171">
        <v>4.6580000000000288E-2</v>
      </c>
      <c r="AE69" s="171">
        <v>4.6937000000001575E-2</v>
      </c>
      <c r="AF69" s="171">
        <v>4.7257999999999301E-2</v>
      </c>
      <c r="AG69" s="171">
        <v>4.7525999999999471E-2</v>
      </c>
      <c r="AH69" s="171">
        <v>4.776899999999952E-2</v>
      </c>
      <c r="AI69" s="171">
        <v>4.797400000000121E-2</v>
      </c>
      <c r="AJ69" s="171">
        <v>4.814300000000072E-2</v>
      </c>
      <c r="AK69" s="171">
        <v>4.8284999999999467E-2</v>
      </c>
      <c r="AL69" s="171">
        <v>4.8383000000000016E-2</v>
      </c>
      <c r="AM69" s="171">
        <v>4.8447999999999367E-2</v>
      </c>
      <c r="AN69" s="171">
        <v>4.8485000000000639E-2</v>
      </c>
      <c r="AO69" s="171">
        <v>4.8517000000000705E-2</v>
      </c>
      <c r="AP69" s="171">
        <v>4.8550000000000232E-2</v>
      </c>
      <c r="AQ69" s="171">
        <v>4.860800000000038E-2</v>
      </c>
      <c r="AR69" s="171">
        <v>4.8666000000001278E-2</v>
      </c>
      <c r="AS69" s="171">
        <v>4.8747000000001442E-2</v>
      </c>
      <c r="AT69" s="171">
        <v>4.8842000000000142E-2</v>
      </c>
      <c r="AU69" s="171">
        <v>4.896500000000005E-2</v>
      </c>
      <c r="AV69" s="171">
        <v>4.9117000000000056E-2</v>
      </c>
      <c r="AW69" s="171">
        <v>4.9290000000001347E-2</v>
      </c>
      <c r="AX69" s="171">
        <v>4.9489000000000637E-2</v>
      </c>
      <c r="AY69" s="171">
        <v>4.969200000000093E-2</v>
      </c>
      <c r="AZ69" s="171">
        <v>4.9896000000000523E-2</v>
      </c>
      <c r="BA69" s="171">
        <v>5.0000000000001196E-2</v>
      </c>
      <c r="BB69" s="171">
        <v>5.0999999999999587E-2</v>
      </c>
      <c r="BC69" s="171">
        <v>5.1000000000000774E-2</v>
      </c>
      <c r="BD69" s="171">
        <v>5.0999999999999449E-2</v>
      </c>
    </row>
    <row r="70" spans="1:56" x14ac:dyDescent="0.2">
      <c r="A70" s="170" t="s">
        <v>131</v>
      </c>
      <c r="B70" s="171">
        <v>0.59011800000001702</v>
      </c>
      <c r="C70" s="171">
        <v>0.60173099999997504</v>
      </c>
      <c r="D70" s="171">
        <v>0.61312300000000608</v>
      </c>
      <c r="E70" s="171">
        <v>0.62462100000000309</v>
      </c>
      <c r="F70" s="171">
        <v>0.63669599999999416</v>
      </c>
      <c r="G70" s="171">
        <v>0.64971600000000029</v>
      </c>
      <c r="H70" s="171">
        <v>0.66377000000000219</v>
      </c>
      <c r="I70" s="171">
        <v>0.67877400000000809</v>
      </c>
      <c r="J70" s="171">
        <v>0.69473199999999546</v>
      </c>
      <c r="K70" s="171">
        <v>0.71153300000000597</v>
      </c>
      <c r="L70" s="171">
        <v>0.72915900000000222</v>
      </c>
      <c r="M70" s="171">
        <v>0.74758700000000144</v>
      </c>
      <c r="N70" s="171">
        <v>0.76685500000000995</v>
      </c>
      <c r="O70" s="171">
        <v>0.78701299999999885</v>
      </c>
      <c r="P70" s="171">
        <v>0.80808300000000277</v>
      </c>
      <c r="Q70" s="171">
        <v>0.83008499999999763</v>
      </c>
      <c r="R70" s="171">
        <v>0.8530270000000032</v>
      </c>
      <c r="S70" s="171">
        <v>0.87686299999999795</v>
      </c>
      <c r="T70" s="171">
        <v>0.90145799999999998</v>
      </c>
      <c r="U70" s="171">
        <v>0.92662199999999351</v>
      </c>
      <c r="V70" s="171">
        <v>0.95221199999999051</v>
      </c>
      <c r="W70" s="171">
        <v>0.97822300000000573</v>
      </c>
      <c r="X70" s="171">
        <v>1.0046799999999974</v>
      </c>
      <c r="Y70" s="171">
        <v>1.0314999999999888</v>
      </c>
      <c r="Z70" s="171">
        <v>1.058660000000007</v>
      </c>
      <c r="AA70" s="171">
        <v>1.0861399999999972</v>
      </c>
      <c r="AB70" s="171">
        <v>1.1139899999999963</v>
      </c>
      <c r="AC70" s="171">
        <v>1.1423200000000062</v>
      </c>
      <c r="AD70" s="171">
        <v>1.1712199999999862</v>
      </c>
      <c r="AE70" s="171">
        <v>1.2007699999999948</v>
      </c>
      <c r="AF70" s="171">
        <v>1.2311200000000067</v>
      </c>
      <c r="AG70" s="171">
        <v>1.2622600004000026</v>
      </c>
      <c r="AH70" s="171">
        <v>1.2944100002000072</v>
      </c>
      <c r="AI70" s="171">
        <v>1.3281499996000001</v>
      </c>
      <c r="AJ70" s="171">
        <v>1.3641999996000023</v>
      </c>
      <c r="AK70" s="171">
        <v>1.4031299999000211</v>
      </c>
      <c r="AL70" s="171">
        <v>1.4448399996000121</v>
      </c>
      <c r="AM70" s="171">
        <v>1.4891900001999723</v>
      </c>
      <c r="AN70" s="171">
        <v>1.5364099998999854</v>
      </c>
      <c r="AO70" s="171">
        <v>1.5867500001999928</v>
      </c>
      <c r="AP70" s="171">
        <v>1.6402100000000024</v>
      </c>
      <c r="AQ70" s="171">
        <v>1.6971000000000023</v>
      </c>
      <c r="AR70" s="171">
        <v>1.7568200004000207</v>
      </c>
      <c r="AS70" s="171">
        <v>1.817270000400024</v>
      </c>
      <c r="AT70" s="171">
        <v>1.8757100001999822</v>
      </c>
      <c r="AU70" s="171">
        <v>1.9301699999000217</v>
      </c>
      <c r="AV70" s="171">
        <v>1.9797900005000089</v>
      </c>
      <c r="AW70" s="171">
        <v>2.0251400002999866</v>
      </c>
      <c r="AX70" s="171">
        <v>2.0675609998000408</v>
      </c>
      <c r="AY70" s="171">
        <v>2.1090989998999894</v>
      </c>
      <c r="AZ70" s="171">
        <v>2.1512889999999576</v>
      </c>
      <c r="BA70" s="171">
        <v>2.1940000000000244</v>
      </c>
      <c r="BB70" s="171">
        <v>2.2380000000000462</v>
      </c>
      <c r="BC70" s="171">
        <v>2.2829999999999693</v>
      </c>
      <c r="BD70" s="171">
        <v>2.3270000000000128</v>
      </c>
    </row>
    <row r="71" spans="1:56" x14ac:dyDescent="0.2">
      <c r="A71" s="170" t="s">
        <v>238</v>
      </c>
      <c r="B71" s="171">
        <v>55.634899999998304</v>
      </c>
      <c r="C71" s="171">
        <v>55.809800000001125</v>
      </c>
      <c r="D71" s="171">
        <v>55.953300000000816</v>
      </c>
      <c r="E71" s="171">
        <v>56.066799999999468</v>
      </c>
      <c r="F71" s="171">
        <v>56.152200000001017</v>
      </c>
      <c r="G71" s="171">
        <v>56.211899999998515</v>
      </c>
      <c r="H71" s="171">
        <v>56.247399999997782</v>
      </c>
      <c r="I71" s="171">
        <v>56.261999999999318</v>
      </c>
      <c r="J71" s="171">
        <v>56.263699999999439</v>
      </c>
      <c r="K71" s="171">
        <v>56.262099999999933</v>
      </c>
      <c r="L71" s="171">
        <v>56.265499999998113</v>
      </c>
      <c r="M71" s="171">
        <v>56.276299999998749</v>
      </c>
      <c r="N71" s="171">
        <v>56.296200000002791</v>
      </c>
      <c r="O71" s="171">
        <v>56.330900000001066</v>
      </c>
      <c r="P71" s="171">
        <v>56.386199999999747</v>
      </c>
      <c r="Q71" s="171">
        <v>56.466099999997162</v>
      </c>
      <c r="R71" s="171">
        <v>56.574299999997301</v>
      </c>
      <c r="S71" s="171">
        <v>56.709200000002305</v>
      </c>
      <c r="T71" s="171">
        <v>56.862899999997424</v>
      </c>
      <c r="U71" s="171">
        <v>57.023699999997369</v>
      </c>
      <c r="V71" s="171">
        <v>57.18330000000082</v>
      </c>
      <c r="W71" s="171">
        <v>57.339399999999976</v>
      </c>
      <c r="X71" s="171">
        <v>57.494500000000777</v>
      </c>
      <c r="Y71" s="171">
        <v>57.650499999999695</v>
      </c>
      <c r="Z71" s="171">
        <v>57.810799999999539</v>
      </c>
      <c r="AA71" s="171">
        <v>57.97830000000036</v>
      </c>
      <c r="AB71" s="171">
        <v>58.156700000000306</v>
      </c>
      <c r="AC71" s="171">
        <v>58.34670000000046</v>
      </c>
      <c r="AD71" s="171">
        <v>58.544899999999913</v>
      </c>
      <c r="AE71" s="171">
        <v>58.746700000000118</v>
      </c>
      <c r="AF71" s="171">
        <v>58.950800000000193</v>
      </c>
      <c r="AG71" s="171">
        <v>59.149300000000459</v>
      </c>
      <c r="AH71" s="171">
        <v>59.348999999999329</v>
      </c>
      <c r="AI71" s="171">
        <v>59.580199999999763</v>
      </c>
      <c r="AJ71" s="171">
        <v>59.884099999999819</v>
      </c>
      <c r="AK71" s="171">
        <v>60.286799999999765</v>
      </c>
      <c r="AL71" s="171">
        <v>60.802799999999756</v>
      </c>
      <c r="AM71" s="171">
        <v>61.414700000000551</v>
      </c>
      <c r="AN71" s="171">
        <v>62.076199999999616</v>
      </c>
      <c r="AO71" s="171">
        <v>62.722600000000057</v>
      </c>
      <c r="AP71" s="171">
        <v>63.306799999999718</v>
      </c>
      <c r="AQ71" s="171">
        <v>63.811899999999866</v>
      </c>
      <c r="AR71" s="171">
        <v>64.250299999999697</v>
      </c>
      <c r="AS71" s="171">
        <v>64.641100000000819</v>
      </c>
      <c r="AT71" s="171">
        <v>65.015699999999185</v>
      </c>
      <c r="AU71" s="171">
        <v>65.397099999999128</v>
      </c>
      <c r="AV71" s="171">
        <v>65.788599999999676</v>
      </c>
      <c r="AW71" s="171">
        <v>66.181600000000628</v>
      </c>
      <c r="AX71" s="171">
        <v>66.573504000000526</v>
      </c>
      <c r="AY71" s="171">
        <v>66.95901599999938</v>
      </c>
      <c r="AZ71" s="171">
        <v>67.334207999998441</v>
      </c>
      <c r="BA71" s="171">
        <v>67.699000000000893</v>
      </c>
      <c r="BB71" s="171">
        <v>68.057000000000713</v>
      </c>
      <c r="BC71" s="171">
        <v>68.405000000001408</v>
      </c>
      <c r="BD71" s="171">
        <v>68.744999999998868</v>
      </c>
    </row>
    <row r="72" spans="1:56" x14ac:dyDescent="0.2">
      <c r="A72" s="170" t="s">
        <v>132</v>
      </c>
      <c r="B72" s="171">
        <v>4.7133199999999791</v>
      </c>
      <c r="C72" s="171">
        <v>4.7581499999999757</v>
      </c>
      <c r="D72" s="171">
        <v>4.7935499999999394</v>
      </c>
      <c r="E72" s="171">
        <v>4.8221599999999842</v>
      </c>
      <c r="F72" s="171">
        <v>4.8478500000000198</v>
      </c>
      <c r="G72" s="171">
        <v>4.8736199999999865</v>
      </c>
      <c r="H72" s="171">
        <v>4.9001799999999909</v>
      </c>
      <c r="I72" s="171">
        <v>4.927239999999947</v>
      </c>
      <c r="J72" s="171">
        <v>4.9554999999999669</v>
      </c>
      <c r="K72" s="171">
        <v>4.985559999999948</v>
      </c>
      <c r="L72" s="171">
        <v>5.0178199999999409</v>
      </c>
      <c r="M72" s="171">
        <v>5.0512300000000208</v>
      </c>
      <c r="N72" s="171">
        <v>5.0855100000000553</v>
      </c>
      <c r="O72" s="171">
        <v>5.1223799999999562</v>
      </c>
      <c r="P72" s="171">
        <v>5.1641400000000237</v>
      </c>
      <c r="Q72" s="171">
        <v>5.2114399999999659</v>
      </c>
      <c r="R72" s="171">
        <v>5.2668299999999926</v>
      </c>
      <c r="S72" s="171">
        <v>5.327230000000009</v>
      </c>
      <c r="T72" s="171">
        <v>5.3809100000000463</v>
      </c>
      <c r="U72" s="171">
        <v>5.4121499999999001</v>
      </c>
      <c r="V72" s="171">
        <v>5.4103699999999506</v>
      </c>
      <c r="W72" s="171">
        <v>5.3706499999999302</v>
      </c>
      <c r="X72" s="171">
        <v>5.2980899999999052</v>
      </c>
      <c r="Y72" s="171">
        <v>5.2046299999999892</v>
      </c>
      <c r="Z72" s="171">
        <v>5.1076699999998292</v>
      </c>
      <c r="AA72" s="171">
        <v>5.0200599999999769</v>
      </c>
      <c r="AB72" s="171">
        <v>4.9455700000000116</v>
      </c>
      <c r="AC72" s="171">
        <v>4.8812499999999996</v>
      </c>
      <c r="AD72" s="171">
        <v>4.8251900000000765</v>
      </c>
      <c r="AE72" s="171">
        <v>4.7731699999997943</v>
      </c>
      <c r="AF72" s="171">
        <v>4.7220600000001882</v>
      </c>
      <c r="AG72" s="171">
        <v>4.6721600000000336</v>
      </c>
      <c r="AH72" s="171">
        <v>4.6248800000000232</v>
      </c>
      <c r="AI72" s="171">
        <v>4.5790799999999416</v>
      </c>
      <c r="AJ72" s="171">
        <v>4.5333300000000412</v>
      </c>
      <c r="AK72" s="171">
        <v>4.4865499999999248</v>
      </c>
      <c r="AL72" s="171">
        <v>4.4388999999998342</v>
      </c>
      <c r="AM72" s="171">
        <v>4.3905300000000782</v>
      </c>
      <c r="AN72" s="171">
        <v>4.3405099999998358</v>
      </c>
      <c r="AO72" s="171">
        <v>4.2877000000000693</v>
      </c>
      <c r="AP72" s="171">
        <v>4.2316600000000575</v>
      </c>
      <c r="AQ72" s="171">
        <v>4.1712599999998865</v>
      </c>
      <c r="AR72" s="171">
        <v>4.107720000000052</v>
      </c>
      <c r="AS72" s="171">
        <v>4.0459099999999459</v>
      </c>
      <c r="AT72" s="171">
        <v>3.9923499999999565</v>
      </c>
      <c r="AU72" s="171">
        <v>3.951519999999868</v>
      </c>
      <c r="AV72" s="171">
        <v>3.9254100000000203</v>
      </c>
      <c r="AW72" s="171">
        <v>3.9120599999997792</v>
      </c>
      <c r="AX72" s="171">
        <v>3.9071310000000836</v>
      </c>
      <c r="AY72" s="171">
        <v>3.904204000000127</v>
      </c>
      <c r="AZ72" s="171">
        <v>3.8985289999999564</v>
      </c>
      <c r="BA72" s="171">
        <v>3.888000000000063</v>
      </c>
      <c r="BB72" s="171">
        <v>3.8759999999999515</v>
      </c>
      <c r="BC72" s="171">
        <v>3.8610000000001077</v>
      </c>
      <c r="BD72" s="171">
        <v>3.8449999999998816</v>
      </c>
    </row>
    <row r="73" spans="1:56" x14ac:dyDescent="0.2">
      <c r="A73" s="170" t="s">
        <v>133</v>
      </c>
      <c r="B73" s="171">
        <v>8.5969800000002685</v>
      </c>
      <c r="C73" s="171">
        <v>8.8272699999999826</v>
      </c>
      <c r="D73" s="171">
        <v>9.0835700000001296</v>
      </c>
      <c r="E73" s="171">
        <v>9.350110000000047</v>
      </c>
      <c r="F73" s="171">
        <v>9.6042800000001041</v>
      </c>
      <c r="G73" s="171">
        <v>9.8314100000000213</v>
      </c>
      <c r="H73" s="171">
        <v>10.023499999999986</v>
      </c>
      <c r="I73" s="171">
        <v>10.189900000000106</v>
      </c>
      <c r="J73" s="171">
        <v>10.354499999999838</v>
      </c>
      <c r="K73" s="171">
        <v>10.550800000000134</v>
      </c>
      <c r="L73" s="171">
        <v>10.801999999999996</v>
      </c>
      <c r="M73" s="171">
        <v>11.117600000000175</v>
      </c>
      <c r="N73" s="171">
        <v>11.488100000000031</v>
      </c>
      <c r="O73" s="171">
        <v>11.89510000000009</v>
      </c>
      <c r="P73" s="171">
        <v>12.311199999999831</v>
      </c>
      <c r="Q73" s="171">
        <v>12.716199999999944</v>
      </c>
      <c r="R73" s="171">
        <v>13.104300000000013</v>
      </c>
      <c r="S73" s="171">
        <v>13.481400000000269</v>
      </c>
      <c r="T73" s="171">
        <v>13.85419999999994</v>
      </c>
      <c r="U73" s="171">
        <v>14.23390000000003</v>
      </c>
      <c r="V73" s="171">
        <v>14.628299999999893</v>
      </c>
      <c r="W73" s="171">
        <v>15.03950000000046</v>
      </c>
      <c r="X73" s="171">
        <v>15.463900000000146</v>
      </c>
      <c r="Y73" s="171">
        <v>15.896399999999929</v>
      </c>
      <c r="Z73" s="171">
        <v>16.330200000000168</v>
      </c>
      <c r="AA73" s="171">
        <v>16.760499996000057</v>
      </c>
      <c r="AB73" s="171">
        <v>17.185599997000367</v>
      </c>
      <c r="AC73" s="171">
        <v>17.608800003999864</v>
      </c>
      <c r="AD73" s="171">
        <v>18.036499999000018</v>
      </c>
      <c r="AE73" s="171">
        <v>18.477599996000105</v>
      </c>
      <c r="AF73" s="171">
        <v>18.938800002999812</v>
      </c>
      <c r="AG73" s="171">
        <v>19.421599996999927</v>
      </c>
      <c r="AH73" s="171">
        <v>19.924499996000112</v>
      </c>
      <c r="AI73" s="171">
        <v>20.446799998000358</v>
      </c>
      <c r="AJ73" s="171">
        <v>20.986499997999722</v>
      </c>
      <c r="AK73" s="171">
        <v>21.54199999999987</v>
      </c>
      <c r="AL73" s="171">
        <v>22.113400000000127</v>
      </c>
      <c r="AM73" s="171">
        <v>22.70019999999996</v>
      </c>
      <c r="AN73" s="171">
        <v>23.298600000000032</v>
      </c>
      <c r="AO73" s="171">
        <v>23.903799999999983</v>
      </c>
      <c r="AP73" s="171">
        <v>24.512099999999933</v>
      </c>
      <c r="AQ73" s="171">
        <v>25.121800000000821</v>
      </c>
      <c r="AR73" s="171">
        <v>25.732999999999954</v>
      </c>
      <c r="AS73" s="171">
        <v>26.346300000000525</v>
      </c>
      <c r="AT73" s="171">
        <v>26.962599999998954</v>
      </c>
      <c r="AU73" s="171">
        <v>27.582800000000745</v>
      </c>
      <c r="AV73" s="171">
        <v>28.206700000000438</v>
      </c>
      <c r="AW73" s="171">
        <v>28.833599999999301</v>
      </c>
      <c r="AX73" s="171">
        <v>29.463643000000467</v>
      </c>
      <c r="AY73" s="171">
        <v>30.096970000000031</v>
      </c>
      <c r="AZ73" s="171">
        <v>30.733755000000471</v>
      </c>
      <c r="BA73" s="171">
        <v>31.373999999999988</v>
      </c>
      <c r="BB73" s="171">
        <v>32.018000000000114</v>
      </c>
      <c r="BC73" s="171">
        <v>32.664999999999232</v>
      </c>
      <c r="BD73" s="171">
        <v>33.316000000000294</v>
      </c>
    </row>
    <row r="74" spans="1:56" x14ac:dyDescent="0.2">
      <c r="A74" s="170" t="s">
        <v>134</v>
      </c>
      <c r="B74" s="171">
        <v>2.8560000000000314E-2</v>
      </c>
      <c r="C74" s="171">
        <v>2.8868999999999451E-2</v>
      </c>
      <c r="D74" s="171">
        <v>2.9103999999999904E-2</v>
      </c>
      <c r="E74" s="171">
        <v>2.9278000000000109E-2</v>
      </c>
      <c r="F74" s="171">
        <v>2.9427000000000002E-2</v>
      </c>
      <c r="G74" s="171">
        <v>2.9577999999999747E-2</v>
      </c>
      <c r="H74" s="171">
        <v>2.9741999999999696E-2</v>
      </c>
      <c r="I74" s="171">
        <v>2.9901999999999658E-2</v>
      </c>
      <c r="J74" s="171">
        <v>3.0048999999999902E-2</v>
      </c>
      <c r="K74" s="171">
        <v>3.0177000000000297E-2</v>
      </c>
      <c r="L74" s="171">
        <v>3.0272000000000448E-2</v>
      </c>
      <c r="M74" s="171">
        <v>3.0333999999999819E-2</v>
      </c>
      <c r="N74" s="171">
        <v>3.0381000000000189E-2</v>
      </c>
      <c r="O74" s="171">
        <v>3.0382999999999789E-2</v>
      </c>
      <c r="P74" s="171">
        <v>3.0324999999999443E-2</v>
      </c>
      <c r="Q74" s="171">
        <v>3.0207000000000303E-2</v>
      </c>
      <c r="R74" s="171">
        <v>3.0004000000000131E-2</v>
      </c>
      <c r="S74" s="171">
        <v>2.974399999999966E-2</v>
      </c>
      <c r="T74" s="171">
        <v>2.9469000000000425E-2</v>
      </c>
      <c r="U74" s="171">
        <v>2.926200000000027E-2</v>
      </c>
      <c r="V74" s="171">
        <v>2.9164000000000335E-2</v>
      </c>
      <c r="W74" s="171">
        <v>2.9212000000000213E-2</v>
      </c>
      <c r="X74" s="171">
        <v>2.9378999999999558E-2</v>
      </c>
      <c r="Y74" s="171">
        <v>2.9622999999999913E-2</v>
      </c>
      <c r="Z74" s="171">
        <v>2.9894999999999883E-2</v>
      </c>
      <c r="AA74" s="171">
        <v>3.0147000000000292E-2</v>
      </c>
      <c r="AB74" s="171">
        <v>3.038200000000036E-2</v>
      </c>
      <c r="AC74" s="171">
        <v>3.0593999999999556E-2</v>
      </c>
      <c r="AD74" s="171">
        <v>3.0800999999999121E-2</v>
      </c>
      <c r="AE74" s="171">
        <v>3.0990999999999106E-2</v>
      </c>
      <c r="AF74" s="171">
        <v>3.117999999999916E-2</v>
      </c>
      <c r="AG74" s="171">
        <v>3.1373999999999007E-2</v>
      </c>
      <c r="AH74" s="171">
        <v>3.1544000000001439E-2</v>
      </c>
      <c r="AI74" s="171">
        <v>3.171999999999895E-2</v>
      </c>
      <c r="AJ74" s="171">
        <v>3.1896000000000813E-2</v>
      </c>
      <c r="AK74" s="171">
        <v>3.2084999999998642E-2</v>
      </c>
      <c r="AL74" s="171">
        <v>3.2295999999999575E-2</v>
      </c>
      <c r="AM74" s="171">
        <v>3.2509999999999289E-2</v>
      </c>
      <c r="AN74" s="171">
        <v>3.2732000000000157E-2</v>
      </c>
      <c r="AO74" s="171">
        <v>3.2955999999999194E-2</v>
      </c>
      <c r="AP74" s="171">
        <v>3.3188999999999906E-2</v>
      </c>
      <c r="AQ74" s="171">
        <v>3.3404999999999116E-2</v>
      </c>
      <c r="AR74" s="171">
        <v>3.3622999999998626E-2</v>
      </c>
      <c r="AS74" s="171">
        <v>3.3830999999999646E-2</v>
      </c>
      <c r="AT74" s="171">
        <v>3.4038000000000769E-2</v>
      </c>
      <c r="AU74" s="171">
        <v>3.4227999999999967E-2</v>
      </c>
      <c r="AV74" s="171">
        <v>3.4408000000000376E-2</v>
      </c>
      <c r="AW74" s="171">
        <v>3.4571000000000011E-2</v>
      </c>
      <c r="AX74" s="171">
        <v>3.4733000000000659E-2</v>
      </c>
      <c r="AY74" s="171">
        <v>3.4878999999999667E-2</v>
      </c>
      <c r="AZ74" s="171">
        <v>3.5000000000000822E-2</v>
      </c>
      <c r="BA74" s="171">
        <v>3.5000000000000815E-2</v>
      </c>
      <c r="BB74" s="171">
        <v>3.5000000000000274E-2</v>
      </c>
      <c r="BC74" s="171">
        <v>3.4999999999999157E-2</v>
      </c>
      <c r="BD74" s="171">
        <v>3.5000000000000003E-2</v>
      </c>
    </row>
    <row r="75" spans="1:56" x14ac:dyDescent="0.2">
      <c r="A75" s="170" t="s">
        <v>139</v>
      </c>
      <c r="B75" s="171">
        <v>4.2197699999999774</v>
      </c>
      <c r="C75" s="171">
        <v>4.2638400000997976</v>
      </c>
      <c r="D75" s="171">
        <v>4.2980899995002018</v>
      </c>
      <c r="E75" s="171">
        <v>4.3243600004998761</v>
      </c>
      <c r="F75" s="171">
        <v>4.3455500004001539</v>
      </c>
      <c r="G75" s="171">
        <v>4.3645100004000579</v>
      </c>
      <c r="H75" s="171">
        <v>4.3816000003001498</v>
      </c>
      <c r="I75" s="171">
        <v>4.3984799998999948</v>
      </c>
      <c r="J75" s="171">
        <v>4.4211300005001393</v>
      </c>
      <c r="K75" s="171">
        <v>4.4570799999999835</v>
      </c>
      <c r="L75" s="171">
        <v>4.5118999999999065</v>
      </c>
      <c r="M75" s="171">
        <v>4.5897799999999451</v>
      </c>
      <c r="N75" s="171">
        <v>4.6905999999999235</v>
      </c>
      <c r="O75" s="171">
        <v>4.8104999999999229</v>
      </c>
      <c r="P75" s="171">
        <v>4.9431399999999446</v>
      </c>
      <c r="Q75" s="171">
        <v>5.0847699999998603</v>
      </c>
      <c r="R75" s="171">
        <v>5.2297999999998712</v>
      </c>
      <c r="S75" s="171">
        <v>5.3814799999999412</v>
      </c>
      <c r="T75" s="171">
        <v>5.5548800000000389</v>
      </c>
      <c r="U75" s="171">
        <v>5.7706499999999004</v>
      </c>
      <c r="V75" s="171">
        <v>6.0410900000001027</v>
      </c>
      <c r="W75" s="171">
        <v>6.3743300000001399</v>
      </c>
      <c r="X75" s="171">
        <v>6.7588399999999167</v>
      </c>
      <c r="Y75" s="171">
        <v>7.1632399999999361</v>
      </c>
      <c r="Z75" s="171">
        <v>7.5442899999999549</v>
      </c>
      <c r="AA75" s="171">
        <v>7.8711700000003395</v>
      </c>
      <c r="AB75" s="171">
        <v>8.1325499999998545</v>
      </c>
      <c r="AC75" s="171">
        <v>8.3379899999999658</v>
      </c>
      <c r="AD75" s="171">
        <v>8.503300000000074</v>
      </c>
      <c r="AE75" s="171">
        <v>8.6537700000003746</v>
      </c>
      <c r="AF75" s="171">
        <v>8.8085500000001264</v>
      </c>
      <c r="AG75" s="171">
        <v>8.9711400000002879</v>
      </c>
      <c r="AH75" s="171">
        <v>9.1373400000000835</v>
      </c>
      <c r="AI75" s="171">
        <v>9.3098499999998765</v>
      </c>
      <c r="AJ75" s="171">
        <v>9.4902300000000412</v>
      </c>
      <c r="AK75" s="171">
        <v>9.6797499999999435</v>
      </c>
      <c r="AL75" s="171">
        <v>9.8814300000003463</v>
      </c>
      <c r="AM75" s="171">
        <v>10.09670000000005</v>
      </c>
      <c r="AN75" s="171">
        <v>10.323099999999933</v>
      </c>
      <c r="AO75" s="171">
        <v>10.556500000000227</v>
      </c>
      <c r="AP75" s="171">
        <v>10.794200000000087</v>
      </c>
      <c r="AQ75" s="171">
        <v>11.035200000000289</v>
      </c>
      <c r="AR75" s="171">
        <v>11.281499999999623</v>
      </c>
      <c r="AS75" s="171">
        <v>11.536600000000428</v>
      </c>
      <c r="AT75" s="171">
        <v>11.805500000000073</v>
      </c>
      <c r="AU75" s="171">
        <v>12.091500000000233</v>
      </c>
      <c r="AV75" s="171">
        <v>12.395899999999864</v>
      </c>
      <c r="AW75" s="171">
        <v>12.717200000000114</v>
      </c>
      <c r="AX75" s="171">
        <v>13.052607999999937</v>
      </c>
      <c r="AY75" s="171">
        <v>13.398180000000025</v>
      </c>
      <c r="AZ75" s="171">
        <v>13.750825999999993</v>
      </c>
      <c r="BA75" s="171">
        <v>14.109999999999932</v>
      </c>
      <c r="BB75" s="171">
        <v>14.475000000000158</v>
      </c>
      <c r="BC75" s="171">
        <v>14.848000000000285</v>
      </c>
      <c r="BD75" s="171">
        <v>15.225999999999814</v>
      </c>
    </row>
    <row r="76" spans="1:56" x14ac:dyDescent="0.2">
      <c r="A76" s="170" t="s">
        <v>137</v>
      </c>
      <c r="B76" s="171">
        <v>0.31933400000000284</v>
      </c>
      <c r="C76" s="171">
        <v>0.32175300000000967</v>
      </c>
      <c r="D76" s="171">
        <v>0.32372199998000301</v>
      </c>
      <c r="E76" s="171">
        <v>0.32522399996999701</v>
      </c>
      <c r="F76" s="171">
        <v>0.32628499994999643</v>
      </c>
      <c r="G76" s="171">
        <v>0.32696600000000087</v>
      </c>
      <c r="H76" s="171">
        <v>0.32719999997000826</v>
      </c>
      <c r="I76" s="171">
        <v>0.32712799995999936</v>
      </c>
      <c r="J76" s="171">
        <v>0.32722399996000329</v>
      </c>
      <c r="K76" s="171">
        <v>0.32809499999000524</v>
      </c>
      <c r="L76" s="171">
        <v>0.33017699999999867</v>
      </c>
      <c r="M76" s="171">
        <v>0.33362499996999712</v>
      </c>
      <c r="N76" s="171">
        <v>0.33829599996000348</v>
      </c>
      <c r="O76" s="171">
        <v>0.34389199999000186</v>
      </c>
      <c r="P76" s="171">
        <v>0.34997099999999504</v>
      </c>
      <c r="Q76" s="171">
        <v>0.35617099999999902</v>
      </c>
      <c r="R76" s="171">
        <v>0.36246100000000797</v>
      </c>
      <c r="S76" s="171">
        <v>0.36885999999001207</v>
      </c>
      <c r="T76" s="171">
        <v>0.37507999999000186</v>
      </c>
      <c r="U76" s="171">
        <v>0.38082499999000174</v>
      </c>
      <c r="V76" s="171">
        <v>0.38587800000000072</v>
      </c>
      <c r="W76" s="171">
        <v>0.39006899996000927</v>
      </c>
      <c r="X76" s="171">
        <v>0.39346499997000606</v>
      </c>
      <c r="Y76" s="171">
        <v>0.39642900002000608</v>
      </c>
      <c r="Z76" s="171">
        <v>0.39946999999000538</v>
      </c>
      <c r="AA76" s="171">
        <v>0.40293699999998883</v>
      </c>
      <c r="AB76" s="171">
        <v>0.40697700001699405</v>
      </c>
      <c r="AC76" s="171">
        <v>0.41144399999500708</v>
      </c>
      <c r="AD76" s="171">
        <v>0.41608899999500493</v>
      </c>
      <c r="AE76" s="171">
        <v>0.42058200001399126</v>
      </c>
      <c r="AF76" s="171">
        <v>0.42464600000000113</v>
      </c>
      <c r="AG76" s="171">
        <v>0.42821999997100119</v>
      </c>
      <c r="AH76" s="171">
        <v>0.43135899995998572</v>
      </c>
      <c r="AI76" s="171">
        <v>0.43419100004998595</v>
      </c>
      <c r="AJ76" s="171">
        <v>0.43688500004799186</v>
      </c>
      <c r="AK76" s="171">
        <v>0.43955200000000627</v>
      </c>
      <c r="AL76" s="171">
        <v>0.44225700000100809</v>
      </c>
      <c r="AM76" s="171">
        <v>0.44490999998500946</v>
      </c>
      <c r="AN76" s="171">
        <v>0.44734499996000154</v>
      </c>
      <c r="AO76" s="171">
        <v>0.44933299995399417</v>
      </c>
      <c r="AP76" s="171">
        <v>0.45071799999999013</v>
      </c>
      <c r="AQ76" s="171">
        <v>0.45144700003200172</v>
      </c>
      <c r="AR76" s="171">
        <v>0.45160199996701095</v>
      </c>
      <c r="AS76" s="171">
        <v>0.45133800000101693</v>
      </c>
      <c r="AT76" s="171">
        <v>0.45088399998598594</v>
      </c>
      <c r="AU76" s="171">
        <v>0.45041800000000065</v>
      </c>
      <c r="AV76" s="171">
        <v>0.44997499995199597</v>
      </c>
      <c r="AW76" s="171">
        <v>0.44956800002198394</v>
      </c>
      <c r="AX76" s="171">
        <v>0.44917300003200172</v>
      </c>
      <c r="AY76" s="171">
        <v>0.44879799999101111</v>
      </c>
      <c r="AZ76" s="171">
        <v>0.44842700000000801</v>
      </c>
      <c r="BA76" s="171">
        <v>0.44799999999999712</v>
      </c>
      <c r="BB76" s="171">
        <v>0.44800000000000584</v>
      </c>
      <c r="BC76" s="171">
        <v>0.44800000000001128</v>
      </c>
      <c r="BD76" s="171">
        <v>0.44699999999998297</v>
      </c>
    </row>
    <row r="77" spans="1:56" x14ac:dyDescent="0.2">
      <c r="A77" s="170" t="s">
        <v>227</v>
      </c>
      <c r="B77" s="171">
        <v>0.44728499999999849</v>
      </c>
      <c r="C77" s="171">
        <v>0.46019399996000909</v>
      </c>
      <c r="D77" s="171">
        <v>0.47453900000000487</v>
      </c>
      <c r="E77" s="171">
        <v>0.48986099999999771</v>
      </c>
      <c r="F77" s="171">
        <v>0.50551200000000263</v>
      </c>
      <c r="G77" s="171">
        <v>0.52107000000000558</v>
      </c>
      <c r="H77" s="171">
        <v>0.53640899999998948</v>
      </c>
      <c r="I77" s="171">
        <v>0.55181699999999423</v>
      </c>
      <c r="J77" s="171">
        <v>0.56783100000000075</v>
      </c>
      <c r="K77" s="171">
        <v>0.58515700000000359</v>
      </c>
      <c r="L77" s="171">
        <v>0.60436899999999572</v>
      </c>
      <c r="M77" s="171">
        <v>0.62541099999998717</v>
      </c>
      <c r="N77" s="171">
        <v>0.6482099999999934</v>
      </c>
      <c r="O77" s="171">
        <v>0.67323800000001754</v>
      </c>
      <c r="P77" s="171">
        <v>0.70110400000000628</v>
      </c>
      <c r="Q77" s="171">
        <v>0.7320960000000134</v>
      </c>
      <c r="R77" s="171">
        <v>0.76658899999999863</v>
      </c>
      <c r="S77" s="171">
        <v>0.80412499999999143</v>
      </c>
      <c r="T77" s="171">
        <v>0.84305000000002606</v>
      </c>
      <c r="U77" s="171">
        <v>0.88113799999998588</v>
      </c>
      <c r="V77" s="171">
        <v>0.91680800000002627</v>
      </c>
      <c r="W77" s="171">
        <v>0.94949299999998404</v>
      </c>
      <c r="X77" s="171">
        <v>0.97971799999999765</v>
      </c>
      <c r="Y77" s="171">
        <v>1.0083599999999682</v>
      </c>
      <c r="Z77" s="171">
        <v>1.0368299999999697</v>
      </c>
      <c r="AA77" s="171">
        <v>1.0662199999999775</v>
      </c>
      <c r="AB77" s="171">
        <v>1.0967100000000332</v>
      </c>
      <c r="AC77" s="171">
        <v>1.1281700000000123</v>
      </c>
      <c r="AD77" s="171">
        <v>1.1609399999999996</v>
      </c>
      <c r="AE77" s="171">
        <v>1.195419999999958</v>
      </c>
      <c r="AF77" s="171">
        <v>1.2318400000000134</v>
      </c>
      <c r="AG77" s="171">
        <v>1.2704900000000079</v>
      </c>
      <c r="AH77" s="171">
        <v>1.3113499999999794</v>
      </c>
      <c r="AI77" s="171">
        <v>1.3541899999999796</v>
      </c>
      <c r="AJ77" s="171">
        <v>1.3985700000000236</v>
      </c>
      <c r="AK77" s="171">
        <v>1.444200000000011</v>
      </c>
      <c r="AL77" s="171">
        <v>1.4910199999999867</v>
      </c>
      <c r="AM77" s="171">
        <v>1.5391199999999827</v>
      </c>
      <c r="AN77" s="171">
        <v>1.5885699999999716</v>
      </c>
      <c r="AO77" s="171">
        <v>1.6395600000000128</v>
      </c>
      <c r="AP77" s="171">
        <v>1.692149999999996</v>
      </c>
      <c r="AQ77" s="171">
        <v>1.7463599999999708</v>
      </c>
      <c r="AR77" s="171">
        <v>1.8021199996999691</v>
      </c>
      <c r="AS77" s="171">
        <v>1.859320000299989</v>
      </c>
      <c r="AT77" s="171">
        <v>1.9178500002999761</v>
      </c>
      <c r="AU77" s="171">
        <v>1.9775899999999653</v>
      </c>
      <c r="AV77" s="171">
        <v>2.0385000001999733</v>
      </c>
      <c r="AW77" s="171">
        <v>2.1005700003999781</v>
      </c>
      <c r="AX77" s="171">
        <v>2.1637650002000042</v>
      </c>
      <c r="AY77" s="171">
        <v>2.228075000099965</v>
      </c>
      <c r="AZ77" s="171">
        <v>2.2934930000000611</v>
      </c>
      <c r="BA77" s="171">
        <v>2.3599999999999448</v>
      </c>
      <c r="BB77" s="171">
        <v>2.4269999999999792</v>
      </c>
      <c r="BC77" s="171">
        <v>2.4959999999999987</v>
      </c>
      <c r="BD77" s="171">
        <v>2.565999999999987</v>
      </c>
    </row>
    <row r="78" spans="1:56" x14ac:dyDescent="0.2">
      <c r="A78" s="170" t="s">
        <v>140</v>
      </c>
      <c r="B78" s="171">
        <v>0.71182699999999732</v>
      </c>
      <c r="C78" s="171">
        <v>0.72625600000000157</v>
      </c>
      <c r="D78" s="171">
        <v>0.74149000000000764</v>
      </c>
      <c r="E78" s="171">
        <v>0.75628000000000051</v>
      </c>
      <c r="F78" s="171">
        <v>0.76894500000000909</v>
      </c>
      <c r="G78" s="171">
        <v>0.77846999999998812</v>
      </c>
      <c r="H78" s="171">
        <v>0.78415600000000052</v>
      </c>
      <c r="I78" s="171">
        <v>0.78675400000000195</v>
      </c>
      <c r="J78" s="171">
        <v>0.78849500000000705</v>
      </c>
      <c r="K78" s="171">
        <v>0.79246199999999489</v>
      </c>
      <c r="L78" s="171">
        <v>0.80085400000000473</v>
      </c>
      <c r="M78" s="171">
        <v>0.81450699999999465</v>
      </c>
      <c r="N78" s="171">
        <v>0.83266800000000651</v>
      </c>
      <c r="O78" s="171">
        <v>0.85411299999999879</v>
      </c>
      <c r="P78" s="171">
        <v>0.8768730000000049</v>
      </c>
      <c r="Q78" s="171">
        <v>0.89950900000000367</v>
      </c>
      <c r="R78" s="171">
        <v>0.92162599999999117</v>
      </c>
      <c r="S78" s="171">
        <v>0.94361699999997484</v>
      </c>
      <c r="T78" s="171">
        <v>0.96574200000000099</v>
      </c>
      <c r="U78" s="171">
        <v>0.98852000000001838</v>
      </c>
      <c r="V78" s="171">
        <v>1.0122800000000058</v>
      </c>
      <c r="W78" s="171">
        <v>1.0371499999999889</v>
      </c>
      <c r="X78" s="171">
        <v>1.0627999999999735</v>
      </c>
      <c r="Y78" s="171">
        <v>1.08856999999999</v>
      </c>
      <c r="Z78" s="171">
        <v>1.11353999999999</v>
      </c>
      <c r="AA78" s="171">
        <v>1.1371200000000241</v>
      </c>
      <c r="AB78" s="171">
        <v>1.1590599999999727</v>
      </c>
      <c r="AC78" s="171">
        <v>1.1797300000000195</v>
      </c>
      <c r="AD78" s="171">
        <v>1.1999099999999907</v>
      </c>
      <c r="AE78" s="171">
        <v>1.2207900000000131</v>
      </c>
      <c r="AF78" s="171">
        <v>1.2432299999999803</v>
      </c>
      <c r="AG78" s="171">
        <v>1.2675099999999992</v>
      </c>
      <c r="AH78" s="171">
        <v>1.2935200000000162</v>
      </c>
      <c r="AI78" s="171">
        <v>1.3211999999999922</v>
      </c>
      <c r="AJ78" s="171">
        <v>1.3503499999999804</v>
      </c>
      <c r="AK78" s="171">
        <v>1.3808400000000309</v>
      </c>
      <c r="AL78" s="171">
        <v>1.4126700000000367</v>
      </c>
      <c r="AM78" s="171">
        <v>1.445959999999981</v>
      </c>
      <c r="AN78" s="171">
        <v>1.4808399999999895</v>
      </c>
      <c r="AO78" s="171">
        <v>1.5174499999999587</v>
      </c>
      <c r="AP78" s="171">
        <v>1.5558799999999946</v>
      </c>
      <c r="AQ78" s="171">
        <v>1.5961499999999922</v>
      </c>
      <c r="AR78" s="171">
        <v>1.6381400000000288</v>
      </c>
      <c r="AS78" s="171">
        <v>1.6814900000000381</v>
      </c>
      <c r="AT78" s="171">
        <v>1.7257400000000309</v>
      </c>
      <c r="AU78" s="171">
        <v>1.7705299998999631</v>
      </c>
      <c r="AV78" s="171">
        <v>1.8156999997000367</v>
      </c>
      <c r="AW78" s="171">
        <v>1.8612799999999974</v>
      </c>
      <c r="AX78" s="171">
        <v>1.9072680003999565</v>
      </c>
      <c r="AY78" s="171">
        <v>1.9537229997000551</v>
      </c>
      <c r="AZ78" s="171">
        <v>2.0006940000000308</v>
      </c>
      <c r="BA78" s="171">
        <v>2.0479999999999348</v>
      </c>
      <c r="BB78" s="171">
        <v>2.0959999999999681</v>
      </c>
      <c r="BC78" s="171">
        <v>2.1439999999999726</v>
      </c>
      <c r="BD78" s="171">
        <v>2.1929999999999619</v>
      </c>
    </row>
    <row r="79" spans="1:56" x14ac:dyDescent="0.2">
      <c r="A79" s="170" t="s">
        <v>121</v>
      </c>
      <c r="B79" s="171">
        <v>0.30651500000000148</v>
      </c>
      <c r="C79" s="171">
        <v>0.30166599997001126</v>
      </c>
      <c r="D79" s="171">
        <v>0.29258499997999932</v>
      </c>
      <c r="E79" s="171">
        <v>0.28102100001000191</v>
      </c>
      <c r="F79" s="171">
        <v>0.26942599995999161</v>
      </c>
      <c r="G79" s="171">
        <v>0.25974699999999207</v>
      </c>
      <c r="H79" s="171">
        <v>0.25219400000999476</v>
      </c>
      <c r="I79" s="171">
        <v>0.24667699999000575</v>
      </c>
      <c r="J79" s="171">
        <v>0.24448499995999812</v>
      </c>
      <c r="K79" s="171">
        <v>0.24707799996000049</v>
      </c>
      <c r="L79" s="171">
        <v>0.25532500000000519</v>
      </c>
      <c r="M79" s="171">
        <v>0.27006300003000172</v>
      </c>
      <c r="N79" s="171">
        <v>0.29061700002999435</v>
      </c>
      <c r="O79" s="171">
        <v>0.31447500001999296</v>
      </c>
      <c r="P79" s="171">
        <v>0.33808600002999689</v>
      </c>
      <c r="Q79" s="171">
        <v>0.35889599999998639</v>
      </c>
      <c r="R79" s="171">
        <v>0.37602400000000641</v>
      </c>
      <c r="S79" s="171">
        <v>0.39017299999999633</v>
      </c>
      <c r="T79" s="171">
        <v>0.40232599999999824</v>
      </c>
      <c r="U79" s="171">
        <v>0.41413799999999934</v>
      </c>
      <c r="V79" s="171">
        <v>0.42684599999998979</v>
      </c>
      <c r="W79" s="171">
        <v>0.44062399999999668</v>
      </c>
      <c r="X79" s="171">
        <v>0.45514799999999989</v>
      </c>
      <c r="Y79" s="171">
        <v>0.47061000000000569</v>
      </c>
      <c r="Z79" s="171">
        <v>0.48714000000000673</v>
      </c>
      <c r="AA79" s="171">
        <v>0.50487099999997798</v>
      </c>
      <c r="AB79" s="171">
        <v>0.523998999999993</v>
      </c>
      <c r="AC79" s="171">
        <v>0.54463599999999668</v>
      </c>
      <c r="AD79" s="171">
        <v>0.5666730000000032</v>
      </c>
      <c r="AE79" s="171">
        <v>0.58993800000001062</v>
      </c>
      <c r="AF79" s="171">
        <v>0.61432300000000817</v>
      </c>
      <c r="AG79" s="171">
        <v>0.6397620000000025</v>
      </c>
      <c r="AH79" s="171">
        <v>0.66640700000000375</v>
      </c>
      <c r="AI79" s="171">
        <v>0.69461099999999942</v>
      </c>
      <c r="AJ79" s="171">
        <v>0.72481700000000548</v>
      </c>
      <c r="AK79" s="171">
        <v>0.75731700000000624</v>
      </c>
      <c r="AL79" s="171">
        <v>0.79221699999999295</v>
      </c>
      <c r="AM79" s="171">
        <v>0.82932699999999493</v>
      </c>
      <c r="AN79" s="171">
        <v>0.86841800000000224</v>
      </c>
      <c r="AO79" s="171">
        <v>0.90911100000000566</v>
      </c>
      <c r="AP79" s="171">
        <v>0.95110400000000139</v>
      </c>
      <c r="AQ79" s="171">
        <v>0.99429000000000245</v>
      </c>
      <c r="AR79" s="171">
        <v>1.0385899999999983</v>
      </c>
      <c r="AS79" s="171">
        <v>1.0837499999999847</v>
      </c>
      <c r="AT79" s="171">
        <v>1.1294200000000063</v>
      </c>
      <c r="AU79" s="171">
        <v>1.1753899999999879</v>
      </c>
      <c r="AV79" s="171">
        <v>1.221489999999996</v>
      </c>
      <c r="AW79" s="171">
        <v>1.2676899999999884</v>
      </c>
      <c r="AX79" s="171">
        <v>1.3138940000000026</v>
      </c>
      <c r="AY79" s="171">
        <v>1.3601040000000129</v>
      </c>
      <c r="AZ79" s="171">
        <v>1.4062800000000324</v>
      </c>
      <c r="BA79" s="171">
        <v>1.4519999999999942</v>
      </c>
      <c r="BB79" s="171">
        <v>1.4979999999999993</v>
      </c>
      <c r="BC79" s="171">
        <v>1.5449999999999715</v>
      </c>
      <c r="BD79" s="171">
        <v>1.5909999999999997</v>
      </c>
    </row>
    <row r="80" spans="1:56" x14ac:dyDescent="0.2">
      <c r="A80" s="170" t="s">
        <v>56</v>
      </c>
      <c r="B80" s="171">
        <v>8.6598000000000059</v>
      </c>
      <c r="C80" s="171">
        <v>8.7126800000001641</v>
      </c>
      <c r="D80" s="171">
        <v>8.7697599999998541</v>
      </c>
      <c r="E80" s="171">
        <v>8.8351400000001821</v>
      </c>
      <c r="F80" s="171">
        <v>8.9141800000000497</v>
      </c>
      <c r="G80" s="171">
        <v>9.0099200000000472</v>
      </c>
      <c r="H80" s="171">
        <v>9.1247500000001001</v>
      </c>
      <c r="I80" s="171">
        <v>9.2553800000000255</v>
      </c>
      <c r="J80" s="171">
        <v>9.3921100000000113</v>
      </c>
      <c r="K80" s="171">
        <v>9.5216699999999967</v>
      </c>
      <c r="L80" s="171">
        <v>9.6344999999999263</v>
      </c>
      <c r="M80" s="171">
        <v>9.727719999999918</v>
      </c>
      <c r="N80" s="171">
        <v>9.8041700000000684</v>
      </c>
      <c r="O80" s="171">
        <v>9.8671599999999753</v>
      </c>
      <c r="P80" s="171">
        <v>9.9224299999999879</v>
      </c>
      <c r="Q80" s="171">
        <v>9.9747399999999278</v>
      </c>
      <c r="R80" s="171">
        <v>10.023400000000048</v>
      </c>
      <c r="S80" s="171">
        <v>10.068300000000013</v>
      </c>
      <c r="T80" s="171">
        <v>10.11590000000011</v>
      </c>
      <c r="U80" s="171">
        <v>10.174200000000051</v>
      </c>
      <c r="V80" s="171">
        <v>10.248499999999927</v>
      </c>
      <c r="W80" s="171">
        <v>10.341900000000056</v>
      </c>
      <c r="X80" s="171">
        <v>10.451399999999969</v>
      </c>
      <c r="Y80" s="171">
        <v>10.569400000000106</v>
      </c>
      <c r="Z80" s="171">
        <v>10.684799999999987</v>
      </c>
      <c r="AA80" s="171">
        <v>10.789400000000017</v>
      </c>
      <c r="AB80" s="171">
        <v>10.880899999999949</v>
      </c>
      <c r="AC80" s="171">
        <v>10.96109999999995</v>
      </c>
      <c r="AD80" s="171">
        <v>11.03039999999989</v>
      </c>
      <c r="AE80" s="171">
        <v>11.090300000000067</v>
      </c>
      <c r="AF80" s="171">
        <v>11.142100000000049</v>
      </c>
      <c r="AG80" s="171">
        <v>11.184400000000011</v>
      </c>
      <c r="AH80" s="171">
        <v>11.216800000000013</v>
      </c>
      <c r="AI80" s="171">
        <v>11.243600000000452</v>
      </c>
      <c r="AJ80" s="171">
        <v>11.270499999999979</v>
      </c>
      <c r="AK80" s="171">
        <v>11.301200000000302</v>
      </c>
      <c r="AL80" s="171">
        <v>11.338800000000171</v>
      </c>
      <c r="AM80" s="171">
        <v>11.380900000000013</v>
      </c>
      <c r="AN80" s="171">
        <v>11.419599999999868</v>
      </c>
      <c r="AO80" s="171">
        <v>11.443799999999976</v>
      </c>
      <c r="AP80" s="171">
        <v>11.446000000000005</v>
      </c>
      <c r="AQ80" s="171">
        <v>11.422799999999963</v>
      </c>
      <c r="AR80" s="171">
        <v>11.378299999999872</v>
      </c>
      <c r="AS80" s="171">
        <v>11.321300000000045</v>
      </c>
      <c r="AT80" s="171">
        <v>11.26470000000003</v>
      </c>
      <c r="AU80" s="171">
        <v>11.217799999999986</v>
      </c>
      <c r="AV80" s="171">
        <v>11.183700000000043</v>
      </c>
      <c r="AW80" s="171">
        <v>11.159800000000013</v>
      </c>
      <c r="AX80" s="171">
        <v>11.142160999999863</v>
      </c>
      <c r="AY80" s="171">
        <v>11.124602999999935</v>
      </c>
      <c r="AZ80" s="171">
        <v>11.102572000000034</v>
      </c>
      <c r="BA80" s="171">
        <v>11.075000000000042</v>
      </c>
      <c r="BB80" s="171">
        <v>11.043999999999965</v>
      </c>
      <c r="BC80" s="171">
        <v>11.010999999999948</v>
      </c>
      <c r="BD80" s="171">
        <v>10.976999999999929</v>
      </c>
    </row>
    <row r="81" spans="1:56" x14ac:dyDescent="0.2">
      <c r="A81" s="170" t="s">
        <v>136</v>
      </c>
      <c r="B81" s="171">
        <v>9.4426000000001731E-2</v>
      </c>
      <c r="C81" s="171">
        <v>9.4185000000006694E-2</v>
      </c>
      <c r="D81" s="171">
        <v>9.3933999999997825E-2</v>
      </c>
      <c r="E81" s="171">
        <v>9.3630000000001407E-2</v>
      </c>
      <c r="F81" s="171">
        <v>9.3151999999998292E-2</v>
      </c>
      <c r="G81" s="171">
        <v>9.2448000000001265E-2</v>
      </c>
      <c r="H81" s="171">
        <v>9.1437000000004098E-2</v>
      </c>
      <c r="I81" s="171">
        <v>9.0183999999999473E-2</v>
      </c>
      <c r="J81" s="171">
        <v>8.9073000000001332E-2</v>
      </c>
      <c r="K81" s="171">
        <v>8.8568000000003463E-2</v>
      </c>
      <c r="L81" s="171">
        <v>8.9005000000002735E-2</v>
      </c>
      <c r="M81" s="171">
        <v>9.0571999999998973E-2</v>
      </c>
      <c r="N81" s="171">
        <v>9.3090999999998481E-2</v>
      </c>
      <c r="O81" s="171">
        <v>9.5985000000000903E-2</v>
      </c>
      <c r="P81" s="171">
        <v>9.8438999999999097E-2</v>
      </c>
      <c r="Q81" s="171">
        <v>9.9906000000001605E-2</v>
      </c>
      <c r="R81" s="171">
        <v>0.10014299999999995</v>
      </c>
      <c r="S81" s="171">
        <v>9.9379999999998747E-2</v>
      </c>
      <c r="T81" s="171">
        <v>9.8061999999999303E-2</v>
      </c>
      <c r="U81" s="171">
        <v>9.686900000000119E-2</v>
      </c>
      <c r="V81" s="171">
        <v>9.628300000000059E-2</v>
      </c>
      <c r="W81" s="171">
        <v>9.6453999999999054E-2</v>
      </c>
      <c r="X81" s="171">
        <v>9.7198000000000895E-2</v>
      </c>
      <c r="Y81" s="171">
        <v>9.8305000000000212E-2</v>
      </c>
      <c r="Z81" s="171">
        <v>9.9404999999999549E-2</v>
      </c>
      <c r="AA81" s="171">
        <v>0.10025500000000082</v>
      </c>
      <c r="AB81" s="171">
        <v>0.100796</v>
      </c>
      <c r="AC81" s="171">
        <v>0.10112199999999995</v>
      </c>
      <c r="AD81" s="171">
        <v>0.10130899999999959</v>
      </c>
      <c r="AE81" s="171">
        <v>0.10144200000000105</v>
      </c>
      <c r="AF81" s="171">
        <v>0.10161900000000008</v>
      </c>
      <c r="AG81" s="171">
        <v>0.10184900000000006</v>
      </c>
      <c r="AH81" s="171">
        <v>0.10209999999999975</v>
      </c>
      <c r="AI81" s="171">
        <v>0.10237499999999893</v>
      </c>
      <c r="AJ81" s="171">
        <v>0.10265600000000033</v>
      </c>
      <c r="AK81" s="171">
        <v>0.10294900000000012</v>
      </c>
      <c r="AL81" s="171">
        <v>0.1032589999999993</v>
      </c>
      <c r="AM81" s="171">
        <v>0.10358600000000062</v>
      </c>
      <c r="AN81" s="171">
        <v>0.10393000000000026</v>
      </c>
      <c r="AO81" s="171">
        <v>0.1042959999999932</v>
      </c>
      <c r="AP81" s="171">
        <v>0.10467700000000718</v>
      </c>
      <c r="AQ81" s="171">
        <v>0.10507499999999977</v>
      </c>
      <c r="AR81" s="171">
        <v>0.10548099999999998</v>
      </c>
      <c r="AS81" s="171">
        <v>0.10590900000000672</v>
      </c>
      <c r="AT81" s="171">
        <v>0.10635999999999281</v>
      </c>
      <c r="AU81" s="171">
        <v>0.10682300000000561</v>
      </c>
      <c r="AV81" s="171">
        <v>0.10731700000000059</v>
      </c>
      <c r="AW81" s="171">
        <v>0.10782500000000252</v>
      </c>
      <c r="AX81" s="171">
        <v>0.10833900000000095</v>
      </c>
      <c r="AY81" s="171">
        <v>0.108825000000002</v>
      </c>
      <c r="AZ81" s="171">
        <v>0.10930800000000516</v>
      </c>
      <c r="BA81" s="171">
        <v>0.10899999999999749</v>
      </c>
      <c r="BB81" s="171">
        <v>0.1110000000000021</v>
      </c>
      <c r="BC81" s="171">
        <v>0.11100000000000391</v>
      </c>
      <c r="BD81" s="171">
        <v>0.11100000000000555</v>
      </c>
    </row>
    <row r="82" spans="1:56" x14ac:dyDescent="0.2">
      <c r="A82" s="170" t="s">
        <v>135</v>
      </c>
      <c r="B82" s="171">
        <v>4.607399999999906E-2</v>
      </c>
      <c r="C82" s="171">
        <v>4.7186000000001581E-2</v>
      </c>
      <c r="D82" s="171">
        <v>4.8077000000001271E-2</v>
      </c>
      <c r="E82" s="171">
        <v>4.8737999999999206E-2</v>
      </c>
      <c r="F82" s="171">
        <v>4.9233999999999202E-2</v>
      </c>
      <c r="G82" s="171">
        <v>4.9585999999999374E-2</v>
      </c>
      <c r="H82" s="171">
        <v>4.9779999999999727E-2</v>
      </c>
      <c r="I82" s="171">
        <v>4.9843999999999562E-2</v>
      </c>
      <c r="J82" s="171">
        <v>4.9859999999999002E-2</v>
      </c>
      <c r="K82" s="171">
        <v>4.994600000000101E-2</v>
      </c>
      <c r="L82" s="171">
        <v>5.0178999999998565E-2</v>
      </c>
      <c r="M82" s="171">
        <v>5.0583999999999879E-2</v>
      </c>
      <c r="N82" s="171">
        <v>5.1156999999999259E-2</v>
      </c>
      <c r="O82" s="171">
        <v>5.1828999999998959E-2</v>
      </c>
      <c r="P82" s="171">
        <v>5.2533999999999657E-2</v>
      </c>
      <c r="Q82" s="171">
        <v>5.3190000000001007E-2</v>
      </c>
      <c r="R82" s="171">
        <v>5.3797000000001899E-2</v>
      </c>
      <c r="S82" s="171">
        <v>5.4372999999999998E-2</v>
      </c>
      <c r="T82" s="171">
        <v>5.4877999999998289E-2</v>
      </c>
      <c r="U82" s="171">
        <v>5.5294999999998831E-2</v>
      </c>
      <c r="V82" s="171">
        <v>5.5603999999999813E-2</v>
      </c>
      <c r="W82" s="171">
        <v>5.5788999999997924E-2</v>
      </c>
      <c r="X82" s="171">
        <v>5.5861000000002346E-2</v>
      </c>
      <c r="Y82" s="171">
        <v>5.5847999999999808E-2</v>
      </c>
      <c r="Z82" s="171">
        <v>5.5814999999999781E-2</v>
      </c>
      <c r="AA82" s="171">
        <v>5.5811000000002498E-2</v>
      </c>
      <c r="AB82" s="171">
        <v>5.5836999999998145E-2</v>
      </c>
      <c r="AC82" s="171">
        <v>5.5880999999998758E-2</v>
      </c>
      <c r="AD82" s="171">
        <v>5.5947999999998478E-2</v>
      </c>
      <c r="AE82" s="171">
        <v>5.6045999999998153E-2</v>
      </c>
      <c r="AF82" s="171">
        <v>5.6174999999998601E-2</v>
      </c>
      <c r="AG82" s="171">
        <v>5.6327000000000342E-2</v>
      </c>
      <c r="AH82" s="171">
        <v>5.6518000000000533E-2</v>
      </c>
      <c r="AI82" s="171">
        <v>5.6707999999999474E-2</v>
      </c>
      <c r="AJ82" s="171">
        <v>5.6861000000997121E-2</v>
      </c>
      <c r="AK82" s="171">
        <v>5.6951000000000231E-2</v>
      </c>
      <c r="AL82" s="171">
        <v>5.697099999699784E-2</v>
      </c>
      <c r="AM82" s="171">
        <v>5.6926999998002013E-2</v>
      </c>
      <c r="AN82" s="171">
        <v>5.6841000003997826E-2</v>
      </c>
      <c r="AO82" s="171">
        <v>5.6727999998999502E-2</v>
      </c>
      <c r="AP82" s="171">
        <v>5.6638000000002062E-2</v>
      </c>
      <c r="AQ82" s="171">
        <v>5.6551999998000216E-2</v>
      </c>
      <c r="AR82" s="171">
        <v>5.64700000039993E-2</v>
      </c>
      <c r="AS82" s="171">
        <v>5.6414000000999651E-2</v>
      </c>
      <c r="AT82" s="171">
        <v>5.6381999994999557E-2</v>
      </c>
      <c r="AU82" s="171">
        <v>5.6376999999999691E-2</v>
      </c>
      <c r="AV82" s="171">
        <v>5.6411999997000584E-2</v>
      </c>
      <c r="AW82" s="171">
        <v>5.6479999999999829E-2</v>
      </c>
      <c r="AX82" s="171">
        <v>5.6564999997999459E-2</v>
      </c>
      <c r="AY82" s="171">
        <v>5.6672999998999753E-2</v>
      </c>
      <c r="AZ82" s="171">
        <v>5.6772000000000176E-2</v>
      </c>
      <c r="BA82" s="171">
        <v>5.700000000000037E-2</v>
      </c>
      <c r="BB82" s="171">
        <v>5.6999999999997872E-2</v>
      </c>
      <c r="BC82" s="171">
        <v>5.6999999999999801E-2</v>
      </c>
      <c r="BD82" s="171">
        <v>5.7000000000001924E-2</v>
      </c>
    </row>
    <row r="83" spans="1:56" x14ac:dyDescent="0.2">
      <c r="A83" s="170" t="s">
        <v>138</v>
      </c>
      <c r="B83" s="171">
        <v>5.6217899999999537</v>
      </c>
      <c r="C83" s="171">
        <v>5.7804799999998933</v>
      </c>
      <c r="D83" s="171">
        <v>5.9415699999999703</v>
      </c>
      <c r="E83" s="171">
        <v>6.104529999999964</v>
      </c>
      <c r="F83" s="171">
        <v>6.2687100000000004</v>
      </c>
      <c r="G83" s="171">
        <v>6.4337299999999784</v>
      </c>
      <c r="H83" s="171">
        <v>6.5992099999999887</v>
      </c>
      <c r="I83" s="171">
        <v>6.7655200000000351</v>
      </c>
      <c r="J83" s="171">
        <v>6.9339100000000649</v>
      </c>
      <c r="K83" s="171">
        <v>7.1061500000000057</v>
      </c>
      <c r="L83" s="171">
        <v>7.2834600000000194</v>
      </c>
      <c r="M83" s="171">
        <v>7.4664899999999994</v>
      </c>
      <c r="N83" s="171">
        <v>7.6548200000000861</v>
      </c>
      <c r="O83" s="171">
        <v>7.8474700000000546</v>
      </c>
      <c r="P83" s="171">
        <v>8.0428999999999107</v>
      </c>
      <c r="Q83" s="171">
        <v>8.2400600000000619</v>
      </c>
      <c r="R83" s="171">
        <v>8.4386000000000241</v>
      </c>
      <c r="S83" s="171">
        <v>8.6391100000000502</v>
      </c>
      <c r="T83" s="171">
        <v>8.8425799999999395</v>
      </c>
      <c r="U83" s="171">
        <v>9.0504699999998675</v>
      </c>
      <c r="V83" s="171">
        <v>9.2638099999999444</v>
      </c>
      <c r="W83" s="171">
        <v>9.4832700000000294</v>
      </c>
      <c r="X83" s="171">
        <v>9.7085399999999957</v>
      </c>
      <c r="Y83" s="171">
        <v>9.9386900000000882</v>
      </c>
      <c r="Z83" s="171">
        <v>10.172300000000078</v>
      </c>
      <c r="AA83" s="171">
        <v>10.408500000000082</v>
      </c>
      <c r="AB83" s="171">
        <v>10.646699999999957</v>
      </c>
      <c r="AC83" s="171">
        <v>10.887600000000051</v>
      </c>
      <c r="AD83" s="171">
        <v>11.133499999999975</v>
      </c>
      <c r="AE83" s="171">
        <v>11.387199999999988</v>
      </c>
      <c r="AF83" s="171">
        <v>11.650699999999896</v>
      </c>
      <c r="AG83" s="171">
        <v>11.924899999999937</v>
      </c>
      <c r="AH83" s="171">
        <v>12.208800000000176</v>
      </c>
      <c r="AI83" s="171">
        <v>12.500500000000445</v>
      </c>
      <c r="AJ83" s="171">
        <v>12.796900000000248</v>
      </c>
      <c r="AK83" s="171">
        <v>13.095999999999787</v>
      </c>
      <c r="AL83" s="171">
        <v>13.397000000000309</v>
      </c>
      <c r="AM83" s="171">
        <v>13.700299999999793</v>
      </c>
      <c r="AN83" s="171">
        <v>14.006399999999847</v>
      </c>
      <c r="AO83" s="171">
        <v>14.316199999999499</v>
      </c>
      <c r="AP83" s="171">
        <v>14.63039999999941</v>
      </c>
      <c r="AQ83" s="171">
        <v>14.948899999999465</v>
      </c>
      <c r="AR83" s="171">
        <v>15.271100000000027</v>
      </c>
      <c r="AS83" s="171">
        <v>15.596200000000575</v>
      </c>
      <c r="AT83" s="171">
        <v>15.923600000000501</v>
      </c>
      <c r="AU83" s="171">
        <v>16.252400000001131</v>
      </c>
      <c r="AV83" s="171">
        <v>16.582500000000369</v>
      </c>
      <c r="AW83" s="171">
        <v>16.913499999999928</v>
      </c>
      <c r="AX83" s="171">
        <v>17.245346000000215</v>
      </c>
      <c r="AY83" s="171">
        <v>17.577841999999478</v>
      </c>
      <c r="AZ83" s="171">
        <v>17.910812000000242</v>
      </c>
      <c r="BA83" s="171">
        <v>18.243999999999843</v>
      </c>
      <c r="BB83" s="171">
        <v>18.577000000000645</v>
      </c>
      <c r="BC83" s="171">
        <v>18.909999999999279</v>
      </c>
      <c r="BD83" s="171">
        <v>19.240999999999417</v>
      </c>
    </row>
    <row r="84" spans="1:56" x14ac:dyDescent="0.2">
      <c r="A84" s="170" t="s">
        <v>129</v>
      </c>
      <c r="B84" s="171">
        <v>4.7929999999999744E-2</v>
      </c>
      <c r="C84" s="171">
        <v>4.9628999999998813E-2</v>
      </c>
      <c r="D84" s="171">
        <v>5.1269000000001043E-2</v>
      </c>
      <c r="E84" s="171">
        <v>5.2880000000000156E-2</v>
      </c>
      <c r="F84" s="171">
        <v>5.4519999999998764E-2</v>
      </c>
      <c r="G84" s="171">
        <v>5.6223000000001806E-2</v>
      </c>
      <c r="H84" s="171">
        <v>5.7995000000001969E-2</v>
      </c>
      <c r="I84" s="171">
        <v>5.9871999999999356E-2</v>
      </c>
      <c r="J84" s="171">
        <v>6.19310000000012E-2</v>
      </c>
      <c r="K84" s="171">
        <v>6.4280999999998395E-2</v>
      </c>
      <c r="L84" s="171">
        <v>6.6977000000003062E-2</v>
      </c>
      <c r="M84" s="171">
        <v>7.0029000000001396E-2</v>
      </c>
      <c r="N84" s="171">
        <v>7.341999999999814E-2</v>
      </c>
      <c r="O84" s="171">
        <v>7.7233000000002439E-2</v>
      </c>
      <c r="P84" s="171">
        <v>8.1561999999996471E-2</v>
      </c>
      <c r="Q84" s="171">
        <v>8.643900000000071E-2</v>
      </c>
      <c r="R84" s="171">
        <v>9.1939000000002172E-2</v>
      </c>
      <c r="S84" s="171">
        <v>9.7977999999997734E-2</v>
      </c>
      <c r="T84" s="171">
        <v>0.10422600000000237</v>
      </c>
      <c r="U84" s="171">
        <v>0.11026300000000012</v>
      </c>
      <c r="V84" s="171">
        <v>0.11578399999999811</v>
      </c>
      <c r="W84" s="171">
        <v>0.12068099999999983</v>
      </c>
      <c r="X84" s="171">
        <v>0.12508300000000022</v>
      </c>
      <c r="Y84" s="171">
        <v>0.12916300000000155</v>
      </c>
      <c r="Z84" s="171">
        <v>0.13318899999000214</v>
      </c>
      <c r="AA84" s="171">
        <v>0.13740000000000008</v>
      </c>
      <c r="AB84" s="171">
        <v>0.14176699998000228</v>
      </c>
      <c r="AC84" s="171">
        <v>0.14627300000000257</v>
      </c>
      <c r="AD84" s="171">
        <v>0.15116999999000144</v>
      </c>
      <c r="AE84" s="171">
        <v>0.15673499998999771</v>
      </c>
      <c r="AF84" s="171">
        <v>0.16316499999999298</v>
      </c>
      <c r="AG84" s="171">
        <v>0.17059599997000449</v>
      </c>
      <c r="AH84" s="171">
        <v>0.17890399998000414</v>
      </c>
      <c r="AI84" s="171">
        <v>0.18761899999998774</v>
      </c>
      <c r="AJ84" s="171">
        <v>0.1960789999499917</v>
      </c>
      <c r="AK84" s="171">
        <v>0.20382599999999901</v>
      </c>
      <c r="AL84" s="171">
        <v>0.21067300001000069</v>
      </c>
      <c r="AM84" s="171">
        <v>0.21678500001000275</v>
      </c>
      <c r="AN84" s="171">
        <v>0.22245199997999149</v>
      </c>
      <c r="AO84" s="171">
        <v>0.22813399997999062</v>
      </c>
      <c r="AP84" s="171">
        <v>0.23418100000000261</v>
      </c>
      <c r="AQ84" s="171">
        <v>0.24065400002999629</v>
      </c>
      <c r="AR84" s="171">
        <v>0.24746300000000523</v>
      </c>
      <c r="AS84" s="171">
        <v>0.25450300002000398</v>
      </c>
      <c r="AT84" s="171">
        <v>0.26162299999001182</v>
      </c>
      <c r="AU84" s="171">
        <v>0.26869100000000251</v>
      </c>
      <c r="AV84" s="171">
        <v>0.2757129999599931</v>
      </c>
      <c r="AW84" s="171">
        <v>0.28273100003000751</v>
      </c>
      <c r="AX84" s="171">
        <v>0.28976300005000449</v>
      </c>
      <c r="AY84" s="171">
        <v>0.29684699996000652</v>
      </c>
      <c r="AZ84" s="171">
        <v>0.30398199999999292</v>
      </c>
      <c r="BA84" s="171">
        <v>0.31100000000000733</v>
      </c>
      <c r="BB84" s="171">
        <v>0.31900000000000456</v>
      </c>
      <c r="BC84" s="171">
        <v>0.32600000000000579</v>
      </c>
      <c r="BD84" s="171">
        <v>0.3330000000000094</v>
      </c>
    </row>
    <row r="85" spans="1:56" x14ac:dyDescent="0.2">
      <c r="A85" s="170" t="s">
        <v>141</v>
      </c>
      <c r="B85" s="171">
        <v>0.70493399999999073</v>
      </c>
      <c r="C85" s="171">
        <v>0.71368400000000287</v>
      </c>
      <c r="D85" s="171">
        <v>0.72194799999998416</v>
      </c>
      <c r="E85" s="171">
        <v>0.72991599999999623</v>
      </c>
      <c r="F85" s="171">
        <v>0.73784699999999048</v>
      </c>
      <c r="G85" s="171">
        <v>0.74584099999998321</v>
      </c>
      <c r="H85" s="171">
        <v>0.75410099999998637</v>
      </c>
      <c r="I85" s="171">
        <v>0.76242400000001431</v>
      </c>
      <c r="J85" s="171">
        <v>0.77012500000001771</v>
      </c>
      <c r="K85" s="171">
        <v>0.77625400000000833</v>
      </c>
      <c r="L85" s="171">
        <v>0.78015300000001175</v>
      </c>
      <c r="M85" s="171">
        <v>0.78173199999998388</v>
      </c>
      <c r="N85" s="171">
        <v>0.78124599999997835</v>
      </c>
      <c r="O85" s="171">
        <v>0.77894799999998654</v>
      </c>
      <c r="P85" s="171">
        <v>0.77521899999998822</v>
      </c>
      <c r="Q85" s="171">
        <v>0.77043500000001619</v>
      </c>
      <c r="R85" s="171">
        <v>0.76445900000002143</v>
      </c>
      <c r="S85" s="171">
        <v>0.75750600000000323</v>
      </c>
      <c r="T85" s="171">
        <v>0.75073099999999882</v>
      </c>
      <c r="U85" s="171">
        <v>0.74566500000002667</v>
      </c>
      <c r="V85" s="171">
        <v>0.74330900000002609</v>
      </c>
      <c r="W85" s="171">
        <v>0.74428899999999976</v>
      </c>
      <c r="X85" s="171">
        <v>0.74813400000000507</v>
      </c>
      <c r="Y85" s="171">
        <v>0.7534840000000177</v>
      </c>
      <c r="Z85" s="171">
        <v>0.75834200000002561</v>
      </c>
      <c r="AA85" s="171">
        <v>0.76129100000001482</v>
      </c>
      <c r="AB85" s="171">
        <v>0.76186100000001422</v>
      </c>
      <c r="AC85" s="171">
        <v>0.76050999999996649</v>
      </c>
      <c r="AD85" s="171">
        <v>0.75795200000000951</v>
      </c>
      <c r="AE85" s="171">
        <v>0.75527800000000822</v>
      </c>
      <c r="AF85" s="171">
        <v>0.75330099999997158</v>
      </c>
      <c r="AG85" s="171">
        <v>0.75226299999999457</v>
      </c>
      <c r="AH85" s="171">
        <v>0.75188399999998379</v>
      </c>
      <c r="AI85" s="171">
        <v>0.75185699999999966</v>
      </c>
      <c r="AJ85" s="171">
        <v>0.75165200000001786</v>
      </c>
      <c r="AK85" s="171">
        <v>0.75094599999997136</v>
      </c>
      <c r="AL85" s="171">
        <v>0.74960099999999419</v>
      </c>
      <c r="AM85" s="171">
        <v>0.74786899999998802</v>
      </c>
      <c r="AN85" s="171">
        <v>0.74631400000001857</v>
      </c>
      <c r="AO85" s="171">
        <v>0.74569299999998251</v>
      </c>
      <c r="AP85" s="171">
        <v>0.74655600000000977</v>
      </c>
      <c r="AQ85" s="171">
        <v>0.7491000000000303</v>
      </c>
      <c r="AR85" s="171">
        <v>0.75309099999997742</v>
      </c>
      <c r="AS85" s="171">
        <v>0.75808100000000045</v>
      </c>
      <c r="AT85" s="171">
        <v>0.76339300000002785</v>
      </c>
      <c r="AU85" s="171">
        <v>0.76851400000001702</v>
      </c>
      <c r="AV85" s="171">
        <v>0.77330299999998853</v>
      </c>
      <c r="AW85" s="171">
        <v>0.77785899999999941</v>
      </c>
      <c r="AX85" s="171">
        <v>0.78222500000000039</v>
      </c>
      <c r="AY85" s="171">
        <v>0.78650799999999332</v>
      </c>
      <c r="AZ85" s="171">
        <v>0.79078200000001519</v>
      </c>
      <c r="BA85" s="171">
        <v>0.79499999999999704</v>
      </c>
      <c r="BB85" s="171">
        <v>0.79900000000000215</v>
      </c>
      <c r="BC85" s="171">
        <v>0.80300000000000138</v>
      </c>
      <c r="BD85" s="171">
        <v>0.80600000000000427</v>
      </c>
    </row>
    <row r="86" spans="1:56" x14ac:dyDescent="0.2">
      <c r="A86" s="170" t="s">
        <v>144</v>
      </c>
      <c r="B86" s="171">
        <v>3.8731099996000551</v>
      </c>
      <c r="C86" s="171">
        <v>3.9378300000000634</v>
      </c>
      <c r="D86" s="171">
        <v>3.998309999499909</v>
      </c>
      <c r="E86" s="171">
        <v>4.0620399997000263</v>
      </c>
      <c r="F86" s="171">
        <v>4.1391000003000649</v>
      </c>
      <c r="G86" s="171">
        <v>4.2359999998998727</v>
      </c>
      <c r="H86" s="171">
        <v>4.3565700002999987</v>
      </c>
      <c r="I86" s="171">
        <v>4.496870000299797</v>
      </c>
      <c r="J86" s="171">
        <v>4.6461800003998208</v>
      </c>
      <c r="K86" s="171">
        <v>4.7893200004000205</v>
      </c>
      <c r="L86" s="171">
        <v>4.9154699996001705</v>
      </c>
      <c r="M86" s="171">
        <v>5.0204900000000769</v>
      </c>
      <c r="N86" s="171">
        <v>5.1079100004000537</v>
      </c>
      <c r="O86" s="171">
        <v>5.1839100002999601</v>
      </c>
      <c r="P86" s="171">
        <v>5.2581599997999691</v>
      </c>
      <c r="Q86" s="171">
        <v>5.3376200003999408</v>
      </c>
      <c r="R86" s="171">
        <v>5.4245199996000384</v>
      </c>
      <c r="S86" s="171">
        <v>5.5163600001001187</v>
      </c>
      <c r="T86" s="171">
        <v>5.6096900004999606</v>
      </c>
      <c r="U86" s="171">
        <v>5.699220000000091</v>
      </c>
      <c r="V86" s="171">
        <v>5.7814599998299867</v>
      </c>
      <c r="W86" s="171">
        <v>5.8540900002900766</v>
      </c>
      <c r="X86" s="171">
        <v>5.9192900004899833</v>
      </c>
      <c r="Y86" s="171">
        <v>5.9833499997899704</v>
      </c>
      <c r="Z86" s="171">
        <v>6.0550899999049417</v>
      </c>
      <c r="AA86" s="171">
        <v>6.1401000000000749</v>
      </c>
      <c r="AB86" s="171">
        <v>6.2418099999999814</v>
      </c>
      <c r="AC86" s="171">
        <v>6.3564699999999066</v>
      </c>
      <c r="AD86" s="171">
        <v>6.4738399999999539</v>
      </c>
      <c r="AE86" s="171">
        <v>6.5795599999999768</v>
      </c>
      <c r="AF86" s="171">
        <v>6.6636500000000209</v>
      </c>
      <c r="AG86" s="171">
        <v>6.7223099999999434</v>
      </c>
      <c r="AH86" s="171">
        <v>6.7594900000000004</v>
      </c>
      <c r="AI86" s="171">
        <v>6.7825700000000717</v>
      </c>
      <c r="AJ86" s="171">
        <v>6.8025999999998978</v>
      </c>
      <c r="AK86" s="171">
        <v>6.8277599999999925</v>
      </c>
      <c r="AL86" s="171">
        <v>6.8603800000000943</v>
      </c>
      <c r="AM86" s="171">
        <v>6.8983999999999712</v>
      </c>
      <c r="AN86" s="171">
        <v>6.9403199999999146</v>
      </c>
      <c r="AO86" s="171">
        <v>6.9832699999999202</v>
      </c>
      <c r="AP86" s="171">
        <v>7.025219999999921</v>
      </c>
      <c r="AQ86" s="171">
        <v>7.0658100000000754</v>
      </c>
      <c r="AR86" s="171">
        <v>7.1064000000000114</v>
      </c>
      <c r="AS86" s="171">
        <v>7.1485700000000216</v>
      </c>
      <c r="AT86" s="171">
        <v>7.1945600000000214</v>
      </c>
      <c r="AU86" s="171">
        <v>7.2456999999999043</v>
      </c>
      <c r="AV86" s="171">
        <v>7.3028399999999722</v>
      </c>
      <c r="AW86" s="171">
        <v>7.364879999999971</v>
      </c>
      <c r="AX86" s="171">
        <v>7.4288869999999232</v>
      </c>
      <c r="AY86" s="171">
        <v>7.4907759999999977</v>
      </c>
      <c r="AZ86" s="171">
        <v>7.5476519999999425</v>
      </c>
      <c r="BA86" s="171">
        <v>7.5979999999999634</v>
      </c>
      <c r="BB86" s="171">
        <v>7.6429999999998639</v>
      </c>
      <c r="BC86" s="171">
        <v>7.6849999999999392</v>
      </c>
      <c r="BD86" s="171">
        <v>7.7260000000000195</v>
      </c>
    </row>
    <row r="87" spans="1:56" x14ac:dyDescent="0.2">
      <c r="A87" s="170" t="s">
        <v>143</v>
      </c>
      <c r="B87" s="171">
        <v>2.7166599999999939</v>
      </c>
      <c r="C87" s="171">
        <v>2.7981200001000359</v>
      </c>
      <c r="D87" s="171">
        <v>2.8821099997001021</v>
      </c>
      <c r="E87" s="171">
        <v>2.9689900005000398</v>
      </c>
      <c r="F87" s="171">
        <v>3.0592500004000582</v>
      </c>
      <c r="G87" s="171">
        <v>3.1532599999999116</v>
      </c>
      <c r="H87" s="171">
        <v>3.251160000000068</v>
      </c>
      <c r="I87" s="171">
        <v>3.352839999999909</v>
      </c>
      <c r="J87" s="171">
        <v>3.4580999999999804</v>
      </c>
      <c r="K87" s="171">
        <v>3.5666600000000495</v>
      </c>
      <c r="L87" s="171">
        <v>3.6782900000000267</v>
      </c>
      <c r="M87" s="171">
        <v>3.7929399999999633</v>
      </c>
      <c r="N87" s="171">
        <v>3.9106599999999512</v>
      </c>
      <c r="O87" s="171">
        <v>4.0313499999999909</v>
      </c>
      <c r="P87" s="171">
        <v>4.1548900000000328</v>
      </c>
      <c r="Q87" s="171">
        <v>4.2811899999998646</v>
      </c>
      <c r="R87" s="171">
        <v>4.4101600000000092</v>
      </c>
      <c r="S87" s="171">
        <v>4.5417999999999576</v>
      </c>
      <c r="T87" s="171">
        <v>4.6763600000000478</v>
      </c>
      <c r="U87" s="171">
        <v>4.8141400000000871</v>
      </c>
      <c r="V87" s="171">
        <v>4.955329999999968</v>
      </c>
      <c r="W87" s="171">
        <v>5.0999499999999074</v>
      </c>
      <c r="X87" s="171">
        <v>5.2478399999999841</v>
      </c>
      <c r="Y87" s="171">
        <v>5.3988099999998784</v>
      </c>
      <c r="Z87" s="171">
        <v>5.5526199999998846</v>
      </c>
      <c r="AA87" s="171">
        <v>5.7090500000000928</v>
      </c>
      <c r="AB87" s="171">
        <v>5.8678500000000557</v>
      </c>
      <c r="AC87" s="171">
        <v>6.0288799999999876</v>
      </c>
      <c r="AD87" s="171">
        <v>6.1920300000000674</v>
      </c>
      <c r="AE87" s="171">
        <v>6.3572199999999821</v>
      </c>
      <c r="AF87" s="171">
        <v>6.5242799999999805</v>
      </c>
      <c r="AG87" s="171">
        <v>6.6930599999999609</v>
      </c>
      <c r="AH87" s="171">
        <v>6.8631600000000388</v>
      </c>
      <c r="AI87" s="171">
        <v>7.0338199999999231</v>
      </c>
      <c r="AJ87" s="171">
        <v>7.2041499999999452</v>
      </c>
      <c r="AK87" s="171">
        <v>7.3734299999999866</v>
      </c>
      <c r="AL87" s="171">
        <v>7.5414099999998179</v>
      </c>
      <c r="AM87" s="171">
        <v>7.7079700000001363</v>
      </c>
      <c r="AN87" s="171">
        <v>7.8726599999996552</v>
      </c>
      <c r="AO87" s="171">
        <v>8.0350200000000029</v>
      </c>
      <c r="AP87" s="171">
        <v>8.1947800000000068</v>
      </c>
      <c r="AQ87" s="171">
        <v>8.3515999999998591</v>
      </c>
      <c r="AR87" s="171">
        <v>8.505649999999763</v>
      </c>
      <c r="AS87" s="171">
        <v>8.6577800000004554</v>
      </c>
      <c r="AT87" s="171">
        <v>8.8092200000002467</v>
      </c>
      <c r="AU87" s="171">
        <v>8.9608299999998184</v>
      </c>
      <c r="AV87" s="171">
        <v>9.112869999999635</v>
      </c>
      <c r="AW87" s="171">
        <v>9.2650699999996835</v>
      </c>
      <c r="AX87" s="171">
        <v>9.4171670000000223</v>
      </c>
      <c r="AY87" s="171">
        <v>9.5686880000003143</v>
      </c>
      <c r="AZ87" s="171">
        <v>9.7192649999999894</v>
      </c>
      <c r="BA87" s="171">
        <v>9.8689999999998061</v>
      </c>
      <c r="BB87" s="171">
        <v>10.01700000000057</v>
      </c>
      <c r="BC87" s="171">
        <v>10.164000000000199</v>
      </c>
      <c r="BD87" s="171">
        <v>10.310999999999984</v>
      </c>
    </row>
    <row r="88" spans="1:56" x14ac:dyDescent="0.2">
      <c r="A88" s="170" t="s">
        <v>50</v>
      </c>
      <c r="B88" s="171">
        <v>4.4230699999999237</v>
      </c>
      <c r="C88" s="171">
        <v>4.4388100000000295</v>
      </c>
      <c r="D88" s="171">
        <v>4.4539899999998482</v>
      </c>
      <c r="E88" s="171">
        <v>4.4690399999999597</v>
      </c>
      <c r="F88" s="171">
        <v>4.4845199999999119</v>
      </c>
      <c r="G88" s="171">
        <v>4.5008600000000669</v>
      </c>
      <c r="H88" s="171">
        <v>4.5180999999999285</v>
      </c>
      <c r="I88" s="171">
        <v>4.5361999999999583</v>
      </c>
      <c r="J88" s="171">
        <v>4.5554199999999261</v>
      </c>
      <c r="K88" s="171">
        <v>4.5760300000000731</v>
      </c>
      <c r="L88" s="171">
        <v>4.5981299999999239</v>
      </c>
      <c r="M88" s="171">
        <v>4.6214199999999037</v>
      </c>
      <c r="N88" s="171">
        <v>4.645409999999865</v>
      </c>
      <c r="O88" s="171">
        <v>4.6696099999999889</v>
      </c>
      <c r="P88" s="171">
        <v>4.6934300000000215</v>
      </c>
      <c r="Q88" s="171">
        <v>4.7161199999999583</v>
      </c>
      <c r="R88" s="171">
        <v>4.7379500000000041</v>
      </c>
      <c r="S88" s="171">
        <v>4.758150000000037</v>
      </c>
      <c r="T88" s="171">
        <v>4.7736799999999464</v>
      </c>
      <c r="U88" s="171">
        <v>4.7806299999999711</v>
      </c>
      <c r="V88" s="171">
        <v>4.7763700000000853</v>
      </c>
      <c r="W88" s="171">
        <v>4.760000000000038</v>
      </c>
      <c r="X88" s="171">
        <v>4.7328600000001364</v>
      </c>
      <c r="Y88" s="171">
        <v>4.6975299999999116</v>
      </c>
      <c r="Z88" s="171">
        <v>4.6578000000000674</v>
      </c>
      <c r="AA88" s="171">
        <v>4.6167599999998616</v>
      </c>
      <c r="AB88" s="171">
        <v>4.5748900000000967</v>
      </c>
      <c r="AC88" s="171">
        <v>4.5323999999998934</v>
      </c>
      <c r="AD88" s="171">
        <v>4.4918999999999132</v>
      </c>
      <c r="AE88" s="171">
        <v>4.4564300000001431</v>
      </c>
      <c r="AF88" s="171">
        <v>4.4280700000001039</v>
      </c>
      <c r="AG88" s="171">
        <v>4.4080799999999236</v>
      </c>
      <c r="AH88" s="171">
        <v>4.3958199999999934</v>
      </c>
      <c r="AI88" s="171">
        <v>4.3889499999999178</v>
      </c>
      <c r="AJ88" s="171">
        <v>4.383919999999927</v>
      </c>
      <c r="AK88" s="171">
        <v>4.3780600000000556</v>
      </c>
      <c r="AL88" s="171">
        <v>4.3706999999999825</v>
      </c>
      <c r="AM88" s="171">
        <v>4.3622699999999703</v>
      </c>
      <c r="AN88" s="171">
        <v>4.3524299999999094</v>
      </c>
      <c r="AO88" s="171">
        <v>4.3410799999999581</v>
      </c>
      <c r="AP88" s="171">
        <v>4.3281500000000523</v>
      </c>
      <c r="AQ88" s="171">
        <v>4.313370000000039</v>
      </c>
      <c r="AR88" s="171">
        <v>4.2965300000000246</v>
      </c>
      <c r="AS88" s="171">
        <v>4.2778100000000849</v>
      </c>
      <c r="AT88" s="171">
        <v>4.257529999999873</v>
      </c>
      <c r="AU88" s="171">
        <v>4.2360199999998676</v>
      </c>
      <c r="AV88" s="171">
        <v>4.2132700000000032</v>
      </c>
      <c r="AW88" s="171">
        <v>4.1893500000000827</v>
      </c>
      <c r="AX88" s="171">
        <v>4.1647830000000976</v>
      </c>
      <c r="AY88" s="171">
        <v>4.140147999999984</v>
      </c>
      <c r="AZ88" s="171">
        <v>4.1159470000000802</v>
      </c>
      <c r="BA88" s="171">
        <v>4.0929999999999849</v>
      </c>
      <c r="BB88" s="171">
        <v>4.0690000000000142</v>
      </c>
      <c r="BC88" s="171">
        <v>4.0470000000000281</v>
      </c>
      <c r="BD88" s="171">
        <v>4.0240000000001066</v>
      </c>
    </row>
    <row r="89" spans="1:56" x14ac:dyDescent="0.2">
      <c r="A89" s="170" t="s">
        <v>142</v>
      </c>
      <c r="B89" s="171">
        <v>4.7086399998000141</v>
      </c>
      <c r="C89" s="171">
        <v>4.7931500004000798</v>
      </c>
      <c r="D89" s="171">
        <v>4.8765599995001612</v>
      </c>
      <c r="E89" s="171">
        <v>4.9606599994997698</v>
      </c>
      <c r="F89" s="171">
        <v>5.0479399999999579</v>
      </c>
      <c r="G89" s="171">
        <v>5.1403600000000873</v>
      </c>
      <c r="H89" s="171">
        <v>5.2382399999999283</v>
      </c>
      <c r="I89" s="171">
        <v>5.3414199999999479</v>
      </c>
      <c r="J89" s="171">
        <v>5.4505500000001197</v>
      </c>
      <c r="K89" s="171">
        <v>5.5662699999998342</v>
      </c>
      <c r="L89" s="171">
        <v>5.6888400000000043</v>
      </c>
      <c r="M89" s="171">
        <v>5.8186699999998401</v>
      </c>
      <c r="N89" s="171">
        <v>5.955270000000187</v>
      </c>
      <c r="O89" s="171">
        <v>6.0966900000000486</v>
      </c>
      <c r="P89" s="171">
        <v>6.2403299999998376</v>
      </c>
      <c r="Q89" s="171">
        <v>6.3841899999998377</v>
      </c>
      <c r="R89" s="171">
        <v>6.527540000000144</v>
      </c>
      <c r="S89" s="171">
        <v>6.6705699999998265</v>
      </c>
      <c r="T89" s="171">
        <v>6.8133499999998088</v>
      </c>
      <c r="U89" s="171">
        <v>6.9562999999997626</v>
      </c>
      <c r="V89" s="171">
        <v>7.0997299999998766</v>
      </c>
      <c r="W89" s="171">
        <v>7.243389999999942</v>
      </c>
      <c r="X89" s="171">
        <v>7.3869800000002916</v>
      </c>
      <c r="Y89" s="171">
        <v>7.5306999999998707</v>
      </c>
      <c r="Z89" s="171">
        <v>7.6749099999999757</v>
      </c>
      <c r="AA89" s="171">
        <v>7.8198099999998814</v>
      </c>
      <c r="AB89" s="171">
        <v>7.9655499999999053</v>
      </c>
      <c r="AC89" s="171">
        <v>8.1119499999998084</v>
      </c>
      <c r="AD89" s="171">
        <v>8.258480000000187</v>
      </c>
      <c r="AE89" s="171">
        <v>8.4044000000000789</v>
      </c>
      <c r="AF89" s="171">
        <v>8.5492000000000008</v>
      </c>
      <c r="AG89" s="171">
        <v>8.6925700000001367</v>
      </c>
      <c r="AH89" s="171">
        <v>8.8347299999998885</v>
      </c>
      <c r="AI89" s="171">
        <v>8.9765500000001079</v>
      </c>
      <c r="AJ89" s="171">
        <v>9.1191800000002008</v>
      </c>
      <c r="AK89" s="171">
        <v>9.2634000000000416</v>
      </c>
      <c r="AL89" s="171">
        <v>9.4094600000002178</v>
      </c>
      <c r="AM89" s="171">
        <v>9.5568899999999495</v>
      </c>
      <c r="AN89" s="171">
        <v>9.7050299999998852</v>
      </c>
      <c r="AO89" s="171">
        <v>9.8528700000000171</v>
      </c>
      <c r="AP89" s="171">
        <v>9.9996199999999575</v>
      </c>
      <c r="AQ89" s="171">
        <v>10.145099999999969</v>
      </c>
      <c r="AR89" s="171">
        <v>10.289200000000283</v>
      </c>
      <c r="AS89" s="171">
        <v>10.431800000000113</v>
      </c>
      <c r="AT89" s="171">
        <v>10.572500000000083</v>
      </c>
      <c r="AU89" s="171">
        <v>10.7111</v>
      </c>
      <c r="AV89" s="171">
        <v>10.847300000000022</v>
      </c>
      <c r="AW89" s="171">
        <v>10.981199999999962</v>
      </c>
      <c r="AX89" s="171">
        <v>11.112945000000076</v>
      </c>
      <c r="AY89" s="171">
        <v>11.242855999999845</v>
      </c>
      <c r="AZ89" s="171">
        <v>11.371184999999974</v>
      </c>
      <c r="BA89" s="171">
        <v>11.498000000000053</v>
      </c>
      <c r="BB89" s="171">
        <v>11.622999999999978</v>
      </c>
      <c r="BC89" s="171">
        <v>11.74599999999997</v>
      </c>
      <c r="BD89" s="171">
        <v>11.866999999999896</v>
      </c>
    </row>
    <row r="90" spans="1:56" x14ac:dyDescent="0.2">
      <c r="A90" s="170" t="s">
        <v>57</v>
      </c>
      <c r="B90" s="171">
        <v>10.366299999999955</v>
      </c>
      <c r="C90" s="171">
        <v>10.398400000000093</v>
      </c>
      <c r="D90" s="171">
        <v>10.426400000000013</v>
      </c>
      <c r="E90" s="171">
        <v>10.454099999999988</v>
      </c>
      <c r="F90" s="171">
        <v>10.486600000000033</v>
      </c>
      <c r="G90" s="171">
        <v>10.52730000000011</v>
      </c>
      <c r="H90" s="171">
        <v>10.578500000000002</v>
      </c>
      <c r="I90" s="171">
        <v>10.637099999999949</v>
      </c>
      <c r="J90" s="171">
        <v>10.693799999999959</v>
      </c>
      <c r="K90" s="171">
        <v>10.73600000000004</v>
      </c>
      <c r="L90" s="171">
        <v>10.754799999999909</v>
      </c>
      <c r="M90" s="171">
        <v>10.747000000000094</v>
      </c>
      <c r="N90" s="171">
        <v>10.716299999999967</v>
      </c>
      <c r="O90" s="171">
        <v>10.669699999999979</v>
      </c>
      <c r="P90" s="171">
        <v>10.617199999999936</v>
      </c>
      <c r="Q90" s="171">
        <v>10.56679999999994</v>
      </c>
      <c r="R90" s="171">
        <v>10.519799999999988</v>
      </c>
      <c r="S90" s="171">
        <v>10.475000000000007</v>
      </c>
      <c r="T90" s="171">
        <v>10.435000000000016</v>
      </c>
      <c r="U90" s="171">
        <v>10.402100000000045</v>
      </c>
      <c r="V90" s="171">
        <v>10.377699999999907</v>
      </c>
      <c r="W90" s="171">
        <v>10.36359999999995</v>
      </c>
      <c r="X90" s="171">
        <v>10.359100000000003</v>
      </c>
      <c r="Y90" s="171">
        <v>10.359600000000063</v>
      </c>
      <c r="Z90" s="171">
        <v>10.358099999999997</v>
      </c>
      <c r="AA90" s="171">
        <v>10.349799999999963</v>
      </c>
      <c r="AB90" s="171">
        <v>10.333000000000155</v>
      </c>
      <c r="AC90" s="171">
        <v>10.308999999999964</v>
      </c>
      <c r="AD90" s="171">
        <v>10.28009999999991</v>
      </c>
      <c r="AE90" s="171">
        <v>10.249999999999991</v>
      </c>
      <c r="AF90" s="171">
        <v>10.221100000000112</v>
      </c>
      <c r="AG90" s="171">
        <v>10.193999999999923</v>
      </c>
      <c r="AH90" s="171">
        <v>10.167900000000065</v>
      </c>
      <c r="AI90" s="171">
        <v>10.141999999999973</v>
      </c>
      <c r="AJ90" s="171">
        <v>10.115099999999979</v>
      </c>
      <c r="AK90" s="171">
        <v>10.086499999999894</v>
      </c>
      <c r="AL90" s="171">
        <v>10.055900000000031</v>
      </c>
      <c r="AM90" s="171">
        <v>10.023899999999967</v>
      </c>
      <c r="AN90" s="171">
        <v>9.9912000000000027</v>
      </c>
      <c r="AO90" s="171">
        <v>9.9589399999999468</v>
      </c>
      <c r="AP90" s="171">
        <v>9.9278400000001295</v>
      </c>
      <c r="AQ90" s="171">
        <v>9.8982000000000046</v>
      </c>
      <c r="AR90" s="171">
        <v>9.8696799999999687</v>
      </c>
      <c r="AS90" s="171">
        <v>9.8417000000000936</v>
      </c>
      <c r="AT90" s="171">
        <v>9.8133299999998957</v>
      </c>
      <c r="AU90" s="171">
        <v>9.7839199999999789</v>
      </c>
      <c r="AV90" s="171">
        <v>9.7532799999998598</v>
      </c>
      <c r="AW90" s="171">
        <v>9.7215600000000872</v>
      </c>
      <c r="AX90" s="171">
        <v>9.6888470000000311</v>
      </c>
      <c r="AY90" s="171">
        <v>9.6553609999998891</v>
      </c>
      <c r="AZ90" s="171">
        <v>9.6212539999999933</v>
      </c>
      <c r="BA90" s="171">
        <v>9.5870000000000335</v>
      </c>
      <c r="BB90" s="171">
        <v>9.5510000000000144</v>
      </c>
      <c r="BC90" s="171">
        <v>9.5149999999999011</v>
      </c>
      <c r="BD90" s="171">
        <v>9.4779999999998488</v>
      </c>
    </row>
    <row r="91" spans="1:56" x14ac:dyDescent="0.2">
      <c r="A91" s="170" t="s">
        <v>146</v>
      </c>
      <c r="B91" s="171">
        <v>114.83499999999988</v>
      </c>
      <c r="C91" s="171">
        <v>117.92200000000047</v>
      </c>
      <c r="D91" s="171">
        <v>121.05999999999774</v>
      </c>
      <c r="E91" s="171">
        <v>124.24200001999978</v>
      </c>
      <c r="F91" s="171">
        <v>127.46500001000018</v>
      </c>
      <c r="G91" s="171">
        <v>130.72399999000015</v>
      </c>
      <c r="H91" s="171">
        <v>134.01099997000205</v>
      </c>
      <c r="I91" s="171">
        <v>137.32200000000017</v>
      </c>
      <c r="J91" s="171">
        <v>140.66600000000116</v>
      </c>
      <c r="K91" s="171">
        <v>144.05400000000071</v>
      </c>
      <c r="L91" s="171">
        <v>147.49000001999957</v>
      </c>
      <c r="M91" s="171">
        <v>150.97899999999851</v>
      </c>
      <c r="N91" s="171">
        <v>154.50599999000019</v>
      </c>
      <c r="O91" s="171">
        <v>158.04399996999931</v>
      </c>
      <c r="P91" s="171">
        <v>161.55600003999993</v>
      </c>
      <c r="Q91" s="171">
        <v>165.01199997000458</v>
      </c>
      <c r="R91" s="171">
        <v>168.40200002000128</v>
      </c>
      <c r="S91" s="171">
        <v>171.7289999700071</v>
      </c>
      <c r="T91" s="171">
        <v>175.00100000999433</v>
      </c>
      <c r="U91" s="171">
        <v>178.23300001999806</v>
      </c>
      <c r="V91" s="171">
        <v>181.43700004999883</v>
      </c>
      <c r="W91" s="171">
        <v>184.6160000300039</v>
      </c>
      <c r="X91" s="171">
        <v>187.76600003999664</v>
      </c>
      <c r="Y91" s="171">
        <v>190.88000000000471</v>
      </c>
      <c r="Z91" s="171">
        <v>193.94499995999851</v>
      </c>
      <c r="AA91" s="171">
        <v>196.95799997000546</v>
      </c>
      <c r="AB91" s="171">
        <v>199.91500001000634</v>
      </c>
      <c r="AC91" s="171">
        <v>202.8260000099954</v>
      </c>
      <c r="AD91" s="171">
        <v>205.71599999999211</v>
      </c>
      <c r="AE91" s="171">
        <v>208.61300003000432</v>
      </c>
      <c r="AF91" s="171">
        <v>211.54000000999596</v>
      </c>
      <c r="AG91" s="171">
        <v>214.50699995000082</v>
      </c>
      <c r="AH91" s="171">
        <v>217.50799996000165</v>
      </c>
      <c r="AI91" s="171">
        <v>220.54500002000304</v>
      </c>
      <c r="AJ91" s="171">
        <v>223.6149999999956</v>
      </c>
      <c r="AK91" s="171">
        <v>226.71300000000784</v>
      </c>
      <c r="AL91" s="171">
        <v>229.83799999999857</v>
      </c>
      <c r="AM91" s="171">
        <v>232.98899999999168</v>
      </c>
      <c r="AN91" s="171">
        <v>236.15900000000264</v>
      </c>
      <c r="AO91" s="171">
        <v>239.34000000000123</v>
      </c>
      <c r="AP91" s="171">
        <v>242.52400000000327</v>
      </c>
      <c r="AQ91" s="171">
        <v>245.70800000000381</v>
      </c>
      <c r="AR91" s="171">
        <v>248.88299999999961</v>
      </c>
      <c r="AS91" s="171">
        <v>252.03200000000643</v>
      </c>
      <c r="AT91" s="171">
        <v>255.13100000000745</v>
      </c>
      <c r="AU91" s="171">
        <v>258.16200000000003</v>
      </c>
      <c r="AV91" s="171">
        <v>261.11499999999762</v>
      </c>
      <c r="AW91" s="171">
        <v>263.99100000000345</v>
      </c>
      <c r="AX91" s="171">
        <v>266.79497999999404</v>
      </c>
      <c r="AY91" s="171">
        <v>269.53648199999651</v>
      </c>
      <c r="AZ91" s="171">
        <v>272.22298700000238</v>
      </c>
      <c r="BA91" s="171">
        <v>274.85399999999794</v>
      </c>
      <c r="BB91" s="171">
        <v>277.42499999999575</v>
      </c>
      <c r="BC91" s="171">
        <v>279.93399999999878</v>
      </c>
      <c r="BD91" s="171">
        <v>282.37700000000302</v>
      </c>
    </row>
    <row r="92" spans="1:56" x14ac:dyDescent="0.2">
      <c r="A92" s="170" t="s">
        <v>26</v>
      </c>
      <c r="B92" s="171">
        <v>553.57899999999586</v>
      </c>
      <c r="C92" s="171">
        <v>566.22499999999229</v>
      </c>
      <c r="D92" s="171">
        <v>579.41200000001197</v>
      </c>
      <c r="E92" s="171">
        <v>593.05900000001327</v>
      </c>
      <c r="F92" s="171">
        <v>607.04999999998995</v>
      </c>
      <c r="G92" s="171">
        <v>621.30200000000798</v>
      </c>
      <c r="H92" s="171">
        <v>635.77200000001073</v>
      </c>
      <c r="I92" s="171">
        <v>650.48500000000502</v>
      </c>
      <c r="J92" s="171">
        <v>665.5020000000053</v>
      </c>
      <c r="K92" s="171">
        <v>680.91599999999335</v>
      </c>
      <c r="L92" s="171">
        <v>696.78400000000443</v>
      </c>
      <c r="M92" s="171">
        <v>713.11800000001165</v>
      </c>
      <c r="N92" s="171">
        <v>729.86799999999721</v>
      </c>
      <c r="O92" s="171">
        <v>746.94899999998756</v>
      </c>
      <c r="P92" s="171">
        <v>764.24499999998989</v>
      </c>
      <c r="Q92" s="171">
        <v>781.66699999999901</v>
      </c>
      <c r="R92" s="171">
        <v>799.18099999999049</v>
      </c>
      <c r="S92" s="171">
        <v>816.79300000000694</v>
      </c>
      <c r="T92" s="171">
        <v>834.48899999998912</v>
      </c>
      <c r="U92" s="171">
        <v>852.26999999999134</v>
      </c>
      <c r="V92" s="171">
        <v>870.13300000000197</v>
      </c>
      <c r="W92" s="171">
        <v>888.05499999999347</v>
      </c>
      <c r="X92" s="171">
        <v>906.02099999999984</v>
      </c>
      <c r="Y92" s="171">
        <v>924.0580000000059</v>
      </c>
      <c r="Z92" s="171">
        <v>942.20399999999427</v>
      </c>
      <c r="AA92" s="171">
        <v>960.48300000000097</v>
      </c>
      <c r="AB92" s="171">
        <v>978.89300000000708</v>
      </c>
      <c r="AC92" s="171">
        <v>997.40499999999361</v>
      </c>
      <c r="AD92" s="171">
        <v>1015.9699999999956</v>
      </c>
      <c r="AE92" s="171">
        <v>1034.5399999999916</v>
      </c>
      <c r="AF92" s="171">
        <v>1053.0499999999975</v>
      </c>
      <c r="AG92" s="171">
        <v>1071.4800000000068</v>
      </c>
      <c r="AH92" s="171">
        <v>1089.8100000000338</v>
      </c>
      <c r="AI92" s="171">
        <v>1108.0300000000163</v>
      </c>
      <c r="AJ92" s="171">
        <v>1126.139999999918</v>
      </c>
      <c r="AK92" s="171">
        <v>1144.1199999999455</v>
      </c>
      <c r="AL92" s="171">
        <v>1161.9800000000157</v>
      </c>
      <c r="AM92" s="171">
        <v>1179.6799999999523</v>
      </c>
      <c r="AN92" s="171">
        <v>1197.1500000000281</v>
      </c>
      <c r="AO92" s="171">
        <v>1214.2699999999854</v>
      </c>
      <c r="AP92" s="171">
        <v>1230.9799999999784</v>
      </c>
      <c r="AQ92" s="171">
        <v>1247.2399999999973</v>
      </c>
      <c r="AR92" s="171">
        <v>1263.0700000000322</v>
      </c>
      <c r="AS92" s="171">
        <v>1278.5600000000188</v>
      </c>
      <c r="AT92" s="171">
        <v>1293.860000000014</v>
      </c>
      <c r="AU92" s="171">
        <v>1309.0499999999947</v>
      </c>
      <c r="AV92" s="171">
        <v>1324.170000000013</v>
      </c>
      <c r="AW92" s="171">
        <v>1339.1800000000401</v>
      </c>
      <c r="AX92" s="171">
        <v>1354.0518540000287</v>
      </c>
      <c r="AY92" s="171">
        <v>1368.7375130000032</v>
      </c>
      <c r="AZ92" s="171">
        <v>1383.1977529999645</v>
      </c>
      <c r="BA92" s="171">
        <v>1397.4229999999789</v>
      </c>
      <c r="BB92" s="171">
        <v>1411.4149999999597</v>
      </c>
      <c r="BC92" s="171">
        <v>1425.1580000000249</v>
      </c>
      <c r="BD92" s="171">
        <v>1438.6350000000357</v>
      </c>
    </row>
    <row r="93" spans="1:56" x14ac:dyDescent="0.2">
      <c r="A93" s="170" t="s">
        <v>58</v>
      </c>
      <c r="B93" s="171">
        <v>2.9500000000000659</v>
      </c>
      <c r="C93" s="171">
        <v>2.9867799999999298</v>
      </c>
      <c r="D93" s="171">
        <v>3.030390000000045</v>
      </c>
      <c r="E93" s="171">
        <v>3.0793000000000177</v>
      </c>
      <c r="F93" s="171">
        <v>3.1311799999999788</v>
      </c>
      <c r="G93" s="171">
        <v>3.1841299999999677</v>
      </c>
      <c r="H93" s="171">
        <v>3.2375899999999911</v>
      </c>
      <c r="I93" s="171">
        <v>3.2911699999999819</v>
      </c>
      <c r="J93" s="171">
        <v>3.3431499999999454</v>
      </c>
      <c r="K93" s="171">
        <v>3.3915800000000496</v>
      </c>
      <c r="L93" s="171">
        <v>3.4349499999999886</v>
      </c>
      <c r="M93" s="171">
        <v>3.4728899999999312</v>
      </c>
      <c r="N93" s="171">
        <v>3.5053600000000187</v>
      </c>
      <c r="O93" s="171">
        <v>3.5317799999999964</v>
      </c>
      <c r="P93" s="171">
        <v>3.5516500000000084</v>
      </c>
      <c r="Q93" s="171">
        <v>3.5649599999999251</v>
      </c>
      <c r="R93" s="171">
        <v>3.5713499999999967</v>
      </c>
      <c r="S93" s="171">
        <v>3.5717600000000158</v>
      </c>
      <c r="T93" s="171">
        <v>3.5691100000000073</v>
      </c>
      <c r="U93" s="171">
        <v>3.5672900000000238</v>
      </c>
      <c r="V93" s="171">
        <v>3.5692600000000145</v>
      </c>
      <c r="W93" s="171">
        <v>3.5763800000000345</v>
      </c>
      <c r="X93" s="171">
        <v>3.5885899999999551</v>
      </c>
      <c r="Y93" s="171">
        <v>3.6056599999999634</v>
      </c>
      <c r="Z93" s="171">
        <v>3.6267999999999412</v>
      </c>
      <c r="AA93" s="171">
        <v>3.6515500000000558</v>
      </c>
      <c r="AB93" s="171">
        <v>3.6798500000000409</v>
      </c>
      <c r="AC93" s="171">
        <v>3.7124600000000632</v>
      </c>
      <c r="AD93" s="171">
        <v>3.7505700000000206</v>
      </c>
      <c r="AE93" s="171">
        <v>3.7956999999998606</v>
      </c>
      <c r="AF93" s="171">
        <v>3.8487799999999157</v>
      </c>
      <c r="AG93" s="171">
        <v>3.9092899999998196</v>
      </c>
      <c r="AH93" s="171">
        <v>3.9762900000000205</v>
      </c>
      <c r="AI93" s="171">
        <v>4.0495500000001705</v>
      </c>
      <c r="AJ93" s="171">
        <v>4.1287500000000241</v>
      </c>
      <c r="AK93" s="171">
        <v>4.2129800000001616</v>
      </c>
      <c r="AL93" s="171">
        <v>4.3033700000000694</v>
      </c>
      <c r="AM93" s="171">
        <v>4.3980700000001676</v>
      </c>
      <c r="AN93" s="171">
        <v>4.4895900000000637</v>
      </c>
      <c r="AO93" s="171">
        <v>4.568059999999992</v>
      </c>
      <c r="AP93" s="171">
        <v>4.6269300000000184</v>
      </c>
      <c r="AQ93" s="171">
        <v>4.662579999999962</v>
      </c>
      <c r="AR93" s="171">
        <v>4.6781200000000682</v>
      </c>
      <c r="AS93" s="171">
        <v>4.6819699999999598</v>
      </c>
      <c r="AT93" s="171">
        <v>4.6863499999999529</v>
      </c>
      <c r="AU93" s="171">
        <v>4.7001099999999862</v>
      </c>
      <c r="AV93" s="171">
        <v>4.7260800000000636</v>
      </c>
      <c r="AW93" s="171">
        <v>4.7616599999999796</v>
      </c>
      <c r="AX93" s="171">
        <v>4.8037480000000441</v>
      </c>
      <c r="AY93" s="171">
        <v>4.8471389999999888</v>
      </c>
      <c r="AZ93" s="171">
        <v>4.8879920000000503</v>
      </c>
      <c r="BA93" s="171">
        <v>4.9260000000000561</v>
      </c>
      <c r="BB93" s="171">
        <v>4.9620000000000051</v>
      </c>
      <c r="BC93" s="171">
        <v>4.9969999999999883</v>
      </c>
      <c r="BD93" s="171">
        <v>5.0309999999999286</v>
      </c>
    </row>
    <row r="94" spans="1:56" x14ac:dyDescent="0.2">
      <c r="A94" s="170" t="s">
        <v>147</v>
      </c>
      <c r="B94" s="171">
        <v>28.514000000000152</v>
      </c>
      <c r="C94" s="171">
        <v>29.281299999999952</v>
      </c>
      <c r="D94" s="171">
        <v>30.074299999999454</v>
      </c>
      <c r="E94" s="171">
        <v>30.904300000000546</v>
      </c>
      <c r="F94" s="171">
        <v>31.785500000001313</v>
      </c>
      <c r="G94" s="171">
        <v>32.730600000000436</v>
      </c>
      <c r="H94" s="171">
        <v>33.737799999999901</v>
      </c>
      <c r="I94" s="171">
        <v>34.810699999999684</v>
      </c>
      <c r="J94" s="171">
        <v>35.972699999999264</v>
      </c>
      <c r="K94" s="171">
        <v>37.252700000000999</v>
      </c>
      <c r="L94" s="171">
        <v>38.668199999998528</v>
      </c>
      <c r="M94" s="171">
        <v>40.217600000000083</v>
      </c>
      <c r="N94" s="171">
        <v>41.883300000000951</v>
      </c>
      <c r="O94" s="171">
        <v>43.645099999998521</v>
      </c>
      <c r="P94" s="171">
        <v>45.474699999999288</v>
      </c>
      <c r="Q94" s="171">
        <v>47.342700000001976</v>
      </c>
      <c r="R94" s="171">
        <v>49.256799999999011</v>
      </c>
      <c r="S94" s="171">
        <v>51.197500000001106</v>
      </c>
      <c r="T94" s="171">
        <v>53.07559999999944</v>
      </c>
      <c r="U94" s="171">
        <v>54.777100000001639</v>
      </c>
      <c r="V94" s="171">
        <v>56.226200000000397</v>
      </c>
      <c r="W94" s="171">
        <v>57.375599999998443</v>
      </c>
      <c r="X94" s="171">
        <v>58.260699999998693</v>
      </c>
      <c r="Y94" s="171">
        <v>58.991200000000468</v>
      </c>
      <c r="Z94" s="171">
        <v>59.725099999998839</v>
      </c>
      <c r="AA94" s="171">
        <v>60.575600000000414</v>
      </c>
      <c r="AB94" s="171">
        <v>61.583100000001323</v>
      </c>
      <c r="AC94" s="171">
        <v>62.710600000000291</v>
      </c>
      <c r="AD94" s="171">
        <v>63.900600000000942</v>
      </c>
      <c r="AE94" s="171">
        <v>65.062699999999182</v>
      </c>
      <c r="AF94" s="171">
        <v>66.131899999999632</v>
      </c>
      <c r="AG94" s="171">
        <v>67.096400000000529</v>
      </c>
      <c r="AH94" s="171">
        <v>67.983299999999019</v>
      </c>
      <c r="AI94" s="171">
        <v>68.812700000000447</v>
      </c>
      <c r="AJ94" s="171">
        <v>69.617099999999652</v>
      </c>
      <c r="AK94" s="171">
        <v>70.421800000000488</v>
      </c>
      <c r="AL94" s="171">
        <v>71.227900000000844</v>
      </c>
      <c r="AM94" s="171">
        <v>72.03109999999937</v>
      </c>
      <c r="AN94" s="171">
        <v>72.845500000000101</v>
      </c>
      <c r="AO94" s="171">
        <v>73.687600000000543</v>
      </c>
      <c r="AP94" s="171">
        <v>74.567500000000919</v>
      </c>
      <c r="AQ94" s="171">
        <v>75.491599999999508</v>
      </c>
      <c r="AR94" s="171">
        <v>76.453600000000051</v>
      </c>
      <c r="AS94" s="171">
        <v>77.43539999999966</v>
      </c>
      <c r="AT94" s="171">
        <v>78.411099999999621</v>
      </c>
      <c r="AU94" s="171">
        <v>79.360500000000499</v>
      </c>
      <c r="AV94" s="171">
        <v>80.277400000000426</v>
      </c>
      <c r="AW94" s="171">
        <v>81.162799999999478</v>
      </c>
      <c r="AX94" s="171">
        <v>82.011734999999277</v>
      </c>
      <c r="AY94" s="171">
        <v>82.820766000000489</v>
      </c>
      <c r="AZ94" s="171">
        <v>83.58712900000053</v>
      </c>
      <c r="BA94" s="171">
        <v>84.308000000000291</v>
      </c>
      <c r="BB94" s="171">
        <v>84.982000000000383</v>
      </c>
      <c r="BC94" s="171">
        <v>85.608999999999824</v>
      </c>
      <c r="BD94" s="171">
        <v>86.189999999999344</v>
      </c>
    </row>
    <row r="95" spans="1:56" x14ac:dyDescent="0.2">
      <c r="A95" s="170" t="s">
        <v>148</v>
      </c>
      <c r="B95" s="171">
        <v>9.917980000000318</v>
      </c>
      <c r="C95" s="171">
        <v>10.255899999999965</v>
      </c>
      <c r="D95" s="171">
        <v>10.599799999999961</v>
      </c>
      <c r="E95" s="171">
        <v>10.951200000000137</v>
      </c>
      <c r="F95" s="171">
        <v>11.31229999999983</v>
      </c>
      <c r="G95" s="171">
        <v>11.684599999999961</v>
      </c>
      <c r="H95" s="171">
        <v>12.068200000000001</v>
      </c>
      <c r="I95" s="171">
        <v>12.460900000000031</v>
      </c>
      <c r="J95" s="171">
        <v>12.859099999999962</v>
      </c>
      <c r="K95" s="171">
        <v>13.257799999999937</v>
      </c>
      <c r="L95" s="171">
        <v>13.653399999999944</v>
      </c>
      <c r="M95" s="171">
        <v>14.046499999999821</v>
      </c>
      <c r="N95" s="171">
        <v>14.438300000000075</v>
      </c>
      <c r="O95" s="171">
        <v>14.82579999899983</v>
      </c>
      <c r="P95" s="171">
        <v>15.20550000399966</v>
      </c>
      <c r="Q95" s="171">
        <v>15.576400001999888</v>
      </c>
      <c r="R95" s="171">
        <v>15.93639999900009</v>
      </c>
      <c r="S95" s="171">
        <v>16.290099997000173</v>
      </c>
      <c r="T95" s="171">
        <v>16.651799996999962</v>
      </c>
      <c r="U95" s="171">
        <v>17.040200000999981</v>
      </c>
      <c r="V95" s="171">
        <v>17.468999994999791</v>
      </c>
      <c r="W95" s="171">
        <v>17.94270000100019</v>
      </c>
      <c r="X95" s="171">
        <v>18.458200004000098</v>
      </c>
      <c r="Y95" s="171">
        <v>19.011899999000498</v>
      </c>
      <c r="Z95" s="171">
        <v>19.597200005000353</v>
      </c>
      <c r="AA95" s="171">
        <v>20.208399999000925</v>
      </c>
      <c r="AB95" s="171">
        <v>20.84589999700059</v>
      </c>
      <c r="AC95" s="171">
        <v>21.509300000999108</v>
      </c>
      <c r="AD95" s="171">
        <v>22.190200002999926</v>
      </c>
      <c r="AE95" s="171">
        <v>22.878200002000145</v>
      </c>
      <c r="AF95" s="171">
        <v>23.565400004999969</v>
      </c>
      <c r="AG95" s="171">
        <v>24.251600001001179</v>
      </c>
      <c r="AH95" s="171">
        <v>24.939300003000163</v>
      </c>
      <c r="AI95" s="171">
        <v>25.627599997999802</v>
      </c>
      <c r="AJ95" s="171">
        <v>26.316599995999809</v>
      </c>
      <c r="AK95" s="171">
        <v>27.008399998999831</v>
      </c>
      <c r="AL95" s="171">
        <v>27.697899995000387</v>
      </c>
      <c r="AM95" s="171">
        <v>28.390399994999768</v>
      </c>
      <c r="AN95" s="171">
        <v>29.11140000299984</v>
      </c>
      <c r="AO95" s="171">
        <v>29.894699996000192</v>
      </c>
      <c r="AP95" s="171">
        <v>30.762700001001328</v>
      </c>
      <c r="AQ95" s="171">
        <v>31.727100002000125</v>
      </c>
      <c r="AR95" s="171">
        <v>32.776600000000109</v>
      </c>
      <c r="AS95" s="171">
        <v>33.883100000001249</v>
      </c>
      <c r="AT95" s="171">
        <v>35.006099999999812</v>
      </c>
      <c r="AU95" s="171">
        <v>36.115599999999411</v>
      </c>
      <c r="AV95" s="171">
        <v>37.202599999998583</v>
      </c>
      <c r="AW95" s="171">
        <v>38.274600000000042</v>
      </c>
      <c r="AX95" s="171">
        <v>39.339753000000826</v>
      </c>
      <c r="AY95" s="171">
        <v>40.412298999999948</v>
      </c>
      <c r="AZ95" s="171">
        <v>41.502884999999004</v>
      </c>
      <c r="BA95" s="171">
        <v>42.6120000000004</v>
      </c>
      <c r="BB95" s="171">
        <v>43.736000000000054</v>
      </c>
      <c r="BC95" s="171">
        <v>44.875000000000036</v>
      </c>
      <c r="BD95" s="171">
        <v>46.030000000000506</v>
      </c>
    </row>
    <row r="96" spans="1:56" x14ac:dyDescent="0.2">
      <c r="A96" s="170" t="s">
        <v>145</v>
      </c>
      <c r="B96" s="171">
        <v>0.20442600000000011</v>
      </c>
      <c r="C96" s="171">
        <v>0.20708800003000158</v>
      </c>
      <c r="D96" s="171">
        <v>0.20992900002999579</v>
      </c>
      <c r="E96" s="171">
        <v>0.21281399995999961</v>
      </c>
      <c r="F96" s="171">
        <v>0.2155630000000055</v>
      </c>
      <c r="G96" s="171">
        <v>0.21807000000000235</v>
      </c>
      <c r="H96" s="171">
        <v>0.2202909999599979</v>
      </c>
      <c r="I96" s="171">
        <v>0.2222659999799978</v>
      </c>
      <c r="J96" s="171">
        <v>0.22414999998000515</v>
      </c>
      <c r="K96" s="171">
        <v>0.22610300000000361</v>
      </c>
      <c r="L96" s="171">
        <v>0.22826200000000038</v>
      </c>
      <c r="M96" s="171">
        <v>0.23066399996999121</v>
      </c>
      <c r="N96" s="171">
        <v>0.23326899996000144</v>
      </c>
      <c r="O96" s="171">
        <v>0.2360189999900032</v>
      </c>
      <c r="P96" s="171">
        <v>0.23880800001000105</v>
      </c>
      <c r="Q96" s="171">
        <v>0.24158199999999713</v>
      </c>
      <c r="R96" s="171">
        <v>0.24433100004000508</v>
      </c>
      <c r="S96" s="171">
        <v>0.24705599997000458</v>
      </c>
      <c r="T96" s="171">
        <v>0.24975600004999762</v>
      </c>
      <c r="U96" s="171">
        <v>0.252413000009995</v>
      </c>
      <c r="V96" s="171">
        <v>0.25504299999999602</v>
      </c>
      <c r="W96" s="171">
        <v>0.25762400005000102</v>
      </c>
      <c r="X96" s="171">
        <v>0.2601509999599973</v>
      </c>
      <c r="Y96" s="171">
        <v>0.2626559999900055</v>
      </c>
      <c r="Z96" s="171">
        <v>0.26513799998999765</v>
      </c>
      <c r="AA96" s="171">
        <v>0.26762899999999851</v>
      </c>
      <c r="AB96" s="171">
        <v>0.27015000002000439</v>
      </c>
      <c r="AC96" s="171">
        <v>0.27270899998000092</v>
      </c>
      <c r="AD96" s="171">
        <v>0.27529599998999416</v>
      </c>
      <c r="AE96" s="171">
        <v>0.27786999999999745</v>
      </c>
      <c r="AF96" s="171">
        <v>0.28043500000000154</v>
      </c>
      <c r="AG96" s="171">
        <v>0.2829070000200028</v>
      </c>
      <c r="AH96" s="171">
        <v>0.28532900003000233</v>
      </c>
      <c r="AI96" s="171">
        <v>0.2879520000299996</v>
      </c>
      <c r="AJ96" s="171">
        <v>0.29110399999001119</v>
      </c>
      <c r="AK96" s="171">
        <v>0.29497899999998906</v>
      </c>
      <c r="AL96" s="171">
        <v>0.29972800002999156</v>
      </c>
      <c r="AM96" s="171">
        <v>0.30519999999000436</v>
      </c>
      <c r="AN96" s="171">
        <v>0.31088400002999433</v>
      </c>
      <c r="AO96" s="171">
        <v>0.31608600002998877</v>
      </c>
      <c r="AP96" s="171">
        <v>0.32032799999999401</v>
      </c>
      <c r="AQ96" s="171">
        <v>0.3234180000400062</v>
      </c>
      <c r="AR96" s="171">
        <v>0.32552600001999699</v>
      </c>
      <c r="AS96" s="171">
        <v>0.32702900001998608</v>
      </c>
      <c r="AT96" s="171">
        <v>0.32845899995998795</v>
      </c>
      <c r="AU96" s="171">
        <v>0.33024300000000595</v>
      </c>
      <c r="AV96" s="171">
        <v>0.33247400001999844</v>
      </c>
      <c r="AW96" s="171">
        <v>0.3350250000399988</v>
      </c>
      <c r="AX96" s="171">
        <v>0.33777999997999641</v>
      </c>
      <c r="AY96" s="171">
        <v>0.34056599996999959</v>
      </c>
      <c r="AZ96" s="171">
        <v>0.34322800000000436</v>
      </c>
      <c r="BA96" s="171">
        <v>0.34600000000000297</v>
      </c>
      <c r="BB96" s="171">
        <v>0.34799999999999509</v>
      </c>
      <c r="BC96" s="171">
        <v>0.35099999999999676</v>
      </c>
      <c r="BD96" s="171">
        <v>0.35300000000000303</v>
      </c>
    </row>
    <row r="97" spans="1:56" x14ac:dyDescent="0.2">
      <c r="A97" s="170" t="s">
        <v>149</v>
      </c>
      <c r="B97" s="171">
        <v>3.9742709999998658</v>
      </c>
      <c r="C97" s="171">
        <v>4.0807609999998746</v>
      </c>
      <c r="D97" s="171">
        <v>4.2139720000000196</v>
      </c>
      <c r="E97" s="171">
        <v>4.363959000000003</v>
      </c>
      <c r="F97" s="171">
        <v>4.5156900000000277</v>
      </c>
      <c r="G97" s="171">
        <v>4.6581809999999262</v>
      </c>
      <c r="H97" s="171">
        <v>4.7890100000000988</v>
      </c>
      <c r="I97" s="171">
        <v>4.9115459999999578</v>
      </c>
      <c r="J97" s="171">
        <v>5.0275880000000619</v>
      </c>
      <c r="K97" s="171">
        <v>5.1407179999999899</v>
      </c>
      <c r="L97" s="171">
        <v>5.2538500000000647</v>
      </c>
      <c r="M97" s="171">
        <v>5.3680190000001522</v>
      </c>
      <c r="N97" s="171">
        <v>5.483111999999938</v>
      </c>
      <c r="O97" s="171">
        <v>5.5998209999999089</v>
      </c>
      <c r="P97" s="171">
        <v>5.7187859999999375</v>
      </c>
      <c r="Q97" s="171">
        <v>5.8412640000001428</v>
      </c>
      <c r="R97" s="171">
        <v>5.965981999999995</v>
      </c>
      <c r="S97" s="171">
        <v>6.0951189999998849</v>
      </c>
      <c r="T97" s="171">
        <v>6.2372540000000196</v>
      </c>
      <c r="U97" s="171">
        <v>6.4035820000000925</v>
      </c>
      <c r="V97" s="171">
        <v>6.6013579999999408</v>
      </c>
      <c r="W97" s="171">
        <v>6.8335970000000898</v>
      </c>
      <c r="X97" s="171">
        <v>7.0958430000000119</v>
      </c>
      <c r="Y97" s="171">
        <v>7.378328999999975</v>
      </c>
      <c r="Z97" s="171">
        <v>7.6671499999999986</v>
      </c>
      <c r="AA97" s="171">
        <v>7.9514209999999954</v>
      </c>
      <c r="AB97" s="171">
        <v>8.2296550000000046</v>
      </c>
      <c r="AC97" s="171">
        <v>8.5026909999999152</v>
      </c>
      <c r="AD97" s="171">
        <v>8.7650719999999378</v>
      </c>
      <c r="AE97" s="171">
        <v>9.0108460000000168</v>
      </c>
      <c r="AF97" s="171">
        <v>9.2367499999999296</v>
      </c>
      <c r="AG97" s="171">
        <v>9.4382799999999882</v>
      </c>
      <c r="AH97" s="171">
        <v>9.6183340000000559</v>
      </c>
      <c r="AI97" s="171">
        <v>9.7903180000000578</v>
      </c>
      <c r="AJ97" s="171">
        <v>9.9728679999999024</v>
      </c>
      <c r="AK97" s="171">
        <v>10.179140000000054</v>
      </c>
      <c r="AL97" s="171">
        <v>10.414573999999854</v>
      </c>
      <c r="AM97" s="171">
        <v>10.674550999999955</v>
      </c>
      <c r="AN97" s="171">
        <v>10.94971999999999</v>
      </c>
      <c r="AO97" s="171">
        <v>11.22587900000001</v>
      </c>
      <c r="AP97" s="171">
        <v>11.492788000000003</v>
      </c>
      <c r="AQ97" s="171">
        <v>11.747649000000006</v>
      </c>
      <c r="AR97" s="171">
        <v>11.994064999999868</v>
      </c>
      <c r="AS97" s="171">
        <v>12.235748999999981</v>
      </c>
      <c r="AT97" s="171">
        <v>12.478753999999991</v>
      </c>
      <c r="AU97" s="171">
        <v>12.727431000000024</v>
      </c>
      <c r="AV97" s="171">
        <v>12.982532999999943</v>
      </c>
      <c r="AW97" s="171">
        <v>13.242293999999937</v>
      </c>
      <c r="AX97" s="171">
        <v>13.505616999999924</v>
      </c>
      <c r="AY97" s="171">
        <v>13.770706000000155</v>
      </c>
      <c r="AZ97" s="171">
        <v>14.036187999999905</v>
      </c>
      <c r="BA97" s="171">
        <v>14.30189299999992</v>
      </c>
      <c r="BB97" s="171">
        <v>14.568245000000164</v>
      </c>
      <c r="BC97" s="171">
        <v>14.835207999999906</v>
      </c>
      <c r="BD97" s="171">
        <v>15.1028649999999</v>
      </c>
    </row>
    <row r="98" spans="1:56" x14ac:dyDescent="0.2">
      <c r="A98" s="170" t="s">
        <v>150</v>
      </c>
      <c r="B98" s="171">
        <v>53.578700000000076</v>
      </c>
      <c r="C98" s="171">
        <v>53.949899999999232</v>
      </c>
      <c r="D98" s="171">
        <v>54.320999999999557</v>
      </c>
      <c r="E98" s="171">
        <v>54.682599999999987</v>
      </c>
      <c r="F98" s="171">
        <v>55.022200000000375</v>
      </c>
      <c r="G98" s="171">
        <v>55.330699999999801</v>
      </c>
      <c r="H98" s="171">
        <v>55.604300000000428</v>
      </c>
      <c r="I98" s="171">
        <v>55.84509999999981</v>
      </c>
      <c r="J98" s="171">
        <v>56.056999999999334</v>
      </c>
      <c r="K98" s="171">
        <v>56.24680000000027</v>
      </c>
      <c r="L98" s="171">
        <v>56.419300000000376</v>
      </c>
      <c r="M98" s="171">
        <v>56.576500000000848</v>
      </c>
      <c r="N98" s="171">
        <v>56.717100000000222</v>
      </c>
      <c r="O98" s="171">
        <v>56.838700000000735</v>
      </c>
      <c r="P98" s="171">
        <v>56.93770000000076</v>
      </c>
      <c r="Q98" s="171">
        <v>57.012400000000255</v>
      </c>
      <c r="R98" s="171">
        <v>57.061799999999941</v>
      </c>
      <c r="S98" s="171">
        <v>57.089499999999234</v>
      </c>
      <c r="T98" s="171">
        <v>57.103099999999621</v>
      </c>
      <c r="U98" s="171">
        <v>57.113199999999985</v>
      </c>
      <c r="V98" s="171">
        <v>57.127099999999452</v>
      </c>
      <c r="W98" s="171">
        <v>57.152499999999641</v>
      </c>
      <c r="X98" s="171">
        <v>57.188899999999641</v>
      </c>
      <c r="Y98" s="171">
        <v>57.22659999999955</v>
      </c>
      <c r="Z98" s="171">
        <v>57.251400000001027</v>
      </c>
      <c r="AA98" s="171">
        <v>57.255199999999306</v>
      </c>
      <c r="AB98" s="171">
        <v>57.22969999999988</v>
      </c>
      <c r="AC98" s="171">
        <v>57.18490000000007</v>
      </c>
      <c r="AD98" s="171">
        <v>57.153600000000644</v>
      </c>
      <c r="AE98" s="171">
        <v>57.180000000000369</v>
      </c>
      <c r="AF98" s="171">
        <v>57.293700000000044</v>
      </c>
      <c r="AG98" s="171">
        <v>57.506399999999807</v>
      </c>
      <c r="AH98" s="171">
        <v>57.801800000000071</v>
      </c>
      <c r="AI98" s="171">
        <v>58.147000000000311</v>
      </c>
      <c r="AJ98" s="171">
        <v>58.494700000000016</v>
      </c>
      <c r="AK98" s="171">
        <v>58.8085000000004</v>
      </c>
      <c r="AL98" s="171">
        <v>59.079899999999618</v>
      </c>
      <c r="AM98" s="171">
        <v>59.313499999999664</v>
      </c>
      <c r="AN98" s="171">
        <v>59.502399999999675</v>
      </c>
      <c r="AO98" s="171">
        <v>59.64189999999936</v>
      </c>
      <c r="AP98" s="171">
        <v>59.729799999999351</v>
      </c>
      <c r="AQ98" s="171">
        <v>59.759899999999647</v>
      </c>
      <c r="AR98" s="171">
        <v>59.733799999999789</v>
      </c>
      <c r="AS98" s="171">
        <v>59.668000000000035</v>
      </c>
      <c r="AT98" s="171">
        <v>59.585699999999598</v>
      </c>
      <c r="AU98" s="171">
        <v>59.504200000000175</v>
      </c>
      <c r="AV98" s="171">
        <v>59.429900000000728</v>
      </c>
      <c r="AW98" s="171">
        <v>59.359900000000181</v>
      </c>
      <c r="AX98" s="171">
        <v>59.290968999999599</v>
      </c>
      <c r="AY98" s="171">
        <v>59.216524999999066</v>
      </c>
      <c r="AZ98" s="171">
        <v>59.132072999999856</v>
      </c>
      <c r="BA98" s="171">
        <v>59.038000000001176</v>
      </c>
      <c r="BB98" s="171">
        <v>58.936999999999315</v>
      </c>
      <c r="BC98" s="171">
        <v>58.833000000001228</v>
      </c>
      <c r="BD98" s="171">
        <v>58.727000000000508</v>
      </c>
    </row>
    <row r="99" spans="1:56" x14ac:dyDescent="0.2">
      <c r="A99" s="170" t="s">
        <v>151</v>
      </c>
      <c r="B99" s="171">
        <v>1.8753799997999787</v>
      </c>
      <c r="C99" s="171">
        <v>1.9040199999000069</v>
      </c>
      <c r="D99" s="171">
        <v>1.934829999600014</v>
      </c>
      <c r="E99" s="171">
        <v>1.9666999998000203</v>
      </c>
      <c r="F99" s="171">
        <v>1.9980300003999918</v>
      </c>
      <c r="G99" s="171">
        <v>2.0277400003999868</v>
      </c>
      <c r="H99" s="171">
        <v>2.0550899997999745</v>
      </c>
      <c r="I99" s="171">
        <v>2.0805399997999721</v>
      </c>
      <c r="J99" s="171">
        <v>2.1056600001999888</v>
      </c>
      <c r="K99" s="171">
        <v>2.1326899998000299</v>
      </c>
      <c r="L99" s="171">
        <v>2.1630499999999939</v>
      </c>
      <c r="M99" s="171">
        <v>2.1975800000000318</v>
      </c>
      <c r="N99" s="171">
        <v>2.235330000000034</v>
      </c>
      <c r="O99" s="171">
        <v>2.2736699999999739</v>
      </c>
      <c r="P99" s="171">
        <v>2.3089500000000531</v>
      </c>
      <c r="Q99" s="171">
        <v>2.3386399999999323</v>
      </c>
      <c r="R99" s="171">
        <v>2.361719999999973</v>
      </c>
      <c r="S99" s="171">
        <v>2.379279999999973</v>
      </c>
      <c r="T99" s="171">
        <v>2.3935300000000095</v>
      </c>
      <c r="U99" s="171">
        <v>2.4077199999999772</v>
      </c>
      <c r="V99" s="171">
        <v>2.4242400000000037</v>
      </c>
      <c r="W99" s="171">
        <v>2.4436900000000268</v>
      </c>
      <c r="X99" s="171">
        <v>2.46536000000004</v>
      </c>
      <c r="Y99" s="171">
        <v>2.4887800000000135</v>
      </c>
      <c r="Z99" s="171">
        <v>2.5130499999999731</v>
      </c>
      <c r="AA99" s="171">
        <v>2.5374400000000046</v>
      </c>
      <c r="AB99" s="171">
        <v>2.5619900000000322</v>
      </c>
      <c r="AC99" s="171">
        <v>2.5868300000000244</v>
      </c>
      <c r="AD99" s="171">
        <v>2.6113699999999875</v>
      </c>
      <c r="AE99" s="171">
        <v>2.6348800000000852</v>
      </c>
      <c r="AF99" s="171">
        <v>2.6568599999999196</v>
      </c>
      <c r="AG99" s="171">
        <v>2.6770099999999193</v>
      </c>
      <c r="AH99" s="171">
        <v>2.695450000000073</v>
      </c>
      <c r="AI99" s="171">
        <v>2.7125100000001461</v>
      </c>
      <c r="AJ99" s="171">
        <v>2.7287799999999511</v>
      </c>
      <c r="AK99" s="171">
        <v>2.7446700000000814</v>
      </c>
      <c r="AL99" s="171">
        <v>2.7602800000000807</v>
      </c>
      <c r="AM99" s="171">
        <v>2.7754699999999919</v>
      </c>
      <c r="AN99" s="171">
        <v>2.790120000000039</v>
      </c>
      <c r="AO99" s="171">
        <v>2.8040799999999955</v>
      </c>
      <c r="AP99" s="171">
        <v>2.8172100000000166</v>
      </c>
      <c r="AQ99" s="171">
        <v>2.8294900000000185</v>
      </c>
      <c r="AR99" s="171">
        <v>2.8409900000000072</v>
      </c>
      <c r="AS99" s="171">
        <v>2.8518099999999569</v>
      </c>
      <c r="AT99" s="171">
        <v>2.8620900000000611</v>
      </c>
      <c r="AU99" s="171">
        <v>2.8719300000000567</v>
      </c>
      <c r="AV99" s="171">
        <v>2.8813600000000252</v>
      </c>
      <c r="AW99" s="171">
        <v>2.8902999999999981</v>
      </c>
      <c r="AX99" s="171">
        <v>2.8986770000000073</v>
      </c>
      <c r="AY99" s="171">
        <v>2.90633900000002</v>
      </c>
      <c r="AZ99" s="171">
        <v>2.913159999999976</v>
      </c>
      <c r="BA99" s="171">
        <v>2.9189999999999916</v>
      </c>
      <c r="BB99" s="171">
        <v>2.9240000000000035</v>
      </c>
      <c r="BC99" s="171">
        <v>2.9279999999999498</v>
      </c>
      <c r="BD99" s="171">
        <v>2.9309999999999587</v>
      </c>
    </row>
    <row r="100" spans="1:56" x14ac:dyDescent="0.2">
      <c r="A100" s="170" t="s">
        <v>152</v>
      </c>
      <c r="B100" s="171">
        <v>1.7189099999999371</v>
      </c>
      <c r="C100" s="171">
        <v>1.8066100003999466</v>
      </c>
      <c r="D100" s="171">
        <v>1.8812099999000431</v>
      </c>
      <c r="E100" s="171">
        <v>1.9456300000999427</v>
      </c>
      <c r="F100" s="171">
        <v>2.0048300001999606</v>
      </c>
      <c r="G100" s="171">
        <v>2.0629200000000072</v>
      </c>
      <c r="H100" s="171">
        <v>2.1200699996000201</v>
      </c>
      <c r="I100" s="171">
        <v>2.1761400000000322</v>
      </c>
      <c r="J100" s="171">
        <v>2.2345899998000087</v>
      </c>
      <c r="K100" s="171">
        <v>2.2996599999999945</v>
      </c>
      <c r="L100" s="171">
        <v>2.374419999599966</v>
      </c>
      <c r="M100" s="171">
        <v>2.4611899998000215</v>
      </c>
      <c r="N100" s="171">
        <v>2.5597199994999813</v>
      </c>
      <c r="O100" s="171">
        <v>2.6674699996000162</v>
      </c>
      <c r="P100" s="171">
        <v>2.780429999600003</v>
      </c>
      <c r="Q100" s="171">
        <v>2.8959900002001362</v>
      </c>
      <c r="R100" s="171">
        <v>3.0112999996999177</v>
      </c>
      <c r="S100" s="171">
        <v>3.1279199996001457</v>
      </c>
      <c r="T100" s="171">
        <v>3.252669999800109</v>
      </c>
      <c r="U100" s="171">
        <v>3.3950200004999993</v>
      </c>
      <c r="V100" s="171">
        <v>3.5605799997998751</v>
      </c>
      <c r="W100" s="171">
        <v>3.7534300004001317</v>
      </c>
      <c r="X100" s="171">
        <v>3.9682000002998827</v>
      </c>
      <c r="Y100" s="171">
        <v>4.1894299998000237</v>
      </c>
      <c r="Z100" s="171">
        <v>4.3959499999999707</v>
      </c>
      <c r="AA100" s="171">
        <v>4.5729000003000966</v>
      </c>
      <c r="AB100" s="171">
        <v>4.7163700000000448</v>
      </c>
      <c r="AC100" s="171">
        <v>4.8322699999998022</v>
      </c>
      <c r="AD100" s="171">
        <v>4.9279100000000007</v>
      </c>
      <c r="AE100" s="171">
        <v>5.0149000000001047</v>
      </c>
      <c r="AF100" s="171">
        <v>5.1031300000000011</v>
      </c>
      <c r="AG100" s="171">
        <v>5.1934799999997869</v>
      </c>
      <c r="AH100" s="171">
        <v>5.2874899999998979</v>
      </c>
      <c r="AI100" s="171">
        <v>5.3967699999998411</v>
      </c>
      <c r="AJ100" s="171">
        <v>5.5356000000000245</v>
      </c>
      <c r="AK100" s="171">
        <v>5.7141099999999589</v>
      </c>
      <c r="AL100" s="171">
        <v>5.9342300000001496</v>
      </c>
      <c r="AM100" s="171">
        <v>6.1931900000000084</v>
      </c>
      <c r="AN100" s="171">
        <v>6.4898199999999697</v>
      </c>
      <c r="AO100" s="171">
        <v>6.8211200000000183</v>
      </c>
      <c r="AP100" s="171">
        <v>7.1823899999999092</v>
      </c>
      <c r="AQ100" s="171">
        <v>7.5749399997996996</v>
      </c>
      <c r="AR100" s="171">
        <v>7.9925700001000575</v>
      </c>
      <c r="AS100" s="171">
        <v>8.4134599999999509</v>
      </c>
      <c r="AT100" s="171">
        <v>8.8093100004998099</v>
      </c>
      <c r="AU100" s="171">
        <v>9.1593000001000178</v>
      </c>
      <c r="AV100" s="171">
        <v>9.455800000299984</v>
      </c>
      <c r="AW100" s="171">
        <v>9.7023500001003136</v>
      </c>
      <c r="AX100" s="171">
        <v>9.9038020003000025</v>
      </c>
      <c r="AY100" s="171">
        <v>10.069794000300007</v>
      </c>
      <c r="AZ100" s="171">
        <v>10.208661999999727</v>
      </c>
      <c r="BA100" s="171">
        <v>10.320000000000027</v>
      </c>
      <c r="BB100" s="171">
        <v>10.405000000000085</v>
      </c>
      <c r="BC100" s="171">
        <v>10.473999999999924</v>
      </c>
      <c r="BD100" s="171">
        <v>10.538000000000244</v>
      </c>
    </row>
    <row r="101" spans="1:56" x14ac:dyDescent="0.2">
      <c r="A101" s="170" t="s">
        <v>28</v>
      </c>
      <c r="B101" s="171">
        <v>104.9260000000005</v>
      </c>
      <c r="C101" s="171">
        <v>106.42499999999954</v>
      </c>
      <c r="D101" s="171">
        <v>107.9769999999999</v>
      </c>
      <c r="E101" s="171">
        <v>109.53299999999916</v>
      </c>
      <c r="F101" s="171">
        <v>111.03000000000017</v>
      </c>
      <c r="G101" s="171">
        <v>112.42300000000037</v>
      </c>
      <c r="H101" s="171">
        <v>113.69000000000028</v>
      </c>
      <c r="I101" s="171">
        <v>114.8390000000019</v>
      </c>
      <c r="J101" s="171">
        <v>115.8900000000031</v>
      </c>
      <c r="K101" s="171">
        <v>116.87800000000556</v>
      </c>
      <c r="L101" s="171">
        <v>117.82699999999619</v>
      </c>
      <c r="M101" s="171">
        <v>118.74300000000109</v>
      </c>
      <c r="N101" s="171">
        <v>119.61600000000017</v>
      </c>
      <c r="O101" s="171">
        <v>120.4379999999998</v>
      </c>
      <c r="P101" s="171">
        <v>121.19999999999982</v>
      </c>
      <c r="Q101" s="171">
        <v>121.89399999999985</v>
      </c>
      <c r="R101" s="171">
        <v>122.51999999999983</v>
      </c>
      <c r="S101" s="171">
        <v>123.08299999999966</v>
      </c>
      <c r="T101" s="171">
        <v>123.59499999999881</v>
      </c>
      <c r="U101" s="171">
        <v>124.06899999999864</v>
      </c>
      <c r="V101" s="171">
        <v>124.51600000000219</v>
      </c>
      <c r="W101" s="171">
        <v>124.94000000000426</v>
      </c>
      <c r="X101" s="171">
        <v>125.34100000000373</v>
      </c>
      <c r="Y101" s="171">
        <v>125.71799999999604</v>
      </c>
      <c r="Z101" s="171">
        <v>126.06300000000009</v>
      </c>
      <c r="AA101" s="171">
        <v>126.37499999999866</v>
      </c>
      <c r="AB101" s="171">
        <v>126.65399999999539</v>
      </c>
      <c r="AC101" s="171">
        <v>126.9030000000003</v>
      </c>
      <c r="AD101" s="171">
        <v>127.1270000000022</v>
      </c>
      <c r="AE101" s="171">
        <v>127.33599999999856</v>
      </c>
      <c r="AF101" s="171">
        <v>127.5339999900032</v>
      </c>
      <c r="AG101" s="171">
        <v>127.72400001000305</v>
      </c>
      <c r="AH101" s="171">
        <v>127.90299995999908</v>
      </c>
      <c r="AI101" s="171">
        <v>128.0679999800029</v>
      </c>
      <c r="AJ101" s="171">
        <v>128.2139999599969</v>
      </c>
      <c r="AK101" s="171">
        <v>128.33599996999567</v>
      </c>
      <c r="AL101" s="171">
        <v>128.43299998000253</v>
      </c>
      <c r="AM101" s="171">
        <v>128.50499995999976</v>
      </c>
      <c r="AN101" s="171">
        <v>128.55100003999902</v>
      </c>
      <c r="AO101" s="171">
        <v>128.56699998000309</v>
      </c>
      <c r="AP101" s="171">
        <v>128.55199996999957</v>
      </c>
      <c r="AQ101" s="171">
        <v>128.50499996000283</v>
      </c>
      <c r="AR101" s="171">
        <v>128.42600000999565</v>
      </c>
      <c r="AS101" s="171">
        <v>128.31300000000638</v>
      </c>
      <c r="AT101" s="171">
        <v>128.16299997999738</v>
      </c>
      <c r="AU101" s="171">
        <v>127.9750000200017</v>
      </c>
      <c r="AV101" s="171">
        <v>127.7490000499957</v>
      </c>
      <c r="AW101" s="171">
        <v>127.48400005000248</v>
      </c>
      <c r="AX101" s="171">
        <v>127.18533196999644</v>
      </c>
      <c r="AY101" s="171">
        <v>126.85474504000341</v>
      </c>
      <c r="AZ101" s="171">
        <v>126.49564699999524</v>
      </c>
      <c r="BA101" s="171">
        <v>126.1089999999954</v>
      </c>
      <c r="BB101" s="171">
        <v>125.69699999999473</v>
      </c>
      <c r="BC101" s="171">
        <v>125.25800000000294</v>
      </c>
      <c r="BD101" s="171">
        <v>124.79599999999991</v>
      </c>
    </row>
    <row r="102" spans="1:56" x14ac:dyDescent="0.2">
      <c r="A102" s="170" t="s">
        <v>153</v>
      </c>
      <c r="B102" s="171">
        <v>13.110000000000001</v>
      </c>
      <c r="C102" s="171">
        <v>13.324699999999936</v>
      </c>
      <c r="D102" s="171">
        <v>13.538699999999706</v>
      </c>
      <c r="E102" s="171">
        <v>13.748299999999304</v>
      </c>
      <c r="F102" s="171">
        <v>13.946800000000156</v>
      </c>
      <c r="G102" s="171">
        <v>14.130100000000244</v>
      </c>
      <c r="H102" s="171">
        <v>14.296800000000118</v>
      </c>
      <c r="I102" s="171">
        <v>14.450500000000172</v>
      </c>
      <c r="J102" s="171">
        <v>14.597800000000289</v>
      </c>
      <c r="K102" s="171">
        <v>14.747600000000226</v>
      </c>
      <c r="L102" s="171">
        <v>14.905900000000514</v>
      </c>
      <c r="M102" s="171">
        <v>15.072400000000666</v>
      </c>
      <c r="N102" s="171">
        <v>15.243999999999858</v>
      </c>
      <c r="O102" s="171">
        <v>15.421200000000386</v>
      </c>
      <c r="P102" s="171">
        <v>15.60369999999978</v>
      </c>
      <c r="Q102" s="171">
        <v>15.789399999999695</v>
      </c>
      <c r="R102" s="171">
        <v>15.981000000000396</v>
      </c>
      <c r="S102" s="171">
        <v>16.173099999999433</v>
      </c>
      <c r="T102" s="171">
        <v>16.346199999999673</v>
      </c>
      <c r="U102" s="171">
        <v>16.474599999999906</v>
      </c>
      <c r="V102" s="171">
        <v>16.540300000000375</v>
      </c>
      <c r="W102" s="171">
        <v>16.540000000000465</v>
      </c>
      <c r="X102" s="171">
        <v>16.481099999999287</v>
      </c>
      <c r="Y102" s="171">
        <v>16.370000000000068</v>
      </c>
      <c r="Z102" s="171">
        <v>16.2175000000002</v>
      </c>
      <c r="AA102" s="171">
        <v>16.035000000000551</v>
      </c>
      <c r="AB102" s="171">
        <v>15.820600000000482</v>
      </c>
      <c r="AC102" s="171">
        <v>15.581799999999431</v>
      </c>
      <c r="AD102" s="171">
        <v>15.3499000000004</v>
      </c>
      <c r="AE102" s="171">
        <v>15.165599999999543</v>
      </c>
      <c r="AF102" s="171">
        <v>15.057399999999815</v>
      </c>
      <c r="AG102" s="171">
        <v>15.040000000000429</v>
      </c>
      <c r="AH102" s="171">
        <v>15.10560000000028</v>
      </c>
      <c r="AI102" s="171">
        <v>15.232300000000356</v>
      </c>
      <c r="AJ102" s="171">
        <v>15.38589999999974</v>
      </c>
      <c r="AK102" s="171">
        <v>15.541499999999855</v>
      </c>
      <c r="AL102" s="171">
        <v>15.690899999999864</v>
      </c>
      <c r="AM102" s="171">
        <v>15.841399999999945</v>
      </c>
      <c r="AN102" s="171">
        <v>16.001200000000239</v>
      </c>
      <c r="AO102" s="171">
        <v>16.184199999999663</v>
      </c>
      <c r="AP102" s="171">
        <v>16.399000000000083</v>
      </c>
      <c r="AQ102" s="171">
        <v>16.647399999999667</v>
      </c>
      <c r="AR102" s="171">
        <v>16.921200000000297</v>
      </c>
      <c r="AS102" s="171">
        <v>17.207299999999602</v>
      </c>
      <c r="AT102" s="171">
        <v>17.487800000000316</v>
      </c>
      <c r="AU102" s="171">
        <v>17.749600002000616</v>
      </c>
      <c r="AV102" s="171">
        <v>17.987699997000878</v>
      </c>
      <c r="AW102" s="171">
        <v>18.204500001000341</v>
      </c>
      <c r="AX102" s="171">
        <v>18.403859997000691</v>
      </c>
      <c r="AY102" s="171">
        <v>18.592970001999866</v>
      </c>
      <c r="AZ102" s="171">
        <v>18.777138999999767</v>
      </c>
      <c r="BA102" s="171">
        <v>18.956999999999294</v>
      </c>
      <c r="BB102" s="171">
        <v>19.130999999999798</v>
      </c>
      <c r="BC102" s="171">
        <v>19.297000000000754</v>
      </c>
      <c r="BD102" s="171">
        <v>19.45700000000085</v>
      </c>
    </row>
    <row r="103" spans="1:56" x14ac:dyDescent="0.2">
      <c r="A103" s="170" t="s">
        <v>154</v>
      </c>
      <c r="B103" s="171">
        <v>11.252500003999959</v>
      </c>
      <c r="C103" s="171">
        <v>11.657499994999913</v>
      </c>
      <c r="D103" s="171">
        <v>12.083199996999902</v>
      </c>
      <c r="E103" s="171">
        <v>12.529899994999727</v>
      </c>
      <c r="F103" s="171">
        <v>12.997600002999931</v>
      </c>
      <c r="G103" s="171">
        <v>13.486600005000005</v>
      </c>
      <c r="H103" s="171">
        <v>13.996700001999908</v>
      </c>
      <c r="I103" s="171">
        <v>14.528299999999792</v>
      </c>
      <c r="J103" s="171">
        <v>15.082999999000263</v>
      </c>
      <c r="K103" s="171">
        <v>15.662899997999856</v>
      </c>
      <c r="L103" s="171">
        <v>16.268999997999884</v>
      </c>
      <c r="M103" s="171">
        <v>16.901699999000172</v>
      </c>
      <c r="N103" s="171">
        <v>17.559400003000452</v>
      </c>
      <c r="O103" s="171">
        <v>18.239400003000203</v>
      </c>
      <c r="P103" s="171">
        <v>18.937700003999645</v>
      </c>
      <c r="Q103" s="171">
        <v>19.651199999999498</v>
      </c>
      <c r="R103" s="171">
        <v>20.378599998000436</v>
      </c>
      <c r="S103" s="171">
        <v>21.119300001999797</v>
      </c>
      <c r="T103" s="171">
        <v>21.871400000000119</v>
      </c>
      <c r="U103" s="171">
        <v>22.632999996000127</v>
      </c>
      <c r="V103" s="171">
        <v>23.402499998000181</v>
      </c>
      <c r="W103" s="171">
        <v>24.179599996999997</v>
      </c>
      <c r="X103" s="171">
        <v>24.963999999000137</v>
      </c>
      <c r="Y103" s="171">
        <v>25.754100004999685</v>
      </c>
      <c r="Z103" s="171">
        <v>26.548500001000075</v>
      </c>
      <c r="AA103" s="171">
        <v>27.346499996000333</v>
      </c>
      <c r="AB103" s="171">
        <v>28.14769999999973</v>
      </c>
      <c r="AC103" s="171">
        <v>28.954100002999432</v>
      </c>
      <c r="AD103" s="171">
        <v>29.769799995000476</v>
      </c>
      <c r="AE103" s="171">
        <v>30.600399996999968</v>
      </c>
      <c r="AF103" s="171">
        <v>31.450500001999714</v>
      </c>
      <c r="AG103" s="171">
        <v>32.321499994999677</v>
      </c>
      <c r="AH103" s="171">
        <v>33.214000000000013</v>
      </c>
      <c r="AI103" s="171">
        <v>34.130899999000412</v>
      </c>
      <c r="AJ103" s="171">
        <v>35.074900001000231</v>
      </c>
      <c r="AK103" s="171">
        <v>36.048300000999475</v>
      </c>
      <c r="AL103" s="171">
        <v>37.052100004000138</v>
      </c>
      <c r="AM103" s="171">
        <v>38.085900004998827</v>
      </c>
      <c r="AN103" s="171">
        <v>39.148399996000528</v>
      </c>
      <c r="AO103" s="171">
        <v>40.237200002001387</v>
      </c>
      <c r="AP103" s="171">
        <v>41.350200003998943</v>
      </c>
      <c r="AQ103" s="171">
        <v>42.486799999999988</v>
      </c>
      <c r="AR103" s="171">
        <v>43.646600000000426</v>
      </c>
      <c r="AS103" s="171">
        <v>44.826799999998514</v>
      </c>
      <c r="AT103" s="171">
        <v>46.024199999998011</v>
      </c>
      <c r="AU103" s="171">
        <v>47.236299999998501</v>
      </c>
      <c r="AV103" s="171">
        <v>48.461599999999031</v>
      </c>
      <c r="AW103" s="171">
        <v>49.699900000000689</v>
      </c>
      <c r="AX103" s="171">
        <v>50.950878999999041</v>
      </c>
      <c r="AY103" s="171">
        <v>52.214790999999572</v>
      </c>
      <c r="AZ103" s="171">
        <v>53.49169700000111</v>
      </c>
      <c r="BA103" s="171">
        <v>54.780999999999835</v>
      </c>
      <c r="BB103" s="171">
        <v>56.082000000000363</v>
      </c>
      <c r="BC103" s="171">
        <v>57.394999999999996</v>
      </c>
      <c r="BD103" s="171">
        <v>58.72199999999836</v>
      </c>
    </row>
    <row r="104" spans="1:56" x14ac:dyDescent="0.2">
      <c r="A104" s="170" t="s">
        <v>157</v>
      </c>
      <c r="B104" s="171">
        <v>2.9698600000000499</v>
      </c>
      <c r="C104" s="171">
        <v>3.0397699999999226</v>
      </c>
      <c r="D104" s="171">
        <v>3.1055300000000758</v>
      </c>
      <c r="E104" s="171">
        <v>3.16829000000003</v>
      </c>
      <c r="F104" s="171">
        <v>3.2296900000000131</v>
      </c>
      <c r="G104" s="171">
        <v>3.2910800000000684</v>
      </c>
      <c r="H104" s="171">
        <v>3.3526199999999986</v>
      </c>
      <c r="I104" s="171">
        <v>3.4143200000000515</v>
      </c>
      <c r="J104" s="171">
        <v>3.4772299999999619</v>
      </c>
      <c r="K104" s="171">
        <v>3.5425199999999575</v>
      </c>
      <c r="L104" s="171">
        <v>3.6109799999999792</v>
      </c>
      <c r="M104" s="171">
        <v>3.6826700000000248</v>
      </c>
      <c r="N104" s="171">
        <v>3.7571799999999849</v>
      </c>
      <c r="O104" s="171">
        <v>3.8341699999999568</v>
      </c>
      <c r="P104" s="171">
        <v>3.9130599999999887</v>
      </c>
      <c r="Q104" s="171">
        <v>3.9931099999999802</v>
      </c>
      <c r="R104" s="171">
        <v>4.0751900000000054</v>
      </c>
      <c r="S104" s="171">
        <v>4.1586099999999915</v>
      </c>
      <c r="T104" s="171">
        <v>4.2392999999999432</v>
      </c>
      <c r="U104" s="171">
        <v>4.3118699999999208</v>
      </c>
      <c r="V104" s="171">
        <v>4.3728899999999804</v>
      </c>
      <c r="W104" s="171">
        <v>4.4196299999999153</v>
      </c>
      <c r="X104" s="171">
        <v>4.4541899999999748</v>
      </c>
      <c r="Y104" s="171">
        <v>4.4838400000001561</v>
      </c>
      <c r="Z104" s="171">
        <v>4.5187999999999926</v>
      </c>
      <c r="AA104" s="171">
        <v>4.5660899999998854</v>
      </c>
      <c r="AB104" s="171">
        <v>4.6293999999998503</v>
      </c>
      <c r="AC104" s="171">
        <v>4.7056399999999643</v>
      </c>
      <c r="AD104" s="171">
        <v>4.7867699999998665</v>
      </c>
      <c r="AE104" s="171">
        <v>4.8611300000001672</v>
      </c>
      <c r="AF104" s="171">
        <v>4.9207200000000153</v>
      </c>
      <c r="AG104" s="171">
        <v>4.9625900000000058</v>
      </c>
      <c r="AH104" s="171">
        <v>4.9906900000001704</v>
      </c>
      <c r="AI104" s="171">
        <v>5.0122700000001581</v>
      </c>
      <c r="AJ104" s="171">
        <v>5.0379300000002001</v>
      </c>
      <c r="AK104" s="171">
        <v>5.0753800000000169</v>
      </c>
      <c r="AL104" s="171">
        <v>5.1267300000000029</v>
      </c>
      <c r="AM104" s="171">
        <v>5.1897200000000634</v>
      </c>
      <c r="AN104" s="171">
        <v>5.2622899999998438</v>
      </c>
      <c r="AO104" s="171">
        <v>5.3407799999999321</v>
      </c>
      <c r="AP104" s="171">
        <v>5.4223400000001512</v>
      </c>
      <c r="AQ104" s="171">
        <v>5.5066000000002084</v>
      </c>
      <c r="AR104" s="171">
        <v>5.5941100000002422</v>
      </c>
      <c r="AS104" s="171">
        <v>5.6838099999999807</v>
      </c>
      <c r="AT104" s="171">
        <v>5.7745699999998559</v>
      </c>
      <c r="AU104" s="171">
        <v>5.865400000000065</v>
      </c>
      <c r="AV104" s="171">
        <v>5.9557300000000666</v>
      </c>
      <c r="AW104" s="171">
        <v>6.0451199999998737</v>
      </c>
      <c r="AX104" s="171">
        <v>6.1329319999999052</v>
      </c>
      <c r="AY104" s="171">
        <v>6.2186159999997122</v>
      </c>
      <c r="AZ104" s="171">
        <v>6.3017179999999868</v>
      </c>
      <c r="BA104" s="171">
        <v>6.3819999999997306</v>
      </c>
      <c r="BB104" s="171">
        <v>6.459000000000044</v>
      </c>
      <c r="BC104" s="171">
        <v>6.5339999999999936</v>
      </c>
      <c r="BD104" s="171">
        <v>6.6049999999999942</v>
      </c>
    </row>
    <row r="105" spans="1:56" x14ac:dyDescent="0.2">
      <c r="A105" s="170" t="s">
        <v>99</v>
      </c>
      <c r="B105" s="171">
        <v>6.9948499999999232</v>
      </c>
      <c r="C105" s="171">
        <v>7.1377500000998735</v>
      </c>
      <c r="D105" s="171">
        <v>7.3001500004000199</v>
      </c>
      <c r="E105" s="171">
        <v>7.4472800003000756</v>
      </c>
      <c r="F105" s="171">
        <v>7.5314200000999367</v>
      </c>
      <c r="G105" s="171">
        <v>7.5225899996999006</v>
      </c>
      <c r="H105" s="171">
        <v>7.4028700000998953</v>
      </c>
      <c r="I105" s="171">
        <v>7.1942800002998393</v>
      </c>
      <c r="J105" s="171">
        <v>6.955570000199935</v>
      </c>
      <c r="K105" s="171">
        <v>6.7687199995999228</v>
      </c>
      <c r="L105" s="171">
        <v>6.692109999900099</v>
      </c>
      <c r="M105" s="171">
        <v>6.7481899996000339</v>
      </c>
      <c r="N105" s="171">
        <v>6.9180999998999129</v>
      </c>
      <c r="O105" s="171">
        <v>7.1682400001000373</v>
      </c>
      <c r="P105" s="171">
        <v>7.4460199995999643</v>
      </c>
      <c r="Q105" s="171">
        <v>7.712980000000023</v>
      </c>
      <c r="R105" s="171">
        <v>7.9589800000000022</v>
      </c>
      <c r="S105" s="171">
        <v>8.1960399999999414</v>
      </c>
      <c r="T105" s="171">
        <v>8.4338000000000175</v>
      </c>
      <c r="U105" s="171">
        <v>8.6891500000000121</v>
      </c>
      <c r="V105" s="171">
        <v>8.9733399999999452</v>
      </c>
      <c r="W105" s="171">
        <v>9.2869800000000318</v>
      </c>
      <c r="X105" s="171">
        <v>9.6214999999999566</v>
      </c>
      <c r="Y105" s="171">
        <v>9.9682699999999613</v>
      </c>
      <c r="Z105" s="171">
        <v>10.315399999999958</v>
      </c>
      <c r="AA105" s="171">
        <v>10.653600000000113</v>
      </c>
      <c r="AB105" s="171">
        <v>10.980299999999925</v>
      </c>
      <c r="AC105" s="171">
        <v>11.295900000000412</v>
      </c>
      <c r="AD105" s="171">
        <v>11.597700000000067</v>
      </c>
      <c r="AE105" s="171">
        <v>11.883600000000047</v>
      </c>
      <c r="AF105" s="171">
        <v>12.152399999999647</v>
      </c>
      <c r="AG105" s="171">
        <v>12.402500003000396</v>
      </c>
      <c r="AH105" s="171">
        <v>12.63469999499957</v>
      </c>
      <c r="AI105" s="171">
        <v>12.853099995000136</v>
      </c>
      <c r="AJ105" s="171">
        <v>13.063400003999957</v>
      </c>
      <c r="AK105" s="171">
        <v>13.270199998000365</v>
      </c>
      <c r="AL105" s="171">
        <v>13.474499996000084</v>
      </c>
      <c r="AM105" s="171">
        <v>13.676699999999828</v>
      </c>
      <c r="AN105" s="171">
        <v>13.880499997000232</v>
      </c>
      <c r="AO105" s="171">
        <v>14.090199997000182</v>
      </c>
      <c r="AP105" s="171">
        <v>14.308700002000286</v>
      </c>
      <c r="AQ105" s="171">
        <v>14.537900002999988</v>
      </c>
      <c r="AR105" s="171">
        <v>14.776900003000023</v>
      </c>
      <c r="AS105" s="171">
        <v>15.022699999000148</v>
      </c>
      <c r="AT105" s="171">
        <v>15.270799996000093</v>
      </c>
      <c r="AU105" s="171">
        <v>15.517600003999997</v>
      </c>
      <c r="AV105" s="171">
        <v>15.762399996999799</v>
      </c>
      <c r="AW105" s="171">
        <v>16.005400002000041</v>
      </c>
      <c r="AX105" s="171">
        <v>16.245728996999993</v>
      </c>
      <c r="AY105" s="171">
        <v>16.482646000999882</v>
      </c>
      <c r="AZ105" s="171">
        <v>16.715508000000831</v>
      </c>
      <c r="BA105" s="171">
        <v>16.943999999999317</v>
      </c>
      <c r="BB105" s="171">
        <v>17.167000000000336</v>
      </c>
      <c r="BC105" s="171">
        <v>17.385000000000122</v>
      </c>
      <c r="BD105" s="171">
        <v>17.599000000000615</v>
      </c>
    </row>
    <row r="106" spans="1:56" x14ac:dyDescent="0.2">
      <c r="A106" s="170" t="s">
        <v>155</v>
      </c>
      <c r="B106" s="171">
        <v>5.1178000000000418E-2</v>
      </c>
      <c r="C106" s="171">
        <v>5.2024999999999204E-2</v>
      </c>
      <c r="D106" s="171">
        <v>5.2824000000001911E-2</v>
      </c>
      <c r="E106" s="171">
        <v>5.3603999999999617E-2</v>
      </c>
      <c r="F106" s="171">
        <v>5.4379999999999894E-2</v>
      </c>
      <c r="G106" s="171">
        <v>5.5169000000000398E-2</v>
      </c>
      <c r="H106" s="171">
        <v>5.5976999999999381E-2</v>
      </c>
      <c r="I106" s="171">
        <v>5.6810000000000728E-2</v>
      </c>
      <c r="J106" s="171">
        <v>5.7661999999999651E-2</v>
      </c>
      <c r="K106" s="171">
        <v>5.8505999999998518E-2</v>
      </c>
      <c r="L106" s="171">
        <v>5.9338999999998872E-2</v>
      </c>
      <c r="M106" s="171">
        <v>6.0132999999999236E-2</v>
      </c>
      <c r="N106" s="171">
        <v>6.091999999999928E-2</v>
      </c>
      <c r="O106" s="171">
        <v>6.1768000000000746E-2</v>
      </c>
      <c r="P106" s="171">
        <v>6.2765000000001347E-2</v>
      </c>
      <c r="Q106" s="171">
        <v>6.4003000000001239E-2</v>
      </c>
      <c r="R106" s="171">
        <v>6.5517999999997079E-2</v>
      </c>
      <c r="S106" s="171">
        <v>6.7260999999998045E-2</v>
      </c>
      <c r="T106" s="171">
        <v>6.9098000000001741E-2</v>
      </c>
      <c r="U106" s="171">
        <v>7.0860000000002296E-2</v>
      </c>
      <c r="V106" s="171">
        <v>7.2411999999999324E-2</v>
      </c>
      <c r="W106" s="171">
        <v>7.3700000000000862E-2</v>
      </c>
      <c r="X106" s="171">
        <v>7.4769000000000099E-2</v>
      </c>
      <c r="Y106" s="171">
        <v>7.5718999999999412E-2</v>
      </c>
      <c r="Z106" s="171">
        <v>7.6671000000001072E-2</v>
      </c>
      <c r="AA106" s="171">
        <v>7.7730000000002145E-2</v>
      </c>
      <c r="AB106" s="171">
        <v>7.8906999999998201E-2</v>
      </c>
      <c r="AC106" s="171">
        <v>8.0183999999998423E-2</v>
      </c>
      <c r="AD106" s="171">
        <v>8.1550000000000747E-2</v>
      </c>
      <c r="AE106" s="171">
        <v>8.2966000000000539E-2</v>
      </c>
      <c r="AF106" s="171">
        <v>8.440600000000012E-2</v>
      </c>
      <c r="AG106" s="171">
        <v>8.5857999999999698E-2</v>
      </c>
      <c r="AH106" s="171">
        <v>8.7342999999998797E-2</v>
      </c>
      <c r="AI106" s="171">
        <v>8.889499999999996E-2</v>
      </c>
      <c r="AJ106" s="171">
        <v>9.0541999999999331E-2</v>
      </c>
      <c r="AK106" s="171">
        <v>9.232500000000024E-2</v>
      </c>
      <c r="AL106" s="171">
        <v>9.4260000000000566E-2</v>
      </c>
      <c r="AM106" s="171">
        <v>9.6311000000000688E-2</v>
      </c>
      <c r="AN106" s="171">
        <v>9.8439999999999847E-2</v>
      </c>
      <c r="AO106" s="171">
        <v>0.10056799999999937</v>
      </c>
      <c r="AP106" s="171">
        <v>0.1026519999999999</v>
      </c>
      <c r="AQ106" s="171">
        <v>0.10465600000000054</v>
      </c>
      <c r="AR106" s="171">
        <v>0.10661300000000044</v>
      </c>
      <c r="AS106" s="171">
        <v>0.10853500000000153</v>
      </c>
      <c r="AT106" s="171">
        <v>0.11045799999999954</v>
      </c>
      <c r="AU106" s="171">
        <v>0.1124069999999997</v>
      </c>
      <c r="AV106" s="171">
        <v>0.11439500000000076</v>
      </c>
      <c r="AW106" s="171">
        <v>0.11639800000000093</v>
      </c>
      <c r="AX106" s="171">
        <v>0.11841399999999921</v>
      </c>
      <c r="AY106" s="171">
        <v>0.12042799999999972</v>
      </c>
      <c r="AZ106" s="171">
        <v>0.12243899999999867</v>
      </c>
      <c r="BA106" s="171">
        <v>0.12399999999999949</v>
      </c>
      <c r="BB106" s="171">
        <v>0.12600000000000017</v>
      </c>
      <c r="BC106" s="171">
        <v>0.12799999999999964</v>
      </c>
      <c r="BD106" s="171">
        <v>0.12999999999999984</v>
      </c>
    </row>
    <row r="107" spans="1:56" x14ac:dyDescent="0.2">
      <c r="A107" s="170" t="s">
        <v>201</v>
      </c>
      <c r="B107" s="171">
        <v>4.4885000000001472E-2</v>
      </c>
      <c r="C107" s="171">
        <v>4.4494999999998903E-2</v>
      </c>
      <c r="D107" s="171">
        <v>4.4326000000001538E-2</v>
      </c>
      <c r="E107" s="171">
        <v>4.4316000000000404E-2</v>
      </c>
      <c r="F107" s="171">
        <v>4.4331000000000224E-2</v>
      </c>
      <c r="G107" s="171">
        <v>4.4275999999999135E-2</v>
      </c>
      <c r="H107" s="171">
        <v>4.4147999999999493E-2</v>
      </c>
      <c r="I107" s="171">
        <v>4.3942000000000536E-2</v>
      </c>
      <c r="J107" s="171">
        <v>4.370299999999884E-2</v>
      </c>
      <c r="K107" s="171">
        <v>4.3456999999999045E-2</v>
      </c>
      <c r="L107" s="171">
        <v>4.3210000000000998E-2</v>
      </c>
      <c r="M107" s="171">
        <v>4.2976000000000951E-2</v>
      </c>
      <c r="N107" s="171">
        <v>4.2762000000000557E-2</v>
      </c>
      <c r="O107" s="171">
        <v>4.2542000000000461E-2</v>
      </c>
      <c r="P107" s="171">
        <v>4.2293999999999492E-2</v>
      </c>
      <c r="Q107" s="171">
        <v>4.2012999999999204E-2</v>
      </c>
      <c r="R107" s="171">
        <v>4.1696999999998652E-2</v>
      </c>
      <c r="S107" s="171">
        <v>4.1351000000001005E-2</v>
      </c>
      <c r="T107" s="171">
        <v>4.1046999999999757E-2</v>
      </c>
      <c r="U107" s="171">
        <v>4.0852000000000652E-2</v>
      </c>
      <c r="V107" s="171">
        <v>4.0833999999999225E-2</v>
      </c>
      <c r="W107" s="171">
        <v>4.1013000000000792E-2</v>
      </c>
      <c r="X107" s="171">
        <v>4.1360999999999822E-2</v>
      </c>
      <c r="Y107" s="171">
        <v>4.1846000000000015E-2</v>
      </c>
      <c r="Z107" s="171">
        <v>4.2373000000000154E-2</v>
      </c>
      <c r="AA107" s="171">
        <v>4.2891000000000776E-2</v>
      </c>
      <c r="AB107" s="171">
        <v>4.3373000000000252E-2</v>
      </c>
      <c r="AC107" s="171">
        <v>4.3845999999999774E-2</v>
      </c>
      <c r="AD107" s="171">
        <v>4.4317000000000432E-2</v>
      </c>
      <c r="AE107" s="171">
        <v>4.4824000000000204E-2</v>
      </c>
      <c r="AF107" s="171">
        <v>4.5374000000000324E-2</v>
      </c>
      <c r="AG107" s="171">
        <v>4.5989999999998858E-2</v>
      </c>
      <c r="AH107" s="171">
        <v>4.6640999999999336E-2</v>
      </c>
      <c r="AI107" s="171">
        <v>4.7306000000001742E-2</v>
      </c>
      <c r="AJ107" s="171">
        <v>4.7971000000001707E-2</v>
      </c>
      <c r="AK107" s="171">
        <v>4.8610999999998385E-2</v>
      </c>
      <c r="AL107" s="171">
        <v>4.9209999999999365E-2</v>
      </c>
      <c r="AM107" s="171">
        <v>4.9782999999999349E-2</v>
      </c>
      <c r="AN107" s="171">
        <v>5.0332000000001126E-2</v>
      </c>
      <c r="AO107" s="171">
        <v>5.0885999999999716E-2</v>
      </c>
      <c r="AP107" s="171">
        <v>5.1445000000000192E-2</v>
      </c>
      <c r="AQ107" s="171">
        <v>5.200599999999854E-2</v>
      </c>
      <c r="AR107" s="171">
        <v>5.2591000000001414E-2</v>
      </c>
      <c r="AS107" s="171">
        <v>5.3169000000000112E-2</v>
      </c>
      <c r="AT107" s="171">
        <v>5.3739000000000259E-2</v>
      </c>
      <c r="AU107" s="171">
        <v>5.4287999999998872E-2</v>
      </c>
      <c r="AV107" s="171">
        <v>5.482100000000021E-2</v>
      </c>
      <c r="AW107" s="171">
        <v>5.534500000000088E-2</v>
      </c>
      <c r="AX107" s="171">
        <v>5.5849999999998984E-2</v>
      </c>
      <c r="AY107" s="171">
        <v>5.6344999999999784E-2</v>
      </c>
      <c r="AZ107" s="171">
        <v>5.681299999999842E-2</v>
      </c>
      <c r="BA107" s="171">
        <v>5.7999999999999996E-2</v>
      </c>
      <c r="BB107" s="171">
        <v>5.7999999999999732E-2</v>
      </c>
      <c r="BC107" s="171">
        <v>5.7999999999997873E-2</v>
      </c>
      <c r="BD107" s="171">
        <v>5.7999999999998962E-2</v>
      </c>
    </row>
    <row r="108" spans="1:56" x14ac:dyDescent="0.2">
      <c r="A108" s="170" t="s">
        <v>216</v>
      </c>
      <c r="B108" s="171">
        <v>32.209300000000695</v>
      </c>
      <c r="C108" s="171">
        <v>32.863699999999611</v>
      </c>
      <c r="D108" s="171">
        <v>33.518399999999616</v>
      </c>
      <c r="E108" s="171">
        <v>34.164499999999173</v>
      </c>
      <c r="F108" s="171">
        <v>34.78989999999979</v>
      </c>
      <c r="G108" s="171">
        <v>35.386500000000296</v>
      </c>
      <c r="H108" s="171">
        <v>35.948900000002084</v>
      </c>
      <c r="I108" s="171">
        <v>36.48159999999946</v>
      </c>
      <c r="J108" s="171">
        <v>36.99780000000078</v>
      </c>
      <c r="K108" s="171">
        <v>37.516499999999681</v>
      </c>
      <c r="L108" s="171">
        <v>38.050399999999428</v>
      </c>
      <c r="M108" s="171">
        <v>38.606800000000248</v>
      </c>
      <c r="N108" s="171">
        <v>39.179500000000232</v>
      </c>
      <c r="O108" s="171">
        <v>39.752000000000066</v>
      </c>
      <c r="P108" s="171">
        <v>40.300399999999158</v>
      </c>
      <c r="Q108" s="171">
        <v>40.808599999999686</v>
      </c>
      <c r="R108" s="171">
        <v>41.269299999999141</v>
      </c>
      <c r="S108" s="171">
        <v>41.690799999999385</v>
      </c>
      <c r="T108" s="171">
        <v>42.091000000000314</v>
      </c>
      <c r="U108" s="171">
        <v>42.495699999999943</v>
      </c>
      <c r="V108" s="171">
        <v>42.92310000000041</v>
      </c>
      <c r="W108" s="171">
        <v>43.37809999999952</v>
      </c>
      <c r="X108" s="171">
        <v>43.853400000000349</v>
      </c>
      <c r="Y108" s="171">
        <v>44.340600000000038</v>
      </c>
      <c r="Z108" s="171">
        <v>44.825899999999891</v>
      </c>
      <c r="AA108" s="171">
        <v>45.298599996000291</v>
      </c>
      <c r="AB108" s="171">
        <v>45.757400004000495</v>
      </c>
      <c r="AC108" s="171">
        <v>46.202600004999816</v>
      </c>
      <c r="AD108" s="171">
        <v>46.627400002000336</v>
      </c>
      <c r="AE108" s="171">
        <v>47.023900003999969</v>
      </c>
      <c r="AF108" s="171">
        <v>47.386300004999484</v>
      </c>
      <c r="AG108" s="171">
        <v>47.712800002999558</v>
      </c>
      <c r="AH108" s="171">
        <v>48.004800005001577</v>
      </c>
      <c r="AI108" s="171">
        <v>48.264999996998867</v>
      </c>
      <c r="AJ108" s="171">
        <v>48.498099997999404</v>
      </c>
      <c r="AK108" s="171">
        <v>48.708500000001557</v>
      </c>
      <c r="AL108" s="171">
        <v>48.895799995998559</v>
      </c>
      <c r="AM108" s="171">
        <v>49.062400000998515</v>
      </c>
      <c r="AN108" s="171">
        <v>49.219000000998804</v>
      </c>
      <c r="AO108" s="171">
        <v>49.379200000999525</v>
      </c>
      <c r="AP108" s="171">
        <v>49.552899999001255</v>
      </c>
      <c r="AQ108" s="171">
        <v>49.744699995000495</v>
      </c>
      <c r="AR108" s="171">
        <v>49.952199998997955</v>
      </c>
      <c r="AS108" s="171">
        <v>50.16919999800033</v>
      </c>
      <c r="AT108" s="171">
        <v>50.385599998998167</v>
      </c>
      <c r="AU108" s="171">
        <v>50.593699998998261</v>
      </c>
      <c r="AV108" s="171">
        <v>50.791899996999675</v>
      </c>
      <c r="AW108" s="171">
        <v>50.982200005001552</v>
      </c>
      <c r="AX108" s="171">
        <v>51.164435003002048</v>
      </c>
      <c r="AY108" s="171">
        <v>51.339238004001281</v>
      </c>
      <c r="AZ108" s="171">
        <v>51.506975000000423</v>
      </c>
      <c r="BA108" s="171">
        <v>51.667000000000073</v>
      </c>
      <c r="BB108" s="171">
        <v>51.816999999997897</v>
      </c>
      <c r="BC108" s="171">
        <v>51.959999999998189</v>
      </c>
      <c r="BD108" s="171">
        <v>52.092999999999229</v>
      </c>
    </row>
    <row r="109" spans="1:56" x14ac:dyDescent="0.2">
      <c r="A109" s="170" t="s">
        <v>156</v>
      </c>
      <c r="B109" s="171">
        <v>0.74676700000000718</v>
      </c>
      <c r="C109" s="171">
        <v>0.80114199999999258</v>
      </c>
      <c r="D109" s="171">
        <v>0.8546039999999927</v>
      </c>
      <c r="E109" s="171">
        <v>0.90852000000000199</v>
      </c>
      <c r="F109" s="171">
        <v>0.96483399999999353</v>
      </c>
      <c r="G109" s="171">
        <v>1.024939999999986</v>
      </c>
      <c r="H109" s="171">
        <v>1.0892099999999636</v>
      </c>
      <c r="I109" s="171">
        <v>1.1570300002699994</v>
      </c>
      <c r="J109" s="171">
        <v>1.2276000004200007</v>
      </c>
      <c r="K109" s="171">
        <v>1.2996800000400364</v>
      </c>
      <c r="L109" s="171">
        <v>1.3723200003900242</v>
      </c>
      <c r="M109" s="171">
        <v>1.4429899998199884</v>
      </c>
      <c r="N109" s="171">
        <v>1.5113100001400224</v>
      </c>
      <c r="O109" s="171">
        <v>1.5806399997100493</v>
      </c>
      <c r="P109" s="171">
        <v>1.6558300000100217</v>
      </c>
      <c r="Q109" s="171">
        <v>1.738990000109967</v>
      </c>
      <c r="R109" s="171">
        <v>1.836109999640025</v>
      </c>
      <c r="S109" s="171">
        <v>1.9428100002299797</v>
      </c>
      <c r="T109" s="171">
        <v>2.0388800000100153</v>
      </c>
      <c r="U109" s="171">
        <v>2.096929999889992</v>
      </c>
      <c r="V109" s="171">
        <v>2.0996099997100517</v>
      </c>
      <c r="W109" s="171">
        <v>2.0356600000700418</v>
      </c>
      <c r="X109" s="171">
        <v>1.9168800003900188</v>
      </c>
      <c r="Y109" s="171">
        <v>1.7771400003599969</v>
      </c>
      <c r="Z109" s="171">
        <v>1.6639300001099766</v>
      </c>
      <c r="AA109" s="171">
        <v>1.6106499999599868</v>
      </c>
      <c r="AB109" s="171">
        <v>1.63174000040002</v>
      </c>
      <c r="AC109" s="171">
        <v>1.7153100001599755</v>
      </c>
      <c r="AD109" s="171">
        <v>1.8363500001000213</v>
      </c>
      <c r="AE109" s="171">
        <v>1.9570700004499511</v>
      </c>
      <c r="AF109" s="171">
        <v>2.0507400000000016</v>
      </c>
      <c r="AG109" s="171">
        <v>2.1093599996200112</v>
      </c>
      <c r="AH109" s="171">
        <v>2.143829999830039</v>
      </c>
      <c r="AI109" s="171">
        <v>2.1691199995329749</v>
      </c>
      <c r="AJ109" s="171">
        <v>2.2079399997140148</v>
      </c>
      <c r="AK109" s="171">
        <v>2.276620000000011</v>
      </c>
      <c r="AL109" s="171">
        <v>2.3772600000000148</v>
      </c>
      <c r="AM109" s="171">
        <v>2.5034100000000237</v>
      </c>
      <c r="AN109" s="171">
        <v>2.6523399999999864</v>
      </c>
      <c r="AO109" s="171">
        <v>2.8189400000000107</v>
      </c>
      <c r="AP109" s="171">
        <v>2.998079999999979</v>
      </c>
      <c r="AQ109" s="171">
        <v>3.191049999999986</v>
      </c>
      <c r="AR109" s="171">
        <v>3.3955600000000357</v>
      </c>
      <c r="AS109" s="171">
        <v>3.5983899999999633</v>
      </c>
      <c r="AT109" s="171">
        <v>3.7824499999999208</v>
      </c>
      <c r="AU109" s="171">
        <v>3.9357900000000283</v>
      </c>
      <c r="AV109" s="171">
        <v>4.0525800000000158</v>
      </c>
      <c r="AW109" s="171">
        <v>4.1365299999999676</v>
      </c>
      <c r="AX109" s="171">
        <v>4.1971279999999362</v>
      </c>
      <c r="AY109" s="171">
        <v>4.2489739999999285</v>
      </c>
      <c r="AZ109" s="171">
        <v>4.3028749999999869</v>
      </c>
      <c r="BA109" s="171">
        <v>4.3610000000000362</v>
      </c>
      <c r="BB109" s="171">
        <v>4.4220000000001489</v>
      </c>
      <c r="BC109" s="171">
        <v>4.4839999999998748</v>
      </c>
      <c r="BD109" s="171">
        <v>4.5449999999997832</v>
      </c>
    </row>
    <row r="110" spans="1:56" x14ac:dyDescent="0.2">
      <c r="A110" s="170" t="s">
        <v>158</v>
      </c>
      <c r="B110" s="171">
        <v>2.6884300005000052</v>
      </c>
      <c r="C110" s="171">
        <v>2.7622600005000346</v>
      </c>
      <c r="D110" s="171">
        <v>2.84084000000008</v>
      </c>
      <c r="E110" s="171">
        <v>2.9192900000000903</v>
      </c>
      <c r="F110" s="171">
        <v>2.9909699997998924</v>
      </c>
      <c r="G110" s="171">
        <v>3.0515800003999525</v>
      </c>
      <c r="H110" s="171">
        <v>3.0989700000001363</v>
      </c>
      <c r="I110" s="171">
        <v>3.1358399999000781</v>
      </c>
      <c r="J110" s="171">
        <v>3.1688400002000545</v>
      </c>
      <c r="K110" s="171">
        <v>3.20733000009997</v>
      </c>
      <c r="L110" s="171">
        <v>3.2581399999000609</v>
      </c>
      <c r="M110" s="171">
        <v>3.3233800001999882</v>
      </c>
      <c r="N110" s="171">
        <v>3.4012400000000156</v>
      </c>
      <c r="O110" s="171">
        <v>3.4899799998999392</v>
      </c>
      <c r="P110" s="171">
        <v>3.5863800003000579</v>
      </c>
      <c r="Q110" s="171">
        <v>3.6879000001000852</v>
      </c>
      <c r="R110" s="171">
        <v>3.794040000200074</v>
      </c>
      <c r="S110" s="171">
        <v>3.9051599998999267</v>
      </c>
      <c r="T110" s="171">
        <v>4.0203000003999749</v>
      </c>
      <c r="U110" s="171">
        <v>4.1384100004000022</v>
      </c>
      <c r="V110" s="171">
        <v>4.2584700003000426</v>
      </c>
      <c r="W110" s="171">
        <v>4.3800699996000398</v>
      </c>
      <c r="X110" s="171">
        <v>4.502359999800035</v>
      </c>
      <c r="Y110" s="171">
        <v>4.6232799999000358</v>
      </c>
      <c r="Z110" s="171">
        <v>4.7403800001000214</v>
      </c>
      <c r="AA110" s="171">
        <v>4.8519199996000033</v>
      </c>
      <c r="AB110" s="171">
        <v>4.9571800003999895</v>
      </c>
      <c r="AC110" s="171">
        <v>5.0565200002999555</v>
      </c>
      <c r="AD110" s="171">
        <v>5.1507599999999885</v>
      </c>
      <c r="AE110" s="171">
        <v>5.2412800000002573</v>
      </c>
      <c r="AF110" s="171">
        <v>5.3292999999999662</v>
      </c>
      <c r="AG110" s="171">
        <v>5.4145700000001344</v>
      </c>
      <c r="AH110" s="171">
        <v>5.4972699999999532</v>
      </c>
      <c r="AI110" s="171">
        <v>5.5796599999998833</v>
      </c>
      <c r="AJ110" s="171">
        <v>5.6646000000000729</v>
      </c>
      <c r="AK110" s="171">
        <v>5.7540300000000597</v>
      </c>
      <c r="AL110" s="171">
        <v>5.8493599999997903</v>
      </c>
      <c r="AM110" s="171">
        <v>5.9497899999999158</v>
      </c>
      <c r="AN110" s="171">
        <v>6.052189999999988</v>
      </c>
      <c r="AO110" s="171">
        <v>6.1520399999999968</v>
      </c>
      <c r="AP110" s="171">
        <v>6.2462700000000932</v>
      </c>
      <c r="AQ110" s="171">
        <v>6.3334899999999736</v>
      </c>
      <c r="AR110" s="171">
        <v>6.4151699999999856</v>
      </c>
      <c r="AS110" s="171">
        <v>6.4945599999999883</v>
      </c>
      <c r="AT110" s="171">
        <v>6.576400000000052</v>
      </c>
      <c r="AU110" s="171">
        <v>6.6639700000001882</v>
      </c>
      <c r="AV110" s="171">
        <v>6.7583499999999654</v>
      </c>
      <c r="AW110" s="171">
        <v>6.8581600000002076</v>
      </c>
      <c r="AX110" s="171">
        <v>6.9612099999999417</v>
      </c>
      <c r="AY110" s="171">
        <v>7.0642420000002364</v>
      </c>
      <c r="AZ110" s="171">
        <v>7.1648219999998677</v>
      </c>
      <c r="BA110" s="171">
        <v>7.2630000000000425</v>
      </c>
      <c r="BB110" s="171">
        <v>7.3579999999999828</v>
      </c>
      <c r="BC110" s="171">
        <v>7.4489999999999608</v>
      </c>
      <c r="BD110" s="171">
        <v>7.5409999999999826</v>
      </c>
    </row>
    <row r="111" spans="1:56" x14ac:dyDescent="0.2">
      <c r="A111" s="170" t="s">
        <v>159</v>
      </c>
      <c r="B111" s="171">
        <v>2.2973900001999756</v>
      </c>
      <c r="C111" s="171">
        <v>2.3535500002999896</v>
      </c>
      <c r="D111" s="171">
        <v>2.4167400001999972</v>
      </c>
      <c r="E111" s="171">
        <v>2.4804200000999872</v>
      </c>
      <c r="F111" s="171">
        <v>2.5355000001000287</v>
      </c>
      <c r="G111" s="171">
        <v>2.5756899999999825</v>
      </c>
      <c r="H111" s="171">
        <v>2.598349999699991</v>
      </c>
      <c r="I111" s="171">
        <v>2.6062199997000479</v>
      </c>
      <c r="J111" s="171">
        <v>2.6048599998000017</v>
      </c>
      <c r="K111" s="171">
        <v>2.6025699995000213</v>
      </c>
      <c r="L111" s="171">
        <v>2.6052900000999881</v>
      </c>
      <c r="M111" s="171">
        <v>2.6157499998999874</v>
      </c>
      <c r="N111" s="171">
        <v>2.6322800003999718</v>
      </c>
      <c r="O111" s="171">
        <v>2.6512899995999986</v>
      </c>
      <c r="P111" s="171">
        <v>2.6672199998000332</v>
      </c>
      <c r="Q111" s="171">
        <v>2.6765799996999462</v>
      </c>
      <c r="R111" s="171">
        <v>2.6772800004000024</v>
      </c>
      <c r="S111" s="171">
        <v>2.6721699996000017</v>
      </c>
      <c r="T111" s="171">
        <v>2.6685900001999987</v>
      </c>
      <c r="U111" s="171">
        <v>2.6766099997000099</v>
      </c>
      <c r="V111" s="171">
        <v>2.7030200002000644</v>
      </c>
      <c r="W111" s="171">
        <v>2.752459999600029</v>
      </c>
      <c r="X111" s="171">
        <v>2.8218600002999898</v>
      </c>
      <c r="Y111" s="171">
        <v>2.9008499996000405</v>
      </c>
      <c r="Z111" s="171">
        <v>2.9746399996999706</v>
      </c>
      <c r="AA111" s="171">
        <v>3.0333899998000495</v>
      </c>
      <c r="AB111" s="171">
        <v>3.0709600001000084</v>
      </c>
      <c r="AC111" s="171">
        <v>3.0926699999999929</v>
      </c>
      <c r="AD111" s="171">
        <v>3.1139500001999676</v>
      </c>
      <c r="AE111" s="171">
        <v>3.1566499999000879</v>
      </c>
      <c r="AF111" s="171">
        <v>3.2353700000000623</v>
      </c>
      <c r="AG111" s="171">
        <v>3.3598600002000025</v>
      </c>
      <c r="AH111" s="171">
        <v>3.5228399995999693</v>
      </c>
      <c r="AI111" s="171">
        <v>3.7014600003001101</v>
      </c>
      <c r="AJ111" s="171">
        <v>3.8632699999999285</v>
      </c>
      <c r="AK111" s="171">
        <v>3.986849999500016</v>
      </c>
      <c r="AL111" s="171">
        <v>4.0573500003000742</v>
      </c>
      <c r="AM111" s="171">
        <v>4.0864700002001397</v>
      </c>
      <c r="AN111" s="171">
        <v>4.1110500003999277</v>
      </c>
      <c r="AO111" s="171">
        <v>4.1831600000000186</v>
      </c>
      <c r="AP111" s="171">
        <v>4.337140000300014</v>
      </c>
      <c r="AQ111" s="171">
        <v>4.5883699995998599</v>
      </c>
      <c r="AR111" s="171">
        <v>4.9164000002000261</v>
      </c>
      <c r="AS111" s="171">
        <v>5.2761000002999898</v>
      </c>
      <c r="AT111" s="171">
        <v>5.6032800001000593</v>
      </c>
      <c r="AU111" s="171">
        <v>5.8514799999000884</v>
      </c>
      <c r="AV111" s="171">
        <v>6.006669999500005</v>
      </c>
      <c r="AW111" s="171">
        <v>6.0823600001000235</v>
      </c>
      <c r="AX111" s="171">
        <v>6.0935089998000409</v>
      </c>
      <c r="AY111" s="171">
        <v>6.0659220003000129</v>
      </c>
      <c r="AZ111" s="171">
        <v>6.0197949999998874</v>
      </c>
      <c r="BA111" s="171">
        <v>5.9579999999998661</v>
      </c>
      <c r="BB111" s="171">
        <v>5.874999999999944</v>
      </c>
      <c r="BC111" s="171">
        <v>5.782999999999717</v>
      </c>
      <c r="BD111" s="171">
        <v>5.6910000000000585</v>
      </c>
    </row>
    <row r="112" spans="1:56" x14ac:dyDescent="0.2">
      <c r="A112" s="170" t="s">
        <v>161</v>
      </c>
      <c r="B112" s="171">
        <v>1.4165300002000054</v>
      </c>
      <c r="C112" s="171">
        <v>1.4542000002999977</v>
      </c>
      <c r="D112" s="171">
        <v>1.4937099997000005</v>
      </c>
      <c r="E112" s="171">
        <v>1.5352300002999917</v>
      </c>
      <c r="F112" s="171">
        <v>1.5789500003000225</v>
      </c>
      <c r="G112" s="171">
        <v>1.6250099994999747</v>
      </c>
      <c r="H112" s="171">
        <v>1.6722999995000667</v>
      </c>
      <c r="I112" s="171">
        <v>1.7204899996000234</v>
      </c>
      <c r="J112" s="171">
        <v>1.7712599999999621</v>
      </c>
      <c r="K112" s="171">
        <v>1.8268799999000422</v>
      </c>
      <c r="L112" s="171">
        <v>1.8883100002999644</v>
      </c>
      <c r="M112" s="171">
        <v>1.957460000300026</v>
      </c>
      <c r="N112" s="171">
        <v>2.0318500000999125</v>
      </c>
      <c r="O112" s="171">
        <v>2.1029099995000653</v>
      </c>
      <c r="P112" s="171">
        <v>2.1590899995999804</v>
      </c>
      <c r="Q112" s="171">
        <v>2.1925500004000473</v>
      </c>
      <c r="R112" s="171">
        <v>2.2018300001999811</v>
      </c>
      <c r="S112" s="171">
        <v>2.1910200000000235</v>
      </c>
      <c r="T112" s="171">
        <v>2.1650899999999131</v>
      </c>
      <c r="U112" s="171">
        <v>2.1315300000000055</v>
      </c>
      <c r="V112" s="171">
        <v>2.0972300004000339</v>
      </c>
      <c r="W112" s="171">
        <v>2.0602700001999352</v>
      </c>
      <c r="X112" s="171">
        <v>2.0227300005000992</v>
      </c>
      <c r="Y112" s="171">
        <v>2.0002499998000181</v>
      </c>
      <c r="Z112" s="171">
        <v>2.0128800004000507</v>
      </c>
      <c r="AA112" s="171">
        <v>2.073479999799916</v>
      </c>
      <c r="AB112" s="171">
        <v>2.1911800005000655</v>
      </c>
      <c r="AC112" s="171">
        <v>2.3584700000000423</v>
      </c>
      <c r="AD112" s="171">
        <v>2.5510599999999943</v>
      </c>
      <c r="AE112" s="171">
        <v>2.7345199999999337</v>
      </c>
      <c r="AF112" s="171">
        <v>2.8845199999999132</v>
      </c>
      <c r="AG112" s="171">
        <v>2.9911300000001093</v>
      </c>
      <c r="AH112" s="171">
        <v>3.0628599999999784</v>
      </c>
      <c r="AI112" s="171">
        <v>3.1162299999999621</v>
      </c>
      <c r="AJ112" s="171">
        <v>3.1764099999999984</v>
      </c>
      <c r="AK112" s="171">
        <v>3.2612299999999403</v>
      </c>
      <c r="AL112" s="171">
        <v>3.3758399999999926</v>
      </c>
      <c r="AM112" s="171">
        <v>3.5129300000000803</v>
      </c>
      <c r="AN112" s="171">
        <v>3.6629900000001072</v>
      </c>
      <c r="AO112" s="171">
        <v>3.8115300000001104</v>
      </c>
      <c r="AP112" s="171">
        <v>3.9481199999999412</v>
      </c>
      <c r="AQ112" s="171">
        <v>4.0701699999999237</v>
      </c>
      <c r="AR112" s="171">
        <v>4.1815599999999495</v>
      </c>
      <c r="AS112" s="171">
        <v>4.2862900000000508</v>
      </c>
      <c r="AT112" s="171">
        <v>4.390740000000152</v>
      </c>
      <c r="AU112" s="171">
        <v>4.4996199999998234</v>
      </c>
      <c r="AV112" s="171">
        <v>4.6138199999998815</v>
      </c>
      <c r="AW112" s="171">
        <v>4.7319100000001182</v>
      </c>
      <c r="AX112" s="171">
        <v>4.8535160000000683</v>
      </c>
      <c r="AY112" s="171">
        <v>4.9777200000002297</v>
      </c>
      <c r="AZ112" s="171">
        <v>5.1038530000001519</v>
      </c>
      <c r="BA112" s="171">
        <v>5.2319999999999345</v>
      </c>
      <c r="BB112" s="171">
        <v>5.3629999999999249</v>
      </c>
      <c r="BC112" s="171">
        <v>5.4959999999998495</v>
      </c>
      <c r="BD112" s="171">
        <v>5.6320000000001071</v>
      </c>
    </row>
    <row r="113" spans="1:56" x14ac:dyDescent="0.2">
      <c r="A113" s="170" t="s">
        <v>162</v>
      </c>
      <c r="B113" s="171">
        <v>2.1335299999999515</v>
      </c>
      <c r="C113" s="171">
        <v>2.2281499999999124</v>
      </c>
      <c r="D113" s="171">
        <v>2.3274900000000485</v>
      </c>
      <c r="E113" s="171">
        <v>2.4307599999999931</v>
      </c>
      <c r="F113" s="171">
        <v>2.536889999999981</v>
      </c>
      <c r="G113" s="171">
        <v>2.6451400001000511</v>
      </c>
      <c r="H113" s="171">
        <v>2.7546999998000437</v>
      </c>
      <c r="I113" s="171">
        <v>2.8656399995000168</v>
      </c>
      <c r="J113" s="171">
        <v>2.9790900005000509</v>
      </c>
      <c r="K113" s="171">
        <v>3.096729999699948</v>
      </c>
      <c r="L113" s="171">
        <v>3.2194700002999528</v>
      </c>
      <c r="M113" s="171">
        <v>3.3477799996999802</v>
      </c>
      <c r="N113" s="171">
        <v>3.4804499996999447</v>
      </c>
      <c r="O113" s="171">
        <v>3.6146900000999382</v>
      </c>
      <c r="P113" s="171">
        <v>3.7467199997999736</v>
      </c>
      <c r="Q113" s="171">
        <v>3.8737799995000475</v>
      </c>
      <c r="R113" s="171">
        <v>3.9945900001999561</v>
      </c>
      <c r="S113" s="171">
        <v>4.1096999999999584</v>
      </c>
      <c r="T113" s="171">
        <v>4.22042000000007</v>
      </c>
      <c r="U113" s="171">
        <v>4.3289099999999925</v>
      </c>
      <c r="V113" s="171">
        <v>4.4366600000000815</v>
      </c>
      <c r="W113" s="171">
        <v>4.5442900000000419</v>
      </c>
      <c r="X113" s="171">
        <v>4.6509999999999669</v>
      </c>
      <c r="Y113" s="171">
        <v>4.7552900000000786</v>
      </c>
      <c r="Z113" s="171">
        <v>4.8549999999999685</v>
      </c>
      <c r="AA113" s="171">
        <v>4.9487999999999914</v>
      </c>
      <c r="AB113" s="171">
        <v>5.0358799999998469</v>
      </c>
      <c r="AC113" s="171">
        <v>5.1172700000000395</v>
      </c>
      <c r="AD113" s="171">
        <v>5.1955000000000151</v>
      </c>
      <c r="AE113" s="171">
        <v>5.2741600000000277</v>
      </c>
      <c r="AF113" s="171">
        <v>5.3557499999999756</v>
      </c>
      <c r="AG113" s="171">
        <v>5.4405699999999717</v>
      </c>
      <c r="AH113" s="171">
        <v>5.5275200000000115</v>
      </c>
      <c r="AI113" s="171">
        <v>5.6159500000000442</v>
      </c>
      <c r="AJ113" s="171">
        <v>5.7047599999999861</v>
      </c>
      <c r="AK113" s="171">
        <v>5.7926899999999701</v>
      </c>
      <c r="AL113" s="171">
        <v>5.8814399999999907</v>
      </c>
      <c r="AM113" s="171">
        <v>5.9703599999999701</v>
      </c>
      <c r="AN113" s="171">
        <v>6.0530800000000422</v>
      </c>
      <c r="AO113" s="171">
        <v>6.1210499999999399</v>
      </c>
      <c r="AP113" s="171">
        <v>6.1691400000001311</v>
      </c>
      <c r="AQ113" s="171">
        <v>6.1934999999999798</v>
      </c>
      <c r="AR113" s="171">
        <v>6.1982600000002153</v>
      </c>
      <c r="AS113" s="171">
        <v>6.195970000000222</v>
      </c>
      <c r="AT113" s="171">
        <v>6.2041100000000027</v>
      </c>
      <c r="AU113" s="171">
        <v>6.2349500000000546</v>
      </c>
      <c r="AV113" s="171">
        <v>6.2932499999999942</v>
      </c>
      <c r="AW113" s="171">
        <v>6.3746199999999806</v>
      </c>
      <c r="AX113" s="171">
        <v>6.4709560000000206</v>
      </c>
      <c r="AY113" s="171">
        <v>6.5698639999999457</v>
      </c>
      <c r="AZ113" s="171">
        <v>6.6621729999999939</v>
      </c>
      <c r="BA113" s="171">
        <v>6.746000000000028</v>
      </c>
      <c r="BB113" s="171">
        <v>6.8230000000000093</v>
      </c>
      <c r="BC113" s="171">
        <v>6.8949999999999552</v>
      </c>
      <c r="BD113" s="171">
        <v>6.9640000000000173</v>
      </c>
    </row>
    <row r="114" spans="1:56" x14ac:dyDescent="0.2">
      <c r="A114" s="170" t="s">
        <v>202</v>
      </c>
      <c r="B114" s="171">
        <v>0.10415999999999863</v>
      </c>
      <c r="C114" s="171">
        <v>0.1053899999999996</v>
      </c>
      <c r="D114" s="171">
        <v>0.10645500000000135</v>
      </c>
      <c r="E114" s="171">
        <v>0.10746599999999799</v>
      </c>
      <c r="F114" s="171">
        <v>0.10853200000000053</v>
      </c>
      <c r="G114" s="171">
        <v>0.10976900000000045</v>
      </c>
      <c r="H114" s="171">
        <v>0.111208</v>
      </c>
      <c r="I114" s="171">
        <v>0.11283100000000039</v>
      </c>
      <c r="J114" s="171">
        <v>0.11454600000000034</v>
      </c>
      <c r="K114" s="171">
        <v>0.11628999999999913</v>
      </c>
      <c r="L114" s="171">
        <v>0.11798700000000066</v>
      </c>
      <c r="M114" s="171">
        <v>0.11959400000000345</v>
      </c>
      <c r="N114" s="171">
        <v>0.12115399999999713</v>
      </c>
      <c r="O114" s="171">
        <v>0.12273999999999756</v>
      </c>
      <c r="P114" s="171">
        <v>0.12446800000000113</v>
      </c>
      <c r="Q114" s="171">
        <v>0.12641799999999945</v>
      </c>
      <c r="R114" s="171">
        <v>0.12861900000000179</v>
      </c>
      <c r="S114" s="171">
        <v>0.13103399999999946</v>
      </c>
      <c r="T114" s="171">
        <v>0.13353299999999965</v>
      </c>
      <c r="U114" s="171">
        <v>0.13595599999999999</v>
      </c>
      <c r="V114" s="171">
        <v>0.13818500000000028</v>
      </c>
      <c r="W114" s="171">
        <v>0.14015599999999975</v>
      </c>
      <c r="X114" s="171">
        <v>0.14192500000999894</v>
      </c>
      <c r="Y114" s="171">
        <v>0.14356499999000116</v>
      </c>
      <c r="Z114" s="171">
        <v>0.14524700003999963</v>
      </c>
      <c r="AA114" s="171">
        <v>0.14704400000000128</v>
      </c>
      <c r="AB114" s="171">
        <v>0.14900399999000108</v>
      </c>
      <c r="AC114" s="171">
        <v>0.15108599994999874</v>
      </c>
      <c r="AD114" s="171">
        <v>0.15318300000999968</v>
      </c>
      <c r="AE114" s="171">
        <v>0.15517200001000048</v>
      </c>
      <c r="AF114" s="171">
        <v>0.15694899999999934</v>
      </c>
      <c r="AG114" s="171">
        <v>0.15846399997000396</v>
      </c>
      <c r="AH114" s="171">
        <v>0.15976300000000052</v>
      </c>
      <c r="AI114" s="171">
        <v>0.16097299997999354</v>
      </c>
      <c r="AJ114" s="171">
        <v>0.16225100000000109</v>
      </c>
      <c r="AK114" s="171">
        <v>0.16371400000000308</v>
      </c>
      <c r="AL114" s="171">
        <v>0.16540699998000394</v>
      </c>
      <c r="AM114" s="171">
        <v>0.16728800001999539</v>
      </c>
      <c r="AN114" s="171">
        <v>0.16922000004000234</v>
      </c>
      <c r="AO114" s="171">
        <v>0.17102200000000239</v>
      </c>
      <c r="AP114" s="171">
        <v>0.1725800000000105</v>
      </c>
      <c r="AQ114" s="171">
        <v>0.17383199994999987</v>
      </c>
      <c r="AR114" s="171">
        <v>0.17483499996000315</v>
      </c>
      <c r="AS114" s="171">
        <v>0.17566000001000065</v>
      </c>
      <c r="AT114" s="171">
        <v>0.17642099999999447</v>
      </c>
      <c r="AU114" s="171">
        <v>0.1772059999999977</v>
      </c>
      <c r="AV114" s="171">
        <v>0.17801500003000828</v>
      </c>
      <c r="AW114" s="171">
        <v>0.17884399999000269</v>
      </c>
      <c r="AX114" s="171">
        <v>0.17966700000999894</v>
      </c>
      <c r="AY114" s="171">
        <v>0.18045400003999573</v>
      </c>
      <c r="AZ114" s="171">
        <v>0.18120300000000358</v>
      </c>
      <c r="BA114" s="171">
        <v>0.18100000000000141</v>
      </c>
      <c r="BB114" s="171">
        <v>0.18300000000000288</v>
      </c>
      <c r="BC114" s="171">
        <v>0.18299999999999661</v>
      </c>
      <c r="BD114" s="171">
        <v>0.18299999999999619</v>
      </c>
    </row>
    <row r="115" spans="1:56" x14ac:dyDescent="0.2">
      <c r="A115" s="170" t="s">
        <v>218</v>
      </c>
      <c r="B115" s="171">
        <v>12.485800003000108</v>
      </c>
      <c r="C115" s="171">
        <v>12.747800004000178</v>
      </c>
      <c r="D115" s="171">
        <v>13.002299997999719</v>
      </c>
      <c r="E115" s="171">
        <v>13.252100002999875</v>
      </c>
      <c r="F115" s="171">
        <v>13.501999998000377</v>
      </c>
      <c r="G115" s="171">
        <v>13.755199998000077</v>
      </c>
      <c r="H115" s="171">
        <v>14.012799998999958</v>
      </c>
      <c r="I115" s="171">
        <v>14.273300001999669</v>
      </c>
      <c r="J115" s="171">
        <v>14.533399998999856</v>
      </c>
      <c r="K115" s="171">
        <v>14.788599997000029</v>
      </c>
      <c r="L115" s="171">
        <v>15.035899997000321</v>
      </c>
      <c r="M115" s="171">
        <v>15.273400001999747</v>
      </c>
      <c r="N115" s="171">
        <v>15.502499995999836</v>
      </c>
      <c r="O115" s="171">
        <v>15.72680000400004</v>
      </c>
      <c r="P115" s="171">
        <v>15.951400001000069</v>
      </c>
      <c r="Q115" s="171">
        <v>16.179800005000054</v>
      </c>
      <c r="R115" s="171">
        <v>16.412699996000235</v>
      </c>
      <c r="S115" s="171">
        <v>16.647900004000217</v>
      </c>
      <c r="T115" s="171">
        <v>16.882200001999905</v>
      </c>
      <c r="U115" s="171">
        <v>17.110700001999881</v>
      </c>
      <c r="V115" s="171">
        <v>17.329699999999772</v>
      </c>
      <c r="W115" s="171">
        <v>17.539599996999986</v>
      </c>
      <c r="X115" s="171">
        <v>17.740599997999908</v>
      </c>
      <c r="Y115" s="171">
        <v>17.928600003999762</v>
      </c>
      <c r="Z115" s="171">
        <v>18.098299998999856</v>
      </c>
      <c r="AA115" s="171">
        <v>18.247100004000018</v>
      </c>
      <c r="AB115" s="171">
        <v>18.372099997000149</v>
      </c>
      <c r="AC115" s="171">
        <v>18.47649999600026</v>
      </c>
      <c r="AD115" s="171">
        <v>18.570699999000055</v>
      </c>
      <c r="AE115" s="171">
        <v>18.669099995999257</v>
      </c>
      <c r="AF115" s="171">
        <v>18.781899994999947</v>
      </c>
      <c r="AG115" s="171">
        <v>18.913100000999918</v>
      </c>
      <c r="AH115" s="171">
        <v>19.059300000000466</v>
      </c>
      <c r="AI115" s="171">
        <v>19.215299995999434</v>
      </c>
      <c r="AJ115" s="171">
        <v>19.372499998000446</v>
      </c>
      <c r="AK115" s="171">
        <v>19.524599997000241</v>
      </c>
      <c r="AL115" s="171">
        <v>19.670199996999447</v>
      </c>
      <c r="AM115" s="171">
        <v>19.810799995999439</v>
      </c>
      <c r="AN115" s="171">
        <v>19.945799996000229</v>
      </c>
      <c r="AO115" s="171">
        <v>20.075099996000151</v>
      </c>
      <c r="AP115" s="171">
        <v>20.198399996000102</v>
      </c>
      <c r="AQ115" s="171">
        <v>20.314999999000637</v>
      </c>
      <c r="AR115" s="171">
        <v>20.42459999600025</v>
      </c>
      <c r="AS115" s="171">
        <v>20.527199999999297</v>
      </c>
      <c r="AT115" s="171">
        <v>20.623600003000469</v>
      </c>
      <c r="AU115" s="171">
        <v>20.713999997999952</v>
      </c>
      <c r="AV115" s="171">
        <v>20.798499999999574</v>
      </c>
      <c r="AW115" s="171">
        <v>20.876900000000408</v>
      </c>
      <c r="AX115" s="171">
        <v>20.950040999999658</v>
      </c>
      <c r="AY115" s="171">
        <v>21.018859000999988</v>
      </c>
      <c r="AZ115" s="171">
        <v>21.084042000000604</v>
      </c>
      <c r="BA115" s="171">
        <v>21.146000000000537</v>
      </c>
      <c r="BB115" s="171">
        <v>21.203999999999656</v>
      </c>
      <c r="BC115" s="171">
        <v>21.259000000000128</v>
      </c>
      <c r="BD115" s="171">
        <v>21.306999999999846</v>
      </c>
    </row>
    <row r="116" spans="1:56" x14ac:dyDescent="0.2">
      <c r="A116" s="170" t="s">
        <v>160</v>
      </c>
      <c r="B116" s="171">
        <v>1.0330500000000014</v>
      </c>
      <c r="C116" s="171">
        <v>1.054449999950001</v>
      </c>
      <c r="D116" s="171">
        <v>1.0763400000000003</v>
      </c>
      <c r="E116" s="171">
        <v>1.0992300000000002</v>
      </c>
      <c r="F116" s="171">
        <v>1.1238600002000017</v>
      </c>
      <c r="G116" s="171">
        <v>1.1506299998999951</v>
      </c>
      <c r="H116" s="171">
        <v>1.1797200002999888</v>
      </c>
      <c r="I116" s="171">
        <v>1.2108000005000064</v>
      </c>
      <c r="J116" s="171">
        <v>1.2433500000000008</v>
      </c>
      <c r="K116" s="171">
        <v>1.2766600002000417</v>
      </c>
      <c r="L116" s="171">
        <v>1.3101200000000477</v>
      </c>
      <c r="M116" s="171">
        <v>1.3436899998999865</v>
      </c>
      <c r="N116" s="171">
        <v>1.3773499998999972</v>
      </c>
      <c r="O116" s="171">
        <v>1.4104400004000188</v>
      </c>
      <c r="P116" s="171">
        <v>1.4422099998999962</v>
      </c>
      <c r="Q116" s="171">
        <v>1.4721899999999504</v>
      </c>
      <c r="R116" s="171">
        <v>1.4998599999999371</v>
      </c>
      <c r="S116" s="171">
        <v>1.5254600005000012</v>
      </c>
      <c r="T116" s="171">
        <v>1.5502599999999513</v>
      </c>
      <c r="U116" s="171">
        <v>1.5760199996999846</v>
      </c>
      <c r="V116" s="171">
        <v>1.6039400002999393</v>
      </c>
      <c r="W116" s="171">
        <v>1.6345199996999495</v>
      </c>
      <c r="X116" s="171">
        <v>1.6671200002000712</v>
      </c>
      <c r="Y116" s="171">
        <v>1.7003600002000323</v>
      </c>
      <c r="Z116" s="171">
        <v>1.7322600004000646</v>
      </c>
      <c r="AA116" s="171">
        <v>1.7613599995999656</v>
      </c>
      <c r="AB116" s="171">
        <v>1.7872699996999641</v>
      </c>
      <c r="AC116" s="171">
        <v>1.8104500001999768</v>
      </c>
      <c r="AD116" s="171">
        <v>1.8313000003999598</v>
      </c>
      <c r="AE116" s="171">
        <v>1.8505299997000688</v>
      </c>
      <c r="AF116" s="171">
        <v>1.8687000004999959</v>
      </c>
      <c r="AG116" s="171">
        <v>1.8859499995000328</v>
      </c>
      <c r="AH116" s="171">
        <v>1.9023099995999899</v>
      </c>
      <c r="AI116" s="171">
        <v>1.918099999999981</v>
      </c>
      <c r="AJ116" s="171">
        <v>1.9337299999999775</v>
      </c>
      <c r="AK116" s="171">
        <v>1.9495399994999978</v>
      </c>
      <c r="AL116" s="171">
        <v>1.9656600003000084</v>
      </c>
      <c r="AM116" s="171">
        <v>1.9822899998999854</v>
      </c>
      <c r="AN116" s="171">
        <v>1.9999300001999616</v>
      </c>
      <c r="AO116" s="171">
        <v>2.0192099997999735</v>
      </c>
      <c r="AP116" s="171">
        <v>2.0405500000000441</v>
      </c>
      <c r="AQ116" s="171">
        <v>2.0641700003000039</v>
      </c>
      <c r="AR116" s="171">
        <v>2.0899300001000025</v>
      </c>
      <c r="AS116" s="171">
        <v>2.1173600002000241</v>
      </c>
      <c r="AT116" s="171">
        <v>2.1457799998999874</v>
      </c>
      <c r="AU116" s="171">
        <v>2.1746399996000148</v>
      </c>
      <c r="AV116" s="171">
        <v>2.2038200005000119</v>
      </c>
      <c r="AW116" s="171">
        <v>2.2333399997000201</v>
      </c>
      <c r="AX116" s="171">
        <v>2.2630099999999755</v>
      </c>
      <c r="AY116" s="171">
        <v>2.2926819999000032</v>
      </c>
      <c r="AZ116" s="171">
        <v>2.3222169999999829</v>
      </c>
      <c r="BA116" s="171">
        <v>2.3509999999999986</v>
      </c>
      <c r="BB116" s="171">
        <v>2.3809999999999958</v>
      </c>
      <c r="BC116" s="171">
        <v>2.4090000000000225</v>
      </c>
      <c r="BD116" s="171">
        <v>2.4379999999999487</v>
      </c>
    </row>
    <row r="117" spans="1:56" x14ac:dyDescent="0.2">
      <c r="A117" s="170" t="s">
        <v>60</v>
      </c>
      <c r="B117" s="171">
        <v>3.1365800000000075</v>
      </c>
      <c r="C117" s="171">
        <v>3.1700699999999467</v>
      </c>
      <c r="D117" s="171">
        <v>3.2036300000000417</v>
      </c>
      <c r="E117" s="171">
        <v>3.2367300000000245</v>
      </c>
      <c r="F117" s="171">
        <v>3.2686399999999916</v>
      </c>
      <c r="G117" s="171">
        <v>3.2988700000000577</v>
      </c>
      <c r="H117" s="171">
        <v>3.3272599999999968</v>
      </c>
      <c r="I117" s="171">
        <v>3.3540599999999507</v>
      </c>
      <c r="J117" s="171">
        <v>3.3797999999999617</v>
      </c>
      <c r="K117" s="171">
        <v>3.4051799999999663</v>
      </c>
      <c r="L117" s="171">
        <v>3.4307600000000251</v>
      </c>
      <c r="M117" s="171">
        <v>3.4561400000000582</v>
      </c>
      <c r="N117" s="171">
        <v>3.4811299999999776</v>
      </c>
      <c r="O117" s="171">
        <v>3.5065400000000295</v>
      </c>
      <c r="P117" s="171">
        <v>3.5334800000000564</v>
      </c>
      <c r="Q117" s="171">
        <v>3.5624000000000025</v>
      </c>
      <c r="R117" s="171">
        <v>3.5940600000000331</v>
      </c>
      <c r="S117" s="171">
        <v>3.6273300000000401</v>
      </c>
      <c r="T117" s="171">
        <v>3.6584899999999525</v>
      </c>
      <c r="U117" s="171">
        <v>3.6825600000000289</v>
      </c>
      <c r="V117" s="171">
        <v>3.6960299999999768</v>
      </c>
      <c r="W117" s="171">
        <v>3.6974499999998094</v>
      </c>
      <c r="X117" s="171">
        <v>3.6880999999999138</v>
      </c>
      <c r="Y117" s="171">
        <v>3.6706500000000619</v>
      </c>
      <c r="Z117" s="171">
        <v>3.6491299999999183</v>
      </c>
      <c r="AA117" s="171">
        <v>3.6265999999998915</v>
      </c>
      <c r="AB117" s="171">
        <v>3.6037399999999611</v>
      </c>
      <c r="AC117" s="171">
        <v>3.5798999999999821</v>
      </c>
      <c r="AD117" s="171">
        <v>3.5551300000000405</v>
      </c>
      <c r="AE117" s="171">
        <v>3.5291800000000229</v>
      </c>
      <c r="AF117" s="171">
        <v>3.501840000000001</v>
      </c>
      <c r="AG117" s="171">
        <v>3.4736200000000075</v>
      </c>
      <c r="AH117" s="171">
        <v>3.4447500000001119</v>
      </c>
      <c r="AI117" s="171">
        <v>3.4143500000000557</v>
      </c>
      <c r="AJ117" s="171">
        <v>3.3811199999999038</v>
      </c>
      <c r="AK117" s="171">
        <v>3.3442499999999593</v>
      </c>
      <c r="AL117" s="171">
        <v>3.3036699999999883</v>
      </c>
      <c r="AM117" s="171">
        <v>3.2600899999999133</v>
      </c>
      <c r="AN117" s="171">
        <v>3.21463000000008</v>
      </c>
      <c r="AO117" s="171">
        <v>3.1687699999998902</v>
      </c>
      <c r="AP117" s="171">
        <v>3.123799999999866</v>
      </c>
      <c r="AQ117" s="171">
        <v>3.079880000000069</v>
      </c>
      <c r="AR117" s="171">
        <v>3.0372500000000278</v>
      </c>
      <c r="AS117" s="171">
        <v>2.9973299997998848</v>
      </c>
      <c r="AT117" s="171">
        <v>2.961849999600064</v>
      </c>
      <c r="AU117" s="171">
        <v>2.9319299997999102</v>
      </c>
      <c r="AV117" s="171">
        <v>2.9082499995000499</v>
      </c>
      <c r="AW117" s="171">
        <v>2.8903000001999386</v>
      </c>
      <c r="AX117" s="171">
        <v>2.8764750002998896</v>
      </c>
      <c r="AY117" s="171">
        <v>2.8644590001000965</v>
      </c>
      <c r="AZ117" s="171">
        <v>2.8524779999999619</v>
      </c>
      <c r="BA117" s="171">
        <v>2.8399999999999626</v>
      </c>
      <c r="BB117" s="171">
        <v>2.8280000000000793</v>
      </c>
      <c r="BC117" s="171">
        <v>2.8139999999999503</v>
      </c>
      <c r="BD117" s="171">
        <v>2.8010000000000725</v>
      </c>
    </row>
    <row r="118" spans="1:56" x14ac:dyDescent="0.2">
      <c r="A118" s="170" t="s">
        <v>61</v>
      </c>
      <c r="B118" s="171">
        <v>0.33966799999999842</v>
      </c>
      <c r="C118" s="171">
        <v>0.3422259999899927</v>
      </c>
      <c r="D118" s="171">
        <v>0.34510300001000688</v>
      </c>
      <c r="E118" s="171">
        <v>0.34817299995999723</v>
      </c>
      <c r="F118" s="171">
        <v>0.35118900004000358</v>
      </c>
      <c r="G118" s="171">
        <v>0.35398299999999461</v>
      </c>
      <c r="H118" s="171">
        <v>0.35656400004999478</v>
      </c>
      <c r="I118" s="171">
        <v>0.35896800003999974</v>
      </c>
      <c r="J118" s="171">
        <v>0.36107300001999704</v>
      </c>
      <c r="K118" s="171">
        <v>0.36278900002000491</v>
      </c>
      <c r="L118" s="171">
        <v>0.3640379999999982</v>
      </c>
      <c r="M118" s="171">
        <v>0.3647809999699933</v>
      </c>
      <c r="N118" s="171">
        <v>0.3650980000099952</v>
      </c>
      <c r="O118" s="171">
        <v>0.36530499997998905</v>
      </c>
      <c r="P118" s="171">
        <v>0.36579500000999154</v>
      </c>
      <c r="Q118" s="171">
        <v>0.36688399999999366</v>
      </c>
      <c r="R118" s="171">
        <v>0.36866599997001281</v>
      </c>
      <c r="S118" s="171">
        <v>0.37107800003999419</v>
      </c>
      <c r="T118" s="171">
        <v>0.37411799994998551</v>
      </c>
      <c r="U118" s="171">
        <v>0.37770600003000349</v>
      </c>
      <c r="V118" s="171">
        <v>0.3817909999999855</v>
      </c>
      <c r="W118" s="171">
        <v>0.38635200004000397</v>
      </c>
      <c r="X118" s="171">
        <v>0.39139399995998536</v>
      </c>
      <c r="Y118" s="171">
        <v>0.39681000002999262</v>
      </c>
      <c r="Z118" s="171">
        <v>0.40243300002000709</v>
      </c>
      <c r="AA118" s="171">
        <v>0.40814899999999099</v>
      </c>
      <c r="AB118" s="171">
        <v>0.41399899999999418</v>
      </c>
      <c r="AC118" s="171">
        <v>0.4199740000100079</v>
      </c>
      <c r="AD118" s="171">
        <v>0.42583300004998703</v>
      </c>
      <c r="AE118" s="171">
        <v>0.43126199999000064</v>
      </c>
      <c r="AF118" s="171">
        <v>0.43610299999999386</v>
      </c>
      <c r="AG118" s="171">
        <v>0.44019800001000525</v>
      </c>
      <c r="AH118" s="171">
        <v>0.44372599995998052</v>
      </c>
      <c r="AI118" s="171">
        <v>0.44732200001999151</v>
      </c>
      <c r="AJ118" s="171">
        <v>0.45181899996999747</v>
      </c>
      <c r="AK118" s="171">
        <v>0.45784200000001452</v>
      </c>
      <c r="AL118" s="171">
        <v>0.46555400004998343</v>
      </c>
      <c r="AM118" s="171">
        <v>0.47472199997998071</v>
      </c>
      <c r="AN118" s="171">
        <v>0.48510499995996986</v>
      </c>
      <c r="AO118" s="171">
        <v>0.49627899999002922</v>
      </c>
      <c r="AP118" s="171">
        <v>0.50788899999997716</v>
      </c>
      <c r="AQ118" s="171">
        <v>0.51994100001002563</v>
      </c>
      <c r="AR118" s="171">
        <v>0.53238700004997686</v>
      </c>
      <c r="AS118" s="171">
        <v>0.54472100001996993</v>
      </c>
      <c r="AT118" s="171">
        <v>0.55631600004999104</v>
      </c>
      <c r="AU118" s="171">
        <v>0.56674099999998462</v>
      </c>
      <c r="AV118" s="171">
        <v>0.57574700003999191</v>
      </c>
      <c r="AW118" s="171">
        <v>0.58345499999998274</v>
      </c>
      <c r="AX118" s="171">
        <v>0.59032100000001531</v>
      </c>
      <c r="AY118" s="171">
        <v>0.59699199998998143</v>
      </c>
      <c r="AZ118" s="171">
        <v>0.60394400000001414</v>
      </c>
      <c r="BA118" s="171">
        <v>0.61100000000000876</v>
      </c>
      <c r="BB118" s="171">
        <v>0.61900000000002464</v>
      </c>
      <c r="BC118" s="171">
        <v>0.62699999999999523</v>
      </c>
      <c r="BD118" s="171">
        <v>0.63400000000001688</v>
      </c>
    </row>
    <row r="119" spans="1:56" x14ac:dyDescent="0.2">
      <c r="A119" s="170" t="s">
        <v>59</v>
      </c>
      <c r="B119" s="171">
        <v>2.3780199995999802</v>
      </c>
      <c r="C119" s="171">
        <v>2.3983800004000875</v>
      </c>
      <c r="D119" s="171">
        <v>2.4182699996001182</v>
      </c>
      <c r="E119" s="171">
        <v>2.4371799998999619</v>
      </c>
      <c r="F119" s="171">
        <v>2.4543900002999606</v>
      </c>
      <c r="G119" s="171">
        <v>2.4694399997000382</v>
      </c>
      <c r="H119" s="171">
        <v>2.4821799998999787</v>
      </c>
      <c r="I119" s="171">
        <v>2.4929800001000126</v>
      </c>
      <c r="J119" s="171">
        <v>2.502509999800056</v>
      </c>
      <c r="K119" s="171">
        <v>2.5117399997000005</v>
      </c>
      <c r="L119" s="171">
        <v>2.5213900001999368</v>
      </c>
      <c r="M119" s="171">
        <v>2.5310099994999939</v>
      </c>
      <c r="N119" s="171">
        <v>2.5404400004000407</v>
      </c>
      <c r="O119" s="171">
        <v>2.5509299998000663</v>
      </c>
      <c r="P119" s="171">
        <v>2.564110000200059</v>
      </c>
      <c r="Q119" s="171">
        <v>2.5807499996000214</v>
      </c>
      <c r="R119" s="171">
        <v>2.6021500002000297</v>
      </c>
      <c r="S119" s="171">
        <v>2.6269000000999507</v>
      </c>
      <c r="T119" s="171">
        <v>2.6498200001000138</v>
      </c>
      <c r="U119" s="171">
        <v>2.6639199999000356</v>
      </c>
      <c r="V119" s="171">
        <v>2.6644299999999985</v>
      </c>
      <c r="W119" s="171">
        <v>2.6491499996000241</v>
      </c>
      <c r="X119" s="171">
        <v>2.6202500001999778</v>
      </c>
      <c r="Y119" s="171">
        <v>2.582649999899906</v>
      </c>
      <c r="Z119" s="171">
        <v>2.5436199997000934</v>
      </c>
      <c r="AA119" s="171">
        <v>2.5084699995000297</v>
      </c>
      <c r="AB119" s="171">
        <v>2.4788199996000144</v>
      </c>
      <c r="AC119" s="171">
        <v>2.4533000002999623</v>
      </c>
      <c r="AD119" s="171">
        <v>2.4305500001999856</v>
      </c>
      <c r="AE119" s="171">
        <v>2.4080900002000432</v>
      </c>
      <c r="AF119" s="171">
        <v>2.3841600000000094</v>
      </c>
      <c r="AG119" s="171">
        <v>2.3586800001999917</v>
      </c>
      <c r="AH119" s="171">
        <v>2.332489999800039</v>
      </c>
      <c r="AI119" s="171">
        <v>2.3057799998999782</v>
      </c>
      <c r="AJ119" s="171">
        <v>2.2788599998999737</v>
      </c>
      <c r="AK119" s="171">
        <v>2.2519800000000045</v>
      </c>
      <c r="AL119" s="171">
        <v>2.2252200004000202</v>
      </c>
      <c r="AM119" s="171">
        <v>2.1985199997999914</v>
      </c>
      <c r="AN119" s="171">
        <v>2.1718800002000389</v>
      </c>
      <c r="AO119" s="171">
        <v>2.1453100002999901</v>
      </c>
      <c r="AP119" s="171">
        <v>2.1188500002000015</v>
      </c>
      <c r="AQ119" s="171">
        <v>2.0924899996000157</v>
      </c>
      <c r="AR119" s="171">
        <v>2.0663699996000164</v>
      </c>
      <c r="AS119" s="171">
        <v>2.0407800004999697</v>
      </c>
      <c r="AT119" s="171">
        <v>2.016130000399988</v>
      </c>
      <c r="AU119" s="171">
        <v>1.9926600004000192</v>
      </c>
      <c r="AV119" s="171">
        <v>1.9705300002000143</v>
      </c>
      <c r="AW119" s="171">
        <v>1.9496699998000055</v>
      </c>
      <c r="AX119" s="171">
        <v>1.9299379998000035</v>
      </c>
      <c r="AY119" s="171">
        <v>1.9111080003999956</v>
      </c>
      <c r="AZ119" s="171">
        <v>1.8929929999999839</v>
      </c>
      <c r="BA119" s="171">
        <v>1.8750000000000153</v>
      </c>
      <c r="BB119" s="171">
        <v>1.8590000000000173</v>
      </c>
      <c r="BC119" s="171">
        <v>1.8420000000000047</v>
      </c>
      <c r="BD119" s="171">
        <v>1.8270000000000228</v>
      </c>
    </row>
    <row r="120" spans="1:56" x14ac:dyDescent="0.2">
      <c r="A120" s="170" t="s">
        <v>163</v>
      </c>
      <c r="B120" s="171">
        <v>0.24619500000000252</v>
      </c>
      <c r="C120" s="171">
        <v>0.24873900004099861</v>
      </c>
      <c r="D120" s="171">
        <v>0.2487669999799981</v>
      </c>
      <c r="E120" s="171">
        <v>0.24694699996599853</v>
      </c>
      <c r="F120" s="171">
        <v>0.24428399997099631</v>
      </c>
      <c r="G120" s="171">
        <v>0.24162799999999163</v>
      </c>
      <c r="H120" s="171">
        <v>0.23908499999800728</v>
      </c>
      <c r="I120" s="171">
        <v>0.23669499997400678</v>
      </c>
      <c r="J120" s="171">
        <v>0.23519800002899713</v>
      </c>
      <c r="K120" s="171">
        <v>0.23547899997999408</v>
      </c>
      <c r="L120" s="171">
        <v>0.23811799999999925</v>
      </c>
      <c r="M120" s="171">
        <v>0.24342699999499662</v>
      </c>
      <c r="N120" s="171">
        <v>0.25121899996400582</v>
      </c>
      <c r="O120" s="171">
        <v>0.26099699997000136</v>
      </c>
      <c r="P120" s="171">
        <v>0.27199299996399384</v>
      </c>
      <c r="Q120" s="171">
        <v>0.2835810000000008</v>
      </c>
      <c r="R120" s="171">
        <v>0.29567699997599878</v>
      </c>
      <c r="S120" s="171">
        <v>0.30827499996099494</v>
      </c>
      <c r="T120" s="171">
        <v>0.32087699997999658</v>
      </c>
      <c r="U120" s="171">
        <v>0.33290100000699724</v>
      </c>
      <c r="V120" s="171">
        <v>0.34393499999999633</v>
      </c>
      <c r="W120" s="171">
        <v>0.35376399994999463</v>
      </c>
      <c r="X120" s="171">
        <v>0.36245899998099024</v>
      </c>
      <c r="Y120" s="171">
        <v>0.37034499998799331</v>
      </c>
      <c r="Z120" s="171">
        <v>0.3779600000049938</v>
      </c>
      <c r="AA120" s="171">
        <v>0.38568599999999936</v>
      </c>
      <c r="AB120" s="171">
        <v>0.39356700000099404</v>
      </c>
      <c r="AC120" s="171">
        <v>0.40156400001998938</v>
      </c>
      <c r="AD120" s="171">
        <v>0.40983700001900786</v>
      </c>
      <c r="AE120" s="171">
        <v>0.41860400003599518</v>
      </c>
      <c r="AF120" s="171">
        <v>0.42797899999999939</v>
      </c>
      <c r="AG120" s="171">
        <v>0.43808099999999783</v>
      </c>
      <c r="AH120" s="171">
        <v>0.44889599999999441</v>
      </c>
      <c r="AI120" s="171">
        <v>0.46014699999999181</v>
      </c>
      <c r="AJ120" s="171">
        <v>0.47145300000000739</v>
      </c>
      <c r="AK120" s="171">
        <v>0.4825589999999928</v>
      </c>
      <c r="AL120" s="171">
        <v>0.49332000000000598</v>
      </c>
      <c r="AM120" s="171">
        <v>0.50382300000000502</v>
      </c>
      <c r="AN120" s="171">
        <v>0.51434799999998992</v>
      </c>
      <c r="AO120" s="171">
        <v>0.52531300000001424</v>
      </c>
      <c r="AP120" s="171">
        <v>0.5369690000000007</v>
      </c>
      <c r="AQ120" s="171">
        <v>0.54943899999999768</v>
      </c>
      <c r="AR120" s="171">
        <v>0.56253099999999479</v>
      </c>
      <c r="AS120" s="171">
        <v>0.57584099999998983</v>
      </c>
      <c r="AT120" s="171">
        <v>0.58878099999999689</v>
      </c>
      <c r="AU120" s="171">
        <v>0.6009420000000083</v>
      </c>
      <c r="AV120" s="171">
        <v>0.61216699999999169</v>
      </c>
      <c r="AW120" s="171">
        <v>0.62256699999999043</v>
      </c>
      <c r="AX120" s="171">
        <v>0.63241799999998505</v>
      </c>
      <c r="AY120" s="171">
        <v>0.64208999999998129</v>
      </c>
      <c r="AZ120" s="171">
        <v>0.65187499999999987</v>
      </c>
      <c r="BA120" s="171">
        <v>0.66199999999998937</v>
      </c>
      <c r="BB120" s="171">
        <v>0.67199999999997595</v>
      </c>
      <c r="BC120" s="171">
        <v>0.68199999999999583</v>
      </c>
      <c r="BD120" s="171">
        <v>0.69199999999999151</v>
      </c>
    </row>
    <row r="121" spans="1:56" x14ac:dyDescent="0.2">
      <c r="A121" s="170" t="s">
        <v>175</v>
      </c>
      <c r="B121" s="171">
        <v>16.000000002000107</v>
      </c>
      <c r="C121" s="171">
        <v>16.347199994999801</v>
      </c>
      <c r="D121" s="171">
        <v>16.695000002999947</v>
      </c>
      <c r="E121" s="171">
        <v>17.049199997999963</v>
      </c>
      <c r="F121" s="171">
        <v>17.416999998000886</v>
      </c>
      <c r="G121" s="171">
        <v>17.803700003999531</v>
      </c>
      <c r="H121" s="171">
        <v>18.210800003000301</v>
      </c>
      <c r="I121" s="171">
        <v>18.636999999000388</v>
      </c>
      <c r="J121" s="171">
        <v>19.081700003000247</v>
      </c>
      <c r="K121" s="171">
        <v>19.543299994999973</v>
      </c>
      <c r="L121" s="171">
        <v>20.019800001000441</v>
      </c>
      <c r="M121" s="171">
        <v>20.511599998000538</v>
      </c>
      <c r="N121" s="171">
        <v>21.016800003999702</v>
      </c>
      <c r="O121" s="171">
        <v>21.528500003000524</v>
      </c>
      <c r="P121" s="171">
        <v>22.037599994999646</v>
      </c>
      <c r="Q121" s="171">
        <v>22.537400000000098</v>
      </c>
      <c r="R121" s="171">
        <v>23.023899999999873</v>
      </c>
      <c r="S121" s="171">
        <v>23.497800000000268</v>
      </c>
      <c r="T121" s="171">
        <v>23.961799999999759</v>
      </c>
      <c r="U121" s="171">
        <v>24.421199999999818</v>
      </c>
      <c r="V121" s="171">
        <v>24.879099999999902</v>
      </c>
      <c r="W121" s="171">
        <v>25.336900000000078</v>
      </c>
      <c r="X121" s="171">
        <v>25.791499999999985</v>
      </c>
      <c r="Y121" s="171">
        <v>26.237399999999564</v>
      </c>
      <c r="Z121" s="171">
        <v>26.667000000000815</v>
      </c>
      <c r="AA121" s="171">
        <v>27.075200000000613</v>
      </c>
      <c r="AB121" s="171">
        <v>27.460599999999761</v>
      </c>
      <c r="AC121" s="171">
        <v>27.825900000001059</v>
      </c>
      <c r="AD121" s="171">
        <v>28.175300000000753</v>
      </c>
      <c r="AE121" s="171">
        <v>28.514800000000811</v>
      </c>
      <c r="AF121" s="171">
        <v>28.849599999999228</v>
      </c>
      <c r="AG121" s="171">
        <v>29.181800000000145</v>
      </c>
      <c r="AH121" s="171">
        <v>29.512399999999772</v>
      </c>
      <c r="AI121" s="171">
        <v>29.84390000000073</v>
      </c>
      <c r="AJ121" s="171">
        <v>30.179300000000122</v>
      </c>
      <c r="AK121" s="171">
        <v>30.52110000000069</v>
      </c>
      <c r="AL121" s="171">
        <v>30.869299999999964</v>
      </c>
      <c r="AM121" s="171">
        <v>31.225899999999058</v>
      </c>
      <c r="AN121" s="171">
        <v>31.596900000000463</v>
      </c>
      <c r="AO121" s="171">
        <v>31.989900000000628</v>
      </c>
      <c r="AP121" s="171">
        <v>32.409599999999976</v>
      </c>
      <c r="AQ121" s="171">
        <v>32.85879999999954</v>
      </c>
      <c r="AR121" s="171">
        <v>33.333799999999655</v>
      </c>
      <c r="AS121" s="171">
        <v>33.824799999999456</v>
      </c>
      <c r="AT121" s="171">
        <v>34.31810000000057</v>
      </c>
      <c r="AU121" s="171">
        <v>34.803299999999538</v>
      </c>
      <c r="AV121" s="171">
        <v>35.276800000000151</v>
      </c>
      <c r="AW121" s="171">
        <v>35.739600000000458</v>
      </c>
      <c r="AX121" s="171">
        <v>36.191805000000272</v>
      </c>
      <c r="AY121" s="171">
        <v>36.635155999999313</v>
      </c>
      <c r="AZ121" s="171">
        <v>37.070717999999779</v>
      </c>
      <c r="BA121" s="171">
        <v>37.497999999999486</v>
      </c>
      <c r="BB121" s="171">
        <v>37.913999999999952</v>
      </c>
      <c r="BC121" s="171">
        <v>38.318999999999392</v>
      </c>
      <c r="BD121" s="171">
        <v>38.714999999999975</v>
      </c>
    </row>
    <row r="122" spans="1:56" x14ac:dyDescent="0.2">
      <c r="A122" s="170" t="s">
        <v>173</v>
      </c>
      <c r="B122" s="171">
        <v>3.5945199999999535</v>
      </c>
      <c r="C122" s="171">
        <v>3.6455200000001016</v>
      </c>
      <c r="D122" s="171">
        <v>3.6971499999999504</v>
      </c>
      <c r="E122" s="171">
        <v>3.7479299999999265</v>
      </c>
      <c r="F122" s="171">
        <v>3.7956500000000633</v>
      </c>
      <c r="G122" s="171">
        <v>3.8389100000000393</v>
      </c>
      <c r="H122" s="171">
        <v>3.8769500000000003</v>
      </c>
      <c r="I122" s="171">
        <v>3.910640000000011</v>
      </c>
      <c r="J122" s="171">
        <v>3.9421399999999753</v>
      </c>
      <c r="K122" s="171">
        <v>3.9745099999999134</v>
      </c>
      <c r="L122" s="171">
        <v>4.0098400000000591</v>
      </c>
      <c r="M122" s="171">
        <v>4.0486199999999295</v>
      </c>
      <c r="N122" s="171">
        <v>4.0898599999999181</v>
      </c>
      <c r="O122" s="171">
        <v>4.1324500000000119</v>
      </c>
      <c r="P122" s="171">
        <v>4.1746199999999849</v>
      </c>
      <c r="Q122" s="171">
        <v>4.2149199999999771</v>
      </c>
      <c r="R122" s="171">
        <v>4.253159999999955</v>
      </c>
      <c r="S122" s="171">
        <v>4.2890999999999453</v>
      </c>
      <c r="T122" s="171">
        <v>4.3209299999999855</v>
      </c>
      <c r="U122" s="171">
        <v>4.346449999999952</v>
      </c>
      <c r="V122" s="171">
        <v>4.36412000000003</v>
      </c>
      <c r="W122" s="171">
        <v>4.3735800000001017</v>
      </c>
      <c r="X122" s="171">
        <v>4.3753099999999847</v>
      </c>
      <c r="Y122" s="171">
        <v>4.3696499999998313</v>
      </c>
      <c r="Z122" s="171">
        <v>4.3572800000001557</v>
      </c>
      <c r="AA122" s="171">
        <v>4.3390799999998571</v>
      </c>
      <c r="AB122" s="171">
        <v>4.3146999999999496</v>
      </c>
      <c r="AC122" s="171">
        <v>4.2849299999999779</v>
      </c>
      <c r="AD122" s="171">
        <v>4.2532799999999638</v>
      </c>
      <c r="AE122" s="171">
        <v>4.2242699999999989</v>
      </c>
      <c r="AF122" s="171">
        <v>4.201089999999871</v>
      </c>
      <c r="AG122" s="171">
        <v>4.1855099999999466</v>
      </c>
      <c r="AH122" s="171">
        <v>4.1766199999998896</v>
      </c>
      <c r="AI122" s="171">
        <v>4.1716499999999623</v>
      </c>
      <c r="AJ122" s="171">
        <v>4.1663400000000435</v>
      </c>
      <c r="AK122" s="171">
        <v>4.1577000000000419</v>
      </c>
      <c r="AL122" s="171">
        <v>4.1447299999999654</v>
      </c>
      <c r="AM122" s="171">
        <v>4.1286500000000022</v>
      </c>
      <c r="AN122" s="171">
        <v>4.1114399999999325</v>
      </c>
      <c r="AO122" s="171">
        <v>4.0960399999999915</v>
      </c>
      <c r="AP122" s="171">
        <v>4.0844799999999939</v>
      </c>
      <c r="AQ122" s="171">
        <v>4.0773699999999602</v>
      </c>
      <c r="AR122" s="171">
        <v>4.0736999999999925</v>
      </c>
      <c r="AS122" s="171">
        <v>4.0719600000000824</v>
      </c>
      <c r="AT122" s="171">
        <v>4.0699400000001136</v>
      </c>
      <c r="AU122" s="171">
        <v>4.0659800000000104</v>
      </c>
      <c r="AV122" s="171">
        <v>4.059610000000089</v>
      </c>
      <c r="AW122" s="171">
        <v>4.0512100000000677</v>
      </c>
      <c r="AX122" s="171">
        <v>4.0410650000000521</v>
      </c>
      <c r="AY122" s="171">
        <v>4.0297500000000497</v>
      </c>
      <c r="AZ122" s="171">
        <v>4.0176869999999187</v>
      </c>
      <c r="BA122" s="171">
        <v>4.0050000000000585</v>
      </c>
      <c r="BB122" s="171">
        <v>3.9909999999999686</v>
      </c>
      <c r="BC122" s="171">
        <v>3.976999999999923</v>
      </c>
      <c r="BD122" s="171">
        <v>3.9610000000000349</v>
      </c>
    </row>
    <row r="123" spans="1:56" x14ac:dyDescent="0.2">
      <c r="A123" s="170" t="s">
        <v>164</v>
      </c>
      <c r="B123" s="171">
        <v>6.576310000000265</v>
      </c>
      <c r="C123" s="171">
        <v>6.7578499996002668</v>
      </c>
      <c r="D123" s="171">
        <v>6.9466199999999239</v>
      </c>
      <c r="E123" s="171">
        <v>7.1426299999999836</v>
      </c>
      <c r="F123" s="171">
        <v>7.345779999999988</v>
      </c>
      <c r="G123" s="171">
        <v>7.5560299999996285</v>
      </c>
      <c r="H123" s="171">
        <v>7.7734499999999676</v>
      </c>
      <c r="I123" s="171">
        <v>7.9981600000000439</v>
      </c>
      <c r="J123" s="171">
        <v>8.230219999999921</v>
      </c>
      <c r="K123" s="171">
        <v>8.4696699999999669</v>
      </c>
      <c r="L123" s="171">
        <v>8.7165499999999554</v>
      </c>
      <c r="M123" s="171">
        <v>8.9713400000000352</v>
      </c>
      <c r="N123" s="171">
        <v>9.2341300000000039</v>
      </c>
      <c r="O123" s="171">
        <v>9.5042799999999019</v>
      </c>
      <c r="P123" s="171">
        <v>9.7808699999999114</v>
      </c>
      <c r="Q123" s="171">
        <v>10.063499999999948</v>
      </c>
      <c r="R123" s="171">
        <v>10.352099999999965</v>
      </c>
      <c r="S123" s="171">
        <v>10.647800000000005</v>
      </c>
      <c r="T123" s="171">
        <v>10.952400000000067</v>
      </c>
      <c r="U123" s="171">
        <v>11.268699999999939</v>
      </c>
      <c r="V123" s="171">
        <v>11.598599999999966</v>
      </c>
      <c r="W123" s="171">
        <v>11.942800000000021</v>
      </c>
      <c r="X123" s="171">
        <v>12.301299999999985</v>
      </c>
      <c r="Y123" s="171">
        <v>12.675500000000048</v>
      </c>
      <c r="Z123" s="171">
        <v>13.06649999999996</v>
      </c>
      <c r="AA123" s="171">
        <v>13.475400000000619</v>
      </c>
      <c r="AB123" s="171">
        <v>13.902699997000108</v>
      </c>
      <c r="AC123" s="171">
        <v>14.347899995999903</v>
      </c>
      <c r="AD123" s="171">
        <v>14.808800002000115</v>
      </c>
      <c r="AE123" s="171">
        <v>15.282499997999611</v>
      </c>
      <c r="AF123" s="171">
        <v>15.766800003000467</v>
      </c>
      <c r="AG123" s="171">
        <v>16.260899998999399</v>
      </c>
      <c r="AH123" s="171">
        <v>16.765099995999272</v>
      </c>
      <c r="AI123" s="171">
        <v>17.279099997999612</v>
      </c>
      <c r="AJ123" s="171">
        <v>17.802999998000139</v>
      </c>
      <c r="AK123" s="171">
        <v>18.33670000500009</v>
      </c>
      <c r="AL123" s="171">
        <v>18.880299995999575</v>
      </c>
      <c r="AM123" s="171">
        <v>19.433500005000049</v>
      </c>
      <c r="AN123" s="171">
        <v>19.996499998999436</v>
      </c>
      <c r="AO123" s="171">
        <v>20.569100004000212</v>
      </c>
      <c r="AP123" s="171">
        <v>21.151600005000059</v>
      </c>
      <c r="AQ123" s="171">
        <v>21.743899996000099</v>
      </c>
      <c r="AR123" s="171">
        <v>22.346599995999625</v>
      </c>
      <c r="AS123" s="171">
        <v>22.961099999999604</v>
      </c>
      <c r="AT123" s="171">
        <v>23.589800004000455</v>
      </c>
      <c r="AU123" s="171">
        <v>24.234100002999629</v>
      </c>
      <c r="AV123" s="171">
        <v>24.89460000000043</v>
      </c>
      <c r="AW123" s="171">
        <v>25.570899999999781</v>
      </c>
      <c r="AX123" s="171">
        <v>26.262809999000943</v>
      </c>
      <c r="AY123" s="171">
        <v>26.969641999999464</v>
      </c>
      <c r="AZ123" s="171">
        <v>27.690798000000168</v>
      </c>
      <c r="BA123" s="171">
        <v>28.426000000000741</v>
      </c>
      <c r="BB123" s="171">
        <v>29.176000000000911</v>
      </c>
      <c r="BC123" s="171">
        <v>29.938000000001107</v>
      </c>
      <c r="BD123" s="171">
        <v>30.712999999999948</v>
      </c>
    </row>
    <row r="124" spans="1:56" x14ac:dyDescent="0.2">
      <c r="A124" s="170" t="s">
        <v>167</v>
      </c>
      <c r="B124" s="171">
        <v>0.11576800000000059</v>
      </c>
      <c r="C124" s="171">
        <v>0.11937800004000036</v>
      </c>
      <c r="D124" s="171">
        <v>0.12344100001999515</v>
      </c>
      <c r="E124" s="171">
        <v>0.12779100001000387</v>
      </c>
      <c r="F124" s="171">
        <v>0.13219499994999789</v>
      </c>
      <c r="G124" s="171">
        <v>0.13651900000000466</v>
      </c>
      <c r="H124" s="171">
        <v>0.1406649999999969</v>
      </c>
      <c r="I124" s="171">
        <v>0.14473600003000137</v>
      </c>
      <c r="J124" s="171">
        <v>0.14889200004999809</v>
      </c>
      <c r="K124" s="171">
        <v>0.15338599999000349</v>
      </c>
      <c r="L124" s="171">
        <v>0.15838499999999561</v>
      </c>
      <c r="M124" s="171">
        <v>0.16393499995999991</v>
      </c>
      <c r="N124" s="171">
        <v>0.16996000002999526</v>
      </c>
      <c r="O124" s="171">
        <v>0.17635600004000088</v>
      </c>
      <c r="P124" s="171">
        <v>0.18295299998999529</v>
      </c>
      <c r="Q124" s="171">
        <v>0.18963699999999806</v>
      </c>
      <c r="R124" s="171">
        <v>0.19635700002999776</v>
      </c>
      <c r="S124" s="171">
        <v>0.20312399997000097</v>
      </c>
      <c r="T124" s="171">
        <v>0.20988500002999691</v>
      </c>
      <c r="U124" s="171">
        <v>0.21659500000999912</v>
      </c>
      <c r="V124" s="171">
        <v>0.2232149999999985</v>
      </c>
      <c r="W124" s="171">
        <v>0.22975399997000023</v>
      </c>
      <c r="X124" s="171">
        <v>0.23618999999000354</v>
      </c>
      <c r="Y124" s="171">
        <v>0.24245900001999215</v>
      </c>
      <c r="Z124" s="171">
        <v>0.24843300004999908</v>
      </c>
      <c r="AA124" s="171">
        <v>0.25408200000000264</v>
      </c>
      <c r="AB124" s="171">
        <v>0.25932700001999509</v>
      </c>
      <c r="AC124" s="171">
        <v>0.26427500004000998</v>
      </c>
      <c r="AD124" s="171">
        <v>0.26920600000000028</v>
      </c>
      <c r="AE124" s="171">
        <v>0.27448399995998957</v>
      </c>
      <c r="AF124" s="171">
        <v>0.28038399999999586</v>
      </c>
      <c r="AG124" s="171">
        <v>0.28702699998999659</v>
      </c>
      <c r="AH124" s="171">
        <v>0.29434099998999885</v>
      </c>
      <c r="AI124" s="171">
        <v>0.30220900002999629</v>
      </c>
      <c r="AJ124" s="171">
        <v>0.31042300000000561</v>
      </c>
      <c r="AK124" s="171">
        <v>0.31883599999999673</v>
      </c>
      <c r="AL124" s="171">
        <v>0.3273710000000013</v>
      </c>
      <c r="AM124" s="171">
        <v>0.33606999999999831</v>
      </c>
      <c r="AN124" s="171">
        <v>0.34505400000000053</v>
      </c>
      <c r="AO124" s="171">
        <v>0.3545010000000039</v>
      </c>
      <c r="AP124" s="171">
        <v>0.36451100000000658</v>
      </c>
      <c r="AQ124" s="171">
        <v>0.37513099999999977</v>
      </c>
      <c r="AR124" s="171">
        <v>0.38620300000000085</v>
      </c>
      <c r="AS124" s="171">
        <v>0.39739699999998718</v>
      </c>
      <c r="AT124" s="171">
        <v>0.40824699999999486</v>
      </c>
      <c r="AU124" s="171">
        <v>0.41840300000001068</v>
      </c>
      <c r="AV124" s="171">
        <v>0.42775599999999087</v>
      </c>
      <c r="AW124" s="171">
        <v>0.43633000000000244</v>
      </c>
      <c r="AX124" s="171">
        <v>0.4442590000000034</v>
      </c>
      <c r="AY124" s="171">
        <v>0.45173800000000391</v>
      </c>
      <c r="AZ124" s="171">
        <v>0.45890899999998719</v>
      </c>
      <c r="BA124" s="171">
        <v>0.46500000000000452</v>
      </c>
      <c r="BB124" s="171">
        <v>0.47199999999999348</v>
      </c>
      <c r="BC124" s="171">
        <v>0.4790000000000027</v>
      </c>
      <c r="BD124" s="171">
        <v>0.48399999999999943</v>
      </c>
    </row>
    <row r="125" spans="1:56" x14ac:dyDescent="0.2">
      <c r="A125" s="170" t="s">
        <v>172</v>
      </c>
      <c r="B125" s="171">
        <v>52.029900000002357</v>
      </c>
      <c r="C125" s="171">
        <v>53.718699999998968</v>
      </c>
      <c r="D125" s="171">
        <v>55.478199999998907</v>
      </c>
      <c r="E125" s="171">
        <v>57.280600000000149</v>
      </c>
      <c r="F125" s="171">
        <v>59.088200000001244</v>
      </c>
      <c r="G125" s="171">
        <v>60.87240000000034</v>
      </c>
      <c r="H125" s="171">
        <v>62.62379999999871</v>
      </c>
      <c r="I125" s="171">
        <v>64.345899999999219</v>
      </c>
      <c r="J125" s="171">
        <v>66.039500000001823</v>
      </c>
      <c r="K125" s="171">
        <v>67.709700000000211</v>
      </c>
      <c r="L125" s="171">
        <v>69.360899999999432</v>
      </c>
      <c r="M125" s="171">
        <v>70.992200000001617</v>
      </c>
      <c r="N125" s="171">
        <v>72.60250000000029</v>
      </c>
      <c r="O125" s="171">
        <v>74.196499999999375</v>
      </c>
      <c r="P125" s="171">
        <v>75.780599999999524</v>
      </c>
      <c r="Q125" s="171">
        <v>77.360699999999198</v>
      </c>
      <c r="R125" s="171">
        <v>78.934100000000882</v>
      </c>
      <c r="S125" s="171">
        <v>80.503100000001169</v>
      </c>
      <c r="T125" s="171">
        <v>82.08389999999892</v>
      </c>
      <c r="U125" s="171">
        <v>83.697900000000018</v>
      </c>
      <c r="V125" s="171">
        <v>85.357899999999532</v>
      </c>
      <c r="W125" s="171">
        <v>87.071500000002075</v>
      </c>
      <c r="X125" s="171">
        <v>88.828299999998023</v>
      </c>
      <c r="Y125" s="171">
        <v>90.600500000001006</v>
      </c>
      <c r="Z125" s="171">
        <v>92.349100000001414</v>
      </c>
      <c r="AA125" s="171">
        <v>94.045599999999666</v>
      </c>
      <c r="AB125" s="171">
        <v>95.687500000000597</v>
      </c>
      <c r="AC125" s="171">
        <v>97.281700000000797</v>
      </c>
      <c r="AD125" s="171">
        <v>98.821500000001379</v>
      </c>
      <c r="AE125" s="171">
        <v>100.30099999999973</v>
      </c>
      <c r="AF125" s="171">
        <v>101.71999999999809</v>
      </c>
      <c r="AG125" s="171">
        <v>103.06699999999866</v>
      </c>
      <c r="AH125" s="171">
        <v>104.35600000000073</v>
      </c>
      <c r="AI125" s="171">
        <v>105.63999999999942</v>
      </c>
      <c r="AJ125" s="171">
        <v>106.99600000000159</v>
      </c>
      <c r="AK125" s="171">
        <v>108.4719999999995</v>
      </c>
      <c r="AL125" s="171">
        <v>110.09200000000132</v>
      </c>
      <c r="AM125" s="171">
        <v>111.83600000000004</v>
      </c>
      <c r="AN125" s="171">
        <v>113.66199999999894</v>
      </c>
      <c r="AO125" s="171">
        <v>115.50499999999947</v>
      </c>
      <c r="AP125" s="171">
        <v>117.31900000000029</v>
      </c>
      <c r="AQ125" s="171">
        <v>119.08999999999898</v>
      </c>
      <c r="AR125" s="171">
        <v>120.82799999999783</v>
      </c>
      <c r="AS125" s="171">
        <v>122.53600000000002</v>
      </c>
      <c r="AT125" s="171">
        <v>124.22200000000039</v>
      </c>
      <c r="AU125" s="171">
        <v>125.89099999999924</v>
      </c>
      <c r="AV125" s="171">
        <v>127.54000000000055</v>
      </c>
      <c r="AW125" s="171">
        <v>129.16299999999944</v>
      </c>
      <c r="AX125" s="171">
        <v>130.75907405000163</v>
      </c>
      <c r="AY125" s="171">
        <v>132.32803503000065</v>
      </c>
      <c r="AZ125" s="171">
        <v>133.87002699999951</v>
      </c>
      <c r="BA125" s="171">
        <v>135.38399999999899</v>
      </c>
      <c r="BB125" s="171">
        <v>136.8689999999994</v>
      </c>
      <c r="BC125" s="171">
        <v>138.32300000000058</v>
      </c>
      <c r="BD125" s="171">
        <v>139.7440000000023</v>
      </c>
    </row>
    <row r="126" spans="1:56" x14ac:dyDescent="0.2">
      <c r="A126" s="170" t="s">
        <v>186</v>
      </c>
      <c r="B126" s="171">
        <v>1.7208000000000114</v>
      </c>
      <c r="C126" s="171">
        <v>1.7395200000000037</v>
      </c>
      <c r="D126" s="171">
        <v>1.7549599999999972</v>
      </c>
      <c r="E126" s="171">
        <v>1.7689900000000136</v>
      </c>
      <c r="F126" s="171">
        <v>1.7843999999999374</v>
      </c>
      <c r="G126" s="171">
        <v>1.8030100000000284</v>
      </c>
      <c r="H126" s="171">
        <v>1.8255500000000133</v>
      </c>
      <c r="I126" s="171">
        <v>1.8510700000000038</v>
      </c>
      <c r="J126" s="171">
        <v>1.8776899999999841</v>
      </c>
      <c r="K126" s="171">
        <v>1.9027200005000242</v>
      </c>
      <c r="L126" s="171">
        <v>1.9241999999000108</v>
      </c>
      <c r="M126" s="171">
        <v>1.9415300000999753</v>
      </c>
      <c r="N126" s="171">
        <v>1.955239999800013</v>
      </c>
      <c r="O126" s="171">
        <v>1.9658900004999713</v>
      </c>
      <c r="P126" s="171">
        <v>1.9744100004000138</v>
      </c>
      <c r="Q126" s="171">
        <v>1.9815299997999964</v>
      </c>
      <c r="R126" s="171">
        <v>1.9875400003999033</v>
      </c>
      <c r="S126" s="171">
        <v>1.9922699996999871</v>
      </c>
      <c r="T126" s="171">
        <v>1.9955099995999945</v>
      </c>
      <c r="U126" s="171">
        <v>1.9968700003000091</v>
      </c>
      <c r="V126" s="171">
        <v>1.9962300001999229</v>
      </c>
      <c r="W126" s="171">
        <v>1.9932999997999958</v>
      </c>
      <c r="X126" s="171">
        <v>1.9886599997000123</v>
      </c>
      <c r="Y126" s="171">
        <v>1.9840299996999884</v>
      </c>
      <c r="Z126" s="171">
        <v>1.9817000002000187</v>
      </c>
      <c r="AA126" s="171">
        <v>1.9832499997000195</v>
      </c>
      <c r="AB126" s="171">
        <v>1.9894400003000896</v>
      </c>
      <c r="AC126" s="171">
        <v>1.999599999599988</v>
      </c>
      <c r="AD126" s="171">
        <v>2.0120600003000546</v>
      </c>
      <c r="AE126" s="171">
        <v>2.0243899998000066</v>
      </c>
      <c r="AF126" s="171">
        <v>2.034819999499978</v>
      </c>
      <c r="AG126" s="171">
        <v>2.0428399995999817</v>
      </c>
      <c r="AH126" s="171">
        <v>2.0489300002999915</v>
      </c>
      <c r="AI126" s="171">
        <v>2.0534299997000178</v>
      </c>
      <c r="AJ126" s="171">
        <v>2.0570500003000292</v>
      </c>
      <c r="AK126" s="171">
        <v>2.060269999599988</v>
      </c>
      <c r="AL126" s="171">
        <v>2.0631400005000153</v>
      </c>
      <c r="AM126" s="171">
        <v>2.0654600001999821</v>
      </c>
      <c r="AN126" s="171">
        <v>2.0673799997998934</v>
      </c>
      <c r="AO126" s="171">
        <v>2.069089999699989</v>
      </c>
      <c r="AP126" s="171">
        <v>2.0707400001000118</v>
      </c>
      <c r="AQ126" s="171">
        <v>2.0723799999999364</v>
      </c>
      <c r="AR126" s="171">
        <v>2.0740399999999872</v>
      </c>
      <c r="AS126" s="171">
        <v>2.0757400004999642</v>
      </c>
      <c r="AT126" s="171">
        <v>2.0774899994999987</v>
      </c>
      <c r="AU126" s="171">
        <v>2.0793099998000106</v>
      </c>
      <c r="AV126" s="171">
        <v>2.0812100001000027</v>
      </c>
      <c r="AW126" s="171">
        <v>2.0831599997000092</v>
      </c>
      <c r="AX126" s="171">
        <v>2.0850509999999911</v>
      </c>
      <c r="AY126" s="171">
        <v>2.0867200001999979</v>
      </c>
      <c r="AZ126" s="171">
        <v>2.0880350000000107</v>
      </c>
      <c r="BA126" s="171">
        <v>2.0890000000000293</v>
      </c>
      <c r="BB126" s="171">
        <v>2.0889999999999787</v>
      </c>
      <c r="BC126" s="171">
        <v>2.0900000000000096</v>
      </c>
      <c r="BD126" s="171">
        <v>2.0890000000000146</v>
      </c>
    </row>
    <row r="127" spans="1:56" x14ac:dyDescent="0.2">
      <c r="A127" s="170" t="s">
        <v>168</v>
      </c>
      <c r="B127" s="171">
        <v>5.9490500005000939</v>
      </c>
      <c r="C127" s="171">
        <v>6.0445299995001305</v>
      </c>
      <c r="D127" s="171">
        <v>6.1474600004000326</v>
      </c>
      <c r="E127" s="171">
        <v>6.2561899996999504</v>
      </c>
      <c r="F127" s="171">
        <v>6.3683500000000572</v>
      </c>
      <c r="G127" s="171">
        <v>6.4822800000001264</v>
      </c>
      <c r="H127" s="171">
        <v>6.5967699999998866</v>
      </c>
      <c r="I127" s="171">
        <v>6.7124000000001303</v>
      </c>
      <c r="J127" s="171">
        <v>6.8312999999998976</v>
      </c>
      <c r="K127" s="171">
        <v>6.9565799999999669</v>
      </c>
      <c r="L127" s="171">
        <v>7.0901299999999994</v>
      </c>
      <c r="M127" s="171">
        <v>7.2342999999999966</v>
      </c>
      <c r="N127" s="171">
        <v>7.387659999999963</v>
      </c>
      <c r="O127" s="171">
        <v>7.5437400000001347</v>
      </c>
      <c r="P127" s="171">
        <v>7.6936700000001448</v>
      </c>
      <c r="Q127" s="171">
        <v>7.8318899999999267</v>
      </c>
      <c r="R127" s="171">
        <v>7.9551600000000926</v>
      </c>
      <c r="S127" s="171">
        <v>8.0677600000000744</v>
      </c>
      <c r="T127" s="171">
        <v>8.1807300000000378</v>
      </c>
      <c r="U127" s="171">
        <v>8.3095299999999774</v>
      </c>
      <c r="V127" s="171">
        <v>8.4651899999999642</v>
      </c>
      <c r="W127" s="171">
        <v>8.6525100000000918</v>
      </c>
      <c r="X127" s="171">
        <v>8.868260000000026</v>
      </c>
      <c r="Y127" s="171">
        <v>9.1054699999999844</v>
      </c>
      <c r="Z127" s="171">
        <v>9.3533899999998837</v>
      </c>
      <c r="AA127" s="171">
        <v>9.6044500000000355</v>
      </c>
      <c r="AB127" s="171">
        <v>9.8568099999998555</v>
      </c>
      <c r="AC127" s="171">
        <v>10.114099999999842</v>
      </c>
      <c r="AD127" s="171">
        <v>10.380799999999972</v>
      </c>
      <c r="AE127" s="171">
        <v>10.663700000000039</v>
      </c>
      <c r="AF127" s="171">
        <v>10.967699999999962</v>
      </c>
      <c r="AG127" s="171">
        <v>11.293299999999961</v>
      </c>
      <c r="AH127" s="171">
        <v>11.638900000000044</v>
      </c>
      <c r="AI127" s="171">
        <v>12.005099999999954</v>
      </c>
      <c r="AJ127" s="171">
        <v>12.39190000000011</v>
      </c>
      <c r="AK127" s="171">
        <v>12.79879999999998</v>
      </c>
      <c r="AL127" s="171">
        <v>13.227099999999956</v>
      </c>
      <c r="AM127" s="171">
        <v>13.675600000000316</v>
      </c>
      <c r="AN127" s="171">
        <v>14.138199999999342</v>
      </c>
      <c r="AO127" s="171">
        <v>14.606599999999462</v>
      </c>
      <c r="AP127" s="171">
        <v>15.075100000000274</v>
      </c>
      <c r="AQ127" s="171">
        <v>15.541000000000269</v>
      </c>
      <c r="AR127" s="171">
        <v>16.006699999999732</v>
      </c>
      <c r="AS127" s="171">
        <v>16.477800004000404</v>
      </c>
      <c r="AT127" s="171">
        <v>16.962800000999856</v>
      </c>
      <c r="AU127" s="171">
        <v>17.467900000000565</v>
      </c>
      <c r="AV127" s="171">
        <v>17.994799995000157</v>
      </c>
      <c r="AW127" s="171">
        <v>18.54200000400019</v>
      </c>
      <c r="AX127" s="171">
        <v>19.107706004999958</v>
      </c>
      <c r="AY127" s="171">
        <v>19.689139996000279</v>
      </c>
      <c r="AZ127" s="171">
        <v>20.284180000000184</v>
      </c>
      <c r="BA127" s="171">
        <v>20.89199999999979</v>
      </c>
      <c r="BB127" s="171">
        <v>21.515000000000132</v>
      </c>
      <c r="BC127" s="171">
        <v>22.15300000000024</v>
      </c>
      <c r="BD127" s="171">
        <v>22.805999999999869</v>
      </c>
    </row>
    <row r="128" spans="1:56" x14ac:dyDescent="0.2">
      <c r="A128" s="170" t="s">
        <v>62</v>
      </c>
      <c r="B128" s="171">
        <v>0.32008600000000575</v>
      </c>
      <c r="C128" s="171">
        <v>0.32007800000999559</v>
      </c>
      <c r="D128" s="171">
        <v>0.32031699997000201</v>
      </c>
      <c r="E128" s="171">
        <v>0.32085399998000658</v>
      </c>
      <c r="F128" s="171">
        <v>0.3216829999599996</v>
      </c>
      <c r="G128" s="171">
        <v>0.32282099999999508</v>
      </c>
      <c r="H128" s="171">
        <v>0.32427899999000726</v>
      </c>
      <c r="I128" s="171">
        <v>0.32607900000999934</v>
      </c>
      <c r="J128" s="171">
        <v>0.32820099997999508</v>
      </c>
      <c r="K128" s="171">
        <v>0.33061099995000387</v>
      </c>
      <c r="L128" s="171">
        <v>0.33327400000001006</v>
      </c>
      <c r="M128" s="171">
        <v>0.33619299996999064</v>
      </c>
      <c r="N128" s="171">
        <v>0.33934200000999837</v>
      </c>
      <c r="O128" s="171">
        <v>0.34262800001999882</v>
      </c>
      <c r="P128" s="171">
        <v>0.34594800002001491</v>
      </c>
      <c r="Q128" s="171">
        <v>0.34919599999999262</v>
      </c>
      <c r="R128" s="171">
        <v>0.35233599998000581</v>
      </c>
      <c r="S128" s="171">
        <v>0.35538700001999796</v>
      </c>
      <c r="T128" s="171">
        <v>0.35837800000999842</v>
      </c>
      <c r="U128" s="171">
        <v>0.36138100000000145</v>
      </c>
      <c r="V128" s="171">
        <v>0.36443100000000284</v>
      </c>
      <c r="W128" s="171">
        <v>0.36752799995999963</v>
      </c>
      <c r="X128" s="171">
        <v>0.37064199998000569</v>
      </c>
      <c r="Y128" s="171">
        <v>0.37378399999000311</v>
      </c>
      <c r="Z128" s="171">
        <v>0.37700599998999568</v>
      </c>
      <c r="AA128" s="171">
        <v>0.38030500000000012</v>
      </c>
      <c r="AB128" s="171">
        <v>0.38370999999000216</v>
      </c>
      <c r="AC128" s="171">
        <v>0.38718399995999403</v>
      </c>
      <c r="AD128" s="171">
        <v>0.39060500000999615</v>
      </c>
      <c r="AE128" s="171">
        <v>0.39380499996999591</v>
      </c>
      <c r="AF128" s="171">
        <v>0.39666799999999686</v>
      </c>
      <c r="AG128" s="171">
        <v>0.39915500003000376</v>
      </c>
      <c r="AH128" s="171">
        <v>0.40130300001999109</v>
      </c>
      <c r="AI128" s="171">
        <v>0.40321100004999655</v>
      </c>
      <c r="AJ128" s="171">
        <v>0.40500700005000501</v>
      </c>
      <c r="AK128" s="171">
        <v>0.40678700000000612</v>
      </c>
      <c r="AL128" s="171">
        <v>0.40856299996000184</v>
      </c>
      <c r="AM128" s="171">
        <v>0.41032400002000302</v>
      </c>
      <c r="AN128" s="171">
        <v>0.41212800001999661</v>
      </c>
      <c r="AO128" s="171">
        <v>0.41404499995999855</v>
      </c>
      <c r="AP128" s="171">
        <v>0.41611000000000331</v>
      </c>
      <c r="AQ128" s="171">
        <v>0.41836699999000637</v>
      </c>
      <c r="AR128" s="171">
        <v>0.42078900001999403</v>
      </c>
      <c r="AS128" s="171">
        <v>0.42324600002000012</v>
      </c>
      <c r="AT128" s="171">
        <v>0.42556999996000544</v>
      </c>
      <c r="AU128" s="171">
        <v>0.42761599999998373</v>
      </c>
      <c r="AV128" s="171">
        <v>0.42936199998997865</v>
      </c>
      <c r="AW128" s="171">
        <v>0.43083500001001368</v>
      </c>
      <c r="AX128" s="171">
        <v>0.43208899995999622</v>
      </c>
      <c r="AY128" s="171">
        <v>0.43324499997999333</v>
      </c>
      <c r="AZ128" s="171">
        <v>0.4343629999999985</v>
      </c>
      <c r="BA128" s="171">
        <v>0.43600000000000461</v>
      </c>
      <c r="BB128" s="171">
        <v>0.43599999999999511</v>
      </c>
      <c r="BC128" s="171">
        <v>0.43700000000000683</v>
      </c>
      <c r="BD128" s="171">
        <v>0.4380000000000055</v>
      </c>
    </row>
    <row r="129" spans="1:56" x14ac:dyDescent="0.2">
      <c r="A129" s="170" t="s">
        <v>177</v>
      </c>
      <c r="B129" s="171">
        <v>26.381400002999889</v>
      </c>
      <c r="C129" s="171">
        <v>27.02499999999911</v>
      </c>
      <c r="D129" s="171">
        <v>27.680099999000156</v>
      </c>
      <c r="E129" s="171">
        <v>28.347299997998853</v>
      </c>
      <c r="F129" s="171">
        <v>29.027699999999847</v>
      </c>
      <c r="G129" s="171">
        <v>29.722000003999799</v>
      </c>
      <c r="H129" s="171">
        <v>30.428000003001078</v>
      </c>
      <c r="I129" s="171">
        <v>31.144299997999767</v>
      </c>
      <c r="J129" s="171">
        <v>31.872200003999275</v>
      </c>
      <c r="K129" s="171">
        <v>32.613899996000228</v>
      </c>
      <c r="L129" s="171">
        <v>33.36970000300056</v>
      </c>
      <c r="M129" s="171">
        <v>34.139099996000326</v>
      </c>
      <c r="N129" s="171">
        <v>34.917900003000533</v>
      </c>
      <c r="O129" s="171">
        <v>35.697900003000825</v>
      </c>
      <c r="P129" s="171">
        <v>36.468899996000573</v>
      </c>
      <c r="Q129" s="171">
        <v>37.222299994999794</v>
      </c>
      <c r="R129" s="171">
        <v>37.957300003999855</v>
      </c>
      <c r="S129" s="171">
        <v>38.673200002999195</v>
      </c>
      <c r="T129" s="171">
        <v>39.362099998001085</v>
      </c>
      <c r="U129" s="171">
        <v>40.01489999999982</v>
      </c>
      <c r="V129" s="171">
        <v>40.626200000000821</v>
      </c>
      <c r="W129" s="171">
        <v>41.190200000000068</v>
      </c>
      <c r="X129" s="171">
        <v>41.711499999999845</v>
      </c>
      <c r="Y129" s="171">
        <v>42.209799999999753</v>
      </c>
      <c r="Z129" s="171">
        <v>42.71219999999952</v>
      </c>
      <c r="AA129" s="171">
        <v>43.237800000000639</v>
      </c>
      <c r="AB129" s="171">
        <v>43.793299999999697</v>
      </c>
      <c r="AC129" s="171">
        <v>44.371499999999116</v>
      </c>
      <c r="AD129" s="171">
        <v>44.959899999999855</v>
      </c>
      <c r="AE129" s="171">
        <v>45.539399999999546</v>
      </c>
      <c r="AF129" s="171">
        <v>46.095499999998758</v>
      </c>
      <c r="AG129" s="171">
        <v>46.627999999998949</v>
      </c>
      <c r="AH129" s="171">
        <v>47.140199999999631</v>
      </c>
      <c r="AI129" s="171">
        <v>47.624900000000459</v>
      </c>
      <c r="AJ129" s="171">
        <v>48.073699999997508</v>
      </c>
      <c r="AK129" s="171">
        <v>48.482600000001071</v>
      </c>
      <c r="AL129" s="171">
        <v>48.846500000002088</v>
      </c>
      <c r="AM129" s="171">
        <v>49.171599999998811</v>
      </c>
      <c r="AN129" s="171">
        <v>49.479799999999337</v>
      </c>
      <c r="AO129" s="171">
        <v>49.800700000000269</v>
      </c>
      <c r="AP129" s="171">
        <v>50.155899999998837</v>
      </c>
      <c r="AQ129" s="171">
        <v>50.553000000000992</v>
      </c>
      <c r="AR129" s="171">
        <v>50.986499999999658</v>
      </c>
      <c r="AS129" s="171">
        <v>51.44820000000054</v>
      </c>
      <c r="AT129" s="171">
        <v>51.924199999998329</v>
      </c>
      <c r="AU129" s="171">
        <v>52.40369999999934</v>
      </c>
      <c r="AV129" s="171">
        <v>52.88519999999901</v>
      </c>
      <c r="AW129" s="171">
        <v>53.370600000000984</v>
      </c>
      <c r="AX129" s="171">
        <v>53.855735000000806</v>
      </c>
      <c r="AY129" s="171">
        <v>54.336138000000382</v>
      </c>
      <c r="AZ129" s="171">
        <v>54.808275999999495</v>
      </c>
      <c r="BA129" s="171">
        <v>55.269000000000091</v>
      </c>
      <c r="BB129" s="171">
        <v>55.719000000000555</v>
      </c>
      <c r="BC129" s="171">
        <v>56.155999999999729</v>
      </c>
      <c r="BD129" s="171">
        <v>56.584000000001012</v>
      </c>
    </row>
    <row r="130" spans="1:56" x14ac:dyDescent="0.2">
      <c r="A130" s="170" t="s">
        <v>174</v>
      </c>
      <c r="B130" s="171">
        <v>1.2788299999999855</v>
      </c>
      <c r="C130" s="171">
        <v>1.3170499999999858</v>
      </c>
      <c r="D130" s="171">
        <v>1.3566699999999954</v>
      </c>
      <c r="E130" s="171">
        <v>1.3973000000000009</v>
      </c>
      <c r="F130" s="171">
        <v>1.4384200000000074</v>
      </c>
      <c r="G130" s="171">
        <v>1.4796500000000088</v>
      </c>
      <c r="H130" s="171">
        <v>1.5208699999999995</v>
      </c>
      <c r="I130" s="171">
        <v>1.5622100000000181</v>
      </c>
      <c r="J130" s="171">
        <v>1.6039099999999964</v>
      </c>
      <c r="K130" s="171">
        <v>1.6462899999999911</v>
      </c>
      <c r="L130" s="171">
        <v>1.6896199999999906</v>
      </c>
      <c r="M130" s="171">
        <v>1.7334700000000001</v>
      </c>
      <c r="N130" s="171">
        <v>1.777730000000008</v>
      </c>
      <c r="O130" s="171">
        <v>1.8232200000000078</v>
      </c>
      <c r="P130" s="171">
        <v>1.8710899998000337</v>
      </c>
      <c r="Q130" s="171">
        <v>1.9218800004000105</v>
      </c>
      <c r="R130" s="171">
        <v>1.9763099999000202</v>
      </c>
      <c r="S130" s="171">
        <v>2.0333399998999453</v>
      </c>
      <c r="T130" s="171">
        <v>2.0897100001999509</v>
      </c>
      <c r="U130" s="171">
        <v>2.1410099997999708</v>
      </c>
      <c r="V130" s="171">
        <v>2.184139999600005</v>
      </c>
      <c r="W130" s="171">
        <v>2.2179199998999786</v>
      </c>
      <c r="X130" s="171">
        <v>2.2434999998000826</v>
      </c>
      <c r="Y130" s="171">
        <v>2.2631999997999328</v>
      </c>
      <c r="Z130" s="171">
        <v>2.2805000003999023</v>
      </c>
      <c r="AA130" s="171">
        <v>2.2980399999000767</v>
      </c>
      <c r="AB130" s="171">
        <v>2.3165699997999987</v>
      </c>
      <c r="AC130" s="171">
        <v>2.3357000000000276</v>
      </c>
      <c r="AD130" s="171">
        <v>2.3555900000000229</v>
      </c>
      <c r="AE130" s="171">
        <v>2.3761599999999659</v>
      </c>
      <c r="AF130" s="171">
        <v>2.397440000000004</v>
      </c>
      <c r="AG130" s="171">
        <v>2.4197799999999754</v>
      </c>
      <c r="AH130" s="171">
        <v>2.4436600002000128</v>
      </c>
      <c r="AI130" s="171">
        <v>2.4692899999999938</v>
      </c>
      <c r="AJ130" s="171">
        <v>2.4968300004999846</v>
      </c>
      <c r="AK130" s="171">
        <v>2.5264500002000028</v>
      </c>
      <c r="AL130" s="171">
        <v>2.558009999899971</v>
      </c>
      <c r="AM130" s="171">
        <v>2.5916699998000223</v>
      </c>
      <c r="AN130" s="171">
        <v>2.6281300003999646</v>
      </c>
      <c r="AO130" s="171">
        <v>2.6682899998000638</v>
      </c>
      <c r="AP130" s="171">
        <v>2.7126499999999605</v>
      </c>
      <c r="AQ130" s="171">
        <v>2.7615199995999484</v>
      </c>
      <c r="AR130" s="171">
        <v>2.8142300003000731</v>
      </c>
      <c r="AS130" s="171">
        <v>2.8691099994999796</v>
      </c>
      <c r="AT130" s="171">
        <v>2.923900000200057</v>
      </c>
      <c r="AU130" s="171">
        <v>2.9768800000999445</v>
      </c>
      <c r="AV130" s="171">
        <v>3.027399999900005</v>
      </c>
      <c r="AW130" s="171">
        <v>3.0756499994999453</v>
      </c>
      <c r="AX130" s="171">
        <v>3.1217719999000684</v>
      </c>
      <c r="AY130" s="171">
        <v>3.1662439996000669</v>
      </c>
      <c r="AZ130" s="171">
        <v>3.2094039999999748</v>
      </c>
      <c r="BA130" s="171">
        <v>3.2510000000000412</v>
      </c>
      <c r="BB130" s="171">
        <v>3.2920000000000473</v>
      </c>
      <c r="BC130" s="171">
        <v>3.328999999999934</v>
      </c>
      <c r="BD130" s="171">
        <v>3.3670000000000133</v>
      </c>
    </row>
    <row r="131" spans="1:56" x14ac:dyDescent="0.2">
      <c r="A131" s="170" t="s">
        <v>176</v>
      </c>
      <c r="B131" s="171">
        <v>9.1615300003999582</v>
      </c>
      <c r="C131" s="171">
        <v>9.3751399996001386</v>
      </c>
      <c r="D131" s="171">
        <v>9.5957600001999168</v>
      </c>
      <c r="E131" s="171">
        <v>9.8275799998000704</v>
      </c>
      <c r="F131" s="171">
        <v>10.076199999999812</v>
      </c>
      <c r="G131" s="171">
        <v>10.344500000000037</v>
      </c>
      <c r="H131" s="171">
        <v>10.632900000000109</v>
      </c>
      <c r="I131" s="171">
        <v>10.936900000000044</v>
      </c>
      <c r="J131" s="171">
        <v>11.247999999999907</v>
      </c>
      <c r="K131" s="171">
        <v>11.555000000999465</v>
      </c>
      <c r="L131" s="171">
        <v>11.848300001000485</v>
      </c>
      <c r="M131" s="171">
        <v>12.133099999000425</v>
      </c>
      <c r="N131" s="171">
        <v>12.409200003000295</v>
      </c>
      <c r="O131" s="171">
        <v>12.657700004000013</v>
      </c>
      <c r="P131" s="171">
        <v>12.8537999999999</v>
      </c>
      <c r="Q131" s="171">
        <v>12.984400004000353</v>
      </c>
      <c r="R131" s="171">
        <v>13.034400000999844</v>
      </c>
      <c r="S131" s="171">
        <v>13.020899999000617</v>
      </c>
      <c r="T131" s="171">
        <v>13.002599997000239</v>
      </c>
      <c r="U131" s="171">
        <v>13.059600000000144</v>
      </c>
      <c r="V131" s="171">
        <v>13.247600000000061</v>
      </c>
      <c r="W131" s="171">
        <v>13.591999998000082</v>
      </c>
      <c r="X131" s="171">
        <v>14.071199996999422</v>
      </c>
      <c r="Y131" s="171">
        <v>14.637000002999562</v>
      </c>
      <c r="Z131" s="171">
        <v>15.216999999999896</v>
      </c>
      <c r="AA131" s="171">
        <v>15.75910000199964</v>
      </c>
      <c r="AB131" s="171">
        <v>16.248199999000324</v>
      </c>
      <c r="AC131" s="171">
        <v>16.701400001999769</v>
      </c>
      <c r="AD131" s="171">
        <v>17.136800001999468</v>
      </c>
      <c r="AE131" s="171">
        <v>17.584899995999603</v>
      </c>
      <c r="AF131" s="171">
        <v>18.067700003000379</v>
      </c>
      <c r="AG131" s="171">
        <v>18.58880000099921</v>
      </c>
      <c r="AH131" s="171">
        <v>19.139700004000769</v>
      </c>
      <c r="AI131" s="171">
        <v>19.716600000999268</v>
      </c>
      <c r="AJ131" s="171">
        <v>20.312700001000767</v>
      </c>
      <c r="AK131" s="171">
        <v>20.923100000000737</v>
      </c>
      <c r="AL131" s="171">
        <v>21.547499997999321</v>
      </c>
      <c r="AM131" s="171">
        <v>22.188399997000452</v>
      </c>
      <c r="AN131" s="171">
        <v>22.846800002999597</v>
      </c>
      <c r="AO131" s="171">
        <v>23.524099998999269</v>
      </c>
      <c r="AP131" s="171">
        <v>24.22139999900061</v>
      </c>
      <c r="AQ131" s="171">
        <v>24.938999995999648</v>
      </c>
      <c r="AR131" s="171">
        <v>25.676599998000025</v>
      </c>
      <c r="AS131" s="171">
        <v>26.434400005000224</v>
      </c>
      <c r="AT131" s="171">
        <v>27.212400003999655</v>
      </c>
      <c r="AU131" s="171">
        <v>28.010699995999456</v>
      </c>
      <c r="AV131" s="171">
        <v>28.829500000000191</v>
      </c>
      <c r="AW131" s="171">
        <v>29.66880000000031</v>
      </c>
      <c r="AX131" s="171">
        <v>30.528672999999984</v>
      </c>
      <c r="AY131" s="171">
        <v>31.408822999999764</v>
      </c>
      <c r="AZ131" s="171">
        <v>32.309194999999285</v>
      </c>
      <c r="BA131" s="171">
        <v>33.229999999999691</v>
      </c>
      <c r="BB131" s="171">
        <v>34.170999999998877</v>
      </c>
      <c r="BC131" s="171">
        <v>35.132000000000403</v>
      </c>
      <c r="BD131" s="171">
        <v>36.114000000000281</v>
      </c>
    </row>
    <row r="132" spans="1:56" x14ac:dyDescent="0.2">
      <c r="A132" s="170" t="s">
        <v>170</v>
      </c>
      <c r="B132" s="171">
        <v>1.1489099999999801</v>
      </c>
      <c r="C132" s="171">
        <v>1.182950000000029</v>
      </c>
      <c r="D132" s="171">
        <v>1.2179400004999859</v>
      </c>
      <c r="E132" s="171">
        <v>1.2538700003000067</v>
      </c>
      <c r="F132" s="171">
        <v>1.2907899997999936</v>
      </c>
      <c r="G132" s="171">
        <v>1.328689999799993</v>
      </c>
      <c r="H132" s="171">
        <v>1.3675600002999933</v>
      </c>
      <c r="I132" s="171">
        <v>1.4074400003000376</v>
      </c>
      <c r="J132" s="171">
        <v>1.4484099996000062</v>
      </c>
      <c r="K132" s="171">
        <v>1.4906000001999855</v>
      </c>
      <c r="L132" s="171">
        <v>1.5340899996000341</v>
      </c>
      <c r="M132" s="171">
        <v>1.5789400001999931</v>
      </c>
      <c r="N132" s="171">
        <v>1.6251199999000259</v>
      </c>
      <c r="O132" s="171">
        <v>1.6725000003000254</v>
      </c>
      <c r="P132" s="171">
        <v>1.7208100001999693</v>
      </c>
      <c r="Q132" s="171">
        <v>1.7699400000999999</v>
      </c>
      <c r="R132" s="171">
        <v>1.8199500002000084</v>
      </c>
      <c r="S132" s="171">
        <v>1.8709800004999826</v>
      </c>
      <c r="T132" s="171">
        <v>1.9229999998999914</v>
      </c>
      <c r="U132" s="171">
        <v>1.9760300001000002</v>
      </c>
      <c r="V132" s="171">
        <v>2.0301399999999652</v>
      </c>
      <c r="W132" s="171">
        <v>2.0851999996000066</v>
      </c>
      <c r="X132" s="171">
        <v>2.1414500003000678</v>
      </c>
      <c r="Y132" s="171">
        <v>2.1997899998000112</v>
      </c>
      <c r="Z132" s="171">
        <v>2.2614000005000867</v>
      </c>
      <c r="AA132" s="171">
        <v>2.3270699996999231</v>
      </c>
      <c r="AB132" s="171">
        <v>2.3972399999998997</v>
      </c>
      <c r="AC132" s="171">
        <v>2.471600000299941</v>
      </c>
      <c r="AD132" s="171">
        <v>2.5492200003999916</v>
      </c>
      <c r="AE132" s="171">
        <v>2.628799999999984</v>
      </c>
      <c r="AF132" s="171">
        <v>2.7093599999999274</v>
      </c>
      <c r="AG132" s="171">
        <v>2.7907299999999511</v>
      </c>
      <c r="AH132" s="171">
        <v>2.8732300000001119</v>
      </c>
      <c r="AI132" s="171">
        <v>2.9571199999999567</v>
      </c>
      <c r="AJ132" s="171">
        <v>3.0428200000000269</v>
      </c>
      <c r="AK132" s="171">
        <v>3.1307199999999886</v>
      </c>
      <c r="AL132" s="171">
        <v>3.2206500000000879</v>
      </c>
      <c r="AM132" s="171">
        <v>3.3126599999999309</v>
      </c>
      <c r="AN132" s="171">
        <v>3.4075399999999565</v>
      </c>
      <c r="AO132" s="171">
        <v>3.5062899999999506</v>
      </c>
      <c r="AP132" s="171">
        <v>3.6095400000000262</v>
      </c>
      <c r="AQ132" s="171">
        <v>3.7176700000000533</v>
      </c>
      <c r="AR132" s="171">
        <v>3.8302399999999603</v>
      </c>
      <c r="AS132" s="171">
        <v>3.9461700000000026</v>
      </c>
      <c r="AT132" s="171">
        <v>4.0639200000000102</v>
      </c>
      <c r="AU132" s="171">
        <v>4.1823399999999653</v>
      </c>
      <c r="AV132" s="171">
        <v>4.3010199999999079</v>
      </c>
      <c r="AW132" s="171">
        <v>4.4201800000000588</v>
      </c>
      <c r="AX132" s="171">
        <v>4.5400680000000211</v>
      </c>
      <c r="AY132" s="171">
        <v>4.661149000000008</v>
      </c>
      <c r="AZ132" s="171">
        <v>4.7837670000000188</v>
      </c>
      <c r="BA132" s="171">
        <v>4.9080000000000306</v>
      </c>
      <c r="BB132" s="171">
        <v>5.0330000000000492</v>
      </c>
      <c r="BC132" s="171">
        <v>5.1599999999999797</v>
      </c>
      <c r="BD132" s="171">
        <v>5.2879999999999878</v>
      </c>
    </row>
    <row r="133" spans="1:56" x14ac:dyDescent="0.2">
      <c r="A133" s="170" t="s">
        <v>169</v>
      </c>
      <c r="B133" s="171">
        <v>0.32501099999999977</v>
      </c>
      <c r="C133" s="171">
        <v>0.32633300000000132</v>
      </c>
      <c r="D133" s="171">
        <v>0.32729999999999837</v>
      </c>
      <c r="E133" s="171">
        <v>0.32789700000000094</v>
      </c>
      <c r="F133" s="171">
        <v>0.32807199999999753</v>
      </c>
      <c r="G133" s="171">
        <v>0.32783799999999758</v>
      </c>
      <c r="H133" s="171">
        <v>0.32716599996000506</v>
      </c>
      <c r="I133" s="171">
        <v>0.32618999997000137</v>
      </c>
      <c r="J133" s="171">
        <v>0.32528599999999597</v>
      </c>
      <c r="K133" s="171">
        <v>0.32492899999999725</v>
      </c>
      <c r="L133" s="171">
        <v>0.32545400000000219</v>
      </c>
      <c r="M133" s="171">
        <v>0.32699300001999465</v>
      </c>
      <c r="N133" s="171">
        <v>0.32944500002999944</v>
      </c>
      <c r="O133" s="171">
        <v>0.33260499998999959</v>
      </c>
      <c r="P133" s="171">
        <v>0.33616700002000077</v>
      </c>
      <c r="Q133" s="171">
        <v>0.33987599999999418</v>
      </c>
      <c r="R133" s="171">
        <v>0.34374300004001174</v>
      </c>
      <c r="S133" s="171">
        <v>0.3477630000300046</v>
      </c>
      <c r="T133" s="171">
        <v>0.35171599998000419</v>
      </c>
      <c r="U133" s="171">
        <v>0.35534000005000599</v>
      </c>
      <c r="V133" s="171">
        <v>0.35844899999999946</v>
      </c>
      <c r="W133" s="171">
        <v>0.36090000001999217</v>
      </c>
      <c r="X133" s="171">
        <v>0.36275500002000299</v>
      </c>
      <c r="Y133" s="171">
        <v>0.3643770000400039</v>
      </c>
      <c r="Z133" s="171">
        <v>0.36624799996999419</v>
      </c>
      <c r="AA133" s="171">
        <v>0.36873199999999517</v>
      </c>
      <c r="AB133" s="171">
        <v>0.3719179999899952</v>
      </c>
      <c r="AC133" s="171">
        <v>0.37565399999000809</v>
      </c>
      <c r="AD133" s="171">
        <v>0.37966299997000635</v>
      </c>
      <c r="AE133" s="171">
        <v>0.38354700002999159</v>
      </c>
      <c r="AF133" s="171">
        <v>0.38700400000000407</v>
      </c>
      <c r="AG133" s="171">
        <v>0.38997300001000668</v>
      </c>
      <c r="AH133" s="171">
        <v>0.39248499998001102</v>
      </c>
      <c r="AI133" s="171">
        <v>0.39450800002999575</v>
      </c>
      <c r="AJ133" s="171">
        <v>0.39602400002999788</v>
      </c>
      <c r="AK133" s="171">
        <v>0.3970470000000077</v>
      </c>
      <c r="AL133" s="171">
        <v>0.39756500003999967</v>
      </c>
      <c r="AM133" s="171">
        <v>0.39757699999000717</v>
      </c>
      <c r="AN133" s="171">
        <v>0.39710699999000254</v>
      </c>
      <c r="AO133" s="171">
        <v>0.39620399995000383</v>
      </c>
      <c r="AP133" s="171">
        <v>0.39491000000000603</v>
      </c>
      <c r="AQ133" s="171">
        <v>0.39320900003998965</v>
      </c>
      <c r="AR133" s="171">
        <v>0.39116400005000362</v>
      </c>
      <c r="AS133" s="171">
        <v>0.38905000002001322</v>
      </c>
      <c r="AT133" s="171">
        <v>0.38720400003000149</v>
      </c>
      <c r="AU133" s="171">
        <v>0.38584200000001068</v>
      </c>
      <c r="AV133" s="171">
        <v>0.38510300003001074</v>
      </c>
      <c r="AW133" s="171">
        <v>0.38489600002001007</v>
      </c>
      <c r="AX133" s="171">
        <v>0.38506500004001676</v>
      </c>
      <c r="AY133" s="171">
        <v>0.38532000000001615</v>
      </c>
      <c r="AZ133" s="171">
        <v>0.38545699999999777</v>
      </c>
      <c r="BA133" s="171">
        <v>0.38600000000000595</v>
      </c>
      <c r="BB133" s="171">
        <v>0.38500000000001466</v>
      </c>
      <c r="BC133" s="171">
        <v>0.3850000000000135</v>
      </c>
      <c r="BD133" s="171">
        <v>0.38499999999998497</v>
      </c>
    </row>
    <row r="134" spans="1:56" x14ac:dyDescent="0.2">
      <c r="A134" s="170" t="s">
        <v>171</v>
      </c>
      <c r="B134" s="171">
        <v>0.82644099999999676</v>
      </c>
      <c r="C134" s="171">
        <v>0.83959799999998008</v>
      </c>
      <c r="D134" s="171">
        <v>0.85240000000000182</v>
      </c>
      <c r="E134" s="171">
        <v>0.86516900000000951</v>
      </c>
      <c r="F134" s="171">
        <v>0.87835500000000311</v>
      </c>
      <c r="G134" s="171">
        <v>0.89221099999999987</v>
      </c>
      <c r="H134" s="171">
        <v>0.9069289999999961</v>
      </c>
      <c r="I134" s="171">
        <v>0.92232000000000958</v>
      </c>
      <c r="J134" s="171">
        <v>0.93782100000000468</v>
      </c>
      <c r="K134" s="171">
        <v>0.95258799999999588</v>
      </c>
      <c r="L134" s="171">
        <v>0.96603100000000719</v>
      </c>
      <c r="M134" s="171">
        <v>0.97806899999999219</v>
      </c>
      <c r="N134" s="171">
        <v>0.98889200000000166</v>
      </c>
      <c r="O134" s="171">
        <v>0.99863099999998872</v>
      </c>
      <c r="P134" s="171">
        <v>1.0075000000000087</v>
      </c>
      <c r="Q134" s="171">
        <v>1.0157599999999947</v>
      </c>
      <c r="R134" s="171">
        <v>1.0232800000000013</v>
      </c>
      <c r="S134" s="171">
        <v>1.0301800000000023</v>
      </c>
      <c r="T134" s="171">
        <v>1.0372600000000038</v>
      </c>
      <c r="U134" s="171">
        <v>1.04559000000005</v>
      </c>
      <c r="V134" s="171">
        <v>1.0558699999999943</v>
      </c>
      <c r="W134" s="171">
        <v>1.0684400000000187</v>
      </c>
      <c r="X134" s="171">
        <v>1.0829599999999764</v>
      </c>
      <c r="Y134" s="171">
        <v>1.0985900000000361</v>
      </c>
      <c r="Z134" s="171">
        <v>1.1141400000000496</v>
      </c>
      <c r="AA134" s="171">
        <v>1.1286700000000116</v>
      </c>
      <c r="AB134" s="171">
        <v>1.1419499999999925</v>
      </c>
      <c r="AC134" s="171">
        <v>1.1541400000000279</v>
      </c>
      <c r="AD134" s="171">
        <v>1.1652799999999974</v>
      </c>
      <c r="AE134" s="171">
        <v>1.1755700000000358</v>
      </c>
      <c r="AF134" s="171">
        <v>1.1851399999999739</v>
      </c>
      <c r="AG134" s="171">
        <v>1.1939199999999888</v>
      </c>
      <c r="AH134" s="171">
        <v>1.2018100000000305</v>
      </c>
      <c r="AI134" s="171">
        <v>1.2089899999999771</v>
      </c>
      <c r="AJ134" s="171">
        <v>1.2156800000000041</v>
      </c>
      <c r="AK134" s="171">
        <v>1.2220000000000177</v>
      </c>
      <c r="AL134" s="171">
        <v>1.2280999999999889</v>
      </c>
      <c r="AM134" s="171">
        <v>1.2339100000000007</v>
      </c>
      <c r="AN134" s="171">
        <v>1.2392900000000195</v>
      </c>
      <c r="AO134" s="171">
        <v>1.2440199999999817</v>
      </c>
      <c r="AP134" s="171">
        <v>1.247949999999995</v>
      </c>
      <c r="AQ134" s="171">
        <v>1.2510200000000145</v>
      </c>
      <c r="AR134" s="171">
        <v>1.2533699999999979</v>
      </c>
      <c r="AS134" s="171">
        <v>1.2552899999999934</v>
      </c>
      <c r="AT134" s="171">
        <v>1.2572199999999896</v>
      </c>
      <c r="AU134" s="171">
        <v>1.2594599999999982</v>
      </c>
      <c r="AV134" s="171">
        <v>1.2621300000000053</v>
      </c>
      <c r="AW134" s="171">
        <v>1.2651400000000108</v>
      </c>
      <c r="AX134" s="171">
        <v>1.2683150000000034</v>
      </c>
      <c r="AY134" s="171">
        <v>1.2713679999999954</v>
      </c>
      <c r="AZ134" s="171">
        <v>1.2741140000000091</v>
      </c>
      <c r="BA134" s="171">
        <v>1.2760000000000167</v>
      </c>
      <c r="BB134" s="171">
        <v>1.2789999999999881</v>
      </c>
      <c r="BC134" s="171">
        <v>1.2799999999999987</v>
      </c>
      <c r="BD134" s="171">
        <v>1.28199999999999</v>
      </c>
    </row>
    <row r="135" spans="1:56" x14ac:dyDescent="0.2">
      <c r="A135" s="170" t="s">
        <v>165</v>
      </c>
      <c r="B135" s="171">
        <v>4.603720000400024</v>
      </c>
      <c r="C135" s="171">
        <v>4.7286999998000221</v>
      </c>
      <c r="D135" s="171">
        <v>4.8596099999000915</v>
      </c>
      <c r="E135" s="171">
        <v>4.9969400001999862</v>
      </c>
      <c r="F135" s="171">
        <v>5.1411999996999738</v>
      </c>
      <c r="G135" s="171">
        <v>5.2928099999999709</v>
      </c>
      <c r="H135" s="171">
        <v>5.4546999996000709</v>
      </c>
      <c r="I135" s="171">
        <v>5.6275300000000561</v>
      </c>
      <c r="J135" s="171">
        <v>5.8068500002999448</v>
      </c>
      <c r="K135" s="171">
        <v>5.9863299999999926</v>
      </c>
      <c r="L135" s="171">
        <v>6.163080000000007</v>
      </c>
      <c r="M135" s="171">
        <v>6.3275699995999748</v>
      </c>
      <c r="N135" s="171">
        <v>6.4844499996999492</v>
      </c>
      <c r="O135" s="171">
        <v>6.6613599995999531</v>
      </c>
      <c r="P135" s="171">
        <v>6.8959300003001021</v>
      </c>
      <c r="Q135" s="171">
        <v>7.2110999998999521</v>
      </c>
      <c r="R135" s="171">
        <v>7.6253100001000718</v>
      </c>
      <c r="S135" s="171">
        <v>8.1200899996998857</v>
      </c>
      <c r="T135" s="171">
        <v>8.6369300003999143</v>
      </c>
      <c r="U135" s="171">
        <v>9.0946700000000558</v>
      </c>
      <c r="V135" s="171">
        <v>9.4375499999996535</v>
      </c>
      <c r="W135" s="171">
        <v>9.6411499999999357</v>
      </c>
      <c r="X135" s="171">
        <v>9.7297199999997055</v>
      </c>
      <c r="Y135" s="171">
        <v>9.7558599999998972</v>
      </c>
      <c r="Z135" s="171">
        <v>9.7969799999997065</v>
      </c>
      <c r="AA135" s="171">
        <v>9.909090000000436</v>
      </c>
      <c r="AB135" s="171">
        <v>10.109799999999783</v>
      </c>
      <c r="AC135" s="171">
        <v>10.381899999999948</v>
      </c>
      <c r="AD135" s="171">
        <v>10.704700000000363</v>
      </c>
      <c r="AE135" s="171">
        <v>11.044400000000085</v>
      </c>
      <c r="AF135" s="171">
        <v>11.376200000000001</v>
      </c>
      <c r="AG135" s="171">
        <v>11.695900000000206</v>
      </c>
      <c r="AH135" s="171">
        <v>12.013699999000039</v>
      </c>
      <c r="AI135" s="171">
        <v>12.336699997000219</v>
      </c>
      <c r="AJ135" s="171">
        <v>12.676000001000084</v>
      </c>
      <c r="AK135" s="171">
        <v>13.039700003999599</v>
      </c>
      <c r="AL135" s="171">
        <v>13.429299998999737</v>
      </c>
      <c r="AM135" s="171">
        <v>13.840999999999891</v>
      </c>
      <c r="AN135" s="171">
        <v>14.271199997999952</v>
      </c>
      <c r="AO135" s="171">
        <v>14.714600001000136</v>
      </c>
      <c r="AP135" s="171">
        <v>15.167099997000172</v>
      </c>
      <c r="AQ135" s="171">
        <v>15.627599998999989</v>
      </c>
      <c r="AR135" s="171">
        <v>16.097300003000107</v>
      </c>
      <c r="AS135" s="171">
        <v>16.577100003999796</v>
      </c>
      <c r="AT135" s="171">
        <v>17.068800002999723</v>
      </c>
      <c r="AU135" s="171">
        <v>17.573599998000169</v>
      </c>
      <c r="AV135" s="171">
        <v>18.091600003999748</v>
      </c>
      <c r="AW135" s="171">
        <v>18.622100001999787</v>
      </c>
      <c r="AX135" s="171">
        <v>19.164728004000327</v>
      </c>
      <c r="AY135" s="171">
        <v>19.718742995999843</v>
      </c>
      <c r="AZ135" s="171">
        <v>20.28369099999987</v>
      </c>
      <c r="BA135" s="171">
        <v>20.858999999999902</v>
      </c>
      <c r="BB135" s="171">
        <v>21.446000000000254</v>
      </c>
      <c r="BC135" s="171">
        <v>22.044000000000477</v>
      </c>
      <c r="BD135" s="171">
        <v>22.652999999999746</v>
      </c>
    </row>
    <row r="136" spans="1:56" x14ac:dyDescent="0.2">
      <c r="A136" s="170" t="s">
        <v>166</v>
      </c>
      <c r="B136" s="171">
        <v>10.804000000000103</v>
      </c>
      <c r="C136" s="171">
        <v>11.062300000000013</v>
      </c>
      <c r="D136" s="171">
        <v>11.324300000000543</v>
      </c>
      <c r="E136" s="171">
        <v>11.592700000000484</v>
      </c>
      <c r="F136" s="171">
        <v>11.871199999999922</v>
      </c>
      <c r="G136" s="171">
        <v>12.162399999999737</v>
      </c>
      <c r="H136" s="171">
        <v>12.468900000000355</v>
      </c>
      <c r="I136" s="171">
        <v>12.790500000000344</v>
      </c>
      <c r="J136" s="171">
        <v>13.123100000000248</v>
      </c>
      <c r="K136" s="171">
        <v>13.460200000000004</v>
      </c>
      <c r="L136" s="171">
        <v>13.798099999999678</v>
      </c>
      <c r="M136" s="171">
        <v>14.133799999999839</v>
      </c>
      <c r="N136" s="171">
        <v>14.470599999999649</v>
      </c>
      <c r="O136" s="171">
        <v>14.818599999999989</v>
      </c>
      <c r="P136" s="171">
        <v>15.191600000000124</v>
      </c>
      <c r="Q136" s="171">
        <v>15.598900000000135</v>
      </c>
      <c r="R136" s="171">
        <v>16.045000000000073</v>
      </c>
      <c r="S136" s="171">
        <v>16.525100000000229</v>
      </c>
      <c r="T136" s="171">
        <v>17.027599999999911</v>
      </c>
      <c r="U136" s="171">
        <v>17.535999999999945</v>
      </c>
      <c r="V136" s="171">
        <v>18.038300000000209</v>
      </c>
      <c r="W136" s="171">
        <v>18.52950000000012</v>
      </c>
      <c r="X136" s="171">
        <v>19.012700000000027</v>
      </c>
      <c r="Y136" s="171">
        <v>19.495000000000292</v>
      </c>
      <c r="Z136" s="171">
        <v>19.986899997000048</v>
      </c>
      <c r="AA136" s="171">
        <v>20.495599999000085</v>
      </c>
      <c r="AB136" s="171">
        <v>21.023299997999956</v>
      </c>
      <c r="AC136" s="171">
        <v>21.565300003000477</v>
      </c>
      <c r="AD136" s="171">
        <v>22.113500003000798</v>
      </c>
      <c r="AE136" s="171">
        <v>22.656299995999532</v>
      </c>
      <c r="AF136" s="171">
        <v>23.185599998000114</v>
      </c>
      <c r="AG136" s="171">
        <v>23.698900003999359</v>
      </c>
      <c r="AH136" s="171">
        <v>24.198799999000421</v>
      </c>
      <c r="AI136" s="171">
        <v>24.688699996000089</v>
      </c>
      <c r="AJ136" s="171">
        <v>25.174099996999818</v>
      </c>
      <c r="AK136" s="171">
        <v>25.659399997999898</v>
      </c>
      <c r="AL136" s="171">
        <v>26.143599996000404</v>
      </c>
      <c r="AM136" s="171">
        <v>26.625800000000638</v>
      </c>
      <c r="AN136" s="171">
        <v>27.111100000999553</v>
      </c>
      <c r="AO136" s="171">
        <v>27.605399996000752</v>
      </c>
      <c r="AP136" s="171">
        <v>28.112300000000307</v>
      </c>
      <c r="AQ136" s="171">
        <v>28.635099995000004</v>
      </c>
      <c r="AR136" s="171">
        <v>29.170500002999383</v>
      </c>
      <c r="AS136" s="171">
        <v>29.70669999700004</v>
      </c>
      <c r="AT136" s="171">
        <v>30.228000004999998</v>
      </c>
      <c r="AU136" s="171">
        <v>30.723200003999683</v>
      </c>
      <c r="AV136" s="171">
        <v>31.187300003999535</v>
      </c>
      <c r="AW136" s="171">
        <v>31.624299997000687</v>
      </c>
      <c r="AX136" s="171">
        <v>32.042458002999297</v>
      </c>
      <c r="AY136" s="171">
        <v>32.454455003999826</v>
      </c>
      <c r="AZ136" s="171">
        <v>32.869323000000499</v>
      </c>
      <c r="BA136" s="171">
        <v>33.288999999999369</v>
      </c>
      <c r="BB136" s="171">
        <v>33.710999999999572</v>
      </c>
      <c r="BC136" s="171">
        <v>34.130999999999382</v>
      </c>
      <c r="BD136" s="171">
        <v>34.545000000000179</v>
      </c>
    </row>
    <row r="137" spans="1:56" x14ac:dyDescent="0.2">
      <c r="A137" s="170" t="s">
        <v>178</v>
      </c>
      <c r="B137" s="171">
        <v>0.78038399999999641</v>
      </c>
      <c r="C137" s="171">
        <v>0.80415700000000723</v>
      </c>
      <c r="D137" s="171">
        <v>0.8294409999999941</v>
      </c>
      <c r="E137" s="171">
        <v>0.85538000000000491</v>
      </c>
      <c r="F137" s="171">
        <v>0.88078499999999205</v>
      </c>
      <c r="G137" s="171">
        <v>0.9048390000000065</v>
      </c>
      <c r="H137" s="171">
        <v>0.92750299999999652</v>
      </c>
      <c r="I137" s="171">
        <v>0.94919299999999751</v>
      </c>
      <c r="J137" s="171">
        <v>0.97025799999999474</v>
      </c>
      <c r="K137" s="171">
        <v>0.99122600000003735</v>
      </c>
      <c r="L137" s="171">
        <v>1.0126699999999556</v>
      </c>
      <c r="M137" s="171">
        <v>1.03426</v>
      </c>
      <c r="N137" s="171">
        <v>1.056370000000004</v>
      </c>
      <c r="O137" s="171">
        <v>1.0810800000000016</v>
      </c>
      <c r="P137" s="171">
        <v>1.1111299999999948</v>
      </c>
      <c r="Q137" s="171">
        <v>1.148300000000009</v>
      </c>
      <c r="R137" s="171">
        <v>1.1935899999999466</v>
      </c>
      <c r="S137" s="171">
        <v>1.2459900000000135</v>
      </c>
      <c r="T137" s="171">
        <v>1.3027400000000049</v>
      </c>
      <c r="U137" s="171">
        <v>1.3599300000000443</v>
      </c>
      <c r="V137" s="171">
        <v>1.4146899999000087</v>
      </c>
      <c r="W137" s="171">
        <v>1.4657399997999501</v>
      </c>
      <c r="X137" s="171">
        <v>1.5137199998999773</v>
      </c>
      <c r="Y137" s="171">
        <v>1.5599799997000456</v>
      </c>
      <c r="Z137" s="171">
        <v>1.6067200002999427</v>
      </c>
      <c r="AA137" s="171">
        <v>1.6553600000999837</v>
      </c>
      <c r="AB137" s="171">
        <v>1.7064899997999612</v>
      </c>
      <c r="AC137" s="171">
        <v>1.7589900001000585</v>
      </c>
      <c r="AD137" s="171">
        <v>1.8105699996000553</v>
      </c>
      <c r="AE137" s="171">
        <v>1.8580400003000059</v>
      </c>
      <c r="AF137" s="171">
        <v>1.8992600001999931</v>
      </c>
      <c r="AG137" s="171">
        <v>1.9335999995000022</v>
      </c>
      <c r="AH137" s="171">
        <v>1.9621500003000554</v>
      </c>
      <c r="AI137" s="171">
        <v>1.9865400001000144</v>
      </c>
      <c r="AJ137" s="171">
        <v>2.0092300003000019</v>
      </c>
      <c r="AK137" s="171">
        <v>2.0322000003000604</v>
      </c>
      <c r="AL137" s="171">
        <v>2.0557300002999996</v>
      </c>
      <c r="AM137" s="171">
        <v>2.0799199995999409</v>
      </c>
      <c r="AN137" s="171">
        <v>2.1063799997000765</v>
      </c>
      <c r="AO137" s="171">
        <v>2.1370400004000536</v>
      </c>
      <c r="AP137" s="171">
        <v>2.1731700000000758</v>
      </c>
      <c r="AQ137" s="171">
        <v>2.2156200002000466</v>
      </c>
      <c r="AR137" s="171">
        <v>2.263930000199978</v>
      </c>
      <c r="AS137" s="171">
        <v>2.3165200000000645</v>
      </c>
      <c r="AT137" s="171">
        <v>2.3709900000000386</v>
      </c>
      <c r="AU137" s="171">
        <v>2.4255600000000053</v>
      </c>
      <c r="AV137" s="171">
        <v>2.4797100000000047</v>
      </c>
      <c r="AW137" s="171">
        <v>2.5337900000000579</v>
      </c>
      <c r="AX137" s="171">
        <v>2.5878009999999536</v>
      </c>
      <c r="AY137" s="171">
        <v>2.6419959999999625</v>
      </c>
      <c r="AZ137" s="171">
        <v>2.6965369999999793</v>
      </c>
      <c r="BA137" s="171">
        <v>2.7509999999999839</v>
      </c>
      <c r="BB137" s="171">
        <v>2.8059999999999592</v>
      </c>
      <c r="BC137" s="171">
        <v>2.8610000000000322</v>
      </c>
      <c r="BD137" s="171">
        <v>2.9160000000000763</v>
      </c>
    </row>
    <row r="138" spans="1:56" x14ac:dyDescent="0.2">
      <c r="A138" s="170" t="s">
        <v>180</v>
      </c>
      <c r="B138" s="171">
        <v>0.10532399999999155</v>
      </c>
      <c r="C138" s="171">
        <v>0.10983000000000452</v>
      </c>
      <c r="D138" s="171">
        <v>0.1149839999999992</v>
      </c>
      <c r="E138" s="171">
        <v>0.12043200000000083</v>
      </c>
      <c r="F138" s="171">
        <v>0.12564200000000039</v>
      </c>
      <c r="G138" s="171">
        <v>0.1302640000000046</v>
      </c>
      <c r="H138" s="171">
        <v>0.13417099999999596</v>
      </c>
      <c r="I138" s="171">
        <v>0.13746700000000026</v>
      </c>
      <c r="J138" s="171">
        <v>0.14026499999999706</v>
      </c>
      <c r="K138" s="171">
        <v>0.14276000000000419</v>
      </c>
      <c r="L138" s="171">
        <v>0.14514399999999786</v>
      </c>
      <c r="M138" s="171">
        <v>0.14741499999999963</v>
      </c>
      <c r="N138" s="171">
        <v>0.14956000000000083</v>
      </c>
      <c r="O138" s="171">
        <v>0.15165499999999446</v>
      </c>
      <c r="P138" s="171">
        <v>0.15377000000000146</v>
      </c>
      <c r="Q138" s="171">
        <v>0.15598200000000201</v>
      </c>
      <c r="R138" s="171">
        <v>0.15831300000000068</v>
      </c>
      <c r="S138" s="171">
        <v>0.16078800000000423</v>
      </c>
      <c r="T138" s="171">
        <v>0.16348399999999699</v>
      </c>
      <c r="U138" s="171">
        <v>0.16646500000000175</v>
      </c>
      <c r="V138" s="171">
        <v>0.1697870000000008</v>
      </c>
      <c r="W138" s="171">
        <v>0.17348799995999595</v>
      </c>
      <c r="X138" s="171">
        <v>0.17752499995999874</v>
      </c>
      <c r="Y138" s="171">
        <v>0.18182499997999771</v>
      </c>
      <c r="Z138" s="171">
        <v>0.18626400000998972</v>
      </c>
      <c r="AA138" s="171">
        <v>0.19073200000000223</v>
      </c>
      <c r="AB138" s="171">
        <v>0.19521599995000172</v>
      </c>
      <c r="AC138" s="171">
        <v>0.19971499999999684</v>
      </c>
      <c r="AD138" s="171">
        <v>0.20418000005000397</v>
      </c>
      <c r="AE138" s="171">
        <v>0.20858199995999921</v>
      </c>
      <c r="AF138" s="171">
        <v>0.212871000000011</v>
      </c>
      <c r="AG138" s="171">
        <v>0.21704000004000443</v>
      </c>
      <c r="AH138" s="171">
        <v>0.22108799995000708</v>
      </c>
      <c r="AI138" s="171">
        <v>0.22502600004999743</v>
      </c>
      <c r="AJ138" s="171">
        <v>0.22888299999999123</v>
      </c>
      <c r="AK138" s="171">
        <v>0.2326859999999909</v>
      </c>
      <c r="AL138" s="171">
        <v>0.2364349999700105</v>
      </c>
      <c r="AM138" s="171">
        <v>0.24012900002999821</v>
      </c>
      <c r="AN138" s="171">
        <v>0.24378600003000683</v>
      </c>
      <c r="AO138" s="171">
        <v>0.24741299997999483</v>
      </c>
      <c r="AP138" s="171">
        <v>0.25103700000000423</v>
      </c>
      <c r="AQ138" s="171">
        <v>0.25465700000000907</v>
      </c>
      <c r="AR138" s="171">
        <v>0.25827499995000097</v>
      </c>
      <c r="AS138" s="171">
        <v>0.26188899996999576</v>
      </c>
      <c r="AT138" s="171">
        <v>0.26549699996999654</v>
      </c>
      <c r="AU138" s="171">
        <v>0.26909100000000136</v>
      </c>
      <c r="AV138" s="171">
        <v>0.272676999960002</v>
      </c>
      <c r="AW138" s="171">
        <v>0.2762550000199972</v>
      </c>
      <c r="AX138" s="171">
        <v>0.27982099995999249</v>
      </c>
      <c r="AY138" s="171">
        <v>0.28337600004000124</v>
      </c>
      <c r="AZ138" s="171">
        <v>0.28691300000000586</v>
      </c>
      <c r="BA138" s="171">
        <v>0.29100000000000531</v>
      </c>
      <c r="BB138" s="171">
        <v>0.29399999999999515</v>
      </c>
      <c r="BC138" s="171">
        <v>0.29700000000000276</v>
      </c>
      <c r="BD138" s="171">
        <v>0.3010000000000006</v>
      </c>
    </row>
    <row r="139" spans="1:56" x14ac:dyDescent="0.2">
      <c r="A139" s="170" t="s">
        <v>183</v>
      </c>
      <c r="B139" s="171">
        <v>4.5104799998999567</v>
      </c>
      <c r="C139" s="171">
        <v>4.6378300002000703</v>
      </c>
      <c r="D139" s="171">
        <v>4.7680799998000971</v>
      </c>
      <c r="E139" s="171">
        <v>4.9020099996999109</v>
      </c>
      <c r="F139" s="171">
        <v>5.0406600004000559</v>
      </c>
      <c r="G139" s="171">
        <v>5.1848099998000086</v>
      </c>
      <c r="H139" s="171">
        <v>5.3349200002999826</v>
      </c>
      <c r="I139" s="171">
        <v>5.4909199999999245</v>
      </c>
      <c r="J139" s="171">
        <v>5.6523499995000259</v>
      </c>
      <c r="K139" s="171">
        <v>5.818510000200023</v>
      </c>
      <c r="L139" s="171">
        <v>5.9889000002999762</v>
      </c>
      <c r="M139" s="171">
        <v>6.1640100000000251</v>
      </c>
      <c r="N139" s="171">
        <v>6.344379999500009</v>
      </c>
      <c r="O139" s="171">
        <v>6.5298900003000133</v>
      </c>
      <c r="P139" s="171">
        <v>6.7203399997000473</v>
      </c>
      <c r="Q139" s="171">
        <v>6.915930000000035</v>
      </c>
      <c r="R139" s="171">
        <v>7.1167399999998935</v>
      </c>
      <c r="S139" s="171">
        <v>7.3239699999999583</v>
      </c>
      <c r="T139" s="171">
        <v>7.5402500000001922</v>
      </c>
      <c r="U139" s="171">
        <v>7.7689899999999854</v>
      </c>
      <c r="V139" s="171">
        <v>8.0128600000000603</v>
      </c>
      <c r="W139" s="171">
        <v>8.2729799999999916</v>
      </c>
      <c r="X139" s="171">
        <v>8.5494200000000085</v>
      </c>
      <c r="Y139" s="171">
        <v>8.8424199999999971</v>
      </c>
      <c r="Z139" s="171">
        <v>9.1517599999998627</v>
      </c>
      <c r="AA139" s="171">
        <v>9.477329999999947</v>
      </c>
      <c r="AB139" s="171">
        <v>9.8199600000000391</v>
      </c>
      <c r="AC139" s="171">
        <v>10.180099999999994</v>
      </c>
      <c r="AD139" s="171">
        <v>10.556499999999897</v>
      </c>
      <c r="AE139" s="171">
        <v>10.947800000000045</v>
      </c>
      <c r="AF139" s="171">
        <v>11.353000000000039</v>
      </c>
      <c r="AG139" s="171">
        <v>11.77200000000002</v>
      </c>
      <c r="AH139" s="171">
        <v>12.205999996999893</v>
      </c>
      <c r="AI139" s="171">
        <v>12.656899997000016</v>
      </c>
      <c r="AJ139" s="171">
        <v>13.126999997000077</v>
      </c>
      <c r="AK139" s="171">
        <v>13.618400000999932</v>
      </c>
      <c r="AL139" s="171">
        <v>14.132100004000023</v>
      </c>
      <c r="AM139" s="171">
        <v>14.668299995000005</v>
      </c>
      <c r="AN139" s="171">
        <v>15.228499995000135</v>
      </c>
      <c r="AO139" s="171">
        <v>15.813899997000421</v>
      </c>
      <c r="AP139" s="171">
        <v>16.42559999900018</v>
      </c>
      <c r="AQ139" s="171">
        <v>17.064599996999508</v>
      </c>
      <c r="AR139" s="171">
        <v>17.731599998999439</v>
      </c>
      <c r="AS139" s="171">
        <v>18.426399999000246</v>
      </c>
      <c r="AT139" s="171">
        <v>19.148200000999829</v>
      </c>
      <c r="AU139" s="171">
        <v>19.896999995999295</v>
      </c>
      <c r="AV139" s="171">
        <v>20.672999997999202</v>
      </c>
      <c r="AW139" s="171">
        <v>21.477300000000501</v>
      </c>
      <c r="AX139" s="171">
        <v>22.311375003000116</v>
      </c>
      <c r="AY139" s="171">
        <v>23.176691002000354</v>
      </c>
      <c r="AZ139" s="171">
        <v>24.074693000000877</v>
      </c>
      <c r="BA139" s="171">
        <v>25.006000000000068</v>
      </c>
      <c r="BB139" s="171">
        <v>25.972000000001035</v>
      </c>
      <c r="BC139" s="171">
        <v>26.971999999999532</v>
      </c>
      <c r="BD139" s="171">
        <v>28.006999999998875</v>
      </c>
    </row>
    <row r="140" spans="1:56" x14ac:dyDescent="0.2">
      <c r="A140" s="170" t="s">
        <v>184</v>
      </c>
      <c r="B140" s="171">
        <v>55.981399999999454</v>
      </c>
      <c r="C140" s="171">
        <v>57.295200000000001</v>
      </c>
      <c r="D140" s="171">
        <v>58.662600000000097</v>
      </c>
      <c r="E140" s="171">
        <v>60.110399999999409</v>
      </c>
      <c r="F140" s="171">
        <v>61.67359999999772</v>
      </c>
      <c r="G140" s="171">
        <v>63.37359999999741</v>
      </c>
      <c r="H140" s="171">
        <v>65.226199999998911</v>
      </c>
      <c r="I140" s="171">
        <v>67.215799999999959</v>
      </c>
      <c r="J140" s="171">
        <v>69.293599999999401</v>
      </c>
      <c r="K140" s="171">
        <v>71.391299999999916</v>
      </c>
      <c r="L140" s="171">
        <v>73.460699999998155</v>
      </c>
      <c r="M140" s="171">
        <v>75.482600000000559</v>
      </c>
      <c r="N140" s="171">
        <v>77.472900000000408</v>
      </c>
      <c r="O140" s="171">
        <v>79.462299999999757</v>
      </c>
      <c r="P140" s="171">
        <v>81.497699999999853</v>
      </c>
      <c r="Q140" s="171">
        <v>83.613299999999953</v>
      </c>
      <c r="R140" s="171">
        <v>85.818500000000427</v>
      </c>
      <c r="S140" s="171">
        <v>88.101600000000644</v>
      </c>
      <c r="T140" s="171">
        <v>90.450299999999601</v>
      </c>
      <c r="U140" s="171">
        <v>92.844399999999595</v>
      </c>
      <c r="V140" s="171">
        <v>95.26999999999957</v>
      </c>
      <c r="W140" s="171">
        <v>97.726300000000194</v>
      </c>
      <c r="X140" s="171">
        <v>100.22199999999918</v>
      </c>
      <c r="Y140" s="171">
        <v>102.7619999999996</v>
      </c>
      <c r="Z140" s="171">
        <v>105.35600000000014</v>
      </c>
      <c r="AA140" s="171">
        <v>108.01099999999914</v>
      </c>
      <c r="AB140" s="171">
        <v>110.73300000000195</v>
      </c>
      <c r="AC140" s="171">
        <v>113.52299999999835</v>
      </c>
      <c r="AD140" s="171">
        <v>116.38600000000001</v>
      </c>
      <c r="AE140" s="171">
        <v>119.32699999999947</v>
      </c>
      <c r="AF140" s="171">
        <v>122.35200000000475</v>
      </c>
      <c r="AG140" s="171">
        <v>125.46300000000321</v>
      </c>
      <c r="AH140" s="171">
        <v>128.66700000000071</v>
      </c>
      <c r="AI140" s="171">
        <v>131.97300000000425</v>
      </c>
      <c r="AJ140" s="171">
        <v>135.39399999999529</v>
      </c>
      <c r="AK140" s="171">
        <v>138.93900000000531</v>
      </c>
      <c r="AL140" s="171">
        <v>142.61400000000066</v>
      </c>
      <c r="AM140" s="171">
        <v>146.41699999999955</v>
      </c>
      <c r="AN140" s="171">
        <v>150.34699999999958</v>
      </c>
      <c r="AO140" s="171">
        <v>154.40200000000047</v>
      </c>
      <c r="AP140" s="171">
        <v>158.57799999999881</v>
      </c>
      <c r="AQ140" s="171">
        <v>162.87699999999995</v>
      </c>
      <c r="AR140" s="171">
        <v>167.29699999999914</v>
      </c>
      <c r="AS140" s="171">
        <v>171.82900000000254</v>
      </c>
      <c r="AT140" s="171">
        <v>176.46100000000396</v>
      </c>
      <c r="AU140" s="171">
        <v>181.18200000000112</v>
      </c>
      <c r="AV140" s="171">
        <v>185.98999999999876</v>
      </c>
      <c r="AW140" s="171">
        <v>190.88599999999647</v>
      </c>
      <c r="AX140" s="171">
        <v>195.87523700000696</v>
      </c>
      <c r="AY140" s="171">
        <v>200.96241703999522</v>
      </c>
      <c r="AZ140" s="171">
        <v>206.15270100000114</v>
      </c>
      <c r="BA140" s="171">
        <v>211.44700000000358</v>
      </c>
      <c r="BB140" s="171">
        <v>216.84399999999846</v>
      </c>
      <c r="BC140" s="171">
        <v>222.34900000000746</v>
      </c>
      <c r="BD140" s="171">
        <v>227.96300000000159</v>
      </c>
    </row>
    <row r="141" spans="1:56" x14ac:dyDescent="0.2">
      <c r="A141" s="170" t="s">
        <v>182</v>
      </c>
      <c r="B141" s="171">
        <v>2.3981000000000128</v>
      </c>
      <c r="C141" s="171">
        <v>2.4726599999999439</v>
      </c>
      <c r="D141" s="171">
        <v>2.5497699999999566</v>
      </c>
      <c r="E141" s="171">
        <v>2.6295099999999958</v>
      </c>
      <c r="F141" s="171">
        <v>2.7118499999999912</v>
      </c>
      <c r="G141" s="171">
        <v>2.7967500000000038</v>
      </c>
      <c r="H141" s="171">
        <v>2.8841600000000445</v>
      </c>
      <c r="I141" s="171">
        <v>2.9738099999999865</v>
      </c>
      <c r="J141" s="171">
        <v>3.0651199999999701</v>
      </c>
      <c r="K141" s="171">
        <v>3.1573599999999589</v>
      </c>
      <c r="L141" s="171">
        <v>3.2499099999999284</v>
      </c>
      <c r="M141" s="171">
        <v>3.3426699999999392</v>
      </c>
      <c r="N141" s="171">
        <v>3.4355299999999622</v>
      </c>
      <c r="O141" s="171">
        <v>3.5279400000000409</v>
      </c>
      <c r="P141" s="171">
        <v>3.6192500000000516</v>
      </c>
      <c r="Q141" s="171">
        <v>3.7090900000000193</v>
      </c>
      <c r="R141" s="171">
        <v>3.7969200000000467</v>
      </c>
      <c r="S141" s="171">
        <v>3.8829400000000573</v>
      </c>
      <c r="T141" s="171">
        <v>3.9684500000000109</v>
      </c>
      <c r="U141" s="171">
        <v>4.055259999999981</v>
      </c>
      <c r="V141" s="171">
        <v>4.1445599999999727</v>
      </c>
      <c r="W141" s="171">
        <v>4.2368000000000334</v>
      </c>
      <c r="X141" s="171">
        <v>4.3312800000000076</v>
      </c>
      <c r="Y141" s="171">
        <v>4.426580000000035</v>
      </c>
      <c r="Z141" s="171">
        <v>4.5207300000000101</v>
      </c>
      <c r="AA141" s="171">
        <v>4.6122300000000021</v>
      </c>
      <c r="AB141" s="171">
        <v>4.7007799999999831</v>
      </c>
      <c r="AC141" s="171">
        <v>4.7866399999999114</v>
      </c>
      <c r="AD141" s="171">
        <v>4.8696300000000265</v>
      </c>
      <c r="AE141" s="171">
        <v>4.9496599999999233</v>
      </c>
      <c r="AF141" s="171">
        <v>5.0268000000000539</v>
      </c>
      <c r="AG141" s="171">
        <v>5.100750000000037</v>
      </c>
      <c r="AH141" s="171">
        <v>5.1717300000000028</v>
      </c>
      <c r="AI141" s="171">
        <v>5.2408800000000122</v>
      </c>
      <c r="AJ141" s="171">
        <v>5.3097000000000021</v>
      </c>
      <c r="AK141" s="171">
        <v>5.3793299999999169</v>
      </c>
      <c r="AL141" s="171">
        <v>5.4502099999999984</v>
      </c>
      <c r="AM141" s="171">
        <v>5.5221099999999872</v>
      </c>
      <c r="AN141" s="171">
        <v>5.5945099999999703</v>
      </c>
      <c r="AO141" s="171">
        <v>5.6665799999999145</v>
      </c>
      <c r="AP141" s="171">
        <v>5.7377199999999515</v>
      </c>
      <c r="AQ141" s="171">
        <v>5.8078199999999693</v>
      </c>
      <c r="AR141" s="171">
        <v>5.877110000000064</v>
      </c>
      <c r="AS141" s="171">
        <v>5.945749999999971</v>
      </c>
      <c r="AT141" s="171">
        <v>6.0140000000000713</v>
      </c>
      <c r="AU141" s="171">
        <v>6.0820299999999774</v>
      </c>
      <c r="AV141" s="171">
        <v>6.1499300000000003</v>
      </c>
      <c r="AW141" s="171">
        <v>6.2175800000000034</v>
      </c>
      <c r="AX141" s="171">
        <v>6.2847570000000683</v>
      </c>
      <c r="AY141" s="171">
        <v>6.3511570000000246</v>
      </c>
      <c r="AZ141" s="171">
        <v>6.4165680000000256</v>
      </c>
      <c r="BA141" s="171">
        <v>6.4810000000000345</v>
      </c>
      <c r="BB141" s="171">
        <v>6.5440000000000413</v>
      </c>
      <c r="BC141" s="171">
        <v>6.6069999999999727</v>
      </c>
      <c r="BD141" s="171">
        <v>6.6690000000000182</v>
      </c>
    </row>
    <row r="142" spans="1:56" x14ac:dyDescent="0.2">
      <c r="A142" s="170" t="s">
        <v>63</v>
      </c>
      <c r="B142" s="171">
        <v>13.001899999999953</v>
      </c>
      <c r="C142" s="171">
        <v>13.147900000000947</v>
      </c>
      <c r="D142" s="171">
        <v>13.29189999999973</v>
      </c>
      <c r="E142" s="171">
        <v>13.431199999999862</v>
      </c>
      <c r="F142" s="171">
        <v>13.562399999999975</v>
      </c>
      <c r="G142" s="171">
        <v>13.683299999999559</v>
      </c>
      <c r="H142" s="171">
        <v>13.7931000000004</v>
      </c>
      <c r="I142" s="171">
        <v>13.892900000000155</v>
      </c>
      <c r="J142" s="171">
        <v>13.984100000000986</v>
      </c>
      <c r="K142" s="171">
        <v>14.068600000000091</v>
      </c>
      <c r="L142" s="171">
        <v>14.148400000000086</v>
      </c>
      <c r="M142" s="171">
        <v>14.223800000000645</v>
      </c>
      <c r="N142" s="171">
        <v>14.295199999999239</v>
      </c>
      <c r="O142" s="171">
        <v>14.365399999999585</v>
      </c>
      <c r="P142" s="171">
        <v>14.437500000000663</v>
      </c>
      <c r="Q142" s="171">
        <v>14.513900000000625</v>
      </c>
      <c r="R142" s="171">
        <v>14.595800000000297</v>
      </c>
      <c r="S142" s="171">
        <v>14.682600000000617</v>
      </c>
      <c r="T142" s="171">
        <v>14.773999997999214</v>
      </c>
      <c r="U142" s="171">
        <v>14.868699998999917</v>
      </c>
      <c r="V142" s="171">
        <v>14.965399999000367</v>
      </c>
      <c r="W142" s="171">
        <v>15.064499999000626</v>
      </c>
      <c r="X142" s="171">
        <v>15.165900004999585</v>
      </c>
      <c r="Y142" s="171">
        <v>15.267999994999826</v>
      </c>
      <c r="Z142" s="171">
        <v>15.369100003999126</v>
      </c>
      <c r="AA142" s="171">
        <v>15.467900003999597</v>
      </c>
      <c r="AB142" s="171">
        <v>15.563299998999666</v>
      </c>
      <c r="AC142" s="171">
        <v>15.655500003000313</v>
      </c>
      <c r="AD142" s="171">
        <v>15.745600001999149</v>
      </c>
      <c r="AE142" s="171">
        <v>15.835500004000584</v>
      </c>
      <c r="AF142" s="171">
        <v>15.926200005000693</v>
      </c>
      <c r="AG142" s="171">
        <v>16.018100000999723</v>
      </c>
      <c r="AH142" s="171">
        <v>16.110400001999299</v>
      </c>
      <c r="AI142" s="171">
        <v>16.200999996999322</v>
      </c>
      <c r="AJ142" s="171">
        <v>16.287200002000574</v>
      </c>
      <c r="AK142" s="171">
        <v>16.367199995000178</v>
      </c>
      <c r="AL142" s="171">
        <v>16.440200003000708</v>
      </c>
      <c r="AM142" s="171">
        <v>16.507099998999678</v>
      </c>
      <c r="AN142" s="171">
        <v>16.568700000000497</v>
      </c>
      <c r="AO142" s="171">
        <v>16.626899995000368</v>
      </c>
      <c r="AP142" s="171">
        <v>16.682900002999926</v>
      </c>
      <c r="AQ142" s="171">
        <v>16.736999997000403</v>
      </c>
      <c r="AR142" s="171">
        <v>16.789099998999362</v>
      </c>
      <c r="AS142" s="171">
        <v>16.839699997000427</v>
      </c>
      <c r="AT142" s="171">
        <v>16.889399998999483</v>
      </c>
      <c r="AU142" s="171">
        <v>16.938499997999891</v>
      </c>
      <c r="AV142" s="171">
        <v>16.987300000999639</v>
      </c>
      <c r="AW142" s="171">
        <v>17.035900003999789</v>
      </c>
      <c r="AX142" s="171">
        <v>17.084459000999654</v>
      </c>
      <c r="AY142" s="171">
        <v>17.132907995999659</v>
      </c>
      <c r="AZ142" s="171">
        <v>17.181248000000043</v>
      </c>
      <c r="BA142" s="171">
        <v>17.230000000000064</v>
      </c>
      <c r="BB142" s="171">
        <v>17.276999999999301</v>
      </c>
      <c r="BC142" s="171">
        <v>17.325000000000436</v>
      </c>
      <c r="BD142" s="171">
        <v>17.370000000000278</v>
      </c>
    </row>
    <row r="143" spans="1:56" x14ac:dyDescent="0.2">
      <c r="A143" s="170" t="s">
        <v>187</v>
      </c>
      <c r="B143" s="171">
        <v>3.8760600000000185</v>
      </c>
      <c r="C143" s="171">
        <v>3.9052699999999785</v>
      </c>
      <c r="D143" s="171">
        <v>3.9337200000000649</v>
      </c>
      <c r="E143" s="171">
        <v>3.9607999999999879</v>
      </c>
      <c r="F143" s="171">
        <v>3.9857399999999608</v>
      </c>
      <c r="G143" s="171">
        <v>4.0080300000000415</v>
      </c>
      <c r="H143" s="171">
        <v>4.0274700000000356</v>
      </c>
      <c r="I143" s="171">
        <v>4.0443300000000146</v>
      </c>
      <c r="J143" s="171">
        <v>4.0591799999999454</v>
      </c>
      <c r="K143" s="171">
        <v>4.072870000000127</v>
      </c>
      <c r="L143" s="171">
        <v>4.0860800000000088</v>
      </c>
      <c r="M143" s="171">
        <v>4.0989700000000191</v>
      </c>
      <c r="N143" s="171">
        <v>4.1116599999999197</v>
      </c>
      <c r="O143" s="171">
        <v>4.1245799999999715</v>
      </c>
      <c r="P143" s="171">
        <v>4.1382700000000332</v>
      </c>
      <c r="Q143" s="171">
        <v>4.1530999999999318</v>
      </c>
      <c r="R143" s="171">
        <v>4.1693200000000061</v>
      </c>
      <c r="S143" s="171">
        <v>4.1869699999999863</v>
      </c>
      <c r="T143" s="171">
        <v>4.2059700000000344</v>
      </c>
      <c r="U143" s="171">
        <v>4.226119999999999</v>
      </c>
      <c r="V143" s="171">
        <v>4.2472800000000044</v>
      </c>
      <c r="W143" s="171">
        <v>4.2694700000000179</v>
      </c>
      <c r="X143" s="171">
        <v>4.2926800000000203</v>
      </c>
      <c r="Y143" s="171">
        <v>4.3167899999999921</v>
      </c>
      <c r="Z143" s="171">
        <v>4.3416099999999762</v>
      </c>
      <c r="AA143" s="171">
        <v>4.3669900000000226</v>
      </c>
      <c r="AB143" s="171">
        <v>4.393210000000038</v>
      </c>
      <c r="AC143" s="171">
        <v>4.4202599999999919</v>
      </c>
      <c r="AD143" s="171">
        <v>4.4474899999998581</v>
      </c>
      <c r="AE143" s="171">
        <v>4.4740000000000828</v>
      </c>
      <c r="AF143" s="171">
        <v>4.4993700000000132</v>
      </c>
      <c r="AG143" s="171">
        <v>4.5231499999999434</v>
      </c>
      <c r="AH143" s="171">
        <v>4.5460199999999444</v>
      </c>
      <c r="AI143" s="171">
        <v>4.5701100000000068</v>
      </c>
      <c r="AJ143" s="171">
        <v>4.598210000000023</v>
      </c>
      <c r="AK143" s="171">
        <v>4.6323600000000296</v>
      </c>
      <c r="AL143" s="171">
        <v>4.6730700000000356</v>
      </c>
      <c r="AM143" s="171">
        <v>4.7196499999999704</v>
      </c>
      <c r="AN143" s="171">
        <v>4.771410000000019</v>
      </c>
      <c r="AO143" s="171">
        <v>4.8271799999999878</v>
      </c>
      <c r="AP143" s="171">
        <v>4.8858800000000535</v>
      </c>
      <c r="AQ143" s="171">
        <v>4.9476000000000004</v>
      </c>
      <c r="AR143" s="171">
        <v>5.0120100000000143</v>
      </c>
      <c r="AS143" s="171">
        <v>5.077099999999966</v>
      </c>
      <c r="AT143" s="171">
        <v>5.1403099999999746</v>
      </c>
      <c r="AU143" s="171">
        <v>5.199840000399961</v>
      </c>
      <c r="AV143" s="171">
        <v>5.25468999990008</v>
      </c>
      <c r="AW143" s="171">
        <v>5.3053800000000555</v>
      </c>
      <c r="AX143" s="171">
        <v>5.3533629997000025</v>
      </c>
      <c r="AY143" s="171">
        <v>5.4009160000000289</v>
      </c>
      <c r="AZ143" s="171">
        <v>5.4496929999999857</v>
      </c>
      <c r="BA143" s="171">
        <v>5.5000000000000249</v>
      </c>
      <c r="BB143" s="171">
        <v>5.5519999999999143</v>
      </c>
      <c r="BC143" s="171">
        <v>5.6039999999999379</v>
      </c>
      <c r="BD143" s="171">
        <v>5.6560000000000379</v>
      </c>
    </row>
    <row r="144" spans="1:56" x14ac:dyDescent="0.2">
      <c r="A144" s="170" t="s">
        <v>179</v>
      </c>
      <c r="B144" s="171">
        <v>11.997900002800227</v>
      </c>
      <c r="C144" s="171">
        <v>12.243799998600002</v>
      </c>
      <c r="D144" s="171">
        <v>12.499400001700124</v>
      </c>
      <c r="E144" s="171">
        <v>12.764999998499992</v>
      </c>
      <c r="F144" s="171">
        <v>13.040399995900154</v>
      </c>
      <c r="G144" s="171">
        <v>13.325800003699836</v>
      </c>
      <c r="H144" s="171">
        <v>13.621099998299739</v>
      </c>
      <c r="I144" s="171">
        <v>13.926300001300262</v>
      </c>
      <c r="J144" s="171">
        <v>14.241400003099733</v>
      </c>
      <c r="K144" s="171">
        <v>14.5667000007002</v>
      </c>
      <c r="L144" s="171">
        <v>14.902200003699839</v>
      </c>
      <c r="M144" s="171">
        <v>15.249000004800171</v>
      </c>
      <c r="N144" s="171">
        <v>15.607200001000106</v>
      </c>
      <c r="O144" s="171">
        <v>15.974399999000049</v>
      </c>
      <c r="P144" s="171">
        <v>16.347199999000161</v>
      </c>
      <c r="Q144" s="171">
        <v>16.723999999999833</v>
      </c>
      <c r="R144" s="171">
        <v>17.101100003999974</v>
      </c>
      <c r="S144" s="171">
        <v>17.480900003999952</v>
      </c>
      <c r="T144" s="171">
        <v>17.873700001999953</v>
      </c>
      <c r="U144" s="171">
        <v>18.293500000000016</v>
      </c>
      <c r="V144" s="171">
        <v>18.749399999000175</v>
      </c>
      <c r="W144" s="171">
        <v>19.245100005000118</v>
      </c>
      <c r="X144" s="171">
        <v>19.773799997999738</v>
      </c>
      <c r="Y144" s="171">
        <v>20.321199997999937</v>
      </c>
      <c r="Z144" s="171">
        <v>20.86710000400052</v>
      </c>
      <c r="AA144" s="171">
        <v>21.396400000999993</v>
      </c>
      <c r="AB144" s="171">
        <v>21.903400003999931</v>
      </c>
      <c r="AC144" s="171">
        <v>22.38980000099917</v>
      </c>
      <c r="AD144" s="171">
        <v>22.85629999899929</v>
      </c>
      <c r="AE144" s="171">
        <v>23.305999997000757</v>
      </c>
      <c r="AF144" s="171">
        <v>23.740899996000714</v>
      </c>
      <c r="AG144" s="171">
        <v>24.161800005000078</v>
      </c>
      <c r="AH144" s="171">
        <v>24.566299996999629</v>
      </c>
      <c r="AI144" s="171">
        <v>24.950600003000375</v>
      </c>
      <c r="AJ144" s="171">
        <v>25.30940000400031</v>
      </c>
      <c r="AK144" s="171">
        <v>25.640299999001165</v>
      </c>
      <c r="AL144" s="171">
        <v>25.940599994999285</v>
      </c>
      <c r="AM144" s="171">
        <v>26.214800003000892</v>
      </c>
      <c r="AN144" s="171">
        <v>26.47590000000098</v>
      </c>
      <c r="AO144" s="171">
        <v>26.741099997000013</v>
      </c>
      <c r="AP144" s="171">
        <v>27.023099995999218</v>
      </c>
      <c r="AQ144" s="171">
        <v>27.327099996999618</v>
      </c>
      <c r="AR144" s="171">
        <v>27.649900000999999</v>
      </c>
      <c r="AS144" s="171">
        <v>27.985300002999683</v>
      </c>
      <c r="AT144" s="171">
        <v>28.323199997000287</v>
      </c>
      <c r="AU144" s="171">
        <v>28.65629999999943</v>
      </c>
      <c r="AV144" s="171">
        <v>28.982800000998537</v>
      </c>
      <c r="AW144" s="171">
        <v>29.305000004001304</v>
      </c>
      <c r="AX144" s="171">
        <v>29.624035001999932</v>
      </c>
      <c r="AY144" s="171">
        <v>29.942018000000257</v>
      </c>
      <c r="AZ144" s="171">
        <v>30.260244000000316</v>
      </c>
      <c r="BA144" s="171">
        <v>30.577999999999186</v>
      </c>
      <c r="BB144" s="171">
        <v>30.894999999999026</v>
      </c>
      <c r="BC144" s="171">
        <v>31.207000000000001</v>
      </c>
      <c r="BD144" s="171">
        <v>31.514000000000877</v>
      </c>
    </row>
    <row r="145" spans="1:56" x14ac:dyDescent="0.2">
      <c r="A145" s="170" t="s">
        <v>181</v>
      </c>
      <c r="B145" s="171">
        <v>2.8183899998000612</v>
      </c>
      <c r="C145" s="171">
        <v>2.8708200003999398</v>
      </c>
      <c r="D145" s="171">
        <v>2.9296899995999484</v>
      </c>
      <c r="E145" s="171">
        <v>2.9894099995999541</v>
      </c>
      <c r="F145" s="171">
        <v>3.0421800002000512</v>
      </c>
      <c r="G145" s="171">
        <v>3.0826300002000235</v>
      </c>
      <c r="H145" s="171">
        <v>3.1085699997999301</v>
      </c>
      <c r="I145" s="171">
        <v>3.1224100002999826</v>
      </c>
      <c r="J145" s="171">
        <v>3.1289600000999513</v>
      </c>
      <c r="K145" s="171">
        <v>3.1352999996999196</v>
      </c>
      <c r="L145" s="171">
        <v>3.1466199996999453</v>
      </c>
      <c r="M145" s="171">
        <v>3.1648300004000882</v>
      </c>
      <c r="N145" s="171">
        <v>3.18854000009995</v>
      </c>
      <c r="O145" s="171">
        <v>3.2157299997999553</v>
      </c>
      <c r="P145" s="171">
        <v>3.2430400000999788</v>
      </c>
      <c r="Q145" s="171">
        <v>3.268240000100036</v>
      </c>
      <c r="R145" s="171">
        <v>3.2902999998999567</v>
      </c>
      <c r="S145" s="171">
        <v>3.3107400000000671</v>
      </c>
      <c r="T145" s="171">
        <v>3.3327900001999975</v>
      </c>
      <c r="U145" s="171">
        <v>3.3609600003999622</v>
      </c>
      <c r="V145" s="171">
        <v>3.398169999799995</v>
      </c>
      <c r="W145" s="171">
        <v>3.4461699995999875</v>
      </c>
      <c r="X145" s="171">
        <v>3.5031799999000128</v>
      </c>
      <c r="Y145" s="171">
        <v>3.564459999900043</v>
      </c>
      <c r="Z145" s="171">
        <v>3.6232800000999603</v>
      </c>
      <c r="AA145" s="171">
        <v>3.6749399999000243</v>
      </c>
      <c r="AB145" s="171">
        <v>3.7173500001000783</v>
      </c>
      <c r="AC145" s="171">
        <v>3.7523600001000164</v>
      </c>
      <c r="AD145" s="171">
        <v>3.7839700003999646</v>
      </c>
      <c r="AE145" s="171">
        <v>3.8181300003999503</v>
      </c>
      <c r="AF145" s="171">
        <v>3.8589999998000102</v>
      </c>
      <c r="AG145" s="171">
        <v>3.9079299998999795</v>
      </c>
      <c r="AH145" s="171">
        <v>3.9632100004000064</v>
      </c>
      <c r="AI145" s="171">
        <v>4.0220700002999736</v>
      </c>
      <c r="AJ145" s="171">
        <v>4.0804400001000438</v>
      </c>
      <c r="AK145" s="171">
        <v>4.1353500000000656</v>
      </c>
      <c r="AL145" s="171">
        <v>4.1859199996000296</v>
      </c>
      <c r="AM145" s="171">
        <v>4.2331500004999567</v>
      </c>
      <c r="AN145" s="171">
        <v>4.2783200001000434</v>
      </c>
      <c r="AO145" s="171">
        <v>4.3234799999000053</v>
      </c>
      <c r="AP145" s="171">
        <v>4.3700600002000556</v>
      </c>
      <c r="AQ145" s="171">
        <v>4.418360000299935</v>
      </c>
      <c r="AR145" s="171">
        <v>4.4677399999000489</v>
      </c>
      <c r="AS145" s="171">
        <v>4.5175300004999448</v>
      </c>
      <c r="AT145" s="171">
        <v>4.5666999995999893</v>
      </c>
      <c r="AU145" s="171">
        <v>4.6145299997999771</v>
      </c>
      <c r="AV145" s="171">
        <v>4.660830000500007</v>
      </c>
      <c r="AW145" s="171">
        <v>4.7058199997000001</v>
      </c>
      <c r="AX145" s="171">
        <v>4.7495980001000229</v>
      </c>
      <c r="AY145" s="171">
        <v>4.792408999799961</v>
      </c>
      <c r="AZ145" s="171">
        <v>4.8344200000000406</v>
      </c>
      <c r="BA145" s="171">
        <v>4.8749999999999654</v>
      </c>
      <c r="BB145" s="171">
        <v>4.9160000000000412</v>
      </c>
      <c r="BC145" s="171">
        <v>4.9550000000000081</v>
      </c>
      <c r="BD145" s="171">
        <v>4.9940000000000691</v>
      </c>
    </row>
    <row r="146" spans="1:56" x14ac:dyDescent="0.2">
      <c r="A146" s="170" t="s">
        <v>188</v>
      </c>
      <c r="B146" s="171">
        <v>0.72385199999997218</v>
      </c>
      <c r="C146" s="171">
        <v>0.74897299999999767</v>
      </c>
      <c r="D146" s="171">
        <v>0.7763829999999996</v>
      </c>
      <c r="E146" s="171">
        <v>0.80699099999999813</v>
      </c>
      <c r="F146" s="171">
        <v>0.84194799999999159</v>
      </c>
      <c r="G146" s="171">
        <v>0.88204399999999095</v>
      </c>
      <c r="H146" s="171">
        <v>0.92743900000001345</v>
      </c>
      <c r="I146" s="171">
        <v>0.97780799999999879</v>
      </c>
      <c r="J146" s="171">
        <v>1.0328000000000161</v>
      </c>
      <c r="K146" s="171">
        <v>1.091850000000036</v>
      </c>
      <c r="L146" s="171">
        <v>1.1543800000000564</v>
      </c>
      <c r="M146" s="171">
        <v>1.2205900000000438</v>
      </c>
      <c r="N146" s="171">
        <v>1.2901100000000461</v>
      </c>
      <c r="O146" s="171">
        <v>1.3610999999999773</v>
      </c>
      <c r="P146" s="171">
        <v>1.4310800000000212</v>
      </c>
      <c r="Q146" s="171">
        <v>1.4984200000000161</v>
      </c>
      <c r="R146" s="171">
        <v>1.5611800000000309</v>
      </c>
      <c r="S146" s="171">
        <v>1.6198599999999681</v>
      </c>
      <c r="T146" s="171">
        <v>1.6781199996999845</v>
      </c>
      <c r="U146" s="171">
        <v>1.7411600004000094</v>
      </c>
      <c r="V146" s="171">
        <v>1.8121599999999911</v>
      </c>
      <c r="W146" s="171">
        <v>1.8937700003000679</v>
      </c>
      <c r="X146" s="171">
        <v>1.9832800004000177</v>
      </c>
      <c r="Y146" s="171">
        <v>2.0721099997999959</v>
      </c>
      <c r="Z146" s="171">
        <v>2.1484299997999678</v>
      </c>
      <c r="AA146" s="171">
        <v>2.2042800001000158</v>
      </c>
      <c r="AB146" s="171">
        <v>2.2366699996000015</v>
      </c>
      <c r="AC146" s="171">
        <v>2.2497700003999794</v>
      </c>
      <c r="AD146" s="171">
        <v>2.2518800002000234</v>
      </c>
      <c r="AE146" s="171">
        <v>2.2549199996000113</v>
      </c>
      <c r="AF146" s="171">
        <v>2.2679899996999251</v>
      </c>
      <c r="AG146" s="171">
        <v>2.2947899997999528</v>
      </c>
      <c r="AH146" s="171">
        <v>2.3342800001999802</v>
      </c>
      <c r="AI146" s="171">
        <v>2.3852600001999895</v>
      </c>
      <c r="AJ146" s="171">
        <v>2.4447500002000937</v>
      </c>
      <c r="AK146" s="171">
        <v>2.5112700000000503</v>
      </c>
      <c r="AL146" s="171">
        <v>2.5829899995999437</v>
      </c>
      <c r="AM146" s="171">
        <v>2.6627599999999703</v>
      </c>
      <c r="AN146" s="171">
        <v>2.7590099997000559</v>
      </c>
      <c r="AO146" s="171">
        <v>2.8829399995999307</v>
      </c>
      <c r="AP146" s="171">
        <v>3.041460000000034</v>
      </c>
      <c r="AQ146" s="171">
        <v>3.2372700001999251</v>
      </c>
      <c r="AR146" s="171">
        <v>3.4646399997999953</v>
      </c>
      <c r="AS146" s="171">
        <v>3.7114800004999964</v>
      </c>
      <c r="AT146" s="171">
        <v>3.9609299995001073</v>
      </c>
      <c r="AU146" s="171">
        <v>4.1998099999999949</v>
      </c>
      <c r="AV146" s="171">
        <v>4.4247599999999432</v>
      </c>
      <c r="AW146" s="171">
        <v>4.6362600001998588</v>
      </c>
      <c r="AX146" s="171">
        <v>4.8299460004001267</v>
      </c>
      <c r="AY146" s="171">
        <v>5.0018750002999059</v>
      </c>
      <c r="AZ146" s="171">
        <v>5.1497000000000801</v>
      </c>
      <c r="BA146" s="171">
        <v>5.2700000000000227</v>
      </c>
      <c r="BB146" s="171">
        <v>5.3639999999999679</v>
      </c>
      <c r="BC146" s="171">
        <v>5.4400000000000137</v>
      </c>
      <c r="BD146" s="171">
        <v>5.5059999999999194</v>
      </c>
    </row>
    <row r="147" spans="1:56" x14ac:dyDescent="0.2">
      <c r="A147" s="170" t="s">
        <v>189</v>
      </c>
      <c r="B147" s="171">
        <v>58.09080000999775</v>
      </c>
      <c r="C147" s="171">
        <v>59.687099999999752</v>
      </c>
      <c r="D147" s="171">
        <v>61.338300000001759</v>
      </c>
      <c r="E147" s="171">
        <v>63.059499999997968</v>
      </c>
      <c r="F147" s="171">
        <v>64.870800000000685</v>
      </c>
      <c r="G147" s="171">
        <v>66.78789999999978</v>
      </c>
      <c r="H147" s="171">
        <v>68.813199999998588</v>
      </c>
      <c r="I147" s="171">
        <v>70.946199999999521</v>
      </c>
      <c r="J147" s="171">
        <v>73.194900000000402</v>
      </c>
      <c r="K147" s="171">
        <v>75.567699999998865</v>
      </c>
      <c r="L147" s="171">
        <v>78.0681000000002</v>
      </c>
      <c r="M147" s="171">
        <v>80.696899999999644</v>
      </c>
      <c r="N147" s="171">
        <v>83.44589999999944</v>
      </c>
      <c r="O147" s="171">
        <v>86.297599999998354</v>
      </c>
      <c r="P147" s="171">
        <v>89.228900000000834</v>
      </c>
      <c r="Q147" s="171">
        <v>92.219499999999968</v>
      </c>
      <c r="R147" s="171">
        <v>95.264500000001263</v>
      </c>
      <c r="S147" s="171">
        <v>98.357500000001153</v>
      </c>
      <c r="T147" s="171">
        <v>101.47500000000034</v>
      </c>
      <c r="U147" s="171">
        <v>104.58799999999979</v>
      </c>
      <c r="V147" s="171">
        <v>107.67899999999942</v>
      </c>
      <c r="W147" s="171">
        <v>110.72999999999892</v>
      </c>
      <c r="X147" s="171">
        <v>113.74700000000018</v>
      </c>
      <c r="Y147" s="171">
        <v>116.75000000000095</v>
      </c>
      <c r="Z147" s="171">
        <v>119.76999999999961</v>
      </c>
      <c r="AA147" s="171">
        <v>122.82900000000083</v>
      </c>
      <c r="AB147" s="171">
        <v>125.93799999999997</v>
      </c>
      <c r="AC147" s="171">
        <v>129.08700000000042</v>
      </c>
      <c r="AD147" s="171">
        <v>132.25300000000257</v>
      </c>
      <c r="AE147" s="171">
        <v>135.40599999999986</v>
      </c>
      <c r="AF147" s="171">
        <v>138.5229999999967</v>
      </c>
      <c r="AG147" s="171">
        <v>141.60100000000094</v>
      </c>
      <c r="AH147" s="171">
        <v>144.65400000000162</v>
      </c>
      <c r="AI147" s="171">
        <v>147.70299999999816</v>
      </c>
      <c r="AJ147" s="171">
        <v>150.77999999999577</v>
      </c>
      <c r="AK147" s="171">
        <v>153.90999996000002</v>
      </c>
      <c r="AL147" s="171">
        <v>157.09399995999792</v>
      </c>
      <c r="AM147" s="171">
        <v>160.33299999000144</v>
      </c>
      <c r="AN147" s="171">
        <v>163.64499999000282</v>
      </c>
      <c r="AO147" s="171">
        <v>167.04999998000036</v>
      </c>
      <c r="AP147" s="171">
        <v>170.5600000000033</v>
      </c>
      <c r="AQ147" s="171">
        <v>174.1839999599982</v>
      </c>
      <c r="AR147" s="171">
        <v>177.91200003999526</v>
      </c>
      <c r="AS147" s="171">
        <v>181.712999959998</v>
      </c>
      <c r="AT147" s="171">
        <v>185.54600000999849</v>
      </c>
      <c r="AU147" s="171">
        <v>189.38100005000032</v>
      </c>
      <c r="AV147" s="171">
        <v>193.20300000000265</v>
      </c>
      <c r="AW147" s="171">
        <v>197.01600002999734</v>
      </c>
      <c r="AX147" s="171">
        <v>200.81381799000084</v>
      </c>
      <c r="AY147" s="171">
        <v>204.59644201000131</v>
      </c>
      <c r="AZ147" s="171">
        <v>208.36233400001223</v>
      </c>
      <c r="BA147" s="171">
        <v>212.1070000000002</v>
      </c>
      <c r="BB147" s="171">
        <v>215.82399999999785</v>
      </c>
      <c r="BC147" s="171">
        <v>219.50999999999948</v>
      </c>
      <c r="BD147" s="171">
        <v>223.15800000000351</v>
      </c>
    </row>
    <row r="148" spans="1:56" x14ac:dyDescent="0.2">
      <c r="A148" s="170" t="s">
        <v>191</v>
      </c>
      <c r="B148" s="171">
        <v>1.5192999999999626</v>
      </c>
      <c r="C148" s="171">
        <v>1.563119999999959</v>
      </c>
      <c r="D148" s="171">
        <v>1.6078300000000203</v>
      </c>
      <c r="E148" s="171">
        <v>1.6532599999999762</v>
      </c>
      <c r="F148" s="171">
        <v>1.6991099999999983</v>
      </c>
      <c r="G148" s="171">
        <v>1.7451999999999463</v>
      </c>
      <c r="H148" s="171">
        <v>1.7914500000000699</v>
      </c>
      <c r="I148" s="171">
        <v>1.8378900000000178</v>
      </c>
      <c r="J148" s="171">
        <v>1.8845199999999855</v>
      </c>
      <c r="K148" s="171">
        <v>1.9313900000000215</v>
      </c>
      <c r="L148" s="171">
        <v>1.9785800000000602</v>
      </c>
      <c r="M148" s="171">
        <v>2.0260700003000207</v>
      </c>
      <c r="N148" s="171">
        <v>2.0738399999999966</v>
      </c>
      <c r="O148" s="171">
        <v>2.1219400000000328</v>
      </c>
      <c r="P148" s="171">
        <v>2.170409999999968</v>
      </c>
      <c r="Q148" s="171">
        <v>2.2192799999998947</v>
      </c>
      <c r="R148" s="171">
        <v>2.2685699999999009</v>
      </c>
      <c r="S148" s="171">
        <v>2.3183299999999605</v>
      </c>
      <c r="T148" s="171">
        <v>2.3686199999999626</v>
      </c>
      <c r="U148" s="171">
        <v>2.4194899999999979</v>
      </c>
      <c r="V148" s="171">
        <v>2.4710099999999913</v>
      </c>
      <c r="W148" s="171">
        <v>2.5231800000000328</v>
      </c>
      <c r="X148" s="171">
        <v>2.576019999999938</v>
      </c>
      <c r="Y148" s="171">
        <v>2.6296400000000046</v>
      </c>
      <c r="Z148" s="171">
        <v>2.6841799999999609</v>
      </c>
      <c r="AA148" s="171">
        <v>2.7397300000000802</v>
      </c>
      <c r="AB148" s="171">
        <v>2.7963400000000123</v>
      </c>
      <c r="AC148" s="171">
        <v>2.8539399999999358</v>
      </c>
      <c r="AD148" s="171">
        <v>2.9123299999999861</v>
      </c>
      <c r="AE148" s="171">
        <v>2.9712000000000591</v>
      </c>
      <c r="AF148" s="171">
        <v>3.030349999999927</v>
      </c>
      <c r="AG148" s="171">
        <v>3.0896799999999596</v>
      </c>
      <c r="AH148" s="171">
        <v>3.1492599999999715</v>
      </c>
      <c r="AI148" s="171">
        <v>3.2091699999999412</v>
      </c>
      <c r="AJ148" s="171">
        <v>3.2695399999999166</v>
      </c>
      <c r="AK148" s="171">
        <v>3.33047000000006</v>
      </c>
      <c r="AL148" s="171">
        <v>3.3919099999999847</v>
      </c>
      <c r="AM148" s="171">
        <v>3.4538099999999181</v>
      </c>
      <c r="AN148" s="171">
        <v>3.5162700000000515</v>
      </c>
      <c r="AO148" s="171">
        <v>3.5793899999999703</v>
      </c>
      <c r="AP148" s="171">
        <v>3.6432200000000008</v>
      </c>
      <c r="AQ148" s="171">
        <v>3.7077799999999779</v>
      </c>
      <c r="AR148" s="171">
        <v>3.7729399999999296</v>
      </c>
      <c r="AS148" s="171">
        <v>3.8384599999999764</v>
      </c>
      <c r="AT148" s="171">
        <v>3.9039899999999816</v>
      </c>
      <c r="AU148" s="171">
        <v>3.9692500000000388</v>
      </c>
      <c r="AV148" s="171">
        <v>4.0341199999999668</v>
      </c>
      <c r="AW148" s="171">
        <v>4.0985900000000566</v>
      </c>
      <c r="AX148" s="171">
        <v>4.1626180000000748</v>
      </c>
      <c r="AY148" s="171">
        <v>4.2261969999999662</v>
      </c>
      <c r="AZ148" s="171">
        <v>4.2893300000000929</v>
      </c>
      <c r="BA148" s="171">
        <v>4.3519999999999834</v>
      </c>
      <c r="BB148" s="171">
        <v>4.414000000000069</v>
      </c>
      <c r="BC148" s="171">
        <v>4.475000000000092</v>
      </c>
      <c r="BD148" s="171">
        <v>4.5360000000000369</v>
      </c>
    </row>
    <row r="149" spans="1:56" x14ac:dyDescent="0.2">
      <c r="A149" s="170" t="s">
        <v>194</v>
      </c>
      <c r="B149" s="171">
        <v>13.341100000000113</v>
      </c>
      <c r="C149" s="171">
        <v>13.704299999999686</v>
      </c>
      <c r="D149" s="171">
        <v>14.072500000000099</v>
      </c>
      <c r="E149" s="171">
        <v>14.447599999999628</v>
      </c>
      <c r="F149" s="171">
        <v>14.832799999999931</v>
      </c>
      <c r="G149" s="171">
        <v>15.229900000000447</v>
      </c>
      <c r="H149" s="171">
        <v>15.639900000000134</v>
      </c>
      <c r="I149" s="171">
        <v>16.061300003000074</v>
      </c>
      <c r="J149" s="171">
        <v>16.491100004000305</v>
      </c>
      <c r="K149" s="171">
        <v>16.924800002000666</v>
      </c>
      <c r="L149" s="171">
        <v>17.359100004999814</v>
      </c>
      <c r="M149" s="171">
        <v>17.792500003999159</v>
      </c>
      <c r="N149" s="171">
        <v>18.225700001999709</v>
      </c>
      <c r="O149" s="171">
        <v>18.660400005000255</v>
      </c>
      <c r="P149" s="171">
        <v>19.099600003000077</v>
      </c>
      <c r="Q149" s="171">
        <v>19.544999999999582</v>
      </c>
      <c r="R149" s="171">
        <v>19.996299998000787</v>
      </c>
      <c r="S149" s="171">
        <v>20.451700004998987</v>
      </c>
      <c r="T149" s="171">
        <v>20.909900002000597</v>
      </c>
      <c r="U149" s="171">
        <v>21.368899998000209</v>
      </c>
      <c r="V149" s="171">
        <v>21.826700002000461</v>
      </c>
      <c r="W149" s="171">
        <v>22.283099998999482</v>
      </c>
      <c r="X149" s="171">
        <v>22.737099997000133</v>
      </c>
      <c r="Y149" s="171">
        <v>23.184200003999621</v>
      </c>
      <c r="Z149" s="171">
        <v>23.619399997000382</v>
      </c>
      <c r="AA149" s="171">
        <v>24.038799999999526</v>
      </c>
      <c r="AB149" s="171">
        <v>24.441099994999579</v>
      </c>
      <c r="AC149" s="171">
        <v>24.82739999899955</v>
      </c>
      <c r="AD149" s="171">
        <v>25.199699995001193</v>
      </c>
      <c r="AE149" s="171">
        <v>25.561300005000987</v>
      </c>
      <c r="AF149" s="171">
        <v>25.914900000999648</v>
      </c>
      <c r="AG149" s="171">
        <v>26.261399998998954</v>
      </c>
      <c r="AH149" s="171">
        <v>26.601500000999145</v>
      </c>
      <c r="AI149" s="171">
        <v>26.937699995999722</v>
      </c>
      <c r="AJ149" s="171">
        <v>27.273199994999548</v>
      </c>
      <c r="AK149" s="171">
        <v>27.610400003000866</v>
      </c>
      <c r="AL149" s="171">
        <v>27.949899997999587</v>
      </c>
      <c r="AM149" s="171">
        <v>28.292699996998639</v>
      </c>
      <c r="AN149" s="171">
        <v>28.642000002999282</v>
      </c>
      <c r="AO149" s="171">
        <v>29.001499999998956</v>
      </c>
      <c r="AP149" s="171">
        <v>29.373599997999577</v>
      </c>
      <c r="AQ149" s="171">
        <v>29.759999997999927</v>
      </c>
      <c r="AR149" s="171">
        <v>30.159000003998962</v>
      </c>
      <c r="AS149" s="171">
        <v>30.565699999998984</v>
      </c>
      <c r="AT149" s="171">
        <v>30.973399994999937</v>
      </c>
      <c r="AU149" s="171">
        <v>31.376699996999466</v>
      </c>
      <c r="AV149" s="171">
        <v>31.773799995999283</v>
      </c>
      <c r="AW149" s="171">
        <v>32.16549999800008</v>
      </c>
      <c r="AX149" s="171">
        <v>32.551814995000058</v>
      </c>
      <c r="AY149" s="171">
        <v>32.933834999000268</v>
      </c>
      <c r="AZ149" s="171">
        <v>33.312178000001268</v>
      </c>
      <c r="BA149" s="171">
        <v>33.686000000000249</v>
      </c>
      <c r="BB149" s="171">
        <v>34.054999999999872</v>
      </c>
      <c r="BC149" s="171">
        <v>34.419000000000388</v>
      </c>
      <c r="BD149" s="171">
        <v>34.777999999999622</v>
      </c>
    </row>
    <row r="150" spans="1:56" x14ac:dyDescent="0.2">
      <c r="A150" s="170" t="s">
        <v>195</v>
      </c>
      <c r="B150" s="171">
        <v>35.804699999999578</v>
      </c>
      <c r="C150" s="171">
        <v>36.851100000000258</v>
      </c>
      <c r="D150" s="171">
        <v>37.925400000000444</v>
      </c>
      <c r="E150" s="171">
        <v>39.026100000000007</v>
      </c>
      <c r="F150" s="171">
        <v>40.14999999999948</v>
      </c>
      <c r="G150" s="171">
        <v>41.295100000000751</v>
      </c>
      <c r="H150" s="171">
        <v>42.461199999999444</v>
      </c>
      <c r="I150" s="171">
        <v>43.650300000000151</v>
      </c>
      <c r="J150" s="171">
        <v>44.866300000000528</v>
      </c>
      <c r="K150" s="171">
        <v>46.113999999999848</v>
      </c>
      <c r="L150" s="171">
        <v>47.396999999999586</v>
      </c>
      <c r="M150" s="171">
        <v>48.715599999999689</v>
      </c>
      <c r="N150" s="171">
        <v>50.068500000000633</v>
      </c>
      <c r="O150" s="171">
        <v>51.454999999999607</v>
      </c>
      <c r="P150" s="171">
        <v>52.873999999999462</v>
      </c>
      <c r="Q150" s="171">
        <v>54.323600000000368</v>
      </c>
      <c r="R150" s="171">
        <v>55.804100000000787</v>
      </c>
      <c r="S150" s="171">
        <v>57.313299999999586</v>
      </c>
      <c r="T150" s="171">
        <v>58.845200000000396</v>
      </c>
      <c r="U150" s="171">
        <v>60.391900000000312</v>
      </c>
      <c r="V150" s="171">
        <v>61.947300000000297</v>
      </c>
      <c r="W150" s="171">
        <v>63.508499999999394</v>
      </c>
      <c r="X150" s="171">
        <v>65.075500000000758</v>
      </c>
      <c r="Y150" s="171">
        <v>66.650200000000538</v>
      </c>
      <c r="Z150" s="171">
        <v>68.236199999999783</v>
      </c>
      <c r="AA150" s="171">
        <v>69.83570000000033</v>
      </c>
      <c r="AB150" s="171">
        <v>71.446099999999788</v>
      </c>
      <c r="AC150" s="171">
        <v>73.064799999999067</v>
      </c>
      <c r="AD150" s="171">
        <v>74.693700000002991</v>
      </c>
      <c r="AE150" s="171">
        <v>76.335800000000205</v>
      </c>
      <c r="AF150" s="171">
        <v>77.991600000000645</v>
      </c>
      <c r="AG150" s="171">
        <v>79.665299999999704</v>
      </c>
      <c r="AH150" s="171">
        <v>81.352099999999609</v>
      </c>
      <c r="AI150" s="171">
        <v>83.031999999999854</v>
      </c>
      <c r="AJ150" s="171">
        <v>84.678500000000696</v>
      </c>
      <c r="AK150" s="171">
        <v>86.27420000000059</v>
      </c>
      <c r="AL150" s="171">
        <v>87.809400000000707</v>
      </c>
      <c r="AM150" s="171">
        <v>89.29350000000008</v>
      </c>
      <c r="AN150" s="171">
        <v>90.751900000000518</v>
      </c>
      <c r="AO150" s="171">
        <v>92.220899999999176</v>
      </c>
      <c r="AP150" s="171">
        <v>93.726599999999905</v>
      </c>
      <c r="AQ150" s="171">
        <v>95.277900000000599</v>
      </c>
      <c r="AR150" s="171">
        <v>96.866599999999821</v>
      </c>
      <c r="AS150" s="171">
        <v>98.480999999999753</v>
      </c>
      <c r="AT150" s="171">
        <v>100.10199999999497</v>
      </c>
      <c r="AU150" s="171">
        <v>101.7160000000024</v>
      </c>
      <c r="AV150" s="171">
        <v>103.31999999999677</v>
      </c>
      <c r="AW150" s="171">
        <v>104.91799999999586</v>
      </c>
      <c r="AX150" s="171">
        <v>106.51207399999359</v>
      </c>
      <c r="AY150" s="171">
        <v>108.10631000000495</v>
      </c>
      <c r="AZ150" s="171">
        <v>109.70339600000598</v>
      </c>
      <c r="BA150" s="171">
        <v>111.30299999999974</v>
      </c>
      <c r="BB150" s="171">
        <v>112.90100000000237</v>
      </c>
      <c r="BC150" s="171">
        <v>114.49700000000252</v>
      </c>
      <c r="BD150" s="171">
        <v>116.08600000000034</v>
      </c>
    </row>
    <row r="151" spans="1:56" x14ac:dyDescent="0.2">
      <c r="A151" s="170" t="s">
        <v>190</v>
      </c>
      <c r="B151" s="171">
        <v>1.1480000000000349E-2</v>
      </c>
      <c r="C151" s="171">
        <v>1.1653999999999987E-2</v>
      </c>
      <c r="D151" s="171">
        <v>1.1852000000000305E-2</v>
      </c>
      <c r="E151" s="171">
        <v>1.2045999999999618E-2</v>
      </c>
      <c r="F151" s="171">
        <v>1.2196999999999581E-2</v>
      </c>
      <c r="G151" s="171">
        <v>1.2277999999999963E-2</v>
      </c>
      <c r="H151" s="171">
        <v>1.2284999999999437E-2</v>
      </c>
      <c r="I151" s="171">
        <v>1.2225000000000614E-2</v>
      </c>
      <c r="J151" s="171">
        <v>1.2152999999999725E-2</v>
      </c>
      <c r="K151" s="171">
        <v>1.2124000000000546E-2</v>
      </c>
      <c r="L151" s="171">
        <v>1.2194000000000225E-2</v>
      </c>
      <c r="M151" s="171">
        <v>1.2386999999999418E-2</v>
      </c>
      <c r="N151" s="171">
        <v>1.2662999999999827E-2</v>
      </c>
      <c r="O151" s="171">
        <v>1.3011999999999739E-2</v>
      </c>
      <c r="P151" s="171">
        <v>1.337199999999961E-2</v>
      </c>
      <c r="Q151" s="171">
        <v>1.3695999999999478E-2</v>
      </c>
      <c r="R151" s="171">
        <v>1.3985000000000598E-2</v>
      </c>
      <c r="S151" s="171">
        <v>1.4239999999999557E-2</v>
      </c>
      <c r="T151" s="171">
        <v>1.4490000000000374E-2</v>
      </c>
      <c r="U151" s="171">
        <v>1.475699999900029E-2</v>
      </c>
      <c r="V151" s="171">
        <v>1.5087999999999982E-2</v>
      </c>
      <c r="W151" s="171">
        <v>1.5473999998000242E-2</v>
      </c>
      <c r="X151" s="171">
        <v>1.589399999800024E-2</v>
      </c>
      <c r="Y151" s="171">
        <v>1.6341999998999931E-2</v>
      </c>
      <c r="Z151" s="171">
        <v>1.6805999994999859E-2</v>
      </c>
      <c r="AA151" s="171">
        <v>1.7253000000000147E-2</v>
      </c>
      <c r="AB151" s="171">
        <v>1.769100000399983E-2</v>
      </c>
      <c r="AC151" s="171">
        <v>1.8122999999000525E-2</v>
      </c>
      <c r="AD151" s="171">
        <v>1.8523999997000221E-2</v>
      </c>
      <c r="AE151" s="171">
        <v>1.8879000004999348E-2</v>
      </c>
      <c r="AF151" s="171">
        <v>1.9175000000000435E-2</v>
      </c>
      <c r="AG151" s="171">
        <v>1.940399999999921E-2</v>
      </c>
      <c r="AH151" s="171">
        <v>1.9574000002999737E-2</v>
      </c>
      <c r="AI151" s="171">
        <v>1.9700000002999801E-2</v>
      </c>
      <c r="AJ151" s="171">
        <v>1.980400000200044E-2</v>
      </c>
      <c r="AK151" s="171">
        <v>1.9905999999999365E-2</v>
      </c>
      <c r="AL151" s="171">
        <v>2.0012000000000169E-2</v>
      </c>
      <c r="AM151" s="171">
        <v>2.011599999899976E-2</v>
      </c>
      <c r="AN151" s="171">
        <v>2.0228000001000071E-2</v>
      </c>
      <c r="AO151" s="171">
        <v>2.0341999999999031E-2</v>
      </c>
      <c r="AP151" s="171">
        <v>2.0469999999999856E-2</v>
      </c>
      <c r="AQ151" s="171">
        <v>2.0599000001000331E-2</v>
      </c>
      <c r="AR151" s="171">
        <v>2.0758000002000482E-2</v>
      </c>
      <c r="AS151" s="171">
        <v>2.0920000002000151E-2</v>
      </c>
      <c r="AT151" s="171">
        <v>2.1093999997999636E-2</v>
      </c>
      <c r="AU151" s="171">
        <v>2.1288000000000029E-2</v>
      </c>
      <c r="AV151" s="171">
        <v>2.1503000000000966E-2</v>
      </c>
      <c r="AW151" s="171">
        <v>2.1729000001999232E-2</v>
      </c>
      <c r="AX151" s="171">
        <v>2.1963999997000196E-2</v>
      </c>
      <c r="AY151" s="171">
        <v>2.2205999997000559E-2</v>
      </c>
      <c r="AZ151" s="171">
        <v>2.2442000000000961E-2</v>
      </c>
      <c r="BA151" s="171">
        <v>2.2000000000000793E-2</v>
      </c>
      <c r="BB151" s="171">
        <v>2.2999999999999753E-2</v>
      </c>
      <c r="BC151" s="171">
        <v>2.3000000000000707E-2</v>
      </c>
      <c r="BD151" s="171">
        <v>2.2999999999999323E-2</v>
      </c>
    </row>
    <row r="152" spans="1:56" x14ac:dyDescent="0.2">
      <c r="A152" s="170" t="s">
        <v>192</v>
      </c>
      <c r="B152" s="171">
        <v>2.5275899998999134</v>
      </c>
      <c r="C152" s="171">
        <v>2.5926299995999411</v>
      </c>
      <c r="D152" s="171">
        <v>2.6598499999000809</v>
      </c>
      <c r="E152" s="171">
        <v>2.7295800004000919</v>
      </c>
      <c r="F152" s="171">
        <v>2.8022400005000527</v>
      </c>
      <c r="G152" s="171">
        <v>2.8781600001999639</v>
      </c>
      <c r="H152" s="171">
        <v>2.9573399994999572</v>
      </c>
      <c r="I152" s="171">
        <v>3.0396599995000648</v>
      </c>
      <c r="J152" s="171">
        <v>3.1250299994999073</v>
      </c>
      <c r="K152" s="171">
        <v>3.2133600003000429</v>
      </c>
      <c r="L152" s="171">
        <v>3.3044699995999642</v>
      </c>
      <c r="M152" s="171">
        <v>3.3984700004999771</v>
      </c>
      <c r="N152" s="171">
        <v>3.4951999995000107</v>
      </c>
      <c r="O152" s="171">
        <v>3.5939999999000309</v>
      </c>
      <c r="P152" s="171">
        <v>3.6940400001000442</v>
      </c>
      <c r="Q152" s="171">
        <v>3.7947200000000696</v>
      </c>
      <c r="R152" s="171">
        <v>3.8958499999998688</v>
      </c>
      <c r="S152" s="171">
        <v>3.9976999998999432</v>
      </c>
      <c r="T152" s="171">
        <v>4.1007299999999454</v>
      </c>
      <c r="U152" s="171">
        <v>4.205650000200051</v>
      </c>
      <c r="V152" s="171">
        <v>4.3130599999000507</v>
      </c>
      <c r="W152" s="171">
        <v>4.4230099999001151</v>
      </c>
      <c r="X152" s="171">
        <v>4.5355200003000276</v>
      </c>
      <c r="Y152" s="171">
        <v>4.6511700002000476</v>
      </c>
      <c r="Z152" s="171">
        <v>4.770610000299973</v>
      </c>
      <c r="AA152" s="171">
        <v>4.8942800002000704</v>
      </c>
      <c r="AB152" s="171">
        <v>5.0224400001999481</v>
      </c>
      <c r="AC152" s="171">
        <v>5.1549099996999272</v>
      </c>
      <c r="AD152" s="171">
        <v>5.2911799995999935</v>
      </c>
      <c r="AE152" s="171">
        <v>5.4304800003000597</v>
      </c>
      <c r="AF152" s="171">
        <v>5.5722199999000974</v>
      </c>
      <c r="AG152" s="171">
        <v>5.71615000010011</v>
      </c>
      <c r="AH152" s="171">
        <v>5.8623200001000795</v>
      </c>
      <c r="AI152" s="171">
        <v>6.0107199997000249</v>
      </c>
      <c r="AJ152" s="171">
        <v>6.1615200001000661</v>
      </c>
      <c r="AK152" s="171">
        <v>6.3147100000999732</v>
      </c>
      <c r="AL152" s="171">
        <v>6.470270000300018</v>
      </c>
      <c r="AM152" s="171">
        <v>6.6279199998000173</v>
      </c>
      <c r="AN152" s="171">
        <v>6.7871899997000433</v>
      </c>
      <c r="AO152" s="171">
        <v>6.9474499997998942</v>
      </c>
      <c r="AP152" s="171">
        <v>7.1082400001999675</v>
      </c>
      <c r="AQ152" s="171">
        <v>7.2693499997000215</v>
      </c>
      <c r="AR152" s="171">
        <v>7.4308400003001225</v>
      </c>
      <c r="AS152" s="171">
        <v>7.5928599994999972</v>
      </c>
      <c r="AT152" s="171">
        <v>7.7557800000000476</v>
      </c>
      <c r="AU152" s="171">
        <v>7.9198199999999908</v>
      </c>
      <c r="AV152" s="171">
        <v>8.0849900000000776</v>
      </c>
      <c r="AW152" s="171">
        <v>8.2511600000000378</v>
      </c>
      <c r="AX152" s="171">
        <v>8.4183460000000139</v>
      </c>
      <c r="AY152" s="171">
        <v>8.5865249999999769</v>
      </c>
      <c r="AZ152" s="171">
        <v>8.7556749999999948</v>
      </c>
      <c r="BA152" s="171">
        <v>8.9260000000000108</v>
      </c>
      <c r="BB152" s="171">
        <v>9.0959999999999273</v>
      </c>
      <c r="BC152" s="171">
        <v>9.2689999999999628</v>
      </c>
      <c r="BD152" s="171">
        <v>9.4409999999999528</v>
      </c>
    </row>
    <row r="153" spans="1:56" x14ac:dyDescent="0.2">
      <c r="A153" s="170" t="s">
        <v>64</v>
      </c>
      <c r="B153" s="171">
        <v>32.635600000000323</v>
      </c>
      <c r="C153" s="171">
        <v>32.886600000000307</v>
      </c>
      <c r="D153" s="171">
        <v>33.143200000000604</v>
      </c>
      <c r="E153" s="171">
        <v>33.407600000000308</v>
      </c>
      <c r="F153" s="171">
        <v>33.681700000001214</v>
      </c>
      <c r="G153" s="171">
        <v>33.96660000000012</v>
      </c>
      <c r="H153" s="171">
        <v>34.261899999999265</v>
      </c>
      <c r="I153" s="171">
        <v>34.566900000000587</v>
      </c>
      <c r="J153" s="171">
        <v>34.881400000000866</v>
      </c>
      <c r="K153" s="171">
        <v>35.204700000000848</v>
      </c>
      <c r="L153" s="171">
        <v>35.535099999999964</v>
      </c>
      <c r="M153" s="171">
        <v>35.873699999998983</v>
      </c>
      <c r="N153" s="171">
        <v>36.216699999999662</v>
      </c>
      <c r="O153" s="171">
        <v>36.550800000001288</v>
      </c>
      <c r="P153" s="171">
        <v>36.858899999998428</v>
      </c>
      <c r="Q153" s="171">
        <v>37.128699999999625</v>
      </c>
      <c r="R153" s="171">
        <v>37.354299999999583</v>
      </c>
      <c r="S153" s="171">
        <v>37.538999999999874</v>
      </c>
      <c r="T153" s="171">
        <v>37.691900000000523</v>
      </c>
      <c r="U153" s="171">
        <v>37.826999999999494</v>
      </c>
      <c r="V153" s="171">
        <v>37.954600000000305</v>
      </c>
      <c r="W153" s="171">
        <v>38.077200000000708</v>
      </c>
      <c r="X153" s="171">
        <v>38.191799999999844</v>
      </c>
      <c r="Y153" s="171">
        <v>38.295500000000281</v>
      </c>
      <c r="Z153" s="171">
        <v>38.383500000000126</v>
      </c>
      <c r="AA153" s="171">
        <v>38.452600000000146</v>
      </c>
      <c r="AB153" s="171">
        <v>38.503600000000233</v>
      </c>
      <c r="AC153" s="171">
        <v>38.538699999999686</v>
      </c>
      <c r="AD153" s="171">
        <v>38.558099999999506</v>
      </c>
      <c r="AE153" s="171">
        <v>38.561699999999632</v>
      </c>
      <c r="AF153" s="171">
        <v>38.550500000000739</v>
      </c>
      <c r="AG153" s="171">
        <v>38.523999999999702</v>
      </c>
      <c r="AH153" s="171">
        <v>38.484499999999478</v>
      </c>
      <c r="AI153" s="171">
        <v>38.438800000000199</v>
      </c>
      <c r="AJ153" s="171">
        <v>38.396100000000359</v>
      </c>
      <c r="AK153" s="171">
        <v>38.362699999999919</v>
      </c>
      <c r="AL153" s="171">
        <v>38.341000000000129</v>
      </c>
      <c r="AM153" s="171">
        <v>38.329600000000255</v>
      </c>
      <c r="AN153" s="171">
        <v>38.325699999999514</v>
      </c>
      <c r="AO153" s="171">
        <v>38.324899999999836</v>
      </c>
      <c r="AP153" s="171">
        <v>38.323399999999566</v>
      </c>
      <c r="AQ153" s="171">
        <v>38.32089999999949</v>
      </c>
      <c r="AR153" s="171">
        <v>38.317399999999992</v>
      </c>
      <c r="AS153" s="171">
        <v>38.309500000000384</v>
      </c>
      <c r="AT153" s="171">
        <v>38.293100000000123</v>
      </c>
      <c r="AU153" s="171">
        <v>38.265200000000206</v>
      </c>
      <c r="AV153" s="171">
        <v>38.224400000000045</v>
      </c>
      <c r="AW153" s="171">
        <v>38.170700000000359</v>
      </c>
      <c r="AX153" s="171">
        <v>38.104832000000492</v>
      </c>
      <c r="AY153" s="171">
        <v>38.028278000000228</v>
      </c>
      <c r="AZ153" s="171">
        <v>37.942231000000262</v>
      </c>
      <c r="BA153" s="171">
        <v>37.845999999999322</v>
      </c>
      <c r="BB153" s="171">
        <v>37.741000000000234</v>
      </c>
      <c r="BC153" s="171">
        <v>37.626000000000801</v>
      </c>
      <c r="BD153" s="171">
        <v>37.504000000000453</v>
      </c>
    </row>
    <row r="154" spans="1:56" x14ac:dyDescent="0.2">
      <c r="A154" s="170" t="s">
        <v>196</v>
      </c>
      <c r="B154" s="171">
        <v>2.709839999999974</v>
      </c>
      <c r="C154" s="171">
        <v>2.7459699999999549</v>
      </c>
      <c r="D154" s="171">
        <v>2.7873499999999969</v>
      </c>
      <c r="E154" s="171">
        <v>2.8331300000000903</v>
      </c>
      <c r="F154" s="171">
        <v>2.8817500000001051</v>
      </c>
      <c r="G154" s="171">
        <v>2.9318899999998878</v>
      </c>
      <c r="H154" s="171">
        <v>2.9835799999999359</v>
      </c>
      <c r="I154" s="171">
        <v>3.0367499999999668</v>
      </c>
      <c r="J154" s="171">
        <v>3.0897600000000738</v>
      </c>
      <c r="K154" s="171">
        <v>3.1405600000000615</v>
      </c>
      <c r="L154" s="171">
        <v>3.1876700000000717</v>
      </c>
      <c r="M154" s="171">
        <v>3.2304700003000288</v>
      </c>
      <c r="N154" s="171">
        <v>3.2692500004000475</v>
      </c>
      <c r="O154" s="171">
        <v>3.3046799998999625</v>
      </c>
      <c r="P154" s="171">
        <v>3.3378600003000227</v>
      </c>
      <c r="Q154" s="171">
        <v>3.3696799997999554</v>
      </c>
      <c r="R154" s="171">
        <v>3.4000200005000694</v>
      </c>
      <c r="S154" s="171">
        <v>3.4288300004000134</v>
      </c>
      <c r="T154" s="171">
        <v>3.4572099995000118</v>
      </c>
      <c r="U154" s="171">
        <v>3.4866299999999626</v>
      </c>
      <c r="V154" s="171">
        <v>3.517970000099909</v>
      </c>
      <c r="W154" s="171">
        <v>3.5515899996999694</v>
      </c>
      <c r="X154" s="171">
        <v>3.5868799995999612</v>
      </c>
      <c r="Y154" s="171">
        <v>3.6227100004000778</v>
      </c>
      <c r="Z154" s="171">
        <v>3.6574099999999659</v>
      </c>
      <c r="AA154" s="171">
        <v>3.6896400003000127</v>
      </c>
      <c r="AB154" s="171">
        <v>3.7193200000999176</v>
      </c>
      <c r="AC154" s="171">
        <v>3.7463599999999642</v>
      </c>
      <c r="AD154" s="171">
        <v>3.7693399996000094</v>
      </c>
      <c r="AE154" s="171">
        <v>3.7865700003000002</v>
      </c>
      <c r="AF154" s="171">
        <v>3.7969800003999055</v>
      </c>
      <c r="AG154" s="171">
        <v>3.7999099994999881</v>
      </c>
      <c r="AH154" s="171">
        <v>3.7960299999999267</v>
      </c>
      <c r="AI154" s="171">
        <v>3.7872699998999786</v>
      </c>
      <c r="AJ154" s="171">
        <v>3.7763600001999631</v>
      </c>
      <c r="AK154" s="171">
        <v>3.7653999998999756</v>
      </c>
      <c r="AL154" s="171">
        <v>3.7551100001001161</v>
      </c>
      <c r="AM154" s="171">
        <v>3.7452599996000639</v>
      </c>
      <c r="AN154" s="171">
        <v>3.7357899999999478</v>
      </c>
      <c r="AO154" s="171">
        <v>3.7263299998999861</v>
      </c>
      <c r="AP154" s="171">
        <v>3.7166899997998919</v>
      </c>
      <c r="AQ154" s="171">
        <v>3.7069800000001645</v>
      </c>
      <c r="AR154" s="171">
        <v>3.6975800004000923</v>
      </c>
      <c r="AS154" s="171">
        <v>3.688719999700016</v>
      </c>
      <c r="AT154" s="171">
        <v>3.6807199995998539</v>
      </c>
      <c r="AU154" s="171">
        <v>3.6737299995000852</v>
      </c>
      <c r="AV154" s="171">
        <v>3.6679000004000621</v>
      </c>
      <c r="AW154" s="171">
        <v>3.6631300002000948</v>
      </c>
      <c r="AX154" s="171">
        <v>3.6590070004999493</v>
      </c>
      <c r="AY154" s="171">
        <v>3.6549780001000314</v>
      </c>
      <c r="AZ154" s="171">
        <v>3.6506080000001031</v>
      </c>
      <c r="BA154" s="171">
        <v>3.6460000000000621</v>
      </c>
      <c r="BB154" s="171">
        <v>3.6410000000000604</v>
      </c>
      <c r="BC154" s="171">
        <v>3.6340000000000461</v>
      </c>
      <c r="BD154" s="171">
        <v>3.6289999999999147</v>
      </c>
    </row>
    <row r="155" spans="1:56" x14ac:dyDescent="0.2">
      <c r="A155" s="170" t="s">
        <v>185</v>
      </c>
      <c r="B155" s="171">
        <v>14.410400000000021</v>
      </c>
      <c r="C155" s="171">
        <v>14.809500000000179</v>
      </c>
      <c r="D155" s="171">
        <v>15.207799999999947</v>
      </c>
      <c r="E155" s="171">
        <v>15.593400000000067</v>
      </c>
      <c r="F155" s="171">
        <v>15.952099999999984</v>
      </c>
      <c r="G155" s="171">
        <v>16.274700000000038</v>
      </c>
      <c r="H155" s="171">
        <v>16.554699999999897</v>
      </c>
      <c r="I155" s="171">
        <v>16.796599999999962</v>
      </c>
      <c r="J155" s="171">
        <v>17.01600000000046</v>
      </c>
      <c r="K155" s="171">
        <v>17.235700000000115</v>
      </c>
      <c r="L155" s="171">
        <v>17.472100000000545</v>
      </c>
      <c r="M155" s="171">
        <v>17.731200001000381</v>
      </c>
      <c r="N155" s="171">
        <v>18.008599996000182</v>
      </c>
      <c r="O155" s="171">
        <v>18.298199997000108</v>
      </c>
      <c r="P155" s="171">
        <v>18.590099997000078</v>
      </c>
      <c r="Q155" s="171">
        <v>18.877200004999679</v>
      </c>
      <c r="R155" s="171">
        <v>19.156799996999705</v>
      </c>
      <c r="S155" s="171">
        <v>19.432000000999288</v>
      </c>
      <c r="T155" s="171">
        <v>19.708299998000559</v>
      </c>
      <c r="U155" s="171">
        <v>19.993799995999314</v>
      </c>
      <c r="V155" s="171">
        <v>20.293100002999338</v>
      </c>
      <c r="W155" s="171">
        <v>20.609200003000577</v>
      </c>
      <c r="X155" s="171">
        <v>20.93740000499923</v>
      </c>
      <c r="Y155" s="171">
        <v>21.265800002998933</v>
      </c>
      <c r="Z155" s="171">
        <v>21.577999998999786</v>
      </c>
      <c r="AA155" s="171">
        <v>21.862299999999976</v>
      </c>
      <c r="AB155" s="171">
        <v>22.113499999999885</v>
      </c>
      <c r="AC155" s="171">
        <v>22.335599997000237</v>
      </c>
      <c r="AD155" s="171">
        <v>22.537299997999817</v>
      </c>
      <c r="AE155" s="171">
        <v>22.731999995999931</v>
      </c>
      <c r="AF155" s="171">
        <v>22.929099996999717</v>
      </c>
      <c r="AG155" s="171">
        <v>23.131799997000122</v>
      </c>
      <c r="AH155" s="171">
        <v>23.336700002999986</v>
      </c>
      <c r="AI155" s="171">
        <v>23.538499996999867</v>
      </c>
      <c r="AJ155" s="171">
        <v>23.729500000999749</v>
      </c>
      <c r="AK155" s="171">
        <v>23.904200004000351</v>
      </c>
      <c r="AL155" s="171">
        <v>24.061100001999819</v>
      </c>
      <c r="AM155" s="171">
        <v>24.203300000999842</v>
      </c>
      <c r="AN155" s="171">
        <v>24.33509999499999</v>
      </c>
      <c r="AO155" s="171">
        <v>24.463000003000435</v>
      </c>
      <c r="AP155" s="171">
        <v>24.591599996000497</v>
      </c>
      <c r="AQ155" s="171">
        <v>24.722299997999723</v>
      </c>
      <c r="AR155" s="171">
        <v>24.853999999000202</v>
      </c>
      <c r="AS155" s="171">
        <v>24.986000003999408</v>
      </c>
      <c r="AT155" s="171">
        <v>25.116399998999551</v>
      </c>
      <c r="AU155" s="171">
        <v>25.243899996999929</v>
      </c>
      <c r="AV155" s="171">
        <v>25.368599996999766</v>
      </c>
      <c r="AW155" s="171">
        <v>25.49099999599952</v>
      </c>
      <c r="AX155" s="171">
        <v>25.610672002999518</v>
      </c>
      <c r="AY155" s="171">
        <v>25.727408002999944</v>
      </c>
      <c r="AZ155" s="171">
        <v>25.840863000000201</v>
      </c>
      <c r="BA155" s="171">
        <v>25.950999999999279</v>
      </c>
      <c r="BB155" s="171">
        <v>26.056999999999828</v>
      </c>
      <c r="BC155" s="171">
        <v>26.159000000000422</v>
      </c>
      <c r="BD155" s="171">
        <v>26.257000000000605</v>
      </c>
    </row>
    <row r="156" spans="1:56" x14ac:dyDescent="0.2">
      <c r="A156" s="170" t="s">
        <v>65</v>
      </c>
      <c r="B156" s="171">
        <v>8.701849999999844</v>
      </c>
      <c r="C156" s="171">
        <v>8.7505100000000091</v>
      </c>
      <c r="D156" s="171">
        <v>8.8397999999999168</v>
      </c>
      <c r="E156" s="171">
        <v>8.9589599999999798</v>
      </c>
      <c r="F156" s="171">
        <v>9.0913999999998758</v>
      </c>
      <c r="G156" s="171">
        <v>9.2240599999999251</v>
      </c>
      <c r="H156" s="171">
        <v>9.354489999999835</v>
      </c>
      <c r="I156" s="171">
        <v>9.4836299999997724</v>
      </c>
      <c r="J156" s="171">
        <v>9.6055899999999674</v>
      </c>
      <c r="K156" s="171">
        <v>9.7141600000000352</v>
      </c>
      <c r="L156" s="171">
        <v>9.804849999999881</v>
      </c>
      <c r="M156" s="171">
        <v>9.8752599999999955</v>
      </c>
      <c r="N156" s="171">
        <v>9.9257300000001667</v>
      </c>
      <c r="O156" s="171">
        <v>9.9584199999999719</v>
      </c>
      <c r="P156" s="171">
        <v>9.9771699999998642</v>
      </c>
      <c r="Q156" s="171">
        <v>9.9855800000000414</v>
      </c>
      <c r="R156" s="171">
        <v>9.9832200000000242</v>
      </c>
      <c r="S156" s="171">
        <v>9.9712300000001086</v>
      </c>
      <c r="T156" s="171">
        <v>9.9566699999998693</v>
      </c>
      <c r="U156" s="171">
        <v>9.9485699999999255</v>
      </c>
      <c r="V156" s="171">
        <v>9.9533300000000828</v>
      </c>
      <c r="W156" s="171">
        <v>9.9741900000001831</v>
      </c>
      <c r="X156" s="171">
        <v>10.009600000000084</v>
      </c>
      <c r="Y156" s="171">
        <v>10.055000000000057</v>
      </c>
      <c r="Z156" s="171">
        <v>10.103399999999843</v>
      </c>
      <c r="AA156" s="171">
        <v>10.149699999999966</v>
      </c>
      <c r="AB156" s="171">
        <v>10.192399999999894</v>
      </c>
      <c r="AC156" s="171">
        <v>10.232900000000091</v>
      </c>
      <c r="AD156" s="171">
        <v>10.272299999999925</v>
      </c>
      <c r="AE156" s="171">
        <v>10.312600000000126</v>
      </c>
      <c r="AF156" s="171">
        <v>10.355099999999872</v>
      </c>
      <c r="AG156" s="171">
        <v>10.399299999999926</v>
      </c>
      <c r="AH156" s="171">
        <v>10.44369999999987</v>
      </c>
      <c r="AI156" s="171">
        <v>10.487100000000096</v>
      </c>
      <c r="AJ156" s="171">
        <v>10.528299999999915</v>
      </c>
      <c r="AK156" s="171">
        <v>10.565700000000144</v>
      </c>
      <c r="AL156" s="171">
        <v>10.599999999999998</v>
      </c>
      <c r="AM156" s="171">
        <v>10.630100000000064</v>
      </c>
      <c r="AN156" s="171">
        <v>10.652099999999995</v>
      </c>
      <c r="AO156" s="171">
        <v>10.660599999999945</v>
      </c>
      <c r="AP156" s="171">
        <v>10.65230000000002</v>
      </c>
      <c r="AQ156" s="171">
        <v>10.625300000000127</v>
      </c>
      <c r="AR156" s="171">
        <v>10.58180000000007</v>
      </c>
      <c r="AS156" s="171">
        <v>10.527700000000012</v>
      </c>
      <c r="AT156" s="171">
        <v>10.471199999999913</v>
      </c>
      <c r="AU156" s="171">
        <v>10.418499999999826</v>
      </c>
      <c r="AV156" s="171">
        <v>10.3716000000001</v>
      </c>
      <c r="AW156" s="171">
        <v>10.329500000000069</v>
      </c>
      <c r="AX156" s="171">
        <v>10.291195999999918</v>
      </c>
      <c r="AY156" s="171">
        <v>10.254666000000066</v>
      </c>
      <c r="AZ156" s="171">
        <v>10.218413000000082</v>
      </c>
      <c r="BA156" s="171">
        <v>10.182999999999993</v>
      </c>
      <c r="BB156" s="171">
        <v>10.148000000000042</v>
      </c>
      <c r="BC156" s="171">
        <v>10.114000000000072</v>
      </c>
      <c r="BD156" s="171">
        <v>10.08099999999995</v>
      </c>
    </row>
    <row r="157" spans="1:56" x14ac:dyDescent="0.2">
      <c r="A157" s="170" t="s">
        <v>193</v>
      </c>
      <c r="B157" s="171">
        <v>2.4741099995999782</v>
      </c>
      <c r="C157" s="171">
        <v>2.5353600002000207</v>
      </c>
      <c r="D157" s="171">
        <v>2.5967399999999889</v>
      </c>
      <c r="E157" s="171">
        <v>2.6590899999999471</v>
      </c>
      <c r="F157" s="171">
        <v>2.7235200000000299</v>
      </c>
      <c r="G157" s="171">
        <v>2.7909599999999468</v>
      </c>
      <c r="H157" s="171">
        <v>2.8615800000000222</v>
      </c>
      <c r="I157" s="171">
        <v>2.9353799999998844</v>
      </c>
      <c r="J157" s="171">
        <v>3.0128299999999855</v>
      </c>
      <c r="K157" s="171">
        <v>3.0944799999999906</v>
      </c>
      <c r="L157" s="171">
        <v>3.1806300000000509</v>
      </c>
      <c r="M157" s="171">
        <v>3.271459999999935</v>
      </c>
      <c r="N157" s="171">
        <v>3.3667199999999871</v>
      </c>
      <c r="O157" s="171">
        <v>3.465789999999902</v>
      </c>
      <c r="P157" s="171">
        <v>3.5677500000000641</v>
      </c>
      <c r="Q157" s="171">
        <v>3.6718300000000661</v>
      </c>
      <c r="R157" s="171">
        <v>3.777760000000022</v>
      </c>
      <c r="S157" s="171">
        <v>3.885440000000056</v>
      </c>
      <c r="T157" s="171">
        <v>3.9943299999998958</v>
      </c>
      <c r="U157" s="171">
        <v>4.103910000000015</v>
      </c>
      <c r="V157" s="171">
        <v>4.2137399999999587</v>
      </c>
      <c r="W157" s="171">
        <v>4.3234100000000995</v>
      </c>
      <c r="X157" s="171">
        <v>4.4327399999999075</v>
      </c>
      <c r="Y157" s="171">
        <v>4.5418999999999361</v>
      </c>
      <c r="Z157" s="171">
        <v>4.6512300000000701</v>
      </c>
      <c r="AA157" s="171">
        <v>4.7608500000000049</v>
      </c>
      <c r="AB157" s="171">
        <v>4.8706899999999687</v>
      </c>
      <c r="AC157" s="171">
        <v>4.9803399999999654</v>
      </c>
      <c r="AD157" s="171">
        <v>5.0893099999999505</v>
      </c>
      <c r="AE157" s="171">
        <v>5.1969399999999855</v>
      </c>
      <c r="AF157" s="171">
        <v>5.3026999999999562</v>
      </c>
      <c r="AG157" s="171">
        <v>5.4066200000000686</v>
      </c>
      <c r="AH157" s="171">
        <v>5.5086100000000489</v>
      </c>
      <c r="AI157" s="171">
        <v>5.6079499999999829</v>
      </c>
      <c r="AJ157" s="171">
        <v>5.7037400000000504</v>
      </c>
      <c r="AK157" s="171">
        <v>5.7954899999999929</v>
      </c>
      <c r="AL157" s="171">
        <v>5.8828000000000475</v>
      </c>
      <c r="AM157" s="171">
        <v>5.9661599999999053</v>
      </c>
      <c r="AN157" s="171">
        <v>6.0471199999999499</v>
      </c>
      <c r="AO157" s="171">
        <v>6.1278399999999502</v>
      </c>
      <c r="AP157" s="171">
        <v>6.2098800000000054</v>
      </c>
      <c r="AQ157" s="171">
        <v>6.2937799999999351</v>
      </c>
      <c r="AR157" s="171">
        <v>6.3792200000000152</v>
      </c>
      <c r="AS157" s="171">
        <v>6.4657400000000029</v>
      </c>
      <c r="AT157" s="171">
        <v>6.5525799999999998</v>
      </c>
      <c r="AU157" s="171">
        <v>6.6391199999997692</v>
      </c>
      <c r="AV157" s="171">
        <v>6.7253099999999284</v>
      </c>
      <c r="AW157" s="171">
        <v>6.8112999999998154</v>
      </c>
      <c r="AX157" s="171">
        <v>6.896908000000078</v>
      </c>
      <c r="AY157" s="171">
        <v>6.9819810000001077</v>
      </c>
      <c r="AZ157" s="171">
        <v>7.0663300000001144</v>
      </c>
      <c r="BA157" s="171">
        <v>7.1490000000001617</v>
      </c>
      <c r="BB157" s="171">
        <v>7.2319999999999469</v>
      </c>
      <c r="BC157" s="171">
        <v>7.3140000000003775</v>
      </c>
      <c r="BD157" s="171">
        <v>7.3950000000001035</v>
      </c>
    </row>
    <row r="158" spans="1:56" x14ac:dyDescent="0.2">
      <c r="A158" s="170" t="s">
        <v>130</v>
      </c>
      <c r="B158" s="171">
        <v>0.11049499999999252</v>
      </c>
      <c r="C158" s="171">
        <v>0.11431300000000004</v>
      </c>
      <c r="D158" s="171">
        <v>0.11827899999999765</v>
      </c>
      <c r="E158" s="171">
        <v>0.12235599999999869</v>
      </c>
      <c r="F158" s="171">
        <v>0.12648600000000174</v>
      </c>
      <c r="G158" s="171">
        <v>0.13061900000000226</v>
      </c>
      <c r="H158" s="171">
        <v>0.13474800000000595</v>
      </c>
      <c r="I158" s="171">
        <v>0.13886400000000568</v>
      </c>
      <c r="J158" s="171">
        <v>0.14303200000000058</v>
      </c>
      <c r="K158" s="171">
        <v>0.14729599999999554</v>
      </c>
      <c r="L158" s="171">
        <v>0.15170799999999643</v>
      </c>
      <c r="M158" s="171">
        <v>0.15624300000000138</v>
      </c>
      <c r="N158" s="171">
        <v>0.16088800000000206</v>
      </c>
      <c r="O158" s="171">
        <v>0.16561299999999882</v>
      </c>
      <c r="P158" s="171">
        <v>0.17039600000999913</v>
      </c>
      <c r="Q158" s="171">
        <v>0.17520400000000258</v>
      </c>
      <c r="R158" s="171">
        <v>0.18007499998000068</v>
      </c>
      <c r="S158" s="171">
        <v>0.18495000001999964</v>
      </c>
      <c r="T158" s="171">
        <v>0.18973799999999896</v>
      </c>
      <c r="U158" s="171">
        <v>0.19425199995999856</v>
      </c>
      <c r="V158" s="171">
        <v>0.19837500000000208</v>
      </c>
      <c r="W158" s="171">
        <v>0.20201599998000008</v>
      </c>
      <c r="X158" s="171">
        <v>0.20526600002000225</v>
      </c>
      <c r="Y158" s="171">
        <v>0.20834499999000042</v>
      </c>
      <c r="Z158" s="171">
        <v>0.21157899999000282</v>
      </c>
      <c r="AA158" s="171">
        <v>0.21519599999999969</v>
      </c>
      <c r="AB158" s="171">
        <v>0.21928299996999806</v>
      </c>
      <c r="AC158" s="171">
        <v>0.22373099999000173</v>
      </c>
      <c r="AD158" s="171">
        <v>0.2283759999999988</v>
      </c>
      <c r="AE158" s="171">
        <v>0.23295199999999516</v>
      </c>
      <c r="AF158" s="171">
        <v>0.23725800000000138</v>
      </c>
      <c r="AG158" s="171">
        <v>0.24127299999999852</v>
      </c>
      <c r="AH158" s="171">
        <v>0.24500600000000078</v>
      </c>
      <c r="AI158" s="171">
        <v>0.24849899999999883</v>
      </c>
      <c r="AJ158" s="171">
        <v>0.25177499999999686</v>
      </c>
      <c r="AK158" s="171">
        <v>0.25488600000000022</v>
      </c>
      <c r="AL158" s="171">
        <v>0.25783200000000261</v>
      </c>
      <c r="AM158" s="171">
        <v>0.26059399999999838</v>
      </c>
      <c r="AN158" s="171">
        <v>0.26317899999999811</v>
      </c>
      <c r="AO158" s="171">
        <v>0.26558099999999879</v>
      </c>
      <c r="AP158" s="171">
        <v>0.26781999999999762</v>
      </c>
      <c r="AQ158" s="171">
        <v>0.26984299999999778</v>
      </c>
      <c r="AR158" s="171">
        <v>0.27170299999999914</v>
      </c>
      <c r="AS158" s="171">
        <v>0.27352800000000171</v>
      </c>
      <c r="AT158" s="171">
        <v>0.27548399999999967</v>
      </c>
      <c r="AU158" s="171">
        <v>0.2776899999999986</v>
      </c>
      <c r="AV158" s="171">
        <v>0.2802080000000034</v>
      </c>
      <c r="AW158" s="171">
        <v>0.28300700000000051</v>
      </c>
      <c r="AX158" s="171">
        <v>0.2858590000000033</v>
      </c>
      <c r="AY158" s="171">
        <v>0.28850599999999693</v>
      </c>
      <c r="AZ158" s="171">
        <v>0.29074399999999928</v>
      </c>
      <c r="BA158" s="171">
        <v>0.29299999999999249</v>
      </c>
      <c r="BB158" s="171">
        <v>0.29400000000000187</v>
      </c>
      <c r="BC158" s="171">
        <v>0.29499999999999887</v>
      </c>
      <c r="BD158" s="171">
        <v>0.29599999999999477</v>
      </c>
    </row>
    <row r="159" spans="1:56" x14ac:dyDescent="0.2">
      <c r="A159" s="170" t="s">
        <v>197</v>
      </c>
      <c r="B159" s="171">
        <v>0.10951399999999605</v>
      </c>
      <c r="C159" s="171">
        <v>0.11942400003000118</v>
      </c>
      <c r="D159" s="171">
        <v>0.13053399997000331</v>
      </c>
      <c r="E159" s="171">
        <v>0.14224099999999851</v>
      </c>
      <c r="F159" s="171">
        <v>0.15370399997000081</v>
      </c>
      <c r="G159" s="171">
        <v>0.164413000000005</v>
      </c>
      <c r="H159" s="171">
        <v>0.17383599995999874</v>
      </c>
      <c r="I159" s="171">
        <v>0.18244299996999774</v>
      </c>
      <c r="J159" s="171">
        <v>0.19209300000000226</v>
      </c>
      <c r="K159" s="171">
        <v>0.20531300001000091</v>
      </c>
      <c r="L159" s="171">
        <v>0.22377500000000186</v>
      </c>
      <c r="M159" s="171">
        <v>0.24814400004000284</v>
      </c>
      <c r="N159" s="171">
        <v>0.27739599997999775</v>
      </c>
      <c r="O159" s="171">
        <v>0.30947900004000178</v>
      </c>
      <c r="P159" s="171">
        <v>0.34145499999000889</v>
      </c>
      <c r="Q159" s="171">
        <v>0.3710810000000011</v>
      </c>
      <c r="R159" s="171">
        <v>0.39793200002999507</v>
      </c>
      <c r="S159" s="171">
        <v>0.4223409999799963</v>
      </c>
      <c r="T159" s="171">
        <v>0.44379400001000524</v>
      </c>
      <c r="U159" s="171">
        <v>0.46186999999999978</v>
      </c>
      <c r="V159" s="171">
        <v>0.47644500000000878</v>
      </c>
      <c r="W159" s="171">
        <v>0.48749099996001027</v>
      </c>
      <c r="X159" s="171">
        <v>0.49551700003001481</v>
      </c>
      <c r="Y159" s="171">
        <v>0.50156600002000384</v>
      </c>
      <c r="Z159" s="171">
        <v>0.50709500004000507</v>
      </c>
      <c r="AA159" s="171">
        <v>0.51345499999999811</v>
      </c>
      <c r="AB159" s="171">
        <v>0.52230399998000188</v>
      </c>
      <c r="AC159" s="171">
        <v>0.53460800000999986</v>
      </c>
      <c r="AD159" s="171">
        <v>0.55042999994999842</v>
      </c>
      <c r="AE159" s="171">
        <v>0.56944699996000536</v>
      </c>
      <c r="AF159" s="171">
        <v>0.59226700000000698</v>
      </c>
      <c r="AG159" s="171">
        <v>0.61688600002999527</v>
      </c>
      <c r="AH159" s="171">
        <v>0.64565900001000032</v>
      </c>
      <c r="AI159" s="171">
        <v>0.68858600004999004</v>
      </c>
      <c r="AJ159" s="171">
        <v>0.75885500005001039</v>
      </c>
      <c r="AK159" s="171">
        <v>0.86486299999999383</v>
      </c>
      <c r="AL159" s="171">
        <v>1.0103799999800014</v>
      </c>
      <c r="AM159" s="171">
        <v>1.1896299997399968</v>
      </c>
      <c r="AN159" s="171">
        <v>1.3893400000800016</v>
      </c>
      <c r="AO159" s="171">
        <v>1.5907799995900054</v>
      </c>
      <c r="AP159" s="171">
        <v>1.7796799999700124</v>
      </c>
      <c r="AQ159" s="171">
        <v>1.9520500001199921</v>
      </c>
      <c r="AR159" s="171">
        <v>2.1095700003699944</v>
      </c>
      <c r="AS159" s="171">
        <v>2.2504700001799178</v>
      </c>
      <c r="AT159" s="171">
        <v>2.3744199996900441</v>
      </c>
      <c r="AU159" s="171">
        <v>2.4815399995499279</v>
      </c>
      <c r="AV159" s="171">
        <v>2.5698000000799874</v>
      </c>
      <c r="AW159" s="171">
        <v>2.639210000130066</v>
      </c>
      <c r="AX159" s="171">
        <v>2.6948489995699836</v>
      </c>
      <c r="AY159" s="171">
        <v>2.7439009998700947</v>
      </c>
      <c r="AZ159" s="171">
        <v>2.7918070000000053</v>
      </c>
      <c r="BA159" s="171">
        <v>2.8399999999999896</v>
      </c>
      <c r="BB159" s="171">
        <v>2.8889999999999083</v>
      </c>
      <c r="BC159" s="171">
        <v>2.9370000000000154</v>
      </c>
      <c r="BD159" s="171">
        <v>2.9840000000000075</v>
      </c>
    </row>
    <row r="160" spans="1:56" x14ac:dyDescent="0.2">
      <c r="A160" s="170" t="s">
        <v>198</v>
      </c>
      <c r="B160" s="171">
        <v>0.46202500000000746</v>
      </c>
      <c r="C160" s="171">
        <v>0.4701190000000034</v>
      </c>
      <c r="D160" s="171">
        <v>0.47547299999999665</v>
      </c>
      <c r="E160" s="171">
        <v>0.47891000000000361</v>
      </c>
      <c r="F160" s="171">
        <v>0.48168899999999326</v>
      </c>
      <c r="G160" s="171">
        <v>0.48477700000000223</v>
      </c>
      <c r="H160" s="171">
        <v>0.48834899999999881</v>
      </c>
      <c r="I160" s="171">
        <v>0.49228599999999678</v>
      </c>
      <c r="J160" s="171">
        <v>0.49691100000000343</v>
      </c>
      <c r="K160" s="171">
        <v>0.50249999999997597</v>
      </c>
      <c r="L160" s="171">
        <v>0.50926499999999741</v>
      </c>
      <c r="M160" s="171">
        <v>0.51741299999999846</v>
      </c>
      <c r="N160" s="171">
        <v>0.52694899999999956</v>
      </c>
      <c r="O160" s="171">
        <v>0.53739999999998689</v>
      </c>
      <c r="P160" s="171">
        <v>0.54814099999998966</v>
      </c>
      <c r="Q160" s="171">
        <v>0.55869900000001083</v>
      </c>
      <c r="R160" s="171">
        <v>0.56891699999998802</v>
      </c>
      <c r="S160" s="171">
        <v>0.57893800000003448</v>
      </c>
      <c r="T160" s="171">
        <v>0.58898599999998369</v>
      </c>
      <c r="U160" s="171">
        <v>0.59945400000000459</v>
      </c>
      <c r="V160" s="171">
        <v>0.61058200000001328</v>
      </c>
      <c r="W160" s="171">
        <v>0.62241799999999592</v>
      </c>
      <c r="X160" s="171">
        <v>0.6347930000000005</v>
      </c>
      <c r="Y160" s="171">
        <v>0.64758799999999717</v>
      </c>
      <c r="Z160" s="171">
        <v>0.6605630000200261</v>
      </c>
      <c r="AA160" s="171">
        <v>0.67354099999998296</v>
      </c>
      <c r="AB160" s="171">
        <v>0.68646299998000626</v>
      </c>
      <c r="AC160" s="171">
        <v>0.699298999959998</v>
      </c>
      <c r="AD160" s="171">
        <v>0.71199199999998286</v>
      </c>
      <c r="AE160" s="171">
        <v>0.72448400004000202</v>
      </c>
      <c r="AF160" s="171">
        <v>0.73671000000000086</v>
      </c>
      <c r="AG160" s="171">
        <v>0.7486580000200207</v>
      </c>
      <c r="AH160" s="171">
        <v>0.76025799996998256</v>
      </c>
      <c r="AI160" s="171">
        <v>0.7713839999900195</v>
      </c>
      <c r="AJ160" s="171">
        <v>0.78186400003998746</v>
      </c>
      <c r="AK160" s="171">
        <v>0.79159800000001013</v>
      </c>
      <c r="AL160" s="171">
        <v>0.80054299995999911</v>
      </c>
      <c r="AM160" s="171">
        <v>0.8087350000099931</v>
      </c>
      <c r="AN160" s="171">
        <v>0.81633500001000581</v>
      </c>
      <c r="AO160" s="171">
        <v>0.82353700002001307</v>
      </c>
      <c r="AP160" s="171">
        <v>0.83051899999999779</v>
      </c>
      <c r="AQ160" s="171">
        <v>0.83730399997000704</v>
      </c>
      <c r="AR160" s="171">
        <v>0.84390699998800112</v>
      </c>
      <c r="AS160" s="171">
        <v>0.85040000003901484</v>
      </c>
      <c r="AT160" s="171">
        <v>0.85686699997802751</v>
      </c>
      <c r="AU160" s="171">
        <v>0.86336299999997557</v>
      </c>
      <c r="AV160" s="171">
        <v>0.86992500003699402</v>
      </c>
      <c r="AW160" s="171">
        <v>0.87656200004098905</v>
      </c>
      <c r="AX160" s="171">
        <v>0.88324699999299905</v>
      </c>
      <c r="AY160" s="171">
        <v>0.88991800001999233</v>
      </c>
      <c r="AZ160" s="171">
        <v>0.89653600000001332</v>
      </c>
      <c r="BA160" s="171">
        <v>0.90299999999998881</v>
      </c>
      <c r="BB160" s="171">
        <v>0.90899999999999614</v>
      </c>
      <c r="BC160" s="171">
        <v>0.9160000000000027</v>
      </c>
      <c r="BD160" s="171">
        <v>0.92199999999998961</v>
      </c>
    </row>
    <row r="161" spans="1:56" x14ac:dyDescent="0.2">
      <c r="A161" s="170" t="s">
        <v>66</v>
      </c>
      <c r="B161" s="171">
        <v>20.548900004999425</v>
      </c>
      <c r="C161" s="171">
        <v>20.783700000000589</v>
      </c>
      <c r="D161" s="171">
        <v>21.011700003000453</v>
      </c>
      <c r="E161" s="171">
        <v>21.233500000000465</v>
      </c>
      <c r="F161" s="171">
        <v>21.451099996999375</v>
      </c>
      <c r="G161" s="171">
        <v>21.665600002999767</v>
      </c>
      <c r="H161" s="171">
        <v>21.877399997999881</v>
      </c>
      <c r="I161" s="171">
        <v>22.083800004000388</v>
      </c>
      <c r="J161" s="171">
        <v>22.279300003999385</v>
      </c>
      <c r="K161" s="171">
        <v>22.456900000000392</v>
      </c>
      <c r="L161" s="171">
        <v>22.612000000000229</v>
      </c>
      <c r="M161" s="171">
        <v>22.73979999999947</v>
      </c>
      <c r="N161" s="171">
        <v>22.842299999999529</v>
      </c>
      <c r="O161" s="171">
        <v>22.928900000000141</v>
      </c>
      <c r="P161" s="171">
        <v>23.013199999999646</v>
      </c>
      <c r="Q161" s="171">
        <v>23.10360000000005</v>
      </c>
      <c r="R161" s="171">
        <v>23.205300000000008</v>
      </c>
      <c r="S161" s="171">
        <v>23.31209999999966</v>
      </c>
      <c r="T161" s="171">
        <v>23.408400000000089</v>
      </c>
      <c r="U161" s="171">
        <v>23.47259999999963</v>
      </c>
      <c r="V161" s="171">
        <v>23.489399999999883</v>
      </c>
      <c r="W161" s="171">
        <v>23.454199999999485</v>
      </c>
      <c r="X161" s="171">
        <v>23.373400000000316</v>
      </c>
      <c r="Y161" s="171">
        <v>23.256000000000107</v>
      </c>
      <c r="Z161" s="171">
        <v>23.116199999999747</v>
      </c>
      <c r="AA161" s="171">
        <v>22.965100000000692</v>
      </c>
      <c r="AB161" s="171">
        <v>22.804199999999682</v>
      </c>
      <c r="AC161" s="171">
        <v>22.632800000000831</v>
      </c>
      <c r="AD161" s="171">
        <v>22.458099999999455</v>
      </c>
      <c r="AE161" s="171">
        <v>22.288100000000139</v>
      </c>
      <c r="AF161" s="171">
        <v>22.128099999999971</v>
      </c>
      <c r="AG161" s="171">
        <v>21.984099999998929</v>
      </c>
      <c r="AH161" s="171">
        <v>21.854699999999454</v>
      </c>
      <c r="AI161" s="171">
        <v>21.728899999999083</v>
      </c>
      <c r="AJ161" s="171">
        <v>21.591200000000072</v>
      </c>
      <c r="AK161" s="171">
        <v>21.431000000000882</v>
      </c>
      <c r="AL161" s="171">
        <v>21.243899995999485</v>
      </c>
      <c r="AM161" s="171">
        <v>21.036100000999273</v>
      </c>
      <c r="AN161" s="171">
        <v>20.821100003999504</v>
      </c>
      <c r="AO161" s="171">
        <v>20.617999995999771</v>
      </c>
      <c r="AP161" s="171">
        <v>20.440299999999969</v>
      </c>
      <c r="AQ161" s="171">
        <v>20.293000002000024</v>
      </c>
      <c r="AR161" s="171">
        <v>20.171299997000165</v>
      </c>
      <c r="AS161" s="171">
        <v>20.068199994999862</v>
      </c>
      <c r="AT161" s="171">
        <v>19.972700003000142</v>
      </c>
      <c r="AU161" s="171">
        <v>19.876599995999857</v>
      </c>
      <c r="AV161" s="171">
        <v>19.778100000999963</v>
      </c>
      <c r="AW161" s="171">
        <v>19.67930000299982</v>
      </c>
      <c r="AX161" s="171">
        <v>19.580634003999918</v>
      </c>
      <c r="AY161" s="171">
        <v>19.483359995000029</v>
      </c>
      <c r="AZ161" s="171">
        <v>19.388362000000043</v>
      </c>
      <c r="BA161" s="171">
        <v>19.295000000000126</v>
      </c>
      <c r="BB161" s="171">
        <v>19.20200000000019</v>
      </c>
      <c r="BC161" s="171">
        <v>19.109999999999886</v>
      </c>
      <c r="BD161" s="171">
        <v>19.018000000000132</v>
      </c>
    </row>
    <row r="162" spans="1:56" x14ac:dyDescent="0.2">
      <c r="A162" s="170" t="s">
        <v>27</v>
      </c>
      <c r="B162" s="171">
        <v>130.12300000000809</v>
      </c>
      <c r="C162" s="171">
        <v>130.80500000000174</v>
      </c>
      <c r="D162" s="171">
        <v>131.51399999999708</v>
      </c>
      <c r="E162" s="171">
        <v>132.25100000000185</v>
      </c>
      <c r="F162" s="171">
        <v>133.00899999999305</v>
      </c>
      <c r="G162" s="171">
        <v>133.78399999999684</v>
      </c>
      <c r="H162" s="171">
        <v>134.58000000000456</v>
      </c>
      <c r="I162" s="171">
        <v>135.40300000000676</v>
      </c>
      <c r="J162" s="171">
        <v>136.25500000000071</v>
      </c>
      <c r="K162" s="171">
        <v>137.14099999999328</v>
      </c>
      <c r="L162" s="171">
        <v>138.05900000000196</v>
      </c>
      <c r="M162" s="171">
        <v>139.00200000000191</v>
      </c>
      <c r="N162" s="171">
        <v>139.96500000000466</v>
      </c>
      <c r="O162" s="171">
        <v>140.9470000000002</v>
      </c>
      <c r="P162" s="171">
        <v>141.95100001000367</v>
      </c>
      <c r="Q162" s="171">
        <v>142.97100003000381</v>
      </c>
      <c r="R162" s="171">
        <v>144.01199996000244</v>
      </c>
      <c r="S162" s="171">
        <v>145.05199995999411</v>
      </c>
      <c r="T162" s="171">
        <v>146.03599995999488</v>
      </c>
      <c r="U162" s="171">
        <v>146.89099995999413</v>
      </c>
      <c r="V162" s="171">
        <v>147.5640000399969</v>
      </c>
      <c r="W162" s="171">
        <v>148.03599999999486</v>
      </c>
      <c r="X162" s="171">
        <v>148.31800003000473</v>
      </c>
      <c r="Y162" s="171">
        <v>148.43100002999938</v>
      </c>
      <c r="Z162" s="171">
        <v>148.41200000999558</v>
      </c>
      <c r="AA162" s="171">
        <v>148.28899997000437</v>
      </c>
      <c r="AB162" s="171">
        <v>148.07399999000299</v>
      </c>
      <c r="AC162" s="171">
        <v>147.76799997999709</v>
      </c>
      <c r="AD162" s="171">
        <v>147.38099995999931</v>
      </c>
      <c r="AE162" s="171">
        <v>146.92000000000397</v>
      </c>
      <c r="AF162" s="171">
        <v>146.39700002000265</v>
      </c>
      <c r="AG162" s="171">
        <v>145.81499996999375</v>
      </c>
      <c r="AH162" s="171">
        <v>145.19499994999998</v>
      </c>
      <c r="AI162" s="171">
        <v>144.58500000999422</v>
      </c>
      <c r="AJ162" s="171">
        <v>144.04500003000291</v>
      </c>
      <c r="AK162" s="171">
        <v>143.61800001000285</v>
      </c>
      <c r="AL162" s="171">
        <v>143.32300001000164</v>
      </c>
      <c r="AM162" s="171">
        <v>143.15000000000217</v>
      </c>
      <c r="AN162" s="171">
        <v>143.08299997999265</v>
      </c>
      <c r="AO162" s="171">
        <v>143.0930000300055</v>
      </c>
      <c r="AP162" s="171">
        <v>143.15399997000338</v>
      </c>
      <c r="AQ162" s="171">
        <v>143.26399995999844</v>
      </c>
      <c r="AR162" s="171">
        <v>143.42100002999805</v>
      </c>
      <c r="AS162" s="171">
        <v>143.59699998000542</v>
      </c>
      <c r="AT162" s="171">
        <v>143.76099999000141</v>
      </c>
      <c r="AU162" s="171">
        <v>143.8879999599952</v>
      </c>
      <c r="AV162" s="171">
        <v>143.96499997999717</v>
      </c>
      <c r="AW162" s="171">
        <v>143.98999999000281</v>
      </c>
      <c r="AX162" s="171">
        <v>143.96470897999376</v>
      </c>
      <c r="AY162" s="171">
        <v>143.89555100999661</v>
      </c>
      <c r="AZ162" s="171">
        <v>143.78684199999546</v>
      </c>
      <c r="BA162" s="171">
        <v>143.6359999999942</v>
      </c>
      <c r="BB162" s="171">
        <v>143.44099999999833</v>
      </c>
      <c r="BC162" s="171">
        <v>143.20400000000407</v>
      </c>
      <c r="BD162" s="171">
        <v>142.92399999999574</v>
      </c>
    </row>
    <row r="163" spans="1:56" x14ac:dyDescent="0.2">
      <c r="A163" s="170" t="s">
        <v>199</v>
      </c>
      <c r="B163" s="171">
        <v>3.7545400001000497</v>
      </c>
      <c r="C163" s="171">
        <v>3.8683400000999746</v>
      </c>
      <c r="D163" s="171">
        <v>3.983700000400149</v>
      </c>
      <c r="E163" s="171">
        <v>4.1023200002997733</v>
      </c>
      <c r="F163" s="171">
        <v>4.226800000099959</v>
      </c>
      <c r="G163" s="171">
        <v>4.3590899999998722</v>
      </c>
      <c r="H163" s="171">
        <v>4.4995100002000559</v>
      </c>
      <c r="I163" s="171">
        <v>4.6476099996000606</v>
      </c>
      <c r="J163" s="171">
        <v>4.8037299995000442</v>
      </c>
      <c r="K163" s="171">
        <v>4.9680700000999796</v>
      </c>
      <c r="L163" s="171">
        <v>5.1407199998000417</v>
      </c>
      <c r="M163" s="171">
        <v>5.315030000000081</v>
      </c>
      <c r="N163" s="171">
        <v>5.4893199997000295</v>
      </c>
      <c r="O163" s="171">
        <v>5.6736099996999974</v>
      </c>
      <c r="P163" s="171">
        <v>5.8819100003000173</v>
      </c>
      <c r="Q163" s="171">
        <v>6.1201099997000048</v>
      </c>
      <c r="R163" s="171">
        <v>6.4076699999000493</v>
      </c>
      <c r="S163" s="171">
        <v>6.732129999699918</v>
      </c>
      <c r="T163" s="171">
        <v>7.030180000299997</v>
      </c>
      <c r="U163" s="171">
        <v>7.2160300005000586</v>
      </c>
      <c r="V163" s="171">
        <v>7.2358000002999976</v>
      </c>
      <c r="W163" s="171">
        <v>7.0517600001999616</v>
      </c>
      <c r="X163" s="171">
        <v>6.70184999980005</v>
      </c>
      <c r="Y163" s="171">
        <v>6.2999100000001009</v>
      </c>
      <c r="Z163" s="171">
        <v>6.0051000004999411</v>
      </c>
      <c r="AA163" s="171">
        <v>5.9280799996999765</v>
      </c>
      <c r="AB163" s="171">
        <v>6.1151699998000337</v>
      </c>
      <c r="AC163" s="171">
        <v>6.5223799995999938</v>
      </c>
      <c r="AD163" s="171">
        <v>7.059809999800013</v>
      </c>
      <c r="AE163" s="171">
        <v>7.5932399999999962</v>
      </c>
      <c r="AF163" s="171">
        <v>8.0256999999999987</v>
      </c>
      <c r="AG163" s="171">
        <v>8.3294099999999087</v>
      </c>
      <c r="AH163" s="171">
        <v>8.5362000000000098</v>
      </c>
      <c r="AI163" s="171">
        <v>8.680350000000054</v>
      </c>
      <c r="AJ163" s="171">
        <v>8.8184400000000362</v>
      </c>
      <c r="AK163" s="171">
        <v>8.9917399999999983</v>
      </c>
      <c r="AL163" s="171">
        <v>9.2065799999999189</v>
      </c>
      <c r="AM163" s="171">
        <v>9.4473999999998952</v>
      </c>
      <c r="AN163" s="171">
        <v>9.708169999999992</v>
      </c>
      <c r="AO163" s="171">
        <v>9.9774500000000383</v>
      </c>
      <c r="AP163" s="171">
        <v>10.246800000000032</v>
      </c>
      <c r="AQ163" s="171">
        <v>10.516099999999994</v>
      </c>
      <c r="AR163" s="171">
        <v>10.788900000000009</v>
      </c>
      <c r="AS163" s="171">
        <v>11.065199999999908</v>
      </c>
      <c r="AT163" s="171">
        <v>11.345400000000026</v>
      </c>
      <c r="AU163" s="171">
        <v>11.629600000000201</v>
      </c>
      <c r="AV163" s="171">
        <v>11.917500000000686</v>
      </c>
      <c r="AW163" s="171">
        <v>12.208399998000136</v>
      </c>
      <c r="AX163" s="171">
        <v>12.501156002999691</v>
      </c>
      <c r="AY163" s="171">
        <v>12.79441199800025</v>
      </c>
      <c r="AZ163" s="171">
        <v>13.087172999999845</v>
      </c>
      <c r="BA163" s="171">
        <v>13.379000000000138</v>
      </c>
      <c r="BB163" s="171">
        <v>13.668999999999377</v>
      </c>
      <c r="BC163" s="171">
        <v>13.961000000000528</v>
      </c>
      <c r="BD163" s="171">
        <v>14.252000000000528</v>
      </c>
    </row>
    <row r="164" spans="1:56" x14ac:dyDescent="0.2">
      <c r="A164" s="170" t="s">
        <v>207</v>
      </c>
      <c r="B164" s="171">
        <v>5.8363900000000477</v>
      </c>
      <c r="C164" s="171">
        <v>6.1009900000002828</v>
      </c>
      <c r="D164" s="171">
        <v>6.3938899999999981</v>
      </c>
      <c r="E164" s="171">
        <v>6.7140999999999877</v>
      </c>
      <c r="F164" s="171">
        <v>7.0593299999997923</v>
      </c>
      <c r="G164" s="171">
        <v>7.4286999999998002</v>
      </c>
      <c r="H164" s="171">
        <v>7.8186099999999685</v>
      </c>
      <c r="I164" s="171">
        <v>8.2316000000001317</v>
      </c>
      <c r="J164" s="171">
        <v>8.6798400000002474</v>
      </c>
      <c r="K164" s="171">
        <v>9.1796199999998365</v>
      </c>
      <c r="L164" s="171">
        <v>9.7406000000000752</v>
      </c>
      <c r="M164" s="171">
        <v>10.366699999999978</v>
      </c>
      <c r="N164" s="171">
        <v>11.048100000000163</v>
      </c>
      <c r="O164" s="171">
        <v>11.763799999999911</v>
      </c>
      <c r="P164" s="171">
        <v>12.484999999999527</v>
      </c>
      <c r="Q164" s="171">
        <v>13.189100000000037</v>
      </c>
      <c r="R164" s="171">
        <v>13.869000004999769</v>
      </c>
      <c r="S164" s="171">
        <v>14.525700001000526</v>
      </c>
      <c r="T164" s="171">
        <v>15.155199997000834</v>
      </c>
      <c r="U164" s="171">
        <v>15.75589999700064</v>
      </c>
      <c r="V164" s="171">
        <v>16.326799996999515</v>
      </c>
      <c r="W164" s="171">
        <v>16.867800001999989</v>
      </c>
      <c r="X164" s="171">
        <v>17.378799999999202</v>
      </c>
      <c r="Y164" s="171">
        <v>17.859799998999605</v>
      </c>
      <c r="Z164" s="171">
        <v>18.311099998999445</v>
      </c>
      <c r="AA164" s="171">
        <v>18.735800004999589</v>
      </c>
      <c r="AB164" s="171">
        <v>19.13159999700008</v>
      </c>
      <c r="AC164" s="171">
        <v>19.505600003999533</v>
      </c>
      <c r="AD164" s="171">
        <v>19.882500002999578</v>
      </c>
      <c r="AE164" s="171">
        <v>20.294400001999566</v>
      </c>
      <c r="AF164" s="171">
        <v>20.764300002001061</v>
      </c>
      <c r="AG164" s="171">
        <v>21.303600005000224</v>
      </c>
      <c r="AH164" s="171">
        <v>21.906299998000218</v>
      </c>
      <c r="AI164" s="171">
        <v>22.556399999999623</v>
      </c>
      <c r="AJ164" s="171">
        <v>23.22889999599958</v>
      </c>
      <c r="AK164" s="171">
        <v>23.905699999000458</v>
      </c>
      <c r="AL164" s="171">
        <v>24.578299997999885</v>
      </c>
      <c r="AM164" s="171">
        <v>25.252599998999223</v>
      </c>
      <c r="AN164" s="171">
        <v>25.940799996999917</v>
      </c>
      <c r="AO164" s="171">
        <v>26.661500001000181</v>
      </c>
      <c r="AP164" s="171">
        <v>27.425699999999235</v>
      </c>
      <c r="AQ164" s="171">
        <v>28.237999998000863</v>
      </c>
      <c r="AR164" s="171">
        <v>29.086400002000495</v>
      </c>
      <c r="AS164" s="171">
        <v>29.944500001999891</v>
      </c>
      <c r="AT164" s="171">
        <v>30.776700005000706</v>
      </c>
      <c r="AU164" s="171">
        <v>31.557099998999465</v>
      </c>
      <c r="AV164" s="171">
        <v>32.275700003999269</v>
      </c>
      <c r="AW164" s="171">
        <v>32.938200003000645</v>
      </c>
      <c r="AX164" s="171">
        <v>33.554342997999463</v>
      </c>
      <c r="AY164" s="171">
        <v>34.140661997999601</v>
      </c>
      <c r="AZ164" s="171">
        <v>34.709639999999432</v>
      </c>
      <c r="BA164" s="171">
        <v>35.262999999999565</v>
      </c>
      <c r="BB164" s="171">
        <v>35.796000000000483</v>
      </c>
      <c r="BC164" s="171">
        <v>36.311000000000149</v>
      </c>
      <c r="BD164" s="171">
        <v>36.80900000000095</v>
      </c>
    </row>
    <row r="165" spans="1:56" x14ac:dyDescent="0.2">
      <c r="A165" s="170" t="s">
        <v>209</v>
      </c>
      <c r="B165" s="171">
        <v>8.6400000000001889</v>
      </c>
      <c r="C165" s="171">
        <v>8.7110000000001691</v>
      </c>
      <c r="D165" s="171">
        <v>8.7900000000000276</v>
      </c>
      <c r="E165" s="171">
        <v>8.8739999999998815</v>
      </c>
      <c r="F165" s="171">
        <v>8.9619999999998683</v>
      </c>
      <c r="G165" s="171">
        <v>9.0519999999998806</v>
      </c>
      <c r="H165" s="171">
        <v>9.1409999999998011</v>
      </c>
      <c r="I165" s="171">
        <v>9.2279999999998434</v>
      </c>
      <c r="J165" s="171">
        <v>9.3169999999999806</v>
      </c>
      <c r="K165" s="171">
        <v>9.4040000000001331</v>
      </c>
      <c r="L165" s="171">
        <v>9.4889999999999723</v>
      </c>
      <c r="M165" s="171">
        <v>9.5729999999999063</v>
      </c>
      <c r="N165" s="171">
        <v>9.653000000000036</v>
      </c>
      <c r="O165" s="171">
        <v>9.7309999999999839</v>
      </c>
      <c r="P165" s="171">
        <v>9.8019999999999516</v>
      </c>
      <c r="Q165" s="171">
        <v>9.8670000000000258</v>
      </c>
      <c r="R165" s="171">
        <v>9.9229999999999681</v>
      </c>
      <c r="S165" s="171">
        <v>9.9690000000000332</v>
      </c>
      <c r="T165" s="171">
        <v>10.012999999999966</v>
      </c>
      <c r="U165" s="171">
        <v>10.066000000000036</v>
      </c>
      <c r="V165" s="171">
        <v>10.131999999999987</v>
      </c>
      <c r="W165" s="171">
        <v>10.219000000000047</v>
      </c>
      <c r="X165" s="171">
        <v>10.318999999999932</v>
      </c>
      <c r="Y165" s="171">
        <v>10.414999999999933</v>
      </c>
      <c r="Z165" s="171">
        <v>10.481999999999969</v>
      </c>
      <c r="AA165" s="171">
        <v>10.503999999999948</v>
      </c>
      <c r="AB165" s="171">
        <v>10.476000000000116</v>
      </c>
      <c r="AC165" s="171">
        <v>10.401000000000115</v>
      </c>
      <c r="AD165" s="171">
        <v>10.300000000000134</v>
      </c>
      <c r="AE165" s="171">
        <v>10.193999999999917</v>
      </c>
      <c r="AF165" s="171">
        <v>10.099999999999985</v>
      </c>
      <c r="AG165" s="171">
        <v>10.026000000000012</v>
      </c>
      <c r="AH165" s="171">
        <v>9.9670000000000805</v>
      </c>
      <c r="AI165" s="171">
        <v>9.9170000000000371</v>
      </c>
      <c r="AJ165" s="171">
        <v>9.8730000000000633</v>
      </c>
      <c r="AK165" s="171">
        <v>9.8309999999998858</v>
      </c>
      <c r="AL165" s="171">
        <v>9.7909999999999435</v>
      </c>
      <c r="AM165" s="171">
        <v>9.7539999999999143</v>
      </c>
      <c r="AN165" s="171">
        <v>9.7210000000000214</v>
      </c>
      <c r="AO165" s="171">
        <v>9.6870000000000207</v>
      </c>
      <c r="AP165" s="171">
        <v>9.654000000000071</v>
      </c>
      <c r="AQ165" s="171">
        <v>9.6189999999999785</v>
      </c>
      <c r="AR165" s="171">
        <v>9.5830000000000268</v>
      </c>
      <c r="AS165" s="171">
        <v>9.5470000000001018</v>
      </c>
      <c r="AT165" s="171">
        <v>9.5120000000000058</v>
      </c>
      <c r="AU165" s="171">
        <v>9.4790000000000223</v>
      </c>
      <c r="AV165" s="171">
        <v>9.4490000000000105</v>
      </c>
      <c r="AW165" s="171">
        <v>9.4199999999999591</v>
      </c>
      <c r="AX165" s="171">
        <v>9.3909999999999378</v>
      </c>
      <c r="AY165" s="171">
        <v>9.3629999999999196</v>
      </c>
      <c r="AZ165" s="171">
        <v>9.3339999999999819</v>
      </c>
      <c r="BA165" s="171">
        <v>9.3030000000000062</v>
      </c>
      <c r="BB165" s="171">
        <v>9.2710000000000896</v>
      </c>
      <c r="BC165" s="171">
        <v>9.2379999999999995</v>
      </c>
      <c r="BD165" s="171">
        <v>9.2050000000000249</v>
      </c>
    </row>
    <row r="166" spans="1:56" x14ac:dyDescent="0.2">
      <c r="A166" s="170" t="s">
        <v>219</v>
      </c>
      <c r="B166" s="171">
        <v>13.7890679999997</v>
      </c>
      <c r="C166" s="171">
        <v>14.211053000000037</v>
      </c>
      <c r="D166" s="171">
        <v>14.649817999999854</v>
      </c>
      <c r="E166" s="171">
        <v>15.109172999999815</v>
      </c>
      <c r="F166" s="171">
        <v>15.591959000000278</v>
      </c>
      <c r="G166" s="171">
        <v>16.100708000000321</v>
      </c>
      <c r="H166" s="171">
        <v>16.636011000000135</v>
      </c>
      <c r="I166" s="171">
        <v>17.195698999999831</v>
      </c>
      <c r="J166" s="171">
        <v>17.780215000000013</v>
      </c>
      <c r="K166" s="171">
        <v>18.391062000000616</v>
      </c>
      <c r="L166" s="171">
        <v>19.027491999999672</v>
      </c>
      <c r="M166" s="171">
        <v>19.691409999999937</v>
      </c>
      <c r="N166" s="171">
        <v>20.379756000000082</v>
      </c>
      <c r="O166" s="171">
        <v>21.079446000000548</v>
      </c>
      <c r="P166" s="171">
        <v>21.775449000000016</v>
      </c>
      <c r="Q166" s="171">
        <v>22.454000000000292</v>
      </c>
      <c r="R166" s="171">
        <v>23.110280999999482</v>
      </c>
      <c r="S166" s="171">
        <v>23.751042999999186</v>
      </c>
      <c r="T166" s="171">
        <v>24.382748000000042</v>
      </c>
      <c r="U166" s="171">
        <v>25.021349999999725</v>
      </c>
      <c r="V166" s="171">
        <v>25.677012000000133</v>
      </c>
      <c r="W166" s="171">
        <v>26.351784999999193</v>
      </c>
      <c r="X166" s="171">
        <v>27.045540000001044</v>
      </c>
      <c r="Y166" s="171">
        <v>27.761230000000079</v>
      </c>
      <c r="Z166" s="171">
        <v>28.499845999999334</v>
      </c>
      <c r="AA166" s="171">
        <v>29.26743199999963</v>
      </c>
      <c r="AB166" s="171">
        <v>30.062957999999295</v>
      </c>
      <c r="AC166" s="171">
        <v>30.890044000000568</v>
      </c>
      <c r="AD166" s="171">
        <v>31.748444000000525</v>
      </c>
      <c r="AE166" s="171">
        <v>32.637662999999407</v>
      </c>
      <c r="AF166" s="171">
        <v>33.557266999999946</v>
      </c>
      <c r="AG166" s="171">
        <v>34.506470999999394</v>
      </c>
      <c r="AH166" s="171">
        <v>35.48499800000009</v>
      </c>
      <c r="AI166" s="171">
        <v>36.491679000000055</v>
      </c>
      <c r="AJ166" s="171">
        <v>37.525613999999408</v>
      </c>
      <c r="AK166" s="171">
        <v>38.583730999999887</v>
      </c>
      <c r="AL166" s="171">
        <v>39.666278000000972</v>
      </c>
      <c r="AM166" s="171">
        <v>40.770265000000137</v>
      </c>
      <c r="AN166" s="171">
        <v>41.890007999999156</v>
      </c>
      <c r="AO166" s="171">
        <v>43.019765999999898</v>
      </c>
      <c r="AP166" s="171">
        <v>44.153190999999737</v>
      </c>
      <c r="AQ166" s="171">
        <v>45.291700000000212</v>
      </c>
      <c r="AR166" s="171">
        <v>46.43602599999889</v>
      </c>
      <c r="AS166" s="171">
        <v>47.578705999999677</v>
      </c>
      <c r="AT166" s="171">
        <v>48.714586999999291</v>
      </c>
      <c r="AU166" s="171">
        <v>49.838489000000337</v>
      </c>
      <c r="AV166" s="171">
        <v>50.946807999999336</v>
      </c>
      <c r="AW166" s="171">
        <v>52.046374000000085</v>
      </c>
      <c r="AX166" s="171">
        <v>53.158529000000399</v>
      </c>
      <c r="AY166" s="171">
        <v>54.313100999999065</v>
      </c>
      <c r="AZ166" s="171">
        <v>55.530977000001144</v>
      </c>
      <c r="BA166" s="171">
        <v>59.313000000000635</v>
      </c>
      <c r="BB166" s="171">
        <v>60.732999999998285</v>
      </c>
      <c r="BC166" s="171">
        <v>62.173999999999701</v>
      </c>
      <c r="BD166" s="171">
        <v>63.630999999999617</v>
      </c>
    </row>
    <row r="167" spans="1:56" x14ac:dyDescent="0.2">
      <c r="A167" s="170" t="s">
        <v>208</v>
      </c>
      <c r="B167" s="171">
        <v>4.2575099999999972</v>
      </c>
      <c r="C167" s="171">
        <v>4.3884600000000873</v>
      </c>
      <c r="D167" s="171">
        <v>4.5251099999999109</v>
      </c>
      <c r="E167" s="171">
        <v>4.6644399999999253</v>
      </c>
      <c r="F167" s="171">
        <v>4.8023500000000379</v>
      </c>
      <c r="G167" s="171">
        <v>4.9362099999999947</v>
      </c>
      <c r="H167" s="171">
        <v>5.064669999999948</v>
      </c>
      <c r="I167" s="171">
        <v>5.1895400000001199</v>
      </c>
      <c r="J167" s="171">
        <v>5.3152699999999458</v>
      </c>
      <c r="K167" s="171">
        <v>5.448110000000141</v>
      </c>
      <c r="L167" s="171">
        <v>5.5926499999999688</v>
      </c>
      <c r="M167" s="171">
        <v>5.7503399999998326</v>
      </c>
      <c r="N167" s="171">
        <v>5.9200599999999879</v>
      </c>
      <c r="O167" s="171">
        <v>6.1004900000001019</v>
      </c>
      <c r="P167" s="171">
        <v>6.2893299999999615</v>
      </c>
      <c r="Q167" s="171">
        <v>6.484739999999837</v>
      </c>
      <c r="R167" s="171">
        <v>6.6861600000000969</v>
      </c>
      <c r="S167" s="171">
        <v>6.8938999999999968</v>
      </c>
      <c r="T167" s="171">
        <v>7.1079800000001665</v>
      </c>
      <c r="U167" s="171">
        <v>7.3286000000000486</v>
      </c>
      <c r="V167" s="171">
        <v>7.5556199999999754</v>
      </c>
      <c r="W167" s="171">
        <v>7.7896499999998445</v>
      </c>
      <c r="X167" s="171">
        <v>8.0297299999999296</v>
      </c>
      <c r="Y167" s="171">
        <v>8.2721700000001555</v>
      </c>
      <c r="Z167" s="171">
        <v>8.5121700000001272</v>
      </c>
      <c r="AA167" s="171">
        <v>8.746610000000274</v>
      </c>
      <c r="AB167" s="171">
        <v>8.9740800000002086</v>
      </c>
      <c r="AC167" s="171">
        <v>9.1965299999997594</v>
      </c>
      <c r="AD167" s="171">
        <v>9.4183900000000875</v>
      </c>
      <c r="AE167" s="171">
        <v>9.6459599999999579</v>
      </c>
      <c r="AF167" s="171">
        <v>9.8840500000001033</v>
      </c>
      <c r="AG167" s="171">
        <v>10.134500000000129</v>
      </c>
      <c r="AH167" s="171">
        <v>10.396900000000064</v>
      </c>
      <c r="AI167" s="171">
        <v>10.671000000000102</v>
      </c>
      <c r="AJ167" s="171">
        <v>10.955900000000062</v>
      </c>
      <c r="AK167" s="171">
        <v>11.251300000000063</v>
      </c>
      <c r="AL167" s="171">
        <v>11.55679999999982</v>
      </c>
      <c r="AM167" s="171">
        <v>11.873599999999929</v>
      </c>
      <c r="AN167" s="171">
        <v>12.204000000000054</v>
      </c>
      <c r="AO167" s="171">
        <v>12.550899999999901</v>
      </c>
      <c r="AP167" s="171">
        <v>12.916200000000035</v>
      </c>
      <c r="AQ167" s="171">
        <v>13.300899999999821</v>
      </c>
      <c r="AR167" s="171">
        <v>13.703500000000068</v>
      </c>
      <c r="AS167" s="171">
        <v>14.120299999999908</v>
      </c>
      <c r="AT167" s="171">
        <v>14.546100000000125</v>
      </c>
      <c r="AU167" s="171">
        <v>14.97700000000002</v>
      </c>
      <c r="AV167" s="171">
        <v>15.411600000000607</v>
      </c>
      <c r="AW167" s="171">
        <v>15.850599999999968</v>
      </c>
      <c r="AX167" s="171">
        <v>16.294269999999678</v>
      </c>
      <c r="AY167" s="171">
        <v>16.743859000000167</v>
      </c>
      <c r="AZ167" s="171">
        <v>17.200153999999394</v>
      </c>
      <c r="BA167" s="171">
        <v>17.662999999999577</v>
      </c>
      <c r="BB167" s="171">
        <v>18.131999999999884</v>
      </c>
      <c r="BC167" s="171">
        <v>18.606999999999665</v>
      </c>
      <c r="BD167" s="171">
        <v>19.08900000000056</v>
      </c>
    </row>
    <row r="168" spans="1:56" x14ac:dyDescent="0.2">
      <c r="A168" s="170" t="s">
        <v>212</v>
      </c>
      <c r="B168" s="171">
        <v>2.0722900000000233</v>
      </c>
      <c r="C168" s="171">
        <v>2.110970000000016</v>
      </c>
      <c r="D168" s="171">
        <v>2.1505199999999798</v>
      </c>
      <c r="E168" s="171">
        <v>2.1896399999999434</v>
      </c>
      <c r="F168" s="171">
        <v>2.2264000000000288</v>
      </c>
      <c r="G168" s="171">
        <v>2.2597499999999</v>
      </c>
      <c r="H168" s="171">
        <v>2.2888900000000434</v>
      </c>
      <c r="I168" s="171">
        <v>2.315009999999984</v>
      </c>
      <c r="J168" s="171">
        <v>2.3414300000000003</v>
      </c>
      <c r="K168" s="171">
        <v>2.3726099999999422</v>
      </c>
      <c r="L168" s="171">
        <v>2.4116999999999202</v>
      </c>
      <c r="M168" s="171">
        <v>2.4603900000000229</v>
      </c>
      <c r="N168" s="171">
        <v>2.5175800000000246</v>
      </c>
      <c r="O168" s="171">
        <v>2.5802600000000289</v>
      </c>
      <c r="P168" s="171">
        <v>2.6439500000000495</v>
      </c>
      <c r="Q168" s="171">
        <v>2.7055300000000142</v>
      </c>
      <c r="R168" s="171">
        <v>2.7635900000000166</v>
      </c>
      <c r="S168" s="171">
        <v>2.819600000000023</v>
      </c>
      <c r="T168" s="171">
        <v>2.8768900000000381</v>
      </c>
      <c r="U168" s="171">
        <v>2.9402599999999923</v>
      </c>
      <c r="V168" s="171">
        <v>3.0129500000000866</v>
      </c>
      <c r="W168" s="171">
        <v>3.0965700000001259</v>
      </c>
      <c r="X168" s="171">
        <v>3.1894300000000086</v>
      </c>
      <c r="Y168" s="171">
        <v>3.2875900000000224</v>
      </c>
      <c r="Z168" s="171">
        <v>3.385350000000134</v>
      </c>
      <c r="AA168" s="171">
        <v>3.478779999999936</v>
      </c>
      <c r="AB168" s="171">
        <v>3.5661300000001761</v>
      </c>
      <c r="AC168" s="171">
        <v>3.6491399999998539</v>
      </c>
      <c r="AD168" s="171">
        <v>3.7314399999998575</v>
      </c>
      <c r="AE168" s="171">
        <v>3.8184599999999582</v>
      </c>
      <c r="AF168" s="171">
        <v>3.9139599999999661</v>
      </c>
      <c r="AG168" s="171">
        <v>4.018779999999885</v>
      </c>
      <c r="AH168" s="171">
        <v>4.131209999999947</v>
      </c>
      <c r="AI168" s="171">
        <v>4.2493000000000407</v>
      </c>
      <c r="AJ168" s="171">
        <v>4.3700400000001984</v>
      </c>
      <c r="AK168" s="171">
        <v>4.4910400000000275</v>
      </c>
      <c r="AL168" s="171">
        <v>4.6118999999999248</v>
      </c>
      <c r="AM168" s="171">
        <v>4.7325299999999801</v>
      </c>
      <c r="AN168" s="171">
        <v>4.8511100000000305</v>
      </c>
      <c r="AO168" s="171">
        <v>4.965519999999958</v>
      </c>
      <c r="AP168" s="171">
        <v>5.0742499999999851</v>
      </c>
      <c r="AQ168" s="171">
        <v>5.1760200000000642</v>
      </c>
      <c r="AR168" s="171">
        <v>5.2709599999999668</v>
      </c>
      <c r="AS168" s="171">
        <v>5.3608400000000538</v>
      </c>
      <c r="AT168" s="171">
        <v>5.448340000000055</v>
      </c>
      <c r="AU168" s="171">
        <v>5.5352600000000178</v>
      </c>
      <c r="AV168" s="171">
        <v>5.6224499999999686</v>
      </c>
      <c r="AW168" s="171">
        <v>5.7088400000000128</v>
      </c>
      <c r="AX168" s="171">
        <v>5.7919009999999549</v>
      </c>
      <c r="AY168" s="171">
        <v>5.868103999999926</v>
      </c>
      <c r="AZ168" s="171">
        <v>5.9350529999999555</v>
      </c>
      <c r="BA168" s="171">
        <v>5.9919999999999689</v>
      </c>
      <c r="BB168" s="171">
        <v>6.0400000000000622</v>
      </c>
      <c r="BC168" s="171">
        <v>6.0810000000000839</v>
      </c>
      <c r="BD168" s="171">
        <v>6.1190000000000087</v>
      </c>
    </row>
    <row r="169" spans="1:56" x14ac:dyDescent="0.2">
      <c r="A169" s="170" t="s">
        <v>200</v>
      </c>
      <c r="B169" s="171">
        <v>4.8840000000000437E-3</v>
      </c>
      <c r="C169" s="171">
        <v>4.9520000000000302E-3</v>
      </c>
      <c r="D169" s="171">
        <v>5.0180000000000641E-3</v>
      </c>
      <c r="E169" s="171">
        <v>5.077000000000071E-3</v>
      </c>
      <c r="F169" s="171">
        <v>5.1329999999999458E-3</v>
      </c>
      <c r="G169" s="171">
        <v>5.1749999999999166E-3</v>
      </c>
      <c r="H169" s="171">
        <v>5.214000000000012E-3</v>
      </c>
      <c r="I169" s="171">
        <v>5.2409999999999514E-3</v>
      </c>
      <c r="J169" s="171">
        <v>5.261999999999949E-3</v>
      </c>
      <c r="K169" s="171">
        <v>5.2879999999999976E-3</v>
      </c>
      <c r="L169" s="171">
        <v>5.3269999999999533E-3</v>
      </c>
      <c r="M169" s="171">
        <v>5.3780000000000954E-3</v>
      </c>
      <c r="N169" s="171">
        <v>5.4349999999999798E-3</v>
      </c>
      <c r="O169" s="171">
        <v>5.4999999999998791E-3</v>
      </c>
      <c r="P169" s="171">
        <v>5.5479999999998699E-3</v>
      </c>
      <c r="Q169" s="171">
        <v>5.5829999999999066E-3</v>
      </c>
      <c r="R169" s="171">
        <v>5.5990000000000449E-3</v>
      </c>
      <c r="S169" s="171">
        <v>5.6009999999999515E-3</v>
      </c>
      <c r="T169" s="171">
        <v>5.5929999999999643E-3</v>
      </c>
      <c r="U169" s="171">
        <v>5.5639999999999492E-3</v>
      </c>
      <c r="V169" s="171">
        <v>5.534999999999954E-3</v>
      </c>
      <c r="W169" s="171">
        <v>5.4889999999999523E-3</v>
      </c>
      <c r="X169" s="171">
        <v>5.4390000000000133E-3</v>
      </c>
      <c r="Y169" s="171">
        <v>5.3759999999998045E-3</v>
      </c>
      <c r="Z169" s="171">
        <v>5.325999999999732E-3</v>
      </c>
      <c r="AA169" s="171">
        <v>5.288999999999767E-3</v>
      </c>
      <c r="AB169" s="171">
        <v>5.2639999999999805E-3</v>
      </c>
      <c r="AC169" s="171">
        <v>5.2510000000000247E-3</v>
      </c>
      <c r="AD169" s="171">
        <v>5.2410000000000919E-3</v>
      </c>
      <c r="AE169" s="171">
        <v>5.2009999999999444E-3</v>
      </c>
      <c r="AF169" s="171">
        <v>5.114000000000043E-3</v>
      </c>
      <c r="AG169" s="171">
        <v>4.9720000000001568E-3</v>
      </c>
      <c r="AH169" s="171">
        <v>4.791999999999982E-3</v>
      </c>
      <c r="AI169" s="171">
        <v>4.5859999999999686E-3</v>
      </c>
      <c r="AJ169" s="171">
        <v>4.4079999999999502E-3</v>
      </c>
      <c r="AK169" s="171">
        <v>4.2750000000000305E-3</v>
      </c>
      <c r="AL169" s="171">
        <v>4.2009999999999556E-3</v>
      </c>
      <c r="AM169" s="171">
        <v>4.1649999999999578E-3</v>
      </c>
      <c r="AN169" s="171">
        <v>4.1660000000001323E-3</v>
      </c>
      <c r="AO169" s="171">
        <v>4.1759999999998829E-3</v>
      </c>
      <c r="AP169" s="171">
        <v>4.1770000000002248E-3</v>
      </c>
      <c r="AQ169" s="171">
        <v>4.1520000000000749E-3</v>
      </c>
      <c r="AR169" s="171">
        <v>4.1170000000000807E-3</v>
      </c>
      <c r="AS169" s="171">
        <v>4.0809999999999414E-3</v>
      </c>
      <c r="AT169" s="171">
        <v>4.0540000000000471E-3</v>
      </c>
      <c r="AU169" s="171">
        <v>4.0339999999998996E-3</v>
      </c>
      <c r="AV169" s="171">
        <v>4.0349999999998738E-3</v>
      </c>
      <c r="AW169" s="171">
        <v>4.0490000000000135E-3</v>
      </c>
      <c r="AX169" s="171">
        <v>4.0739999999999717E-3</v>
      </c>
      <c r="AY169" s="171">
        <v>4.0960000000000484E-3</v>
      </c>
      <c r="AZ169" s="171">
        <v>4.1260000000000047E-3</v>
      </c>
      <c r="BA169" s="171">
        <v>3.9999999999998995E-3</v>
      </c>
      <c r="BB169" s="171">
        <v>3.9999999999999073E-3</v>
      </c>
      <c r="BC169" s="171">
        <v>4.000000000000092E-3</v>
      </c>
      <c r="BD169" s="171">
        <v>3.9999999999998639E-3</v>
      </c>
    </row>
    <row r="170" spans="1:56" x14ac:dyDescent="0.2">
      <c r="A170" s="170" t="s">
        <v>213</v>
      </c>
      <c r="B170" s="171">
        <v>0.16028999999999771</v>
      </c>
      <c r="C170" s="171">
        <v>0.16621200000000089</v>
      </c>
      <c r="D170" s="171">
        <v>0.17259799999000053</v>
      </c>
      <c r="E170" s="171">
        <v>0.17934900003000098</v>
      </c>
      <c r="F170" s="171">
        <v>0.18633199999000072</v>
      </c>
      <c r="G170" s="171">
        <v>0.19344500000000231</v>
      </c>
      <c r="H170" s="171">
        <v>0.20063999994999793</v>
      </c>
      <c r="I170" s="171">
        <v>0.20793699997000167</v>
      </c>
      <c r="J170" s="171">
        <v>0.21534700001000162</v>
      </c>
      <c r="K170" s="171">
        <v>0.22289700000000318</v>
      </c>
      <c r="L170" s="171">
        <v>0.23060700000000098</v>
      </c>
      <c r="M170" s="171">
        <v>0.23847899999000421</v>
      </c>
      <c r="N170" s="171">
        <v>0.2464929999500016</v>
      </c>
      <c r="O170" s="171">
        <v>0.2545960000400006</v>
      </c>
      <c r="P170" s="171">
        <v>0.26270900000999492</v>
      </c>
      <c r="Q170" s="171">
        <v>0.27080099999999674</v>
      </c>
      <c r="R170" s="171">
        <v>0.27883799997999759</v>
      </c>
      <c r="S170" s="171">
        <v>0.28686300001999449</v>
      </c>
      <c r="T170" s="171">
        <v>0.29496399997999506</v>
      </c>
      <c r="U170" s="171">
        <v>0.3032530000000076</v>
      </c>
      <c r="V170" s="171">
        <v>0.31184000000000361</v>
      </c>
      <c r="W170" s="171">
        <v>0.32075299997999751</v>
      </c>
      <c r="X170" s="171">
        <v>0.32995299997999328</v>
      </c>
      <c r="Y170" s="171">
        <v>0.33945600003000648</v>
      </c>
      <c r="Z170" s="171">
        <v>0.34922500000999696</v>
      </c>
      <c r="AA170" s="171">
        <v>0.3592249999999908</v>
      </c>
      <c r="AB170" s="171">
        <v>0.36946900000999333</v>
      </c>
      <c r="AC170" s="171">
        <v>0.37994699994999281</v>
      </c>
      <c r="AD170" s="171">
        <v>0.3906430000199968</v>
      </c>
      <c r="AE170" s="171">
        <v>0.40153799994999761</v>
      </c>
      <c r="AF170" s="171">
        <v>0.412609000000002</v>
      </c>
      <c r="AG170" s="171">
        <v>0.42385299994999498</v>
      </c>
      <c r="AH170" s="171">
        <v>0.43526199999000181</v>
      </c>
      <c r="AI170" s="171">
        <v>0.44676900001000669</v>
      </c>
      <c r="AJ170" s="171">
        <v>0.4583240000299999</v>
      </c>
      <c r="AK170" s="171">
        <v>0.46988500000000583</v>
      </c>
      <c r="AL170" s="171">
        <v>0.48142200002999314</v>
      </c>
      <c r="AM170" s="171">
        <v>0.49294000003999527</v>
      </c>
      <c r="AN170" s="171">
        <v>0.5044770000199994</v>
      </c>
      <c r="AO170" s="171">
        <v>0.51607900000000428</v>
      </c>
      <c r="AP170" s="171">
        <v>0.52778999999999165</v>
      </c>
      <c r="AQ170" s="171">
        <v>0.53961399999999982</v>
      </c>
      <c r="AR170" s="171">
        <v>0.55153100000000577</v>
      </c>
      <c r="AS170" s="171">
        <v>0.56351300000000326</v>
      </c>
      <c r="AT170" s="171">
        <v>0.57550400000000368</v>
      </c>
      <c r="AU170" s="171">
        <v>0.5874819999999924</v>
      </c>
      <c r="AV170" s="171">
        <v>0.59941900000000425</v>
      </c>
      <c r="AW170" s="171">
        <v>0.61134300000000774</v>
      </c>
      <c r="AX170" s="171">
        <v>0.62328100000000208</v>
      </c>
      <c r="AY170" s="171">
        <v>0.63525400000001142</v>
      </c>
      <c r="AZ170" s="171">
        <v>0.64729699999999768</v>
      </c>
      <c r="BA170" s="171">
        <v>0.66000000000000947</v>
      </c>
      <c r="BB170" s="171">
        <v>0.67199999999999216</v>
      </c>
      <c r="BC170" s="171">
        <v>0.6840000000000096</v>
      </c>
      <c r="BD170" s="171">
        <v>0.6959999999999984</v>
      </c>
    </row>
    <row r="171" spans="1:56" x14ac:dyDescent="0.2">
      <c r="A171" s="170" t="s">
        <v>211</v>
      </c>
      <c r="B171" s="171">
        <v>2.6922599997001053</v>
      </c>
      <c r="C171" s="171">
        <v>2.7457800004000776</v>
      </c>
      <c r="D171" s="171">
        <v>2.80303000049997</v>
      </c>
      <c r="E171" s="171">
        <v>2.8637400004000186</v>
      </c>
      <c r="F171" s="171">
        <v>2.927469999899952</v>
      </c>
      <c r="G171" s="171">
        <v>2.9938800002000412</v>
      </c>
      <c r="H171" s="171">
        <v>3.0629599994999088</v>
      </c>
      <c r="I171" s="171">
        <v>3.1348000002999168</v>
      </c>
      <c r="J171" s="171">
        <v>3.2092600002000427</v>
      </c>
      <c r="K171" s="171">
        <v>3.2861800000000136</v>
      </c>
      <c r="L171" s="171">
        <v>3.3654399999999045</v>
      </c>
      <c r="M171" s="171">
        <v>3.4452799999998764</v>
      </c>
      <c r="N171" s="171">
        <v>3.5254000000000909</v>
      </c>
      <c r="O171" s="171">
        <v>3.6087500000001183</v>
      </c>
      <c r="P171" s="171">
        <v>3.6994699999999496</v>
      </c>
      <c r="Q171" s="171">
        <v>3.7995500000000639</v>
      </c>
      <c r="R171" s="171">
        <v>3.9124399999998829</v>
      </c>
      <c r="S171" s="171">
        <v>4.0346699999999451</v>
      </c>
      <c r="T171" s="171">
        <v>4.1529800000000616</v>
      </c>
      <c r="U171" s="171">
        <v>4.2494700000000272</v>
      </c>
      <c r="V171" s="171">
        <v>4.3122499999998931</v>
      </c>
      <c r="W171" s="171">
        <v>4.3372399999999178</v>
      </c>
      <c r="X171" s="171">
        <v>4.3313299999999941</v>
      </c>
      <c r="Y171" s="171">
        <v>4.3072999999998061</v>
      </c>
      <c r="Z171" s="171">
        <v>4.2836200000001003</v>
      </c>
      <c r="AA171" s="171">
        <v>4.2748200000000951</v>
      </c>
      <c r="AB171" s="171">
        <v>4.2823499999998305</v>
      </c>
      <c r="AC171" s="171">
        <v>4.3054499999999161</v>
      </c>
      <c r="AD171" s="171">
        <v>4.3536499999999565</v>
      </c>
      <c r="AE171" s="171">
        <v>4.4378000000001396</v>
      </c>
      <c r="AF171" s="171">
        <v>4.5642999999999931</v>
      </c>
      <c r="AG171" s="171">
        <v>4.739150000000099</v>
      </c>
      <c r="AH171" s="171">
        <v>4.9572199999999125</v>
      </c>
      <c r="AI171" s="171">
        <v>5.1995499999999808</v>
      </c>
      <c r="AJ171" s="171">
        <v>5.4396899999998372</v>
      </c>
      <c r="AK171" s="171">
        <v>5.6583799999998972</v>
      </c>
      <c r="AL171" s="171">
        <v>5.8486899999997943</v>
      </c>
      <c r="AM171" s="171">
        <v>6.0154199999999953</v>
      </c>
      <c r="AN171" s="171">
        <v>6.1653700000001255</v>
      </c>
      <c r="AO171" s="171">
        <v>6.3102599999997961</v>
      </c>
      <c r="AP171" s="171">
        <v>6.4587200000002118</v>
      </c>
      <c r="AQ171" s="171">
        <v>6.6116899999998715</v>
      </c>
      <c r="AR171" s="171">
        <v>6.7661000000000664</v>
      </c>
      <c r="AS171" s="171">
        <v>6.9220800000002516</v>
      </c>
      <c r="AT171" s="171">
        <v>7.079160000000142</v>
      </c>
      <c r="AU171" s="171">
        <v>7.2370199999994975</v>
      </c>
      <c r="AV171" s="171">
        <v>7.3961900000000877</v>
      </c>
      <c r="AW171" s="171">
        <v>7.5572100000000972</v>
      </c>
      <c r="AX171" s="171">
        <v>7.7197289999999601</v>
      </c>
      <c r="AY171" s="171">
        <v>7.8831229999996637</v>
      </c>
      <c r="AZ171" s="171">
        <v>8.0469309999998373</v>
      </c>
      <c r="BA171" s="171">
        <v>8.211000000000217</v>
      </c>
      <c r="BB171" s="171">
        <v>8.3759999999999284</v>
      </c>
      <c r="BC171" s="171">
        <v>8.540999999999741</v>
      </c>
      <c r="BD171" s="171">
        <v>8.7070000000000149</v>
      </c>
    </row>
    <row r="172" spans="1:56" x14ac:dyDescent="0.2">
      <c r="A172" s="170" t="s">
        <v>120</v>
      </c>
      <c r="B172" s="171">
        <v>3.6685899999999902</v>
      </c>
      <c r="C172" s="171">
        <v>3.7651700000001145</v>
      </c>
      <c r="D172" s="171">
        <v>3.8619299999999299</v>
      </c>
      <c r="E172" s="171">
        <v>3.9583200000000107</v>
      </c>
      <c r="F172" s="171">
        <v>4.0537100000000965</v>
      </c>
      <c r="G172" s="171">
        <v>4.1475199999999957</v>
      </c>
      <c r="H172" s="171">
        <v>4.2396800000000034</v>
      </c>
      <c r="I172" s="171">
        <v>4.3299599999999288</v>
      </c>
      <c r="J172" s="171">
        <v>4.4175200000000432</v>
      </c>
      <c r="K172" s="171">
        <v>4.5013199999999109</v>
      </c>
      <c r="L172" s="171">
        <v>4.5807000000000659</v>
      </c>
      <c r="M172" s="171">
        <v>4.6553600000000319</v>
      </c>
      <c r="N172" s="171">
        <v>4.7257199999998782</v>
      </c>
      <c r="O172" s="171">
        <v>4.7928999999999862</v>
      </c>
      <c r="P172" s="171">
        <v>4.8585299999999183</v>
      </c>
      <c r="Q172" s="171">
        <v>4.9238600000001274</v>
      </c>
      <c r="R172" s="171">
        <v>4.9889399999999391</v>
      </c>
      <c r="S172" s="171">
        <v>5.0537099999999597</v>
      </c>
      <c r="T172" s="171">
        <v>5.1190299999999871</v>
      </c>
      <c r="U172" s="171">
        <v>5.1859399999999605</v>
      </c>
      <c r="V172" s="171">
        <v>5.2549799999999642</v>
      </c>
      <c r="W172" s="171">
        <v>5.3266599999999587</v>
      </c>
      <c r="X172" s="171">
        <v>5.4003299999999914</v>
      </c>
      <c r="Y172" s="171">
        <v>5.4739999999999043</v>
      </c>
      <c r="Z172" s="171">
        <v>5.5449400000000209</v>
      </c>
      <c r="AA172" s="171">
        <v>5.6111100000000036</v>
      </c>
      <c r="AB172" s="171">
        <v>5.6719300000000246</v>
      </c>
      <c r="AC172" s="171">
        <v>5.7277599999999262</v>
      </c>
      <c r="AD172" s="171">
        <v>5.7787099999997844</v>
      </c>
      <c r="AE172" s="171">
        <v>5.825189999999842</v>
      </c>
      <c r="AF172" s="171">
        <v>5.8676299999999912</v>
      </c>
      <c r="AG172" s="171">
        <v>5.9059600000000581</v>
      </c>
      <c r="AH172" s="171">
        <v>5.9402999999998434</v>
      </c>
      <c r="AI172" s="171">
        <v>5.9715300000001426</v>
      </c>
      <c r="AJ172" s="171">
        <v>6.0007700000001094</v>
      </c>
      <c r="AK172" s="171">
        <v>6.0289600000000689</v>
      </c>
      <c r="AL172" s="171">
        <v>6.05647999999987</v>
      </c>
      <c r="AM172" s="171">
        <v>6.0834800000000095</v>
      </c>
      <c r="AN172" s="171">
        <v>6.1103000000000138</v>
      </c>
      <c r="AO172" s="171">
        <v>6.1372799999999019</v>
      </c>
      <c r="AP172" s="171">
        <v>6.1646300000000132</v>
      </c>
      <c r="AQ172" s="171">
        <v>6.1925599999999301</v>
      </c>
      <c r="AR172" s="171">
        <v>6.2212499999997464</v>
      </c>
      <c r="AS172" s="171">
        <v>6.2507799999999296</v>
      </c>
      <c r="AT172" s="171">
        <v>6.2811900000000795</v>
      </c>
      <c r="AU172" s="171">
        <v>6.3124799999998178</v>
      </c>
      <c r="AV172" s="171">
        <v>6.3447200000001764</v>
      </c>
      <c r="AW172" s="171">
        <v>6.3778499999998335</v>
      </c>
      <c r="AX172" s="171">
        <v>6.411558000000058</v>
      </c>
      <c r="AY172" s="171">
        <v>6.4454050000000445</v>
      </c>
      <c r="AZ172" s="171">
        <v>6.4790660000003122</v>
      </c>
      <c r="BA172" s="171">
        <v>6.5129999999998116</v>
      </c>
      <c r="BB172" s="171">
        <v>6.5460000000002712</v>
      </c>
      <c r="BC172" s="171">
        <v>6.5779999999999061</v>
      </c>
      <c r="BD172" s="171">
        <v>6.6099999999999159</v>
      </c>
    </row>
    <row r="173" spans="1:56" x14ac:dyDescent="0.2">
      <c r="A173" s="170" t="s">
        <v>214</v>
      </c>
      <c r="B173" s="171">
        <v>3.4445499997000493</v>
      </c>
      <c r="C173" s="171">
        <v>3.4703199998999499</v>
      </c>
      <c r="D173" s="171">
        <v>3.4750200002000913</v>
      </c>
      <c r="E173" s="171">
        <v>3.5060099994999026</v>
      </c>
      <c r="F173" s="171">
        <v>3.6274999997999364</v>
      </c>
      <c r="G173" s="171">
        <v>3.8803200000000673</v>
      </c>
      <c r="H173" s="171">
        <v>4.2894699999999295</v>
      </c>
      <c r="I173" s="171">
        <v>4.8273599999999695</v>
      </c>
      <c r="J173" s="171">
        <v>5.4177400000000819</v>
      </c>
      <c r="K173" s="171">
        <v>5.9536100000000554</v>
      </c>
      <c r="L173" s="171">
        <v>6.3591300000000599</v>
      </c>
      <c r="M173" s="171">
        <v>6.6048700000000702</v>
      </c>
      <c r="N173" s="171">
        <v>6.7164499999996981</v>
      </c>
      <c r="O173" s="171">
        <v>6.7402200000001695</v>
      </c>
      <c r="P173" s="171">
        <v>6.7479300000001343</v>
      </c>
      <c r="Q173" s="171">
        <v>6.7917199999998843</v>
      </c>
      <c r="R173" s="171">
        <v>6.8873700000004501</v>
      </c>
      <c r="S173" s="171">
        <v>7.018109999999762</v>
      </c>
      <c r="T173" s="171">
        <v>7.1653000000000828</v>
      </c>
      <c r="U173" s="171">
        <v>7.2984200000000294</v>
      </c>
      <c r="V173" s="171">
        <v>7.3973499999999497</v>
      </c>
      <c r="W173" s="171">
        <v>7.455939999999929</v>
      </c>
      <c r="X173" s="171">
        <v>7.4885399999999764</v>
      </c>
      <c r="Y173" s="171">
        <v>7.5198099999998886</v>
      </c>
      <c r="Z173" s="171">
        <v>7.5839500000000184</v>
      </c>
      <c r="AA173" s="171">
        <v>7.7048899999999385</v>
      </c>
      <c r="AB173" s="171">
        <v>7.892389999999879</v>
      </c>
      <c r="AC173" s="171">
        <v>8.1374800000000374</v>
      </c>
      <c r="AD173" s="171">
        <v>8.4223700000000594</v>
      </c>
      <c r="AE173" s="171">
        <v>8.7202300000000292</v>
      </c>
      <c r="AF173" s="171">
        <v>9.011479999999997</v>
      </c>
      <c r="AG173" s="171">
        <v>9.2908200000000054</v>
      </c>
      <c r="AH173" s="171">
        <v>9.5641699999999652</v>
      </c>
      <c r="AI173" s="171">
        <v>9.8364000000000651</v>
      </c>
      <c r="AJ173" s="171">
        <v>10.116199999999909</v>
      </c>
      <c r="AK173" s="171">
        <v>10.40990000000007</v>
      </c>
      <c r="AL173" s="171">
        <v>10.718299999999928</v>
      </c>
      <c r="AM173" s="171">
        <v>11.038599999999985</v>
      </c>
      <c r="AN173" s="171">
        <v>11.369300000000068</v>
      </c>
      <c r="AO173" s="171">
        <v>11.708000000000029</v>
      </c>
      <c r="AP173" s="171">
        <v>12.053199999999908</v>
      </c>
      <c r="AQ173" s="171">
        <v>12.404699999999961</v>
      </c>
      <c r="AR173" s="171">
        <v>12.763800000000105</v>
      </c>
      <c r="AS173" s="171">
        <v>13.132300000000035</v>
      </c>
      <c r="AT173" s="171">
        <v>13.513099999999973</v>
      </c>
      <c r="AU173" s="171">
        <v>13.908100000000008</v>
      </c>
      <c r="AV173" s="171">
        <v>14.317999999999866</v>
      </c>
      <c r="AW173" s="171">
        <v>14.742500000000016</v>
      </c>
      <c r="AX173" s="171">
        <v>15.18192500000014</v>
      </c>
      <c r="AY173" s="171">
        <v>15.636171000000008</v>
      </c>
      <c r="AZ173" s="171">
        <v>16.105174000000012</v>
      </c>
      <c r="BA173" s="171">
        <v>16.589000000000109</v>
      </c>
      <c r="BB173" s="171">
        <v>17.088000000000147</v>
      </c>
      <c r="BC173" s="171">
        <v>17.602000000000256</v>
      </c>
      <c r="BD173" s="171">
        <v>18.126999999999846</v>
      </c>
    </row>
    <row r="174" spans="1:56" x14ac:dyDescent="0.2">
      <c r="A174" s="170" t="s">
        <v>203</v>
      </c>
      <c r="B174" s="171">
        <v>5.4589999999999804E-3</v>
      </c>
      <c r="C174" s="171">
        <v>5.5499999999999343E-3</v>
      </c>
      <c r="D174" s="171">
        <v>5.6420000000000055E-3</v>
      </c>
      <c r="E174" s="171">
        <v>5.7400000000000133E-3</v>
      </c>
      <c r="F174" s="171">
        <v>5.8130000000000187E-3</v>
      </c>
      <c r="G174" s="171">
        <v>5.8829999999999733E-3</v>
      </c>
      <c r="H174" s="171">
        <v>5.9249999999999208E-3</v>
      </c>
      <c r="I174" s="171">
        <v>5.9570000000000187E-3</v>
      </c>
      <c r="J174" s="171">
        <v>5.9699999999999762E-3</v>
      </c>
      <c r="K174" s="171">
        <v>5.9869999999999785E-3</v>
      </c>
      <c r="L174" s="171">
        <v>6.000999999999982E-3</v>
      </c>
      <c r="M174" s="171">
        <v>6.019999999999969E-3</v>
      </c>
      <c r="N174" s="171">
        <v>6.0429999999999763E-3</v>
      </c>
      <c r="O174" s="171">
        <v>6.0520000000000166E-3</v>
      </c>
      <c r="P174" s="171">
        <v>6.0759999999999599E-3</v>
      </c>
      <c r="Q174" s="171">
        <v>6.1090000000000449E-3</v>
      </c>
      <c r="R174" s="171">
        <v>6.140000000000056E-3</v>
      </c>
      <c r="S174" s="171">
        <v>6.1800000000001029E-3</v>
      </c>
      <c r="T174" s="171">
        <v>6.2119999999999736E-3</v>
      </c>
      <c r="U174" s="171">
        <v>6.2510000000000933E-3</v>
      </c>
      <c r="V174" s="171">
        <v>6.2760000000000159E-3</v>
      </c>
      <c r="W174" s="171">
        <v>6.2939999999997737E-3</v>
      </c>
      <c r="X174" s="171">
        <v>6.3060000000002333E-3</v>
      </c>
      <c r="Y174" s="171">
        <v>6.3040000000000361E-3</v>
      </c>
      <c r="Z174" s="171">
        <v>6.3069999999999767E-3</v>
      </c>
      <c r="AA174" s="171">
        <v>6.3040000000000812E-3</v>
      </c>
      <c r="AB174" s="171">
        <v>6.2960000000000464E-3</v>
      </c>
      <c r="AC174" s="171">
        <v>6.2909999999999529E-3</v>
      </c>
      <c r="AD174" s="171">
        <v>6.2849999999998966E-3</v>
      </c>
      <c r="AE174" s="171">
        <v>6.2809999999999195E-3</v>
      </c>
      <c r="AF174" s="171">
        <v>6.2719999999999781E-3</v>
      </c>
      <c r="AG174" s="171">
        <v>6.2680000000001337E-3</v>
      </c>
      <c r="AH174" s="171">
        <v>6.2619999999998727E-3</v>
      </c>
      <c r="AI174" s="171">
        <v>6.2550000000001337E-3</v>
      </c>
      <c r="AJ174" s="171">
        <v>6.2589999999999634E-3</v>
      </c>
      <c r="AK174" s="171">
        <v>6.2610000000000608E-3</v>
      </c>
      <c r="AL174" s="171">
        <v>6.2599999999998516E-3</v>
      </c>
      <c r="AM174" s="171">
        <v>6.2610000000001154E-3</v>
      </c>
      <c r="AN174" s="171">
        <v>6.2689999999999873E-3</v>
      </c>
      <c r="AO174" s="171">
        <v>6.2769999999999233E-3</v>
      </c>
      <c r="AP174" s="171">
        <v>6.2740000000000556E-3</v>
      </c>
      <c r="AQ174" s="171">
        <v>6.2739999999999749E-3</v>
      </c>
      <c r="AR174" s="171">
        <v>6.2759999999999292E-3</v>
      </c>
      <c r="AS174" s="171">
        <v>6.2730000000000286E-3</v>
      </c>
      <c r="AT174" s="171">
        <v>6.2770000000000039E-3</v>
      </c>
      <c r="AU174" s="171">
        <v>6.289999999999951E-3</v>
      </c>
      <c r="AV174" s="171">
        <v>6.3050000000000016E-3</v>
      </c>
      <c r="AW174" s="171">
        <v>6.3200000000000808E-3</v>
      </c>
      <c r="AX174" s="171">
        <v>6.34200000000001E-3</v>
      </c>
      <c r="AY174" s="171">
        <v>6.3750000000000664E-3</v>
      </c>
      <c r="AZ174" s="171">
        <v>6.4070000000000342E-3</v>
      </c>
      <c r="BA174" s="171">
        <v>7.0000000000000001E-3</v>
      </c>
      <c r="BB174" s="171">
        <v>6.9999999999999273E-3</v>
      </c>
      <c r="BC174" s="171">
        <v>7.0000000000000253E-3</v>
      </c>
      <c r="BD174" s="171">
        <v>6.9999999999999993E-3</v>
      </c>
    </row>
    <row r="175" spans="1:56" x14ac:dyDescent="0.2">
      <c r="A175" s="170" t="s">
        <v>206</v>
      </c>
      <c r="B175" s="171">
        <v>7.4253000000001568E-2</v>
      </c>
      <c r="C175" s="171">
        <v>7.5988000000002845E-2</v>
      </c>
      <c r="D175" s="171">
        <v>7.7536999999999384E-2</v>
      </c>
      <c r="E175" s="171">
        <v>7.9022000000001674E-2</v>
      </c>
      <c r="F175" s="171">
        <v>8.0670000000002851E-2</v>
      </c>
      <c r="G175" s="171">
        <v>8.260699999999814E-2</v>
      </c>
      <c r="H175" s="171">
        <v>8.4884999999999558E-2</v>
      </c>
      <c r="I175" s="171">
        <v>8.7434000000000206E-2</v>
      </c>
      <c r="J175" s="171">
        <v>9.0088999999997102E-2</v>
      </c>
      <c r="K175" s="171">
        <v>9.2648999999998441E-2</v>
      </c>
      <c r="L175" s="171">
        <v>9.4949000000000117E-2</v>
      </c>
      <c r="M175" s="171">
        <v>9.6950000000001438E-2</v>
      </c>
      <c r="N175" s="171">
        <v>9.8705999999998767E-2</v>
      </c>
      <c r="O175" s="171">
        <v>0.10031800000000195</v>
      </c>
      <c r="P175" s="171">
        <v>0.10191499999999591</v>
      </c>
      <c r="Q175" s="171">
        <v>0.10363399999999914</v>
      </c>
      <c r="R175" s="171">
        <v>0.10547400000000139</v>
      </c>
      <c r="S175" s="171">
        <v>0.10741499999999864</v>
      </c>
      <c r="T175" s="171">
        <v>0.109469999999997</v>
      </c>
      <c r="U175" s="171">
        <v>0.11162699999999878</v>
      </c>
      <c r="V175" s="171">
        <v>0.11389299999999983</v>
      </c>
      <c r="W175" s="171">
        <v>0.11629400000000098</v>
      </c>
      <c r="X175" s="171">
        <v>0.11881599999999928</v>
      </c>
      <c r="Y175" s="171">
        <v>0.12140699999999921</v>
      </c>
      <c r="Z175" s="171">
        <v>0.12397300000000036</v>
      </c>
      <c r="AA175" s="171">
        <v>0.12645399999999948</v>
      </c>
      <c r="AB175" s="171">
        <v>0.12882100000000013</v>
      </c>
      <c r="AC175" s="171">
        <v>0.13110699999999875</v>
      </c>
      <c r="AD175" s="171">
        <v>0.13341800000000131</v>
      </c>
      <c r="AE175" s="171">
        <v>0.13588599999999959</v>
      </c>
      <c r="AF175" s="171">
        <v>0.13860600000000078</v>
      </c>
      <c r="AG175" s="171">
        <v>0.1416220000000005</v>
      </c>
      <c r="AH175" s="171">
        <v>0.14488899999999866</v>
      </c>
      <c r="AI175" s="171">
        <v>0.148372</v>
      </c>
      <c r="AJ175" s="171">
        <v>0.1519690000000006</v>
      </c>
      <c r="AK175" s="171">
        <v>0.15563000000000096</v>
      </c>
      <c r="AL175" s="171">
        <v>0.15932799999999958</v>
      </c>
      <c r="AM175" s="171">
        <v>0.16310100004999936</v>
      </c>
      <c r="AN175" s="171">
        <v>0.16691299997</v>
      </c>
      <c r="AO175" s="171">
        <v>0.17081299996000537</v>
      </c>
      <c r="AP175" s="171">
        <v>0.17477599999999618</v>
      </c>
      <c r="AQ175" s="171">
        <v>0.1788000000399953</v>
      </c>
      <c r="AR175" s="171">
        <v>0.18288900004000405</v>
      </c>
      <c r="AS175" s="171">
        <v>0.18704499999999191</v>
      </c>
      <c r="AT175" s="171">
        <v>0.19126600000999675</v>
      </c>
      <c r="AU175" s="171">
        <v>0.19555300000000214</v>
      </c>
      <c r="AV175" s="171">
        <v>0.19990999998000317</v>
      </c>
      <c r="AW175" s="171">
        <v>0.20432699995999742</v>
      </c>
      <c r="AX175" s="171">
        <v>0.20881800003999335</v>
      </c>
      <c r="AY175" s="171">
        <v>0.21337899995999371</v>
      </c>
      <c r="AZ175" s="171">
        <v>0.21801099999999909</v>
      </c>
      <c r="BA175" s="171">
        <v>0.22299999999999817</v>
      </c>
      <c r="BB175" s="171">
        <v>0.22700000000000012</v>
      </c>
      <c r="BC175" s="171">
        <v>0.23299999999999557</v>
      </c>
      <c r="BD175" s="171">
        <v>0.23799999999999402</v>
      </c>
    </row>
    <row r="176" spans="1:56" x14ac:dyDescent="0.2">
      <c r="A176" s="170" t="s">
        <v>220</v>
      </c>
      <c r="B176" s="171">
        <v>0.37127300000000873</v>
      </c>
      <c r="C176" s="171">
        <v>0.37262299999999393</v>
      </c>
      <c r="D176" s="171">
        <v>0.37132400000000781</v>
      </c>
      <c r="E176" s="171">
        <v>0.36834400000000278</v>
      </c>
      <c r="F176" s="171">
        <v>0.36509899999999146</v>
      </c>
      <c r="G176" s="171">
        <v>0.36265399999999609</v>
      </c>
      <c r="H176" s="171">
        <v>0.36136400000000057</v>
      </c>
      <c r="I176" s="171">
        <v>0.36104299999999773</v>
      </c>
      <c r="J176" s="171">
        <v>0.36145699999999731</v>
      </c>
      <c r="K176" s="171">
        <v>0.36212500000000603</v>
      </c>
      <c r="L176" s="171">
        <v>0.36277700000000374</v>
      </c>
      <c r="M176" s="171">
        <v>0.36332499999999662</v>
      </c>
      <c r="N176" s="171">
        <v>0.36403200000001079</v>
      </c>
      <c r="O176" s="171">
        <v>0.36530000000000845</v>
      </c>
      <c r="P176" s="171">
        <v>0.36765999999997911</v>
      </c>
      <c r="Q176" s="171">
        <v>0.37147000000000974</v>
      </c>
      <c r="R176" s="171">
        <v>0.37686699999999246</v>
      </c>
      <c r="S176" s="171">
        <v>0.38365399999998495</v>
      </c>
      <c r="T176" s="171">
        <v>0.39139099999999516</v>
      </c>
      <c r="U176" s="171">
        <v>0.3994920000000079</v>
      </c>
      <c r="V176" s="171">
        <v>0.40747199999998956</v>
      </c>
      <c r="W176" s="171">
        <v>0.41521600000000519</v>
      </c>
      <c r="X176" s="171">
        <v>0.42276299999998801</v>
      </c>
      <c r="Y176" s="171">
        <v>0.43003900000000983</v>
      </c>
      <c r="Z176" s="171">
        <v>0.43703699999998696</v>
      </c>
      <c r="AA176" s="171">
        <v>0.44372399999999018</v>
      </c>
      <c r="AB176" s="171">
        <v>0.45003600000000854</v>
      </c>
      <c r="AC176" s="171">
        <v>0.45595399999999997</v>
      </c>
      <c r="AD176" s="171">
        <v>0.46155999999997882</v>
      </c>
      <c r="AE176" s="171">
        <v>0.4670030000000216</v>
      </c>
      <c r="AF176" s="171">
        <v>0.47238999999999609</v>
      </c>
      <c r="AG176" s="171">
        <v>0.47774000000000844</v>
      </c>
      <c r="AH176" s="171">
        <v>0.48304400000002234</v>
      </c>
      <c r="AI176" s="171">
        <v>0.48833200000000621</v>
      </c>
      <c r="AJ176" s="171">
        <v>0.49362999999998247</v>
      </c>
      <c r="AK176" s="171">
        <v>0.49894600000000816</v>
      </c>
      <c r="AL176" s="171">
        <v>0.50430700000000395</v>
      </c>
      <c r="AM176" s="171">
        <v>0.50970500000000085</v>
      </c>
      <c r="AN176" s="171">
        <v>0.51514800000000172</v>
      </c>
      <c r="AO176" s="171">
        <v>0.5206189999999894</v>
      </c>
      <c r="AP176" s="171">
        <v>0.52610299999999688</v>
      </c>
      <c r="AQ176" s="171">
        <v>0.53158900000000275</v>
      </c>
      <c r="AR176" s="171">
        <v>0.53707700000000391</v>
      </c>
      <c r="AS176" s="171">
        <v>0.54253999999998892</v>
      </c>
      <c r="AT176" s="171">
        <v>0.54792799999999464</v>
      </c>
      <c r="AU176" s="171">
        <v>0.55320800000001036</v>
      </c>
      <c r="AV176" s="171">
        <v>0.55836800000000764</v>
      </c>
      <c r="AW176" s="171">
        <v>0.56340199999999596</v>
      </c>
      <c r="AX176" s="171">
        <v>0.56830100000000539</v>
      </c>
      <c r="AY176" s="171">
        <v>0.57308499999998519</v>
      </c>
      <c r="AZ176" s="171">
        <v>0.57775200000000393</v>
      </c>
      <c r="BA176" s="171">
        <v>0.58299999999999974</v>
      </c>
      <c r="BB176" s="171">
        <v>0.5870000000000023</v>
      </c>
      <c r="BC176" s="171">
        <v>0.59100000000001396</v>
      </c>
      <c r="BD176" s="171">
        <v>0.59500000000000164</v>
      </c>
    </row>
    <row r="177" spans="1:56" x14ac:dyDescent="0.2">
      <c r="A177" s="170" t="s">
        <v>67</v>
      </c>
      <c r="B177" s="171">
        <v>4.5388400000000191</v>
      </c>
      <c r="C177" s="171">
        <v>4.5755600000000296</v>
      </c>
      <c r="D177" s="171">
        <v>4.6158299999999892</v>
      </c>
      <c r="E177" s="171">
        <v>4.6592799999999732</v>
      </c>
      <c r="F177" s="171">
        <v>4.7051099999999879</v>
      </c>
      <c r="G177" s="171">
        <v>4.7525400000001854</v>
      </c>
      <c r="H177" s="171">
        <v>4.8017399999999677</v>
      </c>
      <c r="I177" s="171">
        <v>4.8524999999998704</v>
      </c>
      <c r="J177" s="171">
        <v>4.9031999999999769</v>
      </c>
      <c r="K177" s="171">
        <v>4.9517899999999058</v>
      </c>
      <c r="L177" s="171">
        <v>4.9967300000002179</v>
      </c>
      <c r="M177" s="171">
        <v>5.0373399999998005</v>
      </c>
      <c r="N177" s="171">
        <v>5.0738899999997971</v>
      </c>
      <c r="O177" s="171">
        <v>5.1069900000000095</v>
      </c>
      <c r="P177" s="171">
        <v>5.1376900000001271</v>
      </c>
      <c r="Q177" s="171">
        <v>5.1667999999998795</v>
      </c>
      <c r="R177" s="171">
        <v>5.1943100000001881</v>
      </c>
      <c r="S177" s="171">
        <v>5.2199600000001825</v>
      </c>
      <c r="T177" s="171">
        <v>5.2440399999999343</v>
      </c>
      <c r="U177" s="171">
        <v>5.2668000000000958</v>
      </c>
      <c r="V177" s="171">
        <v>5.2884499999999477</v>
      </c>
      <c r="W177" s="171">
        <v>5.309230000000011</v>
      </c>
      <c r="X177" s="171">
        <v>5.3290299999999604</v>
      </c>
      <c r="Y177" s="171">
        <v>5.3472100000000262</v>
      </c>
      <c r="Z177" s="171">
        <v>5.3628999999999998</v>
      </c>
      <c r="AA177" s="171">
        <v>5.3754699999999627</v>
      </c>
      <c r="AB177" s="171">
        <v>5.3847900000000228</v>
      </c>
      <c r="AC177" s="171">
        <v>5.3911999999999747</v>
      </c>
      <c r="AD177" s="171">
        <v>5.395249999999967</v>
      </c>
      <c r="AE177" s="171">
        <v>5.3977100000000169</v>
      </c>
      <c r="AF177" s="171">
        <v>5.399209999999969</v>
      </c>
      <c r="AG177" s="171">
        <v>5.4000100000000151</v>
      </c>
      <c r="AH177" s="171">
        <v>5.4001500000000631</v>
      </c>
      <c r="AI177" s="171">
        <v>5.3998900000000258</v>
      </c>
      <c r="AJ177" s="171">
        <v>5.3994200000000205</v>
      </c>
      <c r="AK177" s="171">
        <v>5.3989599999999971</v>
      </c>
      <c r="AL177" s="171">
        <v>5.3985399999999295</v>
      </c>
      <c r="AM177" s="171">
        <v>5.3983300000000431</v>
      </c>
      <c r="AN177" s="171">
        <v>5.3988600000000142</v>
      </c>
      <c r="AO177" s="171">
        <v>5.4007199999999767</v>
      </c>
      <c r="AP177" s="171">
        <v>5.4042900000000902</v>
      </c>
      <c r="AQ177" s="171">
        <v>5.4098500000000724</v>
      </c>
      <c r="AR177" s="171">
        <v>5.417069999999975</v>
      </c>
      <c r="AS177" s="171">
        <v>5.4251300000000082</v>
      </c>
      <c r="AT177" s="171">
        <v>5.4328399999999668</v>
      </c>
      <c r="AU177" s="171">
        <v>5.439320000000051</v>
      </c>
      <c r="AV177" s="171">
        <v>5.4442199999999197</v>
      </c>
      <c r="AW177" s="171">
        <v>5.4476599999999298</v>
      </c>
      <c r="AX177" s="171">
        <v>5.4498160000000961</v>
      </c>
      <c r="AY177" s="171">
        <v>5.4509870000000351</v>
      </c>
      <c r="AZ177" s="171">
        <v>5.4514000000000475</v>
      </c>
      <c r="BA177" s="171">
        <v>5.450999999999981</v>
      </c>
      <c r="BB177" s="171">
        <v>5.4500000000000242</v>
      </c>
      <c r="BC177" s="171">
        <v>5.4469999999999876</v>
      </c>
      <c r="BD177" s="171">
        <v>5.4440000000000541</v>
      </c>
    </row>
    <row r="178" spans="1:56" x14ac:dyDescent="0.2">
      <c r="A178" s="170" t="s">
        <v>68</v>
      </c>
      <c r="B178" s="171">
        <v>1.6695799999999921</v>
      </c>
      <c r="C178" s="171">
        <v>1.6814300001999978</v>
      </c>
      <c r="D178" s="171">
        <v>1.6949699996999841</v>
      </c>
      <c r="E178" s="171">
        <v>1.7099799995000551</v>
      </c>
      <c r="F178" s="171">
        <v>1.7259599995999693</v>
      </c>
      <c r="G178" s="171">
        <v>1.7426199998000216</v>
      </c>
      <c r="H178" s="171">
        <v>1.7597299999999296</v>
      </c>
      <c r="I178" s="171">
        <v>1.7773199999999447</v>
      </c>
      <c r="J178" s="171">
        <v>1.7956499999999795</v>
      </c>
      <c r="K178" s="171">
        <v>1.815099999999997</v>
      </c>
      <c r="L178" s="171">
        <v>1.8358399999999861</v>
      </c>
      <c r="M178" s="171">
        <v>1.8578499999999445</v>
      </c>
      <c r="N178" s="171">
        <v>1.8806999999999736</v>
      </c>
      <c r="O178" s="171">
        <v>1.9035500000000209</v>
      </c>
      <c r="P178" s="171">
        <v>1.9253099999999674</v>
      </c>
      <c r="Q178" s="171">
        <v>1.9451300000000524</v>
      </c>
      <c r="R178" s="171">
        <v>1.9628800000000675</v>
      </c>
      <c r="S178" s="171">
        <v>1.9785199999999414</v>
      </c>
      <c r="T178" s="171">
        <v>1.9914299999999496</v>
      </c>
      <c r="U178" s="171">
        <v>2.0008699998999733</v>
      </c>
      <c r="V178" s="171">
        <v>2.0064800000999883</v>
      </c>
      <c r="W178" s="171">
        <v>2.0078799999000259</v>
      </c>
      <c r="X178" s="171">
        <v>2.0055099995999899</v>
      </c>
      <c r="Y178" s="171">
        <v>2.0007700002000264</v>
      </c>
      <c r="Z178" s="171">
        <v>1.9956100002000479</v>
      </c>
      <c r="AA178" s="171">
        <v>1.9914700004000099</v>
      </c>
      <c r="AB178" s="171">
        <v>1.9889900000999408</v>
      </c>
      <c r="AC178" s="171">
        <v>1.9879499999999433</v>
      </c>
      <c r="AD178" s="171">
        <v>1.9879800004000163</v>
      </c>
      <c r="AE178" s="171">
        <v>1.988320000400013</v>
      </c>
      <c r="AF178" s="171">
        <v>1.988500000499966</v>
      </c>
      <c r="AG178" s="171">
        <v>1.9883500000000547</v>
      </c>
      <c r="AH178" s="171">
        <v>1.9882599995999839</v>
      </c>
      <c r="AI178" s="171">
        <v>1.9889600000000451</v>
      </c>
      <c r="AJ178" s="171">
        <v>1.9914300000999556</v>
      </c>
      <c r="AK178" s="171">
        <v>1.9962800003000438</v>
      </c>
      <c r="AL178" s="171">
        <v>2.0037899997000039</v>
      </c>
      <c r="AM178" s="171">
        <v>2.0135399994999448</v>
      </c>
      <c r="AN178" s="171">
        <v>2.0245399996000026</v>
      </c>
      <c r="AO178" s="171">
        <v>2.0354200003000398</v>
      </c>
      <c r="AP178" s="171">
        <v>2.0451699998000414</v>
      </c>
      <c r="AQ178" s="171">
        <v>2.0534400002999642</v>
      </c>
      <c r="AR178" s="171">
        <v>2.0603900000999471</v>
      </c>
      <c r="AS178" s="171">
        <v>2.0661199996999855</v>
      </c>
      <c r="AT178" s="171">
        <v>2.0708400001000258</v>
      </c>
      <c r="AU178" s="171">
        <v>2.0747900004000108</v>
      </c>
      <c r="AV178" s="171">
        <v>2.0778600005000527</v>
      </c>
      <c r="AW178" s="171">
        <v>2.0799799996999901</v>
      </c>
      <c r="AX178" s="171">
        <v>2.0812600000999315</v>
      </c>
      <c r="AY178" s="171">
        <v>2.0819000001999841</v>
      </c>
      <c r="AZ178" s="171">
        <v>2.0820549999999689</v>
      </c>
      <c r="BA178" s="171">
        <v>2.0820000000000221</v>
      </c>
      <c r="BB178" s="171">
        <v>2.0810000000000302</v>
      </c>
      <c r="BC178" s="171">
        <v>2.0800000000000289</v>
      </c>
      <c r="BD178" s="171">
        <v>2.0780000000000789</v>
      </c>
    </row>
    <row r="179" spans="1:56" x14ac:dyDescent="0.2">
      <c r="A179" s="170" t="s">
        <v>69</v>
      </c>
      <c r="B179" s="171">
        <v>8.0549200000002692</v>
      </c>
      <c r="C179" s="171">
        <v>8.0957899999997345</v>
      </c>
      <c r="D179" s="171">
        <v>8.1270300000001168</v>
      </c>
      <c r="E179" s="171">
        <v>8.1516000000001654</v>
      </c>
      <c r="F179" s="171">
        <v>8.173970000000244</v>
      </c>
      <c r="G179" s="171">
        <v>8.1973400000003345</v>
      </c>
      <c r="H179" s="171">
        <v>8.2232499999996982</v>
      </c>
      <c r="I179" s="171">
        <v>8.2506899999997714</v>
      </c>
      <c r="J179" s="171">
        <v>8.2774099999998842</v>
      </c>
      <c r="K179" s="171">
        <v>8.2999999999997396</v>
      </c>
      <c r="L179" s="171">
        <v>8.3163400000000358</v>
      </c>
      <c r="M179" s="171">
        <v>8.3254900000000127</v>
      </c>
      <c r="N179" s="171">
        <v>8.329420000000054</v>
      </c>
      <c r="O179" s="171">
        <v>8.3324400000000196</v>
      </c>
      <c r="P179" s="171">
        <v>8.3404399999999175</v>
      </c>
      <c r="Q179" s="171">
        <v>8.3576499999999694</v>
      </c>
      <c r="R179" s="171">
        <v>8.3849900000000535</v>
      </c>
      <c r="S179" s="171">
        <v>8.4210600000000326</v>
      </c>
      <c r="T179" s="171">
        <v>8.4647900000000753</v>
      </c>
      <c r="U179" s="171">
        <v>8.514209999999899</v>
      </c>
      <c r="V179" s="171">
        <v>8.5673799999999467</v>
      </c>
      <c r="W179" s="171">
        <v>8.6251399999999236</v>
      </c>
      <c r="X179" s="171">
        <v>8.686739999999979</v>
      </c>
      <c r="Y179" s="171">
        <v>8.7467799999999265</v>
      </c>
      <c r="Z179" s="171">
        <v>8.7982299999999629</v>
      </c>
      <c r="AA179" s="171">
        <v>8.8364199999999844</v>
      </c>
      <c r="AB179" s="171">
        <v>8.8591899999999342</v>
      </c>
      <c r="AC179" s="171">
        <v>8.8688499999999699</v>
      </c>
      <c r="AD179" s="171">
        <v>8.8708499999999972</v>
      </c>
      <c r="AE179" s="171">
        <v>8.8731000000001057</v>
      </c>
      <c r="AF179" s="171">
        <v>8.8816400000000506</v>
      </c>
      <c r="AG179" s="171">
        <v>8.8977900000000183</v>
      </c>
      <c r="AH179" s="171">
        <v>8.9206899999999418</v>
      </c>
      <c r="AI179" s="171">
        <v>8.9514199999999491</v>
      </c>
      <c r="AJ179" s="171">
        <v>8.9906399999999707</v>
      </c>
      <c r="AK179" s="171">
        <v>9.038620000000142</v>
      </c>
      <c r="AL179" s="171">
        <v>9.0962599999999636</v>
      </c>
      <c r="AM179" s="171">
        <v>9.1632399999999006</v>
      </c>
      <c r="AN179" s="171">
        <v>9.236889999999935</v>
      </c>
      <c r="AO179" s="171">
        <v>9.3134799999999807</v>
      </c>
      <c r="AP179" s="171">
        <v>9.3901700000000581</v>
      </c>
      <c r="AQ179" s="171">
        <v>9.4658899999999413</v>
      </c>
      <c r="AR179" s="171">
        <v>9.5409100000001068</v>
      </c>
      <c r="AS179" s="171">
        <v>9.6152499999999428</v>
      </c>
      <c r="AT179" s="171">
        <v>9.6893800000001082</v>
      </c>
      <c r="AU179" s="171">
        <v>9.7635699999999126</v>
      </c>
      <c r="AV179" s="171">
        <v>9.8375300000001147</v>
      </c>
      <c r="AW179" s="171">
        <v>9.9107000000000625</v>
      </c>
      <c r="AX179" s="171">
        <v>9.9827089999997884</v>
      </c>
      <c r="AY179" s="171">
        <v>10.05313499999991</v>
      </c>
      <c r="AZ179" s="171">
        <v>10.121685999999933</v>
      </c>
      <c r="BA179" s="171">
        <v>10.187999999999958</v>
      </c>
      <c r="BB179" s="171">
        <v>10.25300000000002</v>
      </c>
      <c r="BC179" s="171">
        <v>10.315000000000104</v>
      </c>
      <c r="BD179" s="171">
        <v>10.376000000000017</v>
      </c>
    </row>
    <row r="180" spans="1:56" x14ac:dyDescent="0.2">
      <c r="A180" s="170" t="s">
        <v>123</v>
      </c>
      <c r="B180" s="171">
        <v>0.44572899999999233</v>
      </c>
      <c r="C180" s="171">
        <v>0.45860500004999427</v>
      </c>
      <c r="D180" s="171">
        <v>0.47222999999999926</v>
      </c>
      <c r="E180" s="171">
        <v>0.48656099997999508</v>
      </c>
      <c r="F180" s="171">
        <v>0.50151200000000851</v>
      </c>
      <c r="G180" s="171">
        <v>0.51702399999999926</v>
      </c>
      <c r="H180" s="171">
        <v>0.53321400004000841</v>
      </c>
      <c r="I180" s="171">
        <v>0.55011799997000099</v>
      </c>
      <c r="J180" s="171">
        <v>0.56755899997000692</v>
      </c>
      <c r="K180" s="171">
        <v>0.58534400000997089</v>
      </c>
      <c r="L180" s="171">
        <v>0.60337199999997226</v>
      </c>
      <c r="M180" s="171">
        <v>0.62127599999999616</v>
      </c>
      <c r="N180" s="171">
        <v>0.63923700000000527</v>
      </c>
      <c r="O180" s="171">
        <v>0.65832000000000301</v>
      </c>
      <c r="P180" s="171">
        <v>0.67997600000000746</v>
      </c>
      <c r="Q180" s="171">
        <v>0.70508499999999641</v>
      </c>
      <c r="R180" s="171">
        <v>0.73424299999999665</v>
      </c>
      <c r="S180" s="171">
        <v>0.76670699999999703</v>
      </c>
      <c r="T180" s="171">
        <v>0.8004559999999995</v>
      </c>
      <c r="U180" s="171">
        <v>0.83268200000000181</v>
      </c>
      <c r="V180" s="171">
        <v>0.86137299999994366</v>
      </c>
      <c r="W180" s="171">
        <v>0.88562299999995509</v>
      </c>
      <c r="X180" s="171">
        <v>0.90603400000002343</v>
      </c>
      <c r="Y180" s="171">
        <v>0.92402499999999976</v>
      </c>
      <c r="Z180" s="171">
        <v>0.9417740000000151</v>
      </c>
      <c r="AA180" s="171">
        <v>0.96079200000000098</v>
      </c>
      <c r="AB180" s="171">
        <v>0.9817640000000063</v>
      </c>
      <c r="AC180" s="171">
        <v>1.0040000000000109</v>
      </c>
      <c r="AD180" s="171">
        <v>1.0260100000000167</v>
      </c>
      <c r="AE180" s="171">
        <v>1.0456299999999183</v>
      </c>
      <c r="AF180" s="171">
        <v>1.0614699999999435</v>
      </c>
      <c r="AG180" s="171">
        <v>1.0729299999999422</v>
      </c>
      <c r="AH180" s="171">
        <v>1.0809299999999826</v>
      </c>
      <c r="AI180" s="171">
        <v>1.0873900000000072</v>
      </c>
      <c r="AJ180" s="171">
        <v>1.0950499999999903</v>
      </c>
      <c r="AK180" s="171">
        <v>1.105870000000003</v>
      </c>
      <c r="AL180" s="171">
        <v>1.1205099999999932</v>
      </c>
      <c r="AM180" s="171">
        <v>1.1384300000000367</v>
      </c>
      <c r="AN180" s="171">
        <v>1.1588999999999838</v>
      </c>
      <c r="AO180" s="171">
        <v>1.1806699999999717</v>
      </c>
      <c r="AP180" s="171">
        <v>1.202839999999991</v>
      </c>
      <c r="AQ180" s="171">
        <v>1.2252599999999987</v>
      </c>
      <c r="AR180" s="171">
        <v>1.2481600000000035</v>
      </c>
      <c r="AS180" s="171">
        <v>1.2714599999999987</v>
      </c>
      <c r="AT180" s="171">
        <v>1.2951000000000046</v>
      </c>
      <c r="AU180" s="171">
        <v>1.3190100000000093</v>
      </c>
      <c r="AV180" s="171">
        <v>1.3431000000999906</v>
      </c>
      <c r="AW180" s="171">
        <v>1.3672499997999512</v>
      </c>
      <c r="AX180" s="171">
        <v>1.3913849997000347</v>
      </c>
      <c r="AY180" s="171">
        <v>1.415414000100049</v>
      </c>
      <c r="AZ180" s="171">
        <v>1.4392950000000062</v>
      </c>
      <c r="BA180" s="171">
        <v>1.4630000000000074</v>
      </c>
      <c r="BB180" s="171">
        <v>1.4859999999999383</v>
      </c>
      <c r="BC180" s="171">
        <v>1.5090000000000758</v>
      </c>
      <c r="BD180" s="171">
        <v>1.5320000000000267</v>
      </c>
    </row>
    <row r="181" spans="1:56" x14ac:dyDescent="0.2">
      <c r="A181" s="170" t="s">
        <v>210</v>
      </c>
      <c r="B181" s="171">
        <v>5.236500000000012E-2</v>
      </c>
      <c r="C181" s="171">
        <v>5.3707000000000157E-2</v>
      </c>
      <c r="D181" s="171">
        <v>5.5126999999997359E-2</v>
      </c>
      <c r="E181" s="171">
        <v>5.6606000000001253E-2</v>
      </c>
      <c r="F181" s="171">
        <v>5.8096999999999725E-2</v>
      </c>
      <c r="G181" s="171">
        <v>5.9590000000000143E-2</v>
      </c>
      <c r="H181" s="171">
        <v>6.1060999999998644E-2</v>
      </c>
      <c r="I181" s="171">
        <v>6.2499999999997058E-2</v>
      </c>
      <c r="J181" s="171">
        <v>6.3877999999997839E-2</v>
      </c>
      <c r="K181" s="171">
        <v>6.5153000000002459E-2</v>
      </c>
      <c r="L181" s="171">
        <v>6.6293999999998035E-2</v>
      </c>
      <c r="M181" s="171">
        <v>6.7297999999999802E-2</v>
      </c>
      <c r="N181" s="171">
        <v>6.8168000000000173E-2</v>
      </c>
      <c r="O181" s="171">
        <v>6.8908999999997222E-2</v>
      </c>
      <c r="P181" s="171">
        <v>6.945899999999848E-2</v>
      </c>
      <c r="Q181" s="171">
        <v>6.9836000000000439E-2</v>
      </c>
      <c r="R181" s="171">
        <v>7.0004000000001856E-2</v>
      </c>
      <c r="S181" s="171">
        <v>7.001399999999984E-2</v>
      </c>
      <c r="T181" s="171">
        <v>6.9990000000000982E-2</v>
      </c>
      <c r="U181" s="171">
        <v>7.0144000000000858E-2</v>
      </c>
      <c r="V181" s="171">
        <v>7.0624000000000936E-2</v>
      </c>
      <c r="W181" s="171">
        <v>7.1499999999999522E-2</v>
      </c>
      <c r="X181" s="171">
        <v>7.2712000000000818E-2</v>
      </c>
      <c r="Y181" s="171">
        <v>7.4114000000000096E-2</v>
      </c>
      <c r="Z181" s="171">
        <v>7.5490999999999975E-2</v>
      </c>
      <c r="AA181" s="171">
        <v>7.6703000000000243E-2</v>
      </c>
      <c r="AB181" s="171">
        <v>7.7674999999998939E-2</v>
      </c>
      <c r="AC181" s="171">
        <v>7.8458999999998363E-2</v>
      </c>
      <c r="AD181" s="171">
        <v>7.9187999999999731E-2</v>
      </c>
      <c r="AE181" s="171">
        <v>8.0050999999999747E-2</v>
      </c>
      <c r="AF181" s="171">
        <v>8.1150999999999515E-2</v>
      </c>
      <c r="AG181" s="171">
        <v>8.2566999999999308E-2</v>
      </c>
      <c r="AH181" s="171">
        <v>8.4202999999999806E-2</v>
      </c>
      <c r="AI181" s="171">
        <v>8.5909999999999945E-2</v>
      </c>
      <c r="AJ181" s="171">
        <v>8.7483999999995274E-2</v>
      </c>
      <c r="AK181" s="171">
        <v>8.8744000000000073E-2</v>
      </c>
      <c r="AL181" s="171">
        <v>8.9658999999996519E-2</v>
      </c>
      <c r="AM181" s="171">
        <v>9.0281000000000819E-2</v>
      </c>
      <c r="AN181" s="171">
        <v>9.068600000000028E-2</v>
      </c>
      <c r="AO181" s="171">
        <v>9.1034000000000337E-2</v>
      </c>
      <c r="AP181" s="171">
        <v>9.1405000000000167E-2</v>
      </c>
      <c r="AQ181" s="171">
        <v>9.1833999999999555E-2</v>
      </c>
      <c r="AR181" s="171">
        <v>9.2285000000000311E-2</v>
      </c>
      <c r="AS181" s="171">
        <v>9.2764999999999626E-2</v>
      </c>
      <c r="AT181" s="171">
        <v>9.3253999999999879E-2</v>
      </c>
      <c r="AU181" s="171">
        <v>9.3741999999998216E-2</v>
      </c>
      <c r="AV181" s="171">
        <v>9.4228000000002837E-2</v>
      </c>
      <c r="AW181" s="171">
        <v>9.4736999999995755E-2</v>
      </c>
      <c r="AX181" s="171">
        <v>9.523499999999592E-2</v>
      </c>
      <c r="AY181" s="171">
        <v>9.57020000000008E-2</v>
      </c>
      <c r="AZ181" s="171">
        <v>9.6112000000000058E-2</v>
      </c>
      <c r="BA181" s="171">
        <v>9.7000000000000003E-2</v>
      </c>
      <c r="BB181" s="171">
        <v>9.7000000000000086E-2</v>
      </c>
      <c r="BC181" s="171">
        <v>9.6999999999999864E-2</v>
      </c>
      <c r="BD181" s="171">
        <v>9.8000000000000226E-2</v>
      </c>
    </row>
    <row r="182" spans="1:56" x14ac:dyDescent="0.2">
      <c r="A182" s="170" t="s">
        <v>222</v>
      </c>
      <c r="B182" s="171">
        <v>6.350539999999949</v>
      </c>
      <c r="C182" s="171">
        <v>6.5708600000000255</v>
      </c>
      <c r="D182" s="171">
        <v>6.800139999999991</v>
      </c>
      <c r="E182" s="171">
        <v>7.0378499999999917</v>
      </c>
      <c r="F182" s="171">
        <v>7.2831799999998994</v>
      </c>
      <c r="G182" s="171">
        <v>7.5357099999998969</v>
      </c>
      <c r="H182" s="171">
        <v>7.7946600000003166</v>
      </c>
      <c r="I182" s="171">
        <v>8.0606500000001464</v>
      </c>
      <c r="J182" s="171">
        <v>8.3364199999998814</v>
      </c>
      <c r="K182" s="171">
        <v>8.6256899999995813</v>
      </c>
      <c r="L182" s="171">
        <v>8.9307700000001979</v>
      </c>
      <c r="M182" s="171">
        <v>9.2528500000003309</v>
      </c>
      <c r="N182" s="171">
        <v>9.590230000000048</v>
      </c>
      <c r="O182" s="171">
        <v>9.9388499999997624</v>
      </c>
      <c r="P182" s="171">
        <v>10.293000000000063</v>
      </c>
      <c r="Q182" s="171">
        <v>10.648599999999918</v>
      </c>
      <c r="R182" s="171">
        <v>11.004300000000359</v>
      </c>
      <c r="S182" s="171">
        <v>11.360900000000035</v>
      </c>
      <c r="T182" s="171">
        <v>11.719099999999935</v>
      </c>
      <c r="U182" s="171">
        <v>12.080399999999862</v>
      </c>
      <c r="V182" s="171">
        <v>12.446200000000179</v>
      </c>
      <c r="W182" s="171">
        <v>12.815200000000022</v>
      </c>
      <c r="X182" s="171">
        <v>13.187099999999797</v>
      </c>
      <c r="Y182" s="171">
        <v>13.56419999999985</v>
      </c>
      <c r="Z182" s="171">
        <v>13.949700000000107</v>
      </c>
      <c r="AA182" s="171">
        <v>14.345499999999735</v>
      </c>
      <c r="AB182" s="171">
        <v>14.755299999999821</v>
      </c>
      <c r="AC182" s="171">
        <v>15.177500000000098</v>
      </c>
      <c r="AD182" s="171">
        <v>15.602200000000105</v>
      </c>
      <c r="AE182" s="171">
        <v>16.016100000000037</v>
      </c>
      <c r="AF182" s="171">
        <v>16.410799999999675</v>
      </c>
      <c r="AG182" s="171">
        <v>16.766900000000138</v>
      </c>
      <c r="AH182" s="171">
        <v>17.087900000000243</v>
      </c>
      <c r="AI182" s="171">
        <v>17.415300000000013</v>
      </c>
      <c r="AJ182" s="171">
        <v>17.806600000000099</v>
      </c>
      <c r="AK182" s="171">
        <v>18.294600000000106</v>
      </c>
      <c r="AL182" s="171">
        <v>18.914999996999885</v>
      </c>
      <c r="AM182" s="171">
        <v>19.632799996999612</v>
      </c>
      <c r="AN182" s="171">
        <v>20.32540000200013</v>
      </c>
      <c r="AO182" s="171">
        <v>20.824899997000127</v>
      </c>
      <c r="AP182" s="171">
        <v>21.018800003999832</v>
      </c>
      <c r="AQ182" s="171">
        <v>20.863999999999805</v>
      </c>
      <c r="AR182" s="171">
        <v>20.420700003999755</v>
      </c>
      <c r="AS182" s="171">
        <v>19.809100003000378</v>
      </c>
      <c r="AT182" s="171">
        <v>19.203100003000557</v>
      </c>
      <c r="AU182" s="171">
        <v>18.735000000000685</v>
      </c>
      <c r="AV182" s="171">
        <v>18.430499999999903</v>
      </c>
      <c r="AW182" s="171">
        <v>18.269899999999893</v>
      </c>
      <c r="AX182" s="171">
        <v>18.284406999999749</v>
      </c>
      <c r="AY182" s="171">
        <v>18.499180999999712</v>
      </c>
      <c r="AZ182" s="171">
        <v>18.924442000000244</v>
      </c>
      <c r="BA182" s="171">
        <v>19.586999999999922</v>
      </c>
      <c r="BB182" s="171">
        <v>20.467000000000297</v>
      </c>
      <c r="BC182" s="171">
        <v>21.474999999999238</v>
      </c>
      <c r="BD182" s="171">
        <v>22.487999999999836</v>
      </c>
    </row>
    <row r="183" spans="1:56" x14ac:dyDescent="0.2">
      <c r="A183" s="170" t="s">
        <v>234</v>
      </c>
      <c r="B183" s="171">
        <v>5.6329999999999358E-3</v>
      </c>
      <c r="C183" s="171">
        <v>5.7559999999999738E-3</v>
      </c>
      <c r="D183" s="171">
        <v>5.9219999999999282E-3</v>
      </c>
      <c r="E183" s="171">
        <v>6.1259999999999796E-3</v>
      </c>
      <c r="F183" s="171">
        <v>6.3459999999999975E-3</v>
      </c>
      <c r="G183" s="171">
        <v>6.5479999999999462E-3</v>
      </c>
      <c r="H183" s="171">
        <v>6.723000000000018E-3</v>
      </c>
      <c r="I183" s="171">
        <v>6.885999999999998E-3</v>
      </c>
      <c r="J183" s="171">
        <v>7.0529999999999629E-3</v>
      </c>
      <c r="K183" s="171">
        <v>7.2640000000000404E-3</v>
      </c>
      <c r="L183" s="171">
        <v>7.5189999999999667E-3</v>
      </c>
      <c r="M183" s="171">
        <v>7.858000000000042E-3</v>
      </c>
      <c r="N183" s="171">
        <v>8.2439999999999181E-3</v>
      </c>
      <c r="O183" s="171">
        <v>8.6689999999999164E-3</v>
      </c>
      <c r="P183" s="171">
        <v>9.095000000000077E-3</v>
      </c>
      <c r="Q183" s="171">
        <v>9.5059999999998878E-3</v>
      </c>
      <c r="R183" s="171">
        <v>9.8750000000001701E-3</v>
      </c>
      <c r="S183" s="171">
        <v>1.0224000000000122E-2</v>
      </c>
      <c r="T183" s="171">
        <v>1.0581999999999913E-2</v>
      </c>
      <c r="U183" s="171">
        <v>1.1017000000000091E-2</v>
      </c>
      <c r="V183" s="171">
        <v>1.1552000000000081E-2</v>
      </c>
      <c r="W183" s="171">
        <v>1.2205999999999965E-2</v>
      </c>
      <c r="X183" s="171">
        <v>1.2968000000000035E-2</v>
      </c>
      <c r="Y183" s="171">
        <v>1.3789000002999931E-2</v>
      </c>
      <c r="Z183" s="171">
        <v>1.4596999995000148E-2</v>
      </c>
      <c r="AA183" s="171">
        <v>1.5331999999999823E-2</v>
      </c>
      <c r="AB183" s="171">
        <v>1.596599999799991E-2</v>
      </c>
      <c r="AC183" s="171">
        <v>1.6527999998999791E-2</v>
      </c>
      <c r="AD183" s="171">
        <v>1.7114999998000213E-2</v>
      </c>
      <c r="AE183" s="171">
        <v>1.7863999999000194E-2</v>
      </c>
      <c r="AF183" s="171">
        <v>1.8872999999999779E-2</v>
      </c>
      <c r="AG183" s="171">
        <v>2.0185000003000421E-2</v>
      </c>
      <c r="AH183" s="171">
        <v>2.1741999998000416E-2</v>
      </c>
      <c r="AI183" s="171">
        <v>2.3410000003000645E-2</v>
      </c>
      <c r="AJ183" s="171">
        <v>2.5027999998000001E-2</v>
      </c>
      <c r="AK183" s="171">
        <v>2.6447999999998938E-2</v>
      </c>
      <c r="AL183" s="171">
        <v>2.7642000002000233E-2</v>
      </c>
      <c r="AM183" s="171">
        <v>2.8640000002000277E-2</v>
      </c>
      <c r="AN183" s="171">
        <v>2.948099999899996E-2</v>
      </c>
      <c r="AO183" s="171">
        <v>3.0244999996000183E-2</v>
      </c>
      <c r="AP183" s="171">
        <v>3.0993999999999695E-2</v>
      </c>
      <c r="AQ183" s="171">
        <v>3.1731000002999873E-2</v>
      </c>
      <c r="AR183" s="171">
        <v>3.243099999500023E-2</v>
      </c>
      <c r="AS183" s="171">
        <v>3.3107999997000717E-2</v>
      </c>
      <c r="AT183" s="171">
        <v>3.3738999998999465E-2</v>
      </c>
      <c r="AU183" s="171">
        <v>3.4339000000000307E-2</v>
      </c>
      <c r="AV183" s="171">
        <v>3.4899999997000379E-2</v>
      </c>
      <c r="AW183" s="171">
        <v>3.5445999999999707E-2</v>
      </c>
      <c r="AX183" s="171">
        <v>3.5963000003000095E-2</v>
      </c>
      <c r="AY183" s="171">
        <v>3.6461000003000218E-2</v>
      </c>
      <c r="AZ183" s="171">
        <v>3.6953000000000583E-2</v>
      </c>
      <c r="BA183" s="171">
        <v>3.7000000000000602E-2</v>
      </c>
      <c r="BB183" s="171">
        <v>3.8000000000000582E-2</v>
      </c>
      <c r="BC183" s="171">
        <v>3.8000000000000235E-2</v>
      </c>
      <c r="BD183" s="171">
        <v>3.8999999999999341E-2</v>
      </c>
    </row>
    <row r="184" spans="1:56" x14ac:dyDescent="0.2">
      <c r="A184" s="170" t="s">
        <v>104</v>
      </c>
      <c r="B184" s="171">
        <v>3.6435499997000855</v>
      </c>
      <c r="C184" s="171">
        <v>3.7260900002998603</v>
      </c>
      <c r="D184" s="171">
        <v>3.8151000000001072</v>
      </c>
      <c r="E184" s="171">
        <v>3.9076300005000633</v>
      </c>
      <c r="F184" s="171">
        <v>3.9995099997000532</v>
      </c>
      <c r="G184" s="171">
        <v>4.0879500002998874</v>
      </c>
      <c r="H184" s="171">
        <v>4.1722300001000319</v>
      </c>
      <c r="I184" s="171">
        <v>4.253990000099952</v>
      </c>
      <c r="J184" s="171">
        <v>4.3356500004999496</v>
      </c>
      <c r="K184" s="171">
        <v>4.4207200000000766</v>
      </c>
      <c r="L184" s="171">
        <v>4.5120400002999217</v>
      </c>
      <c r="M184" s="171">
        <v>4.6101700004001112</v>
      </c>
      <c r="N184" s="171">
        <v>4.7152000001999967</v>
      </c>
      <c r="O184" s="171">
        <v>4.8290900002001509</v>
      </c>
      <c r="P184" s="171">
        <v>4.9540499997999206</v>
      </c>
      <c r="Q184" s="171">
        <v>5.091530000000172</v>
      </c>
      <c r="R184" s="171">
        <v>5.24300999999996</v>
      </c>
      <c r="S184" s="171">
        <v>5.4080900000000725</v>
      </c>
      <c r="T184" s="171">
        <v>5.5843400000000205</v>
      </c>
      <c r="U184" s="171">
        <v>5.7680899999997459</v>
      </c>
      <c r="V184" s="171">
        <v>5.9568599999999901</v>
      </c>
      <c r="W184" s="171">
        <v>6.1500799999999609</v>
      </c>
      <c r="X184" s="171">
        <v>6.3490899999998796</v>
      </c>
      <c r="Y184" s="171">
        <v>6.5555999999999237</v>
      </c>
      <c r="Z184" s="171">
        <v>6.7721299999997093</v>
      </c>
      <c r="AA184" s="171">
        <v>7.0007200000000882</v>
      </c>
      <c r="AB184" s="171">
        <v>7.2411299999999299</v>
      </c>
      <c r="AC184" s="171">
        <v>7.4932499999998825</v>
      </c>
      <c r="AD184" s="171">
        <v>7.75925999999974</v>
      </c>
      <c r="AE184" s="171">
        <v>8.0418499999998083</v>
      </c>
      <c r="AF184" s="171">
        <v>8.3425600000000699</v>
      </c>
      <c r="AG184" s="171">
        <v>8.6630100000000319</v>
      </c>
      <c r="AH184" s="171">
        <v>9.0016900000000746</v>
      </c>
      <c r="AI184" s="171">
        <v>9.3532000000000348</v>
      </c>
      <c r="AJ184" s="171">
        <v>9.7100400000000864</v>
      </c>
      <c r="AK184" s="171">
        <v>10.067000000000007</v>
      </c>
      <c r="AL184" s="171">
        <v>10.421599999999984</v>
      </c>
      <c r="AM184" s="171">
        <v>10.775700000000043</v>
      </c>
      <c r="AN184" s="171">
        <v>11.133900000000057</v>
      </c>
      <c r="AO184" s="171">
        <v>11.502799999999848</v>
      </c>
      <c r="AP184" s="171">
        <v>11.887200000000044</v>
      </c>
      <c r="AQ184" s="171">
        <v>12.288700000000031</v>
      </c>
      <c r="AR184" s="171">
        <v>12.705099999999948</v>
      </c>
      <c r="AS184" s="171">
        <v>13.133599999999916</v>
      </c>
      <c r="AT184" s="171">
        <v>13.56940000000025</v>
      </c>
      <c r="AU184" s="171">
        <v>14.009400003000309</v>
      </c>
      <c r="AV184" s="171">
        <v>14.452500003000411</v>
      </c>
      <c r="AW184" s="171">
        <v>14.900000003000393</v>
      </c>
      <c r="AX184" s="171">
        <v>15.353183999999569</v>
      </c>
      <c r="AY184" s="171">
        <v>15.814344997000061</v>
      </c>
      <c r="AZ184" s="171">
        <v>16.285093000000579</v>
      </c>
      <c r="BA184" s="171">
        <v>16.765999999999778</v>
      </c>
      <c r="BB184" s="171">
        <v>17.255000000000354</v>
      </c>
      <c r="BC184" s="171">
        <v>17.753999999999543</v>
      </c>
      <c r="BD184" s="171">
        <v>18.261000000000127</v>
      </c>
    </row>
    <row r="185" spans="1:56" x14ac:dyDescent="0.2">
      <c r="A185" s="170" t="s">
        <v>229</v>
      </c>
      <c r="B185" s="171">
        <v>2.1155200004000521</v>
      </c>
      <c r="C185" s="171">
        <v>2.1856600000000075</v>
      </c>
      <c r="D185" s="171">
        <v>2.2475799994999508</v>
      </c>
      <c r="E185" s="171">
        <v>2.3033399996000323</v>
      </c>
      <c r="F185" s="171">
        <v>2.3566199999000692</v>
      </c>
      <c r="G185" s="171">
        <v>2.4104500000999849</v>
      </c>
      <c r="H185" s="171">
        <v>2.464449999599954</v>
      </c>
      <c r="I185" s="171">
        <v>2.5185699999999813</v>
      </c>
      <c r="J185" s="171">
        <v>2.5764700001000498</v>
      </c>
      <c r="K185" s="171">
        <v>2.6428499998999886</v>
      </c>
      <c r="L185" s="171">
        <v>2.7208399995999817</v>
      </c>
      <c r="M185" s="171">
        <v>2.8120400000000823</v>
      </c>
      <c r="N185" s="171">
        <v>2.9150699997000387</v>
      </c>
      <c r="O185" s="171">
        <v>3.0262400001001044</v>
      </c>
      <c r="P185" s="171">
        <v>3.1402399998999333</v>
      </c>
      <c r="Q185" s="171">
        <v>3.2529899994999529</v>
      </c>
      <c r="R185" s="171">
        <v>3.3640200005000658</v>
      </c>
      <c r="S185" s="171">
        <v>3.4740799997999798</v>
      </c>
      <c r="T185" s="171">
        <v>3.5819299999000425</v>
      </c>
      <c r="U185" s="171">
        <v>3.6863699999999247</v>
      </c>
      <c r="V185" s="171">
        <v>3.7869400000000732</v>
      </c>
      <c r="W185" s="171">
        <v>3.8822699999999153</v>
      </c>
      <c r="X185" s="171">
        <v>3.9733300000001122</v>
      </c>
      <c r="Y185" s="171">
        <v>4.0649299999999107</v>
      </c>
      <c r="Z185" s="171">
        <v>4.1636400000000018</v>
      </c>
      <c r="AA185" s="171">
        <v>4.2740199999999025</v>
      </c>
      <c r="AB185" s="171">
        <v>4.3982400000001807</v>
      </c>
      <c r="AC185" s="171">
        <v>4.5345499999998538</v>
      </c>
      <c r="AD185" s="171">
        <v>4.6790200000001834</v>
      </c>
      <c r="AE185" s="171">
        <v>4.8256999999998378</v>
      </c>
      <c r="AF185" s="171">
        <v>4.9703699999998703</v>
      </c>
      <c r="AG185" s="171">
        <v>5.111770000000174</v>
      </c>
      <c r="AH185" s="171">
        <v>5.2514699999998848</v>
      </c>
      <c r="AI185" s="171">
        <v>5.3914000000000497</v>
      </c>
      <c r="AJ185" s="171">
        <v>5.5345999999999327</v>
      </c>
      <c r="AK185" s="171">
        <v>5.6832700000000651</v>
      </c>
      <c r="AL185" s="171">
        <v>5.8377899999998997</v>
      </c>
      <c r="AM185" s="171">
        <v>5.9973899999998714</v>
      </c>
      <c r="AN185" s="171">
        <v>6.1617999999998894</v>
      </c>
      <c r="AO185" s="171">
        <v>6.3304699999999849</v>
      </c>
      <c r="AP185" s="171">
        <v>6.502950000000066</v>
      </c>
      <c r="AQ185" s="171">
        <v>6.6792800000000492</v>
      </c>
      <c r="AR185" s="171">
        <v>6.8594799999999445</v>
      </c>
      <c r="AS185" s="171">
        <v>7.0429499999998866</v>
      </c>
      <c r="AT185" s="171">
        <v>7.2289100000000905</v>
      </c>
      <c r="AU185" s="171">
        <v>7.4168000000001628</v>
      </c>
      <c r="AV185" s="171">
        <v>7.6063699999998713</v>
      </c>
      <c r="AW185" s="171">
        <v>7.7976900000001113</v>
      </c>
      <c r="AX185" s="171">
        <v>7.9909260000001021</v>
      </c>
      <c r="AY185" s="171">
        <v>8.1863840000000323</v>
      </c>
      <c r="AZ185" s="171">
        <v>8.3842909999999531</v>
      </c>
      <c r="BA185" s="171">
        <v>8.585000000000008</v>
      </c>
      <c r="BB185" s="171">
        <v>8.7870000000000541</v>
      </c>
      <c r="BC185" s="171">
        <v>8.9930000000001602</v>
      </c>
      <c r="BD185" s="171">
        <v>9.2000000000000544</v>
      </c>
    </row>
    <row r="186" spans="1:56" x14ac:dyDescent="0.2">
      <c r="A186" s="170" t="s">
        <v>226</v>
      </c>
      <c r="B186" s="171">
        <v>36.884900003999554</v>
      </c>
      <c r="C186" s="171">
        <v>37.964900003999055</v>
      </c>
      <c r="D186" s="171">
        <v>39.061999995999166</v>
      </c>
      <c r="E186" s="171">
        <v>40.165000004999882</v>
      </c>
      <c r="F186" s="171">
        <v>41.259500004999843</v>
      </c>
      <c r="G186" s="171">
        <v>42.335000000000107</v>
      </c>
      <c r="H186" s="171">
        <v>43.386800000000378</v>
      </c>
      <c r="I186" s="171">
        <v>44.415999999999464</v>
      </c>
      <c r="J186" s="171">
        <v>45.423400000000491</v>
      </c>
      <c r="K186" s="171">
        <v>46.412300000000556</v>
      </c>
      <c r="L186" s="171">
        <v>47.385299999999745</v>
      </c>
      <c r="M186" s="171">
        <v>48.337500000000098</v>
      </c>
      <c r="N186" s="171">
        <v>49.267599999999746</v>
      </c>
      <c r="O186" s="171">
        <v>50.186200000000134</v>
      </c>
      <c r="P186" s="171">
        <v>51.10809999999983</v>
      </c>
      <c r="Q186" s="171">
        <v>52.041499999999537</v>
      </c>
      <c r="R186" s="171">
        <v>52.996499999999664</v>
      </c>
      <c r="S186" s="171">
        <v>53.964399999997305</v>
      </c>
      <c r="T186" s="171">
        <v>54.912299999999817</v>
      </c>
      <c r="U186" s="171">
        <v>55.795100000001199</v>
      </c>
      <c r="V186" s="171">
        <v>56.582799999998898</v>
      </c>
      <c r="W186" s="171">
        <v>57.258399999998588</v>
      </c>
      <c r="X186" s="171">
        <v>57.837899999998953</v>
      </c>
      <c r="Y186" s="171">
        <v>58.364900000000652</v>
      </c>
      <c r="Z186" s="171">
        <v>58.901699999998534</v>
      </c>
      <c r="AA186" s="171">
        <v>59.491800000000104</v>
      </c>
      <c r="AB186" s="171">
        <v>60.151499999999622</v>
      </c>
      <c r="AC186" s="171">
        <v>60.863500000000883</v>
      </c>
      <c r="AD186" s="171">
        <v>61.59730000000048</v>
      </c>
      <c r="AE186" s="171">
        <v>62.306700000001349</v>
      </c>
      <c r="AF186" s="171">
        <v>62.958000000000268</v>
      </c>
      <c r="AG186" s="171">
        <v>63.543299999998915</v>
      </c>
      <c r="AH186" s="171">
        <v>64.073200000002387</v>
      </c>
      <c r="AI186" s="171">
        <v>64.554999999998955</v>
      </c>
      <c r="AJ186" s="171">
        <v>65.002200000000528</v>
      </c>
      <c r="AK186" s="171">
        <v>65.425499999998792</v>
      </c>
      <c r="AL186" s="171">
        <v>65.824199999999792</v>
      </c>
      <c r="AM186" s="171">
        <v>66.195600000000624</v>
      </c>
      <c r="AN186" s="171">
        <v>66.545799999999986</v>
      </c>
      <c r="AO186" s="171">
        <v>66.881899999998424</v>
      </c>
      <c r="AP186" s="171">
        <v>67.208800000000494</v>
      </c>
      <c r="AQ186" s="171">
        <v>67.530100000000061</v>
      </c>
      <c r="AR186" s="171">
        <v>67.84400000000042</v>
      </c>
      <c r="AS186" s="171">
        <v>68.143100000000089</v>
      </c>
      <c r="AT186" s="171">
        <v>68.416799999998887</v>
      </c>
      <c r="AU186" s="171">
        <v>68.657599999999931</v>
      </c>
      <c r="AV186" s="171">
        <v>68.863500000000059</v>
      </c>
      <c r="AW186" s="171">
        <v>69.037499999999611</v>
      </c>
      <c r="AX186" s="171">
        <v>69.18317300000075</v>
      </c>
      <c r="AY186" s="171">
        <v>69.306160000001441</v>
      </c>
      <c r="AZ186" s="171">
        <v>69.410867999999795</v>
      </c>
      <c r="BA186" s="171">
        <v>69.497999999999976</v>
      </c>
      <c r="BB186" s="171">
        <v>69.567000000001414</v>
      </c>
      <c r="BC186" s="171">
        <v>69.620999999999455</v>
      </c>
      <c r="BD186" s="171">
        <v>69.659999999999656</v>
      </c>
    </row>
    <row r="187" spans="1:56" x14ac:dyDescent="0.2">
      <c r="A187" s="170" t="s">
        <v>224</v>
      </c>
      <c r="B187" s="171">
        <v>2.9300799999999954</v>
      </c>
      <c r="C187" s="171">
        <v>3.0203899999999728</v>
      </c>
      <c r="D187" s="171">
        <v>3.1112599999999531</v>
      </c>
      <c r="E187" s="171">
        <v>3.2030199999999911</v>
      </c>
      <c r="F187" s="171">
        <v>3.2960900000000288</v>
      </c>
      <c r="G187" s="171">
        <v>3.390929999999996</v>
      </c>
      <c r="H187" s="171">
        <v>3.4876399999999377</v>
      </c>
      <c r="I187" s="171">
        <v>3.5864999999999649</v>
      </c>
      <c r="J187" s="171">
        <v>3.6883900000000698</v>
      </c>
      <c r="K187" s="171">
        <v>3.7944200000001236</v>
      </c>
      <c r="L187" s="171">
        <v>3.9054100000000664</v>
      </c>
      <c r="M187" s="171">
        <v>4.0207799999999025</v>
      </c>
      <c r="N187" s="171">
        <v>4.1402600000000689</v>
      </c>
      <c r="O187" s="171">
        <v>4.2652499999998739</v>
      </c>
      <c r="P187" s="171">
        <v>4.3975199999998225</v>
      </c>
      <c r="Q187" s="171">
        <v>4.5377900000001761</v>
      </c>
      <c r="R187" s="171">
        <v>4.6872800000001433</v>
      </c>
      <c r="S187" s="171">
        <v>4.8439500000000679</v>
      </c>
      <c r="T187" s="171">
        <v>5.0011099999999118</v>
      </c>
      <c r="U187" s="171">
        <v>5.1497999999998214</v>
      </c>
      <c r="V187" s="171">
        <v>5.2837300000001015</v>
      </c>
      <c r="W187" s="171">
        <v>5.4007099999999308</v>
      </c>
      <c r="X187" s="171">
        <v>5.5029800000000488</v>
      </c>
      <c r="Y187" s="171">
        <v>5.5941100000002173</v>
      </c>
      <c r="Z187" s="171">
        <v>5.679829999999999</v>
      </c>
      <c r="AA187" s="171">
        <v>5.7647100000000684</v>
      </c>
      <c r="AB187" s="171">
        <v>5.8495399999999478</v>
      </c>
      <c r="AC187" s="171">
        <v>5.9342800000000979</v>
      </c>
      <c r="AD187" s="171">
        <v>6.0216900000000395</v>
      </c>
      <c r="AE187" s="171">
        <v>6.1148899999998871</v>
      </c>
      <c r="AF187" s="171">
        <v>6.2161999999999393</v>
      </c>
      <c r="AG187" s="171">
        <v>6.3271200000000629</v>
      </c>
      <c r="AH187" s="171">
        <v>6.4476900000000121</v>
      </c>
      <c r="AI187" s="171">
        <v>6.5768800000001137</v>
      </c>
      <c r="AJ187" s="171">
        <v>6.7128400000001207</v>
      </c>
      <c r="AK187" s="171">
        <v>6.8541800000000492</v>
      </c>
      <c r="AL187" s="171">
        <v>7.0005599999999477</v>
      </c>
      <c r="AM187" s="171">
        <v>7.1523899999999916</v>
      </c>
      <c r="AN187" s="171">
        <v>7.3097300000000169</v>
      </c>
      <c r="AO187" s="171">
        <v>7.4728199999999436</v>
      </c>
      <c r="AP187" s="171">
        <v>7.6416299999999522</v>
      </c>
      <c r="AQ187" s="171">
        <v>7.8159499999998507</v>
      </c>
      <c r="AR187" s="171">
        <v>7.9950600000000041</v>
      </c>
      <c r="AS187" s="171">
        <v>8.1778100000000578</v>
      </c>
      <c r="AT187" s="171">
        <v>8.3627500000001103</v>
      </c>
      <c r="AU187" s="171">
        <v>8.5486500000001211</v>
      </c>
      <c r="AV187" s="171">
        <v>8.734949999999948</v>
      </c>
      <c r="AW187" s="171">
        <v>8.921339999999935</v>
      </c>
      <c r="AX187" s="171">
        <v>9.1072110000000137</v>
      </c>
      <c r="AY187" s="171">
        <v>9.2920000000000353</v>
      </c>
      <c r="AZ187" s="171">
        <v>9.4752460000000251</v>
      </c>
      <c r="BA187" s="171">
        <v>9.6559999999999739</v>
      </c>
      <c r="BB187" s="171">
        <v>9.8359999999999967</v>
      </c>
      <c r="BC187" s="171">
        <v>10.012999999999984</v>
      </c>
      <c r="BD187" s="171">
        <v>10.188000000000045</v>
      </c>
    </row>
    <row r="188" spans="1:56" x14ac:dyDescent="0.2">
      <c r="A188" s="170" t="s">
        <v>233</v>
      </c>
      <c r="B188" s="171">
        <v>2.1951699999999432</v>
      </c>
      <c r="C188" s="171">
        <v>2.2589599999999539</v>
      </c>
      <c r="D188" s="171">
        <v>2.3240100000000448</v>
      </c>
      <c r="E188" s="171">
        <v>2.3902099999999615</v>
      </c>
      <c r="F188" s="171">
        <v>2.457380000000037</v>
      </c>
      <c r="G188" s="171">
        <v>2.5253599999999903</v>
      </c>
      <c r="H188" s="171">
        <v>2.594309999999977</v>
      </c>
      <c r="I188" s="171">
        <v>2.6642600000000325</v>
      </c>
      <c r="J188" s="171">
        <v>2.7349000000000161</v>
      </c>
      <c r="K188" s="171">
        <v>2.8058200000000282</v>
      </c>
      <c r="L188" s="171">
        <v>2.8768099999998928</v>
      </c>
      <c r="M188" s="171">
        <v>2.947780000000007</v>
      </c>
      <c r="N188" s="171">
        <v>3.0190700000001627</v>
      </c>
      <c r="O188" s="171">
        <v>3.0915099999999534</v>
      </c>
      <c r="P188" s="171">
        <v>3.1662199999999618</v>
      </c>
      <c r="Q188" s="171">
        <v>3.2440200000000763</v>
      </c>
      <c r="R188" s="171">
        <v>3.324460000000117</v>
      </c>
      <c r="S188" s="171">
        <v>3.4073199999999293</v>
      </c>
      <c r="T188" s="171">
        <v>3.4938900000001842</v>
      </c>
      <c r="U188" s="171">
        <v>3.5858700000000798</v>
      </c>
      <c r="V188" s="171">
        <v>3.6839700000001581</v>
      </c>
      <c r="W188" s="171">
        <v>3.7891800000002163</v>
      </c>
      <c r="X188" s="171">
        <v>3.8998400000000304</v>
      </c>
      <c r="Y188" s="171">
        <v>4.0107899999999015</v>
      </c>
      <c r="Z188" s="171">
        <v>4.1151000000000044</v>
      </c>
      <c r="AA188" s="171">
        <v>4.2078400000000213</v>
      </c>
      <c r="AB188" s="171">
        <v>4.2873399999999453</v>
      </c>
      <c r="AC188" s="171">
        <v>4.3551099999999519</v>
      </c>
      <c r="AD188" s="171">
        <v>4.4134799999999723</v>
      </c>
      <c r="AE188" s="171">
        <v>4.4661300000000326</v>
      </c>
      <c r="AF188" s="171">
        <v>4.5161300000000297</v>
      </c>
      <c r="AG188" s="171">
        <v>4.5640800000000201</v>
      </c>
      <c r="AH188" s="171">
        <v>4.6100000000000074</v>
      </c>
      <c r="AI188" s="171">
        <v>4.6557399999997564</v>
      </c>
      <c r="AJ188" s="171">
        <v>4.7033999999998066</v>
      </c>
      <c r="AK188" s="171">
        <v>4.754640000000216</v>
      </c>
      <c r="AL188" s="171">
        <v>4.8101000000000731</v>
      </c>
      <c r="AM188" s="171">
        <v>4.8701400000000579</v>
      </c>
      <c r="AN188" s="171">
        <v>4.9357600000002018</v>
      </c>
      <c r="AO188" s="171">
        <v>5.0079499999997799</v>
      </c>
      <c r="AP188" s="171">
        <v>5.0872099999998239</v>
      </c>
      <c r="AQ188" s="171">
        <v>5.174059999999832</v>
      </c>
      <c r="AR188" s="171">
        <v>5.267840000000116</v>
      </c>
      <c r="AS188" s="171">
        <v>5.3662799999998931</v>
      </c>
      <c r="AT188" s="171">
        <v>5.4662399999998135</v>
      </c>
      <c r="AU188" s="171">
        <v>5.5652800000000928</v>
      </c>
      <c r="AV188" s="171">
        <v>5.662539999999856</v>
      </c>
      <c r="AW188" s="171">
        <v>5.7580699999998117</v>
      </c>
      <c r="AX188" s="171">
        <v>5.85146600000013</v>
      </c>
      <c r="AY188" s="171">
        <v>5.9425610000001585</v>
      </c>
      <c r="AZ188" s="171">
        <v>6.031195000000162</v>
      </c>
      <c r="BA188" s="171">
        <v>6.1169999999999085</v>
      </c>
      <c r="BB188" s="171">
        <v>6.1989999999998613</v>
      </c>
      <c r="BC188" s="171">
        <v>6.2790000000000514</v>
      </c>
      <c r="BD188" s="171">
        <v>6.3569999999997524</v>
      </c>
    </row>
    <row r="189" spans="1:56" x14ac:dyDescent="0.2">
      <c r="A189" s="170" t="s">
        <v>228</v>
      </c>
      <c r="B189" s="171">
        <v>0.60512500000002301</v>
      </c>
      <c r="C189" s="171">
        <v>0.62094499996003205</v>
      </c>
      <c r="D189" s="171">
        <v>0.63849899999997917</v>
      </c>
      <c r="E189" s="171">
        <v>0.65443699995998539</v>
      </c>
      <c r="F189" s="171">
        <v>0.66422299999997658</v>
      </c>
      <c r="G189" s="171">
        <v>0.66498399999997837</v>
      </c>
      <c r="H189" s="171">
        <v>0.65494699997999928</v>
      </c>
      <c r="I189" s="171">
        <v>0.63609599999998223</v>
      </c>
      <c r="J189" s="171">
        <v>0.61385699996999277</v>
      </c>
      <c r="K189" s="171">
        <v>0.59587199997998741</v>
      </c>
      <c r="L189" s="171">
        <v>0.58756300000001216</v>
      </c>
      <c r="M189" s="171">
        <v>0.59100500001000811</v>
      </c>
      <c r="N189" s="171">
        <v>0.60442999999999514</v>
      </c>
      <c r="O189" s="171">
        <v>0.62464799999999632</v>
      </c>
      <c r="P189" s="171">
        <v>0.64668800000000626</v>
      </c>
      <c r="Q189" s="171">
        <v>0.66694499999999446</v>
      </c>
      <c r="R189" s="171">
        <v>0.68418399999999358</v>
      </c>
      <c r="S189" s="171">
        <v>0.69952199999999221</v>
      </c>
      <c r="T189" s="171">
        <v>0.71447399999999728</v>
      </c>
      <c r="U189" s="171">
        <v>0.73144400000000143</v>
      </c>
      <c r="V189" s="171">
        <v>0.75193300000000607</v>
      </c>
      <c r="W189" s="171">
        <v>0.77701099999999546</v>
      </c>
      <c r="X189" s="171">
        <v>0.80543499999999935</v>
      </c>
      <c r="Y189" s="171">
        <v>0.83361100000001298</v>
      </c>
      <c r="Z189" s="171">
        <v>0.85668399999996303</v>
      </c>
      <c r="AA189" s="171">
        <v>0.87144700000001407</v>
      </c>
      <c r="AB189" s="171">
        <v>0.87591600000005265</v>
      </c>
      <c r="AC189" s="171">
        <v>0.8719940000000509</v>
      </c>
      <c r="AD189" s="171">
        <v>0.86519400000003721</v>
      </c>
      <c r="AE189" s="171">
        <v>0.86326899999997686</v>
      </c>
      <c r="AF189" s="171">
        <v>0.8716069999999817</v>
      </c>
      <c r="AG189" s="171">
        <v>0.89253100000000074</v>
      </c>
      <c r="AH189" s="171">
        <v>0.9238250000000291</v>
      </c>
      <c r="AI189" s="171">
        <v>0.96085199999998006</v>
      </c>
      <c r="AJ189" s="171">
        <v>0.99669799999999265</v>
      </c>
      <c r="AK189" s="171">
        <v>1.0264799999999881</v>
      </c>
      <c r="AL189" s="171">
        <v>1.048619999999977</v>
      </c>
      <c r="AM189" s="171">
        <v>1.0649700000000146</v>
      </c>
      <c r="AN189" s="171">
        <v>1.078110000000015</v>
      </c>
      <c r="AO189" s="171">
        <v>1.09201999999999</v>
      </c>
      <c r="AP189" s="171">
        <v>1.1095899999999801</v>
      </c>
      <c r="AQ189" s="171">
        <v>1.1315199999999888</v>
      </c>
      <c r="AR189" s="171">
        <v>1.1567599999999942</v>
      </c>
      <c r="AS189" s="171">
        <v>1.1843699999999941</v>
      </c>
      <c r="AT189" s="171">
        <v>1.2128099999999862</v>
      </c>
      <c r="AU189" s="171">
        <v>1.2409800000000026</v>
      </c>
      <c r="AV189" s="171">
        <v>1.2686700000000144</v>
      </c>
      <c r="AW189" s="171">
        <v>1.2963100000000021</v>
      </c>
      <c r="AX189" s="171">
        <v>1.3240939999999866</v>
      </c>
      <c r="AY189" s="171">
        <v>1.352360000000002</v>
      </c>
      <c r="AZ189" s="171">
        <v>1.3814000000000084</v>
      </c>
      <c r="BA189" s="171">
        <v>1.411000000000012</v>
      </c>
      <c r="BB189" s="171">
        <v>1.4410000000000038</v>
      </c>
      <c r="BC189" s="171">
        <v>1.4730000000000074</v>
      </c>
      <c r="BD189" s="171">
        <v>1.5039999999999971</v>
      </c>
    </row>
    <row r="190" spans="1:56" x14ac:dyDescent="0.2">
      <c r="A190" s="170" t="s">
        <v>230</v>
      </c>
      <c r="B190" s="171">
        <v>8.4368999999997321E-2</v>
      </c>
      <c r="C190" s="171">
        <v>8.5518000000002342E-2</v>
      </c>
      <c r="D190" s="171">
        <v>8.6346999999999716E-2</v>
      </c>
      <c r="E190" s="171">
        <v>8.6988000000000357E-2</v>
      </c>
      <c r="F190" s="171">
        <v>8.7609000000002268E-2</v>
      </c>
      <c r="G190" s="171">
        <v>8.8347999999999816E-2</v>
      </c>
      <c r="H190" s="171">
        <v>8.9254000000001513E-2</v>
      </c>
      <c r="I190" s="171">
        <v>9.0295000000000653E-2</v>
      </c>
      <c r="J190" s="171">
        <v>9.1364000000001708E-2</v>
      </c>
      <c r="K190" s="171">
        <v>9.2300000000001492E-2</v>
      </c>
      <c r="L190" s="171">
        <v>9.300699999999841E-2</v>
      </c>
      <c r="M190" s="171">
        <v>9.3452999999999772E-2</v>
      </c>
      <c r="N190" s="171">
        <v>9.368099999999932E-2</v>
      </c>
      <c r="O190" s="171">
        <v>9.3774000000000829E-2</v>
      </c>
      <c r="P190" s="171">
        <v>9.384200000000012E-2</v>
      </c>
      <c r="Q190" s="171">
        <v>9.3953000000000259E-2</v>
      </c>
      <c r="R190" s="171">
        <v>9.4145000000003018E-2</v>
      </c>
      <c r="S190" s="171">
        <v>9.4384000000000773E-2</v>
      </c>
      <c r="T190" s="171">
        <v>9.4666999999999238E-2</v>
      </c>
      <c r="U190" s="171">
        <v>9.4929000000000055E-2</v>
      </c>
      <c r="V190" s="171">
        <v>9.5152999999999696E-2</v>
      </c>
      <c r="W190" s="171">
        <v>9.5333000000000334E-2</v>
      </c>
      <c r="X190" s="171">
        <v>9.5495999999999387E-2</v>
      </c>
      <c r="Y190" s="171">
        <v>9.5644000000003809E-2</v>
      </c>
      <c r="Z190" s="171">
        <v>9.5832999999997281E-2</v>
      </c>
      <c r="AA190" s="171">
        <v>9.6075999999994555E-2</v>
      </c>
      <c r="AB190" s="171">
        <v>9.6369000000002078E-2</v>
      </c>
      <c r="AC190" s="171">
        <v>9.6724999999994399E-2</v>
      </c>
      <c r="AD190" s="171">
        <v>9.7134999999996488E-2</v>
      </c>
      <c r="AE190" s="171">
        <v>9.7591000000004563E-2</v>
      </c>
      <c r="AF190" s="171">
        <v>9.8081999999997352E-2</v>
      </c>
      <c r="AG190" s="171">
        <v>9.8611000000000684E-2</v>
      </c>
      <c r="AH190" s="171">
        <v>9.9184000000000813E-2</v>
      </c>
      <c r="AI190" s="171">
        <v>9.9789000000004707E-2</v>
      </c>
      <c r="AJ190" s="171">
        <v>0.1004060000000027</v>
      </c>
      <c r="AK190" s="171">
        <v>0.10104100000000032</v>
      </c>
      <c r="AL190" s="171">
        <v>0.10168900000000387</v>
      </c>
      <c r="AM190" s="171">
        <v>0.10235700000000655</v>
      </c>
      <c r="AN190" s="171">
        <v>0.1030049999999928</v>
      </c>
      <c r="AO190" s="171">
        <v>0.10360399999999871</v>
      </c>
      <c r="AP190" s="171">
        <v>0.10413700000000198</v>
      </c>
      <c r="AQ190" s="171">
        <v>0.10457700000000374</v>
      </c>
      <c r="AR190" s="171">
        <v>0.10495099999999268</v>
      </c>
      <c r="AS190" s="171">
        <v>0.10532800000000611</v>
      </c>
      <c r="AT190" s="171">
        <v>0.10578199999999909</v>
      </c>
      <c r="AU190" s="171">
        <v>0.10636400000000021</v>
      </c>
      <c r="AV190" s="171">
        <v>0.10712199999999766</v>
      </c>
      <c r="AW190" s="171">
        <v>0.10801999999999519</v>
      </c>
      <c r="AX190" s="171">
        <v>0.10900799999999587</v>
      </c>
      <c r="AY190" s="171">
        <v>0.11004099999999631</v>
      </c>
      <c r="AZ190" s="171">
        <v>0.11103700000000261</v>
      </c>
      <c r="BA190" s="171">
        <v>0.11200000000000239</v>
      </c>
      <c r="BB190" s="171">
        <v>0.11300000000000407</v>
      </c>
      <c r="BC190" s="171">
        <v>0.1130000000000021</v>
      </c>
      <c r="BD190" s="171">
        <v>0.11499999999999966</v>
      </c>
    </row>
    <row r="191" spans="1:56" x14ac:dyDescent="0.2">
      <c r="A191" s="170" t="s">
        <v>231</v>
      </c>
      <c r="B191" s="171">
        <v>0.94599300000000042</v>
      </c>
      <c r="C191" s="171">
        <v>0.95636600000000249</v>
      </c>
      <c r="D191" s="171">
        <v>0.96874100000000707</v>
      </c>
      <c r="E191" s="171">
        <v>0.98259199999999924</v>
      </c>
      <c r="F191" s="171">
        <v>0.99705300000000008</v>
      </c>
      <c r="G191" s="171">
        <v>1.0114900000000058</v>
      </c>
      <c r="H191" s="171">
        <v>1.0256599999999974</v>
      </c>
      <c r="I191" s="171">
        <v>1.039759999999998</v>
      </c>
      <c r="J191" s="171">
        <v>1.0541200000000064</v>
      </c>
      <c r="K191" s="171">
        <v>1.069200000000009</v>
      </c>
      <c r="L191" s="171">
        <v>1.0853099999999998</v>
      </c>
      <c r="M191" s="171">
        <v>1.1025599999999911</v>
      </c>
      <c r="N191" s="171">
        <v>1.1206099999999761</v>
      </c>
      <c r="O191" s="171">
        <v>1.1386799999999448</v>
      </c>
      <c r="P191" s="171">
        <v>1.1556900000000732</v>
      </c>
      <c r="Q191" s="171">
        <v>1.1709299999999758</v>
      </c>
      <c r="R191" s="171">
        <v>1.1840500000000262</v>
      </c>
      <c r="S191" s="171">
        <v>1.1952500000000053</v>
      </c>
      <c r="T191" s="171">
        <v>1.2048899999999669</v>
      </c>
      <c r="U191" s="171">
        <v>1.2136200000000741</v>
      </c>
      <c r="V191" s="171">
        <v>1.2218999999999987</v>
      </c>
      <c r="W191" s="171">
        <v>1.2299099999999143</v>
      </c>
      <c r="X191" s="171">
        <v>1.2374899999999212</v>
      </c>
      <c r="Y191" s="171">
        <v>1.2444100000000093</v>
      </c>
      <c r="Z191" s="171">
        <v>1.2503199999999985</v>
      </c>
      <c r="AA191" s="171">
        <v>1.2550000000000385</v>
      </c>
      <c r="AB191" s="171">
        <v>1.2583600000000068</v>
      </c>
      <c r="AC191" s="171">
        <v>1.2606800000000531</v>
      </c>
      <c r="AD191" s="171">
        <v>1.2625399999999709</v>
      </c>
      <c r="AE191" s="171">
        <v>1.2647799999999392</v>
      </c>
      <c r="AF191" s="171">
        <v>1.2679800000000325</v>
      </c>
      <c r="AG191" s="171">
        <v>1.2723799999999919</v>
      </c>
      <c r="AH191" s="171">
        <v>1.2778400000000059</v>
      </c>
      <c r="AI191" s="171">
        <v>1.2840499999999617</v>
      </c>
      <c r="AJ191" s="171">
        <v>1.2905400000000049</v>
      </c>
      <c r="AK191" s="171">
        <v>1.2969299999999884</v>
      </c>
      <c r="AL191" s="171">
        <v>1.3031400000000051</v>
      </c>
      <c r="AM191" s="171">
        <v>1.3092599999999861</v>
      </c>
      <c r="AN191" s="171">
        <v>1.3153699999999837</v>
      </c>
      <c r="AO191" s="171">
        <v>1.3216199999999703</v>
      </c>
      <c r="AP191" s="171">
        <v>1.3280999999999887</v>
      </c>
      <c r="AQ191" s="171">
        <v>1.3347900000000044</v>
      </c>
      <c r="AR191" s="171">
        <v>1.3415900000000125</v>
      </c>
      <c r="AS191" s="171">
        <v>1.3482500000000215</v>
      </c>
      <c r="AT191" s="171">
        <v>1.3544900000000233</v>
      </c>
      <c r="AU191" s="171">
        <v>1.3600899999999803</v>
      </c>
      <c r="AV191" s="171">
        <v>1.3649599999999922</v>
      </c>
      <c r="AW191" s="171">
        <v>1.3691199999999997</v>
      </c>
      <c r="AX191" s="171">
        <v>1.37259800000003</v>
      </c>
      <c r="AY191" s="171">
        <v>1.3754429999999913</v>
      </c>
      <c r="AZ191" s="171">
        <v>1.3777290000000078</v>
      </c>
      <c r="BA191" s="171">
        <v>1.3799999999999875</v>
      </c>
      <c r="BB191" s="171">
        <v>1.3799999999999941</v>
      </c>
      <c r="BC191" s="171">
        <v>1.3809999999999671</v>
      </c>
      <c r="BD191" s="171">
        <v>1.3809999999999947</v>
      </c>
    </row>
    <row r="192" spans="1:56" x14ac:dyDescent="0.2">
      <c r="A192" s="170" t="s">
        <v>232</v>
      </c>
      <c r="B192" s="171">
        <v>5.0604000000000102</v>
      </c>
      <c r="C192" s="171">
        <v>5.1726899999999851</v>
      </c>
      <c r="D192" s="171">
        <v>5.2875400000000417</v>
      </c>
      <c r="E192" s="171">
        <v>5.4053499999999923</v>
      </c>
      <c r="F192" s="171">
        <v>5.5267600000000403</v>
      </c>
      <c r="G192" s="171">
        <v>5.6524799999999935</v>
      </c>
      <c r="H192" s="171">
        <v>5.781799999999822</v>
      </c>
      <c r="I192" s="171">
        <v>5.9150100000000974</v>
      </c>
      <c r="J192" s="171">
        <v>6.0549100000000458</v>
      </c>
      <c r="K192" s="171">
        <v>6.2052100000000729</v>
      </c>
      <c r="L192" s="171">
        <v>6.3681699999998571</v>
      </c>
      <c r="M192" s="171">
        <v>6.5450200000001155</v>
      </c>
      <c r="N192" s="171">
        <v>6.7339599999998203</v>
      </c>
      <c r="O192" s="171">
        <v>6.9303899999996776</v>
      </c>
      <c r="P192" s="171">
        <v>7.127940000000045</v>
      </c>
      <c r="Q192" s="171">
        <v>7.3218800000000774</v>
      </c>
      <c r="R192" s="171">
        <v>7.5097600000003091</v>
      </c>
      <c r="S192" s="171">
        <v>7.6922499999996576</v>
      </c>
      <c r="T192" s="171">
        <v>7.871460000000341</v>
      </c>
      <c r="U192" s="171">
        <v>8.0509300000003368</v>
      </c>
      <c r="V192" s="171">
        <v>8.2327999999996635</v>
      </c>
      <c r="W192" s="171">
        <v>8.4176799999997325</v>
      </c>
      <c r="X192" s="171">
        <v>8.603230000000341</v>
      </c>
      <c r="Y192" s="171">
        <v>8.7848899999999031</v>
      </c>
      <c r="Z192" s="171">
        <v>8.9565999999999946</v>
      </c>
      <c r="AA192" s="171">
        <v>9.1139800000000744</v>
      </c>
      <c r="AB192" s="171">
        <v>9.2560399999999383</v>
      </c>
      <c r="AC192" s="171">
        <v>9.384150000000048</v>
      </c>
      <c r="AD192" s="171">
        <v>9.4994000000000085</v>
      </c>
      <c r="AE192" s="171">
        <v>9.6037400000001742</v>
      </c>
      <c r="AF192" s="171">
        <v>9.6992000000001575</v>
      </c>
      <c r="AG192" s="171">
        <v>9.7857000000001388</v>
      </c>
      <c r="AH192" s="171">
        <v>9.8643300000000362</v>
      </c>
      <c r="AI192" s="171">
        <v>9.9396799999999086</v>
      </c>
      <c r="AJ192" s="171">
        <v>10.01760000000024</v>
      </c>
      <c r="AK192" s="171">
        <v>10.102500000000314</v>
      </c>
      <c r="AL192" s="171">
        <v>10.196099999999731</v>
      </c>
      <c r="AM192" s="171">
        <v>10.298100000000153</v>
      </c>
      <c r="AN192" s="171">
        <v>10.407299999999916</v>
      </c>
      <c r="AO192" s="171">
        <v>10.521799999999969</v>
      </c>
      <c r="AP192" s="171">
        <v>10.639900000000102</v>
      </c>
      <c r="AQ192" s="171">
        <v>10.761500000000048</v>
      </c>
      <c r="AR192" s="171">
        <v>10.886700000000035</v>
      </c>
      <c r="AS192" s="171">
        <v>11.014600000000163</v>
      </c>
      <c r="AT192" s="171">
        <v>11.143899999999833</v>
      </c>
      <c r="AU192" s="171">
        <v>11.273700000000227</v>
      </c>
      <c r="AV192" s="171">
        <v>11.403200000000208</v>
      </c>
      <c r="AW192" s="171">
        <v>11.532099999999984</v>
      </c>
      <c r="AX192" s="171">
        <v>11.659174000000039</v>
      </c>
      <c r="AY192" s="171">
        <v>11.783167999999863</v>
      </c>
      <c r="AZ192" s="171">
        <v>11.903135999999638</v>
      </c>
      <c r="BA192" s="171">
        <v>12.018999999999837</v>
      </c>
      <c r="BB192" s="171">
        <v>12.128999999999829</v>
      </c>
      <c r="BC192" s="171">
        <v>12.234999999999969</v>
      </c>
      <c r="BD192" s="171">
        <v>12.334999999999917</v>
      </c>
    </row>
    <row r="193" spans="1:56" x14ac:dyDescent="0.2">
      <c r="A193" s="170" t="s">
        <v>362</v>
      </c>
      <c r="B193" s="171">
        <v>34.876299999999048</v>
      </c>
      <c r="C193" s="171">
        <v>35.720600000000168</v>
      </c>
      <c r="D193" s="171">
        <v>36.587199999999477</v>
      </c>
      <c r="E193" s="171">
        <v>37.472299999999628</v>
      </c>
      <c r="F193" s="171">
        <v>38.370200000000459</v>
      </c>
      <c r="G193" s="171">
        <v>39.277200000001052</v>
      </c>
      <c r="H193" s="171">
        <v>40.189500000000493</v>
      </c>
      <c r="I193" s="171">
        <v>41.108200000000423</v>
      </c>
      <c r="J193" s="171">
        <v>42.039899999999463</v>
      </c>
      <c r="K193" s="171">
        <v>42.994000000000476</v>
      </c>
      <c r="L193" s="171">
        <v>43.975900000000884</v>
      </c>
      <c r="M193" s="171">
        <v>44.988399999999807</v>
      </c>
      <c r="N193" s="171">
        <v>46.025399999999813</v>
      </c>
      <c r="O193" s="171">
        <v>47.073400000000348</v>
      </c>
      <c r="P193" s="171">
        <v>48.114100000000739</v>
      </c>
      <c r="Q193" s="171">
        <v>49.133899999999272</v>
      </c>
      <c r="R193" s="171">
        <v>50.128499999999512</v>
      </c>
      <c r="S193" s="171">
        <v>51.100900000000109</v>
      </c>
      <c r="T193" s="171">
        <v>52.053699999999544</v>
      </c>
      <c r="U193" s="171">
        <v>52.992399999999961</v>
      </c>
      <c r="V193" s="171">
        <v>53.921699999999674</v>
      </c>
      <c r="W193" s="171">
        <v>54.840499999999331</v>
      </c>
      <c r="X193" s="171">
        <v>55.748899999999317</v>
      </c>
      <c r="Y193" s="171">
        <v>56.653700000001542</v>
      </c>
      <c r="Z193" s="171">
        <v>57.564099999998128</v>
      </c>
      <c r="AA193" s="171">
        <v>58.486400000000046</v>
      </c>
      <c r="AB193" s="171">
        <v>59.423199999998609</v>
      </c>
      <c r="AC193" s="171">
        <v>60.372500000001061</v>
      </c>
      <c r="AD193" s="171">
        <v>61.329599999999779</v>
      </c>
      <c r="AE193" s="171">
        <v>62.287299999998609</v>
      </c>
      <c r="AF193" s="171">
        <v>63.240099999999998</v>
      </c>
      <c r="AG193" s="171">
        <v>64.19149999999928</v>
      </c>
      <c r="AH193" s="171">
        <v>65.143100000001027</v>
      </c>
      <c r="AI193" s="171">
        <v>66.085799999998187</v>
      </c>
      <c r="AJ193" s="171">
        <v>67.007899999999282</v>
      </c>
      <c r="AK193" s="171">
        <v>67.903399999998939</v>
      </c>
      <c r="AL193" s="171">
        <v>68.763400000001056</v>
      </c>
      <c r="AM193" s="171">
        <v>69.597299999999763</v>
      </c>
      <c r="AN193" s="171">
        <v>70.439999999999131</v>
      </c>
      <c r="AO193" s="171">
        <v>71.339199999999394</v>
      </c>
      <c r="AP193" s="171">
        <v>72.326899999998616</v>
      </c>
      <c r="AQ193" s="171">
        <v>73.409500000000861</v>
      </c>
      <c r="AR193" s="171">
        <v>74.569900000000089</v>
      </c>
      <c r="AS193" s="171">
        <v>75.78729999999949</v>
      </c>
      <c r="AT193" s="171">
        <v>77.030599999998643</v>
      </c>
      <c r="AU193" s="171">
        <v>78.271500000000529</v>
      </c>
      <c r="AV193" s="171">
        <v>79.512400000000142</v>
      </c>
      <c r="AW193" s="171">
        <v>80.745000000000203</v>
      </c>
      <c r="AX193" s="171">
        <v>81.916870999999162</v>
      </c>
      <c r="AY193" s="171">
        <v>82.961805000000325</v>
      </c>
      <c r="AZ193" s="171">
        <v>83.835749999999479</v>
      </c>
      <c r="BA193" s="171">
        <v>84.514000000000138</v>
      </c>
      <c r="BB193" s="171">
        <v>85.01900000000002</v>
      </c>
      <c r="BC193" s="171">
        <v>85.404000000000863</v>
      </c>
      <c r="BD193" s="171">
        <v>85.752000000000763</v>
      </c>
    </row>
    <row r="194" spans="1:56" x14ac:dyDescent="0.2">
      <c r="A194" s="170" t="s">
        <v>223</v>
      </c>
      <c r="B194" s="171">
        <v>14.693200000000266</v>
      </c>
      <c r="C194" s="171">
        <v>15.038000000000013</v>
      </c>
      <c r="D194" s="171">
        <v>15.354600000000037</v>
      </c>
      <c r="E194" s="171">
        <v>15.651299999999637</v>
      </c>
      <c r="F194" s="171">
        <v>15.940900000000163</v>
      </c>
      <c r="G194" s="171">
        <v>16.232699999999877</v>
      </c>
      <c r="H194" s="171">
        <v>16.528700000000132</v>
      </c>
      <c r="I194" s="171">
        <v>16.826499999999854</v>
      </c>
      <c r="J194" s="171">
        <v>17.125200000000266</v>
      </c>
      <c r="K194" s="171">
        <v>17.42270000000002</v>
      </c>
      <c r="L194" s="171">
        <v>17.717399999999785</v>
      </c>
      <c r="M194" s="171">
        <v>18.009399999999911</v>
      </c>
      <c r="N194" s="171">
        <v>18.299199999999956</v>
      </c>
      <c r="O194" s="171">
        <v>18.584300003999761</v>
      </c>
      <c r="P194" s="171">
        <v>18.86199999600008</v>
      </c>
      <c r="Q194" s="171">
        <v>19.130099998999867</v>
      </c>
      <c r="R194" s="171">
        <v>19.387400003999783</v>
      </c>
      <c r="S194" s="171">
        <v>19.634000000999531</v>
      </c>
      <c r="T194" s="171">
        <v>19.869899997000434</v>
      </c>
      <c r="U194" s="171">
        <v>20.095699998999351</v>
      </c>
      <c r="V194" s="171">
        <v>20.31170000499981</v>
      </c>
      <c r="W194" s="171">
        <v>20.518799998999462</v>
      </c>
      <c r="X194" s="171">
        <v>20.71670000300027</v>
      </c>
      <c r="Y194" s="171">
        <v>20.902900003000287</v>
      </c>
      <c r="Z194" s="171">
        <v>21.074100000000112</v>
      </c>
      <c r="AA194" s="171">
        <v>21.228499995999975</v>
      </c>
      <c r="AB194" s="171">
        <v>21.364099998999663</v>
      </c>
      <c r="AC194" s="171">
        <v>21.483499996999978</v>
      </c>
      <c r="AD194" s="171">
        <v>21.595400002999934</v>
      </c>
      <c r="AE194" s="171">
        <v>21.711600002000591</v>
      </c>
      <c r="AF194" s="171">
        <v>21.840200003000323</v>
      </c>
      <c r="AG194" s="171">
        <v>21.985300001999018</v>
      </c>
      <c r="AH194" s="171">
        <v>22.143299999000913</v>
      </c>
      <c r="AI194" s="171">
        <v>22.306300002000278</v>
      </c>
      <c r="AJ194" s="171">
        <v>22.462399996000336</v>
      </c>
      <c r="AK194" s="171">
        <v>22.602899999000734</v>
      </c>
      <c r="AL194" s="171">
        <v>22.725499994999186</v>
      </c>
      <c r="AM194" s="171">
        <v>22.832999999999306</v>
      </c>
      <c r="AN194" s="171">
        <v>22.928499997000703</v>
      </c>
      <c r="AO194" s="171">
        <v>23.017100004999733</v>
      </c>
      <c r="AP194" s="171">
        <v>23.102400000999726</v>
      </c>
      <c r="AQ194" s="171">
        <v>23.184999995999537</v>
      </c>
      <c r="AR194" s="171">
        <v>23.263899996000557</v>
      </c>
      <c r="AS194" s="171">
        <v>23.339900003999489</v>
      </c>
      <c r="AT194" s="171">
        <v>23.413700003999224</v>
      </c>
      <c r="AU194" s="171">
        <v>23.485799997999756</v>
      </c>
      <c r="AV194" s="171">
        <v>23.55670000099996</v>
      </c>
      <c r="AW194" s="171">
        <v>23.626499996000472</v>
      </c>
      <c r="AX194" s="171">
        <v>23.694089004000702</v>
      </c>
      <c r="AY194" s="171">
        <v>23.75824699800075</v>
      </c>
      <c r="AZ194" s="171">
        <v>23.817905000000476</v>
      </c>
      <c r="BA194" s="171">
        <v>23.872999999999166</v>
      </c>
      <c r="BB194" s="171">
        <v>23.92299999999911</v>
      </c>
      <c r="BC194" s="171">
        <v>23.968000000000462</v>
      </c>
      <c r="BD194" s="171">
        <v>24.009000000000533</v>
      </c>
    </row>
    <row r="195" spans="1:56" x14ac:dyDescent="0.2">
      <c r="A195" s="170" t="s">
        <v>225</v>
      </c>
      <c r="B195" s="171">
        <v>13.605500003000431</v>
      </c>
      <c r="C195" s="171">
        <v>14.045799998999652</v>
      </c>
      <c r="D195" s="171">
        <v>14.506599999999629</v>
      </c>
      <c r="E195" s="171">
        <v>14.985099998000285</v>
      </c>
      <c r="F195" s="171">
        <v>15.477300000999984</v>
      </c>
      <c r="G195" s="171">
        <v>15.980299998999335</v>
      </c>
      <c r="H195" s="171">
        <v>16.493299997999582</v>
      </c>
      <c r="I195" s="171">
        <v>17.017699995000243</v>
      </c>
      <c r="J195" s="171">
        <v>17.555499995999806</v>
      </c>
      <c r="K195" s="171">
        <v>18.109900003000014</v>
      </c>
      <c r="L195" s="171">
        <v>18.683199998000145</v>
      </c>
      <c r="M195" s="171">
        <v>19.277100004000452</v>
      </c>
      <c r="N195" s="171">
        <v>19.891500004000314</v>
      </c>
      <c r="O195" s="171">
        <v>20.524699999000415</v>
      </c>
      <c r="P195" s="171">
        <v>21.173599996999751</v>
      </c>
      <c r="Q195" s="171">
        <v>21.836999998000032</v>
      </c>
      <c r="R195" s="171">
        <v>22.511199995000219</v>
      </c>
      <c r="S195" s="171">
        <v>23.19850000300066</v>
      </c>
      <c r="T195" s="171">
        <v>23.910000002999563</v>
      </c>
      <c r="U195" s="171">
        <v>24.660600005000276</v>
      </c>
      <c r="V195" s="171">
        <v>25.45960000500029</v>
      </c>
      <c r="W195" s="171">
        <v>26.315000001000307</v>
      </c>
      <c r="X195" s="171">
        <v>27.219599995999864</v>
      </c>
      <c r="Y195" s="171">
        <v>28.14930000000038</v>
      </c>
      <c r="Z195" s="171">
        <v>29.070600005000539</v>
      </c>
      <c r="AA195" s="171">
        <v>29.96079999999986</v>
      </c>
      <c r="AB195" s="171">
        <v>30.811899998999795</v>
      </c>
      <c r="AC195" s="171">
        <v>31.635300000999191</v>
      </c>
      <c r="AD195" s="171">
        <v>32.451699996000272</v>
      </c>
      <c r="AE195" s="171">
        <v>33.291499997999658</v>
      </c>
      <c r="AF195" s="171">
        <v>34.178000000000594</v>
      </c>
      <c r="AG195" s="171">
        <v>35.117000005000335</v>
      </c>
      <c r="AH195" s="171">
        <v>36.105799998999856</v>
      </c>
      <c r="AI195" s="171">
        <v>37.149100002998885</v>
      </c>
      <c r="AJ195" s="171">
        <v>38.250000001000075</v>
      </c>
      <c r="AK195" s="171">
        <v>39.410500000001164</v>
      </c>
      <c r="AL195" s="171">
        <v>40.634899999999348</v>
      </c>
      <c r="AM195" s="171">
        <v>41.923700000000281</v>
      </c>
      <c r="AN195" s="171">
        <v>43.270099999998884</v>
      </c>
      <c r="AO195" s="171">
        <v>44.664200000000847</v>
      </c>
      <c r="AP195" s="171">
        <v>46.098599999999934</v>
      </c>
      <c r="AQ195" s="171">
        <v>47.57089999999873</v>
      </c>
      <c r="AR195" s="171">
        <v>49.083000000002649</v>
      </c>
      <c r="AS195" s="171">
        <v>50.636600000000108</v>
      </c>
      <c r="AT195" s="171">
        <v>52.234899999999982</v>
      </c>
      <c r="AU195" s="171">
        <v>53.879999999999633</v>
      </c>
      <c r="AV195" s="171">
        <v>55.572199999999384</v>
      </c>
      <c r="AW195" s="171">
        <v>57.309999999998901</v>
      </c>
      <c r="AX195" s="171">
        <v>59.091392000000113</v>
      </c>
      <c r="AY195" s="171">
        <v>60.913557000000047</v>
      </c>
      <c r="AZ195" s="171">
        <v>62.774618999998047</v>
      </c>
      <c r="BA195" s="171">
        <v>64.674000000000007</v>
      </c>
      <c r="BB195" s="171">
        <v>66.612000000000521</v>
      </c>
      <c r="BC195" s="171">
        <v>68.59099999999998</v>
      </c>
      <c r="BD195" s="171">
        <v>70.613000000000469</v>
      </c>
    </row>
    <row r="196" spans="1:56" x14ac:dyDescent="0.2">
      <c r="A196" s="170" t="s">
        <v>235</v>
      </c>
      <c r="B196" s="171">
        <v>9.4460600005000206</v>
      </c>
      <c r="C196" s="171">
        <v>9.720399999899989</v>
      </c>
      <c r="D196" s="171">
        <v>9.9883800003999053</v>
      </c>
      <c r="E196" s="171">
        <v>10.256400000199942</v>
      </c>
      <c r="F196" s="171">
        <v>10.533700000299998</v>
      </c>
      <c r="G196" s="171">
        <v>10.827100000999948</v>
      </c>
      <c r="H196" s="171">
        <v>11.139799999699935</v>
      </c>
      <c r="I196" s="171">
        <v>11.470900004200116</v>
      </c>
      <c r="J196" s="171">
        <v>11.818300002399981</v>
      </c>
      <c r="K196" s="171">
        <v>12.178500000500087</v>
      </c>
      <c r="L196" s="171">
        <v>12.549499996499952</v>
      </c>
      <c r="M196" s="171">
        <v>12.930199995000065</v>
      </c>
      <c r="N196" s="171">
        <v>13.323300002000028</v>
      </c>
      <c r="O196" s="171">
        <v>13.735299994999776</v>
      </c>
      <c r="P196" s="171">
        <v>14.174499995000129</v>
      </c>
      <c r="Q196" s="171">
        <v>14.64660000399992</v>
      </c>
      <c r="R196" s="171">
        <v>15.154500003000138</v>
      </c>
      <c r="S196" s="171">
        <v>15.695399999000015</v>
      </c>
      <c r="T196" s="171">
        <v>16.262500002000177</v>
      </c>
      <c r="U196" s="171">
        <v>16.846100001000021</v>
      </c>
      <c r="V196" s="171">
        <v>17.43890000500021</v>
      </c>
      <c r="W196" s="171">
        <v>18.04039999500009</v>
      </c>
      <c r="X196" s="171">
        <v>18.6529000039999</v>
      </c>
      <c r="Y196" s="171">
        <v>19.27540000299993</v>
      </c>
      <c r="Z196" s="171">
        <v>19.907600003999914</v>
      </c>
      <c r="AA196" s="171">
        <v>20.550299996000934</v>
      </c>
      <c r="AB196" s="171">
        <v>21.202100001001082</v>
      </c>
      <c r="AC196" s="171">
        <v>21.865899998999108</v>
      </c>
      <c r="AD196" s="171">
        <v>22.551799999999435</v>
      </c>
      <c r="AE196" s="171">
        <v>23.272999995999299</v>
      </c>
      <c r="AF196" s="171">
        <v>24.039300003999216</v>
      </c>
      <c r="AG196" s="171">
        <v>24.854899998000676</v>
      </c>
      <c r="AH196" s="171">
        <v>25.717999998000145</v>
      </c>
      <c r="AI196" s="171">
        <v>26.624799997999503</v>
      </c>
      <c r="AJ196" s="171">
        <v>27.568400000000313</v>
      </c>
      <c r="AK196" s="171">
        <v>28.543899996000519</v>
      </c>
      <c r="AL196" s="171">
        <v>29.550700003999623</v>
      </c>
      <c r="AM196" s="171">
        <v>30.590499994998883</v>
      </c>
      <c r="AN196" s="171">
        <v>31.663900001998751</v>
      </c>
      <c r="AO196" s="171">
        <v>32.771899999999427</v>
      </c>
      <c r="AP196" s="171">
        <v>33.91510000400082</v>
      </c>
      <c r="AQ196" s="171">
        <v>35.093599998001061</v>
      </c>
      <c r="AR196" s="171">
        <v>36.306799995998418</v>
      </c>
      <c r="AS196" s="171">
        <v>37.553700002000035</v>
      </c>
      <c r="AT196" s="171">
        <v>38.833299996999742</v>
      </c>
      <c r="AU196" s="171">
        <v>40.144899998000113</v>
      </c>
      <c r="AV196" s="171">
        <v>41.487999998001087</v>
      </c>
      <c r="AW196" s="171">
        <v>42.863000002999655</v>
      </c>
      <c r="AX196" s="171">
        <v>44.270563000001282</v>
      </c>
      <c r="AY196" s="171">
        <v>45.711873999998915</v>
      </c>
      <c r="AZ196" s="171">
        <v>47.187703000000674</v>
      </c>
      <c r="BA196" s="171">
        <v>48.698000000001628</v>
      </c>
      <c r="BB196" s="171">
        <v>50.243000000000265</v>
      </c>
      <c r="BC196" s="171">
        <v>51.822999999999439</v>
      </c>
      <c r="BD196" s="171">
        <v>53.436999999998818</v>
      </c>
    </row>
    <row r="197" spans="1:56" x14ac:dyDescent="0.2">
      <c r="A197" s="170" t="s">
        <v>236</v>
      </c>
      <c r="B197" s="171">
        <v>47.086799999998362</v>
      </c>
      <c r="C197" s="171">
        <v>47.433799999999806</v>
      </c>
      <c r="D197" s="171">
        <v>47.783000000000293</v>
      </c>
      <c r="E197" s="171">
        <v>48.127199999998574</v>
      </c>
      <c r="F197" s="171">
        <v>48.455099999999568</v>
      </c>
      <c r="G197" s="171">
        <v>48.759000000001919</v>
      </c>
      <c r="H197" s="171">
        <v>49.036499999998625</v>
      </c>
      <c r="I197" s="171">
        <v>49.290900000001464</v>
      </c>
      <c r="J197" s="171">
        <v>49.526899999999067</v>
      </c>
      <c r="K197" s="171">
        <v>49.751300000001393</v>
      </c>
      <c r="L197" s="171">
        <v>49.968800000001075</v>
      </c>
      <c r="M197" s="171">
        <v>50.178999999998894</v>
      </c>
      <c r="N197" s="171">
        <v>50.379400000001262</v>
      </c>
      <c r="O197" s="171">
        <v>50.570000000000611</v>
      </c>
      <c r="P197" s="171">
        <v>50.750899999998154</v>
      </c>
      <c r="Q197" s="171">
        <v>50.920800000001066</v>
      </c>
      <c r="R197" s="171">
        <v>51.078799999999468</v>
      </c>
      <c r="S197" s="171">
        <v>51.221100000000867</v>
      </c>
      <c r="T197" s="171">
        <v>51.339600000000502</v>
      </c>
      <c r="U197" s="171">
        <v>51.423500000000402</v>
      </c>
      <c r="V197" s="171">
        <v>51.464299999998694</v>
      </c>
      <c r="W197" s="171">
        <v>51.462600000000727</v>
      </c>
      <c r="X197" s="171">
        <v>51.417399999998509</v>
      </c>
      <c r="Y197" s="171">
        <v>51.317599999998954</v>
      </c>
      <c r="Z197" s="171">
        <v>51.149499999999854</v>
      </c>
      <c r="AA197" s="171">
        <v>50.905699999999982</v>
      </c>
      <c r="AB197" s="171">
        <v>50.582500000000429</v>
      </c>
      <c r="AC197" s="171">
        <v>50.189300000000195</v>
      </c>
      <c r="AD197" s="171">
        <v>49.74859999999984</v>
      </c>
      <c r="AE197" s="171">
        <v>49.290799999999756</v>
      </c>
      <c r="AF197" s="171">
        <v>48.840099999999268</v>
      </c>
      <c r="AG197" s="171">
        <v>48.402899999999427</v>
      </c>
      <c r="AH197" s="171">
        <v>47.979600000000531</v>
      </c>
      <c r="AI197" s="171">
        <v>47.580600000000182</v>
      </c>
      <c r="AJ197" s="171">
        <v>47.216000000000371</v>
      </c>
      <c r="AK197" s="171">
        <v>46.892200000000543</v>
      </c>
      <c r="AL197" s="171">
        <v>46.616400000000162</v>
      </c>
      <c r="AM197" s="171">
        <v>46.386400000000037</v>
      </c>
      <c r="AN197" s="171">
        <v>46.18640000000034</v>
      </c>
      <c r="AO197" s="171">
        <v>45.993999999999801</v>
      </c>
      <c r="AP197" s="171">
        <v>45.79250000000048</v>
      </c>
      <c r="AQ197" s="171">
        <v>45.576300000000472</v>
      </c>
      <c r="AR197" s="171">
        <v>45.349300000000383</v>
      </c>
      <c r="AS197" s="171">
        <v>45.115799999999837</v>
      </c>
      <c r="AT197" s="171">
        <v>44.883399999999725</v>
      </c>
      <c r="AU197" s="171">
        <v>44.657700000000105</v>
      </c>
      <c r="AV197" s="171">
        <v>44.438600000000051</v>
      </c>
      <c r="AW197" s="171">
        <v>44.22290000000077</v>
      </c>
      <c r="AX197" s="171">
        <v>44.009213999999439</v>
      </c>
      <c r="AY197" s="171">
        <v>43.795220000000818</v>
      </c>
      <c r="AZ197" s="171">
        <v>43.579233999999353</v>
      </c>
      <c r="BA197" s="171">
        <v>43.360999999999841</v>
      </c>
      <c r="BB197" s="171">
        <v>43.139999999998523</v>
      </c>
      <c r="BC197" s="171">
        <v>42.916000000001951</v>
      </c>
      <c r="BD197" s="171">
        <v>42.68800000000072</v>
      </c>
    </row>
    <row r="198" spans="1:56" x14ac:dyDescent="0.2">
      <c r="A198" s="170" t="s">
        <v>239</v>
      </c>
      <c r="B198" s="171">
        <v>2.8097999999999819</v>
      </c>
      <c r="C198" s="171">
        <v>2.8182699997999787</v>
      </c>
      <c r="D198" s="171">
        <v>2.8214400003000137</v>
      </c>
      <c r="E198" s="171">
        <v>2.8220800004000695</v>
      </c>
      <c r="F198" s="171">
        <v>2.8240699999000012</v>
      </c>
      <c r="G198" s="171">
        <v>2.8301699998000838</v>
      </c>
      <c r="H198" s="171">
        <v>2.841430000399972</v>
      </c>
      <c r="I198" s="171">
        <v>2.8571100000000205</v>
      </c>
      <c r="J198" s="171">
        <v>2.8759700001999868</v>
      </c>
      <c r="K198" s="171">
        <v>2.8960200004999681</v>
      </c>
      <c r="L198" s="171">
        <v>2.9157800000999323</v>
      </c>
      <c r="M198" s="171">
        <v>2.9350400000000181</v>
      </c>
      <c r="N198" s="171">
        <v>2.9542799997000651</v>
      </c>
      <c r="O198" s="171">
        <v>2.9734599995999318</v>
      </c>
      <c r="P198" s="171">
        <v>2.9926399996998954</v>
      </c>
      <c r="Q198" s="171">
        <v>3.0119100000999182</v>
      </c>
      <c r="R198" s="171">
        <v>3.0310400001001616</v>
      </c>
      <c r="S198" s="171">
        <v>3.049969999600068</v>
      </c>
      <c r="T198" s="171">
        <v>3.0691000001999384</v>
      </c>
      <c r="U198" s="171">
        <v>3.0889800001000345</v>
      </c>
      <c r="V198" s="171">
        <v>3.1099900003001051</v>
      </c>
      <c r="W198" s="171">
        <v>3.1320499998999076</v>
      </c>
      <c r="X198" s="171">
        <v>3.1548599995999487</v>
      </c>
      <c r="Y198" s="171">
        <v>3.178159999699981</v>
      </c>
      <c r="Z198" s="171">
        <v>3.2016100001999415</v>
      </c>
      <c r="AA198" s="171">
        <v>3.2247999997000694</v>
      </c>
      <c r="AB198" s="171">
        <v>3.2480299996001003</v>
      </c>
      <c r="AC198" s="171">
        <v>3.271010000000103</v>
      </c>
      <c r="AD198" s="171">
        <v>3.2921400000999324</v>
      </c>
      <c r="AE198" s="171">
        <v>3.3093199998999503</v>
      </c>
      <c r="AF198" s="171">
        <v>3.3212400003999876</v>
      </c>
      <c r="AG198" s="171">
        <v>3.3270999998999766</v>
      </c>
      <c r="AH198" s="171">
        <v>3.3277700005000086</v>
      </c>
      <c r="AI198" s="171">
        <v>3.3256399998999591</v>
      </c>
      <c r="AJ198" s="171">
        <v>3.3241000003999917</v>
      </c>
      <c r="AK198" s="171">
        <v>3.3256100004000535</v>
      </c>
      <c r="AL198" s="171">
        <v>3.3310400003000251</v>
      </c>
      <c r="AM198" s="171">
        <v>3.3397400002000057</v>
      </c>
      <c r="AN198" s="171">
        <v>3.350820000400045</v>
      </c>
      <c r="AO198" s="171">
        <v>3.3627599998999456</v>
      </c>
      <c r="AP198" s="171">
        <v>3.3744099997000916</v>
      </c>
      <c r="AQ198" s="171">
        <v>3.3856199999000136</v>
      </c>
      <c r="AR198" s="171">
        <v>3.3967800004000628</v>
      </c>
      <c r="AS198" s="171">
        <v>3.4080100000000462</v>
      </c>
      <c r="AT198" s="171">
        <v>3.419549999699969</v>
      </c>
      <c r="AU198" s="171">
        <v>3.4315499999000196</v>
      </c>
      <c r="AV198" s="171">
        <v>3.4440099995000559</v>
      </c>
      <c r="AW198" s="171">
        <v>3.4567499995999067</v>
      </c>
      <c r="AX198" s="171">
        <v>3.4695509996000946</v>
      </c>
      <c r="AY198" s="171">
        <v>3.4821560001999119</v>
      </c>
      <c r="AZ198" s="171">
        <v>3.494386999999989</v>
      </c>
      <c r="BA198" s="171">
        <v>3.5059999999999518</v>
      </c>
      <c r="BB198" s="171">
        <v>3.5180000000000322</v>
      </c>
      <c r="BC198" s="171">
        <v>3.5279999999999641</v>
      </c>
      <c r="BD198" s="171">
        <v>3.538999999999942</v>
      </c>
    </row>
    <row r="199" spans="1:56" x14ac:dyDescent="0.2">
      <c r="A199" s="170" t="s">
        <v>24</v>
      </c>
      <c r="B199" s="171">
        <v>209.58800000000136</v>
      </c>
      <c r="C199" s="171">
        <v>211.46200002999706</v>
      </c>
      <c r="D199" s="171">
        <v>213.3520000199974</v>
      </c>
      <c r="E199" s="171">
        <v>215.2690000000045</v>
      </c>
      <c r="F199" s="171">
        <v>217.2179999499979</v>
      </c>
      <c r="G199" s="171">
        <v>219.2050000099982</v>
      </c>
      <c r="H199" s="171">
        <v>221.23900003999964</v>
      </c>
      <c r="I199" s="171">
        <v>223.32400000999667</v>
      </c>
      <c r="J199" s="171">
        <v>225.45000003999954</v>
      </c>
      <c r="K199" s="171">
        <v>227.59999996999883</v>
      </c>
      <c r="L199" s="171">
        <v>229.76300004000564</v>
      </c>
      <c r="M199" s="171">
        <v>231.93899999999732</v>
      </c>
      <c r="N199" s="171">
        <v>234.13299997999732</v>
      </c>
      <c r="O199" s="171">
        <v>236.34399999999613</v>
      </c>
      <c r="P199" s="171">
        <v>238.57400002999708</v>
      </c>
      <c r="Q199" s="171">
        <v>240.82399999000546</v>
      </c>
      <c r="R199" s="171">
        <v>243.09900000000425</v>
      </c>
      <c r="S199" s="171">
        <v>245.40300001000284</v>
      </c>
      <c r="T199" s="171">
        <v>247.73999995999463</v>
      </c>
      <c r="U199" s="171">
        <v>250.11299999000039</v>
      </c>
      <c r="V199" s="171">
        <v>252.53000004999558</v>
      </c>
      <c r="W199" s="171">
        <v>254.97499994999455</v>
      </c>
      <c r="X199" s="171">
        <v>257.45400003999379</v>
      </c>
      <c r="Y199" s="171">
        <v>260.01999996999552</v>
      </c>
      <c r="Z199" s="171">
        <v>262.74199997999682</v>
      </c>
      <c r="AA199" s="171">
        <v>265.65900003999724</v>
      </c>
      <c r="AB199" s="171">
        <v>268.8030000300032</v>
      </c>
      <c r="AC199" s="171">
        <v>272.13699996999679</v>
      </c>
      <c r="AD199" s="171">
        <v>275.54300003000685</v>
      </c>
      <c r="AE199" s="171">
        <v>278.86200004999904</v>
      </c>
      <c r="AF199" s="171">
        <v>281.9829999900021</v>
      </c>
      <c r="AG199" s="171">
        <v>284.8519999599979</v>
      </c>
      <c r="AH199" s="171">
        <v>287.50699998999482</v>
      </c>
      <c r="AI199" s="171">
        <v>290.02799995000584</v>
      </c>
      <c r="AJ199" s="171">
        <v>292.53900004999974</v>
      </c>
      <c r="AK199" s="171">
        <v>295.12999996000696</v>
      </c>
      <c r="AL199" s="171">
        <v>297.82700004999208</v>
      </c>
      <c r="AM199" s="171">
        <v>300.59499996000443</v>
      </c>
      <c r="AN199" s="171">
        <v>303.37399997000631</v>
      </c>
      <c r="AO199" s="171">
        <v>306.07600003000647</v>
      </c>
      <c r="AP199" s="171">
        <v>308.64100001999839</v>
      </c>
      <c r="AQ199" s="171">
        <v>311.05099999998862</v>
      </c>
      <c r="AR199" s="171">
        <v>313.33500002999693</v>
      </c>
      <c r="AS199" s="171">
        <v>315.53700002999739</v>
      </c>
      <c r="AT199" s="171">
        <v>317.71900000999977</v>
      </c>
      <c r="AU199" s="171">
        <v>319.92900000999703</v>
      </c>
      <c r="AV199" s="171">
        <v>322.18000003999765</v>
      </c>
      <c r="AW199" s="171">
        <v>324.4589999899955</v>
      </c>
      <c r="AX199" s="171">
        <v>326.7667479599948</v>
      </c>
      <c r="AY199" s="171">
        <v>329.09311000000906</v>
      </c>
      <c r="AZ199" s="171">
        <v>331.43153400000949</v>
      </c>
      <c r="BA199" s="171">
        <v>333.78299999999672</v>
      </c>
      <c r="BB199" s="171">
        <v>336.15000000000339</v>
      </c>
      <c r="BC199" s="171">
        <v>338.52400000001489</v>
      </c>
      <c r="BD199" s="171">
        <v>340.89500000000646</v>
      </c>
    </row>
    <row r="200" spans="1:56" x14ac:dyDescent="0.2">
      <c r="A200" s="170" t="s">
        <v>240</v>
      </c>
      <c r="B200" s="171">
        <v>12.109999999999941</v>
      </c>
      <c r="C200" s="171">
        <v>12.477099999999993</v>
      </c>
      <c r="D200" s="171">
        <v>12.828600000000112</v>
      </c>
      <c r="E200" s="171">
        <v>13.173600000000045</v>
      </c>
      <c r="F200" s="171">
        <v>13.52509999999989</v>
      </c>
      <c r="G200" s="171">
        <v>13.892599999999987</v>
      </c>
      <c r="H200" s="171">
        <v>14.279099999999874</v>
      </c>
      <c r="I200" s="171">
        <v>14.681500000000055</v>
      </c>
      <c r="J200" s="171">
        <v>15.095999999999947</v>
      </c>
      <c r="K200" s="171">
        <v>15.516900000000117</v>
      </c>
      <c r="L200" s="171">
        <v>15.939699999999911</v>
      </c>
      <c r="M200" s="171">
        <v>16.363600000000055</v>
      </c>
      <c r="N200" s="171">
        <v>16.790099999999921</v>
      </c>
      <c r="O200" s="171">
        <v>17.221200000000014</v>
      </c>
      <c r="P200" s="171">
        <v>17.659999998999353</v>
      </c>
      <c r="Q200" s="171">
        <v>18.1083000000006</v>
      </c>
      <c r="R200" s="171">
        <v>18.565500002999084</v>
      </c>
      <c r="S200" s="171">
        <v>19.029899998999777</v>
      </c>
      <c r="T200" s="171">
        <v>19.501200000000356</v>
      </c>
      <c r="U200" s="171">
        <v>19.979099999000031</v>
      </c>
      <c r="V200" s="171">
        <v>20.46249999499932</v>
      </c>
      <c r="W200" s="171">
        <v>20.951399994999836</v>
      </c>
      <c r="X200" s="171">
        <v>21.443499996000611</v>
      </c>
      <c r="Y200" s="171">
        <v>21.931700002000927</v>
      </c>
      <c r="Z200" s="171">
        <v>22.407200001999222</v>
      </c>
      <c r="AA200" s="171">
        <v>22.863300003000454</v>
      </c>
      <c r="AB200" s="171">
        <v>23.298900000000089</v>
      </c>
      <c r="AC200" s="171">
        <v>23.715500000001157</v>
      </c>
      <c r="AD200" s="171">
        <v>24.112400000000445</v>
      </c>
      <c r="AE200" s="171">
        <v>24.48980000000001</v>
      </c>
      <c r="AF200" s="171">
        <v>24.848900000000345</v>
      </c>
      <c r="AG200" s="171">
        <v>25.18850000000052</v>
      </c>
      <c r="AH200" s="171">
        <v>25.511899999999347</v>
      </c>
      <c r="AI200" s="171">
        <v>25.830699999999279</v>
      </c>
      <c r="AJ200" s="171">
        <v>26.160300000000849</v>
      </c>
      <c r="AK200" s="171">
        <v>26.512200000000568</v>
      </c>
      <c r="AL200" s="171">
        <v>26.890299999999989</v>
      </c>
      <c r="AM200" s="171">
        <v>27.29240000000048</v>
      </c>
      <c r="AN200" s="171">
        <v>27.715799999999128</v>
      </c>
      <c r="AO200" s="171">
        <v>28.155300000001102</v>
      </c>
      <c r="AP200" s="171">
        <v>28.606299999999475</v>
      </c>
      <c r="AQ200" s="171">
        <v>29.068199999999976</v>
      </c>
      <c r="AR200" s="171">
        <v>29.540799999998697</v>
      </c>
      <c r="AS200" s="171">
        <v>30.019699999999091</v>
      </c>
      <c r="AT200" s="171">
        <v>30.499599999999713</v>
      </c>
      <c r="AU200" s="171">
        <v>30.975999999999253</v>
      </c>
      <c r="AV200" s="171">
        <v>31.446799999999531</v>
      </c>
      <c r="AW200" s="171">
        <v>31.910599999998798</v>
      </c>
      <c r="AX200" s="171">
        <v>32.364995999999891</v>
      </c>
      <c r="AY200" s="171">
        <v>32.807367999999627</v>
      </c>
      <c r="AZ200" s="171">
        <v>33.235825000000872</v>
      </c>
      <c r="BA200" s="171">
        <v>33.649000000001116</v>
      </c>
      <c r="BB200" s="171">
        <v>34.047000000001042</v>
      </c>
      <c r="BC200" s="171">
        <v>34.427999999998953</v>
      </c>
      <c r="BD200" s="171">
        <v>34.79399999999967</v>
      </c>
    </row>
    <row r="201" spans="1:56" x14ac:dyDescent="0.2">
      <c r="A201" s="170" t="s">
        <v>204</v>
      </c>
      <c r="B201" s="171">
        <v>9.0452000000002572E-2</v>
      </c>
      <c r="C201" s="171">
        <v>9.1440000000003505E-2</v>
      </c>
      <c r="D201" s="171">
        <v>9.2463000000000475E-2</v>
      </c>
      <c r="E201" s="171">
        <v>9.3516999999995062E-2</v>
      </c>
      <c r="F201" s="171">
        <v>9.456800000000401E-2</v>
      </c>
      <c r="G201" s="171">
        <v>9.56109999999986E-2</v>
      </c>
      <c r="H201" s="171">
        <v>9.6640999999999991E-2</v>
      </c>
      <c r="I201" s="171">
        <v>9.7649000000001832E-2</v>
      </c>
      <c r="J201" s="171">
        <v>9.8632999999998902E-2</v>
      </c>
      <c r="K201" s="171">
        <v>9.9589999999995696E-2</v>
      </c>
      <c r="L201" s="171">
        <v>0.1005050000000004</v>
      </c>
      <c r="M201" s="171">
        <v>0.10137900000000136</v>
      </c>
      <c r="N201" s="171">
        <v>0.10220400000000204</v>
      </c>
      <c r="O201" s="171">
        <v>0.10298399999999683</v>
      </c>
      <c r="P201" s="171">
        <v>0.10374200000000174</v>
      </c>
      <c r="Q201" s="171">
        <v>0.10447699999999704</v>
      </c>
      <c r="R201" s="171">
        <v>0.10519799999999417</v>
      </c>
      <c r="S201" s="171">
        <v>0.10589600000000228</v>
      </c>
      <c r="T201" s="171">
        <v>0.10653599999999891</v>
      </c>
      <c r="U201" s="171">
        <v>0.1070840000000015</v>
      </c>
      <c r="V201" s="171">
        <v>0.10750499999999873</v>
      </c>
      <c r="W201" s="171">
        <v>0.10781400000000256</v>
      </c>
      <c r="X201" s="171">
        <v>0.1080030000000001</v>
      </c>
      <c r="Y201" s="171">
        <v>0.10809200000000208</v>
      </c>
      <c r="Z201" s="171">
        <v>0.10812899999999863</v>
      </c>
      <c r="AA201" s="171">
        <v>0.10812200000000159</v>
      </c>
      <c r="AB201" s="171">
        <v>0.1080749999999998</v>
      </c>
      <c r="AC201" s="171">
        <v>0.10800400000000077</v>
      </c>
      <c r="AD201" s="171">
        <v>0.10792199999999878</v>
      </c>
      <c r="AE201" s="171">
        <v>0.10787999999999918</v>
      </c>
      <c r="AF201" s="171">
        <v>0.10789800000000242</v>
      </c>
      <c r="AG201" s="171">
        <v>0.10798799999999992</v>
      </c>
      <c r="AH201" s="171">
        <v>0.10814600000000046</v>
      </c>
      <c r="AI201" s="171">
        <v>0.10835000000000038</v>
      </c>
      <c r="AJ201" s="171">
        <v>0.10855899999999881</v>
      </c>
      <c r="AK201" s="171">
        <v>0.10874400000000012</v>
      </c>
      <c r="AL201" s="171">
        <v>0.10890699999999975</v>
      </c>
      <c r="AM201" s="171">
        <v>0.10904699999999967</v>
      </c>
      <c r="AN201" s="171">
        <v>0.10916499999999994</v>
      </c>
      <c r="AO201" s="171">
        <v>0.1092530000000048</v>
      </c>
      <c r="AP201" s="171">
        <v>0.10931499999999969</v>
      </c>
      <c r="AQ201" s="171">
        <v>0.10934100000000097</v>
      </c>
      <c r="AR201" s="171">
        <v>0.10932800000000012</v>
      </c>
      <c r="AS201" s="171">
        <v>0.10931999999999926</v>
      </c>
      <c r="AT201" s="171">
        <v>0.10935699999999976</v>
      </c>
      <c r="AU201" s="171">
        <v>0.10945500000000045</v>
      </c>
      <c r="AV201" s="171">
        <v>0.10964300000000483</v>
      </c>
      <c r="AW201" s="171">
        <v>0.10989700000000027</v>
      </c>
      <c r="AX201" s="171">
        <v>0.11020000000000212</v>
      </c>
      <c r="AY201" s="171">
        <v>0.11048799999999835</v>
      </c>
      <c r="AZ201" s="171">
        <v>0.11075699999999654</v>
      </c>
      <c r="BA201" s="171">
        <v>0.11100000000000453</v>
      </c>
      <c r="BB201" s="171">
        <v>0.111</v>
      </c>
      <c r="BC201" s="171">
        <v>0.11099999999999845</v>
      </c>
      <c r="BD201" s="171">
        <v>0.11099999999999487</v>
      </c>
    </row>
    <row r="202" spans="1:56" x14ac:dyDescent="0.2">
      <c r="A202" s="170" t="s">
        <v>242</v>
      </c>
      <c r="B202" s="171">
        <v>11.587799999999927</v>
      </c>
      <c r="C202" s="171">
        <v>11.937800000000035</v>
      </c>
      <c r="D202" s="171">
        <v>12.286400000000008</v>
      </c>
      <c r="E202" s="171">
        <v>12.636999999999956</v>
      </c>
      <c r="F202" s="171">
        <v>12.993999999999955</v>
      </c>
      <c r="G202" s="171">
        <v>13.360999997999988</v>
      </c>
      <c r="H202" s="171">
        <v>13.73910000299988</v>
      </c>
      <c r="I202" s="171">
        <v>14.127800001999976</v>
      </c>
      <c r="J202" s="171">
        <v>14.525900000999794</v>
      </c>
      <c r="K202" s="171">
        <v>14.931699997999893</v>
      </c>
      <c r="L202" s="171">
        <v>15.343900000000142</v>
      </c>
      <c r="M202" s="171">
        <v>15.761800001000049</v>
      </c>
      <c r="N202" s="171">
        <v>16.185899996999989</v>
      </c>
      <c r="O202" s="171">
        <v>16.617299995999876</v>
      </c>
      <c r="P202" s="171">
        <v>17.057800003000043</v>
      </c>
      <c r="Q202" s="171">
        <v>17.508100001000088</v>
      </c>
      <c r="R202" s="171">
        <v>17.968599997999995</v>
      </c>
      <c r="S202" s="171">
        <v>18.437800002000078</v>
      </c>
      <c r="T202" s="171">
        <v>18.912499999000097</v>
      </c>
      <c r="U202" s="171">
        <v>19.388300003000069</v>
      </c>
      <c r="V202" s="171">
        <v>19.861999995000609</v>
      </c>
      <c r="W202" s="171">
        <v>20.332100004000022</v>
      </c>
      <c r="X202" s="171">
        <v>20.799100003999843</v>
      </c>
      <c r="Y202" s="171">
        <v>21.263399997000441</v>
      </c>
      <c r="Z202" s="171">
        <v>21.726399999999654</v>
      </c>
      <c r="AA202" s="171">
        <v>22.188699994999212</v>
      </c>
      <c r="AB202" s="171">
        <v>22.650099995000232</v>
      </c>
      <c r="AC202" s="171">
        <v>23.110200003000703</v>
      </c>
      <c r="AD202" s="171">
        <v>23.569499997999621</v>
      </c>
      <c r="AE202" s="171">
        <v>24.028699997999571</v>
      </c>
      <c r="AF202" s="171">
        <v>24.488300004000862</v>
      </c>
      <c r="AG202" s="171">
        <v>24.948499996000045</v>
      </c>
      <c r="AH202" s="171">
        <v>25.408700004000476</v>
      </c>
      <c r="AI202" s="171">
        <v>25.868500002999287</v>
      </c>
      <c r="AJ202" s="171">
        <v>26.327199995000093</v>
      </c>
      <c r="AK202" s="171">
        <v>26.784199997999533</v>
      </c>
      <c r="AL202" s="171">
        <v>27.239199999000203</v>
      </c>
      <c r="AM202" s="171">
        <v>27.69200000400053</v>
      </c>
      <c r="AN202" s="171">
        <v>28.141700002999517</v>
      </c>
      <c r="AO202" s="171">
        <v>28.587299996999203</v>
      </c>
      <c r="AP202" s="171">
        <v>29.027999996999256</v>
      </c>
      <c r="AQ202" s="171">
        <v>29.463300001999972</v>
      </c>
      <c r="AR202" s="171">
        <v>29.893099996999872</v>
      </c>
      <c r="AS202" s="171">
        <v>30.317800001999725</v>
      </c>
      <c r="AT202" s="171">
        <v>30.73839999699916</v>
      </c>
      <c r="AU202" s="171">
        <v>31.155100002999582</v>
      </c>
      <c r="AV202" s="171">
        <v>31.568199996998981</v>
      </c>
      <c r="AW202" s="171">
        <v>31.97709999599973</v>
      </c>
      <c r="AX202" s="171">
        <v>32.38122100100108</v>
      </c>
      <c r="AY202" s="171">
        <v>32.779867996999968</v>
      </c>
      <c r="AZ202" s="171">
        <v>33.172392000000201</v>
      </c>
      <c r="BA202" s="171">
        <v>33.55900000000036</v>
      </c>
      <c r="BB202" s="171">
        <v>33.938000000000294</v>
      </c>
      <c r="BC202" s="171">
        <v>34.31100000000005</v>
      </c>
      <c r="BD202" s="171">
        <v>34.678000000000182</v>
      </c>
    </row>
    <row r="203" spans="1:56" x14ac:dyDescent="0.2">
      <c r="A203" s="170" t="s">
        <v>94</v>
      </c>
      <c r="B203" s="171">
        <v>9.8030000000000391E-3</v>
      </c>
      <c r="C203" s="171">
        <v>9.9700000000000448E-3</v>
      </c>
      <c r="D203" s="171">
        <v>1.0124999999999907E-2</v>
      </c>
      <c r="E203" s="171">
        <v>1.0263999999999961E-2</v>
      </c>
      <c r="F203" s="171">
        <v>1.0378999999999998E-2</v>
      </c>
      <c r="G203" s="171">
        <v>1.0476000000000017E-2</v>
      </c>
      <c r="H203" s="171">
        <v>1.054299999999999E-2</v>
      </c>
      <c r="I203" s="171">
        <v>1.0591000000000008E-2</v>
      </c>
      <c r="J203" s="171">
        <v>1.0661999999999984E-2</v>
      </c>
      <c r="K203" s="171">
        <v>1.0791999999999986E-2</v>
      </c>
      <c r="L203" s="171">
        <v>1.100200000000002E-2</v>
      </c>
      <c r="M203" s="171">
        <v>1.1314999999999619E-2</v>
      </c>
      <c r="N203" s="171">
        <v>1.1711999999999974E-2</v>
      </c>
      <c r="O203" s="171">
        <v>1.2188000000000206E-2</v>
      </c>
      <c r="P203" s="171">
        <v>1.2730999999999966E-2</v>
      </c>
      <c r="Q203" s="171">
        <v>1.3303999999999962E-2</v>
      </c>
      <c r="R203" s="171">
        <v>1.3937999999999945E-2</v>
      </c>
      <c r="S203" s="171">
        <v>1.4589000000000371E-2</v>
      </c>
      <c r="T203" s="171">
        <v>1.5265999999999157E-2</v>
      </c>
      <c r="U203" s="171">
        <v>1.5900000004999474E-2</v>
      </c>
      <c r="V203" s="171">
        <v>1.6460999999999833E-2</v>
      </c>
      <c r="W203" s="171">
        <v>1.693400000100018E-2</v>
      </c>
      <c r="X203" s="171">
        <v>1.7343999996998982E-2</v>
      </c>
      <c r="Y203" s="171">
        <v>1.7702999997999128E-2</v>
      </c>
      <c r="Z203" s="171">
        <v>1.8052000002999384E-2</v>
      </c>
      <c r="AA203" s="171">
        <v>1.8427000000000405E-2</v>
      </c>
      <c r="AB203" s="171">
        <v>1.8833000002000496E-2</v>
      </c>
      <c r="AC203" s="171">
        <v>1.9269999998000487E-2</v>
      </c>
      <c r="AD203" s="171">
        <v>1.9721999999999157E-2</v>
      </c>
      <c r="AE203" s="171">
        <v>2.0187999996999807E-2</v>
      </c>
      <c r="AF203" s="171">
        <v>2.0645000000000163E-2</v>
      </c>
      <c r="AG203" s="171">
        <v>2.1085000000999228E-2</v>
      </c>
      <c r="AH203" s="171">
        <v>2.1528999996999823E-2</v>
      </c>
      <c r="AI203" s="171">
        <v>2.1999999996000563E-2</v>
      </c>
      <c r="AJ203" s="171">
        <v>2.2540999997000252E-2</v>
      </c>
      <c r="AK203" s="171">
        <v>2.3168000000000008E-2</v>
      </c>
      <c r="AL203" s="171">
        <v>2.3905000000000478E-2</v>
      </c>
      <c r="AM203" s="171">
        <v>2.4730999999999618E-2</v>
      </c>
      <c r="AN203" s="171">
        <v>2.5603999999999783E-2</v>
      </c>
      <c r="AO203" s="171">
        <v>2.644700000000055E-2</v>
      </c>
      <c r="AP203" s="171">
        <v>2.7223999999999981E-2</v>
      </c>
      <c r="AQ203" s="171">
        <v>2.7901000000000557E-2</v>
      </c>
      <c r="AR203" s="171">
        <v>2.8509000000000017E-2</v>
      </c>
      <c r="AS203" s="171">
        <v>2.9056000000000286E-2</v>
      </c>
      <c r="AT203" s="171">
        <v>2.9588000000000492E-2</v>
      </c>
      <c r="AU203" s="171">
        <v>3.0113000000000729E-2</v>
      </c>
      <c r="AV203" s="171">
        <v>3.0661000000000292E-2</v>
      </c>
      <c r="AW203" s="171">
        <v>3.1195999999999491E-2</v>
      </c>
      <c r="AX203" s="171">
        <v>3.1719000000000358E-2</v>
      </c>
      <c r="AY203" s="171">
        <v>3.2206000000000068E-2</v>
      </c>
      <c r="AZ203" s="171">
        <v>3.2634000000000662E-2</v>
      </c>
      <c r="BA203" s="171">
        <v>3.3000000000000508E-2</v>
      </c>
      <c r="BB203" s="171">
        <v>3.3000000000000376E-2</v>
      </c>
      <c r="BC203" s="171">
        <v>3.400000000000046E-2</v>
      </c>
      <c r="BD203" s="171">
        <v>3.399999999999978E-2</v>
      </c>
    </row>
    <row r="204" spans="1:56" x14ac:dyDescent="0.2">
      <c r="A204" s="170" t="s">
        <v>381</v>
      </c>
      <c r="B204" s="171">
        <v>43.407299998998816</v>
      </c>
      <c r="C204" s="171">
        <v>44.485900000999187</v>
      </c>
      <c r="D204" s="171">
        <v>45.54950000099911</v>
      </c>
      <c r="E204" s="171">
        <v>46.604700004001195</v>
      </c>
      <c r="F204" s="171">
        <v>47.661800000000355</v>
      </c>
      <c r="G204" s="171">
        <v>48.729400003000556</v>
      </c>
      <c r="H204" s="171">
        <v>49.808099998000451</v>
      </c>
      <c r="I204" s="171">
        <v>50.899500004998849</v>
      </c>
      <c r="J204" s="171">
        <v>52.015299999999577</v>
      </c>
      <c r="K204" s="171">
        <v>53.169699999998834</v>
      </c>
      <c r="L204" s="171">
        <v>54.372499999998013</v>
      </c>
      <c r="M204" s="171">
        <v>55.627699999998839</v>
      </c>
      <c r="N204" s="171">
        <v>56.931799999998844</v>
      </c>
      <c r="O204" s="171">
        <v>58.277399999999851</v>
      </c>
      <c r="P204" s="171">
        <v>59.653100000001494</v>
      </c>
      <c r="Q204" s="171">
        <v>61.049399999999139</v>
      </c>
      <c r="R204" s="171">
        <v>62.459600000001586</v>
      </c>
      <c r="S204" s="171">
        <v>63.881299999999314</v>
      </c>
      <c r="T204" s="171">
        <v>65.313700000001589</v>
      </c>
      <c r="U204" s="171">
        <v>66.757400000001041</v>
      </c>
      <c r="V204" s="171">
        <v>68.209599999999327</v>
      </c>
      <c r="W204" s="171">
        <v>69.670900000000913</v>
      </c>
      <c r="X204" s="171">
        <v>71.130400000001615</v>
      </c>
      <c r="Y204" s="171">
        <v>72.560399999998722</v>
      </c>
      <c r="Z204" s="171">
        <v>73.925100000000441</v>
      </c>
      <c r="AA204" s="171">
        <v>75.199000000000055</v>
      </c>
      <c r="AB204" s="171">
        <v>76.372700000000094</v>
      </c>
      <c r="AC204" s="171">
        <v>77.453300000000979</v>
      </c>
      <c r="AD204" s="171">
        <v>78.452899999999588</v>
      </c>
      <c r="AE204" s="171">
        <v>79.391400000000729</v>
      </c>
      <c r="AF204" s="171">
        <v>80.28559999999915</v>
      </c>
      <c r="AG204" s="171">
        <v>81.139899999999429</v>
      </c>
      <c r="AH204" s="171">
        <v>81.956499999999551</v>
      </c>
      <c r="AI204" s="171">
        <v>82.747699999999767</v>
      </c>
      <c r="AJ204" s="171">
        <v>83.527699999996614</v>
      </c>
      <c r="AK204" s="171">
        <v>84.308799999998357</v>
      </c>
      <c r="AL204" s="171">
        <v>85.094600000005869</v>
      </c>
      <c r="AM204" s="171">
        <v>85.889599999997571</v>
      </c>
      <c r="AN204" s="171">
        <v>86.70780000000461</v>
      </c>
      <c r="AO204" s="171">
        <v>87.565400000000423</v>
      </c>
      <c r="AP204" s="171">
        <v>88.472499999999712</v>
      </c>
      <c r="AQ204" s="171">
        <v>89.436600000000468</v>
      </c>
      <c r="AR204" s="171">
        <v>90.451899999998304</v>
      </c>
      <c r="AS204" s="171">
        <v>91.497699999996783</v>
      </c>
      <c r="AT204" s="171">
        <v>92.544900000000609</v>
      </c>
      <c r="AU204" s="171">
        <v>93.571600000002036</v>
      </c>
      <c r="AV204" s="171">
        <v>94.569100000000802</v>
      </c>
      <c r="AW204" s="171">
        <v>95.540799999998328</v>
      </c>
      <c r="AX204" s="171">
        <v>96.491145999999205</v>
      </c>
      <c r="AY204" s="171">
        <v>97.429060999999393</v>
      </c>
      <c r="AZ204" s="171">
        <v>98.36014499999996</v>
      </c>
      <c r="BA204" s="171">
        <v>99.283999999998514</v>
      </c>
      <c r="BB204" s="171">
        <v>100.19499999999996</v>
      </c>
      <c r="BC204" s="171">
        <v>101.0849999999993</v>
      </c>
      <c r="BD204" s="171">
        <v>101.94300000000067</v>
      </c>
    </row>
    <row r="205" spans="1:56" x14ac:dyDescent="0.2">
      <c r="A205" s="170" t="s">
        <v>241</v>
      </c>
      <c r="B205" s="171">
        <v>8.5388999999999896E-2</v>
      </c>
      <c r="C205" s="171">
        <v>8.8021999999999601E-2</v>
      </c>
      <c r="D205" s="171">
        <v>9.0823000000000459E-2</v>
      </c>
      <c r="E205" s="171">
        <v>9.3764999999998766E-2</v>
      </c>
      <c r="F205" s="171">
        <v>9.6796000000005683E-2</v>
      </c>
      <c r="G205" s="171">
        <v>9.9871999999999808E-2</v>
      </c>
      <c r="H205" s="171">
        <v>0.10302799999999952</v>
      </c>
      <c r="I205" s="171">
        <v>0.10622200000000044</v>
      </c>
      <c r="J205" s="171">
        <v>0.10942899999999565</v>
      </c>
      <c r="K205" s="171">
        <v>0.11258000000000418</v>
      </c>
      <c r="L205" s="171">
        <v>0.11563199999999861</v>
      </c>
      <c r="M205" s="171">
        <v>0.11858000000999694</v>
      </c>
      <c r="N205" s="171">
        <v>0.12143499994999928</v>
      </c>
      <c r="O205" s="171">
        <v>0.12424900002000051</v>
      </c>
      <c r="P205" s="171">
        <v>0.1270920000300009</v>
      </c>
      <c r="Q205" s="171">
        <v>0.13002700000000522</v>
      </c>
      <c r="R205" s="171">
        <v>0.13303800003999866</v>
      </c>
      <c r="S205" s="171">
        <v>0.13612499994999971</v>
      </c>
      <c r="T205" s="171">
        <v>0.13936600001999389</v>
      </c>
      <c r="U205" s="171">
        <v>0.14284899997000028</v>
      </c>
      <c r="V205" s="171">
        <v>0.14663399999999555</v>
      </c>
      <c r="W205" s="171">
        <v>0.15077800002000108</v>
      </c>
      <c r="X205" s="171">
        <v>0.15524299997999885</v>
      </c>
      <c r="Y205" s="171">
        <v>0.15981399996000012</v>
      </c>
      <c r="Z205" s="171">
        <v>0.16420799999999983</v>
      </c>
      <c r="AA205" s="171">
        <v>0.16823500000000055</v>
      </c>
      <c r="AB205" s="171">
        <v>0.17180100000000079</v>
      </c>
      <c r="AC205" s="171">
        <v>0.17499900003000207</v>
      </c>
      <c r="AD205" s="171">
        <v>0.17807799999000132</v>
      </c>
      <c r="AE205" s="171">
        <v>0.18134499997999862</v>
      </c>
      <c r="AF205" s="171">
        <v>0.18506299999999909</v>
      </c>
      <c r="AG205" s="171">
        <v>0.18928999995000081</v>
      </c>
      <c r="AH205" s="171">
        <v>0.19395600001000007</v>
      </c>
      <c r="AI205" s="171">
        <v>0.19896400004000514</v>
      </c>
      <c r="AJ205" s="171">
        <v>0.2041430000199991</v>
      </c>
      <c r="AK205" s="171">
        <v>0.20937000000000194</v>
      </c>
      <c r="AL205" s="171">
        <v>0.21463400000999905</v>
      </c>
      <c r="AM205" s="171">
        <v>0.21995300002999132</v>
      </c>
      <c r="AN205" s="171">
        <v>0.22534000001000667</v>
      </c>
      <c r="AO205" s="171">
        <v>0.23078500002000221</v>
      </c>
      <c r="AP205" s="171">
        <v>0.23629500000000056</v>
      </c>
      <c r="AQ205" s="171">
        <v>0.2418710000300017</v>
      </c>
      <c r="AR205" s="171">
        <v>0.24748500004999469</v>
      </c>
      <c r="AS205" s="171">
        <v>0.25314199999000592</v>
      </c>
      <c r="AT205" s="171">
        <v>0.25884999999000441</v>
      </c>
      <c r="AU205" s="171">
        <v>0.26460300000000814</v>
      </c>
      <c r="AV205" s="171">
        <v>0.27040199998999981</v>
      </c>
      <c r="AW205" s="171">
        <v>0.27624399996000704</v>
      </c>
      <c r="AX205" s="171">
        <v>0.28211700003999607</v>
      </c>
      <c r="AY205" s="171">
        <v>0.28801700000999697</v>
      </c>
      <c r="AZ205" s="171">
        <v>0.29393400000000169</v>
      </c>
      <c r="BA205" s="171">
        <v>0.3</v>
      </c>
      <c r="BB205" s="171">
        <v>0.30599999999999894</v>
      </c>
      <c r="BC205" s="171">
        <v>0.31200000000000561</v>
      </c>
      <c r="BD205" s="171">
        <v>0.31799999999999962</v>
      </c>
    </row>
    <row r="206" spans="1:56" x14ac:dyDescent="0.2">
      <c r="A206" s="170" t="s">
        <v>205</v>
      </c>
      <c r="B206" s="171">
        <v>0.14317600000000041</v>
      </c>
      <c r="C206" s="171">
        <v>0.14543900000000035</v>
      </c>
      <c r="D206" s="171">
        <v>0.14732100000999956</v>
      </c>
      <c r="E206" s="171">
        <v>0.14888899997999844</v>
      </c>
      <c r="F206" s="171">
        <v>0.15022099995999869</v>
      </c>
      <c r="G206" s="171">
        <v>0.15138700000000024</v>
      </c>
      <c r="H206" s="171">
        <v>0.15239000001999906</v>
      </c>
      <c r="I206" s="171">
        <v>0.15324700002000097</v>
      </c>
      <c r="J206" s="171">
        <v>0.1540069999599995</v>
      </c>
      <c r="K206" s="171">
        <v>0.15476000001999954</v>
      </c>
      <c r="L206" s="171">
        <v>0.15555699999999717</v>
      </c>
      <c r="M206" s="171">
        <v>0.15642799995999282</v>
      </c>
      <c r="N206" s="171">
        <v>0.1574030000399998</v>
      </c>
      <c r="O206" s="171">
        <v>0.15838400002999933</v>
      </c>
      <c r="P206" s="171">
        <v>0.15928300000000284</v>
      </c>
      <c r="Q206" s="171">
        <v>0.1600310000000072</v>
      </c>
      <c r="R206" s="171">
        <v>0.16059199996000231</v>
      </c>
      <c r="S206" s="171">
        <v>0.16101500001999894</v>
      </c>
      <c r="T206" s="171">
        <v>0.1614210000199999</v>
      </c>
      <c r="U206" s="171">
        <v>0.16199800001000289</v>
      </c>
      <c r="V206" s="171">
        <v>0.16286599999999621</v>
      </c>
      <c r="W206" s="171">
        <v>0.1640759999799995</v>
      </c>
      <c r="X206" s="171">
        <v>0.16556999997000157</v>
      </c>
      <c r="Y206" s="171">
        <v>0.16720700000999814</v>
      </c>
      <c r="Z206" s="171">
        <v>0.16878799998999636</v>
      </c>
      <c r="AA206" s="171">
        <v>0.17015699999999259</v>
      </c>
      <c r="AB206" s="171">
        <v>0.17128300001999691</v>
      </c>
      <c r="AC206" s="171">
        <v>0.17219800004999916</v>
      </c>
      <c r="AD206" s="171">
        <v>0.17298100005000125</v>
      </c>
      <c r="AE206" s="171">
        <v>0.17375499998999561</v>
      </c>
      <c r="AF206" s="171">
        <v>0.17461000000000476</v>
      </c>
      <c r="AG206" s="171">
        <v>0.17556599997999656</v>
      </c>
      <c r="AH206" s="171">
        <v>0.17658200000999721</v>
      </c>
      <c r="AI206" s="171">
        <v>0.1776620000399996</v>
      </c>
      <c r="AJ206" s="171">
        <v>0.17878100003999747</v>
      </c>
      <c r="AK206" s="171">
        <v>0.17992900000000728</v>
      </c>
      <c r="AL206" s="171">
        <v>0.18109400001999795</v>
      </c>
      <c r="AM206" s="171">
        <v>0.18228600001000564</v>
      </c>
      <c r="AN206" s="171">
        <v>0.18352600000000224</v>
      </c>
      <c r="AO206" s="171">
        <v>0.18482599998999713</v>
      </c>
      <c r="AP206" s="171">
        <v>0.18620500000000509</v>
      </c>
      <c r="AQ206" s="171">
        <v>0.18766500004000897</v>
      </c>
      <c r="AR206" s="171">
        <v>0.18919400002000247</v>
      </c>
      <c r="AS206" s="171">
        <v>0.19075699998000245</v>
      </c>
      <c r="AT206" s="171">
        <v>0.19229000000000923</v>
      </c>
      <c r="AU206" s="171">
        <v>0.19375899999999371</v>
      </c>
      <c r="AV206" s="171">
        <v>0.19512499995000077</v>
      </c>
      <c r="AW206" s="171">
        <v>0.19643999998999581</v>
      </c>
      <c r="AX206" s="171">
        <v>0.19769500000000081</v>
      </c>
      <c r="AY206" s="171">
        <v>0.19890900001000039</v>
      </c>
      <c r="AZ206" s="171">
        <v>0.20011700000000043</v>
      </c>
      <c r="BA206" s="171">
        <v>0.20199999999999482</v>
      </c>
      <c r="BB206" s="171">
        <v>0.20300000000000046</v>
      </c>
      <c r="BC206" s="171">
        <v>0.20400000000000121</v>
      </c>
      <c r="BD206" s="171">
        <v>0.20499999999999885</v>
      </c>
    </row>
    <row r="207" spans="1:56" x14ac:dyDescent="0.2">
      <c r="A207" s="170" t="s">
        <v>244</v>
      </c>
      <c r="B207" s="171">
        <v>6.1938100000001031</v>
      </c>
      <c r="C207" s="171">
        <v>6.3005500002000892</v>
      </c>
      <c r="D207" s="171">
        <v>6.4073000003002507</v>
      </c>
      <c r="E207" s="171">
        <v>6.5234500001999107</v>
      </c>
      <c r="F207" s="171">
        <v>6.6615699997000863</v>
      </c>
      <c r="G207" s="171">
        <v>6.8306899999998238</v>
      </c>
      <c r="H207" s="171">
        <v>7.0348699999998887</v>
      </c>
      <c r="I207" s="171">
        <v>7.2718700000000549</v>
      </c>
      <c r="J207" s="171">
        <v>7.5367599999999388</v>
      </c>
      <c r="K207" s="171">
        <v>7.8215499999999816</v>
      </c>
      <c r="L207" s="171">
        <v>8.1204999999999465</v>
      </c>
      <c r="M207" s="171">
        <v>8.4340199999999292</v>
      </c>
      <c r="N207" s="171">
        <v>8.7646200000000594</v>
      </c>
      <c r="O207" s="171">
        <v>9.1111000000000182</v>
      </c>
      <c r="P207" s="171">
        <v>9.4721699999999132</v>
      </c>
      <c r="Q207" s="171">
        <v>9.8479000000001324</v>
      </c>
      <c r="R207" s="171">
        <v>10.23270000000011</v>
      </c>
      <c r="S207" s="171">
        <v>10.6286</v>
      </c>
      <c r="T207" s="171">
        <v>11.051500000000079</v>
      </c>
      <c r="U207" s="171">
        <v>11.523300000000132</v>
      </c>
      <c r="V207" s="171">
        <v>12.056999999999929</v>
      </c>
      <c r="W207" s="171">
        <v>12.661599999999865</v>
      </c>
      <c r="X207" s="171">
        <v>13.325599998000049</v>
      </c>
      <c r="Y207" s="171">
        <v>14.017200005000003</v>
      </c>
      <c r="Z207" s="171">
        <v>14.692699995000362</v>
      </c>
      <c r="AA207" s="171">
        <v>15.320699996999954</v>
      </c>
      <c r="AB207" s="171">
        <v>15.889399996000604</v>
      </c>
      <c r="AC207" s="171">
        <v>16.409000003000241</v>
      </c>
      <c r="AD207" s="171">
        <v>16.896199997999794</v>
      </c>
      <c r="AE207" s="171">
        <v>17.378099995000181</v>
      </c>
      <c r="AF207" s="171">
        <v>17.874700002999962</v>
      </c>
      <c r="AG207" s="171">
        <v>18.390099998000505</v>
      </c>
      <c r="AH207" s="171">
        <v>18.919199996999833</v>
      </c>
      <c r="AI207" s="171">
        <v>19.462100003999545</v>
      </c>
      <c r="AJ207" s="171">
        <v>20.017100003999847</v>
      </c>
      <c r="AK207" s="171">
        <v>20.582899996999448</v>
      </c>
      <c r="AL207" s="171">
        <v>21.160500001000472</v>
      </c>
      <c r="AM207" s="171">
        <v>21.751599999000337</v>
      </c>
      <c r="AN207" s="171">
        <v>22.356400004999532</v>
      </c>
      <c r="AO207" s="171">
        <v>22.97490000100025</v>
      </c>
      <c r="AP207" s="171">
        <v>23.60680000299876</v>
      </c>
      <c r="AQ207" s="171">
        <v>24.25220000199965</v>
      </c>
      <c r="AR207" s="171">
        <v>24.909999996000227</v>
      </c>
      <c r="AS207" s="171">
        <v>25.576299998001048</v>
      </c>
      <c r="AT207" s="171">
        <v>26.246300004000279</v>
      </c>
      <c r="AU207" s="171">
        <v>26.916199996000778</v>
      </c>
      <c r="AV207" s="171">
        <v>27.584200001000848</v>
      </c>
      <c r="AW207" s="171">
        <v>28.250399999999708</v>
      </c>
      <c r="AX207" s="171">
        <v>28.915283999999396</v>
      </c>
      <c r="AY207" s="171">
        <v>29.579986000000371</v>
      </c>
      <c r="AZ207" s="171">
        <v>30.245305000000005</v>
      </c>
      <c r="BA207" s="171">
        <v>30.910999999998555</v>
      </c>
      <c r="BB207" s="171">
        <v>31.576000000000974</v>
      </c>
      <c r="BC207" s="171">
        <v>32.239000000000352</v>
      </c>
      <c r="BD207" s="171">
        <v>32.90100000000087</v>
      </c>
    </row>
    <row r="208" spans="1:56" x14ac:dyDescent="0.2">
      <c r="A208" s="170" t="s">
        <v>215</v>
      </c>
      <c r="B208" s="171">
        <v>22.839499999999735</v>
      </c>
      <c r="C208" s="171">
        <v>23.48279999999972</v>
      </c>
      <c r="D208" s="171">
        <v>24.148099999999268</v>
      </c>
      <c r="E208" s="171">
        <v>24.829699999999509</v>
      </c>
      <c r="F208" s="171">
        <v>25.519600000000537</v>
      </c>
      <c r="G208" s="171">
        <v>26.212399999999882</v>
      </c>
      <c r="H208" s="171">
        <v>26.904299999999903</v>
      </c>
      <c r="I208" s="171">
        <v>27.59729999999967</v>
      </c>
      <c r="J208" s="171">
        <v>28.298199999999998</v>
      </c>
      <c r="K208" s="171">
        <v>29.017000000000486</v>
      </c>
      <c r="L208" s="171">
        <v>29.760500000000103</v>
      </c>
      <c r="M208" s="171">
        <v>30.53300000000036</v>
      </c>
      <c r="N208" s="171">
        <v>31.330299999999685</v>
      </c>
      <c r="O208" s="171">
        <v>32.139700000000062</v>
      </c>
      <c r="P208" s="171">
        <v>32.943600000000309</v>
      </c>
      <c r="Q208" s="171">
        <v>33.73009999999973</v>
      </c>
      <c r="R208" s="171">
        <v>34.490399999999738</v>
      </c>
      <c r="S208" s="171">
        <v>35.23020000000043</v>
      </c>
      <c r="T208" s="171">
        <v>35.97049999999966</v>
      </c>
      <c r="U208" s="171">
        <v>36.740900000000408</v>
      </c>
      <c r="V208" s="171">
        <v>37.560500000000047</v>
      </c>
      <c r="W208" s="171">
        <v>38.437900000000496</v>
      </c>
      <c r="X208" s="171">
        <v>39.360200000000468</v>
      </c>
      <c r="Y208" s="171">
        <v>40.300200000000373</v>
      </c>
      <c r="Z208" s="171">
        <v>41.218899999999678</v>
      </c>
      <c r="AA208" s="171">
        <v>42.088200000000541</v>
      </c>
      <c r="AB208" s="171">
        <v>42.898500000000269</v>
      </c>
      <c r="AC208" s="171">
        <v>43.657000000000046</v>
      </c>
      <c r="AD208" s="171">
        <v>44.372099999999676</v>
      </c>
      <c r="AE208" s="171">
        <v>45.058800000000048</v>
      </c>
      <c r="AF208" s="171">
        <v>45.728299999999891</v>
      </c>
      <c r="AG208" s="171">
        <v>46.384999999999977</v>
      </c>
      <c r="AH208" s="171">
        <v>47.026200000000081</v>
      </c>
      <c r="AI208" s="171">
        <v>47.648700000000154</v>
      </c>
      <c r="AJ208" s="171">
        <v>48.247399999999722</v>
      </c>
      <c r="AK208" s="171">
        <v>48.820599999999772</v>
      </c>
      <c r="AL208" s="171">
        <v>49.364600000000422</v>
      </c>
      <c r="AM208" s="171">
        <v>49.887200000000284</v>
      </c>
      <c r="AN208" s="171">
        <v>50.412100000000329</v>
      </c>
      <c r="AO208" s="171">
        <v>50.970800000000303</v>
      </c>
      <c r="AP208" s="171">
        <v>51.584699999999366</v>
      </c>
      <c r="AQ208" s="171">
        <v>52.263500000000725</v>
      </c>
      <c r="AR208" s="171">
        <v>52.998199999999905</v>
      </c>
      <c r="AS208" s="171">
        <v>53.767400000000222</v>
      </c>
      <c r="AT208" s="171">
        <v>54.53959999999968</v>
      </c>
      <c r="AU208" s="171">
        <v>55.291199999999343</v>
      </c>
      <c r="AV208" s="171">
        <v>56.015499999999662</v>
      </c>
      <c r="AW208" s="171">
        <v>56.717200000000183</v>
      </c>
      <c r="AX208" s="171">
        <v>57.398420999999331</v>
      </c>
      <c r="AY208" s="171">
        <v>58.065096999999625</v>
      </c>
      <c r="AZ208" s="171">
        <v>58.721229000000321</v>
      </c>
      <c r="BA208" s="171">
        <v>59.365999999999822</v>
      </c>
      <c r="BB208" s="171">
        <v>59.996000000000969</v>
      </c>
      <c r="BC208" s="171">
        <v>60.610999999999954</v>
      </c>
      <c r="BD208" s="171">
        <v>61.208999999999357</v>
      </c>
    </row>
    <row r="209" spans="1:56" x14ac:dyDescent="0.2">
      <c r="A209" s="170" t="s">
        <v>245</v>
      </c>
      <c r="B209" s="171">
        <v>4.1739999999999906</v>
      </c>
      <c r="C209" s="171">
        <v>4.3180000000000271</v>
      </c>
      <c r="D209" s="171">
        <v>4.4700000000000237</v>
      </c>
      <c r="E209" s="171">
        <v>4.6300000000000283</v>
      </c>
      <c r="F209" s="171">
        <v>4.7950000000000248</v>
      </c>
      <c r="G209" s="171">
        <v>4.9640000000000262</v>
      </c>
      <c r="H209" s="171">
        <v>5.1390000000000517</v>
      </c>
      <c r="I209" s="171">
        <v>5.3180000000000698</v>
      </c>
      <c r="J209" s="171">
        <v>5.5009999999999435</v>
      </c>
      <c r="K209" s="171">
        <v>5.6910000000000611</v>
      </c>
      <c r="L209" s="171">
        <v>5.8890000000000109</v>
      </c>
      <c r="M209" s="171">
        <v>6.0939999999999639</v>
      </c>
      <c r="N209" s="171">
        <v>6.3060000000000587</v>
      </c>
      <c r="O209" s="171">
        <v>6.5220000000000944</v>
      </c>
      <c r="P209" s="171">
        <v>6.7389999999999102</v>
      </c>
      <c r="Q209" s="171">
        <v>6.9550000000000249</v>
      </c>
      <c r="R209" s="171">
        <v>7.1709999999999869</v>
      </c>
      <c r="S209" s="171">
        <v>7.3849999999998444</v>
      </c>
      <c r="T209" s="171">
        <v>7.5999999999999401</v>
      </c>
      <c r="U209" s="171">
        <v>7.8139999999999672</v>
      </c>
      <c r="V209" s="171">
        <v>8.0270000000000277</v>
      </c>
      <c r="W209" s="171">
        <v>8.2400000000000695</v>
      </c>
      <c r="X209" s="171">
        <v>8.4519999999999484</v>
      </c>
      <c r="Y209" s="171">
        <v>8.668999999999798</v>
      </c>
      <c r="Z209" s="171">
        <v>8.8960000000002317</v>
      </c>
      <c r="AA209" s="171">
        <v>9.1369999999998477</v>
      </c>
      <c r="AB209" s="171">
        <v>9.3939999999997408</v>
      </c>
      <c r="AC209" s="171">
        <v>9.66700000000003</v>
      </c>
      <c r="AD209" s="171">
        <v>9.9499999999996813</v>
      </c>
      <c r="AE209" s="171">
        <v>10.238999999999857</v>
      </c>
      <c r="AF209" s="171">
        <v>10.530999999999752</v>
      </c>
      <c r="AG209" s="171">
        <v>10.823999999999808</v>
      </c>
      <c r="AH209" s="171">
        <v>11.119999999999802</v>
      </c>
      <c r="AI209" s="171">
        <v>11.421999999999814</v>
      </c>
      <c r="AJ209" s="171">
        <v>11.7319999999999</v>
      </c>
      <c r="AK209" s="171">
        <v>12.052999999999717</v>
      </c>
      <c r="AL209" s="171">
        <v>12.384000000000016</v>
      </c>
      <c r="AM209" s="171">
        <v>12.726000000000051</v>
      </c>
      <c r="AN209" s="171">
        <v>13.08300000000026</v>
      </c>
      <c r="AO209" s="171">
        <v>13.45600000000017</v>
      </c>
      <c r="AP209" s="171">
        <v>13.849999999999969</v>
      </c>
      <c r="AQ209" s="171">
        <v>14.265000000000152</v>
      </c>
      <c r="AR209" s="171">
        <v>14.700000000000141</v>
      </c>
      <c r="AS209" s="171">
        <v>15.152999999999915</v>
      </c>
      <c r="AT209" s="171">
        <v>15.621000000000215</v>
      </c>
      <c r="AU209" s="171">
        <v>16.100000000000112</v>
      </c>
      <c r="AV209" s="171">
        <v>16.591000000000065</v>
      </c>
      <c r="AW209" s="171">
        <v>17.094000000000001</v>
      </c>
      <c r="AX209" s="171">
        <v>17.610000000000106</v>
      </c>
      <c r="AY209" s="171">
        <v>18.137000000000032</v>
      </c>
      <c r="AZ209" s="171">
        <v>18.678999999999785</v>
      </c>
      <c r="BA209" s="171">
        <v>19.234999999999829</v>
      </c>
      <c r="BB209" s="171">
        <v>19.803000000000313</v>
      </c>
      <c r="BC209" s="171">
        <v>20.386000000000553</v>
      </c>
      <c r="BD209" s="171">
        <v>20.982999999999969</v>
      </c>
    </row>
    <row r="210" spans="1:56" x14ac:dyDescent="0.2">
      <c r="A210" s="170" t="s">
        <v>246</v>
      </c>
      <c r="B210" s="171">
        <v>5.17562000019986</v>
      </c>
      <c r="C210" s="171">
        <v>5.3511900000000674</v>
      </c>
      <c r="D210" s="171">
        <v>5.5358700000000134</v>
      </c>
      <c r="E210" s="171">
        <v>5.7270400000001276</v>
      </c>
      <c r="F210" s="171">
        <v>5.9209400000000407</v>
      </c>
      <c r="G210" s="171">
        <v>6.1153699999998947</v>
      </c>
      <c r="H210" s="171">
        <v>6.3082999999996714</v>
      </c>
      <c r="I210" s="171">
        <v>6.5018899999998334</v>
      </c>
      <c r="J210" s="171">
        <v>6.7031799999998913</v>
      </c>
      <c r="K210" s="171">
        <v>6.9217899999997661</v>
      </c>
      <c r="L210" s="171">
        <v>7.1641699999997419</v>
      </c>
      <c r="M210" s="171">
        <v>7.431939999999897</v>
      </c>
      <c r="N210" s="171">
        <v>7.7215400000003349</v>
      </c>
      <c r="O210" s="171">
        <v>8.0275600000000349</v>
      </c>
      <c r="P210" s="171">
        <v>8.3421899999996292</v>
      </c>
      <c r="Q210" s="171">
        <v>8.6588599999995868</v>
      </c>
      <c r="R210" s="171">
        <v>8.9761999999997126</v>
      </c>
      <c r="S210" s="171">
        <v>9.2932800000000775</v>
      </c>
      <c r="T210" s="171">
        <v>9.604299999999613</v>
      </c>
      <c r="U210" s="171">
        <v>9.90254000000016</v>
      </c>
      <c r="V210" s="171">
        <v>10.183099999999927</v>
      </c>
      <c r="W210" s="171">
        <v>10.443000000000152</v>
      </c>
      <c r="X210" s="171">
        <v>10.682900000000039</v>
      </c>
      <c r="Y210" s="171">
        <v>10.905799999999543</v>
      </c>
      <c r="Z210" s="171">
        <v>11.116900000000232</v>
      </c>
      <c r="AA210" s="171">
        <v>11.320299999999801</v>
      </c>
      <c r="AB210" s="171">
        <v>11.518299999999883</v>
      </c>
      <c r="AC210" s="171">
        <v>11.710000000000107</v>
      </c>
      <c r="AD210" s="171">
        <v>11.893299999999984</v>
      </c>
      <c r="AE210" s="171">
        <v>12.064499999999372</v>
      </c>
      <c r="AF210" s="171">
        <v>12.222299999999695</v>
      </c>
      <c r="AG210" s="171">
        <v>12.36620000000034</v>
      </c>
      <c r="AH210" s="171">
        <v>12.500499999999805</v>
      </c>
      <c r="AI210" s="171">
        <v>12.633900000000184</v>
      </c>
      <c r="AJ210" s="171">
        <v>12.777499999999639</v>
      </c>
      <c r="AK210" s="171">
        <v>12.940000000000435</v>
      </c>
      <c r="AL210" s="171">
        <v>13.124300000000218</v>
      </c>
      <c r="AM210" s="171">
        <v>13.329899999999965</v>
      </c>
      <c r="AN210" s="171">
        <v>13.558499999999903</v>
      </c>
      <c r="AO210" s="171">
        <v>13.810600000000035</v>
      </c>
      <c r="AP210" s="171">
        <v>14.086299999999913</v>
      </c>
      <c r="AQ210" s="171">
        <v>14.386600000000461</v>
      </c>
      <c r="AR210" s="171">
        <v>14.710799999999741</v>
      </c>
      <c r="AS210" s="171">
        <v>15.054499997000567</v>
      </c>
      <c r="AT210" s="171">
        <v>15.411699997000149</v>
      </c>
      <c r="AU210" s="171">
        <v>15.777499999000337</v>
      </c>
      <c r="AV210" s="171">
        <v>16.150399998999813</v>
      </c>
      <c r="AW210" s="171">
        <v>16.529899997999621</v>
      </c>
      <c r="AX210" s="171">
        <v>16.913261001999448</v>
      </c>
      <c r="AY210" s="171">
        <v>17.297495000000666</v>
      </c>
      <c r="AZ210" s="171">
        <v>17.680465000000051</v>
      </c>
      <c r="BA210" s="171">
        <v>18.05999999999964</v>
      </c>
      <c r="BB210" s="171">
        <v>18.437999999999295</v>
      </c>
      <c r="BC210" s="171">
        <v>18.8140000000001</v>
      </c>
      <c r="BD210" s="171">
        <v>19.190000000000829</v>
      </c>
    </row>
    <row r="211" spans="1:56" x14ac:dyDescent="0.2">
      <c r="A211" s="170" t="s">
        <v>25</v>
      </c>
      <c r="B211" s="171">
        <v>385.69206500500462</v>
      </c>
      <c r="C211" s="171">
        <v>388.26814300070146</v>
      </c>
      <c r="D211" s="171">
        <v>390.84494200237685</v>
      </c>
      <c r="E211" s="171">
        <v>393.38549799923436</v>
      </c>
      <c r="F211" s="171">
        <v>395.83508099640045</v>
      </c>
      <c r="G211" s="171">
        <v>398.15359900179351</v>
      </c>
      <c r="H211" s="171">
        <v>400.3377169974425</v>
      </c>
      <c r="I211" s="171">
        <v>402.3957450049532</v>
      </c>
      <c r="J211" s="171">
        <v>404.31435500349028</v>
      </c>
      <c r="K211" s="171">
        <v>406.07969100008091</v>
      </c>
      <c r="L211" s="171">
        <v>407.68744799988258</v>
      </c>
      <c r="M211" s="171">
        <v>409.12631699944529</v>
      </c>
      <c r="N211" s="171">
        <v>410.41145199971595</v>
      </c>
      <c r="O211" s="171">
        <v>411.59648999980573</v>
      </c>
      <c r="P211" s="171">
        <v>412.75355000032999</v>
      </c>
      <c r="Q211" s="171">
        <v>413.93609699950139</v>
      </c>
      <c r="R211" s="171">
        <v>415.15968300444388</v>
      </c>
      <c r="S211" s="171">
        <v>416.41172500606228</v>
      </c>
      <c r="T211" s="171">
        <v>417.68244499266342</v>
      </c>
      <c r="U211" s="171">
        <v>418.95112100292664</v>
      </c>
      <c r="V211" s="171">
        <v>420.19805599580394</v>
      </c>
      <c r="W211" s="171">
        <v>421.44375899679773</v>
      </c>
      <c r="X211" s="171">
        <v>422.6884850077401</v>
      </c>
      <c r="Y211" s="171">
        <v>423.87046499062245</v>
      </c>
      <c r="Z211" s="171">
        <v>424.90793900811309</v>
      </c>
      <c r="AA211" s="171">
        <v>425.7520080067045</v>
      </c>
      <c r="AB211" s="171">
        <v>426.36201199759074</v>
      </c>
      <c r="AC211" s="171">
        <v>426.78034999936978</v>
      </c>
      <c r="AD211" s="171">
        <v>427.14265200186617</v>
      </c>
      <c r="AE211" s="171">
        <v>427.63652700756012</v>
      </c>
      <c r="AF211" s="171">
        <v>428.39167700529725</v>
      </c>
      <c r="AG211" s="171">
        <v>429.45372499843734</v>
      </c>
      <c r="AH211" s="171">
        <v>430.76944500138802</v>
      </c>
      <c r="AI211" s="171">
        <v>432.24640600577283</v>
      </c>
      <c r="AJ211" s="171">
        <v>433.74666600651813</v>
      </c>
      <c r="AK211" s="171">
        <v>435.16270899889417</v>
      </c>
      <c r="AL211" s="171">
        <v>436.47844700351033</v>
      </c>
      <c r="AM211" s="171">
        <v>437.7084859994992</v>
      </c>
      <c r="AN211" s="171">
        <v>438.81590300548038</v>
      </c>
      <c r="AO211" s="171">
        <v>439.76358399245913</v>
      </c>
      <c r="AP211" s="171">
        <v>440.52886900720671</v>
      </c>
      <c r="AQ211" s="171">
        <v>441.08287799800524</v>
      </c>
      <c r="AR211" s="171">
        <v>441.43655599486442</v>
      </c>
      <c r="AS211" s="171">
        <v>441.66087698463258</v>
      </c>
      <c r="AT211" s="171">
        <v>441.85640600281107</v>
      </c>
      <c r="AU211" s="171">
        <v>442.09489699850013</v>
      </c>
      <c r="AV211" s="171">
        <v>442.40461901153475</v>
      </c>
      <c r="AW211" s="171">
        <v>442.76185000291014</v>
      </c>
      <c r="AX211" s="171">
        <v>443.12360000906034</v>
      </c>
      <c r="AY211" s="171">
        <v>443.42236299487479</v>
      </c>
      <c r="AZ211" s="171">
        <v>443.61080700000639</v>
      </c>
      <c r="BA211" s="171">
        <v>443.67599999999834</v>
      </c>
      <c r="BB211" s="171">
        <v>443.64100000000377</v>
      </c>
      <c r="BC211" s="171">
        <v>443.52300000000542</v>
      </c>
      <c r="BD211" s="171">
        <v>443.3639999999877</v>
      </c>
    </row>
    <row r="212" spans="1:56" x14ac:dyDescent="0.2">
      <c r="A212" s="170" t="s">
        <v>249</v>
      </c>
      <c r="B212" s="171">
        <v>3699.8065380229923</v>
      </c>
      <c r="C212" s="171">
        <v>3775.0004210248312</v>
      </c>
      <c r="D212" s="171">
        <v>3850.7358480159032</v>
      </c>
      <c r="E212" s="171">
        <v>3926.7082510185846</v>
      </c>
      <c r="F212" s="171">
        <v>4002.5965239494612</v>
      </c>
      <c r="G212" s="171">
        <v>4078.2167160211302</v>
      </c>
      <c r="H212" s="171">
        <v>4153.400282021551</v>
      </c>
      <c r="I212" s="171">
        <v>4228.294039021891</v>
      </c>
      <c r="J212" s="171">
        <v>4303.4512000510995</v>
      </c>
      <c r="K212" s="171">
        <v>4379.6413549599238</v>
      </c>
      <c r="L212" s="171">
        <v>4457.4441150519124</v>
      </c>
      <c r="M212" s="171">
        <v>4536.8560839949669</v>
      </c>
      <c r="N212" s="171">
        <v>4617.7587669780078</v>
      </c>
      <c r="O212" s="171">
        <v>4700.4873759780958</v>
      </c>
      <c r="P212" s="171">
        <v>4785.4198240807373</v>
      </c>
      <c r="Q212" s="171">
        <v>4872.6862650141065</v>
      </c>
      <c r="R212" s="171">
        <v>4962.5170429941636</v>
      </c>
      <c r="S212" s="171">
        <v>5054.4873610314171</v>
      </c>
      <c r="T212" s="171">
        <v>5147.3843419706845</v>
      </c>
      <c r="U212" s="171">
        <v>5239.5328080163627</v>
      </c>
      <c r="V212" s="171">
        <v>5329.7115251358591</v>
      </c>
      <c r="W212" s="171">
        <v>5417.4887189482697</v>
      </c>
      <c r="X212" s="171">
        <v>5503.0983731625911</v>
      </c>
      <c r="Y212" s="171">
        <v>5586.7678060500566</v>
      </c>
      <c r="Z212" s="171">
        <v>5668.9532409767862</v>
      </c>
      <c r="AA212" s="171">
        <v>5750.0759679372804</v>
      </c>
      <c r="AB212" s="171">
        <v>5830.1298350481929</v>
      </c>
      <c r="AC212" s="171">
        <v>5909.1016679726799</v>
      </c>
      <c r="AD212" s="171">
        <v>5987.3401660203608</v>
      </c>
      <c r="AE212" s="171">
        <v>6065.3394600675492</v>
      </c>
      <c r="AF212" s="171">
        <v>6143.4430780009197</v>
      </c>
      <c r="AG212" s="171">
        <v>6221.8222748534108</v>
      </c>
      <c r="AH212" s="171">
        <v>6300.5342398482053</v>
      </c>
      <c r="AI212" s="171">
        <v>6379.758711956697</v>
      </c>
      <c r="AJ212" s="171">
        <v>6459.7160990677912</v>
      </c>
      <c r="AK212" s="171">
        <v>6540.4980059391946</v>
      </c>
      <c r="AL212" s="171">
        <v>6622.210005994456</v>
      </c>
      <c r="AM212" s="171">
        <v>6704.8064549337514</v>
      </c>
      <c r="AN212" s="171">
        <v>6788.2030850187693</v>
      </c>
      <c r="AO212" s="171">
        <v>6872.183596995148</v>
      </c>
      <c r="AP212" s="171">
        <v>6956.6067919638426</v>
      </c>
      <c r="AQ212" s="171">
        <v>7041.4131199012027</v>
      </c>
      <c r="AR212" s="171">
        <v>7126.5253801342178</v>
      </c>
      <c r="AS212" s="171">
        <v>7211.6779859841981</v>
      </c>
      <c r="AT212" s="171">
        <v>7296.5948399425888</v>
      </c>
      <c r="AU212" s="171">
        <v>7380.9996350781976</v>
      </c>
      <c r="AV212" s="171">
        <v>7464.7747021188197</v>
      </c>
      <c r="AW212" s="171">
        <v>7547.8630311426441</v>
      </c>
      <c r="AX212" s="171">
        <v>7630.1993109687537</v>
      </c>
      <c r="AY212" s="171">
        <v>7711.752289151892</v>
      </c>
      <c r="AZ212" s="171">
        <v>7792.4903040000409</v>
      </c>
      <c r="BA212" s="171">
        <v>7874.8328930001026</v>
      </c>
      <c r="BB212" s="171">
        <v>7953.8262450000702</v>
      </c>
      <c r="BC212" s="171">
        <v>8031.8212079998675</v>
      </c>
      <c r="BD212" s="171">
        <v>8108.8388649998778</v>
      </c>
    </row>
  </sheetData>
  <pageMargins left="0.5" right="0.5" top="1" bottom="1" header="0.5" footer="0.5"/>
  <pageSetup orientation="portrait" useFirstPageNumber="1"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BDDF4-D081-4203-A046-A0F7AAC53DB6}">
  <dimension ref="A1:BA214"/>
  <sheetViews>
    <sheetView zoomScaleNormal="100" workbookViewId="0">
      <selection activeCell="N46" sqref="N46"/>
    </sheetView>
  </sheetViews>
  <sheetFormatPr baseColWidth="10" defaultColWidth="9.140625" defaultRowHeight="12.75" x14ac:dyDescent="0.2"/>
  <cols>
    <col min="1" max="1" width="10.42578125" style="168" bestFit="1" customWidth="1"/>
    <col min="2" max="2" width="20.5703125" style="168" bestFit="1" customWidth="1"/>
    <col min="3" max="3" width="40.5703125" style="168" bestFit="1" customWidth="1"/>
    <col min="4" max="38" width="12" style="168" bestFit="1" customWidth="1"/>
    <col min="39" max="16384" width="9.140625" style="168"/>
  </cols>
  <sheetData>
    <row r="1" spans="1:53" x14ac:dyDescent="0.2">
      <c r="A1" s="168">
        <v>1</v>
      </c>
      <c r="B1" s="168">
        <f>A1+1</f>
        <v>2</v>
      </c>
      <c r="C1" s="168">
        <f t="shared" ref="C1:BA1" si="0">B1+1</f>
        <v>3</v>
      </c>
      <c r="D1" s="168">
        <f t="shared" si="0"/>
        <v>4</v>
      </c>
      <c r="E1" s="168">
        <f t="shared" si="0"/>
        <v>5</v>
      </c>
      <c r="F1" s="168">
        <f t="shared" si="0"/>
        <v>6</v>
      </c>
      <c r="G1" s="168">
        <f t="shared" si="0"/>
        <v>7</v>
      </c>
      <c r="H1" s="168">
        <f t="shared" si="0"/>
        <v>8</v>
      </c>
      <c r="I1" s="168">
        <f t="shared" si="0"/>
        <v>9</v>
      </c>
      <c r="J1" s="168">
        <f t="shared" si="0"/>
        <v>10</v>
      </c>
      <c r="K1" s="168">
        <f t="shared" si="0"/>
        <v>11</v>
      </c>
      <c r="L1" s="168">
        <f t="shared" si="0"/>
        <v>12</v>
      </c>
      <c r="M1" s="168">
        <f t="shared" si="0"/>
        <v>13</v>
      </c>
      <c r="N1" s="168">
        <f t="shared" si="0"/>
        <v>14</v>
      </c>
      <c r="O1" s="168">
        <f t="shared" si="0"/>
        <v>15</v>
      </c>
      <c r="P1" s="168">
        <f t="shared" si="0"/>
        <v>16</v>
      </c>
      <c r="Q1" s="168">
        <f t="shared" si="0"/>
        <v>17</v>
      </c>
      <c r="R1" s="168">
        <f t="shared" si="0"/>
        <v>18</v>
      </c>
      <c r="S1" s="168">
        <f t="shared" si="0"/>
        <v>19</v>
      </c>
      <c r="T1" s="168">
        <f t="shared" si="0"/>
        <v>20</v>
      </c>
      <c r="U1" s="168">
        <f t="shared" si="0"/>
        <v>21</v>
      </c>
      <c r="V1" s="168">
        <f t="shared" si="0"/>
        <v>22</v>
      </c>
      <c r="W1" s="168">
        <f t="shared" si="0"/>
        <v>23</v>
      </c>
      <c r="X1" s="168">
        <f t="shared" si="0"/>
        <v>24</v>
      </c>
      <c r="Y1" s="168">
        <f t="shared" si="0"/>
        <v>25</v>
      </c>
      <c r="Z1" s="168">
        <f t="shared" si="0"/>
        <v>26</v>
      </c>
      <c r="AA1" s="168">
        <f t="shared" si="0"/>
        <v>27</v>
      </c>
      <c r="AB1" s="168">
        <f t="shared" si="0"/>
        <v>28</v>
      </c>
      <c r="AC1" s="168">
        <f t="shared" si="0"/>
        <v>29</v>
      </c>
      <c r="AD1" s="168">
        <f t="shared" si="0"/>
        <v>30</v>
      </c>
      <c r="AE1" s="168">
        <f t="shared" si="0"/>
        <v>31</v>
      </c>
      <c r="AF1" s="168">
        <f t="shared" si="0"/>
        <v>32</v>
      </c>
      <c r="AG1" s="168">
        <f t="shared" si="0"/>
        <v>33</v>
      </c>
      <c r="AH1" s="168">
        <f t="shared" si="0"/>
        <v>34</v>
      </c>
      <c r="AI1" s="168">
        <f t="shared" si="0"/>
        <v>35</v>
      </c>
      <c r="AJ1" s="168">
        <f t="shared" si="0"/>
        <v>36</v>
      </c>
      <c r="AK1" s="168">
        <f t="shared" si="0"/>
        <v>37</v>
      </c>
      <c r="AL1" s="168">
        <f t="shared" si="0"/>
        <v>38</v>
      </c>
      <c r="AM1" s="168">
        <f t="shared" si="0"/>
        <v>39</v>
      </c>
      <c r="AN1" s="168">
        <f t="shared" si="0"/>
        <v>40</v>
      </c>
      <c r="AO1" s="168">
        <f t="shared" si="0"/>
        <v>41</v>
      </c>
      <c r="AP1" s="168">
        <f t="shared" si="0"/>
        <v>42</v>
      </c>
      <c r="AQ1" s="168">
        <f t="shared" si="0"/>
        <v>43</v>
      </c>
      <c r="AR1" s="168">
        <f t="shared" si="0"/>
        <v>44</v>
      </c>
      <c r="AS1" s="168">
        <f t="shared" si="0"/>
        <v>45</v>
      </c>
      <c r="AT1" s="168">
        <f t="shared" si="0"/>
        <v>46</v>
      </c>
      <c r="AU1" s="168">
        <f t="shared" si="0"/>
        <v>47</v>
      </c>
      <c r="AV1" s="168">
        <f t="shared" si="0"/>
        <v>48</v>
      </c>
      <c r="AW1" s="168">
        <f t="shared" si="0"/>
        <v>49</v>
      </c>
      <c r="AX1" s="168">
        <f t="shared" si="0"/>
        <v>50</v>
      </c>
      <c r="AY1" s="168">
        <f t="shared" si="0"/>
        <v>51</v>
      </c>
      <c r="AZ1" s="168">
        <f t="shared" si="0"/>
        <v>52</v>
      </c>
      <c r="BA1" s="168">
        <f t="shared" si="0"/>
        <v>53</v>
      </c>
    </row>
    <row r="2" spans="1:53" ht="23.1" customHeight="1" x14ac:dyDescent="0.2">
      <c r="A2" s="169" t="s">
        <v>462</v>
      </c>
      <c r="B2" s="169" t="s">
        <v>463</v>
      </c>
      <c r="C2" s="169" t="s">
        <v>18</v>
      </c>
      <c r="D2" s="169">
        <v>1990</v>
      </c>
      <c r="E2" s="169">
        <v>1991</v>
      </c>
      <c r="F2" s="169">
        <v>1992</v>
      </c>
      <c r="G2" s="169">
        <v>1993</v>
      </c>
      <c r="H2" s="169">
        <v>1994</v>
      </c>
      <c r="I2" s="169">
        <v>1995</v>
      </c>
      <c r="J2" s="169">
        <v>1996</v>
      </c>
      <c r="K2" s="169">
        <v>1997</v>
      </c>
      <c r="L2" s="169">
        <v>1998</v>
      </c>
      <c r="M2" s="169">
        <v>1999</v>
      </c>
      <c r="N2" s="169">
        <v>2000</v>
      </c>
      <c r="O2" s="169">
        <v>2001</v>
      </c>
      <c r="P2" s="169">
        <v>2002</v>
      </c>
      <c r="Q2" s="169">
        <v>2003</v>
      </c>
      <c r="R2" s="169">
        <v>2004</v>
      </c>
      <c r="S2" s="169">
        <v>2005</v>
      </c>
      <c r="T2" s="169">
        <v>2006</v>
      </c>
      <c r="U2" s="169">
        <v>2007</v>
      </c>
      <c r="V2" s="169">
        <v>2008</v>
      </c>
      <c r="W2" s="169">
        <v>2009</v>
      </c>
      <c r="X2" s="169">
        <v>2010</v>
      </c>
      <c r="Y2" s="169">
        <v>2011</v>
      </c>
      <c r="Z2" s="169">
        <v>2012</v>
      </c>
      <c r="AA2" s="169">
        <v>2013</v>
      </c>
      <c r="AB2" s="169">
        <v>2014</v>
      </c>
      <c r="AC2" s="169">
        <v>2015</v>
      </c>
      <c r="AD2" s="169">
        <v>2016</v>
      </c>
      <c r="AE2" s="169">
        <v>2017</v>
      </c>
      <c r="AF2" s="169">
        <v>2018</v>
      </c>
      <c r="AG2" s="169">
        <v>2019</v>
      </c>
      <c r="AH2" s="169">
        <v>2020</v>
      </c>
      <c r="AI2" s="169">
        <v>2021</v>
      </c>
      <c r="AJ2" s="169">
        <v>2022</v>
      </c>
      <c r="AK2" s="169">
        <v>2023</v>
      </c>
      <c r="AL2" s="169">
        <v>2024</v>
      </c>
    </row>
    <row r="3" spans="1:53" x14ac:dyDescent="0.2">
      <c r="A3" s="170" t="s">
        <v>464</v>
      </c>
      <c r="B3" s="170" t="s">
        <v>465</v>
      </c>
      <c r="C3" s="170" t="s">
        <v>78</v>
      </c>
      <c r="D3" s="168">
        <v>9.2636065554509997E-2</v>
      </c>
      <c r="E3" s="168">
        <v>9.6643787635805001E-2</v>
      </c>
      <c r="F3" s="168">
        <v>0.10108802804702</v>
      </c>
      <c r="G3" s="168">
        <v>9.4514830288860999E-2</v>
      </c>
      <c r="H3" s="168">
        <v>9.9241022998975997E-2</v>
      </c>
      <c r="I3" s="168">
        <v>0.10646146907079999</v>
      </c>
      <c r="J3" s="168">
        <v>6.9208761424915E-2</v>
      </c>
      <c r="K3" s="168">
        <v>0.10722829739296</v>
      </c>
      <c r="L3" s="168">
        <v>0.10764574332785</v>
      </c>
      <c r="M3" s="168">
        <v>0.10772827444562</v>
      </c>
      <c r="N3" s="168">
        <v>7.5650203095171994E-2</v>
      </c>
      <c r="O3" s="168">
        <v>7.3399701626775005E-2</v>
      </c>
      <c r="P3" s="168">
        <v>8.0947380230958002E-2</v>
      </c>
      <c r="Q3" s="168">
        <v>9.2293300747056994E-2</v>
      </c>
      <c r="R3" s="168">
        <v>8.7774518037846999E-2</v>
      </c>
      <c r="S3" s="168">
        <v>9.7185231316343004E-2</v>
      </c>
      <c r="T3" s="168">
        <v>0.10579616011666</v>
      </c>
      <c r="U3" s="168">
        <v>0.11081949177523</v>
      </c>
      <c r="V3" s="168">
        <v>0.10798643975703</v>
      </c>
      <c r="W3" s="168">
        <v>0.13269301625471</v>
      </c>
      <c r="X3" s="168">
        <v>0.133512615916</v>
      </c>
      <c r="Y3" s="168">
        <v>7.7778392856692996E-2</v>
      </c>
      <c r="Z3" s="168">
        <v>0.10147505897649001</v>
      </c>
      <c r="AA3" s="168">
        <v>0.10484192077844</v>
      </c>
      <c r="AB3" s="168">
        <v>0.11385189506648</v>
      </c>
      <c r="AC3" s="168">
        <v>0.12012606568082999</v>
      </c>
      <c r="AD3" s="168">
        <v>0.12393412723846001</v>
      </c>
      <c r="AE3" s="168">
        <v>0.1114116669761</v>
      </c>
      <c r="AF3" s="168">
        <v>0.10838185300486</v>
      </c>
      <c r="AG3" s="168">
        <v>0.12139972195965</v>
      </c>
      <c r="AH3" s="168">
        <v>0.15780482486412001</v>
      </c>
      <c r="AI3" s="168">
        <v>0.13196813756409001</v>
      </c>
      <c r="AJ3" s="168">
        <v>0.12834846154498</v>
      </c>
      <c r="AK3" s="168">
        <v>0.12348117218199001</v>
      </c>
      <c r="AL3" s="168">
        <v>0.12002226101454</v>
      </c>
    </row>
    <row r="4" spans="1:53" x14ac:dyDescent="0.2">
      <c r="A4" s="170" t="s">
        <v>464</v>
      </c>
      <c r="B4" s="170" t="s">
        <v>466</v>
      </c>
      <c r="C4" s="170" t="s">
        <v>70</v>
      </c>
      <c r="D4" s="168">
        <v>5.4520313029835003E-2</v>
      </c>
      <c r="E4" s="168">
        <v>5.9629036650052002E-2</v>
      </c>
      <c r="F4" s="168">
        <v>3.7502653713462002E-2</v>
      </c>
      <c r="G4" s="168">
        <v>4.8936598745907001E-2</v>
      </c>
      <c r="H4" s="168">
        <v>5.9428087970185998E-2</v>
      </c>
      <c r="I4" s="168">
        <v>3.4400739840153002E-2</v>
      </c>
      <c r="J4" s="168">
        <v>3.5139806965175997E-2</v>
      </c>
      <c r="K4" s="168">
        <v>3.6197127776481999E-2</v>
      </c>
      <c r="L4" s="168">
        <v>3.8907957305129998E-2</v>
      </c>
      <c r="M4" s="168">
        <v>3.9557300251331001E-2</v>
      </c>
      <c r="N4" s="168">
        <v>3.0990227762046001E-2</v>
      </c>
      <c r="O4" s="168">
        <v>3.1874821808984002E-2</v>
      </c>
      <c r="P4" s="168">
        <v>2.4750837315646999E-2</v>
      </c>
      <c r="Q4" s="168">
        <v>2.4641330812795001E-2</v>
      </c>
      <c r="R4" s="168">
        <v>2.1554220264748E-2</v>
      </c>
      <c r="S4" s="168">
        <v>2.7407655475708999E-2</v>
      </c>
      <c r="T4" s="168">
        <v>2.8912546844615E-2</v>
      </c>
      <c r="U4" s="168">
        <v>3.6963917478817998E-2</v>
      </c>
      <c r="V4" s="168">
        <v>6.7249238776803999E-2</v>
      </c>
      <c r="W4" s="168">
        <v>8.7520471986849993E-2</v>
      </c>
      <c r="X4" s="168">
        <v>9.7659072136648997E-2</v>
      </c>
      <c r="Y4" s="168">
        <v>0.14241284202919999</v>
      </c>
      <c r="Z4" s="168">
        <v>0.10834450957186</v>
      </c>
      <c r="AA4" s="168">
        <v>8.7488117058251005E-2</v>
      </c>
      <c r="AB4" s="168">
        <v>8.0419431651843995E-2</v>
      </c>
      <c r="AC4" s="168">
        <v>8.3933924721414005E-2</v>
      </c>
      <c r="AD4" s="168">
        <v>7.4136260103253998E-2</v>
      </c>
      <c r="AE4" s="168">
        <v>9.8655550004829007E-2</v>
      </c>
      <c r="AF4" s="168">
        <v>0.11074294660615</v>
      </c>
      <c r="AG4" s="168">
        <v>0.10923368658462999</v>
      </c>
      <c r="AH4" s="168">
        <v>0.11222348092360999</v>
      </c>
      <c r="AI4" s="168">
        <v>0.14558410342743</v>
      </c>
      <c r="AJ4" s="168">
        <v>0.1404948465342</v>
      </c>
      <c r="AK4" s="168">
        <v>0.14164463477084999</v>
      </c>
      <c r="AL4" s="168">
        <v>0.1467490092415</v>
      </c>
    </row>
    <row r="5" spans="1:53" x14ac:dyDescent="0.2">
      <c r="A5" s="170" t="s">
        <v>464</v>
      </c>
      <c r="B5" s="170" t="s">
        <v>467</v>
      </c>
      <c r="C5" s="170" t="s">
        <v>73</v>
      </c>
      <c r="D5" s="168">
        <v>0.13068286133474999</v>
      </c>
      <c r="E5" s="168">
        <v>0.13573446552999999</v>
      </c>
      <c r="F5" s="168">
        <v>0.14829184176165999</v>
      </c>
      <c r="G5" s="168">
        <v>0.19544542453031</v>
      </c>
      <c r="H5" s="168">
        <v>0.18251592923734</v>
      </c>
      <c r="I5" s="168">
        <v>0.17891985791538001</v>
      </c>
      <c r="J5" s="168">
        <v>0.19072743557930999</v>
      </c>
      <c r="K5" s="168">
        <v>0.18599685175910999</v>
      </c>
      <c r="L5" s="168">
        <v>0.18453334173111</v>
      </c>
      <c r="M5" s="168">
        <v>0.19114114675510999</v>
      </c>
      <c r="N5" s="168">
        <v>0.16984525789509</v>
      </c>
      <c r="O5" s="168">
        <v>0.15983507454455001</v>
      </c>
      <c r="P5" s="168">
        <v>0.13821422984403001</v>
      </c>
      <c r="Q5" s="168">
        <v>0.14612626601194001</v>
      </c>
      <c r="R5" s="168">
        <v>0.13444536944989999</v>
      </c>
      <c r="S5" s="168">
        <v>0.10332501539488</v>
      </c>
      <c r="T5" s="168">
        <v>9.6662433844810006E-2</v>
      </c>
      <c r="U5" s="168">
        <v>8.8605476752197002E-2</v>
      </c>
      <c r="V5" s="168">
        <v>8.9346025063411993E-2</v>
      </c>
      <c r="W5" s="168">
        <v>9.7708928357520999E-2</v>
      </c>
      <c r="X5" s="168">
        <v>0.10091966379005</v>
      </c>
      <c r="Y5" s="168">
        <v>0.10143694545133999</v>
      </c>
      <c r="Z5" s="168">
        <v>9.7666886063580996E-2</v>
      </c>
      <c r="AA5" s="168">
        <v>0.10743119401656</v>
      </c>
      <c r="AB5" s="168">
        <v>0.11094022112833</v>
      </c>
      <c r="AC5" s="168">
        <v>0.11772852373555</v>
      </c>
      <c r="AD5" s="168">
        <v>0.11422932021712</v>
      </c>
      <c r="AE5" s="168">
        <v>0.10240083550619</v>
      </c>
      <c r="AF5" s="168">
        <v>9.5683273062436999E-2</v>
      </c>
      <c r="AG5" s="168">
        <v>0.10077234132917</v>
      </c>
      <c r="AH5" s="168">
        <v>8.1245735000735994E-2</v>
      </c>
      <c r="AI5" s="168">
        <v>9.9929835473624995E-2</v>
      </c>
      <c r="AJ5" s="168">
        <v>0.10122510435900001</v>
      </c>
      <c r="AK5" s="168">
        <v>0.10259275395709</v>
      </c>
      <c r="AL5" s="168">
        <v>0.10091711435179999</v>
      </c>
    </row>
    <row r="6" spans="1:53" x14ac:dyDescent="0.2">
      <c r="A6" s="170" t="s">
        <v>464</v>
      </c>
      <c r="B6" s="170" t="s">
        <v>468</v>
      </c>
      <c r="C6" s="170" t="s">
        <v>74</v>
      </c>
      <c r="D6" s="168">
        <v>2.2531108750361E-2</v>
      </c>
      <c r="E6" s="168">
        <v>3.6285129491211002E-2</v>
      </c>
      <c r="F6" s="168">
        <v>2.8607770010511999E-2</v>
      </c>
      <c r="G6" s="168">
        <v>3.4702536395661003E-2</v>
      </c>
      <c r="H6" s="168">
        <v>4.4542313715387999E-2</v>
      </c>
      <c r="I6" s="168">
        <v>5.5432537818029003E-2</v>
      </c>
      <c r="J6" s="168">
        <v>5.6843616707026E-2</v>
      </c>
      <c r="K6" s="168">
        <v>4.7841226445469003E-2</v>
      </c>
      <c r="L6" s="168">
        <v>3.8175650484138998E-2</v>
      </c>
      <c r="M6" s="168">
        <v>3.3207291467348E-2</v>
      </c>
      <c r="N6" s="168">
        <v>4.6138555750987E-2</v>
      </c>
      <c r="O6" s="168">
        <v>4.7699487648954E-2</v>
      </c>
      <c r="P6" s="168">
        <v>3.6650659907513997E-2</v>
      </c>
      <c r="Q6" s="168">
        <v>4.0198969890451998E-2</v>
      </c>
      <c r="R6" s="168">
        <v>3.3911886372830997E-2</v>
      </c>
      <c r="S6" s="168">
        <v>2.84847086703E-2</v>
      </c>
      <c r="T6" s="168">
        <v>2.5234155185586998E-2</v>
      </c>
      <c r="U6" s="168">
        <v>2.0619814646434E-2</v>
      </c>
      <c r="V6" s="168">
        <v>2.5291188618305E-2</v>
      </c>
      <c r="W6" s="168">
        <v>4.6623155541667002E-2</v>
      </c>
      <c r="X6" s="168">
        <v>5.7283272596396997E-2</v>
      </c>
      <c r="Y6" s="168">
        <v>6.2121630593192999E-2</v>
      </c>
      <c r="Z6" s="168">
        <v>6.7187135929610994E-2</v>
      </c>
      <c r="AA6" s="168">
        <v>8.3849240280047005E-2</v>
      </c>
      <c r="AB6" s="168">
        <v>8.8087526717412004E-2</v>
      </c>
      <c r="AC6" s="168">
        <v>0.10215650194292</v>
      </c>
      <c r="AD6" s="168">
        <v>0.11435259602257</v>
      </c>
      <c r="AE6" s="168">
        <v>0.13523735377988</v>
      </c>
      <c r="AF6" s="168">
        <v>0.1709109152668</v>
      </c>
      <c r="AG6" s="168">
        <v>0.11127341723746</v>
      </c>
      <c r="AH6" s="168">
        <v>9.8163154829198004E-2</v>
      </c>
      <c r="AI6" s="168">
        <v>8.9767482088024E-2</v>
      </c>
      <c r="AJ6" s="168">
        <v>7.8607950890685993E-2</v>
      </c>
      <c r="AK6" s="168">
        <v>6.9380779630896006E-2</v>
      </c>
      <c r="AL6" s="168">
        <v>7.2073619596853003E-2</v>
      </c>
    </row>
    <row r="7" spans="1:53" x14ac:dyDescent="0.2">
      <c r="A7" s="170" t="s">
        <v>464</v>
      </c>
      <c r="B7" s="170" t="s">
        <v>469</v>
      </c>
      <c r="C7" s="170" t="s">
        <v>71</v>
      </c>
      <c r="D7" s="168">
        <v>0.36361819654159</v>
      </c>
      <c r="E7" s="168">
        <v>0.33285843534567</v>
      </c>
      <c r="F7" s="168">
        <v>0.19351352635656</v>
      </c>
      <c r="G7" s="168">
        <v>0.16613971780879</v>
      </c>
      <c r="H7" s="168">
        <v>0.16178605670501001</v>
      </c>
      <c r="I7" s="168">
        <v>0.12607571335567</v>
      </c>
      <c r="J7" s="168">
        <v>0.11660652193022</v>
      </c>
      <c r="K7" s="168">
        <v>0.10157141561683999</v>
      </c>
      <c r="L7" s="168">
        <v>0.11361553847729</v>
      </c>
      <c r="M7" s="168">
        <v>0.16316510646265001</v>
      </c>
      <c r="N7" s="168">
        <v>0.15901290579065999</v>
      </c>
      <c r="O7" s="168">
        <v>0.15540818887999</v>
      </c>
      <c r="P7" s="168">
        <v>0.17302175164365999</v>
      </c>
      <c r="Q7" s="168">
        <v>0.17266028688254001</v>
      </c>
      <c r="R7" s="168">
        <v>0.17192198971941</v>
      </c>
      <c r="S7" s="168">
        <v>0.15369410607584</v>
      </c>
      <c r="T7" s="168">
        <v>0.14448688208133001</v>
      </c>
      <c r="U7" s="168">
        <v>0.13930696352919</v>
      </c>
      <c r="V7" s="168">
        <v>0.12874302245746</v>
      </c>
      <c r="W7" s="168">
        <v>0.12801627279836</v>
      </c>
      <c r="X7" s="168">
        <v>0.13254380726980999</v>
      </c>
      <c r="Y7" s="168">
        <v>0.14164092147301</v>
      </c>
      <c r="Z7" s="168">
        <v>0.12729657434333999</v>
      </c>
      <c r="AA7" s="168">
        <v>0.13155410135439</v>
      </c>
      <c r="AB7" s="168">
        <v>0.13762331489727</v>
      </c>
      <c r="AC7" s="168">
        <v>0.1286460280401</v>
      </c>
      <c r="AD7" s="168">
        <v>0.11523876357023</v>
      </c>
      <c r="AE7" s="168">
        <v>0.13181295716471</v>
      </c>
      <c r="AF7" s="168">
        <v>0.1264991121463</v>
      </c>
      <c r="AG7" s="168">
        <v>0.11580725480763999</v>
      </c>
      <c r="AH7" s="168">
        <v>0.10977073119592</v>
      </c>
      <c r="AI7" s="168">
        <v>0.11274576220505</v>
      </c>
      <c r="AJ7" s="168">
        <v>9.5176148185294004E-2</v>
      </c>
      <c r="AK7" s="168">
        <v>8.5472157252261996E-2</v>
      </c>
      <c r="AL7" s="168">
        <v>8.2626410233979E-2</v>
      </c>
    </row>
    <row r="8" spans="1:53" x14ac:dyDescent="0.2">
      <c r="A8" s="170" t="s">
        <v>464</v>
      </c>
      <c r="B8" s="170" t="s">
        <v>470</v>
      </c>
      <c r="C8" s="170" t="s">
        <v>113</v>
      </c>
      <c r="D8" s="168">
        <v>0.78347098248020997</v>
      </c>
      <c r="E8" s="168">
        <v>0.79361734091489</v>
      </c>
      <c r="F8" s="168">
        <v>0.81341570333557001</v>
      </c>
      <c r="G8" s="168">
        <v>0.65950643484614002</v>
      </c>
      <c r="H8" s="168">
        <v>0.72122586885461004</v>
      </c>
      <c r="I8" s="168">
        <v>0.70117029374210005</v>
      </c>
      <c r="J8" s="168">
        <v>0.68522387598755996</v>
      </c>
      <c r="K8" s="168">
        <v>1.2897720091878999</v>
      </c>
      <c r="L8" s="168">
        <v>1.2832192657546</v>
      </c>
      <c r="M8" s="168">
        <v>1.2178302012026001</v>
      </c>
      <c r="N8" s="168">
        <v>1.2341695097162</v>
      </c>
      <c r="O8" s="168">
        <v>1.2403674838953</v>
      </c>
      <c r="P8" s="168">
        <v>1.1831953733372</v>
      </c>
      <c r="Q8" s="168">
        <v>1.183330845</v>
      </c>
      <c r="R8" s="168">
        <v>1.2249952957810999</v>
      </c>
      <c r="S8" s="168">
        <v>1.2764780745763999</v>
      </c>
      <c r="T8" s="168">
        <v>1.2279807290046001</v>
      </c>
      <c r="U8" s="168">
        <v>1.2976154684671</v>
      </c>
      <c r="V8" s="168">
        <v>1.2574666047919001</v>
      </c>
      <c r="W8" s="168">
        <v>1.1988158985249</v>
      </c>
      <c r="X8" s="168">
        <v>0.87376146970612001</v>
      </c>
      <c r="Y8" s="168">
        <v>1.1197667468337</v>
      </c>
      <c r="Z8" s="168">
        <v>1.1406617690895</v>
      </c>
      <c r="AA8" s="168">
        <v>1.0520997271907</v>
      </c>
      <c r="AB8" s="168">
        <v>1.1681026979353</v>
      </c>
      <c r="AC8" s="168">
        <v>1.1777207972924999</v>
      </c>
      <c r="AD8" s="168">
        <v>1.0311727968033999</v>
      </c>
      <c r="AE8" s="168">
        <v>0.84271037653611003</v>
      </c>
      <c r="AF8" s="168">
        <v>0.69427200689310997</v>
      </c>
      <c r="AG8" s="168">
        <v>0.55656896715967996</v>
      </c>
      <c r="AH8" s="168">
        <v>0.57137489791449003</v>
      </c>
      <c r="AI8" s="168">
        <v>0.58424135581447001</v>
      </c>
      <c r="AJ8" s="168">
        <v>0.55926210792293995</v>
      </c>
      <c r="AK8" s="168">
        <v>0.53533105846817997</v>
      </c>
      <c r="AL8" s="168">
        <v>0.55526904072035999</v>
      </c>
    </row>
    <row r="9" spans="1:53" x14ac:dyDescent="0.2">
      <c r="A9" s="170" t="s">
        <v>464</v>
      </c>
      <c r="B9" s="170" t="s">
        <v>471</v>
      </c>
      <c r="C9" s="170" t="s">
        <v>237</v>
      </c>
      <c r="D9" s="168">
        <v>0.27734333887641999</v>
      </c>
      <c r="E9" s="168">
        <v>0.3128487601155</v>
      </c>
      <c r="F9" s="168">
        <v>0.29243377140243998</v>
      </c>
      <c r="G9" s="168">
        <v>0.30445790644760001</v>
      </c>
      <c r="H9" s="168">
        <v>0.31357039614581</v>
      </c>
      <c r="I9" s="168">
        <v>0.31349228157707998</v>
      </c>
      <c r="J9" s="168">
        <v>0.30966476800588</v>
      </c>
      <c r="K9" s="168">
        <v>0.29829065896873003</v>
      </c>
      <c r="L9" s="168">
        <v>0.30510114020777002</v>
      </c>
      <c r="M9" s="168">
        <v>0.30566525682302997</v>
      </c>
      <c r="N9" s="168">
        <v>0.27358883490668001</v>
      </c>
      <c r="O9" s="168">
        <v>0.30886410217457</v>
      </c>
      <c r="P9" s="168">
        <v>0.30825361856931999</v>
      </c>
      <c r="Q9" s="168">
        <v>0.29782869562591002</v>
      </c>
      <c r="R9" s="168">
        <v>0.28731225124125997</v>
      </c>
      <c r="S9" s="168">
        <v>0.29173673579530002</v>
      </c>
      <c r="T9" s="168">
        <v>0.27587985795268</v>
      </c>
      <c r="U9" s="168">
        <v>0.28827401383443002</v>
      </c>
      <c r="V9" s="168">
        <v>0.33457494656057002</v>
      </c>
      <c r="W9" s="168">
        <v>0.35541938471697998</v>
      </c>
      <c r="X9" s="168">
        <v>0.36381035603577</v>
      </c>
      <c r="Y9" s="168">
        <v>0.35308480734295</v>
      </c>
      <c r="Z9" s="168">
        <v>0.36192513757137001</v>
      </c>
      <c r="AA9" s="168">
        <v>0.36320954186711002</v>
      </c>
      <c r="AB9" s="168">
        <v>0.35415534502031998</v>
      </c>
      <c r="AC9" s="168">
        <v>0.34627498138295998</v>
      </c>
      <c r="AD9" s="168">
        <v>0.33687834344904</v>
      </c>
      <c r="AE9" s="168">
        <v>0.32181374526995998</v>
      </c>
      <c r="AF9" s="168">
        <v>0.29101150546591997</v>
      </c>
      <c r="AG9" s="168">
        <v>0.30405629024887998</v>
      </c>
      <c r="AH9" s="168">
        <v>0.31639753530468001</v>
      </c>
      <c r="AI9" s="168">
        <v>0.30899971115757002</v>
      </c>
      <c r="AJ9" s="168">
        <v>0.28130911122432001</v>
      </c>
      <c r="AK9" s="168">
        <v>0.26802487143409998</v>
      </c>
      <c r="AL9" s="168">
        <v>0.26884697453412998</v>
      </c>
    </row>
    <row r="10" spans="1:53" x14ac:dyDescent="0.2">
      <c r="A10" s="170" t="s">
        <v>464</v>
      </c>
      <c r="B10" s="170" t="s">
        <v>472</v>
      </c>
      <c r="C10" s="170" t="s">
        <v>76</v>
      </c>
      <c r="D10" s="168">
        <v>0.17985596230820999</v>
      </c>
      <c r="E10" s="168">
        <v>0.17369609631655</v>
      </c>
      <c r="F10" s="168">
        <v>0.16385624116524999</v>
      </c>
      <c r="G10" s="168">
        <v>0.15672498370571</v>
      </c>
      <c r="H10" s="168">
        <v>0.15261458868743</v>
      </c>
      <c r="I10" s="168">
        <v>0.15926272966117999</v>
      </c>
      <c r="J10" s="168">
        <v>0.16429997578809999</v>
      </c>
      <c r="K10" s="168">
        <v>0.15720550013387</v>
      </c>
      <c r="L10" s="168">
        <v>0.15956136325192999</v>
      </c>
      <c r="M10" s="168">
        <v>0.16742698349639001</v>
      </c>
      <c r="N10" s="168">
        <v>0.16492948689777001</v>
      </c>
      <c r="O10" s="168">
        <v>0.16568627788053999</v>
      </c>
      <c r="P10" s="168">
        <v>0.17559166011051999</v>
      </c>
      <c r="Q10" s="168">
        <v>0.17587918135166999</v>
      </c>
      <c r="R10" s="168">
        <v>0.17857977512036</v>
      </c>
      <c r="S10" s="168">
        <v>0.16840162612373</v>
      </c>
      <c r="T10" s="168">
        <v>0.16492147733629001</v>
      </c>
      <c r="U10" s="168">
        <v>0.16108882222441001</v>
      </c>
      <c r="V10" s="168">
        <v>0.16029766220229</v>
      </c>
      <c r="W10" s="168">
        <v>0.15668867671566</v>
      </c>
      <c r="X10" s="168">
        <v>0.15306913863659</v>
      </c>
      <c r="Y10" s="168">
        <v>0.1505217885855</v>
      </c>
      <c r="Z10" s="168">
        <v>0.15537594033190999</v>
      </c>
      <c r="AA10" s="168">
        <v>0.15521552504482</v>
      </c>
      <c r="AB10" s="168">
        <v>0.15661768909306001</v>
      </c>
      <c r="AC10" s="168">
        <v>0.15740186751929</v>
      </c>
      <c r="AD10" s="168">
        <v>0.15906353145842</v>
      </c>
      <c r="AE10" s="168">
        <v>0.15249849164706</v>
      </c>
      <c r="AF10" s="168">
        <v>0.15532361083728999</v>
      </c>
      <c r="AG10" s="168">
        <v>0.15302701654296999</v>
      </c>
      <c r="AH10" s="168">
        <v>0.15579908605653001</v>
      </c>
      <c r="AI10" s="168">
        <v>0.15580430989957</v>
      </c>
      <c r="AJ10" s="168">
        <v>0.15546968207331999</v>
      </c>
      <c r="AK10" s="168">
        <v>0.15384274677595</v>
      </c>
      <c r="AL10" s="168">
        <v>0.15107745630711</v>
      </c>
    </row>
    <row r="11" spans="1:53" x14ac:dyDescent="0.2">
      <c r="A11" s="170" t="s">
        <v>464</v>
      </c>
      <c r="B11" s="170" t="s">
        <v>473</v>
      </c>
      <c r="C11" s="170" t="s">
        <v>77</v>
      </c>
      <c r="D11" s="168">
        <v>0.95314965741528002</v>
      </c>
      <c r="E11" s="168">
        <v>1.1219370822049</v>
      </c>
      <c r="F11" s="168">
        <v>0.97970647874470995</v>
      </c>
      <c r="G11" s="168">
        <v>0.50061481117595996</v>
      </c>
      <c r="H11" s="168">
        <v>0.26076210856012</v>
      </c>
      <c r="I11" s="168">
        <v>0.30758871195102999</v>
      </c>
      <c r="J11" s="168">
        <v>0.21283773934794001</v>
      </c>
      <c r="K11" s="168">
        <v>0.26510419049964001</v>
      </c>
      <c r="L11" s="168">
        <v>0.25700148031527997</v>
      </c>
      <c r="M11" s="168">
        <v>0.22239873906352001</v>
      </c>
      <c r="N11" s="168">
        <v>0.24149456314680001</v>
      </c>
      <c r="O11" s="168">
        <v>0.22427469253199001</v>
      </c>
      <c r="P11" s="168">
        <v>0.16911514129062</v>
      </c>
      <c r="Q11" s="168">
        <v>0.16601337287406001</v>
      </c>
      <c r="R11" s="168">
        <v>0.16272468004446</v>
      </c>
      <c r="S11" s="168">
        <v>0.16960121918809001</v>
      </c>
      <c r="T11" s="168">
        <v>0.14925356640234</v>
      </c>
      <c r="U11" s="168">
        <v>0.15219181975033999</v>
      </c>
      <c r="V11" s="168">
        <v>0.15601871756331001</v>
      </c>
      <c r="W11" s="168">
        <v>0.14476378352075001</v>
      </c>
      <c r="X11" s="168">
        <v>0.13526376624156</v>
      </c>
      <c r="Y11" s="168">
        <v>0.14737126531044001</v>
      </c>
      <c r="Z11" s="168">
        <v>0.15893206543617</v>
      </c>
      <c r="AA11" s="168">
        <v>0.14905849793032</v>
      </c>
      <c r="AB11" s="168">
        <v>0.15089587441273999</v>
      </c>
      <c r="AC11" s="168">
        <v>0.14257325194015999</v>
      </c>
      <c r="AD11" s="168">
        <v>0.13615062596451</v>
      </c>
      <c r="AE11" s="168">
        <v>0.13405815326234999</v>
      </c>
      <c r="AF11" s="168">
        <v>0.13330845101576</v>
      </c>
      <c r="AG11" s="168">
        <v>0.13374110351039001</v>
      </c>
      <c r="AH11" s="168">
        <v>0.15510635039591</v>
      </c>
      <c r="AI11" s="168">
        <v>0.15824130755874999</v>
      </c>
      <c r="AJ11" s="168">
        <v>0.14638550616589999</v>
      </c>
      <c r="AK11" s="168">
        <v>0.13037691812119001</v>
      </c>
      <c r="AL11" s="168">
        <v>0.12298167801031</v>
      </c>
    </row>
    <row r="12" spans="1:53" x14ac:dyDescent="0.2">
      <c r="A12" s="170" t="s">
        <v>464</v>
      </c>
      <c r="B12" s="170" t="s">
        <v>474</v>
      </c>
      <c r="C12" s="170" t="s">
        <v>75</v>
      </c>
      <c r="D12" s="168">
        <v>0.12337828816363</v>
      </c>
      <c r="E12" s="168">
        <v>0.12127409248329001</v>
      </c>
      <c r="F12" s="168">
        <v>0.12072126085225</v>
      </c>
      <c r="G12" s="168">
        <v>0.11177456036568</v>
      </c>
      <c r="H12" s="168">
        <v>0.11410961532360001</v>
      </c>
      <c r="I12" s="168">
        <v>0.12483469374223</v>
      </c>
      <c r="J12" s="168">
        <v>0.11616817674907</v>
      </c>
      <c r="K12" s="168">
        <v>0.11650881497002</v>
      </c>
      <c r="L12" s="168">
        <v>0.11389458080831</v>
      </c>
      <c r="M12" s="168">
        <v>0.11124746470886999</v>
      </c>
      <c r="N12" s="168">
        <v>7.0890288724411998E-2</v>
      </c>
      <c r="O12" s="168">
        <v>7.2610253652986997E-2</v>
      </c>
      <c r="P12" s="168">
        <v>8.1315933233853999E-2</v>
      </c>
      <c r="Q12" s="168">
        <v>8.3618197674696998E-2</v>
      </c>
      <c r="R12" s="168">
        <v>8.0357195112647994E-2</v>
      </c>
      <c r="S12" s="168">
        <v>7.8238666008017002E-2</v>
      </c>
      <c r="T12" s="168">
        <v>7.8966042422941002E-2</v>
      </c>
      <c r="U12" s="168">
        <v>7.9020703936746997E-2</v>
      </c>
      <c r="V12" s="168">
        <v>8.5084311937187004E-2</v>
      </c>
      <c r="W12" s="168">
        <v>0.11152634580048</v>
      </c>
      <c r="X12" s="168">
        <v>0.12655501237330999</v>
      </c>
      <c r="Y12" s="168">
        <v>9.8504277401918999E-2</v>
      </c>
      <c r="Z12" s="168">
        <v>0.10157505063841001</v>
      </c>
      <c r="AA12" s="168">
        <v>0.11704707283003001</v>
      </c>
      <c r="AB12" s="168">
        <v>0.12330457189996</v>
      </c>
      <c r="AC12" s="168">
        <v>0.12647529347181</v>
      </c>
      <c r="AD12" s="168">
        <v>0.13145251857738999</v>
      </c>
      <c r="AE12" s="168">
        <v>0.11264542790069</v>
      </c>
      <c r="AF12" s="168">
        <v>0.10938532357219</v>
      </c>
      <c r="AG12" s="168">
        <v>0.12646860487643</v>
      </c>
      <c r="AH12" s="168">
        <v>0.14832920093908</v>
      </c>
      <c r="AI12" s="168">
        <v>0.13944454783477001</v>
      </c>
      <c r="AJ12" s="168">
        <v>0.13222642880044</v>
      </c>
      <c r="AK12" s="168">
        <v>0.1295008320439</v>
      </c>
      <c r="AL12" s="168">
        <v>0.12850936491670001</v>
      </c>
    </row>
    <row r="13" spans="1:53" x14ac:dyDescent="0.2">
      <c r="A13" s="170" t="s">
        <v>464</v>
      </c>
      <c r="B13" s="170" t="s">
        <v>475</v>
      </c>
      <c r="C13" s="170" t="s">
        <v>79</v>
      </c>
      <c r="D13" s="168">
        <v>0.44948781042891001</v>
      </c>
      <c r="E13" s="168">
        <v>0.45449754695903999</v>
      </c>
      <c r="F13" s="168">
        <v>0.45802894055569998</v>
      </c>
      <c r="G13" s="168">
        <v>0.44629639030476997</v>
      </c>
      <c r="H13" s="168">
        <v>0.43722494937019002</v>
      </c>
      <c r="I13" s="168">
        <v>0.43570573160432002</v>
      </c>
      <c r="J13" s="168">
        <v>0.43333329306132001</v>
      </c>
      <c r="K13" s="168">
        <v>0.42994874052460003</v>
      </c>
      <c r="L13" s="168">
        <v>0.43595220368859999</v>
      </c>
      <c r="M13" s="168">
        <v>0.42237485150645998</v>
      </c>
      <c r="N13" s="168">
        <v>0.41316707195128</v>
      </c>
      <c r="O13" s="168">
        <v>0.41244096467434999</v>
      </c>
      <c r="P13" s="168">
        <v>0.40569467047874003</v>
      </c>
      <c r="Q13" s="168">
        <v>0.39299662999543999</v>
      </c>
      <c r="R13" s="168">
        <v>0.39124253244868001</v>
      </c>
      <c r="S13" s="168">
        <v>0.38140814395074002</v>
      </c>
      <c r="T13" s="168">
        <v>0.37704436405952002</v>
      </c>
      <c r="U13" s="168">
        <v>0.37312140708620001</v>
      </c>
      <c r="V13" s="168">
        <v>0.36346790626742997</v>
      </c>
      <c r="W13" s="168">
        <v>0.36198286432174998</v>
      </c>
      <c r="X13" s="168">
        <v>0.35845253904097002</v>
      </c>
      <c r="Y13" s="168">
        <v>0.34795594090461002</v>
      </c>
      <c r="Z13" s="168">
        <v>0.33525548855620002</v>
      </c>
      <c r="AA13" s="168">
        <v>0.32072122939525999</v>
      </c>
      <c r="AB13" s="168">
        <v>0.30544283017547003</v>
      </c>
      <c r="AC13" s="168">
        <v>0.30205497847439</v>
      </c>
      <c r="AD13" s="168">
        <v>0.2998000552708</v>
      </c>
      <c r="AE13" s="168">
        <v>0.29498190308061001</v>
      </c>
      <c r="AF13" s="168">
        <v>0.28535923266225999</v>
      </c>
      <c r="AG13" s="168">
        <v>0.27838044714727</v>
      </c>
      <c r="AH13" s="168">
        <v>0.26821672936078</v>
      </c>
      <c r="AI13" s="168">
        <v>0.25744455699522001</v>
      </c>
      <c r="AJ13" s="168">
        <v>0.24268589613710001</v>
      </c>
      <c r="AK13" s="168">
        <v>0.23425727504265001</v>
      </c>
      <c r="AL13" s="168">
        <v>0.23547888804514999</v>
      </c>
    </row>
    <row r="14" spans="1:53" x14ac:dyDescent="0.2">
      <c r="A14" s="170" t="s">
        <v>464</v>
      </c>
      <c r="B14" s="170" t="s">
        <v>476</v>
      </c>
      <c r="C14" s="170" t="s">
        <v>47</v>
      </c>
      <c r="D14" s="168">
        <v>0.18513543482778999</v>
      </c>
      <c r="E14" s="168">
        <v>0.1904256514656</v>
      </c>
      <c r="F14" s="168">
        <v>0.17230670636765999</v>
      </c>
      <c r="G14" s="168">
        <v>0.17156356667426001</v>
      </c>
      <c r="H14" s="168">
        <v>0.16899034621240999</v>
      </c>
      <c r="I14" s="168">
        <v>0.17258752605149</v>
      </c>
      <c r="J14" s="168">
        <v>0.17917735210105001</v>
      </c>
      <c r="K14" s="168">
        <v>0.17426177767355999</v>
      </c>
      <c r="L14" s="168">
        <v>0.16978765788715999</v>
      </c>
      <c r="M14" s="168">
        <v>0.15914141304432</v>
      </c>
      <c r="N14" s="168">
        <v>0.15531440203673</v>
      </c>
      <c r="O14" s="168">
        <v>0.16404690339122999</v>
      </c>
      <c r="P14" s="168">
        <v>0.16583090344845999</v>
      </c>
      <c r="Q14" s="168">
        <v>0.17504350997519</v>
      </c>
      <c r="R14" s="168">
        <v>0.17380822404891999</v>
      </c>
      <c r="S14" s="168">
        <v>0.17158439875006001</v>
      </c>
      <c r="T14" s="168">
        <v>0.16172641604203</v>
      </c>
      <c r="U14" s="168">
        <v>0.15020911921194</v>
      </c>
      <c r="V14" s="168">
        <v>0.14766376000647999</v>
      </c>
      <c r="W14" s="168">
        <v>0.13853854705716001</v>
      </c>
      <c r="X14" s="168">
        <v>0.14755253650364</v>
      </c>
      <c r="Y14" s="168">
        <v>0.14022322800324999</v>
      </c>
      <c r="Z14" s="168">
        <v>0.13323539657863001</v>
      </c>
      <c r="AA14" s="168">
        <v>0.13470840301261999</v>
      </c>
      <c r="AB14" s="168">
        <v>0.12662465527773001</v>
      </c>
      <c r="AC14" s="168">
        <v>0.12771988435279999</v>
      </c>
      <c r="AD14" s="168">
        <v>0.12583554951969</v>
      </c>
      <c r="AE14" s="168">
        <v>0.12723438899201001</v>
      </c>
      <c r="AF14" s="168">
        <v>0.11912947751232</v>
      </c>
      <c r="AG14" s="168">
        <v>0.11973124155144001</v>
      </c>
      <c r="AH14" s="168">
        <v>0.11691586475723</v>
      </c>
      <c r="AI14" s="168">
        <v>0.11739494478978001</v>
      </c>
      <c r="AJ14" s="168">
        <v>0.10551973710779</v>
      </c>
      <c r="AK14" s="168">
        <v>9.9443867298295005E-2</v>
      </c>
      <c r="AL14" s="168">
        <v>9.9858220937206005E-2</v>
      </c>
    </row>
    <row r="15" spans="1:53" x14ac:dyDescent="0.2">
      <c r="A15" s="170" t="s">
        <v>464</v>
      </c>
      <c r="B15" s="170" t="s">
        <v>477</v>
      </c>
      <c r="C15" s="170" t="s">
        <v>80</v>
      </c>
      <c r="D15" s="168">
        <v>0.72586801688980995</v>
      </c>
      <c r="E15" s="168">
        <v>0.71418016340900004</v>
      </c>
      <c r="F15" s="168">
        <v>0.75557224947977997</v>
      </c>
      <c r="G15" s="168">
        <v>0.86182721627262004</v>
      </c>
      <c r="H15" s="168">
        <v>0.94047126718450003</v>
      </c>
      <c r="I15" s="168">
        <v>1.0467639087349001</v>
      </c>
      <c r="J15" s="168">
        <v>0.86625130117940996</v>
      </c>
      <c r="K15" s="168">
        <v>0.79046724921963996</v>
      </c>
      <c r="L15" s="168">
        <v>0.71746935112986998</v>
      </c>
      <c r="M15" s="168">
        <v>0.66841906047360999</v>
      </c>
      <c r="N15" s="168">
        <v>0.63242551047423001</v>
      </c>
      <c r="O15" s="168">
        <v>0.55392324114987002</v>
      </c>
      <c r="P15" s="168">
        <v>0.50193544863631001</v>
      </c>
      <c r="Q15" s="168">
        <v>0.49337093504233998</v>
      </c>
      <c r="R15" s="168">
        <v>0.44742079862334999</v>
      </c>
      <c r="S15" s="168">
        <v>0.37001788540906</v>
      </c>
      <c r="T15" s="168">
        <v>0.28152282046559002</v>
      </c>
      <c r="U15" s="168">
        <v>0.20318050182674</v>
      </c>
      <c r="V15" s="168">
        <v>0.20474812642924001</v>
      </c>
      <c r="W15" s="168">
        <v>0.16253218304559999</v>
      </c>
      <c r="X15" s="168">
        <v>0.14764159951971001</v>
      </c>
      <c r="Y15" s="168">
        <v>0.16595522239819999</v>
      </c>
      <c r="Z15" s="168">
        <v>0.17787211385106999</v>
      </c>
      <c r="AA15" s="168">
        <v>0.17289720583693999</v>
      </c>
      <c r="AB15" s="168">
        <v>0.17585353813738999</v>
      </c>
      <c r="AC15" s="168">
        <v>0.17301576226616</v>
      </c>
      <c r="AD15" s="168">
        <v>0.17792809933181</v>
      </c>
      <c r="AE15" s="168">
        <v>0.17667742821741</v>
      </c>
      <c r="AF15" s="168">
        <v>0.17679392924043</v>
      </c>
      <c r="AG15" s="168">
        <v>0.18353040370612</v>
      </c>
      <c r="AH15" s="168">
        <v>0.18341467833280001</v>
      </c>
      <c r="AI15" s="168">
        <v>0.18355636600795</v>
      </c>
      <c r="AJ15" s="168">
        <v>0.18587467991695</v>
      </c>
      <c r="AK15" s="168">
        <v>0.19292055177494</v>
      </c>
      <c r="AL15" s="168">
        <v>0.17263363421328001</v>
      </c>
    </row>
    <row r="16" spans="1:53" x14ac:dyDescent="0.2">
      <c r="A16" s="170" t="s">
        <v>464</v>
      </c>
      <c r="B16" s="170" t="s">
        <v>478</v>
      </c>
      <c r="C16" s="170" t="s">
        <v>97</v>
      </c>
      <c r="D16" s="168">
        <v>2.5740971038712999E-2</v>
      </c>
      <c r="E16" s="168">
        <v>3.4758839140972997E-2</v>
      </c>
      <c r="F16" s="168">
        <v>2.7043112531632E-2</v>
      </c>
      <c r="G16" s="168">
        <v>3.2077448211152E-2</v>
      </c>
      <c r="H16" s="168">
        <v>3.4550335034401997E-2</v>
      </c>
      <c r="I16" s="168">
        <v>3.696742472766E-2</v>
      </c>
      <c r="J16" s="168">
        <v>4.3115977883349997E-2</v>
      </c>
      <c r="K16" s="168">
        <v>4.3502125494134E-2</v>
      </c>
      <c r="L16" s="168">
        <v>4.4020054652248002E-2</v>
      </c>
      <c r="M16" s="168">
        <v>4.6376120903652999E-2</v>
      </c>
      <c r="N16" s="168">
        <v>4.5754978723648997E-2</v>
      </c>
      <c r="O16" s="168">
        <v>3.6146216677328001E-2</v>
      </c>
      <c r="P16" s="168">
        <v>3.2685294844381999E-2</v>
      </c>
      <c r="Q16" s="168">
        <v>2.7500522153147001E-2</v>
      </c>
      <c r="R16" s="168">
        <v>3.1053231420639E-2</v>
      </c>
      <c r="S16" s="168">
        <v>2.5850070610110999E-2</v>
      </c>
      <c r="T16" s="168">
        <v>3.0701670832008001E-2</v>
      </c>
      <c r="U16" s="168">
        <v>4.8016868785693001E-2</v>
      </c>
      <c r="V16" s="168">
        <v>2.7112158507857999E-2</v>
      </c>
      <c r="W16" s="168">
        <v>2.6313377107936999E-2</v>
      </c>
      <c r="X16" s="168">
        <v>3.6001643746735E-2</v>
      </c>
      <c r="Y16" s="168">
        <v>4.4943604646780003E-2</v>
      </c>
      <c r="Z16" s="168">
        <v>4.1359284287844002E-2</v>
      </c>
      <c r="AA16" s="168">
        <v>4.4643433756005997E-2</v>
      </c>
      <c r="AB16" s="168">
        <v>3.8402992319418003E-2</v>
      </c>
      <c r="AC16" s="168">
        <v>4.2864164209829997E-2</v>
      </c>
      <c r="AD16" s="168">
        <v>4.8174261326047997E-2</v>
      </c>
      <c r="AE16" s="168">
        <v>5.3894052583997001E-2</v>
      </c>
      <c r="AF16" s="168">
        <v>7.5386356236488997E-2</v>
      </c>
      <c r="AG16" s="168">
        <v>7.2967330055707005E-2</v>
      </c>
      <c r="AH16" s="168">
        <v>8.7994959768651002E-2</v>
      </c>
      <c r="AI16" s="168">
        <v>8.2723834099048002E-2</v>
      </c>
      <c r="AJ16" s="168">
        <v>8.4182123685721005E-2</v>
      </c>
      <c r="AK16" s="168">
        <v>8.3713359116204006E-2</v>
      </c>
      <c r="AL16" s="168">
        <v>8.2492494304010996E-2</v>
      </c>
    </row>
    <row r="17" spans="1:38" x14ac:dyDescent="0.2">
      <c r="A17" s="170" t="s">
        <v>464</v>
      </c>
      <c r="B17" s="170" t="s">
        <v>479</v>
      </c>
      <c r="C17" s="170" t="s">
        <v>48</v>
      </c>
      <c r="D17" s="168">
        <v>0.27892262311989002</v>
      </c>
      <c r="E17" s="168">
        <v>0.28316901202374001</v>
      </c>
      <c r="F17" s="168">
        <v>0.27396472813486</v>
      </c>
      <c r="G17" s="168">
        <v>0.27211857088019997</v>
      </c>
      <c r="H17" s="168">
        <v>0.27803803669881</v>
      </c>
      <c r="I17" s="168">
        <v>0.27217502074946998</v>
      </c>
      <c r="J17" s="168">
        <v>0.27960923266875998</v>
      </c>
      <c r="K17" s="168">
        <v>0.26311560282190999</v>
      </c>
      <c r="L17" s="168">
        <v>0.26420848874155001</v>
      </c>
      <c r="M17" s="168">
        <v>0.24647721005504</v>
      </c>
      <c r="N17" s="168">
        <v>0.24136560147319999</v>
      </c>
      <c r="O17" s="168">
        <v>0.24038025131752999</v>
      </c>
      <c r="P17" s="168">
        <v>0.22269684328153</v>
      </c>
      <c r="Q17" s="168">
        <v>0.22948301040329</v>
      </c>
      <c r="R17" s="168">
        <v>0.21907014316552001</v>
      </c>
      <c r="S17" s="168">
        <v>0.20888413457534</v>
      </c>
      <c r="T17" s="168">
        <v>0.19866955873219</v>
      </c>
      <c r="U17" s="168">
        <v>0.18640118028441999</v>
      </c>
      <c r="V17" s="168">
        <v>0.18776756437527001</v>
      </c>
      <c r="W17" s="168">
        <v>0.17975945230862</v>
      </c>
      <c r="X17" s="168">
        <v>0.18743159893503999</v>
      </c>
      <c r="Y17" s="168">
        <v>0.16722408199757</v>
      </c>
      <c r="Z17" s="168">
        <v>0.16449965440948</v>
      </c>
      <c r="AA17" s="168">
        <v>0.16614039433649</v>
      </c>
      <c r="AB17" s="168">
        <v>0.15296530250775001</v>
      </c>
      <c r="AC17" s="168">
        <v>0.15789081879434999</v>
      </c>
      <c r="AD17" s="168">
        <v>0.15440621482882</v>
      </c>
      <c r="AE17" s="168">
        <v>0.14978718421055001</v>
      </c>
      <c r="AF17" s="168">
        <v>0.14804163302251</v>
      </c>
      <c r="AG17" s="168">
        <v>0.14430280760958</v>
      </c>
      <c r="AH17" s="168">
        <v>0.13889651600559999</v>
      </c>
      <c r="AI17" s="168">
        <v>0.13660250545948999</v>
      </c>
      <c r="AJ17" s="168">
        <v>0.12236443588874001</v>
      </c>
      <c r="AK17" s="168">
        <v>0.11559022604956</v>
      </c>
      <c r="AL17" s="168">
        <v>0.11567350605498999</v>
      </c>
    </row>
    <row r="18" spans="1:38" x14ac:dyDescent="0.2">
      <c r="A18" s="170" t="s">
        <v>464</v>
      </c>
      <c r="B18" s="170" t="s">
        <v>480</v>
      </c>
      <c r="C18" s="170" t="s">
        <v>87</v>
      </c>
      <c r="D18" s="168">
        <v>3.4192932784244998E-2</v>
      </c>
      <c r="E18" s="168">
        <v>2.8846495215780001E-2</v>
      </c>
      <c r="F18" s="168">
        <v>3.0440144573344E-2</v>
      </c>
      <c r="G18" s="168">
        <v>2.9113174189501E-2</v>
      </c>
      <c r="H18" s="168">
        <v>2.9031334102839E-2</v>
      </c>
      <c r="I18" s="168">
        <v>2.7827768374126999E-2</v>
      </c>
      <c r="J18" s="168">
        <v>7.2016297961885994E-2</v>
      </c>
      <c r="K18" s="168">
        <v>8.6388983682959997E-2</v>
      </c>
      <c r="L18" s="168">
        <v>8.0094413252359997E-2</v>
      </c>
      <c r="M18" s="168">
        <v>8.3312509605252993E-2</v>
      </c>
      <c r="N18" s="168">
        <v>8.4413498736463005E-2</v>
      </c>
      <c r="O18" s="168">
        <v>9.6271473405685995E-2</v>
      </c>
      <c r="P18" s="168">
        <v>0.10614674366960999</v>
      </c>
      <c r="Q18" s="168">
        <v>0.11492674112035001</v>
      </c>
      <c r="R18" s="168">
        <v>0.11731424886613</v>
      </c>
      <c r="S18" s="168">
        <v>0.12629829891791</v>
      </c>
      <c r="T18" s="168">
        <v>0.16737637939554001</v>
      </c>
      <c r="U18" s="168">
        <v>0.18000121471996</v>
      </c>
      <c r="V18" s="168">
        <v>0.17033451416921</v>
      </c>
      <c r="W18" s="168">
        <v>0.17860882976368</v>
      </c>
      <c r="X18" s="168">
        <v>0.18973523662311001</v>
      </c>
      <c r="Y18" s="168">
        <v>0.17990658873317</v>
      </c>
      <c r="Z18" s="168">
        <v>0.16347699408795999</v>
      </c>
      <c r="AA18" s="168">
        <v>0.16044252552963001</v>
      </c>
      <c r="AB18" s="168">
        <v>0.16569571009618</v>
      </c>
      <c r="AC18" s="168">
        <v>0.17325409785845999</v>
      </c>
      <c r="AD18" s="168">
        <v>0.20622987288361</v>
      </c>
      <c r="AE18" s="168">
        <v>0.19781547580669001</v>
      </c>
      <c r="AF18" s="168">
        <v>0.21115801234285</v>
      </c>
      <c r="AG18" s="168">
        <v>0.19501795411566999</v>
      </c>
      <c r="AH18" s="168">
        <v>0.20075913578869001</v>
      </c>
      <c r="AI18" s="168">
        <v>0.14519092941382</v>
      </c>
      <c r="AJ18" s="168">
        <v>0.14298016611688</v>
      </c>
      <c r="AK18" s="168">
        <v>0.13125499580728001</v>
      </c>
      <c r="AL18" s="168">
        <v>0.12602397519903</v>
      </c>
    </row>
    <row r="19" spans="1:38" x14ac:dyDescent="0.2">
      <c r="A19" s="170" t="s">
        <v>464</v>
      </c>
      <c r="B19" s="170" t="s">
        <v>481</v>
      </c>
      <c r="C19" s="170" t="s">
        <v>96</v>
      </c>
      <c r="D19" s="168">
        <v>3.2256432716333001E-2</v>
      </c>
      <c r="E19" s="168">
        <v>4.1786204164983E-2</v>
      </c>
      <c r="F19" s="168">
        <v>3.5606184250155E-2</v>
      </c>
      <c r="G19" s="168">
        <v>3.6072982395041003E-2</v>
      </c>
      <c r="H19" s="168">
        <v>3.8799224371594998E-2</v>
      </c>
      <c r="I19" s="168">
        <v>3.7717607013466999E-2</v>
      </c>
      <c r="J19" s="168">
        <v>3.7596039208951999E-2</v>
      </c>
      <c r="K19" s="168">
        <v>5.6119177468190999E-2</v>
      </c>
      <c r="L19" s="168">
        <v>4.9585615981184002E-2</v>
      </c>
      <c r="M19" s="168">
        <v>4.8327472530841999E-2</v>
      </c>
      <c r="N19" s="168">
        <v>5.121824492878E-2</v>
      </c>
      <c r="O19" s="168">
        <v>5.6174254330556998E-2</v>
      </c>
      <c r="P19" s="168">
        <v>5.7129403222658998E-2</v>
      </c>
      <c r="Q19" s="168">
        <v>5.9033638236012001E-2</v>
      </c>
      <c r="R19" s="168">
        <v>5.0080662354125997E-2</v>
      </c>
      <c r="S19" s="168">
        <v>4.9072455501175997E-2</v>
      </c>
      <c r="T19" s="168">
        <v>4.6646387049599003E-2</v>
      </c>
      <c r="U19" s="168">
        <v>6.3691226453033004E-2</v>
      </c>
      <c r="V19" s="168">
        <v>6.9996423825729001E-2</v>
      </c>
      <c r="W19" s="168">
        <v>6.5898664287889E-2</v>
      </c>
      <c r="X19" s="168">
        <v>6.4730308029011002E-2</v>
      </c>
      <c r="Y19" s="168">
        <v>6.8593703777677997E-2</v>
      </c>
      <c r="Z19" s="168">
        <v>7.5027173388997004E-2</v>
      </c>
      <c r="AA19" s="168">
        <v>8.3529403654237E-2</v>
      </c>
      <c r="AB19" s="168">
        <v>7.2512535929236996E-2</v>
      </c>
      <c r="AC19" s="168">
        <v>9.9737675884577007E-2</v>
      </c>
      <c r="AD19" s="168">
        <v>9.4016318185572004E-2</v>
      </c>
      <c r="AE19" s="168">
        <v>0.10224756097934</v>
      </c>
      <c r="AF19" s="168">
        <v>0.11431399841315</v>
      </c>
      <c r="AG19" s="168">
        <v>0.11368670451357001</v>
      </c>
      <c r="AH19" s="168">
        <v>0.11148158262431999</v>
      </c>
      <c r="AI19" s="168">
        <v>0.11770320178281</v>
      </c>
      <c r="AJ19" s="168">
        <v>0.11689173244062</v>
      </c>
      <c r="AK19" s="168">
        <v>0.10959733047756</v>
      </c>
      <c r="AL19" s="168">
        <v>0.10847975063918</v>
      </c>
    </row>
    <row r="20" spans="1:38" x14ac:dyDescent="0.2">
      <c r="A20" s="170" t="s">
        <v>464</v>
      </c>
      <c r="B20" s="170" t="s">
        <v>482</v>
      </c>
      <c r="C20" s="170" t="s">
        <v>83</v>
      </c>
      <c r="D20" s="168">
        <v>6.3910521782874999E-2</v>
      </c>
      <c r="E20" s="168">
        <v>5.8839814551535002E-2</v>
      </c>
      <c r="F20" s="168">
        <v>6.2402164526491E-2</v>
      </c>
      <c r="G20" s="168">
        <v>6.4214772929699002E-2</v>
      </c>
      <c r="H20" s="168">
        <v>6.5631896300469006E-2</v>
      </c>
      <c r="I20" s="168">
        <v>7.5537329826455002E-2</v>
      </c>
      <c r="J20" s="168">
        <v>7.3288871392656996E-2</v>
      </c>
      <c r="K20" s="168">
        <v>7.6083208851223993E-2</v>
      </c>
      <c r="L20" s="168">
        <v>7.3915119773953999E-2</v>
      </c>
      <c r="M20" s="168">
        <v>7.5380384508905995E-2</v>
      </c>
      <c r="N20" s="168">
        <v>7.3908478974463995E-2</v>
      </c>
      <c r="O20" s="168">
        <v>8.5083057005066007E-2</v>
      </c>
      <c r="P20" s="168">
        <v>8.6240538076850004E-2</v>
      </c>
      <c r="Q20" s="168">
        <v>8.6279202587045994E-2</v>
      </c>
      <c r="R20" s="168">
        <v>8.6360799356144005E-2</v>
      </c>
      <c r="S20" s="168">
        <v>8.6351113042055005E-2</v>
      </c>
      <c r="T20" s="168">
        <v>8.7182297882483994E-2</v>
      </c>
      <c r="U20" s="168">
        <v>8.6539713091144999E-2</v>
      </c>
      <c r="V20" s="168">
        <v>9.0657224781644993E-2</v>
      </c>
      <c r="W20" s="168">
        <v>9.2691837954262002E-2</v>
      </c>
      <c r="X20" s="168">
        <v>9.6781289975051005E-2</v>
      </c>
      <c r="Y20" s="168">
        <v>9.7693313811380994E-2</v>
      </c>
      <c r="Z20" s="168">
        <v>9.8122469071243001E-2</v>
      </c>
      <c r="AA20" s="168">
        <v>9.5480797516525995E-2</v>
      </c>
      <c r="AB20" s="168">
        <v>9.5737890837197998E-2</v>
      </c>
      <c r="AC20" s="168">
        <v>0.10015466393045</v>
      </c>
      <c r="AD20" s="168">
        <v>0.10285635630129999</v>
      </c>
      <c r="AE20" s="168">
        <v>0.10373422206959</v>
      </c>
      <c r="AF20" s="168">
        <v>0.10062052360408</v>
      </c>
      <c r="AG20" s="168">
        <v>9.6940148121262004E-2</v>
      </c>
      <c r="AH20" s="168">
        <v>8.9252244348007007E-2</v>
      </c>
      <c r="AI20" s="168">
        <v>9.4398798574365006E-2</v>
      </c>
      <c r="AJ20" s="168">
        <v>9.0459104837458004E-2</v>
      </c>
      <c r="AK20" s="168">
        <v>8.4192437444569002E-2</v>
      </c>
      <c r="AL20" s="168">
        <v>8.4312412147258001E-2</v>
      </c>
    </row>
    <row r="21" spans="1:38" x14ac:dyDescent="0.2">
      <c r="A21" s="170" t="s">
        <v>464</v>
      </c>
      <c r="B21" s="170" t="s">
        <v>483</v>
      </c>
      <c r="C21" s="170" t="s">
        <v>49</v>
      </c>
      <c r="D21" s="168">
        <v>0.61403057054535004</v>
      </c>
      <c r="E21" s="168">
        <v>0.54388827382176996</v>
      </c>
      <c r="F21" s="168">
        <v>0.56037195638523996</v>
      </c>
      <c r="G21" s="168">
        <v>0.57622086676549</v>
      </c>
      <c r="H21" s="168">
        <v>0.54060137485594995</v>
      </c>
      <c r="I21" s="168">
        <v>0.53734320727042995</v>
      </c>
      <c r="J21" s="168">
        <v>0.51317836446795995</v>
      </c>
      <c r="K21" s="168">
        <v>0.57492860713878002</v>
      </c>
      <c r="L21" s="168">
        <v>0.53085319980228995</v>
      </c>
      <c r="M21" s="168">
        <v>0.51086033935107</v>
      </c>
      <c r="N21" s="168">
        <v>0.46952927078987999</v>
      </c>
      <c r="O21" s="168">
        <v>0.47332023786409999</v>
      </c>
      <c r="P21" s="168">
        <v>0.42200786880571001</v>
      </c>
      <c r="Q21" s="168">
        <v>0.45042336287434998</v>
      </c>
      <c r="R21" s="168">
        <v>0.40707562277983</v>
      </c>
      <c r="S21" s="168">
        <v>0.38783274381548</v>
      </c>
      <c r="T21" s="168">
        <v>0.37381935523235998</v>
      </c>
      <c r="U21" s="168">
        <v>0.37386955615853001</v>
      </c>
      <c r="V21" s="168">
        <v>0.33347513003662999</v>
      </c>
      <c r="W21" s="168">
        <v>0.29426757170147999</v>
      </c>
      <c r="X21" s="168">
        <v>0.30827401550438999</v>
      </c>
      <c r="Y21" s="168">
        <v>0.33413376217570001</v>
      </c>
      <c r="Z21" s="168">
        <v>0.30218268978467</v>
      </c>
      <c r="AA21" s="168">
        <v>0.27057045542430003</v>
      </c>
      <c r="AB21" s="168">
        <v>0.28528802351264998</v>
      </c>
      <c r="AC21" s="168">
        <v>0.29073841818246998</v>
      </c>
      <c r="AD21" s="168">
        <v>0.26676192462162002</v>
      </c>
      <c r="AE21" s="168">
        <v>0.27149376484455001</v>
      </c>
      <c r="AF21" s="168">
        <v>0.24879104307547001</v>
      </c>
      <c r="AG21" s="168">
        <v>0.23102551814429001</v>
      </c>
      <c r="AH21" s="168">
        <v>0.21078229769067999</v>
      </c>
      <c r="AI21" s="168">
        <v>0.22759889587081</v>
      </c>
      <c r="AJ21" s="168">
        <v>0.23579865552984</v>
      </c>
      <c r="AK21" s="168">
        <v>0.17305100324521</v>
      </c>
      <c r="AL21" s="168">
        <v>0.15565316250288999</v>
      </c>
    </row>
    <row r="22" spans="1:38" x14ac:dyDescent="0.2">
      <c r="A22" s="170" t="s">
        <v>464</v>
      </c>
      <c r="B22" s="170" t="s">
        <v>484</v>
      </c>
      <c r="C22" s="170" t="s">
        <v>82</v>
      </c>
      <c r="D22" s="168">
        <v>0.55676453973744</v>
      </c>
      <c r="E22" s="168">
        <v>0.48270770180259998</v>
      </c>
      <c r="F22" s="168">
        <v>0.53245395512779004</v>
      </c>
      <c r="G22" s="168">
        <v>0.51028546143834996</v>
      </c>
      <c r="H22" s="168">
        <v>0.52100769554807003</v>
      </c>
      <c r="I22" s="168">
        <v>0.50944683701266003</v>
      </c>
      <c r="J22" s="168">
        <v>0.50702505032412004</v>
      </c>
      <c r="K22" s="168">
        <v>0.50630487045827999</v>
      </c>
      <c r="L22" s="168">
        <v>0.51212910136617995</v>
      </c>
      <c r="M22" s="168">
        <v>0.49361966969582</v>
      </c>
      <c r="N22" s="168">
        <v>0.48082973560087</v>
      </c>
      <c r="O22" s="168">
        <v>0.48580352508337998</v>
      </c>
      <c r="P22" s="168">
        <v>0.49112050609944002</v>
      </c>
      <c r="Q22" s="168">
        <v>0.47810878984677002</v>
      </c>
      <c r="R22" s="168">
        <v>0.44746240548498001</v>
      </c>
      <c r="S22" s="168">
        <v>0.49166566512322002</v>
      </c>
      <c r="T22" s="168">
        <v>0.50287842681455996</v>
      </c>
      <c r="U22" s="168">
        <v>0.47171710935411998</v>
      </c>
      <c r="V22" s="168">
        <v>0.47519611401625</v>
      </c>
      <c r="W22" s="168">
        <v>0.46320169669076</v>
      </c>
      <c r="X22" s="168">
        <v>0.46289685802295999</v>
      </c>
      <c r="Y22" s="168">
        <v>0.45679037943314998</v>
      </c>
      <c r="Z22" s="168">
        <v>0.458456388637</v>
      </c>
      <c r="AA22" s="168">
        <v>0.46299915461112001</v>
      </c>
      <c r="AB22" s="168">
        <v>0.45988531085242002</v>
      </c>
      <c r="AC22" s="168">
        <v>0.45104878786841002</v>
      </c>
      <c r="AD22" s="168">
        <v>0.43431806920747001</v>
      </c>
      <c r="AE22" s="168">
        <v>0.41746730347585997</v>
      </c>
      <c r="AF22" s="168">
        <v>0.40991809245910998</v>
      </c>
      <c r="AG22" s="168">
        <v>0.43760170720669</v>
      </c>
      <c r="AH22" s="168">
        <v>0.46500349887350001</v>
      </c>
      <c r="AI22" s="168">
        <v>0.45188089537432002</v>
      </c>
      <c r="AJ22" s="168">
        <v>0.44235789457482999</v>
      </c>
      <c r="AK22" s="168">
        <v>0.42428899799213998</v>
      </c>
      <c r="AL22" s="168">
        <v>0.40514831319741001</v>
      </c>
    </row>
    <row r="23" spans="1:38" x14ac:dyDescent="0.2">
      <c r="A23" s="170" t="s">
        <v>464</v>
      </c>
      <c r="B23" s="170" t="s">
        <v>485</v>
      </c>
      <c r="C23" s="170" t="s">
        <v>81</v>
      </c>
      <c r="D23" s="168">
        <v>0.11904911152972</v>
      </c>
      <c r="E23" s="168">
        <v>0.11226415859647999</v>
      </c>
      <c r="F23" s="168">
        <v>0.1006751763206</v>
      </c>
      <c r="G23" s="168">
        <v>0.10316896169456</v>
      </c>
      <c r="H23" s="168">
        <v>0.11087667970912</v>
      </c>
      <c r="I23" s="168">
        <v>0.12282935385741001</v>
      </c>
      <c r="J23" s="168">
        <v>0.13154347213111001</v>
      </c>
      <c r="K23" s="168">
        <v>0.13097058107526</v>
      </c>
      <c r="L23" s="168">
        <v>0.14368860049269999</v>
      </c>
      <c r="M23" s="168">
        <v>0.12052511533689</v>
      </c>
      <c r="N23" s="168">
        <v>8.9014089001060004E-2</v>
      </c>
      <c r="O23" s="168">
        <v>8.6339129857415001E-2</v>
      </c>
      <c r="P23" s="168">
        <v>9.2038549473344E-2</v>
      </c>
      <c r="Q23" s="168">
        <v>6.9439078980745E-2</v>
      </c>
      <c r="R23" s="168">
        <v>7.4303944853739007E-2</v>
      </c>
      <c r="S23" s="168">
        <v>7.0762299221427002E-2</v>
      </c>
      <c r="T23" s="168">
        <v>8.7855641606868998E-2</v>
      </c>
      <c r="U23" s="168">
        <v>0.10387366296276999</v>
      </c>
      <c r="V23" s="168">
        <v>0.11020809950743</v>
      </c>
      <c r="W23" s="168">
        <v>9.5656580133995001E-2</v>
      </c>
      <c r="X23" s="168">
        <v>0.10673456880726</v>
      </c>
      <c r="Y23" s="168">
        <v>7.0629000657240995E-2</v>
      </c>
      <c r="Z23" s="168">
        <v>8.0458986017671999E-2</v>
      </c>
      <c r="AA23" s="168">
        <v>8.8859896657830006E-2</v>
      </c>
      <c r="AB23" s="168">
        <v>9.0862275398358006E-2</v>
      </c>
      <c r="AC23" s="168">
        <v>8.8706398039058998E-2</v>
      </c>
      <c r="AD23" s="168">
        <v>9.9766588719249996E-2</v>
      </c>
      <c r="AE23" s="168">
        <v>0.10645188093721</v>
      </c>
      <c r="AF23" s="168">
        <v>9.1610135526976999E-2</v>
      </c>
      <c r="AG23" s="168">
        <v>0.11069090176767001</v>
      </c>
      <c r="AH23" s="168">
        <v>0.11204888675779</v>
      </c>
      <c r="AI23" s="168">
        <v>0.11766388568268001</v>
      </c>
      <c r="AJ23" s="168">
        <v>0.10294960878898</v>
      </c>
      <c r="AK23" s="168">
        <v>0.10021015984991</v>
      </c>
      <c r="AL23" s="168">
        <v>0.10168687814497999</v>
      </c>
    </row>
    <row r="24" spans="1:38" x14ac:dyDescent="0.2">
      <c r="A24" s="170" t="s">
        <v>464</v>
      </c>
      <c r="B24" s="170" t="s">
        <v>486</v>
      </c>
      <c r="C24" s="170" t="s">
        <v>91</v>
      </c>
      <c r="D24" s="168">
        <v>2.2890959975151999</v>
      </c>
      <c r="E24" s="168">
        <v>2.2598363066852998</v>
      </c>
      <c r="F24" s="168">
        <v>1.7823384189917</v>
      </c>
      <c r="G24" s="168">
        <v>1.5292372652015001</v>
      </c>
      <c r="H24" s="168">
        <v>0.33341388494544</v>
      </c>
      <c r="I24" s="168">
        <v>0.30620325086410999</v>
      </c>
      <c r="J24" s="168">
        <v>0.24855424988446001</v>
      </c>
      <c r="K24" s="168">
        <v>0.36068169269626998</v>
      </c>
      <c r="L24" s="168">
        <v>0.39181659064101998</v>
      </c>
      <c r="M24" s="168">
        <v>0.35261556631341001</v>
      </c>
      <c r="N24" s="168">
        <v>0.43858001985997003</v>
      </c>
      <c r="O24" s="168">
        <v>0.42267454378370001</v>
      </c>
      <c r="P24" s="168">
        <v>0.42332316285777</v>
      </c>
      <c r="Q24" s="168">
        <v>0.41746977722932999</v>
      </c>
      <c r="R24" s="168">
        <v>0.41449050364444001</v>
      </c>
      <c r="S24" s="168">
        <v>0.41915092913106</v>
      </c>
      <c r="T24" s="168">
        <v>0.44115036674798003</v>
      </c>
      <c r="U24" s="168">
        <v>0.43981378010434002</v>
      </c>
      <c r="V24" s="168">
        <v>0.45785606799850997</v>
      </c>
      <c r="W24" s="168">
        <v>0.47220793700593999</v>
      </c>
      <c r="X24" s="168">
        <v>0.48020531903549002</v>
      </c>
      <c r="Y24" s="168">
        <v>0.54094770264825998</v>
      </c>
      <c r="Z24" s="168">
        <v>0.50318213143223001</v>
      </c>
      <c r="AA24" s="168">
        <v>0.48957104038315002</v>
      </c>
      <c r="AB24" s="168">
        <v>0.43358236140419998</v>
      </c>
      <c r="AC24" s="168">
        <v>0.41635041735206002</v>
      </c>
      <c r="AD24" s="168">
        <v>0.45506760779347999</v>
      </c>
      <c r="AE24" s="168">
        <v>0.44983683224367998</v>
      </c>
      <c r="AF24" s="168">
        <v>0.43459869050319</v>
      </c>
      <c r="AG24" s="168">
        <v>0.39665704798741003</v>
      </c>
      <c r="AH24" s="168">
        <v>0.40788233199023</v>
      </c>
      <c r="AI24" s="168">
        <v>0.38779049596017001</v>
      </c>
      <c r="AJ24" s="168">
        <v>0.36218247755157001</v>
      </c>
      <c r="AK24" s="168">
        <v>0.33021465977207998</v>
      </c>
      <c r="AL24" s="168">
        <v>0.31564192825328002</v>
      </c>
    </row>
    <row r="25" spans="1:38" x14ac:dyDescent="0.2">
      <c r="A25" s="170" t="s">
        <v>464</v>
      </c>
      <c r="B25" s="170" t="s">
        <v>487</v>
      </c>
      <c r="C25" s="170" t="s">
        <v>85</v>
      </c>
      <c r="D25" s="168">
        <v>0.83852933313250999</v>
      </c>
      <c r="E25" s="168">
        <v>0.81696562558271002</v>
      </c>
      <c r="F25" s="168">
        <v>0.81704197878165996</v>
      </c>
      <c r="G25" s="168">
        <v>0.76342212920635999</v>
      </c>
      <c r="H25" s="168">
        <v>0.73702052281037</v>
      </c>
      <c r="I25" s="168">
        <v>0.73535423541864997</v>
      </c>
      <c r="J25" s="168">
        <v>0.72634974911316996</v>
      </c>
      <c r="K25" s="168">
        <v>0.65678432528952002</v>
      </c>
      <c r="L25" s="168">
        <v>0.59119034026363004</v>
      </c>
      <c r="M25" s="168">
        <v>0.55140399736973</v>
      </c>
      <c r="N25" s="168">
        <v>0.50413655401087998</v>
      </c>
      <c r="O25" s="168">
        <v>0.47059811691841003</v>
      </c>
      <c r="P25" s="168">
        <v>0.44955679531330001</v>
      </c>
      <c r="Q25" s="168">
        <v>0.42485287520538001</v>
      </c>
      <c r="R25" s="168">
        <v>0.40412280189146998</v>
      </c>
      <c r="S25" s="168">
        <v>0.37459000563867001</v>
      </c>
      <c r="T25" s="168">
        <v>0.35440583587411001</v>
      </c>
      <c r="U25" s="168">
        <v>0.31900090305744</v>
      </c>
      <c r="V25" s="168">
        <v>0.30704718316853002</v>
      </c>
      <c r="W25" s="168">
        <v>0.29148811148721998</v>
      </c>
      <c r="X25" s="168">
        <v>0.29034323783225002</v>
      </c>
      <c r="Y25" s="168">
        <v>0.26193301507782002</v>
      </c>
      <c r="Z25" s="168">
        <v>0.26288463937909001</v>
      </c>
      <c r="AA25" s="168">
        <v>0.26093517023420998</v>
      </c>
      <c r="AB25" s="168">
        <v>0.25486962985912998</v>
      </c>
      <c r="AC25" s="168">
        <v>0.24512258747769</v>
      </c>
      <c r="AD25" s="168">
        <v>0.25102822847021</v>
      </c>
      <c r="AE25" s="168">
        <v>0.24963231902954</v>
      </c>
      <c r="AF25" s="168">
        <v>0.25497836024594001</v>
      </c>
      <c r="AG25" s="168">
        <v>0.24262348540595</v>
      </c>
      <c r="AH25" s="168">
        <v>0.23195348919122999</v>
      </c>
      <c r="AI25" s="168">
        <v>0.22830858195031001</v>
      </c>
      <c r="AJ25" s="168">
        <v>0.22824326861267</v>
      </c>
      <c r="AK25" s="168">
        <v>0.21106394684518001</v>
      </c>
      <c r="AL25" s="168">
        <v>0.20443723826526</v>
      </c>
    </row>
    <row r="26" spans="1:38" x14ac:dyDescent="0.2">
      <c r="A26" s="170" t="s">
        <v>464</v>
      </c>
      <c r="B26" s="170" t="s">
        <v>488</v>
      </c>
      <c r="C26" s="170" t="s">
        <v>86</v>
      </c>
      <c r="D26" s="168">
        <v>8.3784762696385004E-2</v>
      </c>
      <c r="E26" s="168">
        <v>8.5833487155831001E-2</v>
      </c>
      <c r="F26" s="168">
        <v>6.3740103833209993E-2</v>
      </c>
      <c r="G26" s="168">
        <v>5.8607847431583003E-2</v>
      </c>
      <c r="H26" s="168">
        <v>5.6928736141477997E-2</v>
      </c>
      <c r="I26" s="168">
        <v>6.3837592582355995E-2</v>
      </c>
      <c r="J26" s="168">
        <v>5.2553045478376997E-2</v>
      </c>
      <c r="K26" s="168">
        <v>8.6744684603104E-2</v>
      </c>
      <c r="L26" s="168">
        <v>8.4883359033708999E-2</v>
      </c>
      <c r="M26" s="168">
        <v>8.1002669989980999E-2</v>
      </c>
      <c r="N26" s="168">
        <v>5.1115536347822003E-2</v>
      </c>
      <c r="O26" s="168">
        <v>4.9656237176282002E-2</v>
      </c>
      <c r="P26" s="168">
        <v>4.6997189024901E-2</v>
      </c>
      <c r="Q26" s="168">
        <v>4.5116642787759002E-2</v>
      </c>
      <c r="R26" s="168">
        <v>3.9481706200918003E-2</v>
      </c>
      <c r="S26" s="168">
        <v>4.2457206987447003E-2</v>
      </c>
      <c r="T26" s="168">
        <v>4.6979444908245002E-2</v>
      </c>
      <c r="U26" s="168">
        <v>4.3865094008962997E-2</v>
      </c>
      <c r="V26" s="168">
        <v>4.3154119159136001E-2</v>
      </c>
      <c r="W26" s="168">
        <v>5.2338337706679998E-2</v>
      </c>
      <c r="X26" s="168">
        <v>6.1377828513676999E-2</v>
      </c>
      <c r="Y26" s="168">
        <v>3.9561463752407003E-2</v>
      </c>
      <c r="Z26" s="168">
        <v>4.1417793016849003E-2</v>
      </c>
      <c r="AA26" s="168">
        <v>5.0057162577039002E-2</v>
      </c>
      <c r="AB26" s="168">
        <v>4.7844925103345003E-2</v>
      </c>
      <c r="AC26" s="168">
        <v>5.6219566740587999E-2</v>
      </c>
      <c r="AD26" s="168">
        <v>5.9276919659139997E-2</v>
      </c>
      <c r="AE26" s="168">
        <v>6.5906508600025004E-2</v>
      </c>
      <c r="AF26" s="168">
        <v>6.5151098389154005E-2</v>
      </c>
      <c r="AG26" s="168">
        <v>8.7432617064255994E-2</v>
      </c>
      <c r="AH26" s="168">
        <v>8.1267081620548007E-2</v>
      </c>
      <c r="AI26" s="168">
        <v>7.2801639014138997E-2</v>
      </c>
      <c r="AJ26" s="168">
        <v>7.0033181853508999E-2</v>
      </c>
      <c r="AK26" s="168">
        <v>7.3359117119875999E-2</v>
      </c>
      <c r="AL26" s="168">
        <v>7.0208637641882995E-2</v>
      </c>
    </row>
    <row r="27" spans="1:38" x14ac:dyDescent="0.2">
      <c r="A27" s="170" t="s">
        <v>464</v>
      </c>
      <c r="B27" s="170" t="s">
        <v>489</v>
      </c>
      <c r="C27" s="170" t="s">
        <v>88</v>
      </c>
      <c r="D27" s="168">
        <v>5.5014512447825001E-2</v>
      </c>
      <c r="E27" s="168">
        <v>5.1477121524277997E-2</v>
      </c>
      <c r="F27" s="168">
        <v>4.0703721680811003E-2</v>
      </c>
      <c r="G27" s="168">
        <v>4.4109545277162002E-2</v>
      </c>
      <c r="H27" s="168">
        <v>4.3441776667091002E-2</v>
      </c>
      <c r="I27" s="168">
        <v>4.1846540350482998E-2</v>
      </c>
      <c r="J27" s="168">
        <v>4.1585662001633002E-2</v>
      </c>
      <c r="K27" s="168">
        <v>4.0812518876513999E-2</v>
      </c>
      <c r="L27" s="168">
        <v>4.0211926646508002E-2</v>
      </c>
      <c r="M27" s="168">
        <v>3.9404611578512001E-2</v>
      </c>
      <c r="N27" s="168">
        <v>2.4934649618361001E-2</v>
      </c>
      <c r="O27" s="168">
        <v>2.2984359902958999E-2</v>
      </c>
      <c r="P27" s="168">
        <v>2.5979124938578999E-2</v>
      </c>
      <c r="Q27" s="168">
        <v>2.5952694825944998E-2</v>
      </c>
      <c r="R27" s="168">
        <v>2.5653578573366E-2</v>
      </c>
      <c r="S27" s="168">
        <v>2.7128441942658E-2</v>
      </c>
      <c r="T27" s="168">
        <v>3.2006539628059001E-2</v>
      </c>
      <c r="U27" s="168">
        <v>3.7053932394807997E-2</v>
      </c>
      <c r="V27" s="168">
        <v>3.7997466612679998E-2</v>
      </c>
      <c r="W27" s="168">
        <v>3.5335888633192002E-2</v>
      </c>
      <c r="X27" s="168">
        <v>4.5762212290418998E-2</v>
      </c>
      <c r="Y27" s="168">
        <v>2.3597037447588998E-2</v>
      </c>
      <c r="Z27" s="168">
        <v>2.8876966989359001E-2</v>
      </c>
      <c r="AA27" s="168">
        <v>3.2252037588093002E-2</v>
      </c>
      <c r="AB27" s="168">
        <v>4.6021638815441003E-2</v>
      </c>
      <c r="AC27" s="168">
        <v>3.8734199864372001E-2</v>
      </c>
      <c r="AD27" s="168">
        <v>5.2670077589455001E-2</v>
      </c>
      <c r="AE27" s="168">
        <v>4.6539761337696002E-2</v>
      </c>
      <c r="AF27" s="168">
        <v>4.9285627760820003E-2</v>
      </c>
      <c r="AG27" s="168">
        <v>4.9406345214683997E-2</v>
      </c>
      <c r="AH27" s="168">
        <v>3.7550912392933997E-2</v>
      </c>
      <c r="AI27" s="168">
        <v>4.1002235722633999E-2</v>
      </c>
      <c r="AJ27" s="168">
        <v>4.0525153597537E-2</v>
      </c>
      <c r="AK27" s="168">
        <v>3.8739933592758999E-2</v>
      </c>
      <c r="AL27" s="168">
        <v>4.0093752033938002E-2</v>
      </c>
    </row>
    <row r="28" spans="1:38" x14ac:dyDescent="0.2">
      <c r="A28" s="170" t="s">
        <v>464</v>
      </c>
      <c r="B28" s="170" t="s">
        <v>490</v>
      </c>
      <c r="C28" s="170" t="s">
        <v>90</v>
      </c>
      <c r="D28" s="168">
        <v>0.18020362161979001</v>
      </c>
      <c r="E28" s="168">
        <v>0.17937898636460001</v>
      </c>
      <c r="F28" s="168">
        <v>0.19005919870223001</v>
      </c>
      <c r="G28" s="168">
        <v>0.21805250711894</v>
      </c>
      <c r="H28" s="168">
        <v>0.22485578644493001</v>
      </c>
      <c r="I28" s="168">
        <v>0.19420791238080001</v>
      </c>
      <c r="J28" s="168">
        <v>0.17990340271995001</v>
      </c>
      <c r="K28" s="168">
        <v>0.20783835142386001</v>
      </c>
      <c r="L28" s="168">
        <v>0.19802661943168001</v>
      </c>
      <c r="M28" s="168">
        <v>0.17203738560331999</v>
      </c>
      <c r="N28" s="168">
        <v>0.15511634576121999</v>
      </c>
      <c r="O28" s="168">
        <v>0.1475546883196</v>
      </c>
      <c r="P28" s="168">
        <v>0.15362021699961001</v>
      </c>
      <c r="Q28" s="168">
        <v>0.15930027974319</v>
      </c>
      <c r="R28" s="168">
        <v>0.16026263408588001</v>
      </c>
      <c r="S28" s="168">
        <v>0.16135110748362999</v>
      </c>
      <c r="T28" s="168">
        <v>0.16704805253925001</v>
      </c>
      <c r="U28" s="168">
        <v>0.17775139534050999</v>
      </c>
      <c r="V28" s="168">
        <v>0.17928492478707</v>
      </c>
      <c r="W28" s="168">
        <v>0.18448236585391001</v>
      </c>
      <c r="X28" s="168">
        <v>0.19187053138696999</v>
      </c>
      <c r="Y28" s="168">
        <v>0.19843281433780999</v>
      </c>
      <c r="Z28" s="168">
        <v>0.1998653108972</v>
      </c>
      <c r="AA28" s="168">
        <v>0.19879137647324999</v>
      </c>
      <c r="AB28" s="168">
        <v>0.20267392699334999</v>
      </c>
      <c r="AC28" s="168">
        <v>0.19814474893987</v>
      </c>
      <c r="AD28" s="168">
        <v>0.20345581612412</v>
      </c>
      <c r="AE28" s="168">
        <v>0.19912746300039</v>
      </c>
      <c r="AF28" s="168">
        <v>0.19265613546784999</v>
      </c>
      <c r="AG28" s="168">
        <v>0.18877170083924</v>
      </c>
      <c r="AH28" s="168">
        <v>0.17455978737443001</v>
      </c>
      <c r="AI28" s="168">
        <v>0.19377940895656001</v>
      </c>
      <c r="AJ28" s="168">
        <v>0.19997251277555</v>
      </c>
      <c r="AK28" s="168">
        <v>0.20263733097295999</v>
      </c>
      <c r="AL28" s="168">
        <v>0.23289171137990999</v>
      </c>
    </row>
    <row r="29" spans="1:38" x14ac:dyDescent="0.2">
      <c r="A29" s="170" t="s">
        <v>464</v>
      </c>
      <c r="B29" s="170" t="s">
        <v>491</v>
      </c>
      <c r="C29" s="170" t="s">
        <v>93</v>
      </c>
      <c r="D29" s="168">
        <v>0.12041850168076999</v>
      </c>
      <c r="E29" s="168">
        <v>0.1235882130016</v>
      </c>
      <c r="F29" s="168">
        <v>0.12607658665679999</v>
      </c>
      <c r="G29" s="168">
        <v>0.12551219605844</v>
      </c>
      <c r="H29" s="168">
        <v>0.12305223745647</v>
      </c>
      <c r="I29" s="168">
        <v>0.12777484407737999</v>
      </c>
      <c r="J29" s="168">
        <v>0.13421236391558</v>
      </c>
      <c r="K29" s="168">
        <v>0.13784264948295</v>
      </c>
      <c r="L29" s="168">
        <v>0.14138465075897999</v>
      </c>
      <c r="M29" s="168">
        <v>0.14387678273971</v>
      </c>
      <c r="N29" s="168">
        <v>0.14336515546459999</v>
      </c>
      <c r="O29" s="168">
        <v>0.14218051619257999</v>
      </c>
      <c r="P29" s="168">
        <v>0.13800710772454</v>
      </c>
      <c r="Q29" s="168">
        <v>0.13453572853581</v>
      </c>
      <c r="R29" s="168">
        <v>0.13411225657806</v>
      </c>
      <c r="S29" s="168">
        <v>0.13135504816563001</v>
      </c>
      <c r="T29" s="168">
        <v>0.12786486249045001</v>
      </c>
      <c r="U29" s="168">
        <v>0.12681831078552</v>
      </c>
      <c r="V29" s="168">
        <v>0.12670759848933999</v>
      </c>
      <c r="W29" s="168">
        <v>0.11850819904400001</v>
      </c>
      <c r="X29" s="168">
        <v>0.12573958117556</v>
      </c>
      <c r="Y29" s="168">
        <v>0.12745402872808001</v>
      </c>
      <c r="Z29" s="168">
        <v>0.13429217992364001</v>
      </c>
      <c r="AA29" s="168">
        <v>0.13707058082612</v>
      </c>
      <c r="AB29" s="168">
        <v>0.14236616323733001</v>
      </c>
      <c r="AC29" s="168">
        <v>0.13990187674221</v>
      </c>
      <c r="AD29" s="168">
        <v>0.13480195913300999</v>
      </c>
      <c r="AE29" s="168">
        <v>0.13636222033744999</v>
      </c>
      <c r="AF29" s="168">
        <v>0.12756196845390999</v>
      </c>
      <c r="AG29" s="168">
        <v>0.12535358429786</v>
      </c>
      <c r="AH29" s="168">
        <v>0.1238865585236</v>
      </c>
      <c r="AI29" s="168">
        <v>0.13364946667300001</v>
      </c>
      <c r="AJ29" s="168">
        <v>0.12282473197723</v>
      </c>
      <c r="AK29" s="168">
        <v>0.11920862108508</v>
      </c>
      <c r="AL29" s="168">
        <v>0.11799024012947</v>
      </c>
    </row>
    <row r="30" spans="1:38" x14ac:dyDescent="0.2">
      <c r="A30" s="170" t="s">
        <v>464</v>
      </c>
      <c r="B30" s="170" t="s">
        <v>492</v>
      </c>
      <c r="C30" s="170" t="s">
        <v>84</v>
      </c>
      <c r="D30" s="168">
        <v>0.14027574792351999</v>
      </c>
      <c r="E30" s="168">
        <v>0.13904208518304001</v>
      </c>
      <c r="F30" s="168">
        <v>0.14337381260554</v>
      </c>
      <c r="G30" s="168">
        <v>0.13539513731468</v>
      </c>
      <c r="H30" s="168">
        <v>0.12937640227660999</v>
      </c>
      <c r="I30" s="168">
        <v>0.12969275380487999</v>
      </c>
      <c r="J30" s="168">
        <v>0.12184852676809001</v>
      </c>
      <c r="K30" s="168">
        <v>0.13825489053205001</v>
      </c>
      <c r="L30" s="168">
        <v>0.14651783817403</v>
      </c>
      <c r="M30" s="168">
        <v>0.15296552824227999</v>
      </c>
      <c r="N30" s="168">
        <v>0.11902609316062999</v>
      </c>
      <c r="O30" s="168">
        <v>0.11712282454783</v>
      </c>
      <c r="P30" s="168">
        <v>0.12468197290581</v>
      </c>
      <c r="Q30" s="168">
        <v>0.12828882766110999</v>
      </c>
      <c r="R30" s="168">
        <v>0.12521060914134999</v>
      </c>
      <c r="S30" s="168">
        <v>0.12330472982784001</v>
      </c>
      <c r="T30" s="168">
        <v>0.12565368677163</v>
      </c>
      <c r="U30" s="168">
        <v>0.11844905475563</v>
      </c>
      <c r="V30" s="168">
        <v>0.13882380152279</v>
      </c>
      <c r="W30" s="168">
        <v>0.14737695472855</v>
      </c>
      <c r="X30" s="168">
        <v>0.15481798855475001</v>
      </c>
      <c r="Y30" s="168">
        <v>0.12905729311003999</v>
      </c>
      <c r="Z30" s="168">
        <v>0.12272421146115001</v>
      </c>
      <c r="AA30" s="168">
        <v>0.14075369482564001</v>
      </c>
      <c r="AB30" s="168">
        <v>0.12838632012217999</v>
      </c>
      <c r="AC30" s="168">
        <v>0.13967374538478</v>
      </c>
      <c r="AD30" s="168">
        <v>0.14736593878415999</v>
      </c>
      <c r="AE30" s="168">
        <v>0.12987585957327</v>
      </c>
      <c r="AF30" s="168">
        <v>0.14997075419278999</v>
      </c>
      <c r="AG30" s="168">
        <v>0.16631783601034</v>
      </c>
      <c r="AH30" s="168">
        <v>0.15160631541295999</v>
      </c>
      <c r="AI30" s="168">
        <v>0.14721729202049999</v>
      </c>
      <c r="AJ30" s="168">
        <v>0.13211211836205</v>
      </c>
      <c r="AK30" s="168">
        <v>0.12724015146189999</v>
      </c>
      <c r="AL30" s="168">
        <v>0.126271459186</v>
      </c>
    </row>
    <row r="31" spans="1:38" x14ac:dyDescent="0.2">
      <c r="A31" s="170" t="s">
        <v>464</v>
      </c>
      <c r="B31" s="170" t="s">
        <v>493</v>
      </c>
      <c r="C31" s="170" t="s">
        <v>95</v>
      </c>
      <c r="D31" s="168">
        <v>0.14254732943334</v>
      </c>
      <c r="E31" s="168">
        <v>0.15815019918781001</v>
      </c>
      <c r="F31" s="168">
        <v>0.17826724752739001</v>
      </c>
      <c r="G31" s="168">
        <v>0.18106115226652</v>
      </c>
      <c r="H31" s="168">
        <v>0.18203173907212999</v>
      </c>
      <c r="I31" s="168">
        <v>0.19006908761088001</v>
      </c>
      <c r="J31" s="168">
        <v>0.19972817184621</v>
      </c>
      <c r="K31" s="168">
        <v>0.19991814523598</v>
      </c>
      <c r="L31" s="168">
        <v>0.18920284829737999</v>
      </c>
      <c r="M31" s="168">
        <v>0.18984977303312001</v>
      </c>
      <c r="N31" s="168">
        <v>0.18550303392742001</v>
      </c>
      <c r="O31" s="168">
        <v>0.17640974597272999</v>
      </c>
      <c r="P31" s="168">
        <v>0.16089594546705999</v>
      </c>
      <c r="Q31" s="168">
        <v>0.18033920534230999</v>
      </c>
      <c r="R31" s="168">
        <v>0.17502059322326999</v>
      </c>
      <c r="S31" s="168">
        <v>0.16777016253374999</v>
      </c>
      <c r="T31" s="168">
        <v>0.2310645761215</v>
      </c>
      <c r="U31" s="168">
        <v>0.22808573945231</v>
      </c>
      <c r="V31" s="168">
        <v>0.25832185689734999</v>
      </c>
      <c r="W31" s="168">
        <v>0.23710978215295</v>
      </c>
      <c r="X31" s="168">
        <v>0.21232781590088001</v>
      </c>
      <c r="Y31" s="168">
        <v>0.21802444598347001</v>
      </c>
      <c r="Z31" s="168">
        <v>0.20948864542123999</v>
      </c>
      <c r="AA31" s="168">
        <v>0.21871769344295999</v>
      </c>
      <c r="AB31" s="168">
        <v>0.23349183405938001</v>
      </c>
      <c r="AC31" s="168">
        <v>0.21297250977202001</v>
      </c>
      <c r="AD31" s="168">
        <v>0.23421938516338001</v>
      </c>
      <c r="AE31" s="168">
        <v>0.23033361342208999</v>
      </c>
      <c r="AF31" s="168">
        <v>0.2348556294578</v>
      </c>
      <c r="AG31" s="168">
        <v>0.21409155650287001</v>
      </c>
      <c r="AH31" s="168">
        <v>0.28197365017911002</v>
      </c>
      <c r="AI31" s="168">
        <v>0.2825222862142</v>
      </c>
      <c r="AJ31" s="168">
        <v>0.27428343678765998</v>
      </c>
      <c r="AK31" s="168">
        <v>0.27595841088826001</v>
      </c>
      <c r="AL31" s="168">
        <v>0.25635939539074998</v>
      </c>
    </row>
    <row r="32" spans="1:38" x14ac:dyDescent="0.2">
      <c r="A32" s="170" t="s">
        <v>464</v>
      </c>
      <c r="B32" s="170" t="s">
        <v>494</v>
      </c>
      <c r="C32" s="170" t="s">
        <v>89</v>
      </c>
      <c r="D32" s="168">
        <v>8.9881776718671993E-2</v>
      </c>
      <c r="E32" s="168">
        <v>9.3836925898198004E-2</v>
      </c>
      <c r="F32" s="168">
        <v>8.8786874631353999E-2</v>
      </c>
      <c r="G32" s="168">
        <v>9.3097874803249006E-2</v>
      </c>
      <c r="H32" s="168">
        <v>0.11494114420312999</v>
      </c>
      <c r="I32" s="168">
        <v>0.13365946099442999</v>
      </c>
      <c r="J32" s="168">
        <v>0.14124849695340999</v>
      </c>
      <c r="K32" s="168">
        <v>0.14168358142956</v>
      </c>
      <c r="L32" s="168">
        <v>0.14001503706033</v>
      </c>
      <c r="M32" s="168">
        <v>0.13117765853051</v>
      </c>
      <c r="N32" s="168">
        <v>0.12844103817659999</v>
      </c>
      <c r="O32" s="168">
        <v>0.12966512845145001</v>
      </c>
      <c r="P32" s="168">
        <v>0.12760787985058</v>
      </c>
      <c r="Q32" s="168">
        <v>0.12299799626589</v>
      </c>
      <c r="R32" s="168">
        <v>0.11814679400255999</v>
      </c>
      <c r="S32" s="168">
        <v>0.11974104624015</v>
      </c>
      <c r="T32" s="168">
        <v>0.11869525615619</v>
      </c>
      <c r="U32" s="168">
        <v>0.10380030890307</v>
      </c>
      <c r="V32" s="168">
        <v>9.9710523870803994E-2</v>
      </c>
      <c r="W32" s="168">
        <v>0.12798915340563</v>
      </c>
      <c r="X32" s="168">
        <v>0.12917724552189999</v>
      </c>
      <c r="Y32" s="168">
        <v>0.14553217413587</v>
      </c>
      <c r="Z32" s="168">
        <v>0.13199812885764001</v>
      </c>
      <c r="AA32" s="168">
        <v>0.13609756045533999</v>
      </c>
      <c r="AB32" s="168">
        <v>0.13115462111722001</v>
      </c>
      <c r="AC32" s="168">
        <v>0.14259729167103999</v>
      </c>
      <c r="AD32" s="168">
        <v>0.14298186580406</v>
      </c>
      <c r="AE32" s="168">
        <v>0.1448937303491</v>
      </c>
      <c r="AF32" s="168">
        <v>0.16629693287035999</v>
      </c>
      <c r="AG32" s="168">
        <v>0.16225811438043</v>
      </c>
      <c r="AH32" s="168">
        <v>0.14138766628002</v>
      </c>
      <c r="AI32" s="168">
        <v>0.14799121924096001</v>
      </c>
      <c r="AJ32" s="168">
        <v>0.1381681852828</v>
      </c>
      <c r="AK32" s="168">
        <v>0.13551801191582</v>
      </c>
      <c r="AL32" s="168">
        <v>0.13285112407116001</v>
      </c>
    </row>
    <row r="33" spans="1:38" x14ac:dyDescent="0.2">
      <c r="A33" s="170" t="s">
        <v>464</v>
      </c>
      <c r="B33" s="170" t="s">
        <v>495</v>
      </c>
      <c r="C33" s="170" t="s">
        <v>92</v>
      </c>
      <c r="D33" s="168">
        <v>0.20550348313128999</v>
      </c>
      <c r="E33" s="168">
        <v>0.18915187624939001</v>
      </c>
      <c r="F33" s="168">
        <v>0.22363708654799999</v>
      </c>
      <c r="G33" s="168">
        <v>0.21641826240105999</v>
      </c>
      <c r="H33" s="168">
        <v>0.20022715870925001</v>
      </c>
      <c r="I33" s="168">
        <v>0.19459007455523</v>
      </c>
      <c r="J33" s="168">
        <v>0.16573875580582001</v>
      </c>
      <c r="K33" s="168">
        <v>0.16334044802028999</v>
      </c>
      <c r="L33" s="168">
        <v>0.19354917304513</v>
      </c>
      <c r="M33" s="168">
        <v>0.18597620238526999</v>
      </c>
      <c r="N33" s="168">
        <v>0.18535635505737999</v>
      </c>
      <c r="O33" s="168">
        <v>0.17840642417649999</v>
      </c>
      <c r="P33" s="168">
        <v>0.17753191490275999</v>
      </c>
      <c r="Q33" s="168">
        <v>0.16805805809027</v>
      </c>
      <c r="R33" s="168">
        <v>0.16038539495615001</v>
      </c>
      <c r="S33" s="168">
        <v>0.16616031058381001</v>
      </c>
      <c r="T33" s="168">
        <v>0.14488180581384999</v>
      </c>
      <c r="U33" s="168">
        <v>0.14600365620538999</v>
      </c>
      <c r="V33" s="168">
        <v>0.14416969433935001</v>
      </c>
      <c r="W33" s="168">
        <v>0.15371577409036</v>
      </c>
      <c r="X33" s="168">
        <v>0.11437214198808</v>
      </c>
      <c r="Y33" s="168">
        <v>0.12702888305047</v>
      </c>
      <c r="Z33" s="168">
        <v>0.11175525648065</v>
      </c>
      <c r="AA33" s="168">
        <v>0.15757704284998</v>
      </c>
      <c r="AB33" s="168">
        <v>0.19299327712830999</v>
      </c>
      <c r="AC33" s="168">
        <v>0.20121243780296</v>
      </c>
      <c r="AD33" s="168">
        <v>0.17872760050610001</v>
      </c>
      <c r="AE33" s="168">
        <v>0.18916789154680999</v>
      </c>
      <c r="AF33" s="168">
        <v>0.20030048024777</v>
      </c>
      <c r="AG33" s="168">
        <v>0.17387880794221</v>
      </c>
      <c r="AH33" s="168">
        <v>0.15807157936780999</v>
      </c>
      <c r="AI33" s="168">
        <v>0.15177872314339999</v>
      </c>
      <c r="AJ33" s="168">
        <v>0.15028677152635</v>
      </c>
      <c r="AK33" s="168">
        <v>0.14312337165281999</v>
      </c>
      <c r="AL33" s="168">
        <v>0.15150654959591001</v>
      </c>
    </row>
    <row r="34" spans="1:38" x14ac:dyDescent="0.2">
      <c r="A34" s="170" t="s">
        <v>464</v>
      </c>
      <c r="B34" s="170" t="s">
        <v>496</v>
      </c>
      <c r="C34" s="170" t="s">
        <v>103</v>
      </c>
      <c r="D34" s="168">
        <v>3.7455084389397E-2</v>
      </c>
      <c r="E34" s="168">
        <v>4.9812771906011001E-2</v>
      </c>
      <c r="F34" s="168">
        <v>4.2903689102555001E-2</v>
      </c>
      <c r="G34" s="168">
        <v>4.6496593248147998E-2</v>
      </c>
      <c r="H34" s="168">
        <v>4.6505975921150002E-2</v>
      </c>
      <c r="I34" s="168">
        <v>4.4602059812300997E-2</v>
      </c>
      <c r="J34" s="168">
        <v>5.0469377949126003E-2</v>
      </c>
      <c r="K34" s="168">
        <v>4.7622158208171998E-2</v>
      </c>
      <c r="L34" s="168">
        <v>4.6537341002564001E-2</v>
      </c>
      <c r="M34" s="168">
        <v>4.6817877408881999E-2</v>
      </c>
      <c r="N34" s="168">
        <v>5.3689795934926003E-2</v>
      </c>
      <c r="O34" s="168">
        <v>5.4766081706812998E-2</v>
      </c>
      <c r="P34" s="168">
        <v>5.4012301581246001E-2</v>
      </c>
      <c r="Q34" s="168">
        <v>5.4057818274526E-2</v>
      </c>
      <c r="R34" s="168">
        <v>4.9446607272393001E-2</v>
      </c>
      <c r="S34" s="168">
        <v>4.8296192388604997E-2</v>
      </c>
      <c r="T34" s="168">
        <v>4.8866613109937E-2</v>
      </c>
      <c r="U34" s="168">
        <v>4.6788509243021997E-2</v>
      </c>
      <c r="V34" s="168">
        <v>3.4275922160008999E-2</v>
      </c>
      <c r="W34" s="168">
        <v>3.0787314325497001E-2</v>
      </c>
      <c r="X34" s="168">
        <v>3.0079386887292E-2</v>
      </c>
      <c r="Y34" s="168">
        <v>3.1404124360339E-2</v>
      </c>
      <c r="Z34" s="168">
        <v>3.0383398664063001E-2</v>
      </c>
      <c r="AA34" s="168">
        <v>3.2158553282649001E-2</v>
      </c>
      <c r="AB34" s="168">
        <v>3.4902356049450002E-2</v>
      </c>
      <c r="AC34" s="168">
        <v>4.8296357255682001E-2</v>
      </c>
      <c r="AD34" s="168">
        <v>4.9686580425383001E-2</v>
      </c>
      <c r="AE34" s="168">
        <v>5.0020555480238003E-2</v>
      </c>
      <c r="AF34" s="168">
        <v>5.3434951498623998E-2</v>
      </c>
      <c r="AG34" s="168">
        <v>5.3402665946582002E-2</v>
      </c>
      <c r="AH34" s="168">
        <v>5.5736917563493998E-2</v>
      </c>
      <c r="AI34" s="168">
        <v>5.5927341015146001E-2</v>
      </c>
      <c r="AJ34" s="168">
        <v>5.5638856017920998E-2</v>
      </c>
      <c r="AK34" s="168">
        <v>5.6979439472571003E-2</v>
      </c>
      <c r="AL34" s="168">
        <v>5.6773925090142001E-2</v>
      </c>
    </row>
    <row r="35" spans="1:38" x14ac:dyDescent="0.2">
      <c r="A35" s="170" t="s">
        <v>464</v>
      </c>
      <c r="B35" s="170" t="s">
        <v>497</v>
      </c>
      <c r="C35" s="170" t="s">
        <v>101</v>
      </c>
      <c r="D35" s="168">
        <v>0.39302297686686999</v>
      </c>
      <c r="E35" s="168">
        <v>0.39599619263024</v>
      </c>
      <c r="F35" s="168">
        <v>0.40403144207359998</v>
      </c>
      <c r="G35" s="168">
        <v>0.39299766935371</v>
      </c>
      <c r="H35" s="168">
        <v>0.39059489584814</v>
      </c>
      <c r="I35" s="168">
        <v>0.39027840516924001</v>
      </c>
      <c r="J35" s="168">
        <v>0.39502556021759</v>
      </c>
      <c r="K35" s="168">
        <v>0.39101033439022997</v>
      </c>
      <c r="L35" s="168">
        <v>0.38246618480057998</v>
      </c>
      <c r="M35" s="168">
        <v>0.37055872894899</v>
      </c>
      <c r="N35" s="168">
        <v>0.36568764505572998</v>
      </c>
      <c r="O35" s="168">
        <v>0.35318558544289003</v>
      </c>
      <c r="P35" s="168">
        <v>0.35553616113552</v>
      </c>
      <c r="Q35" s="168">
        <v>0.36159219686782001</v>
      </c>
      <c r="R35" s="168">
        <v>0.34222652520168001</v>
      </c>
      <c r="S35" s="168">
        <v>0.34494470766552998</v>
      </c>
      <c r="T35" s="168">
        <v>0.33168692492391</v>
      </c>
      <c r="U35" s="168">
        <v>0.33630714866176997</v>
      </c>
      <c r="V35" s="168">
        <v>0.32222428387808999</v>
      </c>
      <c r="W35" s="168">
        <v>0.31308058472639</v>
      </c>
      <c r="X35" s="168">
        <v>0.31450275886137002</v>
      </c>
      <c r="Y35" s="168">
        <v>0.31235359202708002</v>
      </c>
      <c r="Z35" s="168">
        <v>0.30238018738199002</v>
      </c>
      <c r="AA35" s="168">
        <v>0.29969136647772998</v>
      </c>
      <c r="AB35" s="168">
        <v>0.29390578410582002</v>
      </c>
      <c r="AC35" s="168">
        <v>0.28901865143089001</v>
      </c>
      <c r="AD35" s="168">
        <v>0.28590794718321</v>
      </c>
      <c r="AE35" s="168">
        <v>0.28609041701414001</v>
      </c>
      <c r="AF35" s="168">
        <v>0.28818636314561002</v>
      </c>
      <c r="AG35" s="168">
        <v>0.28117019776250002</v>
      </c>
      <c r="AH35" s="168">
        <v>0.26661373565586999</v>
      </c>
      <c r="AI35" s="168">
        <v>0.25773715425757998</v>
      </c>
      <c r="AJ35" s="168">
        <v>0.25358419531978998</v>
      </c>
      <c r="AK35" s="168">
        <v>0.24597571649933</v>
      </c>
      <c r="AL35" s="168">
        <v>0.24692007630950999</v>
      </c>
    </row>
    <row r="36" spans="1:38" x14ac:dyDescent="0.2">
      <c r="A36" s="170" t="s">
        <v>464</v>
      </c>
      <c r="B36" s="170" t="s">
        <v>498</v>
      </c>
      <c r="C36" s="170" t="s">
        <v>221</v>
      </c>
      <c r="D36" s="168">
        <v>0.10411921483577</v>
      </c>
      <c r="E36" s="168">
        <v>0.11051419565357</v>
      </c>
      <c r="F36" s="168">
        <v>0.11047254553194</v>
      </c>
      <c r="G36" s="168">
        <v>0.10518261433723999</v>
      </c>
      <c r="H36" s="168">
        <v>0.10169948923011</v>
      </c>
      <c r="I36" s="168">
        <v>0.10302196180122999</v>
      </c>
      <c r="J36" s="168">
        <v>0.10380422288228</v>
      </c>
      <c r="K36" s="168">
        <v>9.8604875937638004E-2</v>
      </c>
      <c r="L36" s="168">
        <v>9.8898325917462004E-2</v>
      </c>
      <c r="M36" s="168">
        <v>9.7856363733189997E-2</v>
      </c>
      <c r="N36" s="168">
        <v>9.2476225228526998E-2</v>
      </c>
      <c r="O36" s="168">
        <v>9.39386838522E-2</v>
      </c>
      <c r="P36" s="168">
        <v>9.0728879730143999E-2</v>
      </c>
      <c r="Q36" s="168">
        <v>9.3365325690727002E-2</v>
      </c>
      <c r="R36" s="168">
        <v>9.1988702690725996E-2</v>
      </c>
      <c r="S36" s="168">
        <v>9.0743745178635996E-2</v>
      </c>
      <c r="T36" s="168">
        <v>8.6401178333206999E-2</v>
      </c>
      <c r="U36" s="168">
        <v>7.9593551872080004E-2</v>
      </c>
      <c r="V36" s="168">
        <v>7.9787070310132005E-2</v>
      </c>
      <c r="W36" s="168">
        <v>7.9243103295288997E-2</v>
      </c>
      <c r="X36" s="168">
        <v>7.9689317009596E-2</v>
      </c>
      <c r="Y36" s="168">
        <v>7.1449101329740999E-2</v>
      </c>
      <c r="Z36" s="168">
        <v>7.2808585414761998E-2</v>
      </c>
      <c r="AA36" s="168">
        <v>7.3177872162328003E-2</v>
      </c>
      <c r="AB36" s="168">
        <v>6.5549304679557996E-2</v>
      </c>
      <c r="AC36" s="168">
        <v>6.3426167942576994E-2</v>
      </c>
      <c r="AD36" s="168">
        <v>6.3016230383654004E-2</v>
      </c>
      <c r="AE36" s="168">
        <v>6.0690263786889E-2</v>
      </c>
      <c r="AF36" s="168">
        <v>5.7075647721940001E-2</v>
      </c>
      <c r="AG36" s="168">
        <v>5.6251701176735003E-2</v>
      </c>
      <c r="AH36" s="168">
        <v>5.3806976108380998E-2</v>
      </c>
      <c r="AI36" s="168">
        <v>5.336993626132E-2</v>
      </c>
      <c r="AJ36" s="168">
        <v>4.7458323600988998E-2</v>
      </c>
      <c r="AK36" s="168">
        <v>4.6022848119733999E-2</v>
      </c>
      <c r="AL36" s="168">
        <v>4.5535288087380998E-2</v>
      </c>
    </row>
    <row r="37" spans="1:38" x14ac:dyDescent="0.2">
      <c r="A37" s="170" t="s">
        <v>464</v>
      </c>
      <c r="B37" s="170" t="s">
        <v>499</v>
      </c>
      <c r="C37" s="170" t="s">
        <v>105</v>
      </c>
      <c r="D37" s="168">
        <v>0.22572954259979999</v>
      </c>
      <c r="E37" s="168">
        <v>0.20047335159558</v>
      </c>
      <c r="F37" s="168">
        <v>0.18591370137363999</v>
      </c>
      <c r="G37" s="168">
        <v>0.18503226432938</v>
      </c>
      <c r="H37" s="168">
        <v>0.19239914381508999</v>
      </c>
      <c r="I37" s="168">
        <v>0.19295576961434999</v>
      </c>
      <c r="J37" s="168">
        <v>0.20644941442435999</v>
      </c>
      <c r="K37" s="168">
        <v>0.21818996869320001</v>
      </c>
      <c r="L37" s="168">
        <v>0.21137549339643</v>
      </c>
      <c r="M37" s="168">
        <v>0.22174292344508001</v>
      </c>
      <c r="N37" s="168">
        <v>0.19821809046523001</v>
      </c>
      <c r="O37" s="168">
        <v>0.18432939130593001</v>
      </c>
      <c r="P37" s="168">
        <v>0.18046013212817999</v>
      </c>
      <c r="Q37" s="168">
        <v>0.17868287181841999</v>
      </c>
      <c r="R37" s="168">
        <v>0.18104191185209001</v>
      </c>
      <c r="S37" s="168">
        <v>0.17293718184797999</v>
      </c>
      <c r="T37" s="168">
        <v>0.16642731277457001</v>
      </c>
      <c r="U37" s="168">
        <v>0.17762781817420001</v>
      </c>
      <c r="V37" s="168">
        <v>0.18016526360502</v>
      </c>
      <c r="W37" s="168">
        <v>0.17428781725510001</v>
      </c>
      <c r="X37" s="168">
        <v>0.17454089635643999</v>
      </c>
      <c r="Y37" s="168">
        <v>0.17965509544090999</v>
      </c>
      <c r="Z37" s="168">
        <v>0.17410305471258999</v>
      </c>
      <c r="AA37" s="168">
        <v>0.17694317567498999</v>
      </c>
      <c r="AB37" s="168">
        <v>0.16017855997771999</v>
      </c>
      <c r="AC37" s="168">
        <v>0.1681108944254</v>
      </c>
      <c r="AD37" s="168">
        <v>0.17399723861867</v>
      </c>
      <c r="AE37" s="168">
        <v>0.17338042611914001</v>
      </c>
      <c r="AF37" s="168">
        <v>0.16685221478477999</v>
      </c>
      <c r="AG37" s="168">
        <v>0.17582047975147</v>
      </c>
      <c r="AH37" s="168">
        <v>0.17211263369949001</v>
      </c>
      <c r="AI37" s="168">
        <v>0.15744043807552</v>
      </c>
      <c r="AJ37" s="168">
        <v>0.15640284383437</v>
      </c>
      <c r="AK37" s="168">
        <v>0.13250014008957001</v>
      </c>
      <c r="AL37" s="168">
        <v>0.13045351558490001</v>
      </c>
    </row>
    <row r="38" spans="1:38" x14ac:dyDescent="0.2">
      <c r="A38" s="170" t="s">
        <v>464</v>
      </c>
      <c r="B38" s="170" t="s">
        <v>500</v>
      </c>
      <c r="C38" s="170" t="s">
        <v>23</v>
      </c>
      <c r="D38" s="168">
        <v>1.2758615288255</v>
      </c>
      <c r="E38" s="168">
        <v>1.2323251239438999</v>
      </c>
      <c r="F38" s="168">
        <v>1.1287125905887001</v>
      </c>
      <c r="G38" s="168">
        <v>1.0724994683158999</v>
      </c>
      <c r="H38" s="168">
        <v>0.99994300742883002</v>
      </c>
      <c r="I38" s="168">
        <v>0.99482784800590995</v>
      </c>
      <c r="J38" s="168">
        <v>0.89772632241919004</v>
      </c>
      <c r="K38" s="168">
        <v>0.84530407070469005</v>
      </c>
      <c r="L38" s="168">
        <v>0.80256720975040996</v>
      </c>
      <c r="M38" s="168">
        <v>0.72922484134397003</v>
      </c>
      <c r="N38" s="168">
        <v>0.71053865387104997</v>
      </c>
      <c r="O38" s="168">
        <v>0.68786999179437003</v>
      </c>
      <c r="P38" s="168">
        <v>0.68037170120601997</v>
      </c>
      <c r="Q38" s="168">
        <v>0.71353514914631999</v>
      </c>
      <c r="R38" s="168">
        <v>0.74605412410039995</v>
      </c>
      <c r="S38" s="168">
        <v>0.75940755386767</v>
      </c>
      <c r="T38" s="168">
        <v>0.74825710403607004</v>
      </c>
      <c r="U38" s="168">
        <v>0.71223296508752998</v>
      </c>
      <c r="V38" s="168">
        <v>0.66930803198390998</v>
      </c>
      <c r="W38" s="168">
        <v>0.65652516160868002</v>
      </c>
      <c r="X38" s="168">
        <v>0.64976916876626001</v>
      </c>
      <c r="Y38" s="168">
        <v>0.64899951034778003</v>
      </c>
      <c r="Z38" s="168">
        <v>0.62076501308041998</v>
      </c>
      <c r="AA38" s="168">
        <v>0.60342325589609003</v>
      </c>
      <c r="AB38" s="168">
        <v>0.56782024416236998</v>
      </c>
      <c r="AC38" s="168">
        <v>0.52437810245577998</v>
      </c>
      <c r="AD38" s="168">
        <v>0.49219176140243998</v>
      </c>
      <c r="AE38" s="168">
        <v>0.47010615537374001</v>
      </c>
      <c r="AF38" s="168">
        <v>0.46149452703426003</v>
      </c>
      <c r="AG38" s="168">
        <v>0.44586860125332001</v>
      </c>
      <c r="AH38" s="168">
        <v>0.44124460154393003</v>
      </c>
      <c r="AI38" s="168">
        <v>0.42637958181565</v>
      </c>
      <c r="AJ38" s="168">
        <v>0.41232929497705001</v>
      </c>
      <c r="AK38" s="168">
        <v>0.40685170587559999</v>
      </c>
      <c r="AL38" s="168">
        <v>0.39054612747931999</v>
      </c>
    </row>
    <row r="39" spans="1:38" x14ac:dyDescent="0.2">
      <c r="A39" s="170" t="s">
        <v>464</v>
      </c>
      <c r="B39" s="170" t="s">
        <v>501</v>
      </c>
      <c r="C39" s="170" t="s">
        <v>111</v>
      </c>
      <c r="D39" s="168">
        <v>4.6392866401409001E-2</v>
      </c>
      <c r="E39" s="168">
        <v>4.7820766281061002E-2</v>
      </c>
      <c r="F39" s="168">
        <v>4.7738330365371E-2</v>
      </c>
      <c r="G39" s="168">
        <v>5.0748882057283E-2</v>
      </c>
      <c r="H39" s="168">
        <v>5.2615279808446998E-2</v>
      </c>
      <c r="I39" s="168">
        <v>5.3735252160063002E-2</v>
      </c>
      <c r="J39" s="168">
        <v>6.2395548496026999E-2</v>
      </c>
      <c r="K39" s="168">
        <v>6.9274889240929005E-2</v>
      </c>
      <c r="L39" s="168">
        <v>6.4387954413760995E-2</v>
      </c>
      <c r="M39" s="168">
        <v>8.4987063644726996E-2</v>
      </c>
      <c r="N39" s="168">
        <v>8.1360662616200993E-2</v>
      </c>
      <c r="O39" s="168">
        <v>8.3387663409773993E-2</v>
      </c>
      <c r="P39" s="168">
        <v>9.0641610210236007E-2</v>
      </c>
      <c r="Q39" s="168">
        <v>7.4880122579659994E-2</v>
      </c>
      <c r="R39" s="168">
        <v>7.4831777801808996E-2</v>
      </c>
      <c r="S39" s="168">
        <v>7.9034457005458997E-2</v>
      </c>
      <c r="T39" s="168">
        <v>7.5465512881177005E-2</v>
      </c>
      <c r="U39" s="168">
        <v>7.4123045743218E-2</v>
      </c>
      <c r="V39" s="168">
        <v>7.8495748375838004E-2</v>
      </c>
      <c r="W39" s="168">
        <v>7.0211091570415995E-2</v>
      </c>
      <c r="X39" s="168">
        <v>7.4972256197812004E-2</v>
      </c>
      <c r="Y39" s="168">
        <v>7.6665863478841995E-2</v>
      </c>
      <c r="Z39" s="168">
        <v>9.0779273151317993E-2</v>
      </c>
      <c r="AA39" s="168">
        <v>8.9055240898539001E-2</v>
      </c>
      <c r="AB39" s="168">
        <v>8.6891331486492002E-2</v>
      </c>
      <c r="AC39" s="168">
        <v>8.7305248493355997E-2</v>
      </c>
      <c r="AD39" s="168">
        <v>8.2463250459612003E-2</v>
      </c>
      <c r="AE39" s="168">
        <v>8.3011215810471994E-2</v>
      </c>
      <c r="AF39" s="168">
        <v>7.9261381043326001E-2</v>
      </c>
      <c r="AG39" s="168">
        <v>7.9324048309559997E-2</v>
      </c>
      <c r="AH39" s="168">
        <v>7.9399743816521998E-2</v>
      </c>
      <c r="AI39" s="168">
        <v>9.5997065422366995E-2</v>
      </c>
      <c r="AJ39" s="168">
        <v>9.6568093066251998E-2</v>
      </c>
      <c r="AK39" s="168">
        <v>8.8325214826185994E-2</v>
      </c>
      <c r="AL39" s="168">
        <v>8.7444170629986995E-2</v>
      </c>
    </row>
    <row r="40" spans="1:38" x14ac:dyDescent="0.2">
      <c r="A40" s="170" t="s">
        <v>464</v>
      </c>
      <c r="B40" s="170" t="s">
        <v>502</v>
      </c>
      <c r="C40" s="170" t="s">
        <v>100</v>
      </c>
      <c r="D40" s="168">
        <v>9.2913819350477003E-2</v>
      </c>
      <c r="E40" s="168">
        <v>9.2030577337028005E-2</v>
      </c>
      <c r="F40" s="168">
        <v>9.1300223302258995E-2</v>
      </c>
      <c r="G40" s="168">
        <v>0.10834569459703999</v>
      </c>
      <c r="H40" s="168">
        <v>0.11500849035082999</v>
      </c>
      <c r="I40" s="168">
        <v>0.11195478777986</v>
      </c>
      <c r="J40" s="168">
        <v>0.11014324992154</v>
      </c>
      <c r="K40" s="168">
        <v>0.10608504328227999</v>
      </c>
      <c r="L40" s="168">
        <v>0.10543909677223</v>
      </c>
      <c r="M40" s="168">
        <v>9.7153654207233001E-2</v>
      </c>
      <c r="N40" s="168">
        <v>0.10044406310532999</v>
      </c>
      <c r="O40" s="168">
        <v>9.5843443297917996E-2</v>
      </c>
      <c r="P40" s="168">
        <v>9.0435889422824003E-2</v>
      </c>
      <c r="Q40" s="168">
        <v>8.7536636596762002E-2</v>
      </c>
      <c r="R40" s="168">
        <v>8.0363570714722998E-2</v>
      </c>
      <c r="S40" s="168">
        <v>7.6299556659149004E-2</v>
      </c>
      <c r="T40" s="168">
        <v>7.4915130903190005E-2</v>
      </c>
      <c r="U40" s="168">
        <v>8.6746205007768001E-2</v>
      </c>
      <c r="V40" s="168">
        <v>8.8501843314125E-2</v>
      </c>
      <c r="W40" s="168">
        <v>9.4147303810530006E-2</v>
      </c>
      <c r="X40" s="168">
        <v>9.2848968086682998E-2</v>
      </c>
      <c r="Y40" s="168">
        <v>8.5241770504321995E-2</v>
      </c>
      <c r="Z40" s="168">
        <v>8.2367643732167997E-2</v>
      </c>
      <c r="AA40" s="168">
        <v>8.5426009513192999E-2</v>
      </c>
      <c r="AB40" s="168">
        <v>8.7634661399628999E-2</v>
      </c>
      <c r="AC40" s="168">
        <v>8.5878580041502006E-2</v>
      </c>
      <c r="AD40" s="168">
        <v>8.6767648518319002E-2</v>
      </c>
      <c r="AE40" s="168">
        <v>8.5198223918799998E-2</v>
      </c>
      <c r="AF40" s="168">
        <v>8.7649195087485005E-2</v>
      </c>
      <c r="AG40" s="168">
        <v>8.2479353815761006E-2</v>
      </c>
      <c r="AH40" s="168">
        <v>8.3201810110609994E-2</v>
      </c>
      <c r="AI40" s="168">
        <v>8.0211661811616999E-2</v>
      </c>
      <c r="AJ40" s="168">
        <v>7.7955760855386996E-2</v>
      </c>
      <c r="AK40" s="168">
        <v>7.4772161046398999E-2</v>
      </c>
      <c r="AL40" s="168">
        <v>7.1921136467075999E-2</v>
      </c>
    </row>
    <row r="41" spans="1:38" x14ac:dyDescent="0.2">
      <c r="A41" s="170" t="s">
        <v>464</v>
      </c>
      <c r="B41" s="170" t="s">
        <v>503</v>
      </c>
      <c r="C41" s="170" t="s">
        <v>114</v>
      </c>
      <c r="D41" s="168">
        <v>4.2301004313250998E-2</v>
      </c>
      <c r="E41" s="168">
        <v>2.5979394837229001E-2</v>
      </c>
      <c r="F41" s="168">
        <v>2.4948843020534999E-2</v>
      </c>
      <c r="G41" s="168">
        <v>2.7801203653427E-2</v>
      </c>
      <c r="H41" s="168">
        <v>4.5740795341760003E-2</v>
      </c>
      <c r="I41" s="168">
        <v>4.2356081956660997E-2</v>
      </c>
      <c r="J41" s="168">
        <v>4.7310073416514997E-2</v>
      </c>
      <c r="K41" s="168">
        <v>5.0264346585323999E-2</v>
      </c>
      <c r="L41" s="168">
        <v>5.0870304704447998E-2</v>
      </c>
      <c r="M41" s="168">
        <v>4.9104659596187997E-2</v>
      </c>
      <c r="N41" s="168">
        <v>4.1922426621685001E-2</v>
      </c>
      <c r="O41" s="168">
        <v>4.1627334264016998E-2</v>
      </c>
      <c r="P41" s="168">
        <v>4.2421757733339997E-2</v>
      </c>
      <c r="Q41" s="168">
        <v>4.8669917214232999E-2</v>
      </c>
      <c r="R41" s="168">
        <v>4.3551815166581999E-2</v>
      </c>
      <c r="S41" s="168">
        <v>4.5998486025795003E-2</v>
      </c>
      <c r="T41" s="168">
        <v>4.4884430746258003E-2</v>
      </c>
      <c r="U41" s="168">
        <v>4.6660358221307E-2</v>
      </c>
      <c r="V41" s="168">
        <v>4.5070365071346E-2</v>
      </c>
      <c r="W41" s="168">
        <v>4.2574424957145002E-2</v>
      </c>
      <c r="X41" s="168">
        <v>4.1660007715600002E-2</v>
      </c>
      <c r="Y41" s="168">
        <v>4.4583557177797002E-2</v>
      </c>
      <c r="Z41" s="168">
        <v>3.7275751798201001E-2</v>
      </c>
      <c r="AA41" s="168">
        <v>3.7937125562466999E-2</v>
      </c>
      <c r="AB41" s="168">
        <v>3.8670117751012999E-2</v>
      </c>
      <c r="AC41" s="168">
        <v>3.4967328429409E-2</v>
      </c>
      <c r="AD41" s="168">
        <v>2.8425096407726998E-2</v>
      </c>
      <c r="AE41" s="168">
        <v>2.9823750985076E-2</v>
      </c>
      <c r="AF41" s="168">
        <v>3.6038248745910002E-2</v>
      </c>
      <c r="AG41" s="168">
        <v>3.6880773951823001E-2</v>
      </c>
      <c r="AH41" s="168">
        <v>3.7764126583366003E-2</v>
      </c>
      <c r="AI41" s="168">
        <v>3.5530675093875003E-2</v>
      </c>
      <c r="AJ41" s="168">
        <v>4.4037878091999001E-2</v>
      </c>
      <c r="AK41" s="168">
        <v>3.9852100225477E-2</v>
      </c>
      <c r="AL41" s="168">
        <v>3.7847496214755999E-2</v>
      </c>
    </row>
    <row r="42" spans="1:38" x14ac:dyDescent="0.2">
      <c r="A42" s="170" t="s">
        <v>464</v>
      </c>
      <c r="B42" s="170" t="s">
        <v>504</v>
      </c>
      <c r="C42" s="170" t="s">
        <v>108</v>
      </c>
      <c r="D42" s="168">
        <v>0.11513969296154</v>
      </c>
      <c r="E42" s="168">
        <v>0.11473224946865999</v>
      </c>
      <c r="F42" s="168">
        <v>0.10904595165963001</v>
      </c>
      <c r="G42" s="168">
        <v>0.10869066073002</v>
      </c>
      <c r="H42" s="168">
        <v>0.10529414214339999</v>
      </c>
      <c r="I42" s="168">
        <v>0.12893886164828</v>
      </c>
      <c r="J42" s="168">
        <v>0.14882250614661999</v>
      </c>
      <c r="K42" s="168">
        <v>0.15422206131147001</v>
      </c>
      <c r="L42" s="168">
        <v>0.17687570060666</v>
      </c>
      <c r="M42" s="168">
        <v>0.18798640106986</v>
      </c>
      <c r="N42" s="168">
        <v>0.18911876339221001</v>
      </c>
      <c r="O42" s="168">
        <v>0.17762731920880001</v>
      </c>
      <c r="P42" s="168">
        <v>0.1104061691138</v>
      </c>
      <c r="Q42" s="168">
        <v>0.13659777918103999</v>
      </c>
      <c r="R42" s="168">
        <v>0.1339803734792</v>
      </c>
      <c r="S42" s="168">
        <v>0.14875124129066999</v>
      </c>
      <c r="T42" s="168">
        <v>0.15324215239121</v>
      </c>
      <c r="U42" s="168">
        <v>0.14526127183001</v>
      </c>
      <c r="V42" s="168">
        <v>0.14201167067656001</v>
      </c>
      <c r="W42" s="168">
        <v>0.14110215154096001</v>
      </c>
      <c r="X42" s="168">
        <v>0.13815199563027999</v>
      </c>
      <c r="Y42" s="168">
        <v>0.12392449185373</v>
      </c>
      <c r="Z42" s="168">
        <v>0.10407088759378</v>
      </c>
      <c r="AA42" s="168">
        <v>0.12727597508697</v>
      </c>
      <c r="AB42" s="168">
        <v>0.11578753763733</v>
      </c>
      <c r="AC42" s="168">
        <v>0.12565635083428001</v>
      </c>
      <c r="AD42" s="168">
        <v>0.13377408947330999</v>
      </c>
      <c r="AE42" s="168">
        <v>0.14020065644401999</v>
      </c>
      <c r="AF42" s="168">
        <v>0.16662175961143999</v>
      </c>
      <c r="AG42" s="168">
        <v>0.1857404885094</v>
      </c>
      <c r="AH42" s="168">
        <v>0.20263819764117999</v>
      </c>
      <c r="AI42" s="168">
        <v>0.19260763222978</v>
      </c>
      <c r="AJ42" s="168">
        <v>0.22319200545369999</v>
      </c>
      <c r="AK42" s="168">
        <v>0.20615512831713001</v>
      </c>
      <c r="AL42" s="168">
        <v>0.21599236084698001</v>
      </c>
    </row>
    <row r="43" spans="1:38" x14ac:dyDescent="0.2">
      <c r="A43" s="170" t="s">
        <v>464</v>
      </c>
      <c r="B43" s="170" t="s">
        <v>505</v>
      </c>
      <c r="C43" s="170" t="s">
        <v>109</v>
      </c>
    </row>
    <row r="44" spans="1:38" x14ac:dyDescent="0.2">
      <c r="A44" s="170" t="s">
        <v>464</v>
      </c>
      <c r="B44" s="170" t="s">
        <v>506</v>
      </c>
      <c r="C44" s="170" t="s">
        <v>106</v>
      </c>
      <c r="D44" s="168">
        <v>0.16401987032073001</v>
      </c>
      <c r="E44" s="168">
        <v>0.16631439780130999</v>
      </c>
      <c r="F44" s="168">
        <v>0.16945205123658</v>
      </c>
      <c r="G44" s="168">
        <v>0.16996008201266999</v>
      </c>
      <c r="H44" s="168">
        <v>0.15971867924311001</v>
      </c>
      <c r="I44" s="168">
        <v>0.15844333698622001</v>
      </c>
      <c r="J44" s="168">
        <v>0.15329489329377</v>
      </c>
      <c r="K44" s="168">
        <v>0.16037293950067</v>
      </c>
      <c r="L44" s="168">
        <v>0.16034157808411001</v>
      </c>
      <c r="M44" s="168">
        <v>0.14668284910016</v>
      </c>
      <c r="N44" s="168">
        <v>0.15002751107373999</v>
      </c>
      <c r="O44" s="168">
        <v>0.14666064244824001</v>
      </c>
      <c r="P44" s="168">
        <v>0.13752331919749999</v>
      </c>
      <c r="Q44" s="168">
        <v>0.13116910517102001</v>
      </c>
      <c r="R44" s="168">
        <v>0.12461813554869</v>
      </c>
      <c r="S44" s="168">
        <v>0.12242587640986</v>
      </c>
      <c r="T44" s="168">
        <v>0.10945864722254001</v>
      </c>
      <c r="U44" s="168">
        <v>0.10636101431981999</v>
      </c>
      <c r="V44" s="168">
        <v>0.10290006432578</v>
      </c>
      <c r="W44" s="168">
        <v>0.10859653980124</v>
      </c>
      <c r="X44" s="168">
        <v>0.10842724570395</v>
      </c>
      <c r="Y44" s="168">
        <v>0.10884694058216</v>
      </c>
      <c r="Z44" s="168">
        <v>0.10537048302540999</v>
      </c>
      <c r="AA44" s="168">
        <v>0.11388573849427</v>
      </c>
      <c r="AB44" s="168">
        <v>0.11065567610851</v>
      </c>
      <c r="AC44" s="168">
        <v>0.10912105501699999</v>
      </c>
      <c r="AD44" s="168">
        <v>0.10971288240149001</v>
      </c>
      <c r="AE44" s="168">
        <v>9.9075084843104996E-2</v>
      </c>
      <c r="AF44" s="168">
        <v>0.10184180163513</v>
      </c>
      <c r="AG44" s="168">
        <v>9.9464151848094998E-2</v>
      </c>
      <c r="AH44" s="168">
        <v>0.10497574181553999</v>
      </c>
      <c r="AI44" s="168">
        <v>0.10358214869850001</v>
      </c>
      <c r="AJ44" s="168">
        <v>9.2505831615510001E-2</v>
      </c>
      <c r="AK44" s="168">
        <v>9.6480980470471003E-2</v>
      </c>
      <c r="AL44" s="168">
        <v>9.7159115460749998E-2</v>
      </c>
    </row>
    <row r="45" spans="1:38" x14ac:dyDescent="0.2">
      <c r="A45" s="170" t="s">
        <v>464</v>
      </c>
      <c r="B45" s="170" t="s">
        <v>507</v>
      </c>
      <c r="C45" s="170" t="s">
        <v>107</v>
      </c>
      <c r="D45" s="168">
        <v>3.7161511595037E-2</v>
      </c>
      <c r="E45" s="168">
        <v>4.7586613994581001E-2</v>
      </c>
      <c r="F45" s="168">
        <v>3.7242700026217997E-2</v>
      </c>
      <c r="G45" s="168">
        <v>3.5287391178699001E-2</v>
      </c>
      <c r="H45" s="168">
        <v>3.7153704523007001E-2</v>
      </c>
      <c r="I45" s="168">
        <v>3.6841476063108003E-2</v>
      </c>
      <c r="J45" s="168">
        <v>3.8653180876250998E-2</v>
      </c>
      <c r="K45" s="168">
        <v>3.6947586658536001E-2</v>
      </c>
      <c r="L45" s="168">
        <v>4.6263233169140001E-2</v>
      </c>
      <c r="M45" s="168">
        <v>4.7345873085251997E-2</v>
      </c>
      <c r="N45" s="168">
        <v>6.9798602475061006E-2</v>
      </c>
      <c r="O45" s="168">
        <v>7.3463848756914002E-2</v>
      </c>
      <c r="P45" s="168">
        <v>7.4234309022099002E-2</v>
      </c>
      <c r="Q45" s="168">
        <v>9.4493369425482004E-2</v>
      </c>
      <c r="R45" s="168">
        <v>9.9648134166040001E-2</v>
      </c>
      <c r="S45" s="168">
        <v>9.3774172635535002E-2</v>
      </c>
      <c r="T45" s="168">
        <v>0.10886334747404</v>
      </c>
      <c r="U45" s="168">
        <v>7.1523550702670996E-2</v>
      </c>
      <c r="V45" s="168">
        <v>6.8492020975365997E-2</v>
      </c>
      <c r="W45" s="168">
        <v>8.0056312449275996E-2</v>
      </c>
      <c r="X45" s="168">
        <v>8.9764204153500005E-2</v>
      </c>
      <c r="Y45" s="168">
        <v>7.6567026156563994E-2</v>
      </c>
      <c r="Z45" s="168">
        <v>7.4373740188845003E-2</v>
      </c>
      <c r="AA45" s="168">
        <v>8.1959845294808001E-2</v>
      </c>
      <c r="AB45" s="168">
        <v>6.9830497623591004E-2</v>
      </c>
      <c r="AC45" s="168">
        <v>7.5878036113676994E-2</v>
      </c>
      <c r="AD45" s="168">
        <v>8.6380710968003996E-2</v>
      </c>
      <c r="AE45" s="168">
        <v>0.10641866351195001</v>
      </c>
      <c r="AF45" s="168">
        <v>8.1346833240878005E-2</v>
      </c>
      <c r="AG45" s="168">
        <v>8.5573909134807002E-2</v>
      </c>
      <c r="AH45" s="168">
        <v>9.7819550464012001E-2</v>
      </c>
      <c r="AI45" s="168">
        <v>0.14075239852117</v>
      </c>
      <c r="AJ45" s="168">
        <v>0.14813027408032001</v>
      </c>
      <c r="AK45" s="168">
        <v>0.14657513640037001</v>
      </c>
      <c r="AL45" s="168">
        <v>0.14441414047276999</v>
      </c>
    </row>
    <row r="46" spans="1:38" x14ac:dyDescent="0.2">
      <c r="A46" s="170" t="s">
        <v>464</v>
      </c>
      <c r="B46" s="170" t="s">
        <v>508</v>
      </c>
      <c r="C46" s="170" t="s">
        <v>98</v>
      </c>
      <c r="D46" s="168">
        <v>7.7511150347653004E-2</v>
      </c>
      <c r="E46" s="168">
        <v>9.6184373333574005E-2</v>
      </c>
      <c r="F46" s="168">
        <v>8.5962406449858003E-2</v>
      </c>
      <c r="G46" s="168">
        <v>7.7089371795983005E-2</v>
      </c>
      <c r="H46" s="168">
        <v>7.5773503083677002E-2</v>
      </c>
      <c r="I46" s="168">
        <v>6.6403326262564996E-2</v>
      </c>
      <c r="J46" s="168">
        <v>7.1216560249064004E-2</v>
      </c>
      <c r="K46" s="168">
        <v>6.3670796105569999E-2</v>
      </c>
      <c r="L46" s="168">
        <v>5.7919586444814E-2</v>
      </c>
      <c r="M46" s="168">
        <v>5.4331191110733999E-2</v>
      </c>
      <c r="N46" s="168">
        <v>0.13704433774644001</v>
      </c>
      <c r="O46" s="168">
        <v>0.15540980162032</v>
      </c>
      <c r="P46" s="168">
        <v>0.16422933438998</v>
      </c>
      <c r="Q46" s="168">
        <v>0.15848314162491001</v>
      </c>
      <c r="R46" s="168">
        <v>0.15423093395493001</v>
      </c>
      <c r="S46" s="168">
        <v>0.22490635129708</v>
      </c>
      <c r="T46" s="168">
        <v>0.22658608623720999</v>
      </c>
      <c r="U46" s="168">
        <v>0.22304959914094999</v>
      </c>
      <c r="V46" s="168">
        <v>0.20182618914535</v>
      </c>
      <c r="W46" s="168">
        <v>0.20001639733591001</v>
      </c>
      <c r="X46" s="168">
        <v>0.20798203607169999</v>
      </c>
      <c r="Y46" s="168">
        <v>0.23265175232527999</v>
      </c>
      <c r="Z46" s="168">
        <v>0.19749457378461999</v>
      </c>
      <c r="AA46" s="168">
        <v>0.19194095405495001</v>
      </c>
      <c r="AB46" s="168">
        <v>0.20169590134827001</v>
      </c>
      <c r="AC46" s="168">
        <v>0.20415008967777001</v>
      </c>
      <c r="AD46" s="168">
        <v>0.20557731257181</v>
      </c>
      <c r="AE46" s="168">
        <v>0.21026942016788999</v>
      </c>
      <c r="AF46" s="168">
        <v>0.18174955932688999</v>
      </c>
      <c r="AG46" s="168">
        <v>0.17886317055240999</v>
      </c>
      <c r="AH46" s="168">
        <v>0.16936131808793001</v>
      </c>
      <c r="AI46" s="168">
        <v>0.16317999644742001</v>
      </c>
      <c r="AJ46" s="168">
        <v>0.1478602128199</v>
      </c>
      <c r="AK46" s="168">
        <v>0.13425136123566001</v>
      </c>
      <c r="AL46" s="168">
        <v>0.13160550687950001</v>
      </c>
    </row>
    <row r="47" spans="1:38" x14ac:dyDescent="0.2">
      <c r="A47" s="170" t="s">
        <v>464</v>
      </c>
      <c r="B47" s="170" t="s">
        <v>509</v>
      </c>
      <c r="C47" s="170" t="s">
        <v>110</v>
      </c>
      <c r="D47" s="168">
        <v>8.5292519322016994E-2</v>
      </c>
      <c r="E47" s="168">
        <v>9.0192242995381006E-2</v>
      </c>
      <c r="F47" s="168">
        <v>0.1111235864577</v>
      </c>
      <c r="G47" s="168">
        <v>0.10429282109121001</v>
      </c>
      <c r="H47" s="168">
        <v>0.11708069120794</v>
      </c>
      <c r="I47" s="168">
        <v>0.1115833571898</v>
      </c>
      <c r="J47" s="168">
        <v>0.10516505731083001</v>
      </c>
      <c r="K47" s="168">
        <v>9.8353967193359995E-2</v>
      </c>
      <c r="L47" s="168">
        <v>0.10156786689884</v>
      </c>
      <c r="M47" s="168">
        <v>9.7263516830981001E-2</v>
      </c>
      <c r="N47" s="168">
        <v>9.2956699920655E-2</v>
      </c>
      <c r="O47" s="168">
        <v>9.6835966831992998E-2</v>
      </c>
      <c r="P47" s="168">
        <v>9.5568223992674006E-2</v>
      </c>
      <c r="Q47" s="168">
        <v>9.8468943985850002E-2</v>
      </c>
      <c r="R47" s="168">
        <v>9.6026937425810005E-2</v>
      </c>
      <c r="S47" s="168">
        <v>9.4983112504707007E-2</v>
      </c>
      <c r="T47" s="168">
        <v>9.6146427117923997E-2</v>
      </c>
      <c r="U47" s="168">
        <v>9.9248259955497006E-2</v>
      </c>
      <c r="V47" s="168">
        <v>9.3733339004409E-2</v>
      </c>
      <c r="W47" s="168">
        <v>9.0699387630666997E-2</v>
      </c>
      <c r="X47" s="168">
        <v>8.5112950351531005E-2</v>
      </c>
      <c r="Y47" s="168">
        <v>8.6730839092044001E-2</v>
      </c>
      <c r="Z47" s="168">
        <v>8.2059991681037003E-2</v>
      </c>
      <c r="AA47" s="168">
        <v>8.3163422971383003E-2</v>
      </c>
      <c r="AB47" s="168">
        <v>8.1441137733531996E-2</v>
      </c>
      <c r="AC47" s="168">
        <v>7.5754936322415006E-2</v>
      </c>
      <c r="AD47" s="168">
        <v>7.7146942707956995E-2</v>
      </c>
      <c r="AE47" s="168">
        <v>7.5538117260531001E-2</v>
      </c>
      <c r="AF47" s="168">
        <v>7.4003082836334E-2</v>
      </c>
      <c r="AG47" s="168">
        <v>7.0137554481431996E-2</v>
      </c>
      <c r="AH47" s="168">
        <v>6.4168510444251994E-2</v>
      </c>
      <c r="AI47" s="168">
        <v>6.6722570710864001E-2</v>
      </c>
      <c r="AJ47" s="168">
        <v>6.4963874736589003E-2</v>
      </c>
      <c r="AK47" s="168">
        <v>6.1051232703836E-2</v>
      </c>
      <c r="AL47" s="168">
        <v>6.0535360096165003E-2</v>
      </c>
    </row>
    <row r="48" spans="1:38" x14ac:dyDescent="0.2">
      <c r="A48" s="170" t="s">
        <v>464</v>
      </c>
      <c r="B48" s="170" t="s">
        <v>510</v>
      </c>
      <c r="C48" s="170" t="s">
        <v>112</v>
      </c>
      <c r="D48" s="168">
        <v>0.2084432961247</v>
      </c>
      <c r="E48" s="168">
        <v>0.18186185584927</v>
      </c>
      <c r="F48" s="168">
        <v>0.16328435226224</v>
      </c>
      <c r="G48" s="168">
        <v>0.17544022763952999</v>
      </c>
      <c r="H48" s="168">
        <v>0.17919849434827001</v>
      </c>
      <c r="I48" s="168">
        <v>0.18610502437017001</v>
      </c>
      <c r="J48" s="168">
        <v>0.18691522888591999</v>
      </c>
      <c r="K48" s="168">
        <v>0.19902664035383999</v>
      </c>
      <c r="L48" s="168">
        <v>0.19506930319613</v>
      </c>
      <c r="M48" s="168">
        <v>0.18884025223291001</v>
      </c>
      <c r="N48" s="168">
        <v>0.18049348866664</v>
      </c>
      <c r="O48" s="168">
        <v>0.16784902533137</v>
      </c>
      <c r="P48" s="168">
        <v>0.15800790414608001</v>
      </c>
      <c r="Q48" s="168">
        <v>0.14783599472399001</v>
      </c>
      <c r="R48" s="168">
        <v>0.13716457173690999</v>
      </c>
      <c r="S48" s="168">
        <v>0.12767851766482999</v>
      </c>
      <c r="T48" s="168">
        <v>0.11647314745026</v>
      </c>
      <c r="U48" s="168">
        <v>0.11191538679552</v>
      </c>
      <c r="V48" s="168">
        <v>0.10381975242485</v>
      </c>
      <c r="W48" s="168">
        <v>0.10338589667074</v>
      </c>
      <c r="X48" s="168">
        <v>0.1056157969892</v>
      </c>
      <c r="Y48" s="168">
        <v>0.1011561637766</v>
      </c>
      <c r="Z48" s="168">
        <v>0.1022325810243</v>
      </c>
      <c r="AA48" s="168">
        <v>9.9959352947675995E-2</v>
      </c>
      <c r="AB48" s="168">
        <v>9.1707996433171998E-2</v>
      </c>
      <c r="AC48" s="168">
        <v>9.6085749605533996E-2</v>
      </c>
      <c r="AD48" s="168">
        <v>8.8657126658232999E-2</v>
      </c>
      <c r="AE48" s="168">
        <v>8.4545281826058E-2</v>
      </c>
      <c r="AF48" s="168">
        <v>8.3537381263492999E-2</v>
      </c>
      <c r="AG48" s="168">
        <v>6.9646107987027001E-2</v>
      </c>
      <c r="AH48" s="168">
        <v>6.4841182350954998E-2</v>
      </c>
      <c r="AI48" s="168">
        <v>7.5381049113375995E-2</v>
      </c>
      <c r="AJ48" s="168">
        <v>6.7286357017433004E-2</v>
      </c>
      <c r="AK48" s="168">
        <v>6.6109078465560994E-2</v>
      </c>
      <c r="AL48" s="168">
        <v>6.9332149792504003E-2</v>
      </c>
    </row>
    <row r="49" spans="1:38" x14ac:dyDescent="0.2">
      <c r="A49" s="170" t="s">
        <v>464</v>
      </c>
      <c r="B49" s="170" t="s">
        <v>511</v>
      </c>
      <c r="C49" s="170" t="s">
        <v>102</v>
      </c>
      <c r="D49" s="168">
        <v>4.6574395730445001E-2</v>
      </c>
      <c r="E49" s="168">
        <v>4.7621308155103001E-2</v>
      </c>
      <c r="F49" s="168">
        <v>5.1962974014709999E-2</v>
      </c>
      <c r="G49" s="168">
        <v>4.2317191192232997E-2</v>
      </c>
      <c r="H49" s="168">
        <v>5.4336891543881001E-2</v>
      </c>
      <c r="I49" s="168">
        <v>5.4153589005993999E-2</v>
      </c>
      <c r="J49" s="168">
        <v>5.3832463920860003E-2</v>
      </c>
      <c r="K49" s="168">
        <v>4.8795882668445999E-2</v>
      </c>
      <c r="L49" s="168">
        <v>4.5052959361262003E-2</v>
      </c>
      <c r="M49" s="168">
        <v>4.6765726990536001E-2</v>
      </c>
      <c r="N49" s="168">
        <v>3.9074509254705E-2</v>
      </c>
      <c r="O49" s="168">
        <v>3.9992455885910001E-2</v>
      </c>
      <c r="P49" s="168">
        <v>4.6516389977738E-2</v>
      </c>
      <c r="Q49" s="168">
        <v>4.2640484777597E-2</v>
      </c>
      <c r="R49" s="168">
        <v>4.2563763524886999E-2</v>
      </c>
      <c r="S49" s="168">
        <v>3.6696043969166002E-2</v>
      </c>
      <c r="T49" s="168">
        <v>3.7000435536115997E-2</v>
      </c>
      <c r="U49" s="168">
        <v>4.4792828239174999E-2</v>
      </c>
      <c r="V49" s="168">
        <v>4.8775271635659999E-2</v>
      </c>
      <c r="W49" s="168">
        <v>5.3663169053481001E-2</v>
      </c>
      <c r="X49" s="168">
        <v>5.9924186135886001E-2</v>
      </c>
      <c r="Y49" s="168">
        <v>4.7830686894408003E-2</v>
      </c>
      <c r="Z49" s="168">
        <v>4.5213659170551E-2</v>
      </c>
      <c r="AA49" s="168">
        <v>5.0636220173157998E-2</v>
      </c>
      <c r="AB49" s="168">
        <v>5.2836046839395003E-2</v>
      </c>
      <c r="AC49" s="168">
        <v>5.5534584995203001E-2</v>
      </c>
      <c r="AD49" s="168">
        <v>5.6441571021956002E-2</v>
      </c>
      <c r="AE49" s="168">
        <v>5.8399510244385999E-2</v>
      </c>
      <c r="AF49" s="168">
        <v>6.1633458968349999E-2</v>
      </c>
      <c r="AG49" s="168">
        <v>7.5478669689170996E-2</v>
      </c>
      <c r="AH49" s="168">
        <v>6.6972235439389002E-2</v>
      </c>
      <c r="AI49" s="168">
        <v>6.0417095962431999E-2</v>
      </c>
      <c r="AJ49" s="168">
        <v>6.5530740995838999E-2</v>
      </c>
      <c r="AK49" s="168">
        <v>6.2995002489624002E-2</v>
      </c>
      <c r="AL49" s="168">
        <v>6.5209633104129E-2</v>
      </c>
    </row>
    <row r="50" spans="1:38" x14ac:dyDescent="0.2">
      <c r="A50" s="170" t="s">
        <v>464</v>
      </c>
      <c r="B50" s="170" t="s">
        <v>512</v>
      </c>
      <c r="C50" s="170" t="s">
        <v>51</v>
      </c>
      <c r="D50" s="168">
        <v>0.28914839102951001</v>
      </c>
      <c r="E50" s="168">
        <v>0.31941061226584</v>
      </c>
      <c r="F50" s="168">
        <v>0.31048716260441001</v>
      </c>
      <c r="G50" s="168">
        <v>0.32275631757114998</v>
      </c>
      <c r="H50" s="168">
        <v>0.31773038261980002</v>
      </c>
      <c r="I50" s="168">
        <v>0.28683505401180998</v>
      </c>
      <c r="J50" s="168">
        <v>0.30082529588840001</v>
      </c>
      <c r="K50" s="168">
        <v>0.29725461619985</v>
      </c>
      <c r="L50" s="168">
        <v>0.29367103809470002</v>
      </c>
      <c r="M50" s="168">
        <v>0.29070910586538001</v>
      </c>
      <c r="N50" s="168">
        <v>0.28452036628666</v>
      </c>
      <c r="O50" s="168">
        <v>0.26854290289707999</v>
      </c>
      <c r="P50" s="168">
        <v>0.26547015727307</v>
      </c>
      <c r="Q50" s="168">
        <v>0.28276923036975998</v>
      </c>
      <c r="R50" s="168">
        <v>0.26734901095080998</v>
      </c>
      <c r="S50" s="168">
        <v>0.25880095282782001</v>
      </c>
      <c r="T50" s="168">
        <v>0.25045032776800003</v>
      </c>
      <c r="U50" s="168">
        <v>0.24714573551162999</v>
      </c>
      <c r="V50" s="168">
        <v>0.24376714280510001</v>
      </c>
      <c r="W50" s="168">
        <v>0.24272355062532</v>
      </c>
      <c r="X50" s="168">
        <v>0.22661974554962</v>
      </c>
      <c r="Y50" s="168">
        <v>0.21835057141768</v>
      </c>
      <c r="Z50" s="168">
        <v>0.21034743869665001</v>
      </c>
      <c r="AA50" s="168">
        <v>0.20363522465093001</v>
      </c>
      <c r="AB50" s="168">
        <v>0.21943958058307</v>
      </c>
      <c r="AC50" s="168">
        <v>0.21339491280864001</v>
      </c>
      <c r="AD50" s="168">
        <v>0.21091428335821</v>
      </c>
      <c r="AE50" s="168">
        <v>0.20334474659901</v>
      </c>
      <c r="AF50" s="168">
        <v>0.18746857609164999</v>
      </c>
      <c r="AG50" s="168">
        <v>0.17713312969139</v>
      </c>
      <c r="AH50" s="168">
        <v>0.17251849525436999</v>
      </c>
      <c r="AI50" s="168">
        <v>0.15753886166479</v>
      </c>
      <c r="AJ50" s="168">
        <v>0.15340607798625</v>
      </c>
      <c r="AK50" s="168">
        <v>0.14886894252065</v>
      </c>
      <c r="AL50" s="168">
        <v>0.14668702301556</v>
      </c>
    </row>
    <row r="51" spans="1:38" x14ac:dyDescent="0.2">
      <c r="A51" s="170" t="s">
        <v>464</v>
      </c>
      <c r="B51" s="170" t="s">
        <v>513</v>
      </c>
      <c r="C51" s="170" t="s">
        <v>52</v>
      </c>
      <c r="D51" s="168">
        <v>0.57367915894483001</v>
      </c>
      <c r="E51" s="168">
        <v>0.58889682716445002</v>
      </c>
      <c r="F51" s="168">
        <v>0.56911797148259002</v>
      </c>
      <c r="G51" s="168">
        <v>0.55090791104085002</v>
      </c>
      <c r="H51" s="168">
        <v>0.51434536543745002</v>
      </c>
      <c r="I51" s="168">
        <v>0.48144036269990997</v>
      </c>
      <c r="J51" s="168">
        <v>0.47534751166717998</v>
      </c>
      <c r="K51" s="168">
        <v>0.46641592364044998</v>
      </c>
      <c r="L51" s="168">
        <v>0.44713223021134002</v>
      </c>
      <c r="M51" s="168">
        <v>0.41261496210062998</v>
      </c>
      <c r="N51" s="168">
        <v>0.43845438058929997</v>
      </c>
      <c r="O51" s="168">
        <v>0.42573793382253999</v>
      </c>
      <c r="P51" s="168">
        <v>0.40408977964366</v>
      </c>
      <c r="Q51" s="168">
        <v>0.40120036417145999</v>
      </c>
      <c r="R51" s="168">
        <v>0.38559374288942</v>
      </c>
      <c r="S51" s="168">
        <v>0.3556384185025</v>
      </c>
      <c r="T51" s="168">
        <v>0.33805254107827998</v>
      </c>
      <c r="U51" s="168">
        <v>0.32424906597913</v>
      </c>
      <c r="V51" s="168">
        <v>0.30115240547976002</v>
      </c>
      <c r="W51" s="168">
        <v>0.30025839613869998</v>
      </c>
      <c r="X51" s="168">
        <v>0.29545306852961001</v>
      </c>
      <c r="Y51" s="168">
        <v>0.28340767212612999</v>
      </c>
      <c r="Z51" s="168">
        <v>0.27571992119192001</v>
      </c>
      <c r="AA51" s="168">
        <v>0.26495878257841998</v>
      </c>
      <c r="AB51" s="168">
        <v>0.25371391739096999</v>
      </c>
      <c r="AC51" s="168">
        <v>0.24409982074605999</v>
      </c>
      <c r="AD51" s="168">
        <v>0.24130538132549001</v>
      </c>
      <c r="AE51" s="168">
        <v>0.23061796821964001</v>
      </c>
      <c r="AF51" s="168">
        <v>0.22216544036742999</v>
      </c>
      <c r="AG51" s="168">
        <v>0.203597689858</v>
      </c>
      <c r="AH51" s="168">
        <v>0.19652415690346001</v>
      </c>
      <c r="AI51" s="168">
        <v>0.19818436226635999</v>
      </c>
      <c r="AJ51" s="168">
        <v>0.18916152538451</v>
      </c>
      <c r="AK51" s="168">
        <v>0.16586276284297</v>
      </c>
      <c r="AL51" s="168">
        <v>0.14897757976699999</v>
      </c>
    </row>
    <row r="52" spans="1:38" x14ac:dyDescent="0.2">
      <c r="A52" s="170" t="s">
        <v>464</v>
      </c>
      <c r="B52" s="170" t="s">
        <v>514</v>
      </c>
      <c r="C52" s="170" t="s">
        <v>2</v>
      </c>
      <c r="D52" s="168">
        <v>0.30087474045005003</v>
      </c>
      <c r="E52" s="168">
        <v>0.28032133633898998</v>
      </c>
      <c r="F52" s="168">
        <v>0.25984466393285999</v>
      </c>
      <c r="G52" s="168">
        <v>0.26002985401280998</v>
      </c>
      <c r="H52" s="168">
        <v>0.2496070430182</v>
      </c>
      <c r="I52" s="168">
        <v>0.24462195302831999</v>
      </c>
      <c r="J52" s="168">
        <v>0.24978845735180999</v>
      </c>
      <c r="K52" s="168">
        <v>0.23691875495552001</v>
      </c>
      <c r="L52" s="168">
        <v>0.23183020642058</v>
      </c>
      <c r="M52" s="168">
        <v>0.21799601039074001</v>
      </c>
      <c r="N52" s="168">
        <v>0.21207457408965999</v>
      </c>
      <c r="O52" s="168">
        <v>0.21203368489766999</v>
      </c>
      <c r="P52" s="168">
        <v>0.20879061955011999</v>
      </c>
      <c r="Q52" s="168">
        <v>0.21182660166393</v>
      </c>
      <c r="R52" s="168">
        <v>0.20592865890650999</v>
      </c>
      <c r="S52" s="168">
        <v>0.19900435031301</v>
      </c>
      <c r="T52" s="168">
        <v>0.19473484655945</v>
      </c>
      <c r="U52" s="168">
        <v>0.18288168799804999</v>
      </c>
      <c r="V52" s="168">
        <v>0.18195833115727</v>
      </c>
      <c r="W52" s="168">
        <v>0.17830043728712</v>
      </c>
      <c r="X52" s="168">
        <v>0.18163844257989001</v>
      </c>
      <c r="Y52" s="168">
        <v>0.16929413920672001</v>
      </c>
      <c r="Z52" s="168">
        <v>0.17104146505217999</v>
      </c>
      <c r="AA52" s="168">
        <v>0.17417079957053</v>
      </c>
      <c r="AB52" s="168">
        <v>0.16232977581963001</v>
      </c>
      <c r="AC52" s="168">
        <v>0.16095403136278</v>
      </c>
      <c r="AD52" s="168">
        <v>0.15821236854262</v>
      </c>
      <c r="AE52" s="168">
        <v>0.15114596964759</v>
      </c>
      <c r="AF52" s="168">
        <v>0.14411563578459</v>
      </c>
      <c r="AG52" s="168">
        <v>0.13311235952517</v>
      </c>
      <c r="AH52" s="168">
        <v>0.12795312674671</v>
      </c>
      <c r="AI52" s="168">
        <v>0.12891704268483001</v>
      </c>
      <c r="AJ52" s="168">
        <v>0.12478990346291</v>
      </c>
      <c r="AK52" s="168">
        <v>0.11211279402604001</v>
      </c>
      <c r="AL52" s="168">
        <v>0.11052035934276</v>
      </c>
    </row>
    <row r="53" spans="1:38" x14ac:dyDescent="0.2">
      <c r="A53" s="170" t="s">
        <v>464</v>
      </c>
      <c r="B53" s="170" t="s">
        <v>515</v>
      </c>
      <c r="C53" s="170" t="s">
        <v>115</v>
      </c>
      <c r="D53" s="168">
        <v>0.38992417089919001</v>
      </c>
      <c r="E53" s="168">
        <v>0.51912957516510005</v>
      </c>
      <c r="F53" s="168">
        <v>0.34638047782824</v>
      </c>
      <c r="G53" s="168">
        <v>0.27784016888188001</v>
      </c>
      <c r="H53" s="168">
        <v>0.38824924896059998</v>
      </c>
      <c r="I53" s="168">
        <v>0.3322214891686</v>
      </c>
      <c r="J53" s="168">
        <v>0.39490329958636</v>
      </c>
      <c r="K53" s="168">
        <v>0.36964814228871001</v>
      </c>
      <c r="L53" s="168">
        <v>0.38047609911732</v>
      </c>
      <c r="M53" s="168">
        <v>0.37506409614109998</v>
      </c>
      <c r="N53" s="168">
        <v>0.22499248589168999</v>
      </c>
      <c r="O53" s="168">
        <v>0.23607501526739999</v>
      </c>
      <c r="P53" s="168">
        <v>0.24728017610391001</v>
      </c>
      <c r="Q53" s="168">
        <v>0.24073916068807</v>
      </c>
      <c r="R53" s="168">
        <v>0.22355504415071001</v>
      </c>
      <c r="S53" s="168">
        <v>0.20232182370528001</v>
      </c>
      <c r="T53" s="168">
        <v>0.16753270692357</v>
      </c>
      <c r="U53" s="168">
        <v>0.16578752570874999</v>
      </c>
      <c r="V53" s="168">
        <v>0.15952088557487001</v>
      </c>
      <c r="W53" s="168">
        <v>0.19352213873429</v>
      </c>
      <c r="X53" s="168">
        <v>0.23765536864428999</v>
      </c>
      <c r="Y53" s="168">
        <v>0.16419272321844</v>
      </c>
      <c r="Z53" s="168">
        <v>0.19565462980661999</v>
      </c>
      <c r="AA53" s="168">
        <v>0.19890010551111001</v>
      </c>
      <c r="AB53" s="168">
        <v>0.18727447089404001</v>
      </c>
      <c r="AC53" s="168">
        <v>0.16123877754297</v>
      </c>
      <c r="AD53" s="168">
        <v>0.13745997789111</v>
      </c>
      <c r="AE53" s="168">
        <v>0.11829828831396</v>
      </c>
      <c r="AF53" s="168">
        <v>0.12275302730265</v>
      </c>
      <c r="AG53" s="168">
        <v>0.13179921642254</v>
      </c>
      <c r="AH53" s="168">
        <v>0.11653262645147</v>
      </c>
      <c r="AI53" s="168">
        <v>0.12266138206681999</v>
      </c>
      <c r="AJ53" s="168">
        <v>0.12334077669255</v>
      </c>
      <c r="AK53" s="168">
        <v>0.11661585653087</v>
      </c>
      <c r="AL53" s="168">
        <v>0.11130987338772</v>
      </c>
    </row>
    <row r="54" spans="1:38" x14ac:dyDescent="0.2">
      <c r="A54" s="170" t="s">
        <v>464</v>
      </c>
      <c r="B54" s="170" t="s">
        <v>516</v>
      </c>
      <c r="C54" s="170" t="s">
        <v>116</v>
      </c>
      <c r="D54" s="168">
        <v>2.7084869993415001E-2</v>
      </c>
      <c r="E54" s="168">
        <v>2.6839387222347001E-2</v>
      </c>
      <c r="F54" s="168">
        <v>2.6476558641211002E-2</v>
      </c>
      <c r="G54" s="168">
        <v>4.6617249142224003E-2</v>
      </c>
      <c r="H54" s="168">
        <v>6.1510511938992998E-2</v>
      </c>
      <c r="I54" s="168">
        <v>6.8688004911708997E-2</v>
      </c>
      <c r="J54" s="168">
        <v>7.3050891159452E-2</v>
      </c>
      <c r="K54" s="168">
        <v>6.8804066231902994E-2</v>
      </c>
      <c r="L54" s="168">
        <v>3.8452494165527998E-2</v>
      </c>
      <c r="M54" s="168">
        <v>6.5779278120585996E-2</v>
      </c>
      <c r="N54" s="168">
        <v>5.6329764794087002E-2</v>
      </c>
      <c r="O54" s="168">
        <v>5.6587478881620003E-2</v>
      </c>
      <c r="P54" s="168">
        <v>5.2713819569156002E-2</v>
      </c>
      <c r="Q54" s="168">
        <v>5.6781613971231999E-2</v>
      </c>
      <c r="R54" s="168">
        <v>5.8260946534756997E-2</v>
      </c>
      <c r="S54" s="168">
        <v>5.6825640309985E-2</v>
      </c>
      <c r="T54" s="168">
        <v>5.7729625164235E-2</v>
      </c>
      <c r="U54" s="168">
        <v>6.6275926789604006E-2</v>
      </c>
      <c r="V54" s="168">
        <v>6.0225534525111001E-2</v>
      </c>
      <c r="W54" s="168">
        <v>6.2140433649934997E-2</v>
      </c>
      <c r="X54" s="168">
        <v>6.4107530318924993E-2</v>
      </c>
      <c r="Y54" s="168">
        <v>4.9347044425010998E-2</v>
      </c>
      <c r="Z54" s="168">
        <v>4.5089854227311002E-2</v>
      </c>
      <c r="AA54" s="168">
        <v>4.9744558063315E-2</v>
      </c>
      <c r="AB54" s="168">
        <v>5.4294577560532999E-2</v>
      </c>
      <c r="AC54" s="168">
        <v>6.0785092854746002E-2</v>
      </c>
      <c r="AD54" s="168">
        <v>6.4295379017444004E-2</v>
      </c>
      <c r="AE54" s="168">
        <v>6.1897226993145003E-2</v>
      </c>
      <c r="AF54" s="168">
        <v>6.2131443649527003E-2</v>
      </c>
      <c r="AG54" s="168">
        <v>7.2079860346168007E-2</v>
      </c>
      <c r="AH54" s="168">
        <v>7.6449939235549005E-2</v>
      </c>
      <c r="AI54" s="168">
        <v>7.1953489298588996E-2</v>
      </c>
      <c r="AJ54" s="168">
        <v>6.9222811984763002E-2</v>
      </c>
      <c r="AK54" s="168">
        <v>6.6988722130919998E-2</v>
      </c>
      <c r="AL54" s="168">
        <v>6.6286811982624996E-2</v>
      </c>
    </row>
    <row r="55" spans="1:38" x14ac:dyDescent="0.2">
      <c r="A55" s="170" t="s">
        <v>464</v>
      </c>
      <c r="B55" s="170" t="s">
        <v>517</v>
      </c>
      <c r="C55" s="170" t="s">
        <v>53</v>
      </c>
      <c r="D55" s="168">
        <v>0.22257889624626001</v>
      </c>
      <c r="E55" s="168">
        <v>0.26396949386914997</v>
      </c>
      <c r="F55" s="168">
        <v>0.23537960244191</v>
      </c>
      <c r="G55" s="168">
        <v>0.24509424392074</v>
      </c>
      <c r="H55" s="168">
        <v>0.24828411687304</v>
      </c>
      <c r="I55" s="168">
        <v>0.22922743058405001</v>
      </c>
      <c r="J55" s="168">
        <v>0.27213582454240998</v>
      </c>
      <c r="K55" s="168">
        <v>0.22897338924534999</v>
      </c>
      <c r="L55" s="168">
        <v>0.20985114405443001</v>
      </c>
      <c r="M55" s="168">
        <v>0.19372930573253</v>
      </c>
      <c r="N55" s="168">
        <v>0.17331447166892999</v>
      </c>
      <c r="O55" s="168">
        <v>0.17683012846391</v>
      </c>
      <c r="P55" s="168">
        <v>0.17447572251999999</v>
      </c>
      <c r="Q55" s="168">
        <v>0.19109380515397001</v>
      </c>
      <c r="R55" s="168">
        <v>0.16856654125584</v>
      </c>
      <c r="S55" s="168">
        <v>0.15413133488271999</v>
      </c>
      <c r="T55" s="168">
        <v>0.17177024490034001</v>
      </c>
      <c r="U55" s="168">
        <v>0.15636046167204001</v>
      </c>
      <c r="V55" s="168">
        <v>0.14749169404245999</v>
      </c>
      <c r="W55" s="168">
        <v>0.14848617347612</v>
      </c>
      <c r="X55" s="168">
        <v>0.14662867057264001</v>
      </c>
      <c r="Y55" s="168">
        <v>0.12960539298773999</v>
      </c>
      <c r="Z55" s="168">
        <v>0.11504230454668</v>
      </c>
      <c r="AA55" s="168">
        <v>0.11857319102375</v>
      </c>
      <c r="AB55" s="168">
        <v>0.10506598886538999</v>
      </c>
      <c r="AC55" s="168">
        <v>9.6856608517850995E-2</v>
      </c>
      <c r="AD55" s="168">
        <v>9.8401649716354997E-2</v>
      </c>
      <c r="AE55" s="168">
        <v>8.9775682508653004E-2</v>
      </c>
      <c r="AF55" s="168">
        <v>8.8115793875314E-2</v>
      </c>
      <c r="AG55" s="168">
        <v>7.7699298397935004E-2</v>
      </c>
      <c r="AH55" s="168">
        <v>7.3081131031645999E-2</v>
      </c>
      <c r="AI55" s="168">
        <v>7.2407098526007005E-2</v>
      </c>
      <c r="AJ55" s="168">
        <v>6.8728338868763006E-2</v>
      </c>
      <c r="AK55" s="168">
        <v>6.1680698925936001E-2</v>
      </c>
      <c r="AL55" s="168">
        <v>5.8041438942833999E-2</v>
      </c>
    </row>
    <row r="56" spans="1:38" x14ac:dyDescent="0.2">
      <c r="A56" s="170" t="s">
        <v>464</v>
      </c>
      <c r="B56" s="170" t="s">
        <v>518</v>
      </c>
      <c r="C56" s="170" t="s">
        <v>117</v>
      </c>
      <c r="D56" s="168">
        <v>0.15302434838022999</v>
      </c>
      <c r="E56" s="168">
        <v>0.15865685628855</v>
      </c>
      <c r="F56" s="168">
        <v>0.16559574904933</v>
      </c>
      <c r="G56" s="168">
        <v>0.15228182582340999</v>
      </c>
      <c r="H56" s="168">
        <v>0.17350313118214999</v>
      </c>
      <c r="I56" s="168">
        <v>0.17454989182364999</v>
      </c>
      <c r="J56" s="168">
        <v>0.17728548130787</v>
      </c>
      <c r="K56" s="168">
        <v>0.18526150108014</v>
      </c>
      <c r="L56" s="168">
        <v>0.19909168408899999</v>
      </c>
      <c r="M56" s="168">
        <v>0.20370537613157</v>
      </c>
      <c r="N56" s="168">
        <v>0.20327745109758</v>
      </c>
      <c r="O56" s="168">
        <v>0.1997826919588</v>
      </c>
      <c r="P56" s="168">
        <v>0.20988031999783999</v>
      </c>
      <c r="Q56" s="168">
        <v>0.19022086246</v>
      </c>
      <c r="R56" s="168">
        <v>0.17193558793010999</v>
      </c>
      <c r="S56" s="168">
        <v>0.16941996274141999</v>
      </c>
      <c r="T56" s="168">
        <v>0.16996582532301999</v>
      </c>
      <c r="U56" s="168">
        <v>0.15957380140548999</v>
      </c>
      <c r="V56" s="168">
        <v>0.15427053559073001</v>
      </c>
      <c r="W56" s="168">
        <v>0.14625629600583001</v>
      </c>
      <c r="X56" s="168">
        <v>0.14230980951319</v>
      </c>
      <c r="Y56" s="168">
        <v>0.13922383223988</v>
      </c>
      <c r="Z56" s="168">
        <v>0.14032090931405999</v>
      </c>
      <c r="AA56" s="168">
        <v>0.13127160072005001</v>
      </c>
      <c r="AB56" s="168">
        <v>0.12379518795949</v>
      </c>
      <c r="AC56" s="168">
        <v>0.12729512474443999</v>
      </c>
      <c r="AD56" s="168">
        <v>0.12426368434469</v>
      </c>
      <c r="AE56" s="168">
        <v>0.11435568019297</v>
      </c>
      <c r="AF56" s="168">
        <v>0.11503595711177</v>
      </c>
      <c r="AG56" s="168">
        <v>0.12179098524418</v>
      </c>
      <c r="AH56" s="168">
        <v>0.12514291566815999</v>
      </c>
      <c r="AI56" s="168">
        <v>0.12094057050265999</v>
      </c>
      <c r="AJ56" s="168">
        <v>0.12439101532279</v>
      </c>
      <c r="AK56" s="168">
        <v>0.12428493240207</v>
      </c>
      <c r="AL56" s="168">
        <v>0.12359848206920999</v>
      </c>
    </row>
    <row r="57" spans="1:38" x14ac:dyDescent="0.2">
      <c r="A57" s="170" t="s">
        <v>464</v>
      </c>
      <c r="B57" s="170" t="s">
        <v>519</v>
      </c>
      <c r="C57" s="170" t="s">
        <v>72</v>
      </c>
      <c r="D57" s="168">
        <v>0.24245548197829001</v>
      </c>
      <c r="E57" s="168">
        <v>0.25571872806416002</v>
      </c>
      <c r="F57" s="168">
        <v>0.28323209208365002</v>
      </c>
      <c r="G57" s="168">
        <v>0.28313629275084001</v>
      </c>
      <c r="H57" s="168">
        <v>0.27944047427654001</v>
      </c>
      <c r="I57" s="168">
        <v>0.27804817734831</v>
      </c>
      <c r="J57" s="168">
        <v>0.25973414091188002</v>
      </c>
      <c r="K57" s="168">
        <v>0.25096518426631997</v>
      </c>
      <c r="L57" s="168">
        <v>0.24423839574426001</v>
      </c>
      <c r="M57" s="168">
        <v>0.24687805758081999</v>
      </c>
      <c r="N57" s="168">
        <v>0.24619413139408999</v>
      </c>
      <c r="O57" s="168">
        <v>0.23327310043466001</v>
      </c>
      <c r="P57" s="168">
        <v>0.23128669671431001</v>
      </c>
      <c r="Q57" s="168">
        <v>0.23368144593536999</v>
      </c>
      <c r="R57" s="168">
        <v>0.22389593240264</v>
      </c>
      <c r="S57" s="168">
        <v>0.22292058913466001</v>
      </c>
      <c r="T57" s="168">
        <v>0.22540557172515999</v>
      </c>
      <c r="U57" s="168">
        <v>0.22569895746113999</v>
      </c>
      <c r="V57" s="168">
        <v>0.22988339233686</v>
      </c>
      <c r="W57" s="168">
        <v>0.23191262474225</v>
      </c>
      <c r="X57" s="168">
        <v>0.22610913940971</v>
      </c>
      <c r="Y57" s="168">
        <v>0.23097297238876</v>
      </c>
      <c r="Z57" s="168">
        <v>0.25351234033295</v>
      </c>
      <c r="AA57" s="168">
        <v>0.25670371945503001</v>
      </c>
      <c r="AB57" s="168">
        <v>0.26233768624032</v>
      </c>
      <c r="AC57" s="168">
        <v>0.26985459019898</v>
      </c>
      <c r="AD57" s="168">
        <v>0.25367683822497</v>
      </c>
      <c r="AE57" s="168">
        <v>0.25859514687476998</v>
      </c>
      <c r="AF57" s="168">
        <v>0.26803515903384001</v>
      </c>
      <c r="AG57" s="168">
        <v>0.27610128107770998</v>
      </c>
      <c r="AH57" s="168">
        <v>0.27505905210054998</v>
      </c>
      <c r="AI57" s="168">
        <v>0.27943087265000999</v>
      </c>
      <c r="AJ57" s="168">
        <v>0.28142355830485999</v>
      </c>
      <c r="AK57" s="168">
        <v>0.27232578961045001</v>
      </c>
      <c r="AL57" s="168">
        <v>0.25720074038485002</v>
      </c>
    </row>
    <row r="58" spans="1:38" x14ac:dyDescent="0.2">
      <c r="A58" s="170" t="s">
        <v>464</v>
      </c>
      <c r="B58" s="170" t="s">
        <v>520</v>
      </c>
      <c r="C58" s="170" t="s">
        <v>118</v>
      </c>
      <c r="D58" s="168">
        <v>0.18410998600440001</v>
      </c>
      <c r="E58" s="168">
        <v>0.17690740011198</v>
      </c>
      <c r="F58" s="168">
        <v>0.18249549071022</v>
      </c>
      <c r="G58" s="168">
        <v>0.17459709741516999</v>
      </c>
      <c r="H58" s="168">
        <v>0.17555166595440999</v>
      </c>
      <c r="I58" s="168">
        <v>0.18844529809478999</v>
      </c>
      <c r="J58" s="168">
        <v>0.21341918524004</v>
      </c>
      <c r="K58" s="168">
        <v>0.21323725978158001</v>
      </c>
      <c r="L58" s="168">
        <v>0.20272776463006001</v>
      </c>
      <c r="M58" s="168">
        <v>0.18836178482797</v>
      </c>
      <c r="N58" s="168">
        <v>0.18933547991116001</v>
      </c>
      <c r="O58" s="168">
        <v>0.20026144369855001</v>
      </c>
      <c r="P58" s="168">
        <v>0.19070217975105999</v>
      </c>
      <c r="Q58" s="168">
        <v>0.19026387749924001</v>
      </c>
      <c r="R58" s="168">
        <v>0.19112632396411999</v>
      </c>
      <c r="S58" s="168">
        <v>0.19556222954374</v>
      </c>
      <c r="T58" s="168">
        <v>0.20113676006514999</v>
      </c>
      <c r="U58" s="168">
        <v>0.20169373332220999</v>
      </c>
      <c r="V58" s="168">
        <v>0.19533907695479</v>
      </c>
      <c r="W58" s="168">
        <v>0.20932548423608999</v>
      </c>
      <c r="X58" s="168">
        <v>0.21749434309999</v>
      </c>
      <c r="Y58" s="168">
        <v>0.20083512733605999</v>
      </c>
      <c r="Z58" s="168">
        <v>0.19155051065278</v>
      </c>
      <c r="AA58" s="168">
        <v>0.19020780118068001</v>
      </c>
      <c r="AB58" s="168">
        <v>0.19269809807923999</v>
      </c>
      <c r="AC58" s="168">
        <v>0.19165508170189</v>
      </c>
      <c r="AD58" s="168">
        <v>0.18759670217555999</v>
      </c>
      <c r="AE58" s="168">
        <v>0.17277753942585</v>
      </c>
      <c r="AF58" s="168">
        <v>0.17580791972717999</v>
      </c>
      <c r="AG58" s="168">
        <v>0.17431530492819999</v>
      </c>
      <c r="AH58" s="168">
        <v>0.16766904849972</v>
      </c>
      <c r="AI58" s="168">
        <v>0.17233237603724</v>
      </c>
      <c r="AJ58" s="168">
        <v>0.17467818684882</v>
      </c>
      <c r="AK58" s="168">
        <v>0.18143532638795001</v>
      </c>
      <c r="AL58" s="168">
        <v>0.18970278592157</v>
      </c>
    </row>
    <row r="59" spans="1:38" x14ac:dyDescent="0.2">
      <c r="A59" s="170" t="s">
        <v>464</v>
      </c>
      <c r="B59" s="170" t="s">
        <v>521</v>
      </c>
      <c r="C59" s="170" t="s">
        <v>119</v>
      </c>
      <c r="D59" s="168">
        <v>0.19572306266365</v>
      </c>
      <c r="E59" s="168">
        <v>0.19813411802788999</v>
      </c>
      <c r="F59" s="168">
        <v>0.19728113144123</v>
      </c>
      <c r="G59" s="168">
        <v>0.19238206302269001</v>
      </c>
      <c r="H59" s="168">
        <v>0.17640197416028</v>
      </c>
      <c r="I59" s="168">
        <v>0.18033620973316</v>
      </c>
      <c r="J59" s="168">
        <v>0.18415491306848999</v>
      </c>
      <c r="K59" s="168">
        <v>0.18575974601056</v>
      </c>
      <c r="L59" s="168">
        <v>0.18576414574608999</v>
      </c>
      <c r="M59" s="168">
        <v>0.18869626943819001</v>
      </c>
      <c r="N59" s="168">
        <v>0.17534943408129999</v>
      </c>
      <c r="O59" s="168">
        <v>0.18695489003773999</v>
      </c>
      <c r="P59" s="168">
        <v>0.18745175829741001</v>
      </c>
      <c r="Q59" s="168">
        <v>0.18527575299940999</v>
      </c>
      <c r="R59" s="168">
        <v>0.19311534650949</v>
      </c>
      <c r="S59" s="168">
        <v>0.2055551499836</v>
      </c>
      <c r="T59" s="168">
        <v>0.20370102806293</v>
      </c>
      <c r="U59" s="168">
        <v>0.20339282195748001</v>
      </c>
      <c r="V59" s="168">
        <v>0.18987364259330999</v>
      </c>
      <c r="W59" s="168">
        <v>0.18886344321731</v>
      </c>
      <c r="X59" s="168">
        <v>0.18082735010306</v>
      </c>
      <c r="Y59" s="168">
        <v>0.18405384833089</v>
      </c>
      <c r="Z59" s="168">
        <v>0.19122270553241</v>
      </c>
      <c r="AA59" s="168">
        <v>0.18375683674029</v>
      </c>
      <c r="AB59" s="168">
        <v>0.18194706629422999</v>
      </c>
      <c r="AC59" s="168">
        <v>0.17904316892448</v>
      </c>
      <c r="AD59" s="168">
        <v>0.17926010603275</v>
      </c>
      <c r="AE59" s="168">
        <v>0.18003432541</v>
      </c>
      <c r="AF59" s="168">
        <v>0.16733822165512</v>
      </c>
      <c r="AG59" s="168">
        <v>0.14666281825335001</v>
      </c>
      <c r="AH59" s="168">
        <v>0.14710455462485</v>
      </c>
      <c r="AI59" s="168">
        <v>0.15135433926482</v>
      </c>
      <c r="AJ59" s="168">
        <v>0.14056801369946001</v>
      </c>
      <c r="AK59" s="168">
        <v>0.14428399717154</v>
      </c>
      <c r="AL59" s="168">
        <v>0.14897578383801</v>
      </c>
    </row>
    <row r="60" spans="1:38" x14ac:dyDescent="0.2">
      <c r="A60" s="170" t="s">
        <v>464</v>
      </c>
      <c r="B60" s="170" t="s">
        <v>522</v>
      </c>
      <c r="C60" s="170" t="s">
        <v>122</v>
      </c>
      <c r="D60" s="168">
        <v>9.2748928339124001E-2</v>
      </c>
      <c r="E60" s="168">
        <v>0.11482512181682</v>
      </c>
      <c r="F60" s="168">
        <v>0.16368018538981</v>
      </c>
      <c r="G60" s="168">
        <v>0.20188288335880999</v>
      </c>
      <c r="H60" s="168">
        <v>0.18824785550344</v>
      </c>
      <c r="I60" s="168">
        <v>0.19906062528908</v>
      </c>
      <c r="J60" s="168">
        <v>0.20057733735191999</v>
      </c>
      <c r="K60" s="168">
        <v>0.17403786369012</v>
      </c>
      <c r="L60" s="168">
        <v>0.12709488005767999</v>
      </c>
      <c r="M60" s="168">
        <v>0.13474292570311</v>
      </c>
      <c r="N60" s="168">
        <v>0.15173358070043</v>
      </c>
      <c r="O60" s="168">
        <v>0.15304696097143999</v>
      </c>
      <c r="P60" s="168">
        <v>0.14659264085939</v>
      </c>
      <c r="Q60" s="168">
        <v>0.14537186043941999</v>
      </c>
      <c r="R60" s="168">
        <v>0.14678143254376</v>
      </c>
      <c r="S60" s="168">
        <v>0.12053014716986001</v>
      </c>
      <c r="T60" s="168">
        <v>0.10943524367302999</v>
      </c>
      <c r="U60" s="168">
        <v>0.10526463223928</v>
      </c>
      <c r="V60" s="168">
        <v>0.11412816734435</v>
      </c>
      <c r="W60" s="168">
        <v>0.10566949229890001</v>
      </c>
      <c r="X60" s="168">
        <v>0.10243609846918</v>
      </c>
      <c r="Y60" s="168">
        <v>9.7230533753288995E-2</v>
      </c>
      <c r="Z60" s="168">
        <v>9.8154879729870997E-2</v>
      </c>
      <c r="AA60" s="168">
        <v>0.10258400139713</v>
      </c>
      <c r="AB60" s="168">
        <v>7.8613796162106994E-2</v>
      </c>
      <c r="AC60" s="168">
        <v>9.6049817871608004E-2</v>
      </c>
      <c r="AD60" s="168">
        <v>9.2462062705232995E-2</v>
      </c>
      <c r="AE60" s="168">
        <v>0.10086511020541999</v>
      </c>
      <c r="AF60" s="168">
        <v>9.9727198848114998E-2</v>
      </c>
      <c r="AG60" s="168">
        <v>9.8755121861993006E-2</v>
      </c>
      <c r="AH60" s="168">
        <v>9.9068979979686E-2</v>
      </c>
      <c r="AI60" s="168">
        <v>0.10207077563512</v>
      </c>
      <c r="AJ60" s="168">
        <v>0.10273181260244001</v>
      </c>
      <c r="AK60" s="168">
        <v>0.10103709875249001</v>
      </c>
      <c r="AL60" s="168">
        <v>0.10285831905695</v>
      </c>
    </row>
    <row r="61" spans="1:38" x14ac:dyDescent="0.2">
      <c r="A61" s="170" t="s">
        <v>464</v>
      </c>
      <c r="B61" s="170" t="s">
        <v>523</v>
      </c>
      <c r="C61" s="170" t="s">
        <v>243</v>
      </c>
    </row>
    <row r="62" spans="1:38" x14ac:dyDescent="0.2">
      <c r="A62" s="170" t="s">
        <v>464</v>
      </c>
      <c r="B62" s="170" t="s">
        <v>524</v>
      </c>
      <c r="C62" s="170" t="s">
        <v>217</v>
      </c>
      <c r="D62" s="168">
        <v>0.18541770914023001</v>
      </c>
      <c r="E62" s="168">
        <v>0.18710673151962001</v>
      </c>
      <c r="F62" s="168">
        <v>0.19165360706189999</v>
      </c>
      <c r="G62" s="168">
        <v>0.18230864111077</v>
      </c>
      <c r="H62" s="168">
        <v>0.18658919904488999</v>
      </c>
      <c r="I62" s="168">
        <v>0.19123990689344</v>
      </c>
      <c r="J62" s="168">
        <v>0.17888181793548999</v>
      </c>
      <c r="K62" s="168">
        <v>0.18620441772592999</v>
      </c>
      <c r="L62" s="168">
        <v>0.18435844624445</v>
      </c>
      <c r="M62" s="168">
        <v>0.19089663260678</v>
      </c>
      <c r="N62" s="168">
        <v>0.19107744212232</v>
      </c>
      <c r="O62" s="168">
        <v>0.18397640256292999</v>
      </c>
      <c r="P62" s="168">
        <v>0.18944368114554999</v>
      </c>
      <c r="Q62" s="168">
        <v>0.18814135568688001</v>
      </c>
      <c r="R62" s="168">
        <v>0.19141273871888001</v>
      </c>
      <c r="S62" s="168">
        <v>0.19288183855728999</v>
      </c>
      <c r="T62" s="168">
        <v>0.18059439078476</v>
      </c>
      <c r="U62" s="168">
        <v>0.18085288563358001</v>
      </c>
      <c r="V62" s="168">
        <v>0.16433980378863999</v>
      </c>
      <c r="W62" s="168">
        <v>0.15083824135202001</v>
      </c>
      <c r="X62" s="168">
        <v>0.14435744799040001</v>
      </c>
      <c r="Y62" s="168">
        <v>0.14617817926502999</v>
      </c>
      <c r="Z62" s="168">
        <v>0.14813312144384999</v>
      </c>
      <c r="AA62" s="168">
        <v>0.13519469332496001</v>
      </c>
      <c r="AB62" s="168">
        <v>0.13258735055283</v>
      </c>
      <c r="AC62" s="168">
        <v>0.1355572388803</v>
      </c>
      <c r="AD62" s="168">
        <v>0.12759605643149999</v>
      </c>
      <c r="AE62" s="168">
        <v>0.13124226167238001</v>
      </c>
      <c r="AF62" s="168">
        <v>0.12513738628495</v>
      </c>
      <c r="AG62" s="168">
        <v>0.11485606177762001</v>
      </c>
      <c r="AH62" s="168">
        <v>0.10873648895248</v>
      </c>
      <c r="AI62" s="168">
        <v>0.11082683488721</v>
      </c>
      <c r="AJ62" s="168">
        <v>0.10681419223417001</v>
      </c>
      <c r="AK62" s="168">
        <v>9.6332370714958995E-2</v>
      </c>
      <c r="AL62" s="168">
        <v>9.3004859456974995E-2</v>
      </c>
    </row>
    <row r="63" spans="1:38" x14ac:dyDescent="0.2">
      <c r="A63" s="170" t="s">
        <v>464</v>
      </c>
      <c r="B63" s="170" t="s">
        <v>525</v>
      </c>
      <c r="C63" s="170" t="s">
        <v>54</v>
      </c>
      <c r="D63" s="168">
        <v>1.3180089109491999</v>
      </c>
      <c r="E63" s="168">
        <v>1.3068871607942001</v>
      </c>
      <c r="F63" s="168">
        <v>1.2075195888068</v>
      </c>
      <c r="G63" s="168">
        <v>1.0541456402311999</v>
      </c>
      <c r="H63" s="168">
        <v>1.1043766170908</v>
      </c>
      <c r="I63" s="168">
        <v>0.96492798662896995</v>
      </c>
      <c r="J63" s="168">
        <v>0.96515322236133005</v>
      </c>
      <c r="K63" s="168">
        <v>0.83613345585176002</v>
      </c>
      <c r="L63" s="168">
        <v>0.71914378946519997</v>
      </c>
      <c r="M63" s="168">
        <v>0.66191517364261998</v>
      </c>
      <c r="N63" s="168">
        <v>0.61511516837056002</v>
      </c>
      <c r="O63" s="168">
        <v>0.59486710277424004</v>
      </c>
      <c r="P63" s="168">
        <v>0.53405861016975997</v>
      </c>
      <c r="Q63" s="168">
        <v>0.55402671982594998</v>
      </c>
      <c r="R63" s="168">
        <v>0.53177907665183</v>
      </c>
      <c r="S63" s="168">
        <v>0.48610549976456002</v>
      </c>
      <c r="T63" s="168">
        <v>0.42882618283268997</v>
      </c>
      <c r="U63" s="168">
        <v>0.47252134754609998</v>
      </c>
      <c r="V63" s="168">
        <v>0.45149722062177</v>
      </c>
      <c r="W63" s="168">
        <v>0.44169545099124002</v>
      </c>
      <c r="X63" s="168">
        <v>0.54922440130812</v>
      </c>
      <c r="Y63" s="168">
        <v>0.51315565972647004</v>
      </c>
      <c r="Z63" s="168">
        <v>0.47048052905269999</v>
      </c>
      <c r="AA63" s="168">
        <v>0.51476918497644997</v>
      </c>
      <c r="AB63" s="168">
        <v>0.47955628295567998</v>
      </c>
      <c r="AC63" s="168">
        <v>0.43511090898248</v>
      </c>
      <c r="AD63" s="168">
        <v>0.41333451528186999</v>
      </c>
      <c r="AE63" s="168">
        <v>0.41745593336629999</v>
      </c>
      <c r="AF63" s="168">
        <v>0.43342897145999998</v>
      </c>
      <c r="AG63" s="168">
        <v>0.27321795036017998</v>
      </c>
      <c r="AH63" s="168">
        <v>0.22074537160004001</v>
      </c>
      <c r="AI63" s="168">
        <v>0.21946491223246001</v>
      </c>
      <c r="AJ63" s="168">
        <v>0.25484286428154002</v>
      </c>
      <c r="AK63" s="168">
        <v>0.20077187751055001</v>
      </c>
      <c r="AL63" s="168">
        <v>0.18681433225227001</v>
      </c>
    </row>
    <row r="64" spans="1:38" x14ac:dyDescent="0.2">
      <c r="A64" s="170" t="s">
        <v>464</v>
      </c>
      <c r="B64" s="170" t="s">
        <v>526</v>
      </c>
      <c r="C64" s="170" t="s">
        <v>124</v>
      </c>
      <c r="D64" s="168">
        <v>5.2549456844306001E-2</v>
      </c>
      <c r="E64" s="168">
        <v>5.6028511637706002E-2</v>
      </c>
      <c r="F64" s="168">
        <v>4.8043590762485003E-2</v>
      </c>
      <c r="G64" s="168">
        <v>5.4051947026876997E-2</v>
      </c>
      <c r="H64" s="168">
        <v>6.0565005354922999E-2</v>
      </c>
      <c r="I64" s="168">
        <v>6.4613459643722004E-2</v>
      </c>
      <c r="J64" s="168">
        <v>6.4808336081856002E-2</v>
      </c>
      <c r="K64" s="168">
        <v>6.5718639188783998E-2</v>
      </c>
      <c r="L64" s="168">
        <v>7.2332577748426996E-2</v>
      </c>
      <c r="M64" s="168">
        <v>6.7893998484290993E-2</v>
      </c>
      <c r="N64" s="168">
        <v>7.0972587094442999E-2</v>
      </c>
      <c r="O64" s="168">
        <v>8.0933271876221999E-2</v>
      </c>
      <c r="P64" s="168">
        <v>8.1958178171018997E-2</v>
      </c>
      <c r="Q64" s="168">
        <v>8.9537382039725E-2</v>
      </c>
      <c r="R64" s="168">
        <v>8.5892141375770004E-2</v>
      </c>
      <c r="S64" s="168">
        <v>7.3349028623783993E-2</v>
      </c>
      <c r="T64" s="168">
        <v>7.0082115607060999E-2</v>
      </c>
      <c r="U64" s="168">
        <v>6.8906347878381999E-2</v>
      </c>
      <c r="V64" s="168">
        <v>6.7222131793699E-2</v>
      </c>
      <c r="W64" s="168">
        <v>6.2191240311502999E-2</v>
      </c>
      <c r="X64" s="168">
        <v>5.5026032972914002E-2</v>
      </c>
      <c r="Y64" s="168">
        <v>5.7243238704664003E-2</v>
      </c>
      <c r="Z64" s="168">
        <v>5.9489935944019003E-2</v>
      </c>
      <c r="AA64" s="168">
        <v>6.2510368915386999E-2</v>
      </c>
      <c r="AB64" s="168">
        <v>6.7354418419411005E-2</v>
      </c>
      <c r="AC64" s="168">
        <v>6.6448789558061994E-2</v>
      </c>
      <c r="AD64" s="168">
        <v>7.2053258852774998E-2</v>
      </c>
      <c r="AE64" s="168">
        <v>6.5117039245532998E-2</v>
      </c>
      <c r="AF64" s="168">
        <v>6.7091301045029E-2</v>
      </c>
      <c r="AG64" s="168">
        <v>6.5502463544990994E-2</v>
      </c>
      <c r="AH64" s="168">
        <v>6.0200723287953999E-2</v>
      </c>
      <c r="AI64" s="168">
        <v>6.0396516281619003E-2</v>
      </c>
      <c r="AJ64" s="168">
        <v>5.5064723957261003E-2</v>
      </c>
      <c r="AK64" s="168">
        <v>5.3578681221552002E-2</v>
      </c>
      <c r="AL64" s="168">
        <v>5.0494831062963E-2</v>
      </c>
    </row>
    <row r="65" spans="1:38" x14ac:dyDescent="0.2">
      <c r="A65" s="170" t="s">
        <v>464</v>
      </c>
      <c r="B65" s="170" t="s">
        <v>527</v>
      </c>
      <c r="C65" s="170" t="s">
        <v>55</v>
      </c>
      <c r="D65" s="168">
        <v>0.29056117841783002</v>
      </c>
      <c r="E65" s="168">
        <v>0.31247546975163998</v>
      </c>
      <c r="F65" s="168">
        <v>0.30718144959360999</v>
      </c>
      <c r="G65" s="168">
        <v>0.31689054051988003</v>
      </c>
      <c r="H65" s="168">
        <v>0.34182429324253</v>
      </c>
      <c r="I65" s="168">
        <v>0.31028509802525001</v>
      </c>
      <c r="J65" s="168">
        <v>0.33083898562663</v>
      </c>
      <c r="K65" s="168">
        <v>0.30044342817094</v>
      </c>
      <c r="L65" s="168">
        <v>0.2703689776546</v>
      </c>
      <c r="M65" s="168">
        <v>0.25619712853155002</v>
      </c>
      <c r="N65" s="168">
        <v>0.23662297984170999</v>
      </c>
      <c r="O65" s="168">
        <v>0.25477225625659999</v>
      </c>
      <c r="P65" s="168">
        <v>0.25902192719235001</v>
      </c>
      <c r="Q65" s="168">
        <v>0.28624277456731001</v>
      </c>
      <c r="R65" s="168">
        <v>0.26169620523198001</v>
      </c>
      <c r="S65" s="168">
        <v>0.21050338951846001</v>
      </c>
      <c r="T65" s="168">
        <v>0.24270381423241999</v>
      </c>
      <c r="U65" s="168">
        <v>0.22456548215482999</v>
      </c>
      <c r="V65" s="168">
        <v>0.19584141135291</v>
      </c>
      <c r="W65" s="168">
        <v>0.20326455630785001</v>
      </c>
      <c r="X65" s="168">
        <v>0.22727983587542999</v>
      </c>
      <c r="Y65" s="168">
        <v>0.19627072529719</v>
      </c>
      <c r="Z65" s="168">
        <v>0.17912412958856</v>
      </c>
      <c r="AA65" s="168">
        <v>0.18436932167574999</v>
      </c>
      <c r="AB65" s="168">
        <v>0.17174372547301001</v>
      </c>
      <c r="AC65" s="168">
        <v>0.15896292601924999</v>
      </c>
      <c r="AD65" s="168">
        <v>0.16452108324118001</v>
      </c>
      <c r="AE65" s="168">
        <v>0.15034788377649</v>
      </c>
      <c r="AF65" s="168">
        <v>0.15297169476076</v>
      </c>
      <c r="AG65" s="168">
        <v>0.14044145958112</v>
      </c>
      <c r="AH65" s="168">
        <v>0.12880043211787001</v>
      </c>
      <c r="AI65" s="168">
        <v>0.12492948267068001</v>
      </c>
      <c r="AJ65" s="168">
        <v>0.11708119197619</v>
      </c>
      <c r="AK65" s="168">
        <v>0.10470961328632999</v>
      </c>
      <c r="AL65" s="168">
        <v>9.9177492119981003E-2</v>
      </c>
    </row>
    <row r="66" spans="1:38" x14ac:dyDescent="0.2">
      <c r="A66" s="170" t="s">
        <v>464</v>
      </c>
      <c r="B66" s="170" t="s">
        <v>528</v>
      </c>
      <c r="C66" s="170" t="s">
        <v>127</v>
      </c>
      <c r="D66" s="168">
        <v>0.16042728699799</v>
      </c>
      <c r="E66" s="168">
        <v>0.14488906640067001</v>
      </c>
      <c r="F66" s="168">
        <v>0.15304221928892001</v>
      </c>
      <c r="G66" s="168">
        <v>0.16196482482895999</v>
      </c>
      <c r="H66" s="168">
        <v>0.16118620691970001</v>
      </c>
      <c r="I66" s="168">
        <v>0.1558721871962</v>
      </c>
      <c r="J66" s="168">
        <v>0.15562056533499999</v>
      </c>
      <c r="K66" s="168">
        <v>0.16436708856710999</v>
      </c>
      <c r="L66" s="168">
        <v>0.16084623620124999</v>
      </c>
      <c r="M66" s="168">
        <v>0.15820461063673</v>
      </c>
      <c r="N66" s="168">
        <v>0.18208757872921</v>
      </c>
      <c r="O66" s="168">
        <v>0.19339816378940999</v>
      </c>
      <c r="P66" s="168">
        <v>0.15506096737333999</v>
      </c>
      <c r="Q66" s="168">
        <v>0.18100058340632</v>
      </c>
      <c r="R66" s="168">
        <v>0.22301364872248</v>
      </c>
      <c r="S66" s="168">
        <v>0.19369391997711</v>
      </c>
      <c r="T66" s="168">
        <v>0.20444549334229001</v>
      </c>
      <c r="U66" s="168">
        <v>0.19105074089242</v>
      </c>
      <c r="V66" s="168">
        <v>0.14168143336526001</v>
      </c>
      <c r="W66" s="168">
        <v>0.11829098216299</v>
      </c>
      <c r="X66" s="168">
        <v>0.18327845917699001</v>
      </c>
      <c r="Y66" s="168">
        <v>0.13100335235457</v>
      </c>
      <c r="Z66" s="168">
        <v>0.12500218102800001</v>
      </c>
      <c r="AA66" s="168">
        <v>0.13598480636207</v>
      </c>
      <c r="AB66" s="168">
        <v>0.14628330001392001</v>
      </c>
      <c r="AC66" s="168">
        <v>0.14512659994110999</v>
      </c>
      <c r="AD66" s="168">
        <v>0.13949615250023001</v>
      </c>
      <c r="AE66" s="168">
        <v>0.12809204022099999</v>
      </c>
      <c r="AF66" s="168">
        <v>0.13254673555377</v>
      </c>
      <c r="AG66" s="168">
        <v>0.13042535296711999</v>
      </c>
      <c r="AH66" s="168">
        <v>0.10432417401360999</v>
      </c>
      <c r="AI66" s="168">
        <v>0.13707667169679999</v>
      </c>
      <c r="AJ66" s="168">
        <v>0.12223684740412</v>
      </c>
      <c r="AK66" s="168">
        <v>0.11395844813128</v>
      </c>
      <c r="AL66" s="168">
        <v>0.11519737046749</v>
      </c>
    </row>
    <row r="67" spans="1:38" x14ac:dyDescent="0.2">
      <c r="A67" s="170" t="s">
        <v>464</v>
      </c>
      <c r="B67" s="170" t="s">
        <v>529</v>
      </c>
      <c r="C67" s="170" t="s">
        <v>125</v>
      </c>
    </row>
    <row r="68" spans="1:38" x14ac:dyDescent="0.2">
      <c r="A68" s="170" t="s">
        <v>464</v>
      </c>
      <c r="B68" s="170" t="s">
        <v>530</v>
      </c>
      <c r="C68" s="170" t="s">
        <v>128</v>
      </c>
      <c r="D68" s="168">
        <v>0.17094158845640001</v>
      </c>
      <c r="E68" s="168">
        <v>0.17984302478315001</v>
      </c>
      <c r="F68" s="168">
        <v>0.17136538733459999</v>
      </c>
      <c r="G68" s="168">
        <v>0.16345789075278</v>
      </c>
      <c r="H68" s="168">
        <v>0.15783176984165001</v>
      </c>
      <c r="I68" s="168">
        <v>0.15803345752275999</v>
      </c>
      <c r="J68" s="168">
        <v>0.16184580550822</v>
      </c>
      <c r="K68" s="168">
        <v>0.15455839765820001</v>
      </c>
      <c r="L68" s="168">
        <v>0.15785759086952</v>
      </c>
      <c r="M68" s="168">
        <v>0.15033742231312</v>
      </c>
      <c r="N68" s="168">
        <v>0.14329253965797001</v>
      </c>
      <c r="O68" s="168">
        <v>0.14206635694231001</v>
      </c>
      <c r="P68" s="168">
        <v>0.13868824489109999</v>
      </c>
      <c r="Q68" s="168">
        <v>0.13904432050978999</v>
      </c>
      <c r="R68" s="168">
        <v>0.13551179258682</v>
      </c>
      <c r="S68" s="168">
        <v>0.13373919165918999</v>
      </c>
      <c r="T68" s="168">
        <v>0.12677378715042001</v>
      </c>
      <c r="U68" s="168">
        <v>0.12141743715549</v>
      </c>
      <c r="V68" s="168">
        <v>0.11869590524949</v>
      </c>
      <c r="W68" s="168">
        <v>0.11811129320798</v>
      </c>
      <c r="X68" s="168">
        <v>0.11809277341591</v>
      </c>
      <c r="Y68" s="168">
        <v>0.1111303836672</v>
      </c>
      <c r="Z68" s="168">
        <v>0.1113332976691</v>
      </c>
      <c r="AA68" s="168">
        <v>0.10899738371155999</v>
      </c>
      <c r="AB68" s="168">
        <v>9.7969902989678004E-2</v>
      </c>
      <c r="AC68" s="168">
        <v>9.8478270778337998E-2</v>
      </c>
      <c r="AD68" s="168">
        <v>9.8408672054443994E-2</v>
      </c>
      <c r="AE68" s="168">
        <v>9.7533400400494005E-2</v>
      </c>
      <c r="AF68" s="168">
        <v>9.3076140039012004E-2</v>
      </c>
      <c r="AG68" s="168">
        <v>8.9658923780625996E-2</v>
      </c>
      <c r="AH68" s="168">
        <v>8.6121714075577005E-2</v>
      </c>
      <c r="AI68" s="168">
        <v>8.8888914518879994E-2</v>
      </c>
      <c r="AJ68" s="168">
        <v>8.4191680813979999E-2</v>
      </c>
      <c r="AK68" s="168">
        <v>7.7032736741738994E-2</v>
      </c>
      <c r="AL68" s="168">
        <v>7.3616653318503006E-2</v>
      </c>
    </row>
    <row r="69" spans="1:38" x14ac:dyDescent="0.2">
      <c r="A69" s="170" t="s">
        <v>464</v>
      </c>
      <c r="B69" s="170" t="s">
        <v>531</v>
      </c>
      <c r="C69" s="170" t="s">
        <v>126</v>
      </c>
    </row>
    <row r="70" spans="1:38" x14ac:dyDescent="0.2">
      <c r="A70" s="170" t="s">
        <v>464</v>
      </c>
      <c r="B70" s="170" t="s">
        <v>532</v>
      </c>
      <c r="C70" s="170" t="s">
        <v>131</v>
      </c>
      <c r="D70" s="168">
        <v>0.26265177378094001</v>
      </c>
      <c r="E70" s="168">
        <v>0.19790046537306</v>
      </c>
      <c r="F70" s="168">
        <v>0.20578397065719001</v>
      </c>
      <c r="G70" s="168">
        <v>0.20238375540521999</v>
      </c>
      <c r="H70" s="168">
        <v>0.19372573103046001</v>
      </c>
      <c r="I70" s="168">
        <v>0.20739792048846001</v>
      </c>
      <c r="J70" s="168">
        <v>0.22350471851233999</v>
      </c>
      <c r="K70" s="168">
        <v>0.20190348827877999</v>
      </c>
      <c r="L70" s="168">
        <v>0.22331414939308</v>
      </c>
      <c r="M70" s="168">
        <v>0.23342435296267999</v>
      </c>
      <c r="N70" s="168">
        <v>0.23839290055928</v>
      </c>
      <c r="O70" s="168">
        <v>0.23825244202529</v>
      </c>
      <c r="P70" s="168">
        <v>0.22932025273828999</v>
      </c>
      <c r="Q70" s="168">
        <v>0.25443405621733001</v>
      </c>
      <c r="R70" s="168">
        <v>0.22801491270308999</v>
      </c>
      <c r="S70" s="168">
        <v>0.21424382599649</v>
      </c>
      <c r="T70" s="168">
        <v>0.19682243783652001</v>
      </c>
      <c r="U70" s="168">
        <v>0.16837342315262999</v>
      </c>
      <c r="V70" s="168">
        <v>0.18569354784422001</v>
      </c>
      <c r="W70" s="168">
        <v>0.183098046258</v>
      </c>
      <c r="X70" s="168">
        <v>0.1869515212615</v>
      </c>
      <c r="Y70" s="168">
        <v>0.17052222895579999</v>
      </c>
      <c r="Z70" s="168">
        <v>0.16396326547133999</v>
      </c>
      <c r="AA70" s="168">
        <v>0.16015660213937</v>
      </c>
      <c r="AB70" s="168">
        <v>0.15831792800919001</v>
      </c>
      <c r="AC70" s="168">
        <v>0.15664223983252001</v>
      </c>
      <c r="AD70" s="168">
        <v>0.15623618713647</v>
      </c>
      <c r="AE70" s="168">
        <v>0.13629627719342999</v>
      </c>
      <c r="AF70" s="168">
        <v>0.12721703075143001</v>
      </c>
      <c r="AG70" s="168">
        <v>0.12788984351658</v>
      </c>
      <c r="AH70" s="168">
        <v>0.12742412012384</v>
      </c>
      <c r="AI70" s="168">
        <v>0.12185521214816999</v>
      </c>
      <c r="AJ70" s="168">
        <v>0.12308143529270001</v>
      </c>
      <c r="AK70" s="168">
        <v>0.11018354549820999</v>
      </c>
      <c r="AL70" s="168">
        <v>0.10852694807504</v>
      </c>
    </row>
    <row r="71" spans="1:38" x14ac:dyDescent="0.2">
      <c r="A71" s="170" t="s">
        <v>464</v>
      </c>
      <c r="B71" s="170" t="s">
        <v>533</v>
      </c>
      <c r="C71" s="170" t="s">
        <v>238</v>
      </c>
      <c r="D71" s="168">
        <v>0.29663644567061997</v>
      </c>
      <c r="E71" s="168">
        <v>0.30464482059941</v>
      </c>
      <c r="F71" s="168">
        <v>0.29660938214051003</v>
      </c>
      <c r="G71" s="168">
        <v>0.28137777624010002</v>
      </c>
      <c r="H71" s="168">
        <v>0.26733437146728001</v>
      </c>
      <c r="I71" s="168">
        <v>0.25766064466916</v>
      </c>
      <c r="J71" s="168">
        <v>0.26000889134586003</v>
      </c>
      <c r="K71" s="168">
        <v>0.23868784496404</v>
      </c>
      <c r="L71" s="168">
        <v>0.23111489342149999</v>
      </c>
      <c r="M71" s="168">
        <v>0.22286412638080999</v>
      </c>
      <c r="N71" s="168">
        <v>0.21671246941613001</v>
      </c>
      <c r="O71" s="168">
        <v>0.21554725394724999</v>
      </c>
      <c r="P71" s="168">
        <v>0.20574588710583</v>
      </c>
      <c r="Q71" s="168">
        <v>0.20440726125531999</v>
      </c>
      <c r="R71" s="168">
        <v>0.19965897820539</v>
      </c>
      <c r="S71" s="168">
        <v>0.19377664338662001</v>
      </c>
      <c r="T71" s="168">
        <v>0.18940833901709</v>
      </c>
      <c r="U71" s="168">
        <v>0.18142812007949</v>
      </c>
      <c r="V71" s="168">
        <v>0.17642615378297</v>
      </c>
      <c r="W71" s="168">
        <v>0.16749764623284</v>
      </c>
      <c r="X71" s="168">
        <v>0.16969399703436999</v>
      </c>
      <c r="Y71" s="168">
        <v>0.15386474695346</v>
      </c>
      <c r="Z71" s="168">
        <v>0.15889978722449999</v>
      </c>
      <c r="AA71" s="168">
        <v>0.15246838719406</v>
      </c>
      <c r="AB71" s="168">
        <v>0.13531741752689</v>
      </c>
      <c r="AC71" s="168">
        <v>0.12783409957575001</v>
      </c>
      <c r="AD71" s="168">
        <v>0.11817878376966</v>
      </c>
      <c r="AE71" s="168">
        <v>0.1118450879329</v>
      </c>
      <c r="AF71" s="168">
        <v>0.10831660194975</v>
      </c>
      <c r="AG71" s="168">
        <v>0.10234634126543</v>
      </c>
      <c r="AH71" s="168">
        <v>0.10159970765961</v>
      </c>
      <c r="AI71" s="168">
        <v>9.8907293173064001E-2</v>
      </c>
      <c r="AJ71" s="168">
        <v>9.0734888980615006E-2</v>
      </c>
      <c r="AK71" s="168">
        <v>8.4756422688751998E-2</v>
      </c>
      <c r="AL71" s="168">
        <v>8.0431728492989005E-2</v>
      </c>
    </row>
    <row r="72" spans="1:38" x14ac:dyDescent="0.2">
      <c r="A72" s="170" t="s">
        <v>464</v>
      </c>
      <c r="B72" s="170" t="s">
        <v>534</v>
      </c>
      <c r="C72" s="170" t="s">
        <v>132</v>
      </c>
      <c r="D72" s="168">
        <v>0.55605159040917995</v>
      </c>
      <c r="E72" s="168">
        <v>0.54377688911559996</v>
      </c>
      <c r="F72" s="168">
        <v>0.77595045515275995</v>
      </c>
      <c r="G72" s="168">
        <v>0.87856004205069005</v>
      </c>
      <c r="H72" s="168">
        <v>0.63942732898874999</v>
      </c>
      <c r="I72" s="168">
        <v>0.48629872662183998</v>
      </c>
      <c r="J72" s="168">
        <v>0.35405359987274998</v>
      </c>
      <c r="K72" s="168">
        <v>0.28094520657319</v>
      </c>
      <c r="L72" s="168">
        <v>0.24709643551724</v>
      </c>
      <c r="M72" s="168">
        <v>0.21400197940040999</v>
      </c>
      <c r="N72" s="168">
        <v>0.22405295429059</v>
      </c>
      <c r="O72" s="168">
        <v>0.15907578791533999</v>
      </c>
      <c r="P72" s="168">
        <v>0.13972426680284</v>
      </c>
      <c r="Q72" s="168">
        <v>0.13850305029064999</v>
      </c>
      <c r="R72" s="168">
        <v>0.14271710186670999</v>
      </c>
      <c r="S72" s="168">
        <v>0.15036425719609001</v>
      </c>
      <c r="T72" s="168">
        <v>0.15679913658212</v>
      </c>
      <c r="U72" s="168">
        <v>0.16169810767265999</v>
      </c>
      <c r="V72" s="168">
        <v>0.13597646459059001</v>
      </c>
      <c r="W72" s="168">
        <v>0.16076140769601999</v>
      </c>
      <c r="X72" s="168">
        <v>0.14759410586534</v>
      </c>
      <c r="Y72" s="168">
        <v>0.16430948026313999</v>
      </c>
      <c r="Z72" s="168">
        <v>0.16817090769942999</v>
      </c>
      <c r="AA72" s="168">
        <v>0.17688760858314001</v>
      </c>
      <c r="AB72" s="168">
        <v>0.18277317076701999</v>
      </c>
      <c r="AC72" s="168">
        <v>0.19134201090255001</v>
      </c>
      <c r="AD72" s="168">
        <v>0.19153091940738001</v>
      </c>
      <c r="AE72" s="168">
        <v>0.18453999360312001</v>
      </c>
      <c r="AF72" s="168">
        <v>0.17346399094086001</v>
      </c>
      <c r="AG72" s="168">
        <v>0.1762191806708</v>
      </c>
      <c r="AH72" s="168">
        <v>0.18202216916999001</v>
      </c>
      <c r="AI72" s="168">
        <v>0.17595212572381</v>
      </c>
      <c r="AJ72" s="168">
        <v>0.17296081460164001</v>
      </c>
      <c r="AK72" s="168">
        <v>0.16151039502572001</v>
      </c>
      <c r="AL72" s="168">
        <v>0.14662563072591001</v>
      </c>
    </row>
    <row r="73" spans="1:38" x14ac:dyDescent="0.2">
      <c r="A73" s="170" t="s">
        <v>464</v>
      </c>
      <c r="B73" s="170" t="s">
        <v>535</v>
      </c>
      <c r="C73" s="170" t="s">
        <v>133</v>
      </c>
      <c r="D73" s="168">
        <v>7.3012551744759999E-2</v>
      </c>
      <c r="E73" s="168">
        <v>6.4296506107606996E-2</v>
      </c>
      <c r="F73" s="168">
        <v>7.3075163561264006E-2</v>
      </c>
      <c r="G73" s="168">
        <v>7.1901834769307005E-2</v>
      </c>
      <c r="H73" s="168">
        <v>7.4090511920036004E-2</v>
      </c>
      <c r="I73" s="168">
        <v>7.6469987784514998E-2</v>
      </c>
      <c r="J73" s="168">
        <v>7.9364950860343994E-2</v>
      </c>
      <c r="K73" s="168">
        <v>8.0103625113446E-2</v>
      </c>
      <c r="L73" s="168">
        <v>0.10389133238645</v>
      </c>
      <c r="M73" s="168">
        <v>0.10859936986183</v>
      </c>
      <c r="N73" s="168">
        <v>9.2090991119038998E-2</v>
      </c>
      <c r="O73" s="168">
        <v>9.5707086251040005E-2</v>
      </c>
      <c r="P73" s="168">
        <v>0.1081571625133</v>
      </c>
      <c r="Q73" s="168">
        <v>9.6491586892295006E-2</v>
      </c>
      <c r="R73" s="168">
        <v>8.5144338969337999E-2</v>
      </c>
      <c r="S73" s="168">
        <v>8.5057375608146996E-2</v>
      </c>
      <c r="T73" s="168">
        <v>9.7208812026612995E-2</v>
      </c>
      <c r="U73" s="168">
        <v>9.8354546776734997E-2</v>
      </c>
      <c r="V73" s="168">
        <v>8.5456156492547994E-2</v>
      </c>
      <c r="W73" s="168">
        <v>9.3441137926824999E-2</v>
      </c>
      <c r="X73" s="168">
        <v>9.7164584545634994E-2</v>
      </c>
      <c r="Y73" s="168">
        <v>9.1813327649784005E-2</v>
      </c>
      <c r="Z73" s="168">
        <v>0.10140289602232</v>
      </c>
      <c r="AA73" s="168">
        <v>0.10051223284532</v>
      </c>
      <c r="AB73" s="168">
        <v>9.4151564975547997E-2</v>
      </c>
      <c r="AC73" s="168">
        <v>9.7015106493215E-2</v>
      </c>
      <c r="AD73" s="168">
        <v>9.6430403553740995E-2</v>
      </c>
      <c r="AE73" s="168">
        <v>9.6589584470438999E-2</v>
      </c>
      <c r="AF73" s="168">
        <v>9.976702010098E-2</v>
      </c>
      <c r="AG73" s="168">
        <v>9.9668448328950998E-2</v>
      </c>
      <c r="AH73" s="168">
        <v>0.11221165191140001</v>
      </c>
      <c r="AI73" s="168">
        <v>0.11398474391174</v>
      </c>
      <c r="AJ73" s="168">
        <v>0.10665152344643</v>
      </c>
      <c r="AK73" s="168">
        <v>0.10095621502842</v>
      </c>
      <c r="AL73" s="168">
        <v>9.9418256364976004E-2</v>
      </c>
    </row>
    <row r="74" spans="1:38" x14ac:dyDescent="0.2">
      <c r="A74" s="170" t="s">
        <v>464</v>
      </c>
      <c r="B74" s="170" t="s">
        <v>536</v>
      </c>
      <c r="C74" s="170" t="s">
        <v>134</v>
      </c>
      <c r="D74" s="168">
        <v>0.21867554487980001</v>
      </c>
      <c r="E74" s="168">
        <v>0.31296986565742002</v>
      </c>
      <c r="F74" s="168">
        <v>0.37082958613460998</v>
      </c>
      <c r="G74" s="168">
        <v>0.36791327676438002</v>
      </c>
      <c r="H74" s="168">
        <v>0.41667162134633001</v>
      </c>
      <c r="I74" s="168">
        <v>0.39526327132731998</v>
      </c>
      <c r="J74" s="168">
        <v>0.39282112426218002</v>
      </c>
      <c r="K74" s="168">
        <v>0.3814646733839</v>
      </c>
      <c r="L74" s="168">
        <v>0.38690216969916003</v>
      </c>
      <c r="M74" s="168">
        <v>0.38819495164341999</v>
      </c>
      <c r="N74" s="168">
        <v>0.38941133416633</v>
      </c>
      <c r="O74" s="168">
        <v>0.38690863611211002</v>
      </c>
      <c r="P74" s="168">
        <v>0.38374705742356002</v>
      </c>
      <c r="Q74" s="168">
        <v>0.37715716749945</v>
      </c>
      <c r="R74" s="168">
        <v>0.39795954883329998</v>
      </c>
      <c r="S74" s="168">
        <v>0.40232545303051997</v>
      </c>
      <c r="T74" s="168">
        <v>0.41028062305781998</v>
      </c>
      <c r="U74" s="168">
        <v>0.39342146353627999</v>
      </c>
      <c r="V74" s="168">
        <v>0.40638152097987001</v>
      </c>
      <c r="W74" s="168">
        <v>0.46500135891886002</v>
      </c>
      <c r="X74" s="168">
        <v>0.45890031982272</v>
      </c>
      <c r="Y74" s="168">
        <v>0.44092063515263002</v>
      </c>
      <c r="Z74" s="168">
        <v>0.44608164189205002</v>
      </c>
      <c r="AA74" s="168">
        <v>0.45941345741222001</v>
      </c>
      <c r="AB74" s="168">
        <v>0.48375610381815998</v>
      </c>
      <c r="AC74" s="168">
        <v>0.51866670995304998</v>
      </c>
      <c r="AD74" s="168">
        <v>0.49347586445420999</v>
      </c>
      <c r="AE74" s="168">
        <v>0.47833216611572998</v>
      </c>
      <c r="AF74" s="168">
        <v>0.47894332595966999</v>
      </c>
      <c r="AG74" s="168">
        <v>0.47932444937042001</v>
      </c>
      <c r="AH74" s="168">
        <v>0.46031171805359999</v>
      </c>
      <c r="AI74" s="168">
        <v>0.46375414580008001</v>
      </c>
      <c r="AJ74" s="168">
        <v>0.45949977129959002</v>
      </c>
      <c r="AK74" s="168">
        <v>0.45482824753524997</v>
      </c>
      <c r="AL74" s="168">
        <v>0.45908181152796002</v>
      </c>
    </row>
    <row r="75" spans="1:38" x14ac:dyDescent="0.2">
      <c r="A75" s="170" t="s">
        <v>464</v>
      </c>
      <c r="B75" s="170" t="s">
        <v>537</v>
      </c>
      <c r="C75" s="170" t="s">
        <v>139</v>
      </c>
      <c r="D75" s="168">
        <v>6.9892104054086995E-2</v>
      </c>
      <c r="E75" s="168">
        <v>6.6388163255370003E-2</v>
      </c>
      <c r="F75" s="168">
        <v>5.7511916032881999E-2</v>
      </c>
      <c r="G75" s="168">
        <v>5.6391808088763998E-2</v>
      </c>
      <c r="H75" s="168">
        <v>5.5116710785358E-2</v>
      </c>
      <c r="I75" s="168">
        <v>5.3701939310723999E-2</v>
      </c>
      <c r="J75" s="168">
        <v>5.3177161407392003E-2</v>
      </c>
      <c r="K75" s="168">
        <v>5.0813345955010997E-2</v>
      </c>
      <c r="L75" s="168">
        <v>5.0954985148646999E-2</v>
      </c>
      <c r="M75" s="168">
        <v>5.1353295996400997E-2</v>
      </c>
      <c r="N75" s="168">
        <v>7.3454409068090004E-2</v>
      </c>
      <c r="O75" s="168">
        <v>7.6459527234738006E-2</v>
      </c>
      <c r="P75" s="168">
        <v>7.8360663667680006E-2</v>
      </c>
      <c r="Q75" s="168">
        <v>8.1964112069785003E-2</v>
      </c>
      <c r="R75" s="168">
        <v>8.1521542534357005E-2</v>
      </c>
      <c r="S75" s="168">
        <v>7.5770106154069997E-2</v>
      </c>
      <c r="T75" s="168">
        <v>7.9341083278445995E-2</v>
      </c>
      <c r="U75" s="168">
        <v>7.7603231568403999E-2</v>
      </c>
      <c r="V75" s="168">
        <v>7.9219603779127998E-2</v>
      </c>
      <c r="W75" s="168">
        <v>8.5007878672495998E-2</v>
      </c>
      <c r="X75" s="168">
        <v>9.3058243537693999E-2</v>
      </c>
      <c r="Y75" s="168">
        <v>9.3138626561662996E-2</v>
      </c>
      <c r="Z75" s="168">
        <v>8.3215581821512993E-2</v>
      </c>
      <c r="AA75" s="168">
        <v>7.2367203981844999E-2</v>
      </c>
      <c r="AB75" s="168">
        <v>7.2971761956746997E-2</v>
      </c>
      <c r="AC75" s="168">
        <v>8.4906916697082002E-2</v>
      </c>
      <c r="AD75" s="168">
        <v>8.6295568387825997E-2</v>
      </c>
      <c r="AE75" s="168">
        <v>7.9220250769452993E-2</v>
      </c>
      <c r="AF75" s="168">
        <v>8.5221962417083005E-2</v>
      </c>
      <c r="AG75" s="168">
        <v>0.10381966848856</v>
      </c>
      <c r="AH75" s="168">
        <v>0.11108904499702001</v>
      </c>
      <c r="AI75" s="168">
        <v>9.9055334109712997E-2</v>
      </c>
      <c r="AJ75" s="168">
        <v>9.7956258282840006E-2</v>
      </c>
      <c r="AK75" s="168">
        <v>8.9356846679671004E-2</v>
      </c>
      <c r="AL75" s="168">
        <v>8.7241008813510004E-2</v>
      </c>
    </row>
    <row r="76" spans="1:38" x14ac:dyDescent="0.2">
      <c r="A76" s="170" t="s">
        <v>464</v>
      </c>
      <c r="B76" s="170" t="s">
        <v>538</v>
      </c>
      <c r="C76" s="170" t="s">
        <v>137</v>
      </c>
    </row>
    <row r="77" spans="1:38" x14ac:dyDescent="0.2">
      <c r="A77" s="170" t="s">
        <v>464</v>
      </c>
      <c r="B77" s="170" t="s">
        <v>539</v>
      </c>
      <c r="C77" s="170" t="s">
        <v>227</v>
      </c>
      <c r="D77" s="168">
        <v>4.3799065483249001E-2</v>
      </c>
      <c r="E77" s="168">
        <v>5.3194714134689E-2</v>
      </c>
      <c r="F77" s="168">
        <v>4.3674518085774001E-2</v>
      </c>
      <c r="G77" s="168">
        <v>4.4412695035215999E-2</v>
      </c>
      <c r="H77" s="168">
        <v>5.0912954536519998E-2</v>
      </c>
      <c r="I77" s="168">
        <v>4.8199559151244999E-2</v>
      </c>
      <c r="J77" s="168">
        <v>4.8843366731939002E-2</v>
      </c>
      <c r="K77" s="168">
        <v>4.6257217141990999E-2</v>
      </c>
      <c r="L77" s="168">
        <v>4.8704165965195001E-2</v>
      </c>
      <c r="M77" s="168">
        <v>4.7757461786576E-2</v>
      </c>
      <c r="N77" s="168">
        <v>6.8810261413075002E-2</v>
      </c>
      <c r="O77" s="168">
        <v>7.2865018666511003E-2</v>
      </c>
      <c r="P77" s="168">
        <v>7.8214782640474004E-2</v>
      </c>
      <c r="Q77" s="168">
        <v>7.4576172268456004E-2</v>
      </c>
      <c r="R77" s="168">
        <v>7.2128176506601999E-2</v>
      </c>
      <c r="S77" s="168">
        <v>7.5010298468744005E-2</v>
      </c>
      <c r="T77" s="168">
        <v>8.3597735235022994E-2</v>
      </c>
      <c r="U77" s="168">
        <v>8.5448265223816003E-2</v>
      </c>
      <c r="V77" s="168">
        <v>8.1172388734238002E-2</v>
      </c>
      <c r="W77" s="168">
        <v>8.4510162844439005E-2</v>
      </c>
      <c r="X77" s="168">
        <v>8.1018259107199994E-2</v>
      </c>
      <c r="Y77" s="168">
        <v>9.2747343381229003E-2</v>
      </c>
      <c r="Z77" s="168">
        <v>8.447835757312E-2</v>
      </c>
      <c r="AA77" s="168">
        <v>8.2468599169383996E-2</v>
      </c>
      <c r="AB77" s="168">
        <v>9.0678003346902E-2</v>
      </c>
      <c r="AC77" s="168">
        <v>9.1676002607921997E-2</v>
      </c>
      <c r="AD77" s="168">
        <v>9.0774032800206003E-2</v>
      </c>
      <c r="AE77" s="168">
        <v>8.8256136963137E-2</v>
      </c>
      <c r="AF77" s="168">
        <v>7.2349537559469004E-2</v>
      </c>
      <c r="AG77" s="168">
        <v>6.8804008103968001E-2</v>
      </c>
      <c r="AH77" s="168">
        <v>6.2076407069127003E-2</v>
      </c>
      <c r="AI77" s="168">
        <v>6.6751132669702007E-2</v>
      </c>
      <c r="AJ77" s="168">
        <v>6.5564145100333995E-2</v>
      </c>
      <c r="AK77" s="168">
        <v>5.9896797133747001E-2</v>
      </c>
      <c r="AL77" s="168">
        <v>5.8809801204198001E-2</v>
      </c>
    </row>
    <row r="78" spans="1:38" x14ac:dyDescent="0.2">
      <c r="A78" s="170" t="s">
        <v>464</v>
      </c>
      <c r="B78" s="170" t="s">
        <v>540</v>
      </c>
      <c r="C78" s="170" t="s">
        <v>140</v>
      </c>
      <c r="D78" s="168">
        <v>8.9266744302507001E-2</v>
      </c>
      <c r="E78" s="168">
        <v>0.10690050237395</v>
      </c>
      <c r="F78" s="168">
        <v>9.4489447146156993E-2</v>
      </c>
      <c r="G78" s="168">
        <v>9.9425291271950003E-2</v>
      </c>
      <c r="H78" s="168">
        <v>9.6035049666147995E-2</v>
      </c>
      <c r="I78" s="168">
        <v>9.4558645772009994E-2</v>
      </c>
      <c r="J78" s="168">
        <v>8.3676253153010999E-2</v>
      </c>
      <c r="K78" s="168">
        <v>8.1824543467002006E-2</v>
      </c>
      <c r="L78" s="168">
        <v>0.10797988790165999</v>
      </c>
      <c r="M78" s="168">
        <v>9.6430305562773003E-2</v>
      </c>
      <c r="N78" s="168">
        <v>8.3468489502193002E-2</v>
      </c>
      <c r="O78" s="168">
        <v>8.3791392003457005E-2</v>
      </c>
      <c r="P78" s="168">
        <v>8.5345512619396005E-2</v>
      </c>
      <c r="Q78" s="168">
        <v>0.10137746175499</v>
      </c>
      <c r="R78" s="168">
        <v>0.10217313536604999</v>
      </c>
      <c r="S78" s="168">
        <v>9.7890736750922996E-2</v>
      </c>
      <c r="T78" s="168">
        <v>0.10011456294585</v>
      </c>
      <c r="U78" s="168">
        <v>0.10376954935582</v>
      </c>
      <c r="V78" s="168">
        <v>9.4199816806676995E-2</v>
      </c>
      <c r="W78" s="168">
        <v>9.7481896460090006E-2</v>
      </c>
      <c r="X78" s="168">
        <v>9.3694846599123E-2</v>
      </c>
      <c r="Y78" s="168">
        <v>8.7953992289019997E-2</v>
      </c>
      <c r="Z78" s="168">
        <v>9.0010675242723007E-2</v>
      </c>
      <c r="AA78" s="168">
        <v>8.9686428157579004E-2</v>
      </c>
      <c r="AB78" s="168">
        <v>9.1998193064541003E-2</v>
      </c>
      <c r="AC78" s="168">
        <v>9.2097369304772997E-2</v>
      </c>
      <c r="AD78" s="168">
        <v>9.1265660923060002E-2</v>
      </c>
      <c r="AE78" s="168">
        <v>7.0587737240027995E-2</v>
      </c>
      <c r="AF78" s="168">
        <v>7.8229513438721004E-2</v>
      </c>
      <c r="AG78" s="168">
        <v>7.4943175429004E-2</v>
      </c>
      <c r="AH78" s="168">
        <v>6.9205777256201001E-2</v>
      </c>
      <c r="AI78" s="168">
        <v>6.5712811655354003E-2</v>
      </c>
      <c r="AJ78" s="168">
        <v>6.3685427407029996E-2</v>
      </c>
      <c r="AK78" s="168">
        <v>5.8383879953998997E-2</v>
      </c>
      <c r="AL78" s="168">
        <v>5.7938449778129002E-2</v>
      </c>
    </row>
    <row r="79" spans="1:38" x14ac:dyDescent="0.2">
      <c r="A79" s="170" t="s">
        <v>464</v>
      </c>
      <c r="B79" s="170" t="s">
        <v>541</v>
      </c>
      <c r="C79" s="170" t="s">
        <v>121</v>
      </c>
      <c r="D79" s="168">
        <v>0.13348963893012</v>
      </c>
      <c r="E79" s="168">
        <v>0.14058076494912999</v>
      </c>
      <c r="F79" s="168">
        <v>0.10436978347868001</v>
      </c>
      <c r="G79" s="168">
        <v>9.784407040734E-2</v>
      </c>
      <c r="H79" s="168">
        <v>1.3170455513317001</v>
      </c>
      <c r="I79" s="168">
        <v>1.1909388619371</v>
      </c>
      <c r="J79" s="168">
        <v>0.78190357759452001</v>
      </c>
      <c r="K79" s="168">
        <v>0.43018601127598999</v>
      </c>
      <c r="L79" s="168">
        <v>0.42258317632797998</v>
      </c>
      <c r="M79" s="168">
        <v>0.36750141958361998</v>
      </c>
      <c r="N79" s="168">
        <v>0.33164417868654</v>
      </c>
      <c r="O79" s="168">
        <v>0.26629695543666998</v>
      </c>
      <c r="P79" s="168">
        <v>0.19886820211219</v>
      </c>
      <c r="Q79" s="168">
        <v>0.19506837046451</v>
      </c>
      <c r="R79" s="168">
        <v>0.24722844786938</v>
      </c>
      <c r="S79" s="168">
        <v>0.21566654236732999</v>
      </c>
      <c r="T79" s="168">
        <v>0.19994589737969001</v>
      </c>
      <c r="U79" s="168">
        <v>0.19381095893860001</v>
      </c>
      <c r="V79" s="168">
        <v>0.15231501522037999</v>
      </c>
      <c r="W79" s="168">
        <v>0.12461537351101</v>
      </c>
      <c r="X79" s="168">
        <v>0.14277210180263</v>
      </c>
      <c r="Y79" s="168">
        <v>0.1397731988748</v>
      </c>
      <c r="Z79" s="168">
        <v>0.12144869953768</v>
      </c>
      <c r="AA79" s="168">
        <v>0.12924419789121</v>
      </c>
      <c r="AB79" s="168">
        <v>0.12858737791999</v>
      </c>
      <c r="AC79" s="168">
        <v>0.13378105279694999</v>
      </c>
      <c r="AD79" s="168">
        <v>0.1462379741406</v>
      </c>
      <c r="AE79" s="168">
        <v>0.14057753714080001</v>
      </c>
      <c r="AF79" s="168">
        <v>0.16306353977539001</v>
      </c>
      <c r="AG79" s="168">
        <v>0.16626406520295001</v>
      </c>
      <c r="AH79" s="168">
        <v>0.16739263603452001</v>
      </c>
      <c r="AI79" s="168">
        <v>0.17004401074216</v>
      </c>
      <c r="AJ79" s="168">
        <v>0.16663128044982001</v>
      </c>
      <c r="AK79" s="168">
        <v>0.16439925100677</v>
      </c>
      <c r="AL79" s="168">
        <v>0.16348978930465</v>
      </c>
    </row>
    <row r="80" spans="1:38" x14ac:dyDescent="0.2">
      <c r="A80" s="170" t="s">
        <v>464</v>
      </c>
      <c r="B80" s="170" t="s">
        <v>542</v>
      </c>
      <c r="C80" s="170" t="s">
        <v>56</v>
      </c>
      <c r="D80" s="168">
        <v>0.28386792924485998</v>
      </c>
      <c r="E80" s="168">
        <v>0.27542572658441</v>
      </c>
      <c r="F80" s="168">
        <v>0.28098082158312998</v>
      </c>
      <c r="G80" s="168">
        <v>0.28386616628588002</v>
      </c>
      <c r="H80" s="168">
        <v>0.28396252321153997</v>
      </c>
      <c r="I80" s="168">
        <v>0.28856136556138001</v>
      </c>
      <c r="J80" s="168">
        <v>0.28458980540168</v>
      </c>
      <c r="K80" s="168">
        <v>0.27779526844302999</v>
      </c>
      <c r="L80" s="168">
        <v>0.27945158283362997</v>
      </c>
      <c r="M80" s="168">
        <v>0.27297872843343002</v>
      </c>
      <c r="N80" s="168">
        <v>0.28324929326305998</v>
      </c>
      <c r="O80" s="168">
        <v>0.27645196290242002</v>
      </c>
      <c r="P80" s="168">
        <v>0.26399490044797003</v>
      </c>
      <c r="Q80" s="168">
        <v>0.25908880840885001</v>
      </c>
      <c r="R80" s="168">
        <v>0.24525089644838999</v>
      </c>
      <c r="S80" s="168">
        <v>0.24727201010857999</v>
      </c>
      <c r="T80" s="168">
        <v>0.22949492862327001</v>
      </c>
      <c r="U80" s="168">
        <v>0.22955791274838999</v>
      </c>
      <c r="V80" s="168">
        <v>0.22040040656991999</v>
      </c>
      <c r="W80" s="168">
        <v>0.21718778684740001</v>
      </c>
      <c r="X80" s="168">
        <v>0.21325910916481</v>
      </c>
      <c r="Y80" s="168">
        <v>0.22878680313273</v>
      </c>
      <c r="Z80" s="168">
        <v>0.23628232792010001</v>
      </c>
      <c r="AA80" s="168">
        <v>0.21901518331837999</v>
      </c>
      <c r="AB80" s="168">
        <v>0.2088553012537</v>
      </c>
      <c r="AC80" s="168">
        <v>0.20474509558192999</v>
      </c>
      <c r="AD80" s="168">
        <v>0.20100329063333999</v>
      </c>
      <c r="AE80" s="168">
        <v>0.19873239463327999</v>
      </c>
      <c r="AF80" s="168">
        <v>0.18944987122390999</v>
      </c>
      <c r="AG80" s="168">
        <v>0.17119224864763</v>
      </c>
      <c r="AH80" s="168">
        <v>0.16053188113319</v>
      </c>
      <c r="AI80" s="168">
        <v>0.15156722736285999</v>
      </c>
      <c r="AJ80" s="168">
        <v>0.14707389128128001</v>
      </c>
      <c r="AK80" s="168">
        <v>0.13360848128288999</v>
      </c>
      <c r="AL80" s="168">
        <v>0.13388050000528001</v>
      </c>
    </row>
    <row r="81" spans="1:38" x14ac:dyDescent="0.2">
      <c r="A81" s="170" t="s">
        <v>464</v>
      </c>
      <c r="B81" s="170" t="s">
        <v>543</v>
      </c>
      <c r="C81" s="170" t="s">
        <v>136</v>
      </c>
      <c r="D81" s="168">
        <v>5.7319234321103002E-2</v>
      </c>
      <c r="E81" s="168">
        <v>5.6773336735757997E-2</v>
      </c>
      <c r="F81" s="168">
        <v>5.9172960504875E-2</v>
      </c>
      <c r="G81" s="168">
        <v>6.7949880543067998E-2</v>
      </c>
      <c r="H81" s="168">
        <v>7.8039084122976998E-2</v>
      </c>
      <c r="I81" s="168">
        <v>6.8671887576223001E-2</v>
      </c>
      <c r="J81" s="168">
        <v>7.0179430958770994E-2</v>
      </c>
      <c r="K81" s="168">
        <v>9.1095852205844E-2</v>
      </c>
      <c r="L81" s="168">
        <v>7.1095095276691E-2</v>
      </c>
      <c r="M81" s="168">
        <v>6.7378563683231002E-2</v>
      </c>
      <c r="N81" s="168">
        <v>4.5938884587169999E-2</v>
      </c>
      <c r="O81" s="168">
        <v>4.7643588982953997E-2</v>
      </c>
      <c r="P81" s="168">
        <v>5.0013130093721998E-2</v>
      </c>
      <c r="Q81" s="168">
        <v>5.0225840058109997E-2</v>
      </c>
      <c r="R81" s="168">
        <v>4.8165033393524001E-2</v>
      </c>
      <c r="S81" s="168">
        <v>4.5683157859685998E-2</v>
      </c>
      <c r="T81" s="168">
        <v>5.4271910550093998E-2</v>
      </c>
      <c r="U81" s="168">
        <v>5.6910881290462997E-2</v>
      </c>
      <c r="V81" s="168">
        <v>6.1614020915612001E-2</v>
      </c>
      <c r="W81" s="168">
        <v>7.0933535728301994E-2</v>
      </c>
      <c r="X81" s="168">
        <v>7.9703488216547005E-2</v>
      </c>
      <c r="Y81" s="168">
        <v>6.1196190813501999E-2</v>
      </c>
      <c r="Z81" s="168">
        <v>6.4000280688874006E-2</v>
      </c>
      <c r="AA81" s="168">
        <v>8.062344442022E-2</v>
      </c>
      <c r="AB81" s="168">
        <v>6.7432482767182E-2</v>
      </c>
      <c r="AC81" s="168">
        <v>6.7426787782306999E-2</v>
      </c>
      <c r="AD81" s="168">
        <v>7.0796298521279999E-2</v>
      </c>
      <c r="AE81" s="168">
        <v>6.8018803728660995E-2</v>
      </c>
      <c r="AF81" s="168">
        <v>7.3070699607938994E-2</v>
      </c>
      <c r="AG81" s="168">
        <v>9.1230286057872007E-2</v>
      </c>
      <c r="AH81" s="168">
        <v>9.0100069259922005E-2</v>
      </c>
      <c r="AI81" s="168">
        <v>9.0103473658615998E-2</v>
      </c>
      <c r="AJ81" s="168">
        <v>8.8430655862943006E-2</v>
      </c>
      <c r="AK81" s="168">
        <v>8.4741244979257002E-2</v>
      </c>
      <c r="AL81" s="168">
        <v>8.4667433352194996E-2</v>
      </c>
    </row>
    <row r="82" spans="1:38" x14ac:dyDescent="0.2">
      <c r="A82" s="170" t="s">
        <v>464</v>
      </c>
      <c r="B82" s="170" t="s">
        <v>544</v>
      </c>
      <c r="C82" s="170" t="s">
        <v>135</v>
      </c>
      <c r="D82" s="168">
        <v>5.4057245683848004E-4</v>
      </c>
      <c r="E82" s="168">
        <v>5.5088628769435998E-4</v>
      </c>
      <c r="F82" s="168">
        <v>5.9027252743472001E-4</v>
      </c>
      <c r="G82" s="168">
        <v>6.3044376074711001E-4</v>
      </c>
      <c r="H82" s="168">
        <v>6.0440233373293005E-4</v>
      </c>
      <c r="I82" s="168">
        <v>5.9148499924011001E-4</v>
      </c>
      <c r="J82" s="168">
        <v>5.9186696841452004E-4</v>
      </c>
      <c r="K82" s="168">
        <v>5.9035847517897996E-4</v>
      </c>
      <c r="L82" s="168">
        <v>5.5674107887135999E-4</v>
      </c>
      <c r="M82" s="168">
        <v>5.5752276179619001E-4</v>
      </c>
      <c r="N82" s="168">
        <v>5.3142233185975E-4</v>
      </c>
      <c r="O82" s="168">
        <v>5.3439823775829997E-4</v>
      </c>
      <c r="P82" s="168">
        <v>5.5110409449954996E-4</v>
      </c>
      <c r="Q82" s="168">
        <v>5.4003128420812996E-4</v>
      </c>
      <c r="R82" s="168">
        <v>0.21337996374494</v>
      </c>
      <c r="S82" s="168">
        <v>0.20556760204422</v>
      </c>
      <c r="T82" s="168">
        <v>0.19913391369439001</v>
      </c>
      <c r="U82" s="168">
        <v>0.19165454573544999</v>
      </c>
      <c r="V82" s="168">
        <v>0.18551614894794999</v>
      </c>
      <c r="W82" s="168">
        <v>0.16010327356128001</v>
      </c>
      <c r="X82" s="168">
        <v>0.18378397909996999</v>
      </c>
      <c r="Y82" s="168">
        <v>0.19622539432269001</v>
      </c>
      <c r="Z82" s="168">
        <v>0.15271752429261001</v>
      </c>
      <c r="AA82" s="168">
        <v>0.15430619177296001</v>
      </c>
      <c r="AB82" s="168">
        <v>0.13180766051998</v>
      </c>
      <c r="AC82" s="168">
        <v>0.14590131179270999</v>
      </c>
      <c r="AD82" s="168">
        <v>0.13860541294272</v>
      </c>
      <c r="AE82" s="168">
        <v>0.13509992953703001</v>
      </c>
      <c r="AF82" s="168">
        <v>0.13564797356050001</v>
      </c>
      <c r="AG82" s="168">
        <v>0.13594681625831001</v>
      </c>
      <c r="AH82" s="168">
        <v>0.13655282996203999</v>
      </c>
      <c r="AI82" s="168">
        <v>0.13967481761156</v>
      </c>
      <c r="AJ82" s="168">
        <v>0.14740908299875</v>
      </c>
      <c r="AK82" s="168">
        <v>0.14479079650141999</v>
      </c>
      <c r="AL82" s="168">
        <v>0.14707104267228999</v>
      </c>
    </row>
    <row r="83" spans="1:38" x14ac:dyDescent="0.2">
      <c r="A83" s="170" t="s">
        <v>464</v>
      </c>
      <c r="B83" s="170" t="s">
        <v>545</v>
      </c>
      <c r="C83" s="170" t="s">
        <v>138</v>
      </c>
      <c r="D83" s="168">
        <v>5.7182498592404998E-2</v>
      </c>
      <c r="E83" s="168">
        <v>5.8325896647101E-2</v>
      </c>
      <c r="F83" s="168">
        <v>6.5224928258009005E-2</v>
      </c>
      <c r="G83" s="168">
        <v>6.9602429151675999E-2</v>
      </c>
      <c r="H83" s="168">
        <v>7.2309109930371998E-2</v>
      </c>
      <c r="I83" s="168">
        <v>8.0388963143234002E-2</v>
      </c>
      <c r="J83" s="168">
        <v>7.6640935337069005E-2</v>
      </c>
      <c r="K83" s="168">
        <v>7.6772504425122998E-2</v>
      </c>
      <c r="L83" s="168">
        <v>9.1263312555281001E-2</v>
      </c>
      <c r="M83" s="168">
        <v>8.7309150036886995E-2</v>
      </c>
      <c r="N83" s="168">
        <v>9.4345019963658003E-2</v>
      </c>
      <c r="O83" s="168">
        <v>9.6873531019450995E-2</v>
      </c>
      <c r="P83" s="168">
        <v>9.7584765812413002E-2</v>
      </c>
      <c r="Q83" s="168">
        <v>9.5049522048193003E-2</v>
      </c>
      <c r="R83" s="168">
        <v>9.3964963597218995E-2</v>
      </c>
      <c r="S83" s="168">
        <v>9.8793158821262994E-2</v>
      </c>
      <c r="T83" s="168">
        <v>9.5070643281025005E-2</v>
      </c>
      <c r="U83" s="168">
        <v>9.5183934022205E-2</v>
      </c>
      <c r="V83" s="168">
        <v>8.3891545042901999E-2</v>
      </c>
      <c r="W83" s="168">
        <v>8.8101682933661996E-2</v>
      </c>
      <c r="X83" s="168">
        <v>8.2681221385641004E-2</v>
      </c>
      <c r="Y83" s="168">
        <v>8.1826471700883002E-2</v>
      </c>
      <c r="Z83" s="168">
        <v>8.2319381431320005E-2</v>
      </c>
      <c r="AA83" s="168">
        <v>8.5419917151059996E-2</v>
      </c>
      <c r="AB83" s="168">
        <v>8.7829830704255998E-2</v>
      </c>
      <c r="AC83" s="168">
        <v>9.8435933578717993E-2</v>
      </c>
      <c r="AD83" s="168">
        <v>0.10189617808284999</v>
      </c>
      <c r="AE83" s="168">
        <v>9.3551188967560997E-2</v>
      </c>
      <c r="AF83" s="168">
        <v>9.9392306417717E-2</v>
      </c>
      <c r="AG83" s="168">
        <v>0.1002605352827</v>
      </c>
      <c r="AH83" s="168">
        <v>9.1470277032538003E-2</v>
      </c>
      <c r="AI83" s="168">
        <v>9.7088460933066001E-2</v>
      </c>
      <c r="AJ83" s="168">
        <v>8.7410061569254002E-2</v>
      </c>
      <c r="AK83" s="168">
        <v>8.9666382778327003E-2</v>
      </c>
      <c r="AL83" s="168">
        <v>8.7513749311582997E-2</v>
      </c>
    </row>
    <row r="84" spans="1:38" x14ac:dyDescent="0.2">
      <c r="A84" s="170" t="s">
        <v>464</v>
      </c>
      <c r="B84" s="170" t="s">
        <v>546</v>
      </c>
      <c r="C84" s="170" t="s">
        <v>129</v>
      </c>
    </row>
    <row r="85" spans="1:38" x14ac:dyDescent="0.2">
      <c r="A85" s="170" t="s">
        <v>464</v>
      </c>
      <c r="B85" s="170" t="s">
        <v>547</v>
      </c>
      <c r="C85" s="170" t="s">
        <v>141</v>
      </c>
      <c r="D85" s="168">
        <v>0.30842798393458998</v>
      </c>
      <c r="E85" s="168">
        <v>0.28394130370051002</v>
      </c>
      <c r="F85" s="168">
        <v>0.24890369241249</v>
      </c>
      <c r="G85" s="168">
        <v>0.23143245308949001</v>
      </c>
      <c r="H85" s="168">
        <v>0.27710766357580002</v>
      </c>
      <c r="I85" s="168">
        <v>0.28574719635587997</v>
      </c>
      <c r="J85" s="168">
        <v>0.27323071254381998</v>
      </c>
      <c r="K85" s="168">
        <v>0.28044852782273</v>
      </c>
      <c r="L85" s="168">
        <v>0.28944133921428</v>
      </c>
      <c r="M85" s="168">
        <v>0.27922818040810998</v>
      </c>
      <c r="N85" s="168">
        <v>0.27078300479304002</v>
      </c>
      <c r="O85" s="168">
        <v>0.26212331225523</v>
      </c>
      <c r="P85" s="168">
        <v>0.25574573312421001</v>
      </c>
      <c r="Q85" s="168">
        <v>0.25672570663960997</v>
      </c>
      <c r="R85" s="168">
        <v>0.26117461524807001</v>
      </c>
      <c r="S85" s="168">
        <v>0.23611565860445</v>
      </c>
      <c r="T85" s="168">
        <v>0.20206372564076999</v>
      </c>
      <c r="U85" s="168">
        <v>0.22699073462305999</v>
      </c>
      <c r="V85" s="168">
        <v>0.22286515026931</v>
      </c>
      <c r="W85" s="168">
        <v>0.21824286595517001</v>
      </c>
      <c r="X85" s="168">
        <v>0.226571435205</v>
      </c>
      <c r="Y85" s="168">
        <v>0.22421179457384</v>
      </c>
      <c r="Z85" s="168">
        <v>0.23263495097272999</v>
      </c>
      <c r="AA85" s="168">
        <v>0.22160881560761</v>
      </c>
      <c r="AB85" s="168">
        <v>0.22760275509510999</v>
      </c>
      <c r="AC85" s="168">
        <v>0.22708530136694999</v>
      </c>
      <c r="AD85" s="168">
        <v>0.25901646905560999</v>
      </c>
      <c r="AE85" s="168">
        <v>0.25095495327215001</v>
      </c>
      <c r="AF85" s="168">
        <v>0.25117950401754002</v>
      </c>
      <c r="AG85" s="168">
        <v>0.25806145139228998</v>
      </c>
      <c r="AH85" s="168">
        <v>0.21439742148261001</v>
      </c>
      <c r="AI85" s="168">
        <v>0.17810721600554</v>
      </c>
      <c r="AJ85" s="168">
        <v>0.12095974729393</v>
      </c>
      <c r="AK85" s="168">
        <v>9.1792219166392006E-2</v>
      </c>
      <c r="AL85" s="168">
        <v>6.4758544922080996E-2</v>
      </c>
    </row>
    <row r="86" spans="1:38" x14ac:dyDescent="0.2">
      <c r="A86" s="170" t="s">
        <v>464</v>
      </c>
      <c r="B86" s="170" t="s">
        <v>548</v>
      </c>
      <c r="C86" s="170" t="s">
        <v>144</v>
      </c>
      <c r="D86" s="168">
        <v>0.19441424584358999</v>
      </c>
      <c r="E86" s="168">
        <v>0.20204759333806999</v>
      </c>
      <c r="F86" s="168">
        <v>0.21487042206922</v>
      </c>
      <c r="G86" s="168">
        <v>0.20684150400664</v>
      </c>
      <c r="H86" s="168">
        <v>0.16731891622633999</v>
      </c>
      <c r="I86" s="168">
        <v>0.16553361657214999</v>
      </c>
      <c r="J86" s="168">
        <v>0.14836786846298999</v>
      </c>
      <c r="K86" s="168">
        <v>0.13457414711641</v>
      </c>
      <c r="L86" s="168">
        <v>0.17690485768034001</v>
      </c>
      <c r="M86" s="168">
        <v>0.18460664061175</v>
      </c>
      <c r="N86" s="168">
        <v>0.15776508010814</v>
      </c>
      <c r="O86" s="168">
        <v>0.15672001290508999</v>
      </c>
      <c r="P86" s="168">
        <v>0.15083071014405999</v>
      </c>
      <c r="Q86" s="168">
        <v>0.15910253334232</v>
      </c>
      <c r="R86" s="168">
        <v>0.13398678705986999</v>
      </c>
      <c r="S86" s="168">
        <v>0.13166916773550999</v>
      </c>
      <c r="T86" s="168">
        <v>0.12137813322768</v>
      </c>
      <c r="U86" s="168">
        <v>0.1193783895795</v>
      </c>
      <c r="V86" s="168">
        <v>0.11346912762371</v>
      </c>
      <c r="W86" s="168">
        <v>0.12176482504027999</v>
      </c>
      <c r="X86" s="168">
        <v>0.10667567387069</v>
      </c>
      <c r="Y86" s="168">
        <v>0.10889633453989001</v>
      </c>
      <c r="Z86" s="168">
        <v>0.10580718306686999</v>
      </c>
      <c r="AA86" s="168">
        <v>0.10616148292068001</v>
      </c>
      <c r="AB86" s="168">
        <v>0.10636868153948</v>
      </c>
      <c r="AC86" s="168">
        <v>9.6659472663015E-2</v>
      </c>
      <c r="AD86" s="168">
        <v>9.6384493824477002E-2</v>
      </c>
      <c r="AE86" s="168">
        <v>9.0913656686712002E-2</v>
      </c>
      <c r="AF86" s="168">
        <v>8.8245498964878002E-2</v>
      </c>
      <c r="AG86" s="168">
        <v>8.8624263190088995E-2</v>
      </c>
      <c r="AH86" s="168">
        <v>7.4241423574581994E-2</v>
      </c>
      <c r="AI86" s="168">
        <v>7.0713587975772998E-2</v>
      </c>
      <c r="AJ86" s="168">
        <v>6.8305275924973999E-2</v>
      </c>
      <c r="AK86" s="168">
        <v>7.0270811754161E-2</v>
      </c>
      <c r="AL86" s="168">
        <v>6.9527268541026005E-2</v>
      </c>
    </row>
    <row r="87" spans="1:38" x14ac:dyDescent="0.2">
      <c r="A87" s="170" t="s">
        <v>464</v>
      </c>
      <c r="B87" s="170" t="s">
        <v>549</v>
      </c>
      <c r="C87" s="170" t="s">
        <v>143</v>
      </c>
      <c r="D87" s="168">
        <v>0.10705228879706</v>
      </c>
      <c r="E87" s="168">
        <v>0.11152807171655001</v>
      </c>
      <c r="F87" s="168">
        <v>0.11827449902741</v>
      </c>
      <c r="G87" s="168">
        <v>0.11643703258382999</v>
      </c>
      <c r="H87" s="168">
        <v>0.13267360337139</v>
      </c>
      <c r="I87" s="168">
        <v>0.14758934565313001</v>
      </c>
      <c r="J87" s="168">
        <v>0.15355517934237001</v>
      </c>
      <c r="K87" s="168">
        <v>0.1508082035959</v>
      </c>
      <c r="L87" s="168">
        <v>0.16857458960284999</v>
      </c>
      <c r="M87" s="168">
        <v>0.17207676013904</v>
      </c>
      <c r="N87" s="168">
        <v>0.16598833161627</v>
      </c>
      <c r="O87" s="168">
        <v>0.19023615174542999</v>
      </c>
      <c r="P87" s="168">
        <v>0.19365810216158999</v>
      </c>
      <c r="Q87" s="168">
        <v>0.2050539471126</v>
      </c>
      <c r="R87" s="168">
        <v>0.21957841950281001</v>
      </c>
      <c r="S87" s="168">
        <v>0.18763308954951999</v>
      </c>
      <c r="T87" s="168">
        <v>0.20216649586600999</v>
      </c>
      <c r="U87" s="168">
        <v>0.20253275344970001</v>
      </c>
      <c r="V87" s="168">
        <v>0.19426775266325</v>
      </c>
      <c r="W87" s="168">
        <v>0.18773731083080999</v>
      </c>
      <c r="X87" s="168">
        <v>0.17684288126023001</v>
      </c>
      <c r="Y87" s="168">
        <v>0.20247622742247001</v>
      </c>
      <c r="Z87" s="168">
        <v>0.20343574908531001</v>
      </c>
      <c r="AA87" s="168">
        <v>0.20170901677340999</v>
      </c>
      <c r="AB87" s="168">
        <v>0.19213703969099999</v>
      </c>
      <c r="AC87" s="168">
        <v>0.20149688631261001</v>
      </c>
      <c r="AD87" s="168">
        <v>0.17446475271038001</v>
      </c>
      <c r="AE87" s="168">
        <v>0.15982538058147999</v>
      </c>
      <c r="AF87" s="168">
        <v>0.14829109133686</v>
      </c>
      <c r="AG87" s="168">
        <v>0.16299550909093999</v>
      </c>
      <c r="AH87" s="168">
        <v>0.16263723267076</v>
      </c>
      <c r="AI87" s="168">
        <v>0.16247773608857999</v>
      </c>
      <c r="AJ87" s="168">
        <v>0.15902302941629001</v>
      </c>
      <c r="AK87" s="168">
        <v>0.17210130038300001</v>
      </c>
      <c r="AL87" s="168">
        <v>0.17234074171286001</v>
      </c>
    </row>
    <row r="88" spans="1:38" x14ac:dyDescent="0.2">
      <c r="A88" s="170" t="s">
        <v>464</v>
      </c>
      <c r="B88" s="170" t="s">
        <v>550</v>
      </c>
      <c r="C88" s="170" t="s">
        <v>50</v>
      </c>
      <c r="D88" s="168">
        <v>0.21491364762983001</v>
      </c>
      <c r="E88" s="168">
        <v>0.20110478999918999</v>
      </c>
      <c r="F88" s="168">
        <v>0.21043764336017001</v>
      </c>
      <c r="G88" s="168">
        <v>0.232410097008</v>
      </c>
      <c r="H88" s="168">
        <v>0.21065588384530001</v>
      </c>
      <c r="I88" s="168">
        <v>0.20383149624503999</v>
      </c>
      <c r="J88" s="168">
        <v>0.20027791608140999</v>
      </c>
      <c r="K88" s="168">
        <v>0.20077260537656</v>
      </c>
      <c r="L88" s="168">
        <v>0.20403872970343001</v>
      </c>
      <c r="M88" s="168">
        <v>0.21563402221823999</v>
      </c>
      <c r="N88" s="168">
        <v>0.20357990676717999</v>
      </c>
      <c r="O88" s="168">
        <v>0.20931121862297</v>
      </c>
      <c r="P88" s="168">
        <v>0.20568443135528</v>
      </c>
      <c r="Q88" s="168">
        <v>0.20751254306629</v>
      </c>
      <c r="R88" s="168">
        <v>0.19902388308613</v>
      </c>
      <c r="S88" s="168">
        <v>0.19179794907434999</v>
      </c>
      <c r="T88" s="168">
        <v>0.18400815755246</v>
      </c>
      <c r="U88" s="168">
        <v>0.18633552762822</v>
      </c>
      <c r="V88" s="168">
        <v>0.17391163152312</v>
      </c>
      <c r="W88" s="168">
        <v>0.17343303222695</v>
      </c>
      <c r="X88" s="168">
        <v>0.16983602759593</v>
      </c>
      <c r="Y88" s="168">
        <v>0.16605347786744001</v>
      </c>
      <c r="Z88" s="168">
        <v>0.15603813720429999</v>
      </c>
      <c r="AA88" s="168">
        <v>0.15285824084096999</v>
      </c>
      <c r="AB88" s="168">
        <v>0.14782557962649001</v>
      </c>
      <c r="AC88" s="168">
        <v>0.147308892553</v>
      </c>
      <c r="AD88" s="168">
        <v>0.14435631562122</v>
      </c>
      <c r="AE88" s="168">
        <v>0.14376710317041999</v>
      </c>
      <c r="AF88" s="168">
        <v>0.13204602303570001</v>
      </c>
      <c r="AG88" s="168">
        <v>0.12956104112708999</v>
      </c>
      <c r="AH88" s="168">
        <v>0.13516710938883</v>
      </c>
      <c r="AI88" s="168">
        <v>0.12220875863217</v>
      </c>
      <c r="AJ88" s="168">
        <v>0.11473899207772</v>
      </c>
      <c r="AK88" s="168">
        <v>0.11755748082436999</v>
      </c>
      <c r="AL88" s="168">
        <v>0.11332943406246999</v>
      </c>
    </row>
    <row r="89" spans="1:38" x14ac:dyDescent="0.2">
      <c r="A89" s="170" t="s">
        <v>464</v>
      </c>
      <c r="B89" s="170" t="s">
        <v>551</v>
      </c>
      <c r="C89" s="170" t="s">
        <v>142</v>
      </c>
      <c r="D89" s="168">
        <v>4.2203149817520998E-2</v>
      </c>
      <c r="E89" s="168">
        <v>4.0427618504043E-2</v>
      </c>
      <c r="F89" s="168">
        <v>3.9723837978022002E-2</v>
      </c>
      <c r="G89" s="168">
        <v>3.5557246363514997E-2</v>
      </c>
      <c r="H89" s="168">
        <v>1.9060465504838E-2</v>
      </c>
      <c r="I89" s="168">
        <v>4.7177747818243999E-2</v>
      </c>
      <c r="J89" s="168">
        <v>5.1491021401450003E-2</v>
      </c>
      <c r="K89" s="168">
        <v>5.8559097434223002E-2</v>
      </c>
      <c r="L89" s="168">
        <v>5.8724113297621998E-2</v>
      </c>
      <c r="M89" s="168">
        <v>5.9796260846811E-2</v>
      </c>
      <c r="N89" s="168">
        <v>6.2686122322330007E-2</v>
      </c>
      <c r="O89" s="168">
        <v>6.4123683869070996E-2</v>
      </c>
      <c r="P89" s="168">
        <v>7.1663640358940003E-2</v>
      </c>
      <c r="Q89" s="168">
        <v>6.8754270490112998E-2</v>
      </c>
      <c r="R89" s="168">
        <v>6.4399408536085001E-2</v>
      </c>
      <c r="S89" s="168">
        <v>6.3815664738455E-2</v>
      </c>
      <c r="T89" s="168">
        <v>6.3472579215339997E-2</v>
      </c>
      <c r="U89" s="168">
        <v>7.1503582777541E-2</v>
      </c>
      <c r="V89" s="168">
        <v>6.8998472384612E-2</v>
      </c>
      <c r="W89" s="168">
        <v>6.3955614216155005E-2</v>
      </c>
      <c r="X89" s="168">
        <v>8.2967863137172998E-2</v>
      </c>
      <c r="Y89" s="168">
        <v>8.9438946948254994E-2</v>
      </c>
      <c r="Z89" s="168">
        <v>8.3375614259375994E-2</v>
      </c>
      <c r="AA89" s="168">
        <v>8.6259769993825994E-2</v>
      </c>
      <c r="AB89" s="168">
        <v>9.0900742163295994E-2</v>
      </c>
      <c r="AC89" s="168">
        <v>9.7023449467337999E-2</v>
      </c>
      <c r="AD89" s="168">
        <v>9.7589338566725997E-2</v>
      </c>
      <c r="AE89" s="168">
        <v>9.5428676967175996E-2</v>
      </c>
      <c r="AF89" s="168">
        <v>9.3105086179926994E-2</v>
      </c>
      <c r="AG89" s="168">
        <v>9.5729165565610994E-2</v>
      </c>
      <c r="AH89" s="168">
        <v>9.4860156916769994E-2</v>
      </c>
      <c r="AI89" s="168">
        <v>9.5580074526141007E-2</v>
      </c>
      <c r="AJ89" s="168">
        <v>9.6675602781858994E-2</v>
      </c>
      <c r="AK89" s="168">
        <v>9.8255654033639006E-2</v>
      </c>
      <c r="AL89" s="168">
        <v>0.10660634788997</v>
      </c>
    </row>
    <row r="90" spans="1:38" x14ac:dyDescent="0.2">
      <c r="A90" s="170" t="s">
        <v>464</v>
      </c>
      <c r="B90" s="170" t="s">
        <v>552</v>
      </c>
      <c r="C90" s="170" t="s">
        <v>57</v>
      </c>
      <c r="D90" s="168">
        <v>0.32736024070309</v>
      </c>
      <c r="E90" s="168">
        <v>0.35154208328545</v>
      </c>
      <c r="F90" s="168">
        <v>0.32708064725715003</v>
      </c>
      <c r="G90" s="168">
        <v>0.33427335191009</v>
      </c>
      <c r="H90" s="168">
        <v>0.32339323552461002</v>
      </c>
      <c r="I90" s="168">
        <v>0.31817544937974002</v>
      </c>
      <c r="J90" s="168">
        <v>0.32411043260055999</v>
      </c>
      <c r="K90" s="168">
        <v>0.30835062309992001</v>
      </c>
      <c r="L90" s="168">
        <v>0.29646207228438998</v>
      </c>
      <c r="M90" s="168">
        <v>0.28947108911947</v>
      </c>
      <c r="N90" s="168">
        <v>0.26328750940750001</v>
      </c>
      <c r="O90" s="168">
        <v>0.25957494898376998</v>
      </c>
      <c r="P90" s="168">
        <v>0.24369631694241001</v>
      </c>
      <c r="Q90" s="168">
        <v>0.24500983790975001</v>
      </c>
      <c r="R90" s="168">
        <v>0.22649242529399</v>
      </c>
      <c r="S90" s="168">
        <v>0.21856726844470001</v>
      </c>
      <c r="T90" s="168">
        <v>0.20845440630803</v>
      </c>
      <c r="U90" s="168">
        <v>0.20250959097936</v>
      </c>
      <c r="V90" s="168">
        <v>0.19608753089006001</v>
      </c>
      <c r="W90" s="168">
        <v>0.18794966933425999</v>
      </c>
      <c r="X90" s="168">
        <v>0.18828317420370999</v>
      </c>
      <c r="Y90" s="168">
        <v>0.18153214698514999</v>
      </c>
      <c r="Z90" s="168">
        <v>0.17046071955164999</v>
      </c>
      <c r="AA90" s="168">
        <v>0.15705239626268999</v>
      </c>
      <c r="AB90" s="168">
        <v>0.15064750761428999</v>
      </c>
      <c r="AC90" s="168">
        <v>0.15410979860169999</v>
      </c>
      <c r="AD90" s="168">
        <v>0.15273240302082</v>
      </c>
      <c r="AE90" s="168">
        <v>0.15540355558666999</v>
      </c>
      <c r="AF90" s="168">
        <v>0.14751357550451</v>
      </c>
      <c r="AG90" s="168">
        <v>0.14105211969292</v>
      </c>
      <c r="AH90" s="168">
        <v>0.14215119592003</v>
      </c>
      <c r="AI90" s="168">
        <v>0.13613700301816001</v>
      </c>
      <c r="AJ90" s="168">
        <v>0.12182249030524001</v>
      </c>
      <c r="AK90" s="168">
        <v>0.11098919928115999</v>
      </c>
      <c r="AL90" s="168">
        <v>0.10952276153279999</v>
      </c>
    </row>
    <row r="91" spans="1:38" x14ac:dyDescent="0.2">
      <c r="A91" s="170" t="s">
        <v>464</v>
      </c>
      <c r="B91" s="170" t="s">
        <v>553</v>
      </c>
      <c r="C91" s="170" t="s">
        <v>146</v>
      </c>
      <c r="D91" s="168">
        <v>0.18090668697980999</v>
      </c>
      <c r="E91" s="168">
        <v>0.18269445818665001</v>
      </c>
      <c r="F91" s="168">
        <v>0.17930069312899999</v>
      </c>
      <c r="G91" s="168">
        <v>0.18431684868653</v>
      </c>
      <c r="H91" s="168">
        <v>0.18245419991442</v>
      </c>
      <c r="I91" s="168">
        <v>0.18947834598395999</v>
      </c>
      <c r="J91" s="168">
        <v>0.18522662366543999</v>
      </c>
      <c r="K91" s="168">
        <v>0.19341845120163001</v>
      </c>
      <c r="L91" s="168">
        <v>0.22484455802170999</v>
      </c>
      <c r="M91" s="168">
        <v>0.23671462477162999</v>
      </c>
      <c r="N91" s="168">
        <v>0.2285334719498</v>
      </c>
      <c r="O91" s="168">
        <v>0.23560791330792</v>
      </c>
      <c r="P91" s="168">
        <v>0.22925680007845001</v>
      </c>
      <c r="Q91" s="168">
        <v>0.23811194153865001</v>
      </c>
      <c r="R91" s="168">
        <v>0.23089189215761999</v>
      </c>
      <c r="S91" s="168">
        <v>0.21993961891589001</v>
      </c>
      <c r="T91" s="168">
        <v>0.22044328542243999</v>
      </c>
      <c r="U91" s="168">
        <v>0.21722434477516001</v>
      </c>
      <c r="V91" s="168">
        <v>0.20258786561184</v>
      </c>
      <c r="W91" s="168">
        <v>0.20049458131837999</v>
      </c>
      <c r="X91" s="168">
        <v>0.20358318755502999</v>
      </c>
      <c r="Y91" s="168">
        <v>0.21606465120637</v>
      </c>
      <c r="Z91" s="168">
        <v>0.20553808337884</v>
      </c>
      <c r="AA91" s="168">
        <v>0.1834060877259</v>
      </c>
      <c r="AB91" s="168">
        <v>0.18573426481964</v>
      </c>
      <c r="AC91" s="168">
        <v>0.17966542177347</v>
      </c>
      <c r="AD91" s="168">
        <v>0.16928647840451999</v>
      </c>
      <c r="AE91" s="168">
        <v>0.17022129127055999</v>
      </c>
      <c r="AF91" s="168">
        <v>0.18019064844011001</v>
      </c>
      <c r="AG91" s="168">
        <v>0.18340131132639001</v>
      </c>
      <c r="AH91" s="168">
        <v>0.17514291908770999</v>
      </c>
      <c r="AI91" s="168">
        <v>0.17636740521791</v>
      </c>
      <c r="AJ91" s="168">
        <v>0.19437857016901999</v>
      </c>
      <c r="AK91" s="168">
        <v>0.19780250485497</v>
      </c>
      <c r="AL91" s="168">
        <v>0.19799326037640999</v>
      </c>
    </row>
    <row r="92" spans="1:38" x14ac:dyDescent="0.2">
      <c r="A92" s="170" t="s">
        <v>464</v>
      </c>
      <c r="B92" s="170" t="s">
        <v>554</v>
      </c>
      <c r="C92" s="170" t="s">
        <v>26</v>
      </c>
      <c r="D92" s="168">
        <v>0.31520883609306</v>
      </c>
      <c r="E92" s="168">
        <v>0.33564247803974001</v>
      </c>
      <c r="F92" s="168">
        <v>0.32965579770645997</v>
      </c>
      <c r="G92" s="168">
        <v>0.32884604854222999</v>
      </c>
      <c r="H92" s="168">
        <v>0.32774739442939999</v>
      </c>
      <c r="I92" s="168">
        <v>0.32621267238153001</v>
      </c>
      <c r="J92" s="168">
        <v>0.31742124334256999</v>
      </c>
      <c r="K92" s="168">
        <v>0.32124163633613001</v>
      </c>
      <c r="L92" s="168">
        <v>0.31043031649371</v>
      </c>
      <c r="M92" s="168">
        <v>0.30451921527338999</v>
      </c>
      <c r="N92" s="168">
        <v>0.30401964853609997</v>
      </c>
      <c r="O92" s="168">
        <v>0.29471485517247997</v>
      </c>
      <c r="P92" s="168">
        <v>0.29458939415870999</v>
      </c>
      <c r="Q92" s="168">
        <v>0.28141779154868002</v>
      </c>
      <c r="R92" s="168">
        <v>0.28123383916521999</v>
      </c>
      <c r="S92" s="168">
        <v>0.27166771186357003</v>
      </c>
      <c r="T92" s="168">
        <v>0.26832188509395</v>
      </c>
      <c r="U92" s="168">
        <v>0.27139405533408001</v>
      </c>
      <c r="V92" s="168">
        <v>0.28270778538803998</v>
      </c>
      <c r="W92" s="168">
        <v>0.27959082484483</v>
      </c>
      <c r="X92" s="168">
        <v>0.27499917955214997</v>
      </c>
      <c r="Y92" s="168">
        <v>0.27876182823652002</v>
      </c>
      <c r="Z92" s="168">
        <v>0.28863537979854997</v>
      </c>
      <c r="AA92" s="168">
        <v>0.27902844952706002</v>
      </c>
      <c r="AB92" s="168">
        <v>0.28046392370514001</v>
      </c>
      <c r="AC92" s="168">
        <v>0.26440568497668998</v>
      </c>
      <c r="AD92" s="168">
        <v>0.24785839181427</v>
      </c>
      <c r="AE92" s="168">
        <v>0.24505932776437001</v>
      </c>
      <c r="AF92" s="168">
        <v>0.24109556537228999</v>
      </c>
      <c r="AG92" s="168">
        <v>0.23163444156932</v>
      </c>
      <c r="AH92" s="168">
        <v>0.22709550469322001</v>
      </c>
      <c r="AI92" s="168">
        <v>0.22820189995814</v>
      </c>
      <c r="AJ92" s="168">
        <v>0.22913734840012001</v>
      </c>
      <c r="AK92" s="168">
        <v>0.22535837309858001</v>
      </c>
      <c r="AL92" s="168">
        <v>0.22146589168056999</v>
      </c>
    </row>
    <row r="93" spans="1:38" x14ac:dyDescent="0.2">
      <c r="A93" s="170" t="s">
        <v>464</v>
      </c>
      <c r="B93" s="170" t="s">
        <v>555</v>
      </c>
      <c r="C93" s="170" t="s">
        <v>58</v>
      </c>
      <c r="D93" s="168">
        <v>0.31097664066519998</v>
      </c>
      <c r="E93" s="168">
        <v>0.31013811581355999</v>
      </c>
      <c r="F93" s="168">
        <v>0.29912392804420002</v>
      </c>
      <c r="G93" s="168">
        <v>0.29336525061995</v>
      </c>
      <c r="H93" s="168">
        <v>0.28763810362008002</v>
      </c>
      <c r="I93" s="168">
        <v>0.26672345761830002</v>
      </c>
      <c r="J93" s="168">
        <v>0.25780886237297002</v>
      </c>
      <c r="K93" s="168">
        <v>0.24029235303845001</v>
      </c>
      <c r="L93" s="168">
        <v>0.2352394435771</v>
      </c>
      <c r="M93" s="168">
        <v>0.22051467212529999</v>
      </c>
      <c r="N93" s="168">
        <v>0.21430521185316001</v>
      </c>
      <c r="O93" s="168">
        <v>0.21383305093136001</v>
      </c>
      <c r="P93" s="168">
        <v>0.19724002608645999</v>
      </c>
      <c r="Q93" s="168">
        <v>0.18927887293417001</v>
      </c>
      <c r="R93" s="168">
        <v>0.17933099098658001</v>
      </c>
      <c r="S93" s="168">
        <v>0.17744652585765999</v>
      </c>
      <c r="T93" s="168">
        <v>0.17122230319989001</v>
      </c>
      <c r="U93" s="168">
        <v>0.16005453120350999</v>
      </c>
      <c r="V93" s="168">
        <v>0.16519999297592</v>
      </c>
      <c r="W93" s="168">
        <v>0.15485880202374</v>
      </c>
      <c r="X93" s="168">
        <v>0.15137594055921999</v>
      </c>
      <c r="Y93" s="168">
        <v>0.13516266461512</v>
      </c>
      <c r="Z93" s="168">
        <v>0.13737794687728999</v>
      </c>
      <c r="AA93" s="168">
        <v>0.12989613970659999</v>
      </c>
      <c r="AB93" s="168">
        <v>0.11816800536329</v>
      </c>
      <c r="AC93" s="168">
        <v>9.8785316934150005E-2</v>
      </c>
      <c r="AD93" s="168">
        <v>0.10242725311028</v>
      </c>
      <c r="AE93" s="168">
        <v>9.0129122054797006E-2</v>
      </c>
      <c r="AF93" s="168">
        <v>8.3285219121295995E-2</v>
      </c>
      <c r="AG93" s="168">
        <v>7.5835269343347E-2</v>
      </c>
      <c r="AH93" s="168">
        <v>6.6730497978235007E-2</v>
      </c>
      <c r="AI93" s="168">
        <v>6.0896932245373001E-2</v>
      </c>
      <c r="AJ93" s="168">
        <v>5.4991149334691E-2</v>
      </c>
      <c r="AK93" s="168">
        <v>5.3605107728094001E-2</v>
      </c>
      <c r="AL93" s="168">
        <v>5.2485258807368998E-2</v>
      </c>
    </row>
    <row r="94" spans="1:38" x14ac:dyDescent="0.2">
      <c r="A94" s="170" t="s">
        <v>464</v>
      </c>
      <c r="B94" s="170" t="s">
        <v>556</v>
      </c>
      <c r="C94" s="170" t="s">
        <v>147</v>
      </c>
      <c r="D94" s="168">
        <v>0.39473379593954999</v>
      </c>
      <c r="E94" s="168">
        <v>0.38674090307776998</v>
      </c>
      <c r="F94" s="168">
        <v>0.39764631849555998</v>
      </c>
      <c r="G94" s="168">
        <v>0.40157718764884998</v>
      </c>
      <c r="H94" s="168">
        <v>0.46600557615646998</v>
      </c>
      <c r="I94" s="168">
        <v>0.46461792855792999</v>
      </c>
      <c r="J94" s="168">
        <v>0.45351773664259998</v>
      </c>
      <c r="K94" s="168">
        <v>0.46744248907157998</v>
      </c>
      <c r="L94" s="168">
        <v>0.45756069808936001</v>
      </c>
      <c r="M94" s="168">
        <v>0.49065814930136997</v>
      </c>
      <c r="N94" s="168">
        <v>0.48851988595695001</v>
      </c>
      <c r="O94" s="168">
        <v>0.49628088892993</v>
      </c>
      <c r="P94" s="168">
        <v>0.47934078268674002</v>
      </c>
      <c r="Q94" s="168">
        <v>0.46564224255790998</v>
      </c>
      <c r="R94" s="168">
        <v>0.47861392635979999</v>
      </c>
      <c r="S94" s="168">
        <v>0.50009035359555998</v>
      </c>
      <c r="T94" s="168">
        <v>0.51391206895693997</v>
      </c>
      <c r="U94" s="168">
        <v>0.50565824646794999</v>
      </c>
      <c r="V94" s="168">
        <v>0.51996797434705</v>
      </c>
      <c r="W94" s="168">
        <v>0.5315240278501</v>
      </c>
      <c r="X94" s="168">
        <v>0.50549386527576001</v>
      </c>
      <c r="Y94" s="168">
        <v>0.50029456298849995</v>
      </c>
      <c r="Z94" s="168">
        <v>0.52558894379966004</v>
      </c>
      <c r="AA94" s="168">
        <v>0.55186659896241996</v>
      </c>
      <c r="AB94" s="168">
        <v>0.54617787607620005</v>
      </c>
      <c r="AC94" s="168">
        <v>0.54793635986017997</v>
      </c>
      <c r="AD94" s="168">
        <v>0.51380016017556995</v>
      </c>
      <c r="AE94" s="168">
        <v>0.51874841804673</v>
      </c>
      <c r="AF94" s="168">
        <v>0.52455121991485998</v>
      </c>
      <c r="AG94" s="168">
        <v>0.58300087931166</v>
      </c>
      <c r="AH94" s="168">
        <v>0.58265209333353996</v>
      </c>
      <c r="AI94" s="168">
        <v>0.59298214396867999</v>
      </c>
      <c r="AJ94" s="168">
        <v>0.57708116354227001</v>
      </c>
      <c r="AK94" s="168">
        <v>0.56606387305440997</v>
      </c>
      <c r="AL94" s="168">
        <v>0.55565538778460999</v>
      </c>
    </row>
    <row r="95" spans="1:38" x14ac:dyDescent="0.2">
      <c r="A95" s="170" t="s">
        <v>464</v>
      </c>
      <c r="B95" s="170" t="s">
        <v>557</v>
      </c>
      <c r="C95" s="170" t="s">
        <v>148</v>
      </c>
      <c r="D95" s="168">
        <v>0.36794552070400999</v>
      </c>
      <c r="E95" s="168">
        <v>0.80244797092428</v>
      </c>
      <c r="F95" s="168">
        <v>0.84219906377176001</v>
      </c>
      <c r="G95" s="168">
        <v>0.85452677394301002</v>
      </c>
      <c r="H95" s="168">
        <v>0.90317321944143003</v>
      </c>
      <c r="I95" s="168">
        <v>0.87754912470197</v>
      </c>
      <c r="J95" s="168">
        <v>0.72932274931242003</v>
      </c>
      <c r="K95" s="168">
        <v>0.72380876226386004</v>
      </c>
      <c r="L95" s="168">
        <v>0.41728243395808001</v>
      </c>
      <c r="M95" s="168">
        <v>0.27972901815206003</v>
      </c>
      <c r="N95" s="168">
        <v>0.28626711589374998</v>
      </c>
      <c r="O95" s="168">
        <v>0.318804871677</v>
      </c>
      <c r="P95" s="168">
        <v>0.32797005629663001</v>
      </c>
      <c r="Q95" s="168">
        <v>0.45151056917727</v>
      </c>
      <c r="R95" s="168">
        <v>0.32076165367460002</v>
      </c>
      <c r="S95" s="168">
        <v>0.30469949510161998</v>
      </c>
      <c r="T95" s="168">
        <v>0.28059269973270001</v>
      </c>
      <c r="U95" s="168">
        <v>0.25451301778631003</v>
      </c>
      <c r="V95" s="168">
        <v>0.27186768465255001</v>
      </c>
      <c r="W95" s="168">
        <v>0.28090226737564</v>
      </c>
      <c r="X95" s="168">
        <v>0.30391454373361998</v>
      </c>
      <c r="Y95" s="168">
        <v>0.29377394882447</v>
      </c>
      <c r="Z95" s="168">
        <v>0.29596533675216002</v>
      </c>
      <c r="AA95" s="168">
        <v>0.29847941288670998</v>
      </c>
      <c r="AB95" s="168">
        <v>0.27949853502311001</v>
      </c>
      <c r="AC95" s="168">
        <v>0.27164159374348001</v>
      </c>
      <c r="AD95" s="168">
        <v>0.26839890254759002</v>
      </c>
      <c r="AE95" s="168">
        <v>0.29506276724218</v>
      </c>
      <c r="AF95" s="168">
        <v>0.31085077802921002</v>
      </c>
      <c r="AG95" s="168">
        <v>0.31529309168050001</v>
      </c>
      <c r="AH95" s="168">
        <v>0.34034640809680999</v>
      </c>
      <c r="AI95" s="168">
        <v>0.36418673795609002</v>
      </c>
      <c r="AJ95" s="168">
        <v>0.37545927692098002</v>
      </c>
      <c r="AK95" s="168">
        <v>0.39150218737073</v>
      </c>
      <c r="AL95" s="168">
        <v>0.39972825874492002</v>
      </c>
    </row>
    <row r="96" spans="1:38" x14ac:dyDescent="0.2">
      <c r="A96" s="170" t="s">
        <v>464</v>
      </c>
      <c r="B96" s="170" t="s">
        <v>558</v>
      </c>
      <c r="C96" s="170" t="s">
        <v>145</v>
      </c>
      <c r="D96" s="168">
        <v>0.22886315467846</v>
      </c>
      <c r="E96" s="168">
        <v>0.22465674352229001</v>
      </c>
      <c r="F96" s="168">
        <v>0.23396900468602999</v>
      </c>
      <c r="G96" s="168">
        <v>0.24104706109178001</v>
      </c>
      <c r="H96" s="168">
        <v>0.24364550296092</v>
      </c>
      <c r="I96" s="168">
        <v>0.23561543156271</v>
      </c>
      <c r="J96" s="168">
        <v>0.25008941562684001</v>
      </c>
      <c r="K96" s="168">
        <v>0.22911452946408001</v>
      </c>
      <c r="L96" s="168">
        <v>0.22019198485201999</v>
      </c>
      <c r="M96" s="168">
        <v>0.21421176293510999</v>
      </c>
      <c r="N96" s="168">
        <v>0.21233605491099999</v>
      </c>
      <c r="O96" s="168">
        <v>0.21167101182810999</v>
      </c>
      <c r="P96" s="168">
        <v>0.22268410743886999</v>
      </c>
      <c r="Q96" s="168">
        <v>0.216001955754</v>
      </c>
      <c r="R96" s="168">
        <v>0.20525776689288999</v>
      </c>
      <c r="S96" s="168">
        <v>0.19047046585095001</v>
      </c>
      <c r="T96" s="168">
        <v>0.18570273034466001</v>
      </c>
      <c r="U96" s="168">
        <v>0.18355469059096</v>
      </c>
      <c r="V96" s="168">
        <v>0.19533222346986001</v>
      </c>
      <c r="W96" s="168">
        <v>0.2142079815639</v>
      </c>
      <c r="X96" s="168">
        <v>0.21521153254789999</v>
      </c>
      <c r="Y96" s="168">
        <v>0.20381375068881</v>
      </c>
      <c r="Z96" s="168">
        <v>0.20397801598446</v>
      </c>
      <c r="AA96" s="168">
        <v>0.1986007738127</v>
      </c>
      <c r="AB96" s="168">
        <v>0.18231927544602</v>
      </c>
      <c r="AC96" s="168">
        <v>0.1829057817367</v>
      </c>
      <c r="AD96" s="168">
        <v>0.15071059147131</v>
      </c>
      <c r="AE96" s="168">
        <v>0.15151575539782999</v>
      </c>
      <c r="AF96" s="168">
        <v>0.14292250447766999</v>
      </c>
      <c r="AG96" s="168">
        <v>0.13529422608066999</v>
      </c>
      <c r="AH96" s="168">
        <v>0.14057435811437999</v>
      </c>
      <c r="AI96" s="168">
        <v>0.13784356473152001</v>
      </c>
      <c r="AJ96" s="168">
        <v>0.12951527499978999</v>
      </c>
      <c r="AK96" s="168">
        <v>0.12185782936359001</v>
      </c>
      <c r="AL96" s="168">
        <v>0.12397907273872</v>
      </c>
    </row>
    <row r="97" spans="1:38" x14ac:dyDescent="0.2">
      <c r="A97" s="170" t="s">
        <v>464</v>
      </c>
      <c r="B97" s="170" t="s">
        <v>559</v>
      </c>
      <c r="C97" s="170" t="s">
        <v>149</v>
      </c>
      <c r="D97" s="168">
        <v>0.29834215102838002</v>
      </c>
      <c r="E97" s="168">
        <v>0.28204843408044</v>
      </c>
      <c r="F97" s="168">
        <v>0.28024043037391999</v>
      </c>
      <c r="G97" s="168">
        <v>0.29515462684179999</v>
      </c>
      <c r="H97" s="168">
        <v>0.27711317132771002</v>
      </c>
      <c r="I97" s="168">
        <v>0.27782168912866001</v>
      </c>
      <c r="J97" s="168">
        <v>0.27992835092788998</v>
      </c>
      <c r="K97" s="168">
        <v>0.27732286574693998</v>
      </c>
      <c r="L97" s="168">
        <v>0.26763043486711002</v>
      </c>
      <c r="M97" s="168">
        <v>0.26521115352620001</v>
      </c>
      <c r="N97" s="168">
        <v>0.26647134198887001</v>
      </c>
      <c r="O97" s="168">
        <v>0.26702165130347</v>
      </c>
      <c r="P97" s="168">
        <v>0.28396227554490999</v>
      </c>
      <c r="Q97" s="168">
        <v>0.28611949718358998</v>
      </c>
      <c r="R97" s="168">
        <v>0.27001068354760999</v>
      </c>
      <c r="S97" s="168">
        <v>0.24901703186478</v>
      </c>
      <c r="T97" s="168">
        <v>0.24888601792119</v>
      </c>
      <c r="U97" s="168">
        <v>0.24300065713391</v>
      </c>
      <c r="V97" s="168">
        <v>0.23611791534227</v>
      </c>
      <c r="W97" s="168">
        <v>0.22965934057314</v>
      </c>
      <c r="X97" s="168">
        <v>0.23347613916672</v>
      </c>
      <c r="Y97" s="168">
        <v>0.21822272692165001</v>
      </c>
      <c r="Z97" s="168">
        <v>0.23175389007194</v>
      </c>
      <c r="AA97" s="168">
        <v>0.19588140115572</v>
      </c>
      <c r="AB97" s="168">
        <v>0.18271883912789999</v>
      </c>
      <c r="AC97" s="168">
        <v>0.18413874800898999</v>
      </c>
      <c r="AD97" s="168">
        <v>0.17462040251706001</v>
      </c>
      <c r="AE97" s="168">
        <v>0.16836159002956</v>
      </c>
      <c r="AF97" s="168">
        <v>0.15184591163955</v>
      </c>
      <c r="AG97" s="168">
        <v>0.15083788863478001</v>
      </c>
      <c r="AH97" s="168">
        <v>0.14564352026253</v>
      </c>
      <c r="AI97" s="168">
        <v>0.13240913974331001</v>
      </c>
      <c r="AJ97" s="168">
        <v>0.13021166190225</v>
      </c>
      <c r="AK97" s="168">
        <v>0.12198830096256</v>
      </c>
      <c r="AL97" s="168">
        <v>0.12212676531971001</v>
      </c>
    </row>
    <row r="98" spans="1:38" x14ac:dyDescent="0.2">
      <c r="A98" s="170" t="s">
        <v>464</v>
      </c>
      <c r="B98" s="170" t="s">
        <v>560</v>
      </c>
      <c r="C98" s="170" t="s">
        <v>150</v>
      </c>
      <c r="D98" s="168">
        <v>0.17609626055960001</v>
      </c>
      <c r="E98" s="168">
        <v>0.17295476125188</v>
      </c>
      <c r="F98" s="168">
        <v>0.17077958988759001</v>
      </c>
      <c r="G98" s="168">
        <v>0.16949828412039</v>
      </c>
      <c r="H98" s="168">
        <v>0.16371860247964001</v>
      </c>
      <c r="I98" s="168">
        <v>0.16848391286649</v>
      </c>
      <c r="J98" s="168">
        <v>0.16431191312845</v>
      </c>
      <c r="K98" s="168">
        <v>0.16239737228636</v>
      </c>
      <c r="L98" s="168">
        <v>0.16289087510714001</v>
      </c>
      <c r="M98" s="168">
        <v>0.16268641560503</v>
      </c>
      <c r="N98" s="168">
        <v>0.15833809885812999</v>
      </c>
      <c r="O98" s="168">
        <v>0.15500149853847001</v>
      </c>
      <c r="P98" s="168">
        <v>0.15706359209920001</v>
      </c>
      <c r="Q98" s="168">
        <v>0.16369773331625001</v>
      </c>
      <c r="R98" s="168">
        <v>0.16514107251144</v>
      </c>
      <c r="S98" s="168">
        <v>0.16419275891273</v>
      </c>
      <c r="T98" s="168">
        <v>0.15947346158424999</v>
      </c>
      <c r="U98" s="168">
        <v>0.15484595382411001</v>
      </c>
      <c r="V98" s="168">
        <v>0.15144787484461</v>
      </c>
      <c r="W98" s="168">
        <v>0.14233871121099001</v>
      </c>
      <c r="X98" s="168">
        <v>0.14353221294742999</v>
      </c>
      <c r="Y98" s="168">
        <v>0.13947897625162001</v>
      </c>
      <c r="Z98" s="168">
        <v>0.13701801594506</v>
      </c>
      <c r="AA98" s="168">
        <v>0.12797127974065001</v>
      </c>
      <c r="AB98" s="168">
        <v>0.12134393398356</v>
      </c>
      <c r="AC98" s="168">
        <v>0.12405253206892</v>
      </c>
      <c r="AD98" s="168">
        <v>0.12095355140692</v>
      </c>
      <c r="AE98" s="168">
        <v>0.11785635811410999</v>
      </c>
      <c r="AF98" s="168">
        <v>0.11509457799847</v>
      </c>
      <c r="AG98" s="168">
        <v>0.11197142211677</v>
      </c>
      <c r="AH98" s="168">
        <v>0.10906701767172999</v>
      </c>
      <c r="AI98" s="168">
        <v>0.11203753808684</v>
      </c>
      <c r="AJ98" s="168">
        <v>0.10709484374665</v>
      </c>
      <c r="AK98" s="168">
        <v>9.7757810828637007E-2</v>
      </c>
      <c r="AL98" s="168">
        <v>9.5433201406038004E-2</v>
      </c>
    </row>
    <row r="99" spans="1:38" x14ac:dyDescent="0.2">
      <c r="A99" s="170" t="s">
        <v>464</v>
      </c>
      <c r="B99" s="170" t="s">
        <v>561</v>
      </c>
      <c r="C99" s="170" t="s">
        <v>151</v>
      </c>
      <c r="D99" s="168">
        <v>0.37029364927912001</v>
      </c>
      <c r="E99" s="168">
        <v>0.34861297135551</v>
      </c>
      <c r="F99" s="168">
        <v>0.37333839267223001</v>
      </c>
      <c r="G99" s="168">
        <v>0.34675643983817001</v>
      </c>
      <c r="H99" s="168">
        <v>0.34550510017921998</v>
      </c>
      <c r="I99" s="168">
        <v>0.34894097067335</v>
      </c>
      <c r="J99" s="168">
        <v>0.36437030410433002</v>
      </c>
      <c r="K99" s="168">
        <v>0.37715395161735998</v>
      </c>
      <c r="L99" s="168">
        <v>0.40666945445375002</v>
      </c>
      <c r="M99" s="168">
        <v>0.41291183357923</v>
      </c>
      <c r="N99" s="168">
        <v>0.41271444082849001</v>
      </c>
      <c r="O99" s="168">
        <v>0.40979544378671001</v>
      </c>
      <c r="P99" s="168">
        <v>0.39985779788879</v>
      </c>
      <c r="Q99" s="168">
        <v>0.39689806934703997</v>
      </c>
      <c r="R99" s="168">
        <v>0.39333652756675003</v>
      </c>
      <c r="S99" s="168">
        <v>0.39088382602005001</v>
      </c>
      <c r="T99" s="168">
        <v>0.43999085429624002</v>
      </c>
      <c r="U99" s="168">
        <v>0.43113181260495997</v>
      </c>
      <c r="V99" s="168">
        <v>0.35063479990701002</v>
      </c>
      <c r="W99" s="168">
        <v>0.29892893258596998</v>
      </c>
      <c r="X99" s="168">
        <v>0.28989053658144998</v>
      </c>
      <c r="Y99" s="168">
        <v>0.28166656477574997</v>
      </c>
      <c r="Z99" s="168">
        <v>0.26144096894597002</v>
      </c>
      <c r="AA99" s="168">
        <v>0.27751131220400999</v>
      </c>
      <c r="AB99" s="168">
        <v>0.26570007494820003</v>
      </c>
      <c r="AC99" s="168">
        <v>0.25933474389637001</v>
      </c>
      <c r="AD99" s="168">
        <v>0.27448804586085002</v>
      </c>
      <c r="AE99" s="168">
        <v>0.26045170861713002</v>
      </c>
      <c r="AF99" s="168">
        <v>0.30401751483842998</v>
      </c>
      <c r="AG99" s="168">
        <v>0.29260423494457999</v>
      </c>
      <c r="AH99" s="168">
        <v>0.22796712304144001</v>
      </c>
      <c r="AI99" s="168">
        <v>0.23815823722139001</v>
      </c>
      <c r="AJ99" s="168">
        <v>0.2628016227769</v>
      </c>
      <c r="AK99" s="168">
        <v>0.26256446092865998</v>
      </c>
      <c r="AL99" s="168">
        <v>0.27740055311513001</v>
      </c>
    </row>
    <row r="100" spans="1:38" x14ac:dyDescent="0.2">
      <c r="A100" s="170" t="s">
        <v>464</v>
      </c>
      <c r="B100" s="170" t="s">
        <v>562</v>
      </c>
      <c r="C100" s="170" t="s">
        <v>152</v>
      </c>
      <c r="D100" s="168">
        <v>0.36638603022311</v>
      </c>
      <c r="E100" s="168">
        <v>0.36113066737486998</v>
      </c>
      <c r="F100" s="168">
        <v>0.37466119221853</v>
      </c>
      <c r="G100" s="168">
        <v>0.37256245287417999</v>
      </c>
      <c r="H100" s="168">
        <v>0.37074506441854999</v>
      </c>
      <c r="I100" s="168">
        <v>0.37097253522756002</v>
      </c>
      <c r="J100" s="168">
        <v>0.37186850258519999</v>
      </c>
      <c r="K100" s="168">
        <v>0.37258297221455</v>
      </c>
      <c r="L100" s="168">
        <v>0.36705952668517</v>
      </c>
      <c r="M100" s="168">
        <v>0.35567905473300998</v>
      </c>
      <c r="N100" s="168">
        <v>0.37796810477588</v>
      </c>
      <c r="O100" s="168">
        <v>0.35996024916933</v>
      </c>
      <c r="P100" s="168">
        <v>0.35470626819114998</v>
      </c>
      <c r="Q100" s="168">
        <v>0.34922418861052001</v>
      </c>
      <c r="R100" s="168">
        <v>0.34661735523051002</v>
      </c>
      <c r="S100" s="168">
        <v>0.34239961443576999</v>
      </c>
      <c r="T100" s="168">
        <v>0.32034282379419998</v>
      </c>
      <c r="U100" s="168">
        <v>0.30760297636689998</v>
      </c>
      <c r="V100" s="168">
        <v>0.27550520758830999</v>
      </c>
      <c r="W100" s="168">
        <v>0.26960722111948998</v>
      </c>
      <c r="X100" s="168">
        <v>0.25758468307479998</v>
      </c>
      <c r="Y100" s="168">
        <v>0.25590450942597998</v>
      </c>
      <c r="Z100" s="168">
        <v>0.29166449399346001</v>
      </c>
      <c r="AA100" s="168">
        <v>0.27922057987566001</v>
      </c>
      <c r="AB100" s="168">
        <v>0.28959214771899999</v>
      </c>
      <c r="AC100" s="168">
        <v>0.28028534053228998</v>
      </c>
      <c r="AD100" s="168">
        <v>0.27053723651236999</v>
      </c>
      <c r="AE100" s="168">
        <v>0.27776350169760999</v>
      </c>
      <c r="AF100" s="168">
        <v>0.25879400653077</v>
      </c>
      <c r="AG100" s="168">
        <v>0.23495480240468999</v>
      </c>
      <c r="AH100" s="168">
        <v>0.21368295195664</v>
      </c>
      <c r="AI100" s="168">
        <v>0.21397236795093999</v>
      </c>
      <c r="AJ100" s="168">
        <v>0.22374291897800999</v>
      </c>
      <c r="AK100" s="168">
        <v>0.22402022822121001</v>
      </c>
      <c r="AL100" s="168">
        <v>0.21951784712231001</v>
      </c>
    </row>
    <row r="101" spans="1:38" x14ac:dyDescent="0.2">
      <c r="A101" s="170" t="s">
        <v>464</v>
      </c>
      <c r="B101" s="170" t="s">
        <v>563</v>
      </c>
      <c r="C101" s="170" t="s">
        <v>28</v>
      </c>
      <c r="D101" s="168">
        <v>0.26686294282598999</v>
      </c>
      <c r="E101" s="168">
        <v>0.25994296416891</v>
      </c>
      <c r="F101" s="168">
        <v>0.25879558362513</v>
      </c>
      <c r="G101" s="168">
        <v>0.25832352715569001</v>
      </c>
      <c r="H101" s="168">
        <v>0.26724634757746002</v>
      </c>
      <c r="I101" s="168">
        <v>0.26249789993165001</v>
      </c>
      <c r="J101" s="168">
        <v>0.25716425861053999</v>
      </c>
      <c r="K101" s="168">
        <v>0.25173615510489</v>
      </c>
      <c r="L101" s="168">
        <v>0.24518222655583</v>
      </c>
      <c r="M101" s="168">
        <v>0.25447415980678001</v>
      </c>
      <c r="N101" s="168">
        <v>0.25134811788081002</v>
      </c>
      <c r="O101" s="168">
        <v>0.24764572417375999</v>
      </c>
      <c r="P101" s="168">
        <v>0.25448744854493</v>
      </c>
      <c r="Q101" s="168">
        <v>0.25211171770854002</v>
      </c>
      <c r="R101" s="168">
        <v>0.24577123785305</v>
      </c>
      <c r="S101" s="168">
        <v>0.24363415377525</v>
      </c>
      <c r="T101" s="168">
        <v>0.23607934392891999</v>
      </c>
      <c r="U101" s="168">
        <v>0.2392385477757</v>
      </c>
      <c r="V101" s="168">
        <v>0.22889677224319999</v>
      </c>
      <c r="W101" s="168">
        <v>0.23013557563084999</v>
      </c>
      <c r="X101" s="168">
        <v>0.23245347869847</v>
      </c>
      <c r="Y101" s="168">
        <v>0.24248518231814001</v>
      </c>
      <c r="Z101" s="168">
        <v>0.24645095019508001</v>
      </c>
      <c r="AA101" s="168">
        <v>0.24439266897522</v>
      </c>
      <c r="AB101" s="168">
        <v>0.23447998463520001</v>
      </c>
      <c r="AC101" s="168">
        <v>0.22344541293882</v>
      </c>
      <c r="AD101" s="168">
        <v>0.22106785992024999</v>
      </c>
      <c r="AE101" s="168">
        <v>0.21464494380339999</v>
      </c>
      <c r="AF101" s="168">
        <v>0.20451382469220999</v>
      </c>
      <c r="AG101" s="168">
        <v>0.19839896695122999</v>
      </c>
      <c r="AH101" s="168">
        <v>0.19531567982626</v>
      </c>
      <c r="AI101" s="168">
        <v>0.19377105585361001</v>
      </c>
      <c r="AJ101" s="168">
        <v>0.18668431056275001</v>
      </c>
      <c r="AK101" s="168">
        <v>0.17555322882716001</v>
      </c>
      <c r="AL101" s="168">
        <v>0.17012655017239001</v>
      </c>
    </row>
    <row r="102" spans="1:38" x14ac:dyDescent="0.2">
      <c r="A102" s="170" t="s">
        <v>464</v>
      </c>
      <c r="B102" s="170" t="s">
        <v>564</v>
      </c>
      <c r="C102" s="170" t="s">
        <v>153</v>
      </c>
      <c r="D102" s="168">
        <v>0.86080182716877995</v>
      </c>
      <c r="E102" s="168">
        <v>1.0111657616444001</v>
      </c>
      <c r="F102" s="168">
        <v>1.0898652339429999</v>
      </c>
      <c r="G102" s="168">
        <v>1.0230159561454999</v>
      </c>
      <c r="H102" s="168">
        <v>1.0553721535794001</v>
      </c>
      <c r="I102" s="168">
        <v>1.0167962987518999</v>
      </c>
      <c r="J102" s="168">
        <v>0.88662836658726996</v>
      </c>
      <c r="K102" s="168">
        <v>0.75750520465306004</v>
      </c>
      <c r="L102" s="168">
        <v>0.79622003555678</v>
      </c>
      <c r="M102" s="168">
        <v>0.70996053239969004</v>
      </c>
      <c r="N102" s="168">
        <v>0.65940513150442004</v>
      </c>
      <c r="O102" s="168">
        <v>0.57329513108709995</v>
      </c>
      <c r="P102" s="168">
        <v>0.58238226364638002</v>
      </c>
      <c r="Q102" s="168">
        <v>0.59368041807219996</v>
      </c>
      <c r="R102" s="168">
        <v>0.58310815130139004</v>
      </c>
      <c r="S102" s="168">
        <v>0.57125755795515998</v>
      </c>
      <c r="T102" s="168">
        <v>0.57819670282686997</v>
      </c>
      <c r="U102" s="168">
        <v>0.55472048338875002</v>
      </c>
      <c r="V102" s="168">
        <v>0.60748863571680001</v>
      </c>
      <c r="W102" s="168">
        <v>0.54241617803880005</v>
      </c>
      <c r="X102" s="168">
        <v>0.54540811282596002</v>
      </c>
      <c r="Y102" s="168">
        <v>0.55066788065674999</v>
      </c>
      <c r="Z102" s="168">
        <v>0.51780102514948001</v>
      </c>
      <c r="AA102" s="168">
        <v>0.52115686644015002</v>
      </c>
      <c r="AB102" s="168">
        <v>0.42207730731756998</v>
      </c>
      <c r="AC102" s="168">
        <v>0.36291072581021999</v>
      </c>
      <c r="AD102" s="168">
        <v>0.38263463108691997</v>
      </c>
      <c r="AE102" s="168">
        <v>0.38512717378854999</v>
      </c>
      <c r="AF102" s="168">
        <v>0.37474283078733001</v>
      </c>
      <c r="AG102" s="168">
        <v>0.34208867164383</v>
      </c>
      <c r="AH102" s="168">
        <v>0.36157253550351998</v>
      </c>
      <c r="AI102" s="168">
        <v>0.37189706769589997</v>
      </c>
      <c r="AJ102" s="168">
        <v>0.36724737815803998</v>
      </c>
      <c r="AK102" s="168">
        <v>0.36205072044362002</v>
      </c>
      <c r="AL102" s="168">
        <v>0.35017250378912002</v>
      </c>
    </row>
    <row r="103" spans="1:38" x14ac:dyDescent="0.2">
      <c r="A103" s="170" t="s">
        <v>464</v>
      </c>
      <c r="B103" s="170" t="s">
        <v>565</v>
      </c>
      <c r="C103" s="170" t="s">
        <v>154</v>
      </c>
      <c r="D103" s="168">
        <v>6.7614374743691003E-2</v>
      </c>
      <c r="E103" s="168">
        <v>6.4088833456921998E-2</v>
      </c>
      <c r="F103" s="168">
        <v>6.5431215247093999E-2</v>
      </c>
      <c r="G103" s="168">
        <v>6.4110848060517006E-2</v>
      </c>
      <c r="H103" s="168">
        <v>6.3423789957456997E-2</v>
      </c>
      <c r="I103" s="168">
        <v>6.4952710625380994E-2</v>
      </c>
      <c r="J103" s="168">
        <v>6.8670452492456999E-2</v>
      </c>
      <c r="K103" s="168">
        <v>6.5703530480653E-2</v>
      </c>
      <c r="L103" s="168">
        <v>6.9584341877405004E-2</v>
      </c>
      <c r="M103" s="168">
        <v>6.9810861836406002E-2</v>
      </c>
      <c r="N103" s="168">
        <v>7.7377494120753995E-2</v>
      </c>
      <c r="O103" s="168">
        <v>6.9081233511869997E-2</v>
      </c>
      <c r="P103" s="168">
        <v>6.6680057526268002E-2</v>
      </c>
      <c r="Q103" s="168">
        <v>5.8485635295338997E-2</v>
      </c>
      <c r="R103" s="168">
        <v>6.1963402005187997E-2</v>
      </c>
      <c r="S103" s="168">
        <v>6.5582913068049004E-2</v>
      </c>
      <c r="T103" s="168">
        <v>6.8234358480026E-2</v>
      </c>
      <c r="U103" s="168">
        <v>6.3871035320369002E-2</v>
      </c>
      <c r="V103" s="168">
        <v>6.7353284826590004E-2</v>
      </c>
      <c r="W103" s="168">
        <v>7.6940283984269997E-2</v>
      </c>
      <c r="X103" s="168">
        <v>7.6959319168372994E-2</v>
      </c>
      <c r="Y103" s="168">
        <v>7.5345089598809006E-2</v>
      </c>
      <c r="Z103" s="168">
        <v>6.6946911600864994E-2</v>
      </c>
      <c r="AA103" s="168">
        <v>6.9505637819107999E-2</v>
      </c>
      <c r="AB103" s="168">
        <v>7.4812314963609003E-2</v>
      </c>
      <c r="AC103" s="168">
        <v>7.7149808494341998E-2</v>
      </c>
      <c r="AD103" s="168">
        <v>8.0574912284073E-2</v>
      </c>
      <c r="AE103" s="168">
        <v>8.0713051348363998E-2</v>
      </c>
      <c r="AF103" s="168">
        <v>7.5963338962038995E-2</v>
      </c>
      <c r="AG103" s="168">
        <v>7.3551539896641996E-2</v>
      </c>
      <c r="AH103" s="168">
        <v>7.2570162642877994E-2</v>
      </c>
      <c r="AI103" s="168">
        <v>7.5724364634142005E-2</v>
      </c>
      <c r="AJ103" s="168">
        <v>7.3748882940118998E-2</v>
      </c>
      <c r="AK103" s="168">
        <v>6.7626451952232006E-2</v>
      </c>
      <c r="AL103" s="168">
        <v>6.5836836548702996E-2</v>
      </c>
    </row>
    <row r="104" spans="1:38" x14ac:dyDescent="0.2">
      <c r="A104" s="170" t="s">
        <v>464</v>
      </c>
      <c r="B104" s="170" t="s">
        <v>566</v>
      </c>
      <c r="C104" s="170" t="s">
        <v>157</v>
      </c>
      <c r="D104" s="168">
        <v>0.88376929771863</v>
      </c>
      <c r="E104" s="168">
        <v>0.86284604466107995</v>
      </c>
      <c r="F104" s="168">
        <v>0.65934985712150995</v>
      </c>
      <c r="G104" s="168">
        <v>0.57312924405372001</v>
      </c>
      <c r="H104" s="168">
        <v>0.46920687017669999</v>
      </c>
      <c r="I104" s="168">
        <v>0.35072972274721997</v>
      </c>
      <c r="J104" s="168">
        <v>0.40721575145062999</v>
      </c>
      <c r="K104" s="168">
        <v>0.36554553520465999</v>
      </c>
      <c r="L104" s="168">
        <v>0.37758102819126999</v>
      </c>
      <c r="M104" s="168">
        <v>0.29072237654222</v>
      </c>
      <c r="N104" s="168">
        <v>0.26920564645687001</v>
      </c>
      <c r="O104" s="168">
        <v>0.21474463348725001</v>
      </c>
      <c r="P104" s="168">
        <v>0.26846220708193003</v>
      </c>
      <c r="Q104" s="168">
        <v>0.28176723687840999</v>
      </c>
      <c r="R104" s="168">
        <v>0.26098013042286</v>
      </c>
      <c r="S104" s="168">
        <v>0.26155926655347</v>
      </c>
      <c r="T104" s="168">
        <v>0.25265002356878002</v>
      </c>
      <c r="U104" s="168">
        <v>0.28069698509740998</v>
      </c>
      <c r="V104" s="168">
        <v>0.30051625851526997</v>
      </c>
      <c r="W104" s="168">
        <v>0.26287836390682001</v>
      </c>
      <c r="X104" s="168">
        <v>0.24777580335943999</v>
      </c>
      <c r="Y104" s="168">
        <v>0.27980453827521001</v>
      </c>
      <c r="Z104" s="168">
        <v>0.36994909973898998</v>
      </c>
      <c r="AA104" s="168">
        <v>0.30943901470469998</v>
      </c>
      <c r="AB104" s="168">
        <v>0.30529849188327002</v>
      </c>
      <c r="AC104" s="168">
        <v>0.30498438649144</v>
      </c>
      <c r="AD104" s="168">
        <v>0.27602307654345998</v>
      </c>
      <c r="AE104" s="168">
        <v>0.26071201974655001</v>
      </c>
      <c r="AF104" s="168">
        <v>0.29910303190729998</v>
      </c>
      <c r="AG104" s="168">
        <v>0.25491214742493001</v>
      </c>
      <c r="AH104" s="168">
        <v>0.24988893611964999</v>
      </c>
      <c r="AI104" s="168">
        <v>0.26754497450272002</v>
      </c>
      <c r="AJ104" s="168">
        <v>0.24520143254849999</v>
      </c>
      <c r="AK104" s="168">
        <v>0.21913041229099001</v>
      </c>
      <c r="AL104" s="168">
        <v>0.21107113915067</v>
      </c>
    </row>
    <row r="105" spans="1:38" x14ac:dyDescent="0.2">
      <c r="A105" s="170" t="s">
        <v>464</v>
      </c>
      <c r="B105" s="170" t="s">
        <v>567</v>
      </c>
      <c r="C105" s="170" t="s">
        <v>99</v>
      </c>
      <c r="D105" s="168">
        <v>2.2023283331017999E-2</v>
      </c>
      <c r="E105" s="168">
        <v>2.2572794108918E-2</v>
      </c>
      <c r="F105" s="168">
        <v>2.3109989640470001E-2</v>
      </c>
      <c r="G105" s="168">
        <v>2.2465936857535E-2</v>
      </c>
      <c r="H105" s="168">
        <v>3.5425945061961998E-2</v>
      </c>
      <c r="I105" s="168">
        <v>8.9591366670746006E-2</v>
      </c>
      <c r="J105" s="168">
        <v>9.3918247044721001E-2</v>
      </c>
      <c r="K105" s="168">
        <v>9.6413409953991003E-2</v>
      </c>
      <c r="L105" s="168">
        <v>0.10321076017298</v>
      </c>
      <c r="M105" s="168">
        <v>8.9208025275566996E-2</v>
      </c>
      <c r="N105" s="168">
        <v>8.3555883235243003E-2</v>
      </c>
      <c r="O105" s="168">
        <v>8.5045356758995994E-2</v>
      </c>
      <c r="P105" s="168">
        <v>8.2237949390299006E-2</v>
      </c>
      <c r="Q105" s="168">
        <v>8.0213796500890999E-2</v>
      </c>
      <c r="R105" s="168">
        <v>7.3326635042725005E-2</v>
      </c>
      <c r="S105" s="168">
        <v>7.2254344466762002E-2</v>
      </c>
      <c r="T105" s="168">
        <v>7.2519080327956995E-2</v>
      </c>
      <c r="U105" s="168">
        <v>8.0744525161275005E-2</v>
      </c>
      <c r="V105" s="168">
        <v>8.3258464779845998E-2</v>
      </c>
      <c r="W105" s="168">
        <v>9.5234428607035002E-2</v>
      </c>
      <c r="X105" s="168">
        <v>9.5861516624902998E-2</v>
      </c>
      <c r="Y105" s="168">
        <v>9.2916161407085002E-2</v>
      </c>
      <c r="Z105" s="168">
        <v>9.0620674040820998E-2</v>
      </c>
      <c r="AA105" s="168">
        <v>8.4947140793145998E-2</v>
      </c>
      <c r="AB105" s="168">
        <v>9.7137789534698996E-2</v>
      </c>
      <c r="AC105" s="168">
        <v>0.10975274174808999</v>
      </c>
      <c r="AD105" s="168">
        <v>0.1265027299766</v>
      </c>
      <c r="AE105" s="168">
        <v>0.13065916081768</v>
      </c>
      <c r="AF105" s="168">
        <v>0.12503718887693999</v>
      </c>
      <c r="AG105" s="168">
        <v>0.14781609763218001</v>
      </c>
      <c r="AH105" s="168">
        <v>0.18177542393609</v>
      </c>
      <c r="AI105" s="168">
        <v>0.17490199193049</v>
      </c>
      <c r="AJ105" s="168">
        <v>0.16548787209978999</v>
      </c>
      <c r="AK105" s="168">
        <v>0.16215061881192</v>
      </c>
      <c r="AL105" s="168">
        <v>0.15717549636146999</v>
      </c>
    </row>
    <row r="106" spans="1:38" x14ac:dyDescent="0.2">
      <c r="A106" s="170" t="s">
        <v>464</v>
      </c>
      <c r="B106" s="170" t="s">
        <v>568</v>
      </c>
      <c r="C106" s="170" t="s">
        <v>155</v>
      </c>
      <c r="D106" s="168">
        <v>0.10083192331644</v>
      </c>
      <c r="E106" s="168">
        <v>0.11197176792811001</v>
      </c>
      <c r="F106" s="168">
        <v>9.8094107849205997E-2</v>
      </c>
      <c r="G106" s="168">
        <v>9.9318133290954999E-2</v>
      </c>
      <c r="H106" s="168">
        <v>0.10004403416448999</v>
      </c>
      <c r="I106" s="168">
        <v>8.8409887093819001E-2</v>
      </c>
      <c r="J106" s="168">
        <v>8.9236829529834E-2</v>
      </c>
      <c r="K106" s="168">
        <v>9.0855653210679996E-2</v>
      </c>
      <c r="L106" s="168">
        <v>8.9512357037936002E-2</v>
      </c>
      <c r="M106" s="168">
        <v>9.3023724334288002E-2</v>
      </c>
      <c r="N106" s="168">
        <v>0.14756191311273001</v>
      </c>
      <c r="O106" s="168">
        <v>0.13689186026611999</v>
      </c>
      <c r="P106" s="168">
        <v>0.19977209562366</v>
      </c>
      <c r="Q106" s="168">
        <v>0.21038027577554999</v>
      </c>
      <c r="R106" s="168">
        <v>0.21969773915469001</v>
      </c>
      <c r="S106" s="168">
        <v>0.28784639147364999</v>
      </c>
      <c r="T106" s="168">
        <v>0.29221901484773</v>
      </c>
      <c r="U106" s="168">
        <v>0.26409635134303</v>
      </c>
      <c r="V106" s="168">
        <v>0.30314279370468</v>
      </c>
      <c r="W106" s="168">
        <v>0.2550408991202</v>
      </c>
      <c r="X106" s="168">
        <v>0.26506091300882001</v>
      </c>
      <c r="Y106" s="168">
        <v>0.23953297656209999</v>
      </c>
      <c r="Z106" s="168">
        <v>0.22178927417398001</v>
      </c>
      <c r="AA106" s="168">
        <v>0.22166119846794</v>
      </c>
      <c r="AB106" s="168">
        <v>0.22092836307981001</v>
      </c>
      <c r="AC106" s="168">
        <v>0.20395909422356001</v>
      </c>
      <c r="AD106" s="168">
        <v>0.2073405059922</v>
      </c>
      <c r="AE106" s="168">
        <v>0.20356947974410999</v>
      </c>
      <c r="AF106" s="168">
        <v>0.21618978620262999</v>
      </c>
      <c r="AG106" s="168">
        <v>0.20968757140527999</v>
      </c>
      <c r="AH106" s="168">
        <v>0.20608702688352001</v>
      </c>
      <c r="AI106" s="168">
        <v>0.20765828422796001</v>
      </c>
      <c r="AJ106" s="168">
        <v>0.18683027089467</v>
      </c>
      <c r="AK106" s="168">
        <v>0.18249453245708</v>
      </c>
      <c r="AL106" s="168">
        <v>0.18188861903653999</v>
      </c>
    </row>
    <row r="107" spans="1:38" x14ac:dyDescent="0.2">
      <c r="A107" s="170" t="s">
        <v>464</v>
      </c>
      <c r="B107" s="170" t="s">
        <v>569</v>
      </c>
      <c r="C107" s="170" t="s">
        <v>201</v>
      </c>
      <c r="D107" s="168">
        <v>3.5905693217961998E-2</v>
      </c>
      <c r="E107" s="168">
        <v>4.8846572060904002E-2</v>
      </c>
      <c r="F107" s="168">
        <v>4.7151241796804001E-2</v>
      </c>
      <c r="G107" s="168">
        <v>5.3202045471553001E-2</v>
      </c>
      <c r="H107" s="168">
        <v>5.9994091184056998E-2</v>
      </c>
      <c r="I107" s="168">
        <v>4.8025197412121003E-2</v>
      </c>
      <c r="J107" s="168">
        <v>5.2452932436045999E-2</v>
      </c>
      <c r="K107" s="168">
        <v>5.0400727715045002E-2</v>
      </c>
      <c r="L107" s="168">
        <v>5.1845142823480003E-2</v>
      </c>
      <c r="M107" s="168">
        <v>5.0882496778322003E-2</v>
      </c>
      <c r="N107" s="168">
        <v>5.5401575473254E-2</v>
      </c>
      <c r="O107" s="168">
        <v>5.3735481517320001E-2</v>
      </c>
      <c r="P107" s="168">
        <v>6.0592417039403997E-2</v>
      </c>
      <c r="Q107" s="168">
        <v>6.5578042835438999E-2</v>
      </c>
      <c r="R107" s="168">
        <v>6.8392279559913005E-2</v>
      </c>
      <c r="S107" s="168">
        <v>5.7872427331780003E-2</v>
      </c>
      <c r="T107" s="168">
        <v>6.3934692715767003E-2</v>
      </c>
      <c r="U107" s="168">
        <v>7.0218021849355994E-2</v>
      </c>
      <c r="V107" s="168">
        <v>6.6319428334080999E-2</v>
      </c>
      <c r="W107" s="168">
        <v>7.7259640441931995E-2</v>
      </c>
      <c r="X107" s="168">
        <v>8.4321422303363994E-2</v>
      </c>
      <c r="Y107" s="168">
        <v>6.5355151509544004E-2</v>
      </c>
      <c r="Z107" s="168">
        <v>6.7581731167098993E-2</v>
      </c>
      <c r="AA107" s="168">
        <v>7.2873258319644002E-2</v>
      </c>
      <c r="AB107" s="168">
        <v>7.2429955185174005E-2</v>
      </c>
      <c r="AC107" s="168">
        <v>7.5313923678631003E-2</v>
      </c>
      <c r="AD107" s="168">
        <v>7.9330502151488E-2</v>
      </c>
      <c r="AE107" s="168">
        <v>7.3799241765416995E-2</v>
      </c>
      <c r="AF107" s="168">
        <v>7.7288948404417995E-2</v>
      </c>
      <c r="AG107" s="168">
        <v>8.7982572280188007E-2</v>
      </c>
      <c r="AH107" s="168">
        <v>9.5449722963377004E-2</v>
      </c>
      <c r="AI107" s="168">
        <v>9.2398953268149994E-2</v>
      </c>
      <c r="AJ107" s="168">
        <v>9.3772194800801997E-2</v>
      </c>
      <c r="AK107" s="168">
        <v>9.0159141210008995E-2</v>
      </c>
      <c r="AL107" s="168">
        <v>9.1908357161075996E-2</v>
      </c>
    </row>
    <row r="108" spans="1:38" x14ac:dyDescent="0.2">
      <c r="A108" s="170" t="s">
        <v>464</v>
      </c>
      <c r="B108" s="170" t="s">
        <v>570</v>
      </c>
      <c r="C108" s="170" t="s">
        <v>216</v>
      </c>
      <c r="D108" s="168">
        <v>0.43861114595336997</v>
      </c>
      <c r="E108" s="168">
        <v>0.44481930472762998</v>
      </c>
      <c r="F108" s="168">
        <v>0.46001825846620997</v>
      </c>
      <c r="G108" s="168">
        <v>0.46867785813445001</v>
      </c>
      <c r="H108" s="168">
        <v>0.46304443142544999</v>
      </c>
      <c r="I108" s="168">
        <v>0.45560018321117002</v>
      </c>
      <c r="J108" s="168">
        <v>0.45278507141942997</v>
      </c>
      <c r="K108" s="168">
        <v>0.44832183185250002</v>
      </c>
      <c r="L108" s="168">
        <v>0.40536514952566</v>
      </c>
      <c r="M108" s="168">
        <v>0.39784500640247</v>
      </c>
      <c r="N108" s="168">
        <v>0.3951138491692</v>
      </c>
      <c r="O108" s="168">
        <v>0.38547999282970002</v>
      </c>
      <c r="P108" s="168">
        <v>0.37085628159470002</v>
      </c>
      <c r="Q108" s="168">
        <v>0.36573240827462</v>
      </c>
      <c r="R108" s="168">
        <v>0.35905711240142002</v>
      </c>
      <c r="S108" s="168">
        <v>0.34191268109025003</v>
      </c>
      <c r="T108" s="168">
        <v>0.32967406130252003</v>
      </c>
      <c r="U108" s="168">
        <v>0.32189716659829998</v>
      </c>
      <c r="V108" s="168">
        <v>0.31904735064582002</v>
      </c>
      <c r="W108" s="168">
        <v>0.31883307535923999</v>
      </c>
      <c r="X108" s="168">
        <v>0.32886808624647001</v>
      </c>
      <c r="Y108" s="168">
        <v>0.33516236034525998</v>
      </c>
      <c r="Z108" s="168">
        <v>0.32604566669900997</v>
      </c>
      <c r="AA108" s="168">
        <v>0.31449381212871003</v>
      </c>
      <c r="AB108" s="168">
        <v>0.29929525876867002</v>
      </c>
      <c r="AC108" s="168">
        <v>0.29721733112504001</v>
      </c>
      <c r="AD108" s="168">
        <v>0.29095900930372998</v>
      </c>
      <c r="AE108" s="168">
        <v>0.28920794909978997</v>
      </c>
      <c r="AF108" s="168">
        <v>0.28746139593387998</v>
      </c>
      <c r="AG108" s="168">
        <v>0.27061442017268</v>
      </c>
      <c r="AH108" s="168">
        <v>0.25688165765909998</v>
      </c>
      <c r="AI108" s="168">
        <v>0.25482894877084</v>
      </c>
      <c r="AJ108" s="168">
        <v>0.23853425246936999</v>
      </c>
      <c r="AK108" s="168">
        <v>0.22644936552202</v>
      </c>
      <c r="AL108" s="168">
        <v>0.22106898109324</v>
      </c>
    </row>
    <row r="109" spans="1:38" x14ac:dyDescent="0.2">
      <c r="A109" s="170" t="s">
        <v>464</v>
      </c>
      <c r="B109" s="170" t="s">
        <v>571</v>
      </c>
      <c r="C109" s="170" t="s">
        <v>156</v>
      </c>
      <c r="D109" s="168">
        <v>0.49406024893771999</v>
      </c>
      <c r="E109" s="168">
        <v>0.99487877922526002</v>
      </c>
      <c r="F109" s="168">
        <v>0.38116039517604999</v>
      </c>
      <c r="G109" s="168">
        <v>0.36163496881579998</v>
      </c>
      <c r="H109" s="168">
        <v>0.39631975827638999</v>
      </c>
      <c r="I109" s="168">
        <v>0.37405210195422001</v>
      </c>
      <c r="J109" s="168">
        <v>0.36566125370371999</v>
      </c>
      <c r="K109" s="168">
        <v>0.37575438702901998</v>
      </c>
      <c r="L109" s="168">
        <v>0.40223033350386</v>
      </c>
      <c r="M109" s="168">
        <v>0.44104990404043998</v>
      </c>
      <c r="N109" s="168">
        <v>0.47304583570134001</v>
      </c>
      <c r="O109" s="168">
        <v>0.49608406415471001</v>
      </c>
      <c r="P109" s="168">
        <v>0.50371112575446997</v>
      </c>
      <c r="Q109" s="168">
        <v>0.45258853802909998</v>
      </c>
      <c r="R109" s="168">
        <v>0.43624055317055999</v>
      </c>
      <c r="S109" s="168">
        <v>0.44157984391743998</v>
      </c>
      <c r="T109" s="168">
        <v>0.42507121666226999</v>
      </c>
      <c r="U109" s="168">
        <v>0.39246967985560999</v>
      </c>
      <c r="V109" s="168">
        <v>0.40935337940474997</v>
      </c>
      <c r="W109" s="168">
        <v>0.44952627407655998</v>
      </c>
      <c r="X109" s="168">
        <v>0.46852645774900997</v>
      </c>
      <c r="Y109" s="168">
        <v>0.45225964552063003</v>
      </c>
      <c r="Z109" s="168">
        <v>0.42456522834330002</v>
      </c>
      <c r="AA109" s="168">
        <v>0.42846299517051001</v>
      </c>
      <c r="AB109" s="168">
        <v>0.41932498828616999</v>
      </c>
      <c r="AC109" s="168">
        <v>0.43155639318632</v>
      </c>
      <c r="AD109" s="168">
        <v>0.43161748441033998</v>
      </c>
      <c r="AE109" s="168">
        <v>0.44865586164235999</v>
      </c>
      <c r="AF109" s="168">
        <v>0.4439127822069</v>
      </c>
      <c r="AG109" s="168">
        <v>0.42422219197238997</v>
      </c>
      <c r="AH109" s="168">
        <v>0.42783370811283999</v>
      </c>
      <c r="AI109" s="168">
        <v>0.45226639279061998</v>
      </c>
      <c r="AJ109" s="168">
        <v>0.43516156849613002</v>
      </c>
      <c r="AK109" s="168">
        <v>0.47506173998933998</v>
      </c>
      <c r="AL109" s="168">
        <v>0.51437735560510001</v>
      </c>
    </row>
    <row r="110" spans="1:38" x14ac:dyDescent="0.2">
      <c r="A110" s="170" t="s">
        <v>464</v>
      </c>
      <c r="B110" s="170" t="s">
        <v>572</v>
      </c>
      <c r="C110" s="170" t="s">
        <v>158</v>
      </c>
      <c r="D110" s="168">
        <v>2.958906461293E-2</v>
      </c>
      <c r="E110" s="168">
        <v>3.4685706854988001E-2</v>
      </c>
      <c r="F110" s="168">
        <v>3.6216568298335999E-2</v>
      </c>
      <c r="G110" s="168">
        <v>3.5984024434531997E-2</v>
      </c>
      <c r="H110" s="168">
        <v>3.6694918498617002E-2</v>
      </c>
      <c r="I110" s="168">
        <v>3.3666008554300998E-2</v>
      </c>
      <c r="J110" s="168">
        <v>3.6898504490853003E-2</v>
      </c>
      <c r="K110" s="168">
        <v>3.8145518695374997E-2</v>
      </c>
      <c r="L110" s="168">
        <v>3.9352624659543999E-2</v>
      </c>
      <c r="M110" s="168">
        <v>3.5515647440768003E-2</v>
      </c>
      <c r="N110" s="168">
        <v>5.9350673290498999E-2</v>
      </c>
      <c r="O110" s="168">
        <v>6.1802490283642E-2</v>
      </c>
      <c r="P110" s="168">
        <v>6.5458738911017E-2</v>
      </c>
      <c r="Q110" s="168">
        <v>6.4151798951397998E-2</v>
      </c>
      <c r="R110" s="168">
        <v>6.3228939271322004E-2</v>
      </c>
      <c r="S110" s="168">
        <v>6.1125290959016997E-2</v>
      </c>
      <c r="T110" s="168">
        <v>7.3817397800955004E-2</v>
      </c>
      <c r="U110" s="168">
        <v>7.2515450668287004E-2</v>
      </c>
      <c r="V110" s="168">
        <v>7.8553906723543995E-2</v>
      </c>
      <c r="W110" s="168">
        <v>9.1476580313906999E-2</v>
      </c>
      <c r="X110" s="168">
        <v>9.4525091140078996E-2</v>
      </c>
      <c r="Y110" s="168">
        <v>9.2360064009150006E-2</v>
      </c>
      <c r="Z110" s="168">
        <v>9.1228467286730994E-2</v>
      </c>
      <c r="AA110" s="168">
        <v>9.9858192161064993E-2</v>
      </c>
      <c r="AB110" s="168">
        <v>0.10321648124775</v>
      </c>
      <c r="AC110" s="168">
        <v>0.19579265747176</v>
      </c>
      <c r="AD110" s="168">
        <v>0.32523394201854</v>
      </c>
      <c r="AE110" s="168">
        <v>0.36893112765100999</v>
      </c>
      <c r="AF110" s="168">
        <v>0.35838792617058002</v>
      </c>
      <c r="AG110" s="168">
        <v>0.33141895301381002</v>
      </c>
      <c r="AH110" s="168">
        <v>0.33091300377771998</v>
      </c>
      <c r="AI110" s="168">
        <v>0.39546058237534998</v>
      </c>
      <c r="AJ110" s="168">
        <v>0.38851011062259999</v>
      </c>
      <c r="AK110" s="168">
        <v>0.40116388795334001</v>
      </c>
      <c r="AL110" s="168">
        <v>0.38939524199636999</v>
      </c>
    </row>
    <row r="111" spans="1:38" x14ac:dyDescent="0.2">
      <c r="A111" s="170" t="s">
        <v>464</v>
      </c>
      <c r="B111" s="170" t="s">
        <v>573</v>
      </c>
      <c r="C111" s="170" t="s">
        <v>159</v>
      </c>
      <c r="D111" s="168">
        <v>0.31088069184592998</v>
      </c>
      <c r="E111" s="168">
        <v>0.25802322749903001</v>
      </c>
      <c r="F111" s="168">
        <v>0.23803608777862001</v>
      </c>
      <c r="G111" s="168">
        <v>0.30785477765939001</v>
      </c>
      <c r="H111" s="168">
        <v>0.31283865755119</v>
      </c>
      <c r="I111" s="168">
        <v>0.34070627353367</v>
      </c>
      <c r="J111" s="168">
        <v>0.31791640816215999</v>
      </c>
      <c r="K111" s="168">
        <v>0.34547985802832998</v>
      </c>
      <c r="L111" s="168">
        <v>0.33092459678063002</v>
      </c>
      <c r="M111" s="168">
        <v>0.34280782894676998</v>
      </c>
      <c r="N111" s="168">
        <v>0.30557119962423002</v>
      </c>
      <c r="O111" s="168">
        <v>0.31753052459152997</v>
      </c>
      <c r="P111" s="168">
        <v>0.30604329767306998</v>
      </c>
      <c r="Q111" s="168">
        <v>0.29656229752242003</v>
      </c>
      <c r="R111" s="168">
        <v>0.28170132750415999</v>
      </c>
      <c r="S111" s="168">
        <v>0.27245166811219002</v>
      </c>
      <c r="T111" s="168">
        <v>0.26114429999765998</v>
      </c>
      <c r="U111" s="168">
        <v>0.22134040749473999</v>
      </c>
      <c r="V111" s="168">
        <v>0.24860697439773999</v>
      </c>
      <c r="W111" s="168">
        <v>0.26552542110834998</v>
      </c>
      <c r="X111" s="168">
        <v>0.23564251918622001</v>
      </c>
      <c r="Y111" s="168">
        <v>0.23726867499915999</v>
      </c>
      <c r="Z111" s="168">
        <v>0.25839927886106001</v>
      </c>
      <c r="AA111" s="168">
        <v>0.24534377291180001</v>
      </c>
      <c r="AB111" s="168">
        <v>0.25871985252045998</v>
      </c>
      <c r="AC111" s="168">
        <v>0.27749574831590001</v>
      </c>
      <c r="AD111" s="168">
        <v>0.28300164451203003</v>
      </c>
      <c r="AE111" s="168">
        <v>0.29487135608051002</v>
      </c>
      <c r="AF111" s="168">
        <v>0.28204036776269997</v>
      </c>
      <c r="AG111" s="168">
        <v>0.29759763531707001</v>
      </c>
      <c r="AH111" s="168">
        <v>0.30594468918595003</v>
      </c>
      <c r="AI111" s="168">
        <v>0.25200213310418001</v>
      </c>
      <c r="AJ111" s="168">
        <v>0.15830553420543</v>
      </c>
      <c r="AK111" s="168">
        <v>0.16538599114093</v>
      </c>
      <c r="AL111" s="168">
        <v>0.18185897289749001</v>
      </c>
    </row>
    <row r="112" spans="1:38" x14ac:dyDescent="0.2">
      <c r="A112" s="170" t="s">
        <v>464</v>
      </c>
      <c r="B112" s="170" t="s">
        <v>574</v>
      </c>
      <c r="C112" s="170" t="s">
        <v>161</v>
      </c>
      <c r="D112" s="168">
        <v>9.0403061861814002E-2</v>
      </c>
      <c r="E112" s="168">
        <v>7.2517316829643005E-2</v>
      </c>
      <c r="F112" s="168">
        <v>0.10018017988621</v>
      </c>
      <c r="G112" s="168">
        <v>0.16003135383787001</v>
      </c>
      <c r="H112" s="168">
        <v>0.20404568901086001</v>
      </c>
      <c r="I112" s="168">
        <v>0.21919431402539</v>
      </c>
      <c r="J112" s="168">
        <v>0.21211277241074999</v>
      </c>
      <c r="K112" s="168">
        <v>0.10101956215376</v>
      </c>
      <c r="L112" s="168">
        <v>8.2757753349384996E-2</v>
      </c>
      <c r="M112" s="168">
        <v>7.1417985480401999E-2</v>
      </c>
      <c r="N112" s="168">
        <v>7.2967638749950006E-2</v>
      </c>
      <c r="O112" s="168">
        <v>8.1744197857660003E-2</v>
      </c>
      <c r="P112" s="168">
        <v>7.9704588382908004E-2</v>
      </c>
      <c r="Q112" s="168">
        <v>0.12355532739901</v>
      </c>
      <c r="R112" s="168">
        <v>0.13018214244199</v>
      </c>
      <c r="S112" s="168">
        <v>0.15450069367061001</v>
      </c>
      <c r="T112" s="168">
        <v>0.15052111715757999</v>
      </c>
      <c r="U112" s="168">
        <v>0.12827135764606001</v>
      </c>
      <c r="V112" s="168">
        <v>0.10027967490788001</v>
      </c>
      <c r="W112" s="168">
        <v>8.8771249075733E-2</v>
      </c>
      <c r="X112" s="168">
        <v>0.12716823345208</v>
      </c>
      <c r="Y112" s="168">
        <v>0.13102137837573999</v>
      </c>
      <c r="Z112" s="168">
        <v>0.13388318025747001</v>
      </c>
      <c r="AA112" s="168">
        <v>0.11439123973529</v>
      </c>
      <c r="AB112" s="168">
        <v>0.14799117011242</v>
      </c>
      <c r="AC112" s="168">
        <v>0.15438009036094</v>
      </c>
      <c r="AD112" s="168">
        <v>0.176178771767</v>
      </c>
      <c r="AE112" s="168">
        <v>0.15276578656581</v>
      </c>
      <c r="AF112" s="168">
        <v>7.8776610844591005E-2</v>
      </c>
      <c r="AG112" s="168">
        <v>0.12701122130263001</v>
      </c>
      <c r="AH112" s="168">
        <v>0.10826984786691</v>
      </c>
      <c r="AI112" s="168">
        <v>0.10386721074473999</v>
      </c>
      <c r="AJ112" s="168">
        <v>0.10237808775480001</v>
      </c>
      <c r="AK112" s="168">
        <v>9.4521893862329995E-2</v>
      </c>
      <c r="AL112" s="168">
        <v>9.3139488316655E-2</v>
      </c>
    </row>
    <row r="113" spans="1:38" x14ac:dyDescent="0.2">
      <c r="A113" s="170" t="s">
        <v>464</v>
      </c>
      <c r="B113" s="170" t="s">
        <v>575</v>
      </c>
      <c r="C113" s="170" t="s">
        <v>162</v>
      </c>
      <c r="D113" s="168">
        <v>0.40496658305039002</v>
      </c>
      <c r="E113" s="168">
        <v>0.35272450176589998</v>
      </c>
      <c r="F113" s="168">
        <v>0.37803968746735001</v>
      </c>
      <c r="G113" s="168">
        <v>0.41834940994177</v>
      </c>
      <c r="H113" s="168">
        <v>0.47773310603961999</v>
      </c>
      <c r="I113" s="168">
        <v>0.55373546213597002</v>
      </c>
      <c r="J113" s="168">
        <v>0.57007445622379005</v>
      </c>
      <c r="K113" s="168">
        <v>0.50173043741555001</v>
      </c>
      <c r="L113" s="168">
        <v>0.51512125999382996</v>
      </c>
      <c r="M113" s="168">
        <v>0.52601952986049005</v>
      </c>
      <c r="N113" s="168">
        <v>0.52361662176686996</v>
      </c>
      <c r="O113" s="168">
        <v>0.52721896406631996</v>
      </c>
      <c r="P113" s="168">
        <v>0.54485753794367997</v>
      </c>
      <c r="Q113" s="168">
        <v>0.51972042998900003</v>
      </c>
      <c r="R113" s="168">
        <v>0.49234773034403001</v>
      </c>
      <c r="S113" s="168">
        <v>0.47727587864373</v>
      </c>
      <c r="T113" s="168">
        <v>0.44621098091014999</v>
      </c>
      <c r="U113" s="168">
        <v>0.39277438556133998</v>
      </c>
      <c r="V113" s="168">
        <v>0.41828125467128002</v>
      </c>
      <c r="W113" s="168">
        <v>0.46144710920423998</v>
      </c>
      <c r="X113" s="168">
        <v>0.46417266318209999</v>
      </c>
      <c r="Y113" s="168">
        <v>0.64940039798825</v>
      </c>
      <c r="Z113" s="168">
        <v>0.49389202858275</v>
      </c>
      <c r="AA113" s="168">
        <v>0.59992689454546</v>
      </c>
      <c r="AB113" s="168">
        <v>0.76948563196380004</v>
      </c>
      <c r="AC113" s="168">
        <v>0.6841295435882</v>
      </c>
      <c r="AD113" s="168">
        <v>0.65204394308182001</v>
      </c>
      <c r="AE113" s="168">
        <v>0.53295408586893001</v>
      </c>
      <c r="AF113" s="168">
        <v>0.51044485588053001</v>
      </c>
      <c r="AG113" s="168">
        <v>0.57686863932249</v>
      </c>
      <c r="AH113" s="168">
        <v>0.65024460419982999</v>
      </c>
      <c r="AI113" s="168">
        <v>0.64702143323654004</v>
      </c>
      <c r="AJ113" s="168">
        <v>0.70294661566812</v>
      </c>
      <c r="AK113" s="168">
        <v>0.69332465278336997</v>
      </c>
      <c r="AL113" s="168">
        <v>0.70603310231192995</v>
      </c>
    </row>
    <row r="114" spans="1:38" x14ac:dyDescent="0.2">
      <c r="A114" s="170" t="s">
        <v>464</v>
      </c>
      <c r="B114" s="170" t="s">
        <v>576</v>
      </c>
      <c r="C114" s="170" t="s">
        <v>202</v>
      </c>
      <c r="D114" s="168">
        <v>3.0114029634103E-2</v>
      </c>
      <c r="E114" s="168">
        <v>3.0111278600242E-2</v>
      </c>
      <c r="F114" s="168">
        <v>2.8050862113911001E-2</v>
      </c>
      <c r="G114" s="168">
        <v>2.7172263843232999E-2</v>
      </c>
      <c r="H114" s="168">
        <v>3.222381488283E-2</v>
      </c>
      <c r="I114" s="168">
        <v>3.1117699398884001E-2</v>
      </c>
      <c r="J114" s="168">
        <v>2.9970472399184999E-2</v>
      </c>
      <c r="K114" s="168">
        <v>3.0979739124162999E-2</v>
      </c>
      <c r="L114" s="168">
        <v>2.9820261273713001E-2</v>
      </c>
      <c r="M114" s="168">
        <v>2.9425531609095001E-2</v>
      </c>
      <c r="N114" s="168">
        <v>3.2418102917110003E-2</v>
      </c>
      <c r="O114" s="168">
        <v>3.5934780471589003E-2</v>
      </c>
      <c r="P114" s="168">
        <v>3.3675698023538002E-2</v>
      </c>
      <c r="Q114" s="168">
        <v>3.7602634426452002E-2</v>
      </c>
      <c r="R114" s="168">
        <v>3.3959486699310003E-2</v>
      </c>
      <c r="S114" s="168">
        <v>3.5799430346407E-2</v>
      </c>
      <c r="T114" s="168">
        <v>3.7380961456138999E-2</v>
      </c>
      <c r="U114" s="168">
        <v>3.9739400954652997E-2</v>
      </c>
      <c r="V114" s="168">
        <v>4.0919517748955997E-2</v>
      </c>
      <c r="W114" s="168">
        <v>4.5408462465686E-2</v>
      </c>
      <c r="X114" s="168">
        <v>5.1153344383074999E-2</v>
      </c>
      <c r="Y114" s="168">
        <v>3.7972388930568E-2</v>
      </c>
      <c r="Z114" s="168">
        <v>3.9285665972843997E-2</v>
      </c>
      <c r="AA114" s="168">
        <v>4.5724317135334001E-2</v>
      </c>
      <c r="AB114" s="168">
        <v>4.8121882582315E-2</v>
      </c>
      <c r="AC114" s="168">
        <v>4.9325442282873999E-2</v>
      </c>
      <c r="AD114" s="168">
        <v>5.1337516567107999E-2</v>
      </c>
      <c r="AE114" s="168">
        <v>4.9637770387175997E-2</v>
      </c>
      <c r="AF114" s="168">
        <v>6.3718875828370006E-2</v>
      </c>
      <c r="AG114" s="168">
        <v>7.2953952559762003E-2</v>
      </c>
      <c r="AH114" s="168">
        <v>9.0865210881976993E-2</v>
      </c>
      <c r="AI114" s="168">
        <v>8.2764814258697E-2</v>
      </c>
      <c r="AJ114" s="168">
        <v>7.2119154826381995E-2</v>
      </c>
      <c r="AK114" s="168">
        <v>7.0786332764232004E-2</v>
      </c>
      <c r="AL114" s="168">
        <v>7.0597855134385004E-2</v>
      </c>
    </row>
    <row r="115" spans="1:38" x14ac:dyDescent="0.2">
      <c r="A115" s="170" t="s">
        <v>464</v>
      </c>
      <c r="B115" s="170" t="s">
        <v>577</v>
      </c>
      <c r="C115" s="170" t="s">
        <v>218</v>
      </c>
      <c r="D115" s="168">
        <v>5.6828808748624997E-2</v>
      </c>
      <c r="E115" s="168">
        <v>5.6717175558574001E-2</v>
      </c>
      <c r="F115" s="168">
        <v>6.7672712296463003E-2</v>
      </c>
      <c r="G115" s="168">
        <v>6.1969889928791003E-2</v>
      </c>
      <c r="H115" s="168">
        <v>6.7677723137144999E-2</v>
      </c>
      <c r="I115" s="168">
        <v>6.4356959317116005E-2</v>
      </c>
      <c r="J115" s="168">
        <v>8.7495220542846003E-2</v>
      </c>
      <c r="K115" s="168">
        <v>8.2015532918870995E-2</v>
      </c>
      <c r="L115" s="168">
        <v>8.0892349202745004E-2</v>
      </c>
      <c r="M115" s="168">
        <v>8.5704896003277006E-2</v>
      </c>
      <c r="N115" s="168">
        <v>9.2452858558066994E-2</v>
      </c>
      <c r="O115" s="168">
        <v>9.3146211375169999E-2</v>
      </c>
      <c r="P115" s="168">
        <v>9.3726200675094004E-2</v>
      </c>
      <c r="Q115" s="168">
        <v>9.561186081669E-2</v>
      </c>
      <c r="R115" s="168">
        <v>9.3633097146802999E-2</v>
      </c>
      <c r="S115" s="168">
        <v>9.5773523875585007E-2</v>
      </c>
      <c r="T115" s="168">
        <v>8.1335363094422006E-2</v>
      </c>
      <c r="U115" s="168">
        <v>8.1524836951347004E-2</v>
      </c>
      <c r="V115" s="168">
        <v>7.2481367444659994E-2</v>
      </c>
      <c r="W115" s="168">
        <v>6.7229688137786001E-2</v>
      </c>
      <c r="X115" s="168">
        <v>6.5851201615759997E-2</v>
      </c>
      <c r="Y115" s="168">
        <v>7.1309172696680995E-2</v>
      </c>
      <c r="Z115" s="168">
        <v>7.3838420280033998E-2</v>
      </c>
      <c r="AA115" s="168">
        <v>5.8839430762100998E-2</v>
      </c>
      <c r="AB115" s="168">
        <v>6.6657635209487004E-2</v>
      </c>
      <c r="AC115" s="168">
        <v>7.0516141701213994E-2</v>
      </c>
      <c r="AD115" s="168">
        <v>7.9979096640332994E-2</v>
      </c>
      <c r="AE115" s="168">
        <v>7.4884662733207999E-2</v>
      </c>
      <c r="AF115" s="168">
        <v>6.8729818130507006E-2</v>
      </c>
      <c r="AG115" s="168">
        <v>7.5117343129430997E-2</v>
      </c>
      <c r="AH115" s="168">
        <v>7.4296389966779994E-2</v>
      </c>
      <c r="AI115" s="168">
        <v>7.1943509953668994E-2</v>
      </c>
      <c r="AJ115" s="168">
        <v>7.0768037154363E-2</v>
      </c>
      <c r="AK115" s="168">
        <v>7.5184754471710996E-2</v>
      </c>
      <c r="AL115" s="168">
        <v>7.7418880335913001E-2</v>
      </c>
    </row>
    <row r="116" spans="1:38" x14ac:dyDescent="0.2">
      <c r="A116" s="170" t="s">
        <v>464</v>
      </c>
      <c r="B116" s="170" t="s">
        <v>578</v>
      </c>
      <c r="C116" s="170" t="s">
        <v>160</v>
      </c>
      <c r="D116" s="168">
        <v>4.2284447791570999E-2</v>
      </c>
      <c r="E116" s="168">
        <v>4.9474671082794998E-2</v>
      </c>
      <c r="F116" s="168">
        <v>3.9285421076676999E-2</v>
      </c>
      <c r="G116" s="168">
        <v>3.6659477941221E-2</v>
      </c>
      <c r="H116" s="168">
        <v>3.7702785716536E-2</v>
      </c>
      <c r="I116" s="168">
        <v>3.7508059514507003E-2</v>
      </c>
      <c r="J116" s="168">
        <v>3.6765287209691001E-2</v>
      </c>
      <c r="K116" s="168">
        <v>3.5220241802973999E-2</v>
      </c>
      <c r="L116" s="168">
        <v>3.4111889089262E-2</v>
      </c>
      <c r="M116" s="168">
        <v>3.5394326607959999E-2</v>
      </c>
      <c r="N116" s="168">
        <v>9.0596354250182004E-2</v>
      </c>
      <c r="O116" s="168">
        <v>9.1046177905156997E-2</v>
      </c>
      <c r="P116" s="168">
        <v>9.5423900443952006E-2</v>
      </c>
      <c r="Q116" s="168">
        <v>9.2821724675559006E-2</v>
      </c>
      <c r="R116" s="168">
        <v>9.4775623497857994E-2</v>
      </c>
      <c r="S116" s="168">
        <v>9.1806975457405002E-2</v>
      </c>
      <c r="T116" s="168">
        <v>8.9481050138500995E-2</v>
      </c>
      <c r="U116" s="168">
        <v>0.11104268381459</v>
      </c>
      <c r="V116" s="168">
        <v>8.5729063406494999E-2</v>
      </c>
      <c r="W116" s="168">
        <v>0.10187841768592</v>
      </c>
      <c r="X116" s="168">
        <v>9.8676179623158999E-2</v>
      </c>
      <c r="Y116" s="168">
        <v>9.8284621730472005E-2</v>
      </c>
      <c r="Z116" s="168">
        <v>9.7900601659738004E-2</v>
      </c>
      <c r="AA116" s="168">
        <v>9.6957064662430995E-2</v>
      </c>
      <c r="AB116" s="168">
        <v>9.8271923026850005E-2</v>
      </c>
      <c r="AC116" s="168">
        <v>9.4908374950079005E-2</v>
      </c>
      <c r="AD116" s="168">
        <v>0.10095473221777</v>
      </c>
      <c r="AE116" s="168">
        <v>0.11402101982248999</v>
      </c>
      <c r="AF116" s="168">
        <v>0.12189960508292</v>
      </c>
      <c r="AG116" s="168">
        <v>0.12785655774731999</v>
      </c>
      <c r="AH116" s="168">
        <v>0.1249586181955</v>
      </c>
      <c r="AI116" s="168">
        <v>0.13281401791291</v>
      </c>
      <c r="AJ116" s="168">
        <v>0.16649841901790999</v>
      </c>
      <c r="AK116" s="168">
        <v>0.16524071988986999</v>
      </c>
      <c r="AL116" s="168">
        <v>0.16249704182767999</v>
      </c>
    </row>
    <row r="117" spans="1:38" x14ac:dyDescent="0.2">
      <c r="A117" s="170" t="s">
        <v>464</v>
      </c>
      <c r="B117" s="170" t="s">
        <v>579</v>
      </c>
      <c r="C117" s="170" t="s">
        <v>60</v>
      </c>
      <c r="D117" s="168">
        <v>0.46137955725069002</v>
      </c>
      <c r="E117" s="168">
        <v>0.51496574711536003</v>
      </c>
      <c r="F117" s="168">
        <v>0.36944952074763998</v>
      </c>
      <c r="G117" s="168">
        <v>0.34241046491848998</v>
      </c>
      <c r="H117" s="168">
        <v>0.36815196829451002</v>
      </c>
      <c r="I117" s="168">
        <v>0.34243783473754003</v>
      </c>
      <c r="J117" s="168">
        <v>0.33641143651414002</v>
      </c>
      <c r="K117" s="168">
        <v>0.30005787993182997</v>
      </c>
      <c r="L117" s="168">
        <v>0.29512077585918001</v>
      </c>
      <c r="M117" s="168">
        <v>0.24980593756260999</v>
      </c>
      <c r="N117" s="168">
        <v>0.21119922895106999</v>
      </c>
      <c r="O117" s="168">
        <v>0.21083912821094999</v>
      </c>
      <c r="P117" s="168">
        <v>0.19882804473693</v>
      </c>
      <c r="Q117" s="168">
        <v>0.18016470161352</v>
      </c>
      <c r="R117" s="168">
        <v>0.17693047661076999</v>
      </c>
      <c r="S117" s="168">
        <v>0.17544563055467999</v>
      </c>
      <c r="T117" s="168">
        <v>0.16612806697449001</v>
      </c>
      <c r="U117" s="168">
        <v>0.16404049106273</v>
      </c>
      <c r="V117" s="168">
        <v>0.16258468067942999</v>
      </c>
      <c r="W117" s="168">
        <v>0.15930821266712999</v>
      </c>
      <c r="X117" s="168">
        <v>0.16860403871792001</v>
      </c>
      <c r="Y117" s="168">
        <v>0.16172994593487999</v>
      </c>
      <c r="Z117" s="168">
        <v>0.15678761497832999</v>
      </c>
      <c r="AA117" s="168">
        <v>0.13897240152543</v>
      </c>
      <c r="AB117" s="168">
        <v>0.13239031289920999</v>
      </c>
      <c r="AC117" s="168">
        <v>0.13311828417956001</v>
      </c>
      <c r="AD117" s="168">
        <v>0.12832120218258</v>
      </c>
      <c r="AE117" s="168">
        <v>0.12669185616848</v>
      </c>
      <c r="AF117" s="168">
        <v>0.12122126872804</v>
      </c>
      <c r="AG117" s="168">
        <v>0.11810222932456001</v>
      </c>
      <c r="AH117" s="168">
        <v>0.11770186077861</v>
      </c>
      <c r="AI117" s="168">
        <v>0.11124561833247</v>
      </c>
      <c r="AJ117" s="168">
        <v>9.9699726484216003E-2</v>
      </c>
      <c r="AK117" s="168">
        <v>9.7919861712451997E-2</v>
      </c>
      <c r="AL117" s="168">
        <v>9.5251982179868994E-2</v>
      </c>
    </row>
    <row r="118" spans="1:38" x14ac:dyDescent="0.2">
      <c r="A118" s="170" t="s">
        <v>464</v>
      </c>
      <c r="B118" s="170" t="s">
        <v>580</v>
      </c>
      <c r="C118" s="170" t="s">
        <v>61</v>
      </c>
      <c r="D118" s="168">
        <v>0.38513986064931</v>
      </c>
      <c r="E118" s="168">
        <v>0.36871646082284998</v>
      </c>
      <c r="F118" s="168">
        <v>0.35380715986313999</v>
      </c>
      <c r="G118" s="168">
        <v>0.34575042099079001</v>
      </c>
      <c r="H118" s="168">
        <v>0.30822408401446999</v>
      </c>
      <c r="I118" s="168">
        <v>0.24046808837684</v>
      </c>
      <c r="J118" s="168">
        <v>0.23896660292034</v>
      </c>
      <c r="K118" s="168">
        <v>0.21182757232401001</v>
      </c>
      <c r="L118" s="168">
        <v>0.18133384142709</v>
      </c>
      <c r="M118" s="168">
        <v>0.1753573406218</v>
      </c>
      <c r="N118" s="168">
        <v>0.17672377760324001</v>
      </c>
      <c r="O118" s="168">
        <v>0.18184471942748001</v>
      </c>
      <c r="P118" s="168">
        <v>0.18933670309434</v>
      </c>
      <c r="Q118" s="168">
        <v>0.1922646646749</v>
      </c>
      <c r="R118" s="168">
        <v>0.20961988686883001</v>
      </c>
      <c r="S118" s="168">
        <v>0.20856953203376999</v>
      </c>
      <c r="T118" s="168">
        <v>0.19393709815626001</v>
      </c>
      <c r="U118" s="168">
        <v>0.17038701594472999</v>
      </c>
      <c r="V118" s="168">
        <v>0.16895502463355999</v>
      </c>
      <c r="W118" s="168">
        <v>0.16522394167634999</v>
      </c>
      <c r="X118" s="168">
        <v>0.16829432975892999</v>
      </c>
      <c r="Y118" s="168">
        <v>0.16472313966262001</v>
      </c>
      <c r="Z118" s="168">
        <v>0.15880197752861999</v>
      </c>
      <c r="AA118" s="168">
        <v>0.14621128466117</v>
      </c>
      <c r="AB118" s="168">
        <v>0.13552372516023001</v>
      </c>
      <c r="AC118" s="168">
        <v>0.12562676619716001</v>
      </c>
      <c r="AD118" s="168">
        <v>0.1162253437814</v>
      </c>
      <c r="AE118" s="168">
        <v>0.11657792318587</v>
      </c>
      <c r="AF118" s="168">
        <v>0.11917949737958</v>
      </c>
      <c r="AG118" s="168">
        <v>0.11777545575629</v>
      </c>
      <c r="AH118" s="168">
        <v>9.7629186106973007E-2</v>
      </c>
      <c r="AI118" s="168">
        <v>9.5731503830628006E-2</v>
      </c>
      <c r="AJ118" s="168">
        <v>8.3914440850746994E-2</v>
      </c>
      <c r="AK118" s="168">
        <v>8.0730919571513002E-2</v>
      </c>
      <c r="AL118" s="168">
        <v>8.2275394273418997E-2</v>
      </c>
    </row>
    <row r="119" spans="1:38" x14ac:dyDescent="0.2">
      <c r="A119" s="170" t="s">
        <v>464</v>
      </c>
      <c r="B119" s="170" t="s">
        <v>581</v>
      </c>
      <c r="C119" s="170" t="s">
        <v>59</v>
      </c>
      <c r="D119" s="168">
        <v>0.42075223164512998</v>
      </c>
      <c r="E119" s="168">
        <v>0.44144344188924001</v>
      </c>
      <c r="F119" s="168">
        <v>0.51708378793238996</v>
      </c>
      <c r="G119" s="168">
        <v>0.45844486321326</v>
      </c>
      <c r="H119" s="168">
        <v>0.39040289995192001</v>
      </c>
      <c r="I119" s="168">
        <v>0.34708307879804001</v>
      </c>
      <c r="J119" s="168">
        <v>0.33983917119628998</v>
      </c>
      <c r="K119" s="168">
        <v>0.29661925303523001</v>
      </c>
      <c r="L119" s="168">
        <v>0.26584584139409001</v>
      </c>
      <c r="M119" s="168">
        <v>0.24162661965529</v>
      </c>
      <c r="N119" s="168">
        <v>0.20984729199016999</v>
      </c>
      <c r="O119" s="168">
        <v>0.20906145179338001</v>
      </c>
      <c r="P119" s="168">
        <v>0.19407060727610001</v>
      </c>
      <c r="Q119" s="168">
        <v>0.18482241256080001</v>
      </c>
      <c r="R119" s="168">
        <v>0.17090786923932</v>
      </c>
      <c r="S119" s="168">
        <v>0.15451238970556999</v>
      </c>
      <c r="T119" s="168">
        <v>0.14564670565141999</v>
      </c>
      <c r="U119" s="168">
        <v>0.13768993515346001</v>
      </c>
      <c r="V119" s="168">
        <v>0.13555534617223999</v>
      </c>
      <c r="W119" s="168">
        <v>0.14761322468433</v>
      </c>
      <c r="X119" s="168">
        <v>0.17551886903311001</v>
      </c>
      <c r="Y119" s="168">
        <v>0.15794312671003999</v>
      </c>
      <c r="Z119" s="168">
        <v>0.14350797569179999</v>
      </c>
      <c r="AA119" s="168">
        <v>0.13621931575363999</v>
      </c>
      <c r="AB119" s="168">
        <v>0.12989924137410999</v>
      </c>
      <c r="AC119" s="168">
        <v>0.12638856048123001</v>
      </c>
      <c r="AD119" s="168">
        <v>0.12054660579062999</v>
      </c>
      <c r="AE119" s="168">
        <v>0.11582885025416</v>
      </c>
      <c r="AF119" s="168">
        <v>0.12113996769304</v>
      </c>
      <c r="AG119" s="168">
        <v>0.11735724946806</v>
      </c>
      <c r="AH119" s="168">
        <v>0.11187836061303</v>
      </c>
      <c r="AI119" s="168">
        <v>0.10825698217927</v>
      </c>
      <c r="AJ119" s="168">
        <v>9.7812230144732004E-2</v>
      </c>
      <c r="AK119" s="168">
        <v>9.4735664305815995E-2</v>
      </c>
      <c r="AL119" s="168">
        <v>9.3871384234642002E-2</v>
      </c>
    </row>
    <row r="120" spans="1:38" x14ac:dyDescent="0.2">
      <c r="A120" s="170" t="s">
        <v>464</v>
      </c>
      <c r="B120" s="170" t="s">
        <v>582</v>
      </c>
      <c r="C120" s="170" t="s">
        <v>163</v>
      </c>
      <c r="D120" s="168">
        <v>5.1002004346662001E-2</v>
      </c>
      <c r="E120" s="168">
        <v>5.0159021258851001E-2</v>
      </c>
      <c r="F120" s="168">
        <v>5.0133302446848001E-2</v>
      </c>
      <c r="G120" s="168">
        <v>5.2954852818347997E-2</v>
      </c>
      <c r="H120" s="168">
        <v>5.555713711436E-2</v>
      </c>
      <c r="I120" s="168">
        <v>4.8801994577923002E-2</v>
      </c>
      <c r="J120" s="168">
        <v>5.6763002739644998E-2</v>
      </c>
      <c r="K120" s="168">
        <v>6.0471072061150002E-2</v>
      </c>
      <c r="L120" s="168">
        <v>6.9839662851081993E-2</v>
      </c>
      <c r="M120" s="168">
        <v>7.5460586470864996E-2</v>
      </c>
      <c r="N120" s="168">
        <v>6.0584541001833997E-2</v>
      </c>
      <c r="O120" s="168">
        <v>6.2937244761932007E-2</v>
      </c>
      <c r="P120" s="168">
        <v>6.3403195015013E-2</v>
      </c>
      <c r="Q120" s="168">
        <v>5.8282629728266998E-2</v>
      </c>
      <c r="R120" s="168">
        <v>5.3327654578017997E-2</v>
      </c>
      <c r="S120" s="168">
        <v>4.9650061625993003E-2</v>
      </c>
      <c r="T120" s="168">
        <v>4.3505493265845997E-2</v>
      </c>
      <c r="U120" s="168">
        <v>3.6011767914485002E-2</v>
      </c>
      <c r="V120" s="168">
        <v>2.8863813218852001E-2</v>
      </c>
      <c r="W120" s="168">
        <v>3.0217520895323001E-2</v>
      </c>
      <c r="X120" s="168">
        <v>2.4528544143192998E-2</v>
      </c>
      <c r="Y120" s="168">
        <v>1.9801757613397999E-2</v>
      </c>
      <c r="Z120" s="168">
        <v>1.8706927130615999E-2</v>
      </c>
      <c r="AA120" s="168">
        <v>1.7590689041686002E-2</v>
      </c>
      <c r="AB120" s="168">
        <v>2.0668523942671001E-2</v>
      </c>
      <c r="AC120" s="168">
        <v>3.4778033721549001E-2</v>
      </c>
      <c r="AD120" s="168">
        <v>3.3327165423644001E-2</v>
      </c>
      <c r="AE120" s="168">
        <v>3.3345669042719003E-2</v>
      </c>
      <c r="AF120" s="168">
        <v>2.3077438204524001E-2</v>
      </c>
      <c r="AG120" s="168">
        <v>2.5040696959653001E-2</v>
      </c>
      <c r="AH120" s="168">
        <v>5.4486759755348002E-2</v>
      </c>
      <c r="AI120" s="168">
        <v>4.0439896402907002E-2</v>
      </c>
      <c r="AJ120" s="168">
        <v>4.1243108062853001E-2</v>
      </c>
      <c r="AK120" s="168">
        <v>2.3586161688294E-2</v>
      </c>
      <c r="AL120" s="168">
        <v>2.2378778016791001E-2</v>
      </c>
    </row>
    <row r="121" spans="1:38" x14ac:dyDescent="0.2">
      <c r="A121" s="170" t="s">
        <v>464</v>
      </c>
      <c r="B121" s="170" t="s">
        <v>583</v>
      </c>
      <c r="C121" s="170" t="s">
        <v>175</v>
      </c>
      <c r="D121" s="168">
        <v>0.20701352905248999</v>
      </c>
      <c r="E121" s="168">
        <v>0.20239413169397999</v>
      </c>
      <c r="F121" s="168">
        <v>0.22147542004494999</v>
      </c>
      <c r="G121" s="168">
        <v>0.22980866258350999</v>
      </c>
      <c r="H121" s="168">
        <v>0.22499370443871</v>
      </c>
      <c r="I121" s="168">
        <v>0.24753456198424001</v>
      </c>
      <c r="J121" s="168">
        <v>0.21765421229696999</v>
      </c>
      <c r="K121" s="168">
        <v>0.23288998988348</v>
      </c>
      <c r="L121" s="168">
        <v>0.22246565037193</v>
      </c>
      <c r="M121" s="168">
        <v>0.23029150050356001</v>
      </c>
      <c r="N121" s="168">
        <v>0.22937262438200001</v>
      </c>
      <c r="O121" s="168">
        <v>0.23467452728568</v>
      </c>
      <c r="P121" s="168">
        <v>0.23406553011143999</v>
      </c>
      <c r="Q121" s="168">
        <v>0.21947172993031999</v>
      </c>
      <c r="R121" s="168">
        <v>0.23589429866664999</v>
      </c>
      <c r="S121" s="168">
        <v>0.23836642081362999</v>
      </c>
      <c r="T121" s="168">
        <v>0.22471676712760999</v>
      </c>
      <c r="U121" s="168">
        <v>0.22029461553133001</v>
      </c>
      <c r="V121" s="168">
        <v>0.22407974953811999</v>
      </c>
      <c r="W121" s="168">
        <v>0.21373441292456999</v>
      </c>
      <c r="X121" s="168">
        <v>0.21952795430562999</v>
      </c>
      <c r="Y121" s="168">
        <v>0.22497096904499</v>
      </c>
      <c r="Z121" s="168">
        <v>0.22709546916673001</v>
      </c>
      <c r="AA121" s="168">
        <v>0.21789114973686999</v>
      </c>
      <c r="AB121" s="168">
        <v>0.21564160890855</v>
      </c>
      <c r="AC121" s="168">
        <v>0.21251333765540001</v>
      </c>
      <c r="AD121" s="168">
        <v>0.21094518403292001</v>
      </c>
      <c r="AE121" s="168">
        <v>0.21017081508613999</v>
      </c>
      <c r="AF121" s="168">
        <v>0.20818345116308001</v>
      </c>
      <c r="AG121" s="168">
        <v>0.22304113490729</v>
      </c>
      <c r="AH121" s="168">
        <v>0.22597085127673</v>
      </c>
      <c r="AI121" s="168">
        <v>0.22606776174682999</v>
      </c>
      <c r="AJ121" s="168">
        <v>0.22021925001709</v>
      </c>
      <c r="AK121" s="168">
        <v>0.20625818423771</v>
      </c>
      <c r="AL121" s="168">
        <v>0.19987550496154</v>
      </c>
    </row>
    <row r="122" spans="1:38" x14ac:dyDescent="0.2">
      <c r="A122" s="170" t="s">
        <v>464</v>
      </c>
      <c r="B122" s="170" t="s">
        <v>584</v>
      </c>
      <c r="C122" s="170" t="s">
        <v>173</v>
      </c>
      <c r="D122" s="168">
        <v>0.67185096753040996</v>
      </c>
      <c r="E122" s="168">
        <v>0.64485671340299</v>
      </c>
      <c r="F122" s="168">
        <v>0.72357247244703005</v>
      </c>
      <c r="G122" s="168">
        <v>0.62309851447349995</v>
      </c>
      <c r="H122" s="168">
        <v>0.73139077722444001</v>
      </c>
      <c r="I122" s="168">
        <v>0.64583231433956001</v>
      </c>
      <c r="J122" s="168">
        <v>0.59105031199961</v>
      </c>
      <c r="K122" s="168">
        <v>0.53031107776430997</v>
      </c>
      <c r="L122" s="168">
        <v>0.51767338532189999</v>
      </c>
      <c r="M122" s="168">
        <v>0.45413270714002002</v>
      </c>
      <c r="N122" s="168">
        <v>0.41168353443016997</v>
      </c>
      <c r="O122" s="168">
        <v>0.40411384616932999</v>
      </c>
      <c r="P122" s="168">
        <v>0.38153286066689002</v>
      </c>
      <c r="Q122" s="168">
        <v>0.38540598619661998</v>
      </c>
      <c r="R122" s="168">
        <v>0.35980340527733001</v>
      </c>
      <c r="S122" s="168">
        <v>0.35333584199651002</v>
      </c>
      <c r="T122" s="168">
        <v>0.32828516882921999</v>
      </c>
      <c r="U122" s="168">
        <v>0.31532852345466</v>
      </c>
      <c r="V122" s="168">
        <v>0.28894008918441999</v>
      </c>
      <c r="W122" s="168">
        <v>0.30274712606196003</v>
      </c>
      <c r="X122" s="168">
        <v>0.30790614891151002</v>
      </c>
      <c r="Y122" s="168">
        <v>0.29200044213071003</v>
      </c>
      <c r="Z122" s="168">
        <v>0.28747078545402999</v>
      </c>
      <c r="AA122" s="168">
        <v>0.23652692309205001</v>
      </c>
      <c r="AB122" s="168">
        <v>0.24169915140494</v>
      </c>
      <c r="AC122" s="168">
        <v>0.25031149255184998</v>
      </c>
      <c r="AD122" s="168">
        <v>0.24277540500075001</v>
      </c>
      <c r="AE122" s="168">
        <v>0.22979304760099001</v>
      </c>
      <c r="AF122" s="168">
        <v>0.23559082972876999</v>
      </c>
      <c r="AG122" s="168">
        <v>0.23386576130398001</v>
      </c>
      <c r="AH122" s="168">
        <v>0.24764455746693001</v>
      </c>
      <c r="AI122" s="168">
        <v>0.23712159887734999</v>
      </c>
      <c r="AJ122" s="168">
        <v>0.21341970358215001</v>
      </c>
      <c r="AK122" s="168">
        <v>0.20883488844021</v>
      </c>
      <c r="AL122" s="168">
        <v>0.20781215099195999</v>
      </c>
    </row>
    <row r="123" spans="1:38" x14ac:dyDescent="0.2">
      <c r="A123" s="170" t="s">
        <v>464</v>
      </c>
      <c r="B123" s="170" t="s">
        <v>585</v>
      </c>
      <c r="C123" s="170" t="s">
        <v>164</v>
      </c>
      <c r="D123" s="168">
        <v>3.8261766873539001E-2</v>
      </c>
      <c r="E123" s="168">
        <v>4.3657686952037998E-2</v>
      </c>
      <c r="F123" s="168">
        <v>4.3702938550958997E-2</v>
      </c>
      <c r="G123" s="168">
        <v>4.4374380472237997E-2</v>
      </c>
      <c r="H123" s="168">
        <v>5.4680706735599001E-2</v>
      </c>
      <c r="I123" s="168">
        <v>6.0605497316196001E-2</v>
      </c>
      <c r="J123" s="168">
        <v>5.6992295051343997E-2</v>
      </c>
      <c r="K123" s="168">
        <v>6.0303295970685997E-2</v>
      </c>
      <c r="L123" s="168">
        <v>6.4778076479466998E-2</v>
      </c>
      <c r="M123" s="168">
        <v>6.3471922412052004E-2</v>
      </c>
      <c r="N123" s="168">
        <v>6.0288644071370003E-2</v>
      </c>
      <c r="O123" s="168">
        <v>5.7430601886867001E-2</v>
      </c>
      <c r="P123" s="168">
        <v>4.4706960748594003E-2</v>
      </c>
      <c r="Q123" s="168">
        <v>5.4106738180673998E-2</v>
      </c>
      <c r="R123" s="168">
        <v>5.5596137147465002E-2</v>
      </c>
      <c r="S123" s="168">
        <v>5.6625188564178003E-2</v>
      </c>
      <c r="T123" s="168">
        <v>5.1510586779802997E-2</v>
      </c>
      <c r="U123" s="168">
        <v>5.1255120807853001E-2</v>
      </c>
      <c r="V123" s="168">
        <v>4.9805589345935999E-2</v>
      </c>
      <c r="W123" s="168">
        <v>4.9259921339859E-2</v>
      </c>
      <c r="X123" s="168">
        <v>5.4262019792103003E-2</v>
      </c>
      <c r="Y123" s="168">
        <v>6.2267742055196001E-2</v>
      </c>
      <c r="Z123" s="168">
        <v>7.5102342218357002E-2</v>
      </c>
      <c r="AA123" s="168">
        <v>7.8536353669087997E-2</v>
      </c>
      <c r="AB123" s="168">
        <v>7.8094280857780002E-2</v>
      </c>
      <c r="AC123" s="168">
        <v>8.2600264708048002E-2</v>
      </c>
      <c r="AD123" s="168">
        <v>7.5547241836338E-2</v>
      </c>
      <c r="AE123" s="168">
        <v>7.9428421794366003E-2</v>
      </c>
      <c r="AF123" s="168">
        <v>7.0958247427531998E-2</v>
      </c>
      <c r="AG123" s="168">
        <v>8.3227162405692001E-2</v>
      </c>
      <c r="AH123" s="168">
        <v>6.9895660484102007E-2</v>
      </c>
      <c r="AI123" s="168">
        <v>8.7604112863253994E-2</v>
      </c>
      <c r="AJ123" s="168">
        <v>8.9868561025996996E-2</v>
      </c>
      <c r="AK123" s="168">
        <v>9.0379090062359002E-2</v>
      </c>
      <c r="AL123" s="168">
        <v>8.8407067077876003E-2</v>
      </c>
    </row>
    <row r="124" spans="1:38" x14ac:dyDescent="0.2">
      <c r="A124" s="170" t="s">
        <v>464</v>
      </c>
      <c r="B124" s="170" t="s">
        <v>586</v>
      </c>
      <c r="C124" s="170" t="s">
        <v>167</v>
      </c>
      <c r="D124" s="168">
        <v>4.7029214698789998E-2</v>
      </c>
      <c r="E124" s="168">
        <v>4.8074750844336003E-2</v>
      </c>
      <c r="F124" s="168">
        <v>4.9444220870538E-2</v>
      </c>
      <c r="G124" s="168">
        <v>5.5234485609195E-2</v>
      </c>
      <c r="H124" s="168">
        <v>0.11013617555332</v>
      </c>
      <c r="I124" s="168">
        <v>0.11982789442024</v>
      </c>
      <c r="J124" s="168">
        <v>0.11288149800817</v>
      </c>
      <c r="K124" s="168">
        <v>9.2766074487834999E-2</v>
      </c>
      <c r="L124" s="168">
        <v>9.7697299297949999E-2</v>
      </c>
      <c r="M124" s="168">
        <v>9.1882594312317004E-2</v>
      </c>
      <c r="N124" s="168">
        <v>0.16203208508225</v>
      </c>
      <c r="O124" s="168">
        <v>0.14905212905362999</v>
      </c>
      <c r="P124" s="168">
        <v>0.16836657931699001</v>
      </c>
      <c r="Q124" s="168">
        <v>0.12717300465881001</v>
      </c>
      <c r="R124" s="168">
        <v>0.15360845832327</v>
      </c>
      <c r="S124" s="168">
        <v>0.16027808849141001</v>
      </c>
      <c r="T124" s="168">
        <v>0.15836934520837001</v>
      </c>
      <c r="U124" s="168">
        <v>0.15514536429506001</v>
      </c>
      <c r="V124" s="168">
        <v>0.15500351506060001</v>
      </c>
      <c r="W124" s="168">
        <v>0.17411626956389001</v>
      </c>
      <c r="X124" s="168">
        <v>0.17457248505150999</v>
      </c>
      <c r="Y124" s="168">
        <v>0.17417263400322999</v>
      </c>
      <c r="Z124" s="168">
        <v>0.21439625290926001</v>
      </c>
      <c r="AA124" s="168">
        <v>0.22530889009711999</v>
      </c>
      <c r="AB124" s="168">
        <v>0.28254885632438997</v>
      </c>
      <c r="AC124" s="168">
        <v>0.19702453948177001</v>
      </c>
      <c r="AD124" s="168">
        <v>0.20220645802456999</v>
      </c>
      <c r="AE124" s="168">
        <v>0.1751243719185</v>
      </c>
      <c r="AF124" s="168">
        <v>0.13905953890115</v>
      </c>
      <c r="AG124" s="168">
        <v>0.14215600262771</v>
      </c>
      <c r="AH124" s="168">
        <v>0.16891263277564</v>
      </c>
      <c r="AI124" s="168">
        <v>0.17091136488711001</v>
      </c>
      <c r="AJ124" s="168">
        <v>0.15986217776396</v>
      </c>
      <c r="AK124" s="168">
        <v>0.15305151555657001</v>
      </c>
      <c r="AL124" s="168">
        <v>0.15273287367835001</v>
      </c>
    </row>
    <row r="125" spans="1:38" x14ac:dyDescent="0.2">
      <c r="A125" s="170" t="s">
        <v>464</v>
      </c>
      <c r="B125" s="170" t="s">
        <v>587</v>
      </c>
      <c r="C125" s="170" t="s">
        <v>172</v>
      </c>
      <c r="D125" s="168">
        <v>0.20370238274499</v>
      </c>
      <c r="E125" s="168">
        <v>0.20796741346271999</v>
      </c>
      <c r="F125" s="168">
        <v>0.20322845145660001</v>
      </c>
      <c r="G125" s="168">
        <v>0.20337378255404001</v>
      </c>
      <c r="H125" s="168">
        <v>0.21051555412605999</v>
      </c>
      <c r="I125" s="168">
        <v>0.21086783912480001</v>
      </c>
      <c r="J125" s="168">
        <v>0.20804945579042999</v>
      </c>
      <c r="K125" s="168">
        <v>0.20475691248169001</v>
      </c>
      <c r="L125" s="168">
        <v>0.20527453810516</v>
      </c>
      <c r="M125" s="168">
        <v>0.19409573204545</v>
      </c>
      <c r="N125" s="168">
        <v>0.19651316653070999</v>
      </c>
      <c r="O125" s="168">
        <v>0.19642929553062999</v>
      </c>
      <c r="P125" s="168">
        <v>0.19996701156384</v>
      </c>
      <c r="Q125" s="168">
        <v>0.20736602267578</v>
      </c>
      <c r="R125" s="168">
        <v>0.20486648501314</v>
      </c>
      <c r="S125" s="168">
        <v>0.20848894201844001</v>
      </c>
      <c r="T125" s="168">
        <v>0.20632205147054999</v>
      </c>
      <c r="U125" s="168">
        <v>0.20514343079804001</v>
      </c>
      <c r="V125" s="168">
        <v>0.20383891382040001</v>
      </c>
      <c r="W125" s="168">
        <v>0.21259247291458999</v>
      </c>
      <c r="X125" s="168">
        <v>0.20926700540102</v>
      </c>
      <c r="Y125" s="168">
        <v>0.20636826430185001</v>
      </c>
      <c r="Z125" s="168">
        <v>0.20735525838661001</v>
      </c>
      <c r="AA125" s="168">
        <v>0.2006422085399</v>
      </c>
      <c r="AB125" s="168">
        <v>0.19054883444472001</v>
      </c>
      <c r="AC125" s="168">
        <v>0.18920596233201001</v>
      </c>
      <c r="AD125" s="168">
        <v>0.1882007089693</v>
      </c>
      <c r="AE125" s="168">
        <v>0.18631288979194</v>
      </c>
      <c r="AF125" s="168">
        <v>0.17448660486213</v>
      </c>
      <c r="AG125" s="168">
        <v>0.18086022128693999</v>
      </c>
      <c r="AH125" s="168">
        <v>0.17550621876403999</v>
      </c>
      <c r="AI125" s="168">
        <v>0.17065368958008001</v>
      </c>
      <c r="AJ125" s="168">
        <v>0.16463255501102</v>
      </c>
      <c r="AK125" s="168">
        <v>0.16734697459556999</v>
      </c>
      <c r="AL125" s="168">
        <v>0.16508618078984</v>
      </c>
    </row>
    <row r="126" spans="1:38" x14ac:dyDescent="0.2">
      <c r="A126" s="170" t="s">
        <v>464</v>
      </c>
      <c r="B126" s="170" t="s">
        <v>588</v>
      </c>
      <c r="C126" s="170" t="s">
        <v>186</v>
      </c>
      <c r="D126" s="168">
        <v>0.42022114588143</v>
      </c>
      <c r="E126" s="168">
        <v>0.39616494291707999</v>
      </c>
      <c r="F126" s="168">
        <v>0.37715622504680002</v>
      </c>
      <c r="G126" s="168">
        <v>0.41855637063410001</v>
      </c>
      <c r="H126" s="168">
        <v>0.41331265100128001</v>
      </c>
      <c r="I126" s="168">
        <v>0.41537900647005999</v>
      </c>
      <c r="J126" s="168">
        <v>0.48383976547890001</v>
      </c>
      <c r="K126" s="168">
        <v>0.42951563931212999</v>
      </c>
      <c r="L126" s="168">
        <v>0.45660778718014</v>
      </c>
      <c r="M126" s="168">
        <v>0.40314508272167998</v>
      </c>
      <c r="N126" s="168">
        <v>0.37205243525123</v>
      </c>
      <c r="O126" s="168">
        <v>0.39163247474820001</v>
      </c>
      <c r="P126" s="168">
        <v>0.36363686218231001</v>
      </c>
      <c r="Q126" s="168">
        <v>0.38651350585470001</v>
      </c>
      <c r="R126" s="168">
        <v>0.35983532716625</v>
      </c>
      <c r="S126" s="168">
        <v>0.36084947078785001</v>
      </c>
      <c r="T126" s="168">
        <v>0.34266234024110998</v>
      </c>
      <c r="U126" s="168">
        <v>0.34564092117152001</v>
      </c>
      <c r="V126" s="168">
        <v>0.32078433011569002</v>
      </c>
      <c r="W126" s="168">
        <v>0.28953435664673</v>
      </c>
      <c r="X126" s="168">
        <v>0.28177503983503999</v>
      </c>
      <c r="Y126" s="168">
        <v>0.30740606104098001</v>
      </c>
      <c r="Z126" s="168">
        <v>0.29001467677887999</v>
      </c>
      <c r="AA126" s="168">
        <v>0.25764886052814001</v>
      </c>
      <c r="AB126" s="168">
        <v>0.23604464410765999</v>
      </c>
      <c r="AC126" s="168">
        <v>0.21588399447630999</v>
      </c>
      <c r="AD126" s="168">
        <v>0.20165367386804001</v>
      </c>
      <c r="AE126" s="168">
        <v>0.20890473447899999</v>
      </c>
      <c r="AF126" s="168">
        <v>0.19191951297071999</v>
      </c>
      <c r="AG126" s="168">
        <v>0.21249323586534999</v>
      </c>
      <c r="AH126" s="168">
        <v>0.19475022140904</v>
      </c>
      <c r="AI126" s="168">
        <v>0.18766266606352</v>
      </c>
      <c r="AJ126" s="168">
        <v>0.19626613096629</v>
      </c>
      <c r="AK126" s="168">
        <v>0.18796977699072001</v>
      </c>
      <c r="AL126" s="168">
        <v>0.1664392515939</v>
      </c>
    </row>
    <row r="127" spans="1:38" x14ac:dyDescent="0.2">
      <c r="A127" s="170" t="s">
        <v>464</v>
      </c>
      <c r="B127" s="170" t="s">
        <v>589</v>
      </c>
      <c r="C127" s="170" t="s">
        <v>168</v>
      </c>
      <c r="D127" s="168">
        <v>2.1526341041647998E-2</v>
      </c>
      <c r="E127" s="168">
        <v>2.4083728132186E-2</v>
      </c>
      <c r="F127" s="168">
        <v>2.2677104509306999E-2</v>
      </c>
      <c r="G127" s="168">
        <v>2.1421004191874999E-2</v>
      </c>
      <c r="H127" s="168">
        <v>2.0620652253793E-2</v>
      </c>
      <c r="I127" s="168">
        <v>2.0993651907148001E-2</v>
      </c>
      <c r="J127" s="168">
        <v>2.1359382965738E-2</v>
      </c>
      <c r="K127" s="168">
        <v>2.024672890359E-2</v>
      </c>
      <c r="L127" s="168">
        <v>1.9554589258852E-2</v>
      </c>
      <c r="M127" s="168">
        <v>1.9269863998745002E-2</v>
      </c>
      <c r="N127" s="168">
        <v>3.6008647452725001E-2</v>
      </c>
      <c r="O127" s="168">
        <v>3.2671925448716999E-2</v>
      </c>
      <c r="P127" s="168">
        <v>3.3201877526356997E-2</v>
      </c>
      <c r="Q127" s="168">
        <v>3.1256995052607997E-2</v>
      </c>
      <c r="R127" s="168">
        <v>3.1369100814686003E-2</v>
      </c>
      <c r="S127" s="168">
        <v>3.0157466006704998E-2</v>
      </c>
      <c r="T127" s="168">
        <v>3.3958677699221999E-2</v>
      </c>
      <c r="U127" s="168">
        <v>3.8956217425002999E-2</v>
      </c>
      <c r="V127" s="168">
        <v>4.2228756621277001E-2</v>
      </c>
      <c r="W127" s="168">
        <v>5.1880741714790998E-2</v>
      </c>
      <c r="X127" s="168">
        <v>4.8028713996924002E-2</v>
      </c>
      <c r="Y127" s="168">
        <v>5.0326396969726003E-2</v>
      </c>
      <c r="Z127" s="168">
        <v>5.3082460624650003E-2</v>
      </c>
      <c r="AA127" s="168">
        <v>6.2578693225751006E-2</v>
      </c>
      <c r="AB127" s="168">
        <v>6.1756236410665001E-2</v>
      </c>
      <c r="AC127" s="168">
        <v>7.0693608866298996E-2</v>
      </c>
      <c r="AD127" s="168">
        <v>8.6485150342980002E-2</v>
      </c>
      <c r="AE127" s="168">
        <v>9.2497618299982001E-2</v>
      </c>
      <c r="AF127" s="168">
        <v>9.8814646177929996E-2</v>
      </c>
      <c r="AG127" s="168">
        <v>9.9509889947916999E-2</v>
      </c>
      <c r="AH127" s="168">
        <v>0.11269926943194</v>
      </c>
      <c r="AI127" s="168">
        <v>0.11661951366989</v>
      </c>
      <c r="AJ127" s="168">
        <v>0.11562932064021</v>
      </c>
      <c r="AK127" s="168">
        <v>0.10576732722173</v>
      </c>
      <c r="AL127" s="168">
        <v>0.10462835165099001</v>
      </c>
    </row>
    <row r="128" spans="1:38" x14ac:dyDescent="0.2">
      <c r="A128" s="170" t="s">
        <v>464</v>
      </c>
      <c r="B128" s="170" t="s">
        <v>590</v>
      </c>
      <c r="C128" s="170" t="s">
        <v>62</v>
      </c>
      <c r="D128" s="168">
        <v>0.36040060147317998</v>
      </c>
      <c r="E128" s="168">
        <v>0.32403593328226998</v>
      </c>
      <c r="F128" s="168">
        <v>0.30362139799401999</v>
      </c>
      <c r="G128" s="168">
        <v>0.37571301602068002</v>
      </c>
      <c r="H128" s="168">
        <v>0.31797595347301</v>
      </c>
      <c r="I128" s="168">
        <v>0.28360815253963001</v>
      </c>
      <c r="J128" s="168">
        <v>0.26701980818066001</v>
      </c>
      <c r="K128" s="168">
        <v>0.26955468563486001</v>
      </c>
      <c r="L128" s="168">
        <v>0.24677212018527001</v>
      </c>
      <c r="M128" s="168">
        <v>0.23898910212221</v>
      </c>
      <c r="N128" s="168">
        <v>0.17633478709292999</v>
      </c>
      <c r="O128" s="168">
        <v>0.20763335509858</v>
      </c>
      <c r="P128" s="168">
        <v>0.18826799469007</v>
      </c>
      <c r="Q128" s="168">
        <v>0.20416057030307999</v>
      </c>
      <c r="R128" s="168">
        <v>0.20281247695011001</v>
      </c>
      <c r="S128" s="168">
        <v>0.19925142881315999</v>
      </c>
      <c r="T128" s="168">
        <v>0.19651861240585999</v>
      </c>
      <c r="U128" s="168">
        <v>0.19159919369596001</v>
      </c>
      <c r="V128" s="168">
        <v>0.18412630029169999</v>
      </c>
      <c r="W128" s="168">
        <v>0.17210027719459001</v>
      </c>
      <c r="X128" s="168">
        <v>0.16695853075466999</v>
      </c>
      <c r="Y128" s="168">
        <v>0.16449850928703999</v>
      </c>
      <c r="Z128" s="168">
        <v>0.16674190901423</v>
      </c>
      <c r="AA128" s="168">
        <v>0.13719718664472999</v>
      </c>
      <c r="AB128" s="168">
        <v>0.12675627794857999</v>
      </c>
      <c r="AC128" s="168">
        <v>8.1608758964844999E-2</v>
      </c>
      <c r="AD128" s="168">
        <v>6.4027893346616002E-2</v>
      </c>
      <c r="AE128" s="168">
        <v>6.4674372304609998E-2</v>
      </c>
      <c r="AF128" s="168">
        <v>6.0692537721374999E-2</v>
      </c>
      <c r="AG128" s="168">
        <v>6.2240573717529002E-2</v>
      </c>
      <c r="AH128" s="168">
        <v>6.2379372387338997E-2</v>
      </c>
      <c r="AI128" s="168">
        <v>5.5295154473319001E-2</v>
      </c>
      <c r="AJ128" s="168">
        <v>5.8534695445640002E-2</v>
      </c>
      <c r="AK128" s="168">
        <v>5.4547186076130003E-2</v>
      </c>
      <c r="AL128" s="168">
        <v>5.2068054802455001E-2</v>
      </c>
    </row>
    <row r="129" spans="1:38" x14ac:dyDescent="0.2">
      <c r="A129" s="170" t="s">
        <v>464</v>
      </c>
      <c r="B129" s="170" t="s">
        <v>591</v>
      </c>
      <c r="C129" s="170" t="s">
        <v>177</v>
      </c>
      <c r="D129" s="168">
        <v>0.14358404817021</v>
      </c>
      <c r="E129" s="168">
        <v>0.13991692870288</v>
      </c>
      <c r="F129" s="168">
        <v>0.13526989231982001</v>
      </c>
      <c r="G129" s="168">
        <v>0.14264470767859999</v>
      </c>
      <c r="H129" s="168">
        <v>0.15913888407574001</v>
      </c>
      <c r="I129" s="168">
        <v>0.18051116282793001</v>
      </c>
      <c r="J129" s="168">
        <v>0.17832573172225</v>
      </c>
      <c r="K129" s="168">
        <v>0.16803059218801</v>
      </c>
      <c r="L129" s="168">
        <v>0.17262739379472</v>
      </c>
      <c r="M129" s="168">
        <v>0.17072880405961</v>
      </c>
      <c r="N129" s="168">
        <v>0.16303930296809999</v>
      </c>
      <c r="O129" s="168">
        <v>0.12795045403461</v>
      </c>
      <c r="P129" s="168">
        <v>0.11512467970958</v>
      </c>
      <c r="Q129" s="168">
        <v>0.12529307721225999</v>
      </c>
      <c r="R129" s="168">
        <v>0.10703244661027</v>
      </c>
      <c r="S129" s="168">
        <v>9.9661347887276E-2</v>
      </c>
      <c r="T129" s="168">
        <v>8.1969655174122996E-2</v>
      </c>
      <c r="U129" s="168">
        <v>7.6470439428584003E-2</v>
      </c>
      <c r="V129" s="168">
        <v>5.3081238014424E-2</v>
      </c>
      <c r="W129" s="168">
        <v>4.4733118221730997E-2</v>
      </c>
      <c r="X129" s="168">
        <v>4.5221824439735998E-2</v>
      </c>
      <c r="Y129" s="168">
        <v>4.5506648283424003E-2</v>
      </c>
      <c r="Z129" s="168">
        <v>5.8044866023864002E-2</v>
      </c>
      <c r="AA129" s="168">
        <v>6.0623319453431003E-2</v>
      </c>
      <c r="AB129" s="168">
        <v>6.9923557461213995E-2</v>
      </c>
      <c r="AC129" s="168">
        <v>7.2714428659370001E-2</v>
      </c>
      <c r="AD129" s="168">
        <v>7.9961335698943994E-2</v>
      </c>
      <c r="AE129" s="168">
        <v>0.11065685918849</v>
      </c>
      <c r="AF129" s="168">
        <v>0.10340374093944001</v>
      </c>
      <c r="AG129" s="168">
        <v>9.9545738197367006E-2</v>
      </c>
      <c r="AH129" s="168">
        <v>0.11049135573271</v>
      </c>
      <c r="AI129" s="168">
        <v>0.11516122843278</v>
      </c>
      <c r="AJ129" s="168">
        <v>0.10788726562007001</v>
      </c>
      <c r="AK129" s="168">
        <v>0.10758606546229001</v>
      </c>
      <c r="AL129" s="168">
        <v>0.10923131125377</v>
      </c>
    </row>
    <row r="130" spans="1:38" x14ac:dyDescent="0.2">
      <c r="A130" s="170" t="s">
        <v>464</v>
      </c>
      <c r="B130" s="170" t="s">
        <v>592</v>
      </c>
      <c r="C130" s="170" t="s">
        <v>174</v>
      </c>
      <c r="D130" s="168">
        <v>0.94379577459321995</v>
      </c>
      <c r="E130" s="168">
        <v>1.1681233491339</v>
      </c>
      <c r="F130" s="168">
        <v>1.1225892080479001</v>
      </c>
      <c r="G130" s="168">
        <v>1.0680562006212999</v>
      </c>
      <c r="H130" s="168">
        <v>0.91161948069388998</v>
      </c>
      <c r="I130" s="168">
        <v>0.85183357440456997</v>
      </c>
      <c r="J130" s="168">
        <v>0.70424324683852002</v>
      </c>
      <c r="K130" s="168">
        <v>0.66438005327799998</v>
      </c>
      <c r="L130" s="168">
        <v>0.64493287289946</v>
      </c>
      <c r="M130" s="168">
        <v>0.62991522725903004</v>
      </c>
      <c r="N130" s="168">
        <v>0.65059623495900998</v>
      </c>
      <c r="O130" s="168">
        <v>0.62996778816305998</v>
      </c>
      <c r="P130" s="168">
        <v>0.64459485377090997</v>
      </c>
      <c r="Q130" s="168">
        <v>0.58396425321725998</v>
      </c>
      <c r="R130" s="168">
        <v>0.53997074613835006</v>
      </c>
      <c r="S130" s="168">
        <v>0.58504450330349</v>
      </c>
      <c r="T130" s="168">
        <v>0.61584448402419001</v>
      </c>
      <c r="U130" s="168">
        <v>0.58025478734657998</v>
      </c>
      <c r="V130" s="168">
        <v>0.53265373963161</v>
      </c>
      <c r="W130" s="168">
        <v>0.56901994298962</v>
      </c>
      <c r="X130" s="168">
        <v>0.57249343515880002</v>
      </c>
      <c r="Y130" s="168">
        <v>0.53165951270306</v>
      </c>
      <c r="Z130" s="168">
        <v>0.51484534031375995</v>
      </c>
      <c r="AA130" s="168">
        <v>0.5008101201156</v>
      </c>
      <c r="AB130" s="168">
        <v>0.47270690318343001</v>
      </c>
      <c r="AC130" s="168">
        <v>0.42615246553387998</v>
      </c>
      <c r="AD130" s="168">
        <v>0.44530862790557002</v>
      </c>
      <c r="AE130" s="168">
        <v>0.46473375400214001</v>
      </c>
      <c r="AF130" s="168">
        <v>0.46983176135497001</v>
      </c>
      <c r="AG130" s="168">
        <v>0.49100974575792999</v>
      </c>
      <c r="AH130" s="168">
        <v>0.45719496602138998</v>
      </c>
      <c r="AI130" s="168">
        <v>0.49724479706279001</v>
      </c>
      <c r="AJ130" s="168">
        <v>0.47468708116507002</v>
      </c>
      <c r="AK130" s="168">
        <v>0.48079622473826999</v>
      </c>
      <c r="AL130" s="168">
        <v>0.46702672982141002</v>
      </c>
    </row>
    <row r="131" spans="1:38" x14ac:dyDescent="0.2">
      <c r="A131" s="170" t="s">
        <v>464</v>
      </c>
      <c r="B131" s="170" t="s">
        <v>593</v>
      </c>
      <c r="C131" s="170" t="s">
        <v>176</v>
      </c>
      <c r="D131" s="168">
        <v>0.16202512286807999</v>
      </c>
      <c r="E131" s="168">
        <v>0.12949449096726001</v>
      </c>
      <c r="F131" s="168">
        <v>0.16701478797773001</v>
      </c>
      <c r="G131" s="168">
        <v>0.17513671615783</v>
      </c>
      <c r="H131" s="168">
        <v>0.13945883798507</v>
      </c>
      <c r="I131" s="168">
        <v>0.14994723121772</v>
      </c>
      <c r="J131" s="168">
        <v>0.13070882396229</v>
      </c>
      <c r="K131" s="168">
        <v>0.12923753697431001</v>
      </c>
      <c r="L131" s="168">
        <v>0.11316081679969001</v>
      </c>
      <c r="M131" s="168">
        <v>0.10070260290779</v>
      </c>
      <c r="N131" s="168">
        <v>0.1217081311551</v>
      </c>
      <c r="O131" s="168">
        <v>0.13019878394307999</v>
      </c>
      <c r="P131" s="168">
        <v>0.12440253677962999</v>
      </c>
      <c r="Q131" s="168">
        <v>0.14745213561486001</v>
      </c>
      <c r="R131" s="168">
        <v>0.15001592718769999</v>
      </c>
      <c r="S131" s="168">
        <v>0.13529725680484</v>
      </c>
      <c r="T131" s="168">
        <v>0.13054414614512</v>
      </c>
      <c r="U131" s="168">
        <v>0.13914996400318</v>
      </c>
      <c r="V131" s="168">
        <v>0.12640012312252</v>
      </c>
      <c r="W131" s="168">
        <v>0.12893233138325</v>
      </c>
      <c r="X131" s="168">
        <v>0.12805464249091</v>
      </c>
      <c r="Y131" s="168">
        <v>0.14085541152313999</v>
      </c>
      <c r="Z131" s="168">
        <v>0.14433422910617</v>
      </c>
      <c r="AA131" s="168">
        <v>0.14740155273558</v>
      </c>
      <c r="AB131" s="168">
        <v>0.15486991234115999</v>
      </c>
      <c r="AC131" s="168">
        <v>0.16082927560983001</v>
      </c>
      <c r="AD131" s="168">
        <v>0.19817985258508999</v>
      </c>
      <c r="AE131" s="168">
        <v>0.19262922643541999</v>
      </c>
      <c r="AF131" s="168">
        <v>0.18039334663642001</v>
      </c>
      <c r="AG131" s="168">
        <v>0.18886729643641001</v>
      </c>
      <c r="AH131" s="168">
        <v>0.17622328190872999</v>
      </c>
      <c r="AI131" s="168">
        <v>0.19789577051884</v>
      </c>
      <c r="AJ131" s="168">
        <v>0.22597802257978999</v>
      </c>
      <c r="AK131" s="168">
        <v>0.21082169545911</v>
      </c>
      <c r="AL131" s="168">
        <v>0.19527949963617999</v>
      </c>
    </row>
    <row r="132" spans="1:38" x14ac:dyDescent="0.2">
      <c r="A132" s="170" t="s">
        <v>464</v>
      </c>
      <c r="B132" s="170" t="s">
        <v>594</v>
      </c>
      <c r="C132" s="170" t="s">
        <v>170</v>
      </c>
      <c r="D132" s="168">
        <v>6.5632023088705999E-2</v>
      </c>
      <c r="E132" s="168">
        <v>8.1762807460728004E-2</v>
      </c>
      <c r="F132" s="168">
        <v>0.20495611591490001</v>
      </c>
      <c r="G132" s="168">
        <v>0.19166866963090001</v>
      </c>
      <c r="H132" s="168">
        <v>0.20553920815297</v>
      </c>
      <c r="I132" s="168">
        <v>0.19478422319985</v>
      </c>
      <c r="J132" s="168">
        <v>0.18231020522541</v>
      </c>
      <c r="K132" s="168">
        <v>0.18671067614244999</v>
      </c>
      <c r="L132" s="168">
        <v>0.18568121366361001</v>
      </c>
      <c r="M132" s="168">
        <v>0.18481349742926001</v>
      </c>
      <c r="N132" s="168">
        <v>8.0841994783938997E-2</v>
      </c>
      <c r="O132" s="168">
        <v>9.0139443492640997E-2</v>
      </c>
      <c r="P132" s="168">
        <v>9.8726093449836003E-2</v>
      </c>
      <c r="Q132" s="168">
        <v>9.6825342743718998E-2</v>
      </c>
      <c r="R132" s="168">
        <v>0.10084119343572</v>
      </c>
      <c r="S132" s="168">
        <v>9.6108155858433006E-2</v>
      </c>
      <c r="T132" s="168">
        <v>8.9247997323859005E-2</v>
      </c>
      <c r="U132" s="168">
        <v>0.10129916599972</v>
      </c>
      <c r="V132" s="168">
        <v>0.11362993621294</v>
      </c>
      <c r="W132" s="168">
        <v>0.11322389491338</v>
      </c>
      <c r="X132" s="168">
        <v>0.11083942091745</v>
      </c>
      <c r="Y132" s="168">
        <v>0.11438282792291</v>
      </c>
      <c r="Z132" s="168">
        <v>0.12213009855673999</v>
      </c>
      <c r="AA132" s="168">
        <v>0.10745719222907001</v>
      </c>
      <c r="AB132" s="168">
        <v>0.11940768000967</v>
      </c>
      <c r="AC132" s="168">
        <v>0.11645214220377</v>
      </c>
      <c r="AD132" s="168">
        <v>0.1094851710519</v>
      </c>
      <c r="AE132" s="168">
        <v>0.14950949260619001</v>
      </c>
      <c r="AF132" s="168">
        <v>0.16616824410875</v>
      </c>
      <c r="AG132" s="168">
        <v>0.16295207617109</v>
      </c>
      <c r="AH132" s="168">
        <v>0.16897825263006999</v>
      </c>
      <c r="AI132" s="168">
        <v>0.15961899431071</v>
      </c>
      <c r="AJ132" s="168">
        <v>0.17030407283464999</v>
      </c>
      <c r="AK132" s="168">
        <v>0.15357243391427</v>
      </c>
      <c r="AL132" s="168">
        <v>0.15247160675877</v>
      </c>
    </row>
    <row r="133" spans="1:38" x14ac:dyDescent="0.2">
      <c r="A133" s="170" t="s">
        <v>464</v>
      </c>
      <c r="B133" s="170" t="s">
        <v>595</v>
      </c>
      <c r="C133" s="170" t="s">
        <v>169</v>
      </c>
    </row>
    <row r="134" spans="1:38" x14ac:dyDescent="0.2">
      <c r="A134" s="170" t="s">
        <v>464</v>
      </c>
      <c r="B134" s="170" t="s">
        <v>596</v>
      </c>
      <c r="C134" s="170" t="s">
        <v>171</v>
      </c>
      <c r="D134" s="168">
        <v>0.12525020539548001</v>
      </c>
      <c r="E134" s="168">
        <v>0.12845569141872001</v>
      </c>
      <c r="F134" s="168">
        <v>0.12740030591321999</v>
      </c>
      <c r="G134" s="168">
        <v>0.13365827643853001</v>
      </c>
      <c r="H134" s="168">
        <v>0.13219130302417001</v>
      </c>
      <c r="I134" s="168">
        <v>0.12983888348127001</v>
      </c>
      <c r="J134" s="168">
        <v>0.12881610438294</v>
      </c>
      <c r="K134" s="168">
        <v>0.12240269033973999</v>
      </c>
      <c r="L134" s="168">
        <v>0.12656745591169999</v>
      </c>
      <c r="M134" s="168">
        <v>0.15117506814723</v>
      </c>
      <c r="N134" s="168">
        <v>0.15452371525832001</v>
      </c>
      <c r="O134" s="168">
        <v>0.15810731408515</v>
      </c>
      <c r="P134" s="168">
        <v>0.15882480366997001</v>
      </c>
      <c r="Q134" s="168">
        <v>0.15700261869483001</v>
      </c>
      <c r="R134" s="168">
        <v>0.15176642011123001</v>
      </c>
      <c r="S134" s="168">
        <v>0.15952048448774001</v>
      </c>
      <c r="T134" s="168">
        <v>0.16963346171794</v>
      </c>
      <c r="U134" s="168">
        <v>0.1648863393652</v>
      </c>
      <c r="V134" s="168">
        <v>0.15983145590049999</v>
      </c>
      <c r="W134" s="168">
        <v>0.15249999625628999</v>
      </c>
      <c r="X134" s="168">
        <v>0.15619640538599999</v>
      </c>
      <c r="Y134" s="168">
        <v>0.14929456243889999</v>
      </c>
      <c r="Z134" s="168">
        <v>0.14768821639581001</v>
      </c>
      <c r="AA134" s="168">
        <v>0.14722215946398001</v>
      </c>
      <c r="AB134" s="168">
        <v>0.14669343607728999</v>
      </c>
      <c r="AC134" s="168">
        <v>0.14147984049656001</v>
      </c>
      <c r="AD134" s="168">
        <v>0.13875041316007</v>
      </c>
      <c r="AE134" s="168">
        <v>0.13816595517656999</v>
      </c>
      <c r="AF134" s="168">
        <v>0.13172799622456</v>
      </c>
      <c r="AG134" s="168">
        <v>0.12904997847429001</v>
      </c>
      <c r="AH134" s="168">
        <v>0.13449021592945001</v>
      </c>
      <c r="AI134" s="168">
        <v>0.13850191570827</v>
      </c>
      <c r="AJ134" s="168">
        <v>0.12940385422405001</v>
      </c>
      <c r="AK134" s="168">
        <v>0.13152821899486999</v>
      </c>
      <c r="AL134" s="168">
        <v>0.12803522042067</v>
      </c>
    </row>
    <row r="135" spans="1:38" x14ac:dyDescent="0.2">
      <c r="A135" s="170" t="s">
        <v>464</v>
      </c>
      <c r="B135" s="170" t="s">
        <v>597</v>
      </c>
      <c r="C135" s="170" t="s">
        <v>165</v>
      </c>
      <c r="D135" s="168">
        <v>0.15369245749305999</v>
      </c>
      <c r="E135" s="168">
        <v>0.16260784246783999</v>
      </c>
      <c r="F135" s="168">
        <v>0.19169531746907001</v>
      </c>
      <c r="G135" s="168">
        <v>0.17719426892987</v>
      </c>
      <c r="H135" s="168">
        <v>0.20568220610865001</v>
      </c>
      <c r="I135" s="168">
        <v>0.18031689472112</v>
      </c>
      <c r="J135" s="168">
        <v>0.17950493128617001</v>
      </c>
      <c r="K135" s="168">
        <v>0.19483534114314999</v>
      </c>
      <c r="L135" s="168">
        <v>0.19904318865657999</v>
      </c>
      <c r="M135" s="168">
        <v>0.19870773438302999</v>
      </c>
      <c r="N135" s="168">
        <v>0.22091877681748001</v>
      </c>
      <c r="O135" s="168">
        <v>0.2376033485313</v>
      </c>
      <c r="P135" s="168">
        <v>0.23097342542857</v>
      </c>
      <c r="Q135" s="168">
        <v>0.22038483348150001</v>
      </c>
      <c r="R135" s="168">
        <v>0.20834811622864999</v>
      </c>
      <c r="S135" s="168">
        <v>0.22877523877216999</v>
      </c>
      <c r="T135" s="168">
        <v>0.23187354725271</v>
      </c>
      <c r="U135" s="168">
        <v>0.22792394394289001</v>
      </c>
      <c r="V135" s="168">
        <v>0.22235399114599</v>
      </c>
      <c r="W135" s="168">
        <v>0.19922861760572999</v>
      </c>
      <c r="X135" s="168">
        <v>0.20108310196692</v>
      </c>
      <c r="Y135" s="168">
        <v>0.24522431589103999</v>
      </c>
      <c r="Z135" s="168">
        <v>0.23828565375113001</v>
      </c>
      <c r="AA135" s="168">
        <v>0.19980638705036</v>
      </c>
      <c r="AB135" s="168">
        <v>0.18723224175063</v>
      </c>
      <c r="AC135" s="168">
        <v>0.17983173455804</v>
      </c>
      <c r="AD135" s="168">
        <v>0.17533607242662</v>
      </c>
      <c r="AE135" s="168">
        <v>0.18584774626298001</v>
      </c>
      <c r="AF135" s="168">
        <v>0.17974730542926001</v>
      </c>
      <c r="AG135" s="168">
        <v>0.17467400445316</v>
      </c>
      <c r="AH135" s="168">
        <v>0.16090216928682999</v>
      </c>
      <c r="AI135" s="168">
        <v>0.18086428596644</v>
      </c>
      <c r="AJ135" s="168">
        <v>0.16408191999443</v>
      </c>
      <c r="AK135" s="168">
        <v>0.13523505785914</v>
      </c>
      <c r="AL135" s="168">
        <v>0.13539080927267999</v>
      </c>
    </row>
    <row r="136" spans="1:38" x14ac:dyDescent="0.2">
      <c r="A136" s="170" t="s">
        <v>464</v>
      </c>
      <c r="B136" s="170" t="s">
        <v>598</v>
      </c>
      <c r="C136" s="170" t="s">
        <v>166</v>
      </c>
      <c r="D136" s="168">
        <v>0.30070713203159</v>
      </c>
      <c r="E136" s="168">
        <v>0.32087081863479999</v>
      </c>
      <c r="F136" s="168">
        <v>0.31026462256795001</v>
      </c>
      <c r="G136" s="168">
        <v>0.28309189461619999</v>
      </c>
      <c r="H136" s="168">
        <v>0.28551050701613001</v>
      </c>
      <c r="I136" s="168">
        <v>0.26996895310384</v>
      </c>
      <c r="J136" s="168">
        <v>0.27913155233727999</v>
      </c>
      <c r="K136" s="168">
        <v>0.28477406560542001</v>
      </c>
      <c r="L136" s="168">
        <v>0.30035139478326001</v>
      </c>
      <c r="M136" s="168">
        <v>0.30606292994074003</v>
      </c>
      <c r="N136" s="168">
        <v>0.30719602001386997</v>
      </c>
      <c r="O136" s="168">
        <v>0.32348503452869998</v>
      </c>
      <c r="P136" s="168">
        <v>0.32499612011348999</v>
      </c>
      <c r="Q136" s="168">
        <v>0.32816848001312998</v>
      </c>
      <c r="R136" s="168">
        <v>0.33292832540915002</v>
      </c>
      <c r="S136" s="168">
        <v>0.33755698035946002</v>
      </c>
      <c r="T136" s="168">
        <v>0.33136962383356</v>
      </c>
      <c r="U136" s="168">
        <v>0.34021875711501998</v>
      </c>
      <c r="V136" s="168">
        <v>0.34235420564882002</v>
      </c>
      <c r="W136" s="168">
        <v>0.31831773367619998</v>
      </c>
      <c r="X136" s="168">
        <v>0.32265137386034998</v>
      </c>
      <c r="Y136" s="168">
        <v>0.31036985133187001</v>
      </c>
      <c r="Z136" s="168">
        <v>0.29631837230343999</v>
      </c>
      <c r="AA136" s="168">
        <v>0.30538618563578002</v>
      </c>
      <c r="AB136" s="168">
        <v>0.30537285242277001</v>
      </c>
      <c r="AC136" s="168">
        <v>0.29227687302318001</v>
      </c>
      <c r="AD136" s="168">
        <v>0.27387659555159999</v>
      </c>
      <c r="AE136" s="168">
        <v>0.24873723028521999</v>
      </c>
      <c r="AF136" s="168">
        <v>0.25365903473653001</v>
      </c>
      <c r="AG136" s="168">
        <v>0.24377879238485001</v>
      </c>
      <c r="AH136" s="168">
        <v>0.25574216422577001</v>
      </c>
      <c r="AI136" s="168">
        <v>0.25226510594133</v>
      </c>
      <c r="AJ136" s="168">
        <v>0.24886256523681</v>
      </c>
      <c r="AK136" s="168">
        <v>0.24499812764667001</v>
      </c>
      <c r="AL136" s="168">
        <v>0.24428394386326999</v>
      </c>
    </row>
    <row r="137" spans="1:38" x14ac:dyDescent="0.2">
      <c r="A137" s="170" t="s">
        <v>464</v>
      </c>
      <c r="B137" s="170" t="s">
        <v>599</v>
      </c>
      <c r="C137" s="170" t="s">
        <v>178</v>
      </c>
      <c r="D137" s="168">
        <v>0.12522654599339</v>
      </c>
      <c r="E137" s="168">
        <v>0.10536624386549</v>
      </c>
      <c r="F137" s="168">
        <v>0.10720372014136</v>
      </c>
      <c r="G137" s="168">
        <v>0.12585315740052999</v>
      </c>
      <c r="H137" s="168">
        <v>0.14275980235425001</v>
      </c>
      <c r="I137" s="168">
        <v>0.14886122133797</v>
      </c>
      <c r="J137" s="168">
        <v>0.15806899616205999</v>
      </c>
      <c r="K137" s="168">
        <v>0.15688229331688999</v>
      </c>
      <c r="L137" s="168">
        <v>0.15673264802492001</v>
      </c>
      <c r="M137" s="168">
        <v>0.14430225365814001</v>
      </c>
      <c r="N137" s="168">
        <v>0.13402239490067</v>
      </c>
      <c r="O137" s="168">
        <v>0.16947765142237001</v>
      </c>
      <c r="P137" s="168">
        <v>0.14066894743061001</v>
      </c>
      <c r="Q137" s="168">
        <v>0.14404517713963999</v>
      </c>
      <c r="R137" s="168">
        <v>0.13520720910961001</v>
      </c>
      <c r="S137" s="168">
        <v>0.14133257620735001</v>
      </c>
      <c r="T137" s="168">
        <v>0.12996628950217001</v>
      </c>
      <c r="U137" s="168">
        <v>0.12667877015470999</v>
      </c>
      <c r="V137" s="168">
        <v>0.1407703437301</v>
      </c>
      <c r="W137" s="168">
        <v>0.14467536851973001</v>
      </c>
      <c r="X137" s="168">
        <v>0.11987165587926001</v>
      </c>
      <c r="Y137" s="168">
        <v>0.12094468023856</v>
      </c>
      <c r="Z137" s="168">
        <v>0.12098914146008</v>
      </c>
      <c r="AA137" s="168">
        <v>0.11886677366931001</v>
      </c>
      <c r="AB137" s="168">
        <v>0.11571637873292</v>
      </c>
      <c r="AC137" s="168">
        <v>0.12345052270155001</v>
      </c>
      <c r="AD137" s="168">
        <v>0.13491915010395</v>
      </c>
      <c r="AE137" s="168">
        <v>0.13124856188501</v>
      </c>
      <c r="AF137" s="168">
        <v>0.13181394091897999</v>
      </c>
      <c r="AG137" s="168">
        <v>0.13459573596366001</v>
      </c>
      <c r="AH137" s="168">
        <v>0.13457181009450001</v>
      </c>
      <c r="AI137" s="168">
        <v>0.13578723404646001</v>
      </c>
      <c r="AJ137" s="168">
        <v>0.12446979747343</v>
      </c>
      <c r="AK137" s="168">
        <v>0.12030567842127</v>
      </c>
      <c r="AL137" s="168">
        <v>0.11715425112561</v>
      </c>
    </row>
    <row r="138" spans="1:38" x14ac:dyDescent="0.2">
      <c r="A138" s="170" t="s">
        <v>464</v>
      </c>
      <c r="B138" s="170" t="s">
        <v>600</v>
      </c>
      <c r="C138" s="170" t="s">
        <v>180</v>
      </c>
      <c r="D138" s="168">
        <v>0.30655734179631</v>
      </c>
      <c r="E138" s="168">
        <v>0.31811922422653</v>
      </c>
      <c r="F138" s="168">
        <v>0.31989481199314002</v>
      </c>
      <c r="G138" s="168">
        <v>0.32720893364025999</v>
      </c>
      <c r="H138" s="168">
        <v>0.33377154050236002</v>
      </c>
      <c r="I138" s="168">
        <v>0.28820643427718001</v>
      </c>
      <c r="J138" s="168">
        <v>0.32149296196732002</v>
      </c>
      <c r="K138" s="168">
        <v>0.29166603750803</v>
      </c>
      <c r="L138" s="168">
        <v>0.29831732074926998</v>
      </c>
      <c r="M138" s="168">
        <v>0.27172429601383002</v>
      </c>
      <c r="N138" s="168">
        <v>0.3436730990788</v>
      </c>
      <c r="O138" s="168">
        <v>0.34431006104528999</v>
      </c>
      <c r="P138" s="168">
        <v>0.37387467126264001</v>
      </c>
      <c r="Q138" s="168">
        <v>0.39522476523277</v>
      </c>
      <c r="R138" s="168">
        <v>0.34073070166519998</v>
      </c>
      <c r="S138" s="168">
        <v>0.36483119666222003</v>
      </c>
      <c r="T138" s="168">
        <v>0.34802300973672001</v>
      </c>
      <c r="U138" s="168">
        <v>0.34232575133439003</v>
      </c>
      <c r="V138" s="168">
        <v>0.32881458761934002</v>
      </c>
      <c r="W138" s="168">
        <v>0.32309226738781999</v>
      </c>
      <c r="X138" s="168">
        <v>0.39185319039154998</v>
      </c>
      <c r="Y138" s="168">
        <v>0.37812732709247998</v>
      </c>
      <c r="Z138" s="168">
        <v>0.37378999681229003</v>
      </c>
      <c r="AA138" s="168">
        <v>0.40363916353137003</v>
      </c>
      <c r="AB138" s="168">
        <v>0.48377647476650998</v>
      </c>
      <c r="AC138" s="168">
        <v>0.45821044462493998</v>
      </c>
      <c r="AD138" s="168">
        <v>0.47935346715978</v>
      </c>
      <c r="AE138" s="168">
        <v>0.42498161760373998</v>
      </c>
      <c r="AF138" s="168">
        <v>0.57366585835552997</v>
      </c>
      <c r="AG138" s="168">
        <v>0.57452994344540997</v>
      </c>
      <c r="AH138" s="168">
        <v>0.64002034652246997</v>
      </c>
      <c r="AI138" s="168">
        <v>0.55081922728407995</v>
      </c>
      <c r="AJ138" s="168">
        <v>0.49629297537722999</v>
      </c>
      <c r="AK138" s="168">
        <v>0.48333740488153998</v>
      </c>
      <c r="AL138" s="168">
        <v>0.49662441116736999</v>
      </c>
    </row>
    <row r="139" spans="1:38" x14ac:dyDescent="0.2">
      <c r="A139" s="170" t="s">
        <v>464</v>
      </c>
      <c r="B139" s="170" t="s">
        <v>601</v>
      </c>
      <c r="C139" s="170" t="s">
        <v>183</v>
      </c>
      <c r="D139" s="168">
        <v>5.3038316789690003E-2</v>
      </c>
      <c r="E139" s="168">
        <v>5.0818836795116999E-2</v>
      </c>
      <c r="F139" s="168">
        <v>4.7244162873795001E-2</v>
      </c>
      <c r="G139" s="168">
        <v>5.7221366178534003E-2</v>
      </c>
      <c r="H139" s="168">
        <v>4.7063386880120003E-2</v>
      </c>
      <c r="I139" s="168">
        <v>4.43689513883E-2</v>
      </c>
      <c r="J139" s="168">
        <v>5.1286465298091999E-2</v>
      </c>
      <c r="K139" s="168">
        <v>5.0787027129452003E-2</v>
      </c>
      <c r="L139" s="168">
        <v>4.9932692705612E-2</v>
      </c>
      <c r="M139" s="168">
        <v>4.9057526590205999E-2</v>
      </c>
      <c r="N139" s="168">
        <v>5.1199804035343001E-2</v>
      </c>
      <c r="O139" s="168">
        <v>4.8035406573806998E-2</v>
      </c>
      <c r="P139" s="168">
        <v>4.7564360699632997E-2</v>
      </c>
      <c r="Q139" s="168">
        <v>5.0568162705976E-2</v>
      </c>
      <c r="R139" s="168">
        <v>5.2655797833390999E-2</v>
      </c>
      <c r="S139" s="168">
        <v>4.7060245771531999E-2</v>
      </c>
      <c r="T139" s="168">
        <v>4.4580253218808E-2</v>
      </c>
      <c r="U139" s="168">
        <v>4.6939232090891E-2</v>
      </c>
      <c r="V139" s="168">
        <v>4.5557391028687999E-2</v>
      </c>
      <c r="W139" s="168">
        <v>5.5669306394617001E-2</v>
      </c>
      <c r="X139" s="168">
        <v>6.5185842368680996E-2</v>
      </c>
      <c r="Y139" s="168">
        <v>6.5098572803374999E-2</v>
      </c>
      <c r="Z139" s="168">
        <v>8.2110243243796996E-2</v>
      </c>
      <c r="AA139" s="168">
        <v>7.7283833230083004E-2</v>
      </c>
      <c r="AB139" s="168">
        <v>7.8337209383495005E-2</v>
      </c>
      <c r="AC139" s="168">
        <v>7.3942544691094E-2</v>
      </c>
      <c r="AD139" s="168">
        <v>6.9849895670369005E-2</v>
      </c>
      <c r="AE139" s="168">
        <v>6.0582906262320997E-2</v>
      </c>
      <c r="AF139" s="168">
        <v>5.8052003640202E-2</v>
      </c>
      <c r="AG139" s="168">
        <v>6.4125829862566999E-2</v>
      </c>
      <c r="AH139" s="168">
        <v>6.2880737156854993E-2</v>
      </c>
      <c r="AI139" s="168">
        <v>7.3584363600290997E-2</v>
      </c>
      <c r="AJ139" s="168">
        <v>7.4016490304793001E-2</v>
      </c>
      <c r="AK139" s="168">
        <v>7.1560716773435007E-2</v>
      </c>
      <c r="AL139" s="168">
        <v>6.5931605801886006E-2</v>
      </c>
    </row>
    <row r="140" spans="1:38" x14ac:dyDescent="0.2">
      <c r="A140" s="170" t="s">
        <v>464</v>
      </c>
      <c r="B140" s="170" t="s">
        <v>602</v>
      </c>
      <c r="C140" s="170" t="s">
        <v>184</v>
      </c>
      <c r="D140" s="168">
        <v>0.21184515363619999</v>
      </c>
      <c r="E140" s="168">
        <v>0.22861181283182</v>
      </c>
      <c r="F140" s="168">
        <v>0.23933523720027</v>
      </c>
      <c r="G140" s="168">
        <v>0.23757791480789001</v>
      </c>
      <c r="H140" s="168">
        <v>0.22590177527204999</v>
      </c>
      <c r="I140" s="168">
        <v>0.24829722408791999</v>
      </c>
      <c r="J140" s="168">
        <v>0.27793684914201999</v>
      </c>
      <c r="K140" s="168">
        <v>0.26268323702258001</v>
      </c>
      <c r="L140" s="168">
        <v>0.23202024375986</v>
      </c>
      <c r="M140" s="168">
        <v>0.22722719030708</v>
      </c>
      <c r="N140" s="168">
        <v>0.2409181675979</v>
      </c>
      <c r="O140" s="168">
        <v>0.24141767094346001</v>
      </c>
      <c r="P140" s="168">
        <v>0.18939946314607001</v>
      </c>
      <c r="Q140" s="168">
        <v>0.19733312151467</v>
      </c>
      <c r="R140" s="168">
        <v>0.17446883312802999</v>
      </c>
      <c r="S140" s="168">
        <v>0.16237250409585999</v>
      </c>
      <c r="T140" s="168">
        <v>0.1378634208368</v>
      </c>
      <c r="U140" s="168">
        <v>0.11770554674429</v>
      </c>
      <c r="V140" s="168">
        <v>0.11965449900713</v>
      </c>
      <c r="W140" s="168">
        <v>9.7853414748345996E-2</v>
      </c>
      <c r="X140" s="168">
        <v>0.10570024544683999</v>
      </c>
      <c r="Y140" s="168">
        <v>0.11059875011879999</v>
      </c>
      <c r="Z140" s="168">
        <v>0.10430893947441</v>
      </c>
      <c r="AA140" s="168">
        <v>0.10959890334139</v>
      </c>
      <c r="AB140" s="168">
        <v>0.11039504747753</v>
      </c>
      <c r="AC140" s="168">
        <v>0.10379869219251001</v>
      </c>
      <c r="AD140" s="168">
        <v>0.10998084353388</v>
      </c>
      <c r="AE140" s="168">
        <v>0.10252808093720001</v>
      </c>
      <c r="AF140" s="168">
        <v>0.10524771707441</v>
      </c>
      <c r="AG140" s="168">
        <v>0.10695817911895</v>
      </c>
      <c r="AH140" s="168">
        <v>0.10270410070394</v>
      </c>
      <c r="AI140" s="168">
        <v>0.10907486452692</v>
      </c>
      <c r="AJ140" s="168">
        <v>0.10413977082228</v>
      </c>
      <c r="AK140" s="168">
        <v>9.8754454994881002E-2</v>
      </c>
      <c r="AL140" s="168">
        <v>0.10006620214653</v>
      </c>
    </row>
    <row r="141" spans="1:38" x14ac:dyDescent="0.2">
      <c r="A141" s="170" t="s">
        <v>464</v>
      </c>
      <c r="B141" s="170" t="s">
        <v>603</v>
      </c>
      <c r="C141" s="170" t="s">
        <v>182</v>
      </c>
      <c r="D141" s="168">
        <v>0.11190761328145001</v>
      </c>
      <c r="E141" s="168">
        <v>0.11273484449399</v>
      </c>
      <c r="F141" s="168">
        <v>0.13037489775750999</v>
      </c>
      <c r="G141" s="168">
        <v>0.12844129966934001</v>
      </c>
      <c r="H141" s="168">
        <v>0.14136479843853</v>
      </c>
      <c r="I141" s="168">
        <v>0.14179930638695001</v>
      </c>
      <c r="J141" s="168">
        <v>0.14144875214756</v>
      </c>
      <c r="K141" s="168">
        <v>0.14566825567041999</v>
      </c>
      <c r="L141" s="168">
        <v>0.16333937569057</v>
      </c>
      <c r="M141" s="168">
        <v>0.15393048649502</v>
      </c>
      <c r="N141" s="168">
        <v>0.15387675603359</v>
      </c>
      <c r="O141" s="168">
        <v>0.15830434437815999</v>
      </c>
      <c r="P141" s="168">
        <v>0.16259281442203999</v>
      </c>
      <c r="Q141" s="168">
        <v>0.17373500771910999</v>
      </c>
      <c r="R141" s="168">
        <v>0.16921273153995001</v>
      </c>
      <c r="S141" s="168">
        <v>0.15411140326098</v>
      </c>
      <c r="T141" s="168">
        <v>0.15656165610344</v>
      </c>
      <c r="U141" s="168">
        <v>0.15446866599851999</v>
      </c>
      <c r="V141" s="168">
        <v>0.14348298624424999</v>
      </c>
      <c r="W141" s="168">
        <v>0.14508875238644001</v>
      </c>
      <c r="X141" s="168">
        <v>0.14280441116879</v>
      </c>
      <c r="Y141" s="168">
        <v>0.14037087791797001</v>
      </c>
      <c r="Z141" s="168">
        <v>0.13087687352340999</v>
      </c>
      <c r="AA141" s="168">
        <v>0.11937517541675</v>
      </c>
      <c r="AB141" s="168">
        <v>0.12055828736895</v>
      </c>
      <c r="AC141" s="168">
        <v>0.12882572415818</v>
      </c>
      <c r="AD141" s="168">
        <v>0.12825056615276001</v>
      </c>
      <c r="AE141" s="168">
        <v>0.12172207510330001</v>
      </c>
      <c r="AF141" s="168">
        <v>0.11482570763192</v>
      </c>
      <c r="AG141" s="168">
        <v>0.12153041794941</v>
      </c>
      <c r="AH141" s="168">
        <v>0.11081986066394001</v>
      </c>
      <c r="AI141" s="168">
        <v>0.10976546951188999</v>
      </c>
      <c r="AJ141" s="168">
        <v>0.10740580695155</v>
      </c>
      <c r="AK141" s="168">
        <v>0.10824120603723</v>
      </c>
      <c r="AL141" s="168">
        <v>0.10831201499757</v>
      </c>
    </row>
    <row r="142" spans="1:38" x14ac:dyDescent="0.2">
      <c r="A142" s="170" t="s">
        <v>464</v>
      </c>
      <c r="B142" s="170" t="s">
        <v>604</v>
      </c>
      <c r="C142" s="170" t="s">
        <v>63</v>
      </c>
      <c r="D142" s="168">
        <v>0.25559789492103002</v>
      </c>
      <c r="E142" s="168">
        <v>0.25878149257854</v>
      </c>
      <c r="F142" s="168">
        <v>0.25160501974034</v>
      </c>
      <c r="G142" s="168">
        <v>0.25327635026671003</v>
      </c>
      <c r="H142" s="168">
        <v>0.24751298783813999</v>
      </c>
      <c r="I142" s="168">
        <v>0.24592252103557999</v>
      </c>
      <c r="J142" s="168">
        <v>0.25149214435276002</v>
      </c>
      <c r="K142" s="168">
        <v>0.23129965320219001</v>
      </c>
      <c r="L142" s="168">
        <v>0.22194436082864999</v>
      </c>
      <c r="M142" s="168">
        <v>0.20578920795239</v>
      </c>
      <c r="N142" s="168">
        <v>0.19824570963360999</v>
      </c>
      <c r="O142" s="168">
        <v>0.1987858641984</v>
      </c>
      <c r="P142" s="168">
        <v>0.19870927886909001</v>
      </c>
      <c r="Q142" s="168">
        <v>0.20119236338165</v>
      </c>
      <c r="R142" s="168">
        <v>0.19985660873764999</v>
      </c>
      <c r="S142" s="168">
        <v>0.19108007592484</v>
      </c>
      <c r="T142" s="168">
        <v>0.17999003762131</v>
      </c>
      <c r="U142" s="168">
        <v>0.17441170721606999</v>
      </c>
      <c r="V142" s="168">
        <v>0.17182931396473999</v>
      </c>
      <c r="W142" s="168">
        <v>0.17322142924424999</v>
      </c>
      <c r="X142" s="168">
        <v>0.1820869198042</v>
      </c>
      <c r="Y142" s="168">
        <v>0.16733212396323999</v>
      </c>
      <c r="Z142" s="168">
        <v>0.16658625581159001</v>
      </c>
      <c r="AA142" s="168">
        <v>0.16445545075841</v>
      </c>
      <c r="AB142" s="168">
        <v>0.15458958171427001</v>
      </c>
      <c r="AC142" s="168">
        <v>0.15848316301543999</v>
      </c>
      <c r="AD142" s="168">
        <v>0.15604730699999</v>
      </c>
      <c r="AE142" s="168">
        <v>0.14949727045639999</v>
      </c>
      <c r="AF142" s="168">
        <v>0.14177816955312</v>
      </c>
      <c r="AG142" s="168">
        <v>0.13423925316530999</v>
      </c>
      <c r="AH142" s="168">
        <v>0.12566174988035</v>
      </c>
      <c r="AI142" s="168">
        <v>0.12134605698846999</v>
      </c>
      <c r="AJ142" s="168">
        <v>0.10543637535218001</v>
      </c>
      <c r="AK142" s="168">
        <v>9.7287669583317998E-2</v>
      </c>
      <c r="AL142" s="168">
        <v>9.3108811938198005E-2</v>
      </c>
    </row>
    <row r="143" spans="1:38" x14ac:dyDescent="0.2">
      <c r="A143" s="170" t="s">
        <v>464</v>
      </c>
      <c r="B143" s="170" t="s">
        <v>605</v>
      </c>
      <c r="C143" s="170" t="s">
        <v>187</v>
      </c>
      <c r="D143" s="168">
        <v>0.14991841751726001</v>
      </c>
      <c r="E143" s="168">
        <v>0.13544669974611001</v>
      </c>
      <c r="F143" s="168">
        <v>0.14060030353752001</v>
      </c>
      <c r="G143" s="168">
        <v>0.14476392206631</v>
      </c>
      <c r="H143" s="168">
        <v>0.14488198490323001</v>
      </c>
      <c r="I143" s="168">
        <v>0.13967208570885001</v>
      </c>
      <c r="J143" s="168">
        <v>0.13395033156160999</v>
      </c>
      <c r="K143" s="168">
        <v>0.13456240087769</v>
      </c>
      <c r="L143" s="168">
        <v>0.13651021401116001</v>
      </c>
      <c r="M143" s="168">
        <v>0.13853143697298001</v>
      </c>
      <c r="N143" s="168">
        <v>0.11987522879864</v>
      </c>
      <c r="O143" s="168">
        <v>0.11889253672468</v>
      </c>
      <c r="P143" s="168">
        <v>0.11533761503143</v>
      </c>
      <c r="Q143" s="168">
        <v>0.12212025159820999</v>
      </c>
      <c r="R143" s="168">
        <v>0.11858297669454</v>
      </c>
      <c r="S143" s="168">
        <v>0.1114221616818</v>
      </c>
      <c r="T143" s="168">
        <v>0.11050105833465</v>
      </c>
      <c r="U143" s="168">
        <v>0.1095527603304</v>
      </c>
      <c r="V143" s="168">
        <v>0.11436627331573999</v>
      </c>
      <c r="W143" s="168">
        <v>0.11172725580072999</v>
      </c>
      <c r="X143" s="168">
        <v>0.11788077072427</v>
      </c>
      <c r="Y143" s="168">
        <v>0.11405011944585999</v>
      </c>
      <c r="Z143" s="168">
        <v>0.10973310752326</v>
      </c>
      <c r="AA143" s="168">
        <v>0.10977203438659</v>
      </c>
      <c r="AB143" s="168">
        <v>0.10782756961395</v>
      </c>
      <c r="AC143" s="168">
        <v>0.10803244099122</v>
      </c>
      <c r="AD143" s="168">
        <v>0.10549011546787</v>
      </c>
      <c r="AE143" s="168">
        <v>0.10303471978648999</v>
      </c>
      <c r="AF143" s="168">
        <v>0.10053219433130001</v>
      </c>
      <c r="AG143" s="168">
        <v>9.6657311532358001E-2</v>
      </c>
      <c r="AH143" s="168">
        <v>9.4370618781016005E-2</v>
      </c>
      <c r="AI143" s="168">
        <v>9.2316681480740001E-2</v>
      </c>
      <c r="AJ143" s="168">
        <v>8.7641489680709006E-2</v>
      </c>
      <c r="AK143" s="168">
        <v>8.3671078245312003E-2</v>
      </c>
      <c r="AL143" s="168">
        <v>7.8789218127161997E-2</v>
      </c>
    </row>
    <row r="144" spans="1:38" x14ac:dyDescent="0.2">
      <c r="A144" s="170" t="s">
        <v>464</v>
      </c>
      <c r="B144" s="170" t="s">
        <v>606</v>
      </c>
      <c r="C144" s="170" t="s">
        <v>179</v>
      </c>
      <c r="D144" s="168">
        <v>3.0827058760726E-2</v>
      </c>
      <c r="E144" s="168">
        <v>3.5700165677487003E-2</v>
      </c>
      <c r="F144" s="168">
        <v>3.6090438096558E-2</v>
      </c>
      <c r="G144" s="168">
        <v>3.8376540551519997E-2</v>
      </c>
      <c r="H144" s="168">
        <v>4.3169403109072003E-2</v>
      </c>
      <c r="I144" s="168">
        <v>4.5348560936696002E-2</v>
      </c>
      <c r="J144" s="168">
        <v>4.5703060307231001E-2</v>
      </c>
      <c r="K144" s="168">
        <v>4.8061236169454E-2</v>
      </c>
      <c r="L144" s="168">
        <v>4.9492229359101997E-2</v>
      </c>
      <c r="M144" s="168">
        <v>6.1662331493177999E-2</v>
      </c>
      <c r="N144" s="168">
        <v>5.9510871038883001E-2</v>
      </c>
      <c r="O144" s="168">
        <v>6.0698188530709997E-2</v>
      </c>
      <c r="P144" s="168">
        <v>4.9500337726660001E-2</v>
      </c>
      <c r="Q144" s="168">
        <v>5.4065399686054998E-2</v>
      </c>
      <c r="R144" s="168">
        <v>4.4615928414253998E-2</v>
      </c>
      <c r="S144" s="168">
        <v>4.8255543468998997E-2</v>
      </c>
      <c r="T144" s="168">
        <v>3.8656566030873002E-2</v>
      </c>
      <c r="U144" s="168">
        <v>3.8475457116950003E-2</v>
      </c>
      <c r="V144" s="168">
        <v>4.0074067766288003E-2</v>
      </c>
      <c r="W144" s="168">
        <v>5.0495843555856998E-2</v>
      </c>
      <c r="X144" s="168">
        <v>5.6721718312364999E-2</v>
      </c>
      <c r="Y144" s="168">
        <v>6.1444655974911E-2</v>
      </c>
      <c r="Z144" s="168">
        <v>6.8168712727813996E-2</v>
      </c>
      <c r="AA144" s="168">
        <v>6.6599985093650005E-2</v>
      </c>
      <c r="AB144" s="168">
        <v>7.3361499252705006E-2</v>
      </c>
      <c r="AC144" s="168">
        <v>7.0265497297972004E-2</v>
      </c>
      <c r="AD144" s="168">
        <v>0.1028491078875</v>
      </c>
      <c r="AE144" s="168">
        <v>0.11573340491148</v>
      </c>
      <c r="AF144" s="168">
        <v>0.12159879855462</v>
      </c>
      <c r="AG144" s="168">
        <v>0.10282107609836</v>
      </c>
      <c r="AH144" s="168">
        <v>0.12874876940091001</v>
      </c>
      <c r="AI144" s="168">
        <v>0.12972339205208</v>
      </c>
      <c r="AJ144" s="168">
        <v>0.10629303597071001</v>
      </c>
      <c r="AK144" s="168">
        <v>0.1069052038153</v>
      </c>
      <c r="AL144" s="168">
        <v>0.10677950375153999</v>
      </c>
    </row>
    <row r="145" spans="1:38" x14ac:dyDescent="0.2">
      <c r="A145" s="170" t="s">
        <v>464</v>
      </c>
      <c r="B145" s="170" t="s">
        <v>607</v>
      </c>
      <c r="C145" s="170" t="s">
        <v>181</v>
      </c>
      <c r="D145" s="168">
        <v>0.24443400877909999</v>
      </c>
      <c r="E145" s="168">
        <v>0.25379823004118002</v>
      </c>
      <c r="F145" s="168">
        <v>0.26707407592118998</v>
      </c>
      <c r="G145" s="168">
        <v>0.25122143070464997</v>
      </c>
      <c r="H145" s="168">
        <v>0.24404030918555</v>
      </c>
      <c r="I145" s="168">
        <v>0.24072116778100999</v>
      </c>
      <c r="J145" s="168">
        <v>0.24031696903061001</v>
      </c>
      <c r="K145" s="168">
        <v>0.24754678980601</v>
      </c>
      <c r="L145" s="168">
        <v>0.23847666482578</v>
      </c>
      <c r="M145" s="168">
        <v>0.23806154576360999</v>
      </c>
      <c r="N145" s="168">
        <v>0.23840280804225999</v>
      </c>
      <c r="O145" s="168">
        <v>0.24388246569488001</v>
      </c>
      <c r="P145" s="168">
        <v>0.23353897055118999</v>
      </c>
      <c r="Q145" s="168">
        <v>0.22885072127413</v>
      </c>
      <c r="R145" s="168">
        <v>0.21741148761213</v>
      </c>
      <c r="S145" s="168">
        <v>0.21432839221064001</v>
      </c>
      <c r="T145" s="168">
        <v>0.20917633462752</v>
      </c>
      <c r="U145" s="168">
        <v>0.19618498818373001</v>
      </c>
      <c r="V145" s="168">
        <v>0.20440543861120999</v>
      </c>
      <c r="W145" s="168">
        <v>0.18881956188657001</v>
      </c>
      <c r="X145" s="168">
        <v>0.18626085379228999</v>
      </c>
      <c r="Y145" s="168">
        <v>0.1784382749615</v>
      </c>
      <c r="Z145" s="168">
        <v>0.18537600781856001</v>
      </c>
      <c r="AA145" s="168">
        <v>0.17962700590191</v>
      </c>
      <c r="AB145" s="168">
        <v>0.17656000343773001</v>
      </c>
      <c r="AC145" s="168">
        <v>0.17074843123044001</v>
      </c>
      <c r="AD145" s="168">
        <v>0.16152670373445999</v>
      </c>
      <c r="AE145" s="168">
        <v>0.16310059976905</v>
      </c>
      <c r="AF145" s="168">
        <v>0.15487920333923</v>
      </c>
      <c r="AG145" s="168">
        <v>0.15821788031323999</v>
      </c>
      <c r="AH145" s="168">
        <v>0.14773162004182</v>
      </c>
      <c r="AI145" s="168">
        <v>0.14148261477995999</v>
      </c>
      <c r="AJ145" s="168">
        <v>0.12652296091608001</v>
      </c>
      <c r="AK145" s="168">
        <v>0.12342916770416</v>
      </c>
      <c r="AL145" s="168">
        <v>0.12417897121094</v>
      </c>
    </row>
    <row r="146" spans="1:38" x14ac:dyDescent="0.2">
      <c r="A146" s="170" t="s">
        <v>464</v>
      </c>
      <c r="B146" s="170" t="s">
        <v>608</v>
      </c>
      <c r="C146" s="170" t="s">
        <v>188</v>
      </c>
      <c r="D146" s="168">
        <v>0.26427772749820999</v>
      </c>
      <c r="E146" s="168">
        <v>0.30235090497631001</v>
      </c>
      <c r="F146" s="168">
        <v>0.28770466250608001</v>
      </c>
      <c r="G146" s="168">
        <v>0.27337961950015999</v>
      </c>
      <c r="H146" s="168">
        <v>0.24816232511127001</v>
      </c>
      <c r="I146" s="168">
        <v>0.24399965924611</v>
      </c>
      <c r="J146" s="168">
        <v>0.24627108559038</v>
      </c>
      <c r="K146" s="168">
        <v>0.24368422573813001</v>
      </c>
      <c r="L146" s="168">
        <v>0.24561088410321999</v>
      </c>
      <c r="M146" s="168">
        <v>0.27883456338204998</v>
      </c>
      <c r="N146" s="168">
        <v>0.27400668400175998</v>
      </c>
      <c r="O146" s="168">
        <v>0.28346912120465001</v>
      </c>
      <c r="P146" s="168">
        <v>0.30547440044035001</v>
      </c>
      <c r="Q146" s="168">
        <v>0.33007469791494998</v>
      </c>
      <c r="R146" s="168">
        <v>0.31955310221855998</v>
      </c>
      <c r="S146" s="168">
        <v>0.32328998013716997</v>
      </c>
      <c r="T146" s="168">
        <v>0.39395346840555001</v>
      </c>
      <c r="U146" s="168">
        <v>0.40576081761897997</v>
      </c>
      <c r="V146" s="168">
        <v>0.36554431259520997</v>
      </c>
      <c r="W146" s="168">
        <v>0.36323170076639</v>
      </c>
      <c r="X146" s="168">
        <v>0.38749984804988002</v>
      </c>
      <c r="Y146" s="168">
        <v>0.43692010546044002</v>
      </c>
      <c r="Z146" s="168">
        <v>0.45304890587555002</v>
      </c>
      <c r="AA146" s="168">
        <v>0.45094473316873002</v>
      </c>
      <c r="AB146" s="168">
        <v>0.47289730741530001</v>
      </c>
      <c r="AC146" s="168">
        <v>0.47608955741955</v>
      </c>
      <c r="AD146" s="168">
        <v>0.46066612447931998</v>
      </c>
      <c r="AE146" s="168">
        <v>0.46343916373574001</v>
      </c>
      <c r="AF146" s="168">
        <v>0.47451796143795999</v>
      </c>
      <c r="AG146" s="168">
        <v>0.48590025780957002</v>
      </c>
      <c r="AH146" s="168">
        <v>0.48370562993795002</v>
      </c>
      <c r="AI146" s="168">
        <v>0.50344522154728999</v>
      </c>
      <c r="AJ146" s="168">
        <v>0.49479543406568</v>
      </c>
      <c r="AK146" s="168">
        <v>0.50279907009769997</v>
      </c>
      <c r="AL146" s="168">
        <v>0.50886366226049995</v>
      </c>
    </row>
    <row r="147" spans="1:38" x14ac:dyDescent="0.2">
      <c r="A147" s="170" t="s">
        <v>464</v>
      </c>
      <c r="B147" s="170" t="s">
        <v>609</v>
      </c>
      <c r="C147" s="170" t="s">
        <v>189</v>
      </c>
      <c r="D147" s="168">
        <v>0.17661121692095999</v>
      </c>
      <c r="E147" s="168">
        <v>0.17446796470062001</v>
      </c>
      <c r="F147" s="168">
        <v>0.17811852178681001</v>
      </c>
      <c r="G147" s="168">
        <v>0.19462923882397001</v>
      </c>
      <c r="H147" s="168">
        <v>0.19277924506721</v>
      </c>
      <c r="I147" s="168">
        <v>0.19716102963523999</v>
      </c>
      <c r="J147" s="168">
        <v>0.19683647788448</v>
      </c>
      <c r="K147" s="168">
        <v>0.20081092289457</v>
      </c>
      <c r="L147" s="168">
        <v>0.19769810299341001</v>
      </c>
      <c r="M147" s="168">
        <v>0.20886623868592</v>
      </c>
      <c r="N147" s="168">
        <v>0.20455609675632</v>
      </c>
      <c r="O147" s="168">
        <v>0.20103073438395</v>
      </c>
      <c r="P147" s="168">
        <v>0.19483681856235999</v>
      </c>
      <c r="Q147" s="168">
        <v>0.19164803193817001</v>
      </c>
      <c r="R147" s="168">
        <v>0.19881875735026</v>
      </c>
      <c r="S147" s="168">
        <v>0.18883143529266</v>
      </c>
      <c r="T147" s="168">
        <v>0.19319989060845999</v>
      </c>
      <c r="U147" s="168">
        <v>0.20617769149317999</v>
      </c>
      <c r="V147" s="168">
        <v>0.19493139263555001</v>
      </c>
      <c r="W147" s="168">
        <v>0.19284479959997</v>
      </c>
      <c r="X147" s="168">
        <v>0.18474719797231001</v>
      </c>
      <c r="Y147" s="168">
        <v>0.17944262449335999</v>
      </c>
      <c r="Z147" s="168">
        <v>0.17626831833764001</v>
      </c>
      <c r="AA147" s="168">
        <v>0.17285858290646</v>
      </c>
      <c r="AB147" s="168">
        <v>0.17470116539913999</v>
      </c>
      <c r="AC147" s="168">
        <v>0.1766276665331</v>
      </c>
      <c r="AD147" s="168">
        <v>0.18294278102556999</v>
      </c>
      <c r="AE147" s="168">
        <v>0.18986354794432</v>
      </c>
      <c r="AF147" s="168">
        <v>0.1696503399664</v>
      </c>
      <c r="AG147" s="168">
        <v>0.1626760978316</v>
      </c>
      <c r="AH147" s="168">
        <v>0.18446406716069</v>
      </c>
      <c r="AI147" s="168">
        <v>0.17826882548711001</v>
      </c>
      <c r="AJ147" s="168">
        <v>0.17476974895108</v>
      </c>
      <c r="AK147" s="168">
        <v>0.1551672787035</v>
      </c>
      <c r="AL147" s="168">
        <v>0.14783508916898999</v>
      </c>
    </row>
    <row r="148" spans="1:38" x14ac:dyDescent="0.2">
      <c r="A148" s="170" t="s">
        <v>464</v>
      </c>
      <c r="B148" s="170" t="s">
        <v>610</v>
      </c>
      <c r="C148" s="170" t="s">
        <v>191</v>
      </c>
      <c r="D148" s="168">
        <v>9.7780848115447003E-2</v>
      </c>
      <c r="E148" s="168">
        <v>0.10309065260127</v>
      </c>
      <c r="F148" s="168">
        <v>0.11367580171181001</v>
      </c>
      <c r="G148" s="168">
        <v>0.11016494744833</v>
      </c>
      <c r="H148" s="168">
        <v>0.11395649951473</v>
      </c>
      <c r="I148" s="168">
        <v>0.12051691416033999</v>
      </c>
      <c r="J148" s="168">
        <v>0.12877449729501</v>
      </c>
      <c r="K148" s="168">
        <v>0.12569215920535001</v>
      </c>
      <c r="L148" s="168">
        <v>0.14294131076396999</v>
      </c>
      <c r="M148" s="168">
        <v>0.11891311192341</v>
      </c>
      <c r="N148" s="168">
        <v>0.11831104129151999</v>
      </c>
      <c r="O148" s="168">
        <v>0.14012276874398</v>
      </c>
      <c r="P148" s="168">
        <v>0.11917772909052</v>
      </c>
      <c r="Q148" s="168">
        <v>0.11488345738267999</v>
      </c>
      <c r="R148" s="168">
        <v>0.10673522597286</v>
      </c>
      <c r="S148" s="168">
        <v>0.12708390183595999</v>
      </c>
      <c r="T148" s="168">
        <v>0.12202157154944999</v>
      </c>
      <c r="U148" s="168">
        <v>0.10764742104196</v>
      </c>
      <c r="V148" s="168">
        <v>9.4810061729987002E-2</v>
      </c>
      <c r="W148" s="168">
        <v>0.11152874870151</v>
      </c>
      <c r="X148" s="168">
        <v>0.11125676573556</v>
      </c>
      <c r="Y148" s="168">
        <v>0.10827407028162001</v>
      </c>
      <c r="Z148" s="168">
        <v>0.10321079342283</v>
      </c>
      <c r="AA148" s="168">
        <v>9.5350484627284002E-2</v>
      </c>
      <c r="AB148" s="168">
        <v>9.5660272268396004E-2</v>
      </c>
      <c r="AC148" s="168">
        <v>8.9688374327024006E-2</v>
      </c>
      <c r="AD148" s="168">
        <v>8.6033736495322005E-2</v>
      </c>
      <c r="AE148" s="168">
        <v>7.7423189954648003E-2</v>
      </c>
      <c r="AF148" s="168">
        <v>7.2872397984792003E-2</v>
      </c>
      <c r="AG148" s="168">
        <v>9.3736060643666005E-2</v>
      </c>
      <c r="AH148" s="168">
        <v>8.4157679469166996E-2</v>
      </c>
      <c r="AI148" s="168">
        <v>8.0133199943479005E-2</v>
      </c>
      <c r="AJ148" s="168">
        <v>7.6855574133607996E-2</v>
      </c>
      <c r="AK148" s="168">
        <v>7.9663588375463001E-2</v>
      </c>
      <c r="AL148" s="168">
        <v>7.5146472171088996E-2</v>
      </c>
    </row>
    <row r="149" spans="1:38" x14ac:dyDescent="0.2">
      <c r="A149" s="170" t="s">
        <v>464</v>
      </c>
      <c r="B149" s="170" t="s">
        <v>611</v>
      </c>
      <c r="C149" s="170" t="s">
        <v>194</v>
      </c>
      <c r="D149" s="168">
        <v>0.14988282673496001</v>
      </c>
      <c r="E149" s="168">
        <v>0.14236735989824001</v>
      </c>
      <c r="F149" s="168">
        <v>0.14932269737595</v>
      </c>
      <c r="G149" s="168">
        <v>0.14927922814233999</v>
      </c>
      <c r="H149" s="168">
        <v>0.13635555614959999</v>
      </c>
      <c r="I149" s="168">
        <v>0.14422323139667001</v>
      </c>
      <c r="J149" s="168">
        <v>0.15417151999800999</v>
      </c>
      <c r="K149" s="168">
        <v>0.14439880148514</v>
      </c>
      <c r="L149" s="168">
        <v>0.13936379228080001</v>
      </c>
      <c r="M149" s="168">
        <v>0.14758154212922001</v>
      </c>
      <c r="N149" s="168">
        <v>0.14210125137949001</v>
      </c>
      <c r="O149" s="168">
        <v>0.13125538918407001</v>
      </c>
      <c r="P149" s="168">
        <v>0.12983813133211</v>
      </c>
      <c r="Q149" s="168">
        <v>0.12221199534485</v>
      </c>
      <c r="R149" s="168">
        <v>0.13447224752275</v>
      </c>
      <c r="S149" s="168">
        <v>0.12659701115286001</v>
      </c>
      <c r="T149" s="168">
        <v>0.11644002011991</v>
      </c>
      <c r="U149" s="168">
        <v>0.11712724503327999</v>
      </c>
      <c r="V149" s="168">
        <v>0.12175858638801999</v>
      </c>
      <c r="W149" s="168">
        <v>0.12964317569427</v>
      </c>
      <c r="X149" s="168">
        <v>0.13071541536563</v>
      </c>
      <c r="Y149" s="168">
        <v>0.13186875673062001</v>
      </c>
      <c r="Z149" s="168">
        <v>0.12409476865308</v>
      </c>
      <c r="AA149" s="168">
        <v>0.12010232185106</v>
      </c>
      <c r="AB149" s="168">
        <v>0.12413543967809</v>
      </c>
      <c r="AC149" s="168">
        <v>0.12394801578197</v>
      </c>
      <c r="AD149" s="168">
        <v>0.12487989912291</v>
      </c>
      <c r="AE149" s="168">
        <v>0.11697382627217</v>
      </c>
      <c r="AF149" s="168">
        <v>0.11277214587142</v>
      </c>
      <c r="AG149" s="168">
        <v>0.11593087717342</v>
      </c>
      <c r="AH149" s="168">
        <v>0.10635646684623</v>
      </c>
      <c r="AI149" s="168">
        <v>0.11769453798046001</v>
      </c>
      <c r="AJ149" s="168">
        <v>0.12237174429334</v>
      </c>
      <c r="AK149" s="168">
        <v>0.12544816069132</v>
      </c>
      <c r="AL149" s="168">
        <v>0.12921116866728999</v>
      </c>
    </row>
    <row r="150" spans="1:38" x14ac:dyDescent="0.2">
      <c r="A150" s="170" t="s">
        <v>464</v>
      </c>
      <c r="B150" s="170" t="s">
        <v>612</v>
      </c>
      <c r="C150" s="170" t="s">
        <v>195</v>
      </c>
      <c r="D150" s="168">
        <v>0.15083065299590001</v>
      </c>
      <c r="E150" s="168">
        <v>0.15216287790248001</v>
      </c>
      <c r="F150" s="168">
        <v>0.16467275684456001</v>
      </c>
      <c r="G150" s="168">
        <v>0.17396436950710001</v>
      </c>
      <c r="H150" s="168">
        <v>0.17962988658456999</v>
      </c>
      <c r="I150" s="168">
        <v>0.20688640438084999</v>
      </c>
      <c r="J150" s="168">
        <v>0.20544578122015</v>
      </c>
      <c r="K150" s="168">
        <v>0.2185485994003</v>
      </c>
      <c r="L150" s="168">
        <v>0.21600570735970001</v>
      </c>
      <c r="M150" s="168">
        <v>0.20462001888712</v>
      </c>
      <c r="N150" s="168">
        <v>0.19674796016091001</v>
      </c>
      <c r="O150" s="168">
        <v>0.18431276941185001</v>
      </c>
      <c r="P150" s="168">
        <v>0.18080510914449999</v>
      </c>
      <c r="Q150" s="168">
        <v>0.17637684977689999</v>
      </c>
      <c r="R150" s="168">
        <v>0.16752624218036999</v>
      </c>
      <c r="S150" s="168">
        <v>0.16637833794993001</v>
      </c>
      <c r="T150" s="168">
        <v>0.14213583284834999</v>
      </c>
      <c r="U150" s="168">
        <v>0.14469488118054</v>
      </c>
      <c r="V150" s="168">
        <v>0.14011376222009</v>
      </c>
      <c r="W150" s="168">
        <v>0.13968245203655</v>
      </c>
      <c r="X150" s="168">
        <v>0.14060077237099999</v>
      </c>
      <c r="Y150" s="168">
        <v>0.13477006599472999</v>
      </c>
      <c r="Z150" s="168">
        <v>0.13339987106872001</v>
      </c>
      <c r="AA150" s="168">
        <v>0.13611261426749</v>
      </c>
      <c r="AB150" s="168">
        <v>0.13655633372157999</v>
      </c>
      <c r="AC150" s="168">
        <v>0.13973021280409001</v>
      </c>
      <c r="AD150" s="168">
        <v>0.13975041057717999</v>
      </c>
      <c r="AE150" s="168">
        <v>0.14615229306067001</v>
      </c>
      <c r="AF150" s="168">
        <v>0.14320167028146999</v>
      </c>
      <c r="AG150" s="168">
        <v>0.14123572735732001</v>
      </c>
      <c r="AH150" s="168">
        <v>0.14391592100350001</v>
      </c>
      <c r="AI150" s="168">
        <v>0.14534618458974</v>
      </c>
      <c r="AJ150" s="168">
        <v>0.14075363203326</v>
      </c>
      <c r="AK150" s="168">
        <v>0.14284643411327</v>
      </c>
      <c r="AL150" s="168">
        <v>0.14485542095668999</v>
      </c>
    </row>
    <row r="151" spans="1:38" x14ac:dyDescent="0.2">
      <c r="A151" s="170" t="s">
        <v>464</v>
      </c>
      <c r="B151" s="170" t="s">
        <v>613</v>
      </c>
      <c r="C151" s="170" t="s">
        <v>190</v>
      </c>
      <c r="D151" s="168">
        <v>7.9190135581285004</v>
      </c>
      <c r="E151" s="168">
        <v>7.4924160639870996</v>
      </c>
      <c r="F151" s="168">
        <v>7.3162739569716999</v>
      </c>
      <c r="G151" s="168">
        <v>8.5379060743247006</v>
      </c>
      <c r="H151" s="168">
        <v>11.908975384643</v>
      </c>
      <c r="I151" s="168">
        <v>8.4225512625730001</v>
      </c>
      <c r="J151" s="168">
        <v>7.1805660593666003</v>
      </c>
      <c r="K151" s="168">
        <v>7.9921626722569004</v>
      </c>
      <c r="L151" s="168">
        <v>7.0905265319642998</v>
      </c>
      <c r="M151" s="168">
        <v>7.9595651739114004</v>
      </c>
      <c r="N151" s="168">
        <v>7.1661542816523003</v>
      </c>
      <c r="O151" s="168">
        <v>7.4948561677991004</v>
      </c>
      <c r="P151" s="168">
        <v>4.3604995896791996</v>
      </c>
      <c r="Q151" s="168">
        <v>5.3607013336577998</v>
      </c>
      <c r="R151" s="168">
        <v>4.5683448104386999</v>
      </c>
      <c r="S151" s="168">
        <v>5.0368398651142003</v>
      </c>
      <c r="T151" s="168">
        <v>4.9342837315516004</v>
      </c>
      <c r="U151" s="168">
        <v>3.9520628445311998</v>
      </c>
      <c r="V151" s="168">
        <v>4.2245549595306997</v>
      </c>
      <c r="W151" s="168">
        <v>7.0842151462834</v>
      </c>
      <c r="X151" s="168">
        <v>6.9408369216477999</v>
      </c>
      <c r="Y151" s="168">
        <v>7.4130295089278997</v>
      </c>
      <c r="Z151" s="168">
        <v>11.13452225312</v>
      </c>
      <c r="AA151" s="168">
        <v>5.8128569485790003</v>
      </c>
      <c r="AB151" s="168">
        <v>3.8554055086341998</v>
      </c>
      <c r="AC151" s="168">
        <v>3.3598623532615002</v>
      </c>
      <c r="AD151" s="168">
        <v>3.2307662459888999</v>
      </c>
      <c r="AE151" s="168">
        <v>3.4913527561588</v>
      </c>
      <c r="AF151" s="168">
        <v>3.5871099884022999</v>
      </c>
      <c r="AG151" s="168">
        <v>3.6898717637840002</v>
      </c>
      <c r="AH151" s="168">
        <v>3.9503359706272998</v>
      </c>
      <c r="AI151" s="168">
        <v>4.7713080527253</v>
      </c>
      <c r="AJ151" s="168">
        <v>5.0866346867007</v>
      </c>
      <c r="AK151" s="168">
        <v>4.9920739108882</v>
      </c>
      <c r="AL151" s="168">
        <v>4.8860511422148001</v>
      </c>
    </row>
    <row r="152" spans="1:38" x14ac:dyDescent="0.2">
      <c r="A152" s="170" t="s">
        <v>464</v>
      </c>
      <c r="B152" s="170" t="s">
        <v>614</v>
      </c>
      <c r="C152" s="170" t="s">
        <v>192</v>
      </c>
      <c r="D152" s="168">
        <v>0.17437977647825001</v>
      </c>
      <c r="E152" s="168">
        <v>0.16310360544767999</v>
      </c>
      <c r="F152" s="168">
        <v>0.16195781926250999</v>
      </c>
      <c r="G152" s="168">
        <v>0.13964734801249001</v>
      </c>
      <c r="H152" s="168">
        <v>0.13132457839736</v>
      </c>
      <c r="I152" s="168">
        <v>0.13177827511938001</v>
      </c>
      <c r="J152" s="168">
        <v>0.12523678248944001</v>
      </c>
      <c r="K152" s="168">
        <v>0.13670642372151001</v>
      </c>
      <c r="L152" s="168">
        <v>0.17743001900937</v>
      </c>
      <c r="M152" s="168">
        <v>0.14203549542443999</v>
      </c>
      <c r="N152" s="168">
        <v>0.15821731769280001</v>
      </c>
      <c r="O152" s="168">
        <v>0.19255412521920001</v>
      </c>
      <c r="P152" s="168">
        <v>0.22123590567245999</v>
      </c>
      <c r="Q152" s="168">
        <v>0.24134723043963</v>
      </c>
      <c r="R152" s="168">
        <v>0.24998105187919001</v>
      </c>
      <c r="S152" s="168">
        <v>0.25510927294593</v>
      </c>
      <c r="T152" s="168">
        <v>0.24607259578255</v>
      </c>
      <c r="U152" s="168">
        <v>0.22679291239777</v>
      </c>
      <c r="V152" s="168">
        <v>0.21963491991916001</v>
      </c>
      <c r="W152" s="168">
        <v>0.19953159846240001</v>
      </c>
      <c r="X152" s="168">
        <v>0.15487404085161999</v>
      </c>
      <c r="Y152" s="168">
        <v>0.16178556600925001</v>
      </c>
      <c r="Z152" s="168">
        <v>0.14738171375514</v>
      </c>
      <c r="AA152" s="168">
        <v>0.15247073670818001</v>
      </c>
      <c r="AB152" s="168">
        <v>0.1624866633108</v>
      </c>
      <c r="AC152" s="168">
        <v>0.16446278064129999</v>
      </c>
      <c r="AD152" s="168">
        <v>0.17279093790873001</v>
      </c>
      <c r="AE152" s="168">
        <v>0.14567330116505001</v>
      </c>
      <c r="AF152" s="168">
        <v>0.12395749106676</v>
      </c>
      <c r="AG152" s="168">
        <v>0.12184521604923999</v>
      </c>
      <c r="AH152" s="168">
        <v>0.13677492893629001</v>
      </c>
      <c r="AI152" s="168">
        <v>0.13527499268081999</v>
      </c>
      <c r="AJ152" s="168">
        <v>0.13136354200343001</v>
      </c>
      <c r="AK152" s="168">
        <v>0.12581924749813</v>
      </c>
      <c r="AL152" s="168">
        <v>0.12061106283528999</v>
      </c>
    </row>
    <row r="153" spans="1:38" x14ac:dyDescent="0.2">
      <c r="A153" s="170" t="s">
        <v>464</v>
      </c>
      <c r="B153" s="170" t="s">
        <v>615</v>
      </c>
      <c r="C153" s="170" t="s">
        <v>64</v>
      </c>
      <c r="D153" s="168">
        <v>0.76033066278036998</v>
      </c>
      <c r="E153" s="168">
        <v>0.81265192052957003</v>
      </c>
      <c r="F153" s="168">
        <v>0.77358962848870005</v>
      </c>
      <c r="G153" s="168">
        <v>0.74662722044009999</v>
      </c>
      <c r="H153" s="168">
        <v>0.69709980753213996</v>
      </c>
      <c r="I153" s="168">
        <v>0.64912387643850999</v>
      </c>
      <c r="J153" s="168">
        <v>0.63931719049868996</v>
      </c>
      <c r="K153" s="168">
        <v>0.58530699184343005</v>
      </c>
      <c r="L153" s="168">
        <v>0.51533158007624003</v>
      </c>
      <c r="M153" s="168">
        <v>0.47832908267441998</v>
      </c>
      <c r="N153" s="168">
        <v>0.44068303974526002</v>
      </c>
      <c r="O153" s="168">
        <v>0.43076781329801</v>
      </c>
      <c r="P153" s="168">
        <v>0.41284365690225999</v>
      </c>
      <c r="Q153" s="168">
        <v>0.41565033036555998</v>
      </c>
      <c r="R153" s="168">
        <v>0.39825562347250998</v>
      </c>
      <c r="S153" s="168">
        <v>0.38520700853655998</v>
      </c>
      <c r="T153" s="168">
        <v>0.37832807015799003</v>
      </c>
      <c r="U153" s="168">
        <v>0.35388915626907003</v>
      </c>
      <c r="V153" s="168">
        <v>0.33315251595178003</v>
      </c>
      <c r="W153" s="168">
        <v>0.31145961814007</v>
      </c>
      <c r="X153" s="168">
        <v>0.31934903162495998</v>
      </c>
      <c r="Y153" s="168">
        <v>0.30115148968042998</v>
      </c>
      <c r="Z153" s="168">
        <v>0.29012288886621002</v>
      </c>
      <c r="AA153" s="168">
        <v>0.28397220412953</v>
      </c>
      <c r="AB153" s="168">
        <v>0.26240155573344998</v>
      </c>
      <c r="AC153" s="168">
        <v>0.25394324724699002</v>
      </c>
      <c r="AD153" s="168">
        <v>0.25528497084222002</v>
      </c>
      <c r="AE153" s="168">
        <v>0.25311941955475997</v>
      </c>
      <c r="AF153" s="168">
        <v>0.23781425600473999</v>
      </c>
      <c r="AG153" s="168">
        <v>0.21528298876310001</v>
      </c>
      <c r="AH153" s="168">
        <v>0.20905913943751001</v>
      </c>
      <c r="AI153" s="168">
        <v>0.21338395907578001</v>
      </c>
      <c r="AJ153" s="168">
        <v>0.19268689581306001</v>
      </c>
      <c r="AK153" s="168">
        <v>0.17516128265665001</v>
      </c>
      <c r="AL153" s="168">
        <v>0.16752000197777001</v>
      </c>
    </row>
    <row r="154" spans="1:38" x14ac:dyDescent="0.2">
      <c r="A154" s="170" t="s">
        <v>464</v>
      </c>
      <c r="B154" s="170" t="s">
        <v>616</v>
      </c>
      <c r="C154" s="170" t="s">
        <v>196</v>
      </c>
      <c r="D154" s="168">
        <v>0.20109664091299001</v>
      </c>
      <c r="E154" s="168">
        <v>0.20185312332802999</v>
      </c>
      <c r="F154" s="168">
        <v>0.20021038770895999</v>
      </c>
      <c r="G154" s="168">
        <v>0.19617373329478999</v>
      </c>
      <c r="H154" s="168">
        <v>0.1940956905913</v>
      </c>
      <c r="I154" s="168">
        <v>0.18961544363204999</v>
      </c>
      <c r="J154" s="168">
        <v>0.18798384099539001</v>
      </c>
      <c r="K154" s="168">
        <v>0.18423312000781</v>
      </c>
      <c r="L154" s="168">
        <v>0.17755375583735999</v>
      </c>
      <c r="M154" s="168">
        <v>0.18272605652634</v>
      </c>
      <c r="N154" s="168">
        <v>0.17718998976996</v>
      </c>
      <c r="O154" s="168">
        <v>0.16454444018134001</v>
      </c>
      <c r="P154" s="168">
        <v>0.13209963749920001</v>
      </c>
      <c r="Q154" s="168">
        <v>0.17129352181112001</v>
      </c>
      <c r="R154" s="168">
        <v>0.15780478853596999</v>
      </c>
      <c r="S154" s="168">
        <v>0.16180138531709001</v>
      </c>
      <c r="T154" s="168">
        <v>0.10583515508027</v>
      </c>
      <c r="U154" s="168">
        <v>0.11332239959649</v>
      </c>
      <c r="V154" s="168">
        <v>9.8986817041091996E-2</v>
      </c>
      <c r="W154" s="168">
        <v>9.1621741940071E-2</v>
      </c>
      <c r="X154" s="168">
        <v>8.8452299624996997E-2</v>
      </c>
      <c r="Y154" s="168">
        <v>7.7097801815316003E-2</v>
      </c>
      <c r="Z154" s="168">
        <v>7.4896917867143004E-2</v>
      </c>
      <c r="AA154" s="168">
        <v>7.2481343832236006E-2</v>
      </c>
      <c r="AB154" s="168">
        <v>7.7199768508623007E-2</v>
      </c>
      <c r="AC154" s="168">
        <v>8.1986625654776005E-2</v>
      </c>
      <c r="AD154" s="168">
        <v>7.7902931354504004E-2</v>
      </c>
      <c r="AE154" s="168">
        <v>8.2200427760574998E-2</v>
      </c>
      <c r="AF154" s="168">
        <v>0.10136372411179</v>
      </c>
      <c r="AG154" s="168">
        <v>9.1771581248951004E-2</v>
      </c>
      <c r="AH154" s="168">
        <v>9.4562428929994002E-2</v>
      </c>
      <c r="AI154" s="168">
        <v>9.5719418967395997E-2</v>
      </c>
      <c r="AJ154" s="168">
        <v>0.10215086840548</v>
      </c>
      <c r="AK154" s="168">
        <v>0.10684603828845</v>
      </c>
      <c r="AL154" s="168">
        <v>0.11157368405517</v>
      </c>
    </row>
    <row r="155" spans="1:38" x14ac:dyDescent="0.2">
      <c r="A155" s="170" t="s">
        <v>464</v>
      </c>
      <c r="B155" s="170" t="s">
        <v>617</v>
      </c>
      <c r="C155" s="170" t="s">
        <v>185</v>
      </c>
      <c r="D155" s="168">
        <v>0.69777310039910001</v>
      </c>
      <c r="E155" s="168">
        <v>0.70788309328425003</v>
      </c>
      <c r="F155" s="168">
        <v>0.67754613691398002</v>
      </c>
      <c r="G155" s="168">
        <v>0.65603119775393004</v>
      </c>
      <c r="H155" s="168">
        <v>0.61143379995220004</v>
      </c>
      <c r="I155" s="168">
        <v>0.59990464882199002</v>
      </c>
      <c r="J155" s="168">
        <v>0.55275043626945997</v>
      </c>
      <c r="K155" s="168">
        <v>0.57515637361284999</v>
      </c>
      <c r="L155" s="168">
        <v>0.47685426434933997</v>
      </c>
      <c r="M155" s="168">
        <v>0.52007160545854003</v>
      </c>
      <c r="N155" s="168">
        <v>0.55981650792693005</v>
      </c>
      <c r="O155" s="168">
        <v>0.59954828204729005</v>
      </c>
      <c r="P155" s="168">
        <v>0.57429162823341995</v>
      </c>
      <c r="Q155" s="168">
        <v>0.58632564218586003</v>
      </c>
      <c r="R155" s="168">
        <v>0.59838740991311001</v>
      </c>
      <c r="S155" s="168">
        <v>0.62351050551401999</v>
      </c>
      <c r="T155" s="168">
        <v>0.62409470636586994</v>
      </c>
      <c r="U155" s="168">
        <v>0.52802702248734001</v>
      </c>
      <c r="V155" s="168">
        <v>0.59207520577743</v>
      </c>
      <c r="W155" s="168">
        <v>0.54942921436784997</v>
      </c>
      <c r="X155" s="168">
        <v>0.58162363778657999</v>
      </c>
      <c r="Y155" s="168">
        <v>0.45057248160445001</v>
      </c>
      <c r="Z155" s="168">
        <v>0.42432828356706997</v>
      </c>
      <c r="AA155" s="168">
        <v>0.32488515559733</v>
      </c>
      <c r="AB155" s="168">
        <v>0.35308144346598003</v>
      </c>
      <c r="AC155" s="168">
        <v>0.27431069069806002</v>
      </c>
      <c r="AD155" s="168">
        <v>0.29961885508121</v>
      </c>
      <c r="AE155" s="168">
        <v>0.60550636286222004</v>
      </c>
      <c r="AF155" s="168">
        <v>0.5466685421427</v>
      </c>
      <c r="AG155" s="168">
        <v>0.60442285201301005</v>
      </c>
      <c r="AH155" s="168">
        <v>0.56847487072111003</v>
      </c>
      <c r="AI155" s="168">
        <v>0.47169641954774</v>
      </c>
      <c r="AJ155" s="168">
        <v>0.49238686412602001</v>
      </c>
      <c r="AK155" s="168">
        <v>0.54059481413957999</v>
      </c>
      <c r="AL155" s="168">
        <v>0.54537507185328005</v>
      </c>
    </row>
    <row r="156" spans="1:38" x14ac:dyDescent="0.2">
      <c r="A156" s="170" t="s">
        <v>464</v>
      </c>
      <c r="B156" s="170" t="s">
        <v>618</v>
      </c>
      <c r="C156" s="170" t="s">
        <v>65</v>
      </c>
      <c r="D156" s="168">
        <v>0.1615821725904</v>
      </c>
      <c r="E156" s="168">
        <v>0.15991359083824999</v>
      </c>
      <c r="F156" s="168">
        <v>0.17108844046602001</v>
      </c>
      <c r="G156" s="168">
        <v>0.17097222646829</v>
      </c>
      <c r="H156" s="168">
        <v>0.17441374024588999</v>
      </c>
      <c r="I156" s="168">
        <v>0.17877668479028</v>
      </c>
      <c r="J156" s="168">
        <v>0.16716375092811001</v>
      </c>
      <c r="K156" s="168">
        <v>0.16791096832346999</v>
      </c>
      <c r="L156" s="168">
        <v>0.17343526365087</v>
      </c>
      <c r="M156" s="168">
        <v>0.186241412578</v>
      </c>
      <c r="N156" s="168">
        <v>0.17803010518682</v>
      </c>
      <c r="O156" s="168">
        <v>0.17260515804928001</v>
      </c>
      <c r="P156" s="168">
        <v>0.18272370469105001</v>
      </c>
      <c r="Q156" s="168">
        <v>0.17100285310218</v>
      </c>
      <c r="R156" s="168">
        <v>0.17271181666012</v>
      </c>
      <c r="S156" s="168">
        <v>0.18004046192614001</v>
      </c>
      <c r="T156" s="168">
        <v>0.16439466472695</v>
      </c>
      <c r="U156" s="168">
        <v>0.15628452754882999</v>
      </c>
      <c r="V156" s="168">
        <v>0.15051345077916001</v>
      </c>
      <c r="W156" s="168">
        <v>0.15334164432521999</v>
      </c>
      <c r="X156" s="168">
        <v>0.1372150888467</v>
      </c>
      <c r="Y156" s="168">
        <v>0.1347549467692</v>
      </c>
      <c r="Z156" s="168">
        <v>0.13602024010578001</v>
      </c>
      <c r="AA156" s="168">
        <v>0.13284652846103001</v>
      </c>
      <c r="AB156" s="168">
        <v>0.13058697999102001</v>
      </c>
      <c r="AC156" s="168">
        <v>0.13946599444055999</v>
      </c>
      <c r="AD156" s="168">
        <v>0.13355747243415</v>
      </c>
      <c r="AE156" s="168">
        <v>0.14109518949829999</v>
      </c>
      <c r="AF156" s="168">
        <v>0.12702634352174</v>
      </c>
      <c r="AG156" s="168">
        <v>0.11231096052821</v>
      </c>
      <c r="AH156" s="168">
        <v>0.10710833281418</v>
      </c>
      <c r="AI156" s="168">
        <v>9.7267791259521993E-2</v>
      </c>
      <c r="AJ156" s="168">
        <v>9.2564841571904005E-2</v>
      </c>
      <c r="AK156" s="168">
        <v>8.5075009409750005E-2</v>
      </c>
      <c r="AL156" s="168">
        <v>7.9329324572694995E-2</v>
      </c>
    </row>
    <row r="157" spans="1:38" x14ac:dyDescent="0.2">
      <c r="A157" s="170" t="s">
        <v>464</v>
      </c>
      <c r="B157" s="170" t="s">
        <v>619</v>
      </c>
      <c r="C157" s="170" t="s">
        <v>193</v>
      </c>
      <c r="D157" s="168">
        <v>5.432079338391E-2</v>
      </c>
      <c r="E157" s="168">
        <v>5.1292213332804003E-2</v>
      </c>
      <c r="F157" s="168">
        <v>6.0451179613452997E-2</v>
      </c>
      <c r="G157" s="168">
        <v>6.5663371889615005E-2</v>
      </c>
      <c r="H157" s="168">
        <v>7.2730389629407005E-2</v>
      </c>
      <c r="I157" s="168">
        <v>7.726011458149E-2</v>
      </c>
      <c r="J157" s="168">
        <v>7.5148944359309994E-2</v>
      </c>
      <c r="K157" s="168">
        <v>7.9789910886258003E-2</v>
      </c>
      <c r="L157" s="168">
        <v>8.3534786343888001E-2</v>
      </c>
      <c r="M157" s="168">
        <v>8.4628148561101998E-2</v>
      </c>
      <c r="N157" s="168">
        <v>7.1421789220543999E-2</v>
      </c>
      <c r="O157" s="168">
        <v>7.4876209981089001E-2</v>
      </c>
      <c r="P157" s="168">
        <v>7.8416310151362995E-2</v>
      </c>
      <c r="Q157" s="168">
        <v>7.7582197238914005E-2</v>
      </c>
      <c r="R157" s="168">
        <v>7.5438919951212005E-2</v>
      </c>
      <c r="S157" s="168">
        <v>6.8131125390574004E-2</v>
      </c>
      <c r="T157" s="168">
        <v>7.0052049313272996E-2</v>
      </c>
      <c r="U157" s="168">
        <v>6.3142042507935994E-2</v>
      </c>
      <c r="V157" s="168">
        <v>6.9243379158782994E-2</v>
      </c>
      <c r="W157" s="168">
        <v>7.1629746420464005E-2</v>
      </c>
      <c r="X157" s="168">
        <v>7.1742736531675996E-2</v>
      </c>
      <c r="Y157" s="168">
        <v>7.1510786587425004E-2</v>
      </c>
      <c r="Z157" s="168">
        <v>7.1509483960308998E-2</v>
      </c>
      <c r="AA157" s="168">
        <v>6.8822725523250999E-2</v>
      </c>
      <c r="AB157" s="168">
        <v>6.8937917058494003E-2</v>
      </c>
      <c r="AC157" s="168">
        <v>7.4960084118703002E-2</v>
      </c>
      <c r="AD157" s="168">
        <v>8.1078188044150998E-2</v>
      </c>
      <c r="AE157" s="168">
        <v>8.7207666463561997E-2</v>
      </c>
      <c r="AF157" s="168">
        <v>8.7235051515387005E-2</v>
      </c>
      <c r="AG157" s="168">
        <v>8.5372701084763997E-2</v>
      </c>
      <c r="AH157" s="168">
        <v>7.9341714722973994E-2</v>
      </c>
      <c r="AI157" s="168">
        <v>7.7464696201740998E-2</v>
      </c>
      <c r="AJ157" s="168">
        <v>7.7600080930931001E-2</v>
      </c>
      <c r="AK157" s="168">
        <v>7.1479556294738997E-2</v>
      </c>
      <c r="AL157" s="168">
        <v>7.1242006840413E-2</v>
      </c>
    </row>
    <row r="158" spans="1:38" x14ac:dyDescent="0.2">
      <c r="A158" s="170" t="s">
        <v>464</v>
      </c>
      <c r="B158" s="170" t="s">
        <v>620</v>
      </c>
      <c r="C158" s="170" t="s">
        <v>130</v>
      </c>
      <c r="D158" s="168">
        <v>0.18336507440375999</v>
      </c>
      <c r="E158" s="168">
        <v>0.17979791490880001</v>
      </c>
      <c r="F158" s="168">
        <v>0.18491320287518001</v>
      </c>
      <c r="G158" s="168">
        <v>0.18584699886211001</v>
      </c>
      <c r="H158" s="168">
        <v>0.15103001666683</v>
      </c>
      <c r="I158" s="168">
        <v>0.14223424650656</v>
      </c>
      <c r="J158" s="168">
        <v>0.13939791682666999</v>
      </c>
      <c r="K158" s="168">
        <v>0.14414521545626999</v>
      </c>
      <c r="L158" s="168">
        <v>0.14335024738151</v>
      </c>
      <c r="M158" s="168">
        <v>0.13790277117124</v>
      </c>
      <c r="N158" s="168">
        <v>0.12350521423995001</v>
      </c>
      <c r="O158" s="168">
        <v>0.14241444780625001</v>
      </c>
      <c r="P158" s="168">
        <v>0.1475085619997</v>
      </c>
      <c r="Q158" s="168">
        <v>0.15176185023603</v>
      </c>
      <c r="R158" s="168">
        <v>0.14039850044151</v>
      </c>
      <c r="S158" s="168">
        <v>0.14754048116564999</v>
      </c>
      <c r="T158" s="168">
        <v>0.13758384778746</v>
      </c>
      <c r="U158" s="168">
        <v>0.14486983496940001</v>
      </c>
      <c r="V158" s="168">
        <v>0.14815629984105999</v>
      </c>
      <c r="W158" s="168">
        <v>0.1489918774822</v>
      </c>
      <c r="X158" s="168">
        <v>0.16185020051119001</v>
      </c>
      <c r="Y158" s="168">
        <v>0.16130239518563</v>
      </c>
      <c r="Z158" s="168">
        <v>0.15728435355831</v>
      </c>
      <c r="AA158" s="168">
        <v>0.16837797573745</v>
      </c>
      <c r="AB158" s="168">
        <v>0.16564586542967</v>
      </c>
      <c r="AC158" s="168">
        <v>0.16639937615042</v>
      </c>
      <c r="AD158" s="168">
        <v>0.16459274226463</v>
      </c>
      <c r="AE158" s="168">
        <v>0.14040693564295001</v>
      </c>
      <c r="AF158" s="168">
        <v>0.12179310076525</v>
      </c>
      <c r="AG158" s="168">
        <v>0.11791094438231001</v>
      </c>
      <c r="AH158" s="168">
        <v>0.12348135251103</v>
      </c>
      <c r="AI158" s="168">
        <v>0.11523804061154</v>
      </c>
      <c r="AJ158" s="168">
        <v>0.15170247030539999</v>
      </c>
      <c r="AK158" s="168">
        <v>0.14054836693834999</v>
      </c>
      <c r="AL158" s="168">
        <v>0.14746440868332999</v>
      </c>
    </row>
    <row r="159" spans="1:38" x14ac:dyDescent="0.2">
      <c r="A159" s="170" t="s">
        <v>464</v>
      </c>
      <c r="B159" s="170" t="s">
        <v>621</v>
      </c>
      <c r="C159" s="170" t="s">
        <v>197</v>
      </c>
      <c r="D159" s="168">
        <v>0.53894300177221</v>
      </c>
      <c r="E159" s="168">
        <v>0.58177913672832005</v>
      </c>
      <c r="F159" s="168">
        <v>0.55001976477664005</v>
      </c>
      <c r="G159" s="168">
        <v>0.57200674693269005</v>
      </c>
      <c r="H159" s="168">
        <v>0.59399814329624001</v>
      </c>
      <c r="I159" s="168">
        <v>0.59349288149375001</v>
      </c>
      <c r="J159" s="168">
        <v>0.61749707329725001</v>
      </c>
      <c r="K159" s="168">
        <v>0.58155761596060995</v>
      </c>
      <c r="L159" s="168">
        <v>0.56307188836374</v>
      </c>
      <c r="M159" s="168">
        <v>0.58471923896747002</v>
      </c>
      <c r="N159" s="168">
        <v>0.52828232422937005</v>
      </c>
      <c r="O159" s="168">
        <v>0.51930919814818</v>
      </c>
      <c r="P159" s="168">
        <v>0.54084526796796994</v>
      </c>
      <c r="Q159" s="168">
        <v>0.55125086122289002</v>
      </c>
      <c r="R159" s="168">
        <v>0.49742565273812001</v>
      </c>
      <c r="S159" s="168">
        <v>0.48962383728424003</v>
      </c>
      <c r="T159" s="168">
        <v>0.43641452568084999</v>
      </c>
      <c r="U159" s="168">
        <v>0.42395431423506003</v>
      </c>
      <c r="V159" s="168">
        <v>0.39695857377549998</v>
      </c>
      <c r="W159" s="168">
        <v>0.36669581787374</v>
      </c>
      <c r="X159" s="168">
        <v>0.34610425100432002</v>
      </c>
      <c r="Y159" s="168">
        <v>0.3516572900137</v>
      </c>
      <c r="Z159" s="168">
        <v>0.37265498458869001</v>
      </c>
      <c r="AA159" s="168">
        <v>0.39056154367321</v>
      </c>
      <c r="AB159" s="168">
        <v>0.40211780012043002</v>
      </c>
      <c r="AC159" s="168">
        <v>0.39537480394598001</v>
      </c>
      <c r="AD159" s="168">
        <v>0.38352064787380002</v>
      </c>
      <c r="AE159" s="168">
        <v>0.38952600346296001</v>
      </c>
      <c r="AF159" s="168">
        <v>0.38744171528670002</v>
      </c>
      <c r="AG159" s="168">
        <v>0.39405979166076999</v>
      </c>
      <c r="AH159" s="168">
        <v>0.40051753099033999</v>
      </c>
      <c r="AI159" s="168">
        <v>0.40471578259087998</v>
      </c>
      <c r="AJ159" s="168">
        <v>0.39389844875660002</v>
      </c>
      <c r="AK159" s="168">
        <v>0.418758732099</v>
      </c>
      <c r="AL159" s="168">
        <v>0.42830093432189997</v>
      </c>
    </row>
    <row r="160" spans="1:38" x14ac:dyDescent="0.2">
      <c r="A160" s="170" t="s">
        <v>464</v>
      </c>
      <c r="B160" s="170" t="s">
        <v>622</v>
      </c>
      <c r="C160" s="170" t="s">
        <v>198</v>
      </c>
    </row>
    <row r="161" spans="1:38" x14ac:dyDescent="0.2">
      <c r="A161" s="170" t="s">
        <v>464</v>
      </c>
      <c r="B161" s="170" t="s">
        <v>623</v>
      </c>
      <c r="C161" s="170" t="s">
        <v>66</v>
      </c>
      <c r="D161" s="168">
        <v>0.49593127085992</v>
      </c>
      <c r="E161" s="168">
        <v>0.46113620297956998</v>
      </c>
      <c r="F161" s="168">
        <v>0.46007750408022002</v>
      </c>
      <c r="G161" s="168">
        <v>0.42937588105461</v>
      </c>
      <c r="H161" s="168">
        <v>0.40383793127930001</v>
      </c>
      <c r="I161" s="168">
        <v>0.39572156611543002</v>
      </c>
      <c r="J161" s="168">
        <v>0.38984391564921</v>
      </c>
      <c r="K161" s="168">
        <v>0.37298803446200002</v>
      </c>
      <c r="L161" s="168">
        <v>0.33375058679559</v>
      </c>
      <c r="M161" s="168">
        <v>0.28645488422481002</v>
      </c>
      <c r="N161" s="168">
        <v>0.29252111705770001</v>
      </c>
      <c r="O161" s="168">
        <v>0.29770024895789998</v>
      </c>
      <c r="P161" s="168">
        <v>0.27891578268856998</v>
      </c>
      <c r="Q161" s="168">
        <v>0.28426014257755999</v>
      </c>
      <c r="R161" s="168">
        <v>0.25200483969912002</v>
      </c>
      <c r="S161" s="168">
        <v>0.23828245544557</v>
      </c>
      <c r="T161" s="168">
        <v>0.23397899344365</v>
      </c>
      <c r="U161" s="168">
        <v>0.21080607556361999</v>
      </c>
      <c r="V161" s="168">
        <v>0.18976077580956</v>
      </c>
      <c r="W161" s="168">
        <v>0.16333375305716999</v>
      </c>
      <c r="X161" s="168">
        <v>0.16531651437711001</v>
      </c>
      <c r="Y161" s="168">
        <v>0.17049380617946</v>
      </c>
      <c r="Z161" s="168">
        <v>0.16323865210957</v>
      </c>
      <c r="AA161" s="168">
        <v>0.14773377335398</v>
      </c>
      <c r="AB161" s="168">
        <v>0.14092812627959</v>
      </c>
      <c r="AC161" s="168">
        <v>0.13888749963385999</v>
      </c>
      <c r="AD161" s="168">
        <v>0.13233969367911</v>
      </c>
      <c r="AE161" s="168">
        <v>0.12712022574414999</v>
      </c>
      <c r="AF161" s="168">
        <v>0.1215506807802</v>
      </c>
      <c r="AG161" s="168">
        <v>0.11435551895378999</v>
      </c>
      <c r="AH161" s="168">
        <v>0.11074315093741</v>
      </c>
      <c r="AI161" s="168">
        <v>0.11191748848824</v>
      </c>
      <c r="AJ161" s="168">
        <v>0.10088831509701</v>
      </c>
      <c r="AK161" s="168">
        <v>9.1460568021244998E-2</v>
      </c>
      <c r="AL161" s="168">
        <v>9.1497479910658E-2</v>
      </c>
    </row>
    <row r="162" spans="1:38" x14ac:dyDescent="0.2">
      <c r="A162" s="170" t="s">
        <v>464</v>
      </c>
      <c r="B162" s="170" t="s">
        <v>624</v>
      </c>
      <c r="C162" s="170" t="s">
        <v>27</v>
      </c>
      <c r="D162" s="168">
        <v>0.55542130509464005</v>
      </c>
      <c r="E162" s="168">
        <v>0.57468387382000996</v>
      </c>
      <c r="F162" s="168">
        <v>0.61955542424691001</v>
      </c>
      <c r="G162" s="168">
        <v>0.61914913028878005</v>
      </c>
      <c r="H162" s="168">
        <v>0.63848902225019</v>
      </c>
      <c r="I162" s="168">
        <v>0.64907783939348995</v>
      </c>
      <c r="J162" s="168">
        <v>0.65862627896024994</v>
      </c>
      <c r="K162" s="168">
        <v>0.60447710404308996</v>
      </c>
      <c r="L162" s="168">
        <v>0.64062619376631003</v>
      </c>
      <c r="M162" s="168">
        <v>0.61989193567065004</v>
      </c>
      <c r="N162" s="168">
        <v>0.57040538931164997</v>
      </c>
      <c r="O162" s="168">
        <v>0.54373482763861003</v>
      </c>
      <c r="P162" s="168">
        <v>0.51655700115849001</v>
      </c>
      <c r="Q162" s="168">
        <v>0.49921821482180001</v>
      </c>
      <c r="R162" s="168">
        <v>0.46612259186823002</v>
      </c>
      <c r="S162" s="168">
        <v>0.43819403451235001</v>
      </c>
      <c r="T162" s="168">
        <v>0.41357569603840999</v>
      </c>
      <c r="U162" s="168">
        <v>0.38178726611886998</v>
      </c>
      <c r="V162" s="168">
        <v>0.35991898343333001</v>
      </c>
      <c r="W162" s="168">
        <v>0.36774373886304002</v>
      </c>
      <c r="X162" s="168">
        <v>0.36986109462001998</v>
      </c>
      <c r="Y162" s="168">
        <v>0.37201254132195999</v>
      </c>
      <c r="Z162" s="168">
        <v>0.35512169445205</v>
      </c>
      <c r="AA162" s="168">
        <v>0.33834124647031</v>
      </c>
      <c r="AB162" s="168">
        <v>0.33319391964529999</v>
      </c>
      <c r="AC162" s="168">
        <v>0.34124211136152</v>
      </c>
      <c r="AD162" s="168">
        <v>0.33622596380025999</v>
      </c>
      <c r="AE162" s="168">
        <v>0.33564177062659001</v>
      </c>
      <c r="AF162" s="168">
        <v>0.3390475807303</v>
      </c>
      <c r="AG162" s="168">
        <v>0.33662338623499</v>
      </c>
      <c r="AH162" s="168">
        <v>0.33206398516204</v>
      </c>
      <c r="AI162" s="168">
        <v>0.34078201765704003</v>
      </c>
      <c r="AJ162" s="168">
        <v>0.33807936343966999</v>
      </c>
      <c r="AK162" s="168">
        <v>0.33387171422542999</v>
      </c>
      <c r="AL162" s="168">
        <v>0.33073928701409999</v>
      </c>
    </row>
    <row r="163" spans="1:38" x14ac:dyDescent="0.2">
      <c r="A163" s="170" t="s">
        <v>464</v>
      </c>
      <c r="B163" s="170" t="s">
        <v>625</v>
      </c>
      <c r="C163" s="170" t="s">
        <v>199</v>
      </c>
      <c r="D163" s="168">
        <v>6.6770711521365003E-2</v>
      </c>
      <c r="E163" s="168">
        <v>6.1637149518305998E-2</v>
      </c>
      <c r="F163" s="168">
        <v>5.8391328298817997E-2</v>
      </c>
      <c r="G163" s="168">
        <v>6.3745424107852E-2</v>
      </c>
      <c r="H163" s="168">
        <v>0.12267543601047</v>
      </c>
      <c r="I163" s="168">
        <v>8.9016652286240006E-2</v>
      </c>
      <c r="J163" s="168">
        <v>7.9195653544720995E-2</v>
      </c>
      <c r="K163" s="168">
        <v>7.1046514210578005E-2</v>
      </c>
      <c r="L163" s="168">
        <v>6.7328835300243001E-2</v>
      </c>
      <c r="M163" s="168">
        <v>6.6660035268425996E-2</v>
      </c>
      <c r="N163" s="168">
        <v>8.1493835545830007E-2</v>
      </c>
      <c r="O163" s="168">
        <v>7.6784643543389999E-2</v>
      </c>
      <c r="P163" s="168">
        <v>7.9818404881901006E-2</v>
      </c>
      <c r="Q163" s="168">
        <v>6.7601199713305998E-2</v>
      </c>
      <c r="R163" s="168">
        <v>6.0977173396195003E-2</v>
      </c>
      <c r="S163" s="168">
        <v>6.0235603424791999E-2</v>
      </c>
      <c r="T163" s="168">
        <v>5.5345968716484999E-2</v>
      </c>
      <c r="U163" s="168">
        <v>4.6807234653212001E-2</v>
      </c>
      <c r="V163" s="168">
        <v>4.2106900843656002E-2</v>
      </c>
      <c r="W163" s="168">
        <v>4.0727416795547998E-2</v>
      </c>
      <c r="X163" s="168">
        <v>3.9833728837301997E-2</v>
      </c>
      <c r="Y163" s="168">
        <v>3.8439322186871003E-2</v>
      </c>
      <c r="Z163" s="168">
        <v>3.9351103347834003E-2</v>
      </c>
      <c r="AA163" s="168">
        <v>4.1829072181783E-2</v>
      </c>
      <c r="AB163" s="168">
        <v>4.0074008026652001E-2</v>
      </c>
      <c r="AC163" s="168">
        <v>4.2491918351316001E-2</v>
      </c>
      <c r="AD163" s="168">
        <v>4.3842317014219E-2</v>
      </c>
      <c r="AE163" s="168">
        <v>4.5705331302368001E-2</v>
      </c>
      <c r="AF163" s="168">
        <v>4.6859043662788001E-2</v>
      </c>
      <c r="AG163" s="168">
        <v>4.4458858806106998E-2</v>
      </c>
      <c r="AH163" s="168">
        <v>4.4195726832195997E-2</v>
      </c>
      <c r="AI163" s="168">
        <v>4.6748712501788997E-2</v>
      </c>
      <c r="AJ163" s="168">
        <v>5.5748871001535E-2</v>
      </c>
      <c r="AK163" s="168">
        <v>5.3536994963473E-2</v>
      </c>
      <c r="AL163" s="168">
        <v>4.9661461282328997E-2</v>
      </c>
    </row>
    <row r="164" spans="1:38" x14ac:dyDescent="0.2">
      <c r="A164" s="170" t="s">
        <v>464</v>
      </c>
      <c r="B164" s="170" t="s">
        <v>626</v>
      </c>
      <c r="C164" s="170" t="s">
        <v>207</v>
      </c>
      <c r="D164" s="168">
        <v>0.25067490071957998</v>
      </c>
      <c r="E164" s="168">
        <v>0.23659205465170999</v>
      </c>
      <c r="F164" s="168">
        <v>0.24322933402366001</v>
      </c>
      <c r="G164" s="168">
        <v>0.25514565843378001</v>
      </c>
      <c r="H164" s="168">
        <v>0.27494921178166998</v>
      </c>
      <c r="I164" s="168">
        <v>0.27208548842431002</v>
      </c>
      <c r="J164" s="168">
        <v>0.27958624453471997</v>
      </c>
      <c r="K164" s="168">
        <v>0.27556162916639998</v>
      </c>
      <c r="L164" s="168">
        <v>0.28676429140505</v>
      </c>
      <c r="M164" s="168">
        <v>0.29416120431291998</v>
      </c>
      <c r="N164" s="168">
        <v>0.29297237953300997</v>
      </c>
      <c r="O164" s="168">
        <v>0.30357987001489001</v>
      </c>
      <c r="P164" s="168">
        <v>0.32556047404666</v>
      </c>
      <c r="Q164" s="168">
        <v>0.31419622816357001</v>
      </c>
      <c r="R164" s="168">
        <v>0.30676708540129999</v>
      </c>
      <c r="S164" s="168">
        <v>0.30669939064562002</v>
      </c>
      <c r="T164" s="168">
        <v>0.31431188139062</v>
      </c>
      <c r="U164" s="168">
        <v>0.32522703544612003</v>
      </c>
      <c r="V164" s="168">
        <v>0.33187054438015001</v>
      </c>
      <c r="W164" s="168">
        <v>0.35421737360884997</v>
      </c>
      <c r="X164" s="168">
        <v>0.3697718191671</v>
      </c>
      <c r="Y164" s="168">
        <v>0.34604592428836001</v>
      </c>
      <c r="Z164" s="168">
        <v>0.34655305396642</v>
      </c>
      <c r="AA164" s="168">
        <v>0.34153872938330998</v>
      </c>
      <c r="AB164" s="168">
        <v>0.35156415653944001</v>
      </c>
      <c r="AC164" s="168">
        <v>0.35055790666782999</v>
      </c>
      <c r="AD164" s="168">
        <v>0.34359151391939002</v>
      </c>
      <c r="AE164" s="168">
        <v>0.33613412683394001</v>
      </c>
      <c r="AF164" s="168">
        <v>0.31305822155786001</v>
      </c>
      <c r="AG164" s="168">
        <v>0.30784754467718001</v>
      </c>
      <c r="AH164" s="168">
        <v>0.31853107786208001</v>
      </c>
      <c r="AI164" s="168">
        <v>0.30588350350539001</v>
      </c>
      <c r="AJ164" s="168">
        <v>0.28703897074466</v>
      </c>
      <c r="AK164" s="168">
        <v>0.29239355033002001</v>
      </c>
      <c r="AL164" s="168">
        <v>0.29638085654627999</v>
      </c>
    </row>
    <row r="165" spans="1:38" x14ac:dyDescent="0.2">
      <c r="A165" s="170" t="s">
        <v>464</v>
      </c>
      <c r="B165" s="170" t="s">
        <v>627</v>
      </c>
      <c r="C165" s="170" t="s">
        <v>209</v>
      </c>
      <c r="D165" s="168">
        <v>0.89931448154006</v>
      </c>
      <c r="E165" s="168">
        <v>0.85150312025605002</v>
      </c>
      <c r="F165" s="168">
        <v>0.80395576406962999</v>
      </c>
      <c r="G165" s="168">
        <v>0.67736475012093</v>
      </c>
      <c r="H165" s="168">
        <v>0.60893214156400999</v>
      </c>
      <c r="I165" s="168">
        <v>0.64816062865192003</v>
      </c>
      <c r="J165" s="168">
        <v>0.71443568622481002</v>
      </c>
      <c r="K165" s="168">
        <v>0.64592931950813004</v>
      </c>
      <c r="L165" s="168">
        <v>0.61263779997880996</v>
      </c>
      <c r="M165" s="168">
        <v>0.48453998939371001</v>
      </c>
      <c r="N165" s="168">
        <v>0.54918891879651999</v>
      </c>
      <c r="O165" s="168">
        <v>0.55547498130777995</v>
      </c>
      <c r="P165" s="168">
        <v>0.55792835153388998</v>
      </c>
      <c r="Q165" s="168">
        <v>0.57084226352667999</v>
      </c>
      <c r="R165" s="168">
        <v>0.57604961322977999</v>
      </c>
      <c r="S165" s="168">
        <v>0.50393054289096995</v>
      </c>
      <c r="T165" s="168">
        <v>0.50399342947701997</v>
      </c>
      <c r="U165" s="168">
        <v>0.45768285546544002</v>
      </c>
      <c r="V165" s="168">
        <v>0.40207547531767002</v>
      </c>
      <c r="W165" s="168">
        <v>0.38443419332216999</v>
      </c>
      <c r="X165" s="168">
        <v>0.38975931803323999</v>
      </c>
      <c r="Y165" s="168">
        <v>0.41420460721889002</v>
      </c>
      <c r="Z165" s="168">
        <v>0.36977064872729998</v>
      </c>
      <c r="AA165" s="168">
        <v>0.37152010680369002</v>
      </c>
      <c r="AB165" s="168">
        <v>0.31868434723278</v>
      </c>
      <c r="AC165" s="168">
        <v>0.36162196453008999</v>
      </c>
      <c r="AD165" s="168">
        <v>0.36234646244481999</v>
      </c>
      <c r="AE165" s="168">
        <v>0.35194466667218</v>
      </c>
      <c r="AF165" s="168">
        <v>0.33146432205679999</v>
      </c>
      <c r="AG165" s="168">
        <v>0.31755620688014002</v>
      </c>
      <c r="AH165" s="168">
        <v>0.32566478689546002</v>
      </c>
      <c r="AI165" s="168">
        <v>0.29471963605585</v>
      </c>
      <c r="AJ165" s="168">
        <v>0.28841935029655003</v>
      </c>
      <c r="AK165" s="168">
        <v>0.26865283102226001</v>
      </c>
      <c r="AL165" s="168">
        <v>0.28582803961240999</v>
      </c>
    </row>
    <row r="166" spans="1:38" x14ac:dyDescent="0.2">
      <c r="A166" s="170" t="s">
        <v>464</v>
      </c>
      <c r="B166" s="170" t="s">
        <v>628</v>
      </c>
      <c r="C166" s="170" t="s">
        <v>219</v>
      </c>
      <c r="D166" s="168">
        <v>8.4252238282168004E-2</v>
      </c>
      <c r="E166" s="168">
        <v>6.9844685895455005E-2</v>
      </c>
      <c r="F166" s="168">
        <v>6.2061047483414997E-2</v>
      </c>
      <c r="G166" s="168">
        <v>4.2396315304765002E-2</v>
      </c>
      <c r="H166" s="168">
        <v>6.168988349908E-2</v>
      </c>
      <c r="I166" s="168">
        <v>5.4445018009578003E-2</v>
      </c>
      <c r="J166" s="168">
        <v>5.0662964168148999E-2</v>
      </c>
      <c r="K166" s="168">
        <v>5.1777515523761003E-2</v>
      </c>
      <c r="L166" s="168">
        <v>4.4590358626533003E-2</v>
      </c>
      <c r="M166" s="168">
        <v>4.7827234947556002E-2</v>
      </c>
      <c r="N166" s="168">
        <v>4.9570622817568001E-2</v>
      </c>
      <c r="O166" s="168">
        <v>5.0799464691223997E-2</v>
      </c>
      <c r="P166" s="168">
        <v>5.8532507345152002E-2</v>
      </c>
      <c r="Q166" s="168">
        <v>5.6555150413752003E-2</v>
      </c>
      <c r="R166" s="168">
        <v>6.0466268033911003E-2</v>
      </c>
      <c r="S166" s="168">
        <v>6.7369645835643005E-2</v>
      </c>
      <c r="T166" s="168">
        <v>7.7272186835496998E-2</v>
      </c>
      <c r="U166" s="168">
        <v>7.9244581692637997E-2</v>
      </c>
      <c r="V166" s="168">
        <v>8.1482076421606001E-2</v>
      </c>
      <c r="W166" s="168">
        <v>8.6806467205569005E-2</v>
      </c>
      <c r="X166" s="168">
        <v>8.8749426837608003E-2</v>
      </c>
      <c r="Y166" s="168">
        <v>8.8043879567627006E-2</v>
      </c>
      <c r="Z166" s="168">
        <v>0.10444513566344001</v>
      </c>
      <c r="AA166" s="168">
        <v>0.10082571930475</v>
      </c>
      <c r="AB166" s="168">
        <v>0.10153626835449001</v>
      </c>
      <c r="AC166" s="168">
        <v>0.11625851306001</v>
      </c>
      <c r="AD166" s="168">
        <v>0.12685876024518999</v>
      </c>
      <c r="AE166" s="168">
        <v>0.12523003776099001</v>
      </c>
      <c r="AF166" s="168">
        <v>0.12853737314159999</v>
      </c>
      <c r="AG166" s="168">
        <v>0.13008785742580001</v>
      </c>
      <c r="AH166" s="168">
        <v>0.12493672772932</v>
      </c>
      <c r="AI166" s="168">
        <v>0.13784987417248001</v>
      </c>
      <c r="AJ166" s="168">
        <v>0.12692387365763</v>
      </c>
      <c r="AK166" s="168">
        <v>0.17586126675534999</v>
      </c>
      <c r="AL166" s="168">
        <v>0.23269953881635</v>
      </c>
    </row>
    <row r="167" spans="1:38" x14ac:dyDescent="0.2">
      <c r="A167" s="170" t="s">
        <v>464</v>
      </c>
      <c r="B167" s="170" t="s">
        <v>629</v>
      </c>
      <c r="C167" s="170" t="s">
        <v>208</v>
      </c>
      <c r="D167" s="168">
        <v>0.10479464669048</v>
      </c>
      <c r="E167" s="168">
        <v>0.10264798254059</v>
      </c>
      <c r="F167" s="168">
        <v>0.1113394600127</v>
      </c>
      <c r="G167" s="168">
        <v>0.10725573657559</v>
      </c>
      <c r="H167" s="168">
        <v>0.10959765055506999</v>
      </c>
      <c r="I167" s="168">
        <v>0.10981445100209999</v>
      </c>
      <c r="J167" s="168">
        <v>0.11611538705372</v>
      </c>
      <c r="K167" s="168">
        <v>0.12396238931051</v>
      </c>
      <c r="L167" s="168">
        <v>0.13130444423759</v>
      </c>
      <c r="M167" s="168">
        <v>0.13632398477905</v>
      </c>
      <c r="N167" s="168">
        <v>0.12937113502896999</v>
      </c>
      <c r="O167" s="168">
        <v>0.14032151067988</v>
      </c>
      <c r="P167" s="168">
        <v>0.14542117446094999</v>
      </c>
      <c r="Q167" s="168">
        <v>0.13369042910243001</v>
      </c>
      <c r="R167" s="168">
        <v>0.14556647306354001</v>
      </c>
      <c r="S167" s="168">
        <v>0.15495987509309</v>
      </c>
      <c r="T167" s="168">
        <v>0.1478889685815</v>
      </c>
      <c r="U167" s="168">
        <v>0.15933031858003999</v>
      </c>
      <c r="V167" s="168">
        <v>0.15919231705268999</v>
      </c>
      <c r="W167" s="168">
        <v>0.15850335376722</v>
      </c>
      <c r="X167" s="168">
        <v>0.16226113565590999</v>
      </c>
      <c r="Y167" s="168">
        <v>0.1716178456396</v>
      </c>
      <c r="Z167" s="168">
        <v>0.16247774485041</v>
      </c>
      <c r="AA167" s="168">
        <v>0.16892239929330999</v>
      </c>
      <c r="AB167" s="168">
        <v>0.17001397330042001</v>
      </c>
      <c r="AC167" s="168">
        <v>0.17577068608863</v>
      </c>
      <c r="AD167" s="168">
        <v>0.18460618958055999</v>
      </c>
      <c r="AE167" s="168">
        <v>0.17030174120989999</v>
      </c>
      <c r="AF167" s="168">
        <v>0.16871603647476999</v>
      </c>
      <c r="AG167" s="168">
        <v>0.16568176573207999</v>
      </c>
      <c r="AH167" s="168">
        <v>0.16031694334304999</v>
      </c>
      <c r="AI167" s="168">
        <v>0.18259807185273999</v>
      </c>
      <c r="AJ167" s="168">
        <v>0.19484769879186001</v>
      </c>
      <c r="AK167" s="168">
        <v>0.17626659023968</v>
      </c>
      <c r="AL167" s="168">
        <v>0.17107705067717999</v>
      </c>
    </row>
    <row r="168" spans="1:38" x14ac:dyDescent="0.2">
      <c r="A168" s="170" t="s">
        <v>464</v>
      </c>
      <c r="B168" s="170" t="s">
        <v>630</v>
      </c>
      <c r="C168" s="170" t="s">
        <v>212</v>
      </c>
      <c r="D168" s="168">
        <v>0.22792912908940999</v>
      </c>
      <c r="E168" s="168">
        <v>0.22597961164915001</v>
      </c>
      <c r="F168" s="168">
        <v>0.21642967161463</v>
      </c>
      <c r="G168" s="168">
        <v>0.22413775892240001</v>
      </c>
      <c r="H168" s="168">
        <v>0.21288890272783001</v>
      </c>
      <c r="I168" s="168">
        <v>0.19719114607982999</v>
      </c>
      <c r="J168" s="168">
        <v>0.18871772800406</v>
      </c>
      <c r="K168" s="168">
        <v>0.17287999477923</v>
      </c>
      <c r="L168" s="168">
        <v>0.17202208580025</v>
      </c>
      <c r="M168" s="168">
        <v>0.16408720292408999</v>
      </c>
      <c r="N168" s="168">
        <v>0.16542667722321</v>
      </c>
      <c r="O168" s="168">
        <v>0.16863988764905999</v>
      </c>
      <c r="P168" s="168">
        <v>0.15983629013810999</v>
      </c>
      <c r="Q168" s="168">
        <v>0.14350176435204001</v>
      </c>
      <c r="R168" s="168">
        <v>0.13692548639943999</v>
      </c>
      <c r="S168" s="168">
        <v>0.11953510476796</v>
      </c>
      <c r="T168" s="168">
        <v>0.11028366108484999</v>
      </c>
      <c r="U168" s="168">
        <v>0.10450528189699999</v>
      </c>
      <c r="V168" s="168">
        <v>0.10154574659019</v>
      </c>
      <c r="W168" s="168">
        <v>0.10341334748648</v>
      </c>
      <c r="X168" s="168">
        <v>0.10087763699254</v>
      </c>
      <c r="Y168" s="168">
        <v>9.9736548069023004E-2</v>
      </c>
      <c r="Z168" s="168">
        <v>9.3295811741485005E-2</v>
      </c>
      <c r="AA168" s="168">
        <v>9.3399261070125E-2</v>
      </c>
      <c r="AB168" s="168">
        <v>9.1975178365131E-2</v>
      </c>
      <c r="AC168" s="168">
        <v>9.1491249707045003E-2</v>
      </c>
      <c r="AD168" s="168">
        <v>8.4666525054478997E-2</v>
      </c>
      <c r="AE168" s="168">
        <v>8.7028793712959004E-2</v>
      </c>
      <c r="AF168" s="168">
        <v>8.0167099502973002E-2</v>
      </c>
      <c r="AG168" s="168">
        <v>8.1578372004139005E-2</v>
      </c>
      <c r="AH168" s="168">
        <v>8.1762190286490996E-2</v>
      </c>
      <c r="AI168" s="168">
        <v>7.7039602758778997E-2</v>
      </c>
      <c r="AJ168" s="168">
        <v>7.4834707484551996E-2</v>
      </c>
      <c r="AK168" s="168">
        <v>7.3176070083132996E-2</v>
      </c>
      <c r="AL168" s="168">
        <v>7.3557158504417006E-2</v>
      </c>
    </row>
    <row r="169" spans="1:38" x14ac:dyDescent="0.2">
      <c r="A169" s="170" t="s">
        <v>464</v>
      </c>
      <c r="B169" s="170" t="s">
        <v>631</v>
      </c>
      <c r="C169" s="170" t="s">
        <v>200</v>
      </c>
    </row>
    <row r="170" spans="1:38" x14ac:dyDescent="0.2">
      <c r="A170" s="170" t="s">
        <v>464</v>
      </c>
      <c r="B170" s="170" t="s">
        <v>632</v>
      </c>
      <c r="C170" s="170" t="s">
        <v>213</v>
      </c>
      <c r="D170" s="168">
        <v>0.20341403182830001</v>
      </c>
      <c r="E170" s="168">
        <v>0.19901450535679999</v>
      </c>
      <c r="F170" s="168">
        <v>0.19386183095102</v>
      </c>
      <c r="G170" s="168">
        <v>0.18851783931141</v>
      </c>
      <c r="H170" s="168">
        <v>0.17920989894318001</v>
      </c>
      <c r="I170" s="168">
        <v>0.14773664348845</v>
      </c>
      <c r="J170" s="168">
        <v>0.14669137391396</v>
      </c>
      <c r="K170" s="168">
        <v>0.15255807221681</v>
      </c>
      <c r="L170" s="168">
        <v>0.15498918707244</v>
      </c>
      <c r="M170" s="168">
        <v>0.15549754515629</v>
      </c>
      <c r="N170" s="168">
        <v>0.23216795146877001</v>
      </c>
      <c r="O170" s="168">
        <v>0.27674858995815999</v>
      </c>
      <c r="P170" s="168">
        <v>0.29842800994678997</v>
      </c>
      <c r="Q170" s="168">
        <v>0.29091304853293998</v>
      </c>
      <c r="R170" s="168">
        <v>0.27838144538571002</v>
      </c>
      <c r="S170" s="168">
        <v>0.27051660076963002</v>
      </c>
      <c r="T170" s="168">
        <v>0.26057934474618</v>
      </c>
      <c r="U170" s="168">
        <v>0.27148052669430001</v>
      </c>
      <c r="V170" s="168">
        <v>0.25922426960380002</v>
      </c>
      <c r="W170" s="168">
        <v>0.25161357834636</v>
      </c>
      <c r="X170" s="168">
        <v>0.25074674899464</v>
      </c>
      <c r="Y170" s="168">
        <v>0.24276692533947</v>
      </c>
      <c r="Z170" s="168">
        <v>0.23634498323275999</v>
      </c>
      <c r="AA170" s="168">
        <v>0.23735147747145999</v>
      </c>
      <c r="AB170" s="168">
        <v>0.22344839011755999</v>
      </c>
      <c r="AC170" s="168">
        <v>0.19581181998010999</v>
      </c>
      <c r="AD170" s="168">
        <v>0.17993945256898</v>
      </c>
      <c r="AE170" s="168">
        <v>0.15747731219315</v>
      </c>
      <c r="AF170" s="168">
        <v>0.17072072078979</v>
      </c>
      <c r="AG170" s="168">
        <v>0.16477761160045001</v>
      </c>
      <c r="AH170" s="168">
        <v>0.16432940929883999</v>
      </c>
      <c r="AI170" s="168">
        <v>0.17320340086356001</v>
      </c>
      <c r="AJ170" s="168">
        <v>0.15205754670145</v>
      </c>
      <c r="AK170" s="168">
        <v>0.14851122119755</v>
      </c>
      <c r="AL170" s="168">
        <v>0.15194793626478001</v>
      </c>
    </row>
    <row r="171" spans="1:38" x14ac:dyDescent="0.2">
      <c r="A171" s="170" t="s">
        <v>464</v>
      </c>
      <c r="B171" s="170" t="s">
        <v>633</v>
      </c>
      <c r="C171" s="170" t="s">
        <v>211</v>
      </c>
      <c r="D171" s="168">
        <v>5.5736063739888E-2</v>
      </c>
      <c r="E171" s="168">
        <v>7.2370921563572999E-2</v>
      </c>
      <c r="F171" s="168">
        <v>5.5189668399448E-2</v>
      </c>
      <c r="G171" s="168">
        <v>5.3078441847585998E-2</v>
      </c>
      <c r="H171" s="168">
        <v>5.5931807023744999E-2</v>
      </c>
      <c r="I171" s="168">
        <v>6.5916438508330996E-2</v>
      </c>
      <c r="J171" s="168">
        <v>7.3023520658590996E-2</v>
      </c>
      <c r="K171" s="168">
        <v>7.5117849227144998E-2</v>
      </c>
      <c r="L171" s="168">
        <v>7.7947937706251996E-2</v>
      </c>
      <c r="M171" s="168">
        <v>8.2717691186538003E-2</v>
      </c>
      <c r="N171" s="168">
        <v>4.9198820739024998E-2</v>
      </c>
      <c r="O171" s="168">
        <v>6.6868472471540999E-2</v>
      </c>
      <c r="P171" s="168">
        <v>5.5769676857904002E-2</v>
      </c>
      <c r="Q171" s="168">
        <v>5.4196784980668003E-2</v>
      </c>
      <c r="R171" s="168">
        <v>5.0535900357615002E-2</v>
      </c>
      <c r="S171" s="168">
        <v>4.4871723014499001E-2</v>
      </c>
      <c r="T171" s="168">
        <v>5.3955882333083002E-2</v>
      </c>
      <c r="U171" s="168">
        <v>4.8762986120546997E-2</v>
      </c>
      <c r="V171" s="168">
        <v>4.5587068840661001E-2</v>
      </c>
      <c r="W171" s="168">
        <v>4.5314513319332998E-2</v>
      </c>
      <c r="X171" s="168">
        <v>4.6361272535608997E-2</v>
      </c>
      <c r="Y171" s="168">
        <v>5.2438242832074003E-2</v>
      </c>
      <c r="Z171" s="168">
        <v>5.3206192559544001E-2</v>
      </c>
      <c r="AA171" s="168">
        <v>5.3467462459688003E-2</v>
      </c>
      <c r="AB171" s="168">
        <v>6.2354192891390998E-2</v>
      </c>
      <c r="AC171" s="168">
        <v>5.5226057373235E-2</v>
      </c>
      <c r="AD171" s="168">
        <v>5.3730075081134997E-2</v>
      </c>
      <c r="AE171" s="168">
        <v>5.1366896725450001E-2</v>
      </c>
      <c r="AF171" s="168">
        <v>5.7861673497242999E-2</v>
      </c>
      <c r="AG171" s="168">
        <v>5.4687088010525998E-2</v>
      </c>
      <c r="AH171" s="168">
        <v>5.6456071165653002E-2</v>
      </c>
      <c r="AI171" s="168">
        <v>6.3779235725403005E-2</v>
      </c>
      <c r="AJ171" s="168">
        <v>6.0333916635724003E-2</v>
      </c>
      <c r="AK171" s="168">
        <v>5.4879727256402999E-2</v>
      </c>
      <c r="AL171" s="168">
        <v>5.4858762503226001E-2</v>
      </c>
    </row>
    <row r="172" spans="1:38" x14ac:dyDescent="0.2">
      <c r="A172" s="170" t="s">
        <v>464</v>
      </c>
      <c r="B172" s="170" t="s">
        <v>634</v>
      </c>
      <c r="C172" s="170" t="s">
        <v>120</v>
      </c>
      <c r="D172" s="168">
        <v>8.0407080790359006E-2</v>
      </c>
      <c r="E172" s="168">
        <v>0.10104492324380999</v>
      </c>
      <c r="F172" s="168">
        <v>0.10627106865247</v>
      </c>
      <c r="G172" s="168">
        <v>0.10907728391235</v>
      </c>
      <c r="H172" s="168">
        <v>0.12086499925374999</v>
      </c>
      <c r="I172" s="168">
        <v>0.12622260203953001</v>
      </c>
      <c r="J172" s="168">
        <v>0.11146305702752</v>
      </c>
      <c r="K172" s="168">
        <v>0.13248678854088</v>
      </c>
      <c r="L172" s="168">
        <v>0.13518411916529</v>
      </c>
      <c r="M172" s="168">
        <v>0.13138499360215</v>
      </c>
      <c r="N172" s="168">
        <v>0.12930612599748001</v>
      </c>
      <c r="O172" s="168">
        <v>0.13342930869846001</v>
      </c>
      <c r="P172" s="168">
        <v>0.1317465917523</v>
      </c>
      <c r="Q172" s="168">
        <v>0.14097660602566001</v>
      </c>
      <c r="R172" s="168">
        <v>0.14503882929056</v>
      </c>
      <c r="S172" s="168">
        <v>0.1454580307535</v>
      </c>
      <c r="T172" s="168">
        <v>0.14647807445856001</v>
      </c>
      <c r="U172" s="168">
        <v>0.15140217182516999</v>
      </c>
      <c r="V172" s="168">
        <v>0.13509937298399</v>
      </c>
      <c r="W172" s="168">
        <v>0.13427173650131</v>
      </c>
      <c r="X172" s="168">
        <v>0.12812969261161999</v>
      </c>
      <c r="Y172" s="168">
        <v>0.12895306959196001</v>
      </c>
      <c r="Z172" s="168">
        <v>0.1248763383184</v>
      </c>
      <c r="AA172" s="168">
        <v>0.11587363811414</v>
      </c>
      <c r="AB172" s="168">
        <v>0.11698528245522</v>
      </c>
      <c r="AC172" s="168">
        <v>0.12179403310601999</v>
      </c>
      <c r="AD172" s="168">
        <v>0.11981497948233</v>
      </c>
      <c r="AE172" s="168">
        <v>0.10604985823242</v>
      </c>
      <c r="AF172" s="168">
        <v>0.11089143120561</v>
      </c>
      <c r="AG172" s="168">
        <v>0.12356433122255001</v>
      </c>
      <c r="AH172" s="168">
        <v>0.11010330785435</v>
      </c>
      <c r="AI172" s="168">
        <v>0.11138235912842</v>
      </c>
      <c r="AJ172" s="168">
        <v>0.12159761963624</v>
      </c>
      <c r="AK172" s="168">
        <v>0.12813325579295001</v>
      </c>
      <c r="AL172" s="168">
        <v>0.12903507443871001</v>
      </c>
    </row>
    <row r="173" spans="1:38" x14ac:dyDescent="0.2">
      <c r="A173" s="170" t="s">
        <v>464</v>
      </c>
      <c r="B173" s="170" t="s">
        <v>635</v>
      </c>
      <c r="C173" s="170" t="s">
        <v>214</v>
      </c>
      <c r="D173" s="168">
        <v>0.11042157097223999</v>
      </c>
      <c r="E173" s="168">
        <v>8.3993651642631006E-2</v>
      </c>
      <c r="F173" s="168">
        <v>7.2363748557179003E-2</v>
      </c>
      <c r="G173" s="168">
        <v>7.1355630575327997E-2</v>
      </c>
      <c r="H173" s="168">
        <v>8.6583092289360994E-2</v>
      </c>
      <c r="I173" s="168">
        <v>8.5534594689614996E-2</v>
      </c>
      <c r="J173" s="168">
        <v>8.1941407555104998E-2</v>
      </c>
      <c r="K173" s="168">
        <v>8.0524354465331002E-2</v>
      </c>
      <c r="L173" s="168">
        <v>7.7377009476782999E-2</v>
      </c>
      <c r="M173" s="168">
        <v>7.5175716360035005E-2</v>
      </c>
      <c r="N173" s="168">
        <v>0.10069635271873</v>
      </c>
      <c r="O173" s="168">
        <v>9.9627521077485001E-2</v>
      </c>
      <c r="P173" s="168">
        <v>0.10314585809123999</v>
      </c>
      <c r="Q173" s="168">
        <v>9.7642841894282004E-2</v>
      </c>
      <c r="R173" s="168">
        <v>8.9916727377968006E-2</v>
      </c>
      <c r="S173" s="168">
        <v>8.5337969237525999E-2</v>
      </c>
      <c r="T173" s="168">
        <v>8.2798693934038006E-2</v>
      </c>
      <c r="U173" s="168">
        <v>7.8615578855052007E-2</v>
      </c>
      <c r="V173" s="168">
        <v>7.1213964448366002E-2</v>
      </c>
      <c r="W173" s="168">
        <v>6.7834743203358E-2</v>
      </c>
      <c r="X173" s="168">
        <v>6.463339226308E-2</v>
      </c>
      <c r="Y173" s="168">
        <v>6.0567541080902003E-2</v>
      </c>
      <c r="Z173" s="168">
        <v>5.6043604827755999E-2</v>
      </c>
      <c r="AA173" s="168">
        <v>5.0793858821698998E-2</v>
      </c>
      <c r="AB173" s="168">
        <v>4.6045514839639999E-2</v>
      </c>
      <c r="AC173" s="168">
        <v>4.4340139922954998E-2</v>
      </c>
      <c r="AD173" s="168">
        <v>4.2200556764557001E-2</v>
      </c>
      <c r="AE173" s="168">
        <v>3.6728467938980998E-2</v>
      </c>
      <c r="AF173" s="168">
        <v>3.6831731442771E-2</v>
      </c>
      <c r="AG173" s="168">
        <v>3.5414491223303E-2</v>
      </c>
      <c r="AH173" s="168">
        <v>3.3966801894322003E-2</v>
      </c>
      <c r="AI173" s="168">
        <v>3.3979269527773998E-2</v>
      </c>
      <c r="AJ173" s="168">
        <v>3.3713167416826999E-2</v>
      </c>
      <c r="AK173" s="168">
        <v>3.2996625014370999E-2</v>
      </c>
      <c r="AL173" s="168">
        <v>3.2311553220797998E-2</v>
      </c>
    </row>
    <row r="174" spans="1:38" x14ac:dyDescent="0.2">
      <c r="A174" s="170" t="s">
        <v>464</v>
      </c>
      <c r="B174" s="170" t="s">
        <v>636</v>
      </c>
      <c r="C174" s="170" t="s">
        <v>203</v>
      </c>
    </row>
    <row r="175" spans="1:38" x14ac:dyDescent="0.2">
      <c r="A175" s="170" t="s">
        <v>464</v>
      </c>
      <c r="B175" s="170" t="s">
        <v>637</v>
      </c>
      <c r="C175" s="170" t="s">
        <v>206</v>
      </c>
      <c r="D175" s="168">
        <v>8.0797979415335994E-2</v>
      </c>
      <c r="E175" s="168">
        <v>0.1063991123701</v>
      </c>
      <c r="F175" s="168">
        <v>8.9479110723572994E-2</v>
      </c>
      <c r="G175" s="168">
        <v>8.6245767988120003E-2</v>
      </c>
      <c r="H175" s="168">
        <v>0.1028532774823</v>
      </c>
      <c r="I175" s="168">
        <v>0.10365443337419</v>
      </c>
      <c r="J175" s="168">
        <v>0.10574397379724</v>
      </c>
      <c r="K175" s="168">
        <v>0.10398410044247999</v>
      </c>
      <c r="L175" s="168">
        <v>0.103828739249</v>
      </c>
      <c r="M175" s="168">
        <v>0.1056913148032</v>
      </c>
      <c r="N175" s="168">
        <v>9.8536323896424E-2</v>
      </c>
      <c r="O175" s="168">
        <v>9.7528574441411997E-2</v>
      </c>
      <c r="P175" s="168">
        <v>0.10897807692541001</v>
      </c>
      <c r="Q175" s="168">
        <v>0.11401860077608</v>
      </c>
      <c r="R175" s="168">
        <v>0.12463356987065</v>
      </c>
      <c r="S175" s="168">
        <v>0.12634932997566001</v>
      </c>
      <c r="T175" s="168">
        <v>0.12374284914439</v>
      </c>
      <c r="U175" s="168">
        <v>0.12271013258151001</v>
      </c>
      <c r="V175" s="168">
        <v>0.12357914184554999</v>
      </c>
      <c r="W175" s="168">
        <v>0.13101770509135</v>
      </c>
      <c r="X175" s="168">
        <v>0.13927301760864</v>
      </c>
      <c r="Y175" s="168">
        <v>0.14056113186277</v>
      </c>
      <c r="Z175" s="168">
        <v>0.14246401288981</v>
      </c>
      <c r="AA175" s="168">
        <v>0.13618098800281001</v>
      </c>
      <c r="AB175" s="168">
        <v>0.12805886970277</v>
      </c>
      <c r="AC175" s="168">
        <v>0.13484453840626001</v>
      </c>
      <c r="AD175" s="168">
        <v>0.13338767481273001</v>
      </c>
      <c r="AE175" s="168">
        <v>0.13047673208086999</v>
      </c>
      <c r="AF175" s="168">
        <v>0.12785690110907999</v>
      </c>
      <c r="AG175" s="168">
        <v>0.13075591484433999</v>
      </c>
      <c r="AH175" s="168">
        <v>0.12337759465495</v>
      </c>
      <c r="AI175" s="168">
        <v>0.12443319167001</v>
      </c>
      <c r="AJ175" s="168">
        <v>0.11079028382364001</v>
      </c>
      <c r="AK175" s="168">
        <v>0.11383766203459</v>
      </c>
      <c r="AL175" s="168">
        <v>0.11443856916723</v>
      </c>
    </row>
    <row r="176" spans="1:38" x14ac:dyDescent="0.2">
      <c r="A176" s="170" t="s">
        <v>464</v>
      </c>
      <c r="B176" s="170" t="s">
        <v>638</v>
      </c>
      <c r="C176" s="170" t="s">
        <v>220</v>
      </c>
      <c r="D176" s="168">
        <v>0.15526581015039001</v>
      </c>
      <c r="E176" s="168">
        <v>0.17243891143809001</v>
      </c>
      <c r="F176" s="168">
        <v>0.16803221394493001</v>
      </c>
      <c r="G176" s="168">
        <v>0.18090898615159001</v>
      </c>
      <c r="H176" s="168">
        <v>0.17592232260874999</v>
      </c>
      <c r="I176" s="168">
        <v>0.17935968829234999</v>
      </c>
      <c r="J176" s="168">
        <v>0.17531554925807</v>
      </c>
      <c r="K176" s="168">
        <v>0.17074310295473999</v>
      </c>
      <c r="L176" s="168">
        <v>0.16960956428342</v>
      </c>
      <c r="M176" s="168">
        <v>0.16844817872743001</v>
      </c>
      <c r="N176" s="168">
        <v>0.19145792903780001</v>
      </c>
      <c r="O176" s="168">
        <v>0.18875223545056</v>
      </c>
      <c r="P176" s="168">
        <v>0.13502819178028999</v>
      </c>
      <c r="Q176" s="168">
        <v>0.14026339868001</v>
      </c>
      <c r="R176" s="168">
        <v>0.14593341742026</v>
      </c>
      <c r="S176" s="168">
        <v>0.16919911952493</v>
      </c>
      <c r="T176" s="168">
        <v>0.14502746729159</v>
      </c>
      <c r="U176" s="168">
        <v>0.12746418559802</v>
      </c>
      <c r="V176" s="168">
        <v>0.12631674615634</v>
      </c>
      <c r="W176" s="168">
        <v>0.12193725724687</v>
      </c>
      <c r="X176" s="168">
        <v>0.13971958931624001</v>
      </c>
      <c r="Y176" s="168">
        <v>0.14760175370949</v>
      </c>
      <c r="Z176" s="168">
        <v>0.17960897172650001</v>
      </c>
      <c r="AA176" s="168">
        <v>0.16331645796659999</v>
      </c>
      <c r="AB176" s="168">
        <v>0.18660030175174999</v>
      </c>
      <c r="AC176" s="168">
        <v>0.20092081949259</v>
      </c>
      <c r="AD176" s="168">
        <v>0.22948719467206999</v>
      </c>
      <c r="AE176" s="168">
        <v>0.18700271322602999</v>
      </c>
      <c r="AF176" s="168">
        <v>0.15642837667045001</v>
      </c>
      <c r="AG176" s="168">
        <v>0.19128912272806001</v>
      </c>
      <c r="AH176" s="168">
        <v>0.22278596734152001</v>
      </c>
      <c r="AI176" s="168">
        <v>0.238407291966</v>
      </c>
      <c r="AJ176" s="168">
        <v>0.24511029665169001</v>
      </c>
      <c r="AK176" s="168">
        <v>0.20840830185539</v>
      </c>
      <c r="AL176" s="168">
        <v>0.20876367097936999</v>
      </c>
    </row>
    <row r="177" spans="1:38" x14ac:dyDescent="0.2">
      <c r="A177" s="170" t="s">
        <v>464</v>
      </c>
      <c r="B177" s="170" t="s">
        <v>639</v>
      </c>
      <c r="C177" s="170" t="s">
        <v>67</v>
      </c>
      <c r="D177" s="168">
        <v>0.65306192986424005</v>
      </c>
      <c r="E177" s="168">
        <v>0.66403967263062003</v>
      </c>
      <c r="F177" s="168">
        <v>0.66504395154031004</v>
      </c>
      <c r="G177" s="168">
        <v>0.63892297701627998</v>
      </c>
      <c r="H177" s="168">
        <v>0.56699732455233998</v>
      </c>
      <c r="I177" s="168">
        <v>0.53996787116976996</v>
      </c>
      <c r="J177" s="168">
        <v>0.51135956256492998</v>
      </c>
      <c r="K177" s="168">
        <v>0.48028293972379998</v>
      </c>
      <c r="L177" s="168">
        <v>0.45347881303146997</v>
      </c>
      <c r="M177" s="168">
        <v>0.44769592748088</v>
      </c>
      <c r="N177" s="168">
        <v>0.42188342894455</v>
      </c>
      <c r="O177" s="168">
        <v>0.41278441128617999</v>
      </c>
      <c r="P177" s="168">
        <v>0.39506935155634998</v>
      </c>
      <c r="Q177" s="168">
        <v>0.38076153753202002</v>
      </c>
      <c r="R177" s="168">
        <v>0.35655098130711999</v>
      </c>
      <c r="S177" s="168">
        <v>0.33807420249623998</v>
      </c>
      <c r="T177" s="168">
        <v>0.3104594836763</v>
      </c>
      <c r="U177" s="168">
        <v>0.27404255781247</v>
      </c>
      <c r="V177" s="168">
        <v>0.25900502827246003</v>
      </c>
      <c r="W177" s="168">
        <v>0.24788976101636001</v>
      </c>
      <c r="X177" s="168">
        <v>0.24886523906307001</v>
      </c>
      <c r="Y177" s="168">
        <v>0.23038544178550999</v>
      </c>
      <c r="Z177" s="168">
        <v>0.21612438992694999</v>
      </c>
      <c r="AA177" s="168">
        <v>0.21624311690476</v>
      </c>
      <c r="AB177" s="168">
        <v>0.19670957499743999</v>
      </c>
      <c r="AC177" s="168">
        <v>0.18997563134666001</v>
      </c>
      <c r="AD177" s="168">
        <v>0.19130391172205999</v>
      </c>
      <c r="AE177" s="168">
        <v>0.19794208496556001</v>
      </c>
      <c r="AF177" s="168">
        <v>0.18776428905968001</v>
      </c>
      <c r="AG177" s="168">
        <v>0.17158123244366</v>
      </c>
      <c r="AH177" s="168">
        <v>0.16518724415649999</v>
      </c>
      <c r="AI177" s="168">
        <v>0.17545080648853001</v>
      </c>
      <c r="AJ177" s="168">
        <v>0.15819635672195001</v>
      </c>
      <c r="AK177" s="168">
        <v>0.1453199127332</v>
      </c>
      <c r="AL177" s="168">
        <v>0.13669195936847001</v>
      </c>
    </row>
    <row r="178" spans="1:38" x14ac:dyDescent="0.2">
      <c r="A178" s="170" t="s">
        <v>464</v>
      </c>
      <c r="B178" s="170" t="s">
        <v>640</v>
      </c>
      <c r="C178" s="170" t="s">
        <v>68</v>
      </c>
      <c r="D178" s="168">
        <v>0.28991788908493998</v>
      </c>
      <c r="E178" s="168">
        <v>0.29779780965515001</v>
      </c>
      <c r="F178" s="168">
        <v>0.30421603328925001</v>
      </c>
      <c r="G178" s="168">
        <v>0.31148878687775999</v>
      </c>
      <c r="H178" s="168">
        <v>0.29787730730534001</v>
      </c>
      <c r="I178" s="168">
        <v>0.30423962655261999</v>
      </c>
      <c r="J178" s="168">
        <v>0.31043630201076999</v>
      </c>
      <c r="K178" s="168">
        <v>0.30448419893401002</v>
      </c>
      <c r="L178" s="168">
        <v>0.29212541399578001</v>
      </c>
      <c r="M178" s="168">
        <v>0.26782698887710998</v>
      </c>
      <c r="N178" s="168">
        <v>0.25243556604200001</v>
      </c>
      <c r="O178" s="168">
        <v>0.27594196236153001</v>
      </c>
      <c r="P178" s="168">
        <v>0.27206433323840001</v>
      </c>
      <c r="Q178" s="168">
        <v>0.26131813261651998</v>
      </c>
      <c r="R178" s="168">
        <v>0.25396306628658</v>
      </c>
      <c r="S178" s="168">
        <v>0.24787010170589999</v>
      </c>
      <c r="T178" s="168">
        <v>0.2381319275788</v>
      </c>
      <c r="U178" s="168">
        <v>0.22215115394337001</v>
      </c>
      <c r="V178" s="168">
        <v>0.22640967170182</v>
      </c>
      <c r="W178" s="168">
        <v>0.21899499925644</v>
      </c>
      <c r="X178" s="168">
        <v>0.22006464844363</v>
      </c>
      <c r="Y178" s="168">
        <v>0.20485246035801</v>
      </c>
      <c r="Z178" s="168">
        <v>0.20362525835244999</v>
      </c>
      <c r="AA178" s="168">
        <v>0.20523750912885</v>
      </c>
      <c r="AB178" s="168">
        <v>0.18188689202677</v>
      </c>
      <c r="AC178" s="168">
        <v>0.17975911963307001</v>
      </c>
      <c r="AD178" s="168">
        <v>0.18329907165862999</v>
      </c>
      <c r="AE178" s="168">
        <v>0.17805930294837</v>
      </c>
      <c r="AF178" s="168">
        <v>0.17176443720517001</v>
      </c>
      <c r="AG178" s="168">
        <v>0.15924637789014001</v>
      </c>
      <c r="AH178" s="168">
        <v>0.15163257425167001</v>
      </c>
      <c r="AI178" s="168">
        <v>0.1431972772956</v>
      </c>
      <c r="AJ178" s="168">
        <v>0.1346967731308</v>
      </c>
      <c r="AK178" s="168">
        <v>0.12431743492251</v>
      </c>
      <c r="AL178" s="168">
        <v>0.12928266749709999</v>
      </c>
    </row>
    <row r="179" spans="1:38" x14ac:dyDescent="0.2">
      <c r="A179" s="170" t="s">
        <v>464</v>
      </c>
      <c r="B179" s="170" t="s">
        <v>641</v>
      </c>
      <c r="C179" s="170" t="s">
        <v>69</v>
      </c>
      <c r="D179" s="168">
        <v>0.16605791338608999</v>
      </c>
      <c r="E179" s="168">
        <v>0.16943513282281</v>
      </c>
      <c r="F179" s="168">
        <v>0.17901038207618999</v>
      </c>
      <c r="G179" s="168">
        <v>0.18302307126865</v>
      </c>
      <c r="H179" s="168">
        <v>0.18377329147064</v>
      </c>
      <c r="I179" s="168">
        <v>0.17570147075692999</v>
      </c>
      <c r="J179" s="168">
        <v>0.18685728410944999</v>
      </c>
      <c r="K179" s="168">
        <v>0.16535493295939999</v>
      </c>
      <c r="L179" s="168">
        <v>0.16172168261913</v>
      </c>
      <c r="M179" s="168">
        <v>0.15195190463621999</v>
      </c>
      <c r="N179" s="168">
        <v>0.13651261497864001</v>
      </c>
      <c r="O179" s="168">
        <v>0.13485232532116001</v>
      </c>
      <c r="P179" s="168">
        <v>0.13487037872060001</v>
      </c>
      <c r="Q179" s="168">
        <v>0.13298205773859001</v>
      </c>
      <c r="R179" s="168">
        <v>0.12423840956372</v>
      </c>
      <c r="S179" s="168">
        <v>0.11351080523536999</v>
      </c>
      <c r="T179" s="168">
        <v>0.10956356784559</v>
      </c>
      <c r="U179" s="168">
        <v>0.10179614731283</v>
      </c>
      <c r="V179" s="168">
        <v>0.10054598619959</v>
      </c>
      <c r="W179" s="168">
        <v>9.5284149955319003E-2</v>
      </c>
      <c r="X179" s="168">
        <v>0.1015530054225</v>
      </c>
      <c r="Y179" s="168">
        <v>9.0208273693514002E-2</v>
      </c>
      <c r="Z179" s="168">
        <v>8.5474593518361994E-2</v>
      </c>
      <c r="AA179" s="168">
        <v>8.1260089159610999E-2</v>
      </c>
      <c r="AB179" s="168">
        <v>7.7287700027801998E-2</v>
      </c>
      <c r="AC179" s="168">
        <v>7.4233694541977993E-2</v>
      </c>
      <c r="AD179" s="168">
        <v>7.1834757118702006E-2</v>
      </c>
      <c r="AE179" s="168">
        <v>6.9461640313684E-2</v>
      </c>
      <c r="AF179" s="168">
        <v>6.4599692439838E-2</v>
      </c>
      <c r="AG179" s="168">
        <v>6.2750230463860995E-2</v>
      </c>
      <c r="AH179" s="168">
        <v>6.1673263545153997E-2</v>
      </c>
      <c r="AI179" s="168">
        <v>6.1950405266665003E-2</v>
      </c>
      <c r="AJ179" s="168">
        <v>5.6947513585098003E-2</v>
      </c>
      <c r="AK179" s="168">
        <v>5.5375172100263E-2</v>
      </c>
      <c r="AL179" s="168">
        <v>5.6494965865542E-2</v>
      </c>
    </row>
    <row r="180" spans="1:38" x14ac:dyDescent="0.2">
      <c r="A180" s="170" t="s">
        <v>464</v>
      </c>
      <c r="B180" s="170" t="s">
        <v>642</v>
      </c>
      <c r="C180" s="170" t="s">
        <v>123</v>
      </c>
      <c r="D180" s="168">
        <v>0.22952283973029</v>
      </c>
      <c r="E180" s="168">
        <v>0.22243795756047999</v>
      </c>
      <c r="F180" s="168">
        <v>0.18043664287392</v>
      </c>
      <c r="G180" s="168">
        <v>0.15722141869046</v>
      </c>
      <c r="H180" s="168">
        <v>0.27320587137893998</v>
      </c>
      <c r="I180" s="168">
        <v>0.25313321770712</v>
      </c>
      <c r="J180" s="168">
        <v>0.19522249184703</v>
      </c>
      <c r="K180" s="168">
        <v>0.19286927335005999</v>
      </c>
      <c r="L180" s="168">
        <v>0.19156751067912001</v>
      </c>
      <c r="M180" s="168">
        <v>0.19975748135970001</v>
      </c>
      <c r="N180" s="168">
        <v>0.17027673108767</v>
      </c>
      <c r="O180" s="168">
        <v>0.17071446930129999</v>
      </c>
      <c r="P180" s="168">
        <v>0.15921023051769001</v>
      </c>
      <c r="Q180" s="168">
        <v>0.14224808175073</v>
      </c>
      <c r="R180" s="168">
        <v>0.13588094951634</v>
      </c>
      <c r="S180" s="168">
        <v>0.12772082764005999</v>
      </c>
      <c r="T180" s="168">
        <v>0.12148150575566</v>
      </c>
      <c r="U180" s="168">
        <v>0.12022065622175</v>
      </c>
      <c r="V180" s="168">
        <v>0.1169994728742</v>
      </c>
      <c r="W180" s="168">
        <v>0.11932227745076</v>
      </c>
      <c r="X180" s="168">
        <v>9.3744005898538998E-2</v>
      </c>
      <c r="Y180" s="168">
        <v>8.7805411964547997E-2</v>
      </c>
      <c r="Z180" s="168">
        <v>8.2450795572159993E-2</v>
      </c>
      <c r="AA180" s="168">
        <v>9.4231375145999996E-2</v>
      </c>
      <c r="AB180" s="168">
        <v>9.4845781002180996E-2</v>
      </c>
      <c r="AC180" s="168">
        <v>9.2758682195275E-2</v>
      </c>
      <c r="AD180" s="168">
        <v>9.4577842099216006E-2</v>
      </c>
      <c r="AE180" s="168">
        <v>9.4548752049114004E-2</v>
      </c>
      <c r="AF180" s="168">
        <v>9.4328384469026999E-2</v>
      </c>
      <c r="AG180" s="168">
        <v>9.5115034984143004E-2</v>
      </c>
      <c r="AH180" s="168">
        <v>8.2796055860926004E-2</v>
      </c>
      <c r="AI180" s="168">
        <v>8.2425600985167005E-2</v>
      </c>
      <c r="AJ180" s="168">
        <v>8.8711774522314005E-2</v>
      </c>
      <c r="AK180" s="168">
        <v>8.5906610172343995E-2</v>
      </c>
      <c r="AL180" s="168">
        <v>8.4088443777673993E-2</v>
      </c>
    </row>
    <row r="181" spans="1:38" x14ac:dyDescent="0.2">
      <c r="A181" s="170" t="s">
        <v>464</v>
      </c>
      <c r="B181" s="170" t="s">
        <v>643</v>
      </c>
      <c r="C181" s="170" t="s">
        <v>210</v>
      </c>
      <c r="D181" s="168">
        <v>0.24714918178463</v>
      </c>
      <c r="E181" s="168">
        <v>0.34335525893551</v>
      </c>
      <c r="F181" s="168">
        <v>0.26938225783747</v>
      </c>
      <c r="G181" s="168">
        <v>0.25198077025488003</v>
      </c>
      <c r="H181" s="168">
        <v>0.25736685499487999</v>
      </c>
      <c r="I181" s="168">
        <v>0.27274964514707001</v>
      </c>
      <c r="J181" s="168">
        <v>0.25680379200782999</v>
      </c>
      <c r="K181" s="168">
        <v>0.24123839743021</v>
      </c>
      <c r="L181" s="168">
        <v>0.24092043172193001</v>
      </c>
      <c r="M181" s="168">
        <v>0.24676409754239001</v>
      </c>
      <c r="N181" s="168">
        <v>0.45071926129424</v>
      </c>
      <c r="O181" s="168">
        <v>0.51237343976751004</v>
      </c>
      <c r="P181" s="168">
        <v>0.45814839626094001</v>
      </c>
      <c r="Q181" s="168">
        <v>0.49100428194974999</v>
      </c>
      <c r="R181" s="168">
        <v>0.70116231093419001</v>
      </c>
      <c r="S181" s="168">
        <v>0.58429964286547997</v>
      </c>
      <c r="T181" s="168">
        <v>0.58128998300917001</v>
      </c>
      <c r="U181" s="168">
        <v>0.44128541178260999</v>
      </c>
      <c r="V181" s="168">
        <v>0.48176734899209001</v>
      </c>
      <c r="W181" s="168">
        <v>0.54707025696637002</v>
      </c>
      <c r="X181" s="168">
        <v>0.47057246826221</v>
      </c>
      <c r="Y181" s="168">
        <v>0.36628057499752997</v>
      </c>
      <c r="Z181" s="168">
        <v>0.40292571675290001</v>
      </c>
      <c r="AA181" s="168">
        <v>0.36008558081420999</v>
      </c>
      <c r="AB181" s="168">
        <v>0.39941059765800002</v>
      </c>
      <c r="AC181" s="168">
        <v>0.39077481185055002</v>
      </c>
      <c r="AD181" s="168">
        <v>0.38860323609392</v>
      </c>
      <c r="AE181" s="168">
        <v>0.38067305296366999</v>
      </c>
      <c r="AF181" s="168">
        <v>0.31634464504492998</v>
      </c>
      <c r="AG181" s="168">
        <v>0.26687611507922998</v>
      </c>
      <c r="AH181" s="168">
        <v>0.28344465305838001</v>
      </c>
      <c r="AI181" s="168">
        <v>0.26487831614705998</v>
      </c>
      <c r="AJ181" s="168">
        <v>0.25116717484482998</v>
      </c>
      <c r="AK181" s="168">
        <v>0.24476182701912</v>
      </c>
      <c r="AL181" s="168">
        <v>0.24860079005850999</v>
      </c>
    </row>
    <row r="182" spans="1:38" x14ac:dyDescent="0.2">
      <c r="A182" s="170" t="s">
        <v>464</v>
      </c>
      <c r="B182" s="170" t="s">
        <v>644</v>
      </c>
      <c r="C182" s="170" t="s">
        <v>222</v>
      </c>
      <c r="D182" s="168">
        <v>0.45016136058252998</v>
      </c>
      <c r="E182" s="168">
        <v>0.45748429232264998</v>
      </c>
      <c r="F182" s="168">
        <v>0.40234329797372997</v>
      </c>
      <c r="G182" s="168">
        <v>0.38950283454321999</v>
      </c>
      <c r="H182" s="168">
        <v>0.38312315061390001</v>
      </c>
      <c r="I182" s="168">
        <v>0.37296800790773998</v>
      </c>
      <c r="J182" s="168">
        <v>0.36487436647395999</v>
      </c>
      <c r="K182" s="168">
        <v>0.34588111592728998</v>
      </c>
      <c r="L182" s="168">
        <v>0.34393606167064</v>
      </c>
      <c r="M182" s="168">
        <v>0.35035481179123001</v>
      </c>
      <c r="N182" s="168">
        <v>0.35334167595787003</v>
      </c>
      <c r="O182" s="168">
        <v>0.35052882574944999</v>
      </c>
      <c r="P182" s="168">
        <v>0.33583508778532001</v>
      </c>
      <c r="Q182" s="168">
        <v>0.31431887740686998</v>
      </c>
      <c r="R182" s="168">
        <v>0.30713061168597</v>
      </c>
      <c r="S182" s="168">
        <v>0.35404362409153001</v>
      </c>
      <c r="T182" s="168">
        <v>0.35284824736179998</v>
      </c>
      <c r="U182" s="168">
        <v>0.35263297840506003</v>
      </c>
      <c r="V182" s="168">
        <v>0.34612220641495001</v>
      </c>
      <c r="W182" s="168">
        <v>0.30587212887090998</v>
      </c>
      <c r="X182" s="168">
        <v>0.29209256099762998</v>
      </c>
      <c r="Y182" s="168">
        <v>0.26554468740766002</v>
      </c>
      <c r="Z182" s="168">
        <v>0.28441871088512999</v>
      </c>
      <c r="AA182" s="168">
        <v>0.26030691892282998</v>
      </c>
      <c r="AB182" s="168">
        <v>0.28829903313174998</v>
      </c>
      <c r="AC182" s="168">
        <v>0.27318634167827999</v>
      </c>
      <c r="AD182" s="168">
        <v>0.26845342069085998</v>
      </c>
      <c r="AE182" s="168">
        <v>0.32478445498684999</v>
      </c>
      <c r="AF182" s="168">
        <v>0.35045687384865998</v>
      </c>
      <c r="AG182" s="168">
        <v>0.33922953161773001</v>
      </c>
      <c r="AH182" s="168">
        <v>0.32553480879273</v>
      </c>
      <c r="AI182" s="168">
        <v>0.32249832601537998</v>
      </c>
      <c r="AJ182" s="168">
        <v>0.31145113706055</v>
      </c>
      <c r="AK182" s="168">
        <v>0.31719463668695003</v>
      </c>
      <c r="AL182" s="168">
        <v>0.31813261112599001</v>
      </c>
    </row>
    <row r="183" spans="1:38" x14ac:dyDescent="0.2">
      <c r="A183" s="170" t="s">
        <v>464</v>
      </c>
      <c r="B183" s="170" t="s">
        <v>645</v>
      </c>
      <c r="C183" s="170" t="s">
        <v>234</v>
      </c>
      <c r="D183" s="168">
        <v>4.0591737436899998E-2</v>
      </c>
      <c r="E183" s="168">
        <v>3.6965201756103003E-2</v>
      </c>
      <c r="F183" s="168">
        <v>3.3901464598061003E-2</v>
      </c>
      <c r="G183" s="168">
        <v>2.9532042420623E-2</v>
      </c>
      <c r="H183" s="168">
        <v>2.6624418217137999E-2</v>
      </c>
      <c r="I183" s="168">
        <v>2.4387857609636E-2</v>
      </c>
      <c r="J183" s="168">
        <v>2.2097193229869E-2</v>
      </c>
      <c r="K183" s="168">
        <v>2.1112790136674001E-2</v>
      </c>
      <c r="L183" s="168">
        <v>2.1423862459484001E-2</v>
      </c>
      <c r="M183" s="168">
        <v>1.9927597734088E-2</v>
      </c>
      <c r="N183" s="168">
        <v>5.7974639737854002E-2</v>
      </c>
      <c r="O183" s="168">
        <v>5.6168252627521002E-2</v>
      </c>
      <c r="P183" s="168">
        <v>7.8076853616295003E-2</v>
      </c>
      <c r="Q183" s="168">
        <v>7.6356833362109994E-2</v>
      </c>
      <c r="R183" s="168">
        <v>6.9323384056682993E-2</v>
      </c>
      <c r="S183" s="168">
        <v>7.2911068629666995E-2</v>
      </c>
      <c r="T183" s="168">
        <v>7.8453829065201999E-2</v>
      </c>
      <c r="U183" s="168">
        <v>9.1257940603509002E-2</v>
      </c>
      <c r="V183" s="168">
        <v>9.4425249673060999E-2</v>
      </c>
      <c r="W183" s="168">
        <v>0.13052584463328001</v>
      </c>
      <c r="X183" s="168">
        <v>0.14489182595054001</v>
      </c>
      <c r="Y183" s="168">
        <v>0.10566226301732</v>
      </c>
      <c r="Z183" s="168">
        <v>0.11272188461835</v>
      </c>
      <c r="AA183" s="168">
        <v>0.12887602843634</v>
      </c>
      <c r="AB183" s="168">
        <v>0.1344026433936</v>
      </c>
      <c r="AC183" s="168">
        <v>0.12698581293755001</v>
      </c>
      <c r="AD183" s="168">
        <v>0.13051118714639001</v>
      </c>
      <c r="AE183" s="168">
        <v>0.13415389000326999</v>
      </c>
      <c r="AF183" s="168">
        <v>0.15072913769894999</v>
      </c>
      <c r="AG183" s="168">
        <v>0.16734836542372999</v>
      </c>
      <c r="AH183" s="168">
        <v>0.24578183545803001</v>
      </c>
      <c r="AI183" s="168">
        <v>0.18965176419995</v>
      </c>
      <c r="AJ183" s="168">
        <v>0.17049853740147999</v>
      </c>
      <c r="AK183" s="168">
        <v>0.15041082267004999</v>
      </c>
      <c r="AL183" s="168">
        <v>0.15572703078569999</v>
      </c>
    </row>
    <row r="184" spans="1:38" x14ac:dyDescent="0.2">
      <c r="A184" s="170" t="s">
        <v>464</v>
      </c>
      <c r="B184" s="170" t="s">
        <v>646</v>
      </c>
      <c r="C184" s="170" t="s">
        <v>104</v>
      </c>
      <c r="D184" s="168">
        <v>2.3071619999066002E-2</v>
      </c>
      <c r="E184" s="168">
        <v>2.5933425415038E-2</v>
      </c>
      <c r="F184" s="168">
        <v>2.0638580877755001E-2</v>
      </c>
      <c r="G184" s="168">
        <v>1.2678761928323999E-2</v>
      </c>
      <c r="H184" s="168">
        <v>1.2902405810119E-2</v>
      </c>
      <c r="I184" s="168">
        <v>1.3139205169673001E-2</v>
      </c>
      <c r="J184" s="168">
        <v>1.3383258396402E-2</v>
      </c>
      <c r="K184" s="168">
        <v>1.3078450092075001E-2</v>
      </c>
      <c r="L184" s="168">
        <v>1.2461573175585E-2</v>
      </c>
      <c r="M184" s="168">
        <v>1.2986184780412999E-2</v>
      </c>
      <c r="N184" s="168">
        <v>1.8817565750136999E-2</v>
      </c>
      <c r="O184" s="168">
        <v>1.7043124310787E-2</v>
      </c>
      <c r="P184" s="168">
        <v>1.7020671376607999E-2</v>
      </c>
      <c r="Q184" s="168">
        <v>2.2372490062726999E-2</v>
      </c>
      <c r="R184" s="168">
        <v>1.9195129419122998E-2</v>
      </c>
      <c r="S184" s="168">
        <v>1.7273266919899999E-2</v>
      </c>
      <c r="T184" s="168">
        <v>1.7962186189458999E-2</v>
      </c>
      <c r="U184" s="168">
        <v>1.9651108747155002E-2</v>
      </c>
      <c r="V184" s="168">
        <v>1.6265303675111E-2</v>
      </c>
      <c r="W184" s="168">
        <v>1.6924746358737999E-2</v>
      </c>
      <c r="X184" s="168">
        <v>1.5678223836979002E-2</v>
      </c>
      <c r="Y184" s="168">
        <v>1.9540113723534001E-2</v>
      </c>
      <c r="Z184" s="168">
        <v>3.1692179130831E-2</v>
      </c>
      <c r="AA184" s="168">
        <v>3.3535705639101E-2</v>
      </c>
      <c r="AB184" s="168">
        <v>3.5076831089229002E-2</v>
      </c>
      <c r="AC184" s="168">
        <v>3.9012506580368998E-2</v>
      </c>
      <c r="AD184" s="168">
        <v>4.2644476071526001E-2</v>
      </c>
      <c r="AE184" s="168">
        <v>5.6674573652980002E-2</v>
      </c>
      <c r="AF184" s="168">
        <v>5.8530141066881002E-2</v>
      </c>
      <c r="AG184" s="168">
        <v>5.4402167304441001E-2</v>
      </c>
      <c r="AH184" s="168">
        <v>5.5752335302354003E-2</v>
      </c>
      <c r="AI184" s="168">
        <v>6.2909548179093E-2</v>
      </c>
      <c r="AJ184" s="168">
        <v>5.8455427890053001E-2</v>
      </c>
      <c r="AK184" s="168">
        <v>5.7002179748868002E-2</v>
      </c>
      <c r="AL184" s="168">
        <v>5.5841669438702002E-2</v>
      </c>
    </row>
    <row r="185" spans="1:38" x14ac:dyDescent="0.2">
      <c r="A185" s="170" t="s">
        <v>464</v>
      </c>
      <c r="B185" s="170" t="s">
        <v>647</v>
      </c>
      <c r="C185" s="170" t="s">
        <v>229</v>
      </c>
      <c r="D185" s="168">
        <v>8.6969148174106004E-2</v>
      </c>
      <c r="E185" s="168">
        <v>8.1037035287029005E-2</v>
      </c>
      <c r="F185" s="168">
        <v>6.4398200564819E-2</v>
      </c>
      <c r="G185" s="168">
        <v>5.8476506929474002E-2</v>
      </c>
      <c r="H185" s="168">
        <v>9.2514556613770005E-2</v>
      </c>
      <c r="I185" s="168">
        <v>8.4602028089247994E-2</v>
      </c>
      <c r="J185" s="168">
        <v>0.11909051199263</v>
      </c>
      <c r="K185" s="168">
        <v>7.8297180450465007E-2</v>
      </c>
      <c r="L185" s="168">
        <v>9.8729119662973E-2</v>
      </c>
      <c r="M185" s="168">
        <v>0.12465450111449</v>
      </c>
      <c r="N185" s="168">
        <v>0.1160823055216</v>
      </c>
      <c r="O185" s="168">
        <v>0.1036529628675</v>
      </c>
      <c r="P185" s="168">
        <v>0.10627020131779</v>
      </c>
      <c r="Q185" s="168">
        <v>0.11937957209022</v>
      </c>
      <c r="R185" s="168">
        <v>0.1155761209042</v>
      </c>
      <c r="S185" s="168">
        <v>0.11535542677358999</v>
      </c>
      <c r="T185" s="168">
        <v>0.10470368517335001</v>
      </c>
      <c r="U185" s="168">
        <v>0.10562127557139001</v>
      </c>
      <c r="V185" s="168">
        <v>0.13246960446497</v>
      </c>
      <c r="W185" s="168">
        <v>0.21428474706157</v>
      </c>
      <c r="X185" s="168">
        <v>0.18856577288463</v>
      </c>
      <c r="Y185" s="168">
        <v>0.16351522355029999</v>
      </c>
      <c r="Z185" s="168">
        <v>0.14911422944687999</v>
      </c>
      <c r="AA185" s="168">
        <v>0.12115658309719</v>
      </c>
      <c r="AB185" s="168">
        <v>0.10301701975062</v>
      </c>
      <c r="AC185" s="168">
        <v>8.7050751427666995E-2</v>
      </c>
      <c r="AD185" s="168">
        <v>0.11496742247914001</v>
      </c>
      <c r="AE185" s="168">
        <v>8.5996200823521995E-2</v>
      </c>
      <c r="AF185" s="168">
        <v>9.5982056998286006E-2</v>
      </c>
      <c r="AG185" s="168">
        <v>9.9466221689497994E-2</v>
      </c>
      <c r="AH185" s="168">
        <v>0.11218401804217</v>
      </c>
      <c r="AI185" s="168">
        <v>0.1107472691748</v>
      </c>
      <c r="AJ185" s="168">
        <v>0.10762519140293</v>
      </c>
      <c r="AK185" s="168">
        <v>9.8303607765160006E-2</v>
      </c>
      <c r="AL185" s="168">
        <v>9.6906734813411999E-2</v>
      </c>
    </row>
    <row r="186" spans="1:38" x14ac:dyDescent="0.2">
      <c r="A186" s="170" t="s">
        <v>464</v>
      </c>
      <c r="B186" s="170" t="s">
        <v>648</v>
      </c>
      <c r="C186" s="170" t="s">
        <v>226</v>
      </c>
      <c r="D186" s="168">
        <v>0.20025055136889999</v>
      </c>
      <c r="E186" s="168">
        <v>0.20113362146575001</v>
      </c>
      <c r="F186" s="168">
        <v>0.20401894440949001</v>
      </c>
      <c r="G186" s="168">
        <v>0.21395087321150999</v>
      </c>
      <c r="H186" s="168">
        <v>0.22102121130346</v>
      </c>
      <c r="I186" s="168">
        <v>0.23150498030291</v>
      </c>
      <c r="J186" s="168">
        <v>0.24637796478933999</v>
      </c>
      <c r="K186" s="168">
        <v>0.25820660701478998</v>
      </c>
      <c r="L186" s="168">
        <v>0.24913961634938001</v>
      </c>
      <c r="M186" s="168">
        <v>0.24897210904063</v>
      </c>
      <c r="N186" s="168">
        <v>0.23875515112958001</v>
      </c>
      <c r="O186" s="168">
        <v>0.24226755001094999</v>
      </c>
      <c r="P186" s="168">
        <v>0.24259203433758</v>
      </c>
      <c r="Q186" s="168">
        <v>0.23543925377330999</v>
      </c>
      <c r="R186" s="168">
        <v>0.24138723342683999</v>
      </c>
      <c r="S186" s="168">
        <v>0.24015254721487</v>
      </c>
      <c r="T186" s="168">
        <v>0.23240425045193999</v>
      </c>
      <c r="U186" s="168">
        <v>0.22517018365068001</v>
      </c>
      <c r="V186" s="168">
        <v>0.22237991477576999</v>
      </c>
      <c r="W186" s="168">
        <v>0.21741222484087</v>
      </c>
      <c r="X186" s="168">
        <v>0.21471871697202999</v>
      </c>
      <c r="Y186" s="168">
        <v>0.21326398389531001</v>
      </c>
      <c r="Z186" s="168">
        <v>0.2134143265523</v>
      </c>
      <c r="AA186" s="168">
        <v>0.21658265647236999</v>
      </c>
      <c r="AB186" s="168">
        <v>0.21180181848546001</v>
      </c>
      <c r="AC186" s="168">
        <v>0.21210617561101999</v>
      </c>
      <c r="AD186" s="168">
        <v>0.20236350630625999</v>
      </c>
      <c r="AE186" s="168">
        <v>0.19656821025110999</v>
      </c>
      <c r="AF186" s="168">
        <v>0.18563306222212</v>
      </c>
      <c r="AG186" s="168">
        <v>0.18823954402434001</v>
      </c>
      <c r="AH186" s="168">
        <v>0.19278194550062999</v>
      </c>
      <c r="AI186" s="168">
        <v>0.18497525564306999</v>
      </c>
      <c r="AJ186" s="168">
        <v>0.19088830281593</v>
      </c>
      <c r="AK186" s="168">
        <v>0.18100576293776999</v>
      </c>
      <c r="AL186" s="168">
        <v>0.1821715966055</v>
      </c>
    </row>
    <row r="187" spans="1:38" x14ac:dyDescent="0.2">
      <c r="A187" s="170" t="s">
        <v>464</v>
      </c>
      <c r="B187" s="170" t="s">
        <v>649</v>
      </c>
      <c r="C187" s="170" t="s">
        <v>224</v>
      </c>
      <c r="D187" s="168">
        <v>0.54695203576691998</v>
      </c>
      <c r="E187" s="168">
        <v>0.55573486677414996</v>
      </c>
      <c r="F187" s="168">
        <v>0.57582183411109</v>
      </c>
      <c r="G187" s="168">
        <v>0.46677085359106002</v>
      </c>
      <c r="H187" s="168">
        <v>0.36706155506271998</v>
      </c>
      <c r="I187" s="168">
        <v>0.35568261791462003</v>
      </c>
      <c r="J187" s="168">
        <v>0.37860867321904002</v>
      </c>
      <c r="K187" s="168">
        <v>0.41040622639393998</v>
      </c>
      <c r="L187" s="168">
        <v>0.42095775879120001</v>
      </c>
      <c r="M187" s="168">
        <v>0.37822238575612999</v>
      </c>
      <c r="N187" s="168">
        <v>0.32454562997935998</v>
      </c>
      <c r="O187" s="168">
        <v>0.29162309454938001</v>
      </c>
      <c r="P187" s="168">
        <v>0.26449408997547003</v>
      </c>
      <c r="Q187" s="168">
        <v>0.24354998908330999</v>
      </c>
      <c r="R187" s="168">
        <v>0.26281343245999</v>
      </c>
      <c r="S187" s="168">
        <v>0.23448103903320999</v>
      </c>
      <c r="T187" s="168">
        <v>0.23964697660122</v>
      </c>
      <c r="U187" s="168">
        <v>0.25801960576573002</v>
      </c>
      <c r="V187" s="168">
        <v>0.22380611894399</v>
      </c>
      <c r="W187" s="168">
        <v>0.17331286048132</v>
      </c>
      <c r="X187" s="168">
        <v>0.16385533607934999</v>
      </c>
      <c r="Y187" s="168">
        <v>0.15312997377494</v>
      </c>
      <c r="Z187" s="168">
        <v>0.16184585678074001</v>
      </c>
      <c r="AA187" s="168">
        <v>0.15464244259154999</v>
      </c>
      <c r="AB187" s="168">
        <v>0.19228805477085001</v>
      </c>
      <c r="AC187" s="168">
        <v>0.19367690023772</v>
      </c>
      <c r="AD187" s="168">
        <v>0.20336962888866</v>
      </c>
      <c r="AE187" s="168">
        <v>0.23037305301465</v>
      </c>
      <c r="AF187" s="168">
        <v>0.25332798054909</v>
      </c>
      <c r="AG187" s="168">
        <v>0.25990958511368001</v>
      </c>
      <c r="AH187" s="168">
        <v>0.25852751769358001</v>
      </c>
      <c r="AI187" s="168">
        <v>0.23728775958651999</v>
      </c>
      <c r="AJ187" s="168">
        <v>0.22282996560386001</v>
      </c>
      <c r="AK187" s="168">
        <v>0.20058294681764999</v>
      </c>
      <c r="AL187" s="168">
        <v>0.19403969876745999</v>
      </c>
    </row>
    <row r="188" spans="1:38" x14ac:dyDescent="0.2">
      <c r="A188" s="170" t="s">
        <v>464</v>
      </c>
      <c r="B188" s="170" t="s">
        <v>650</v>
      </c>
      <c r="C188" s="170" t="s">
        <v>233</v>
      </c>
      <c r="D188" s="168">
        <v>1.5331450773874</v>
      </c>
      <c r="E188" s="168">
        <v>1.3623094036115</v>
      </c>
      <c r="F188" s="168">
        <v>1.1834286957744999</v>
      </c>
      <c r="G188" s="168">
        <v>1.1063162671289</v>
      </c>
      <c r="H188" s="168">
        <v>1.6872498285434001</v>
      </c>
      <c r="I188" s="168">
        <v>1.8403845337950999</v>
      </c>
      <c r="J188" s="168">
        <v>1.5684405295832</v>
      </c>
      <c r="K188" s="168">
        <v>1.7695246380312999</v>
      </c>
      <c r="L188" s="168">
        <v>1.7100968607386999</v>
      </c>
      <c r="M188" s="168">
        <v>1.7358921425906999</v>
      </c>
      <c r="N188" s="168">
        <v>1.6791186277929999</v>
      </c>
      <c r="O188" s="168">
        <v>1.6479830852869</v>
      </c>
      <c r="P188" s="168">
        <v>1.7633949430678</v>
      </c>
      <c r="Q188" s="168">
        <v>1.902439327513</v>
      </c>
      <c r="R188" s="168">
        <v>1.9311747920735001</v>
      </c>
      <c r="S188" s="168">
        <v>1.7609010043440001</v>
      </c>
      <c r="T188" s="168">
        <v>1.648589525567</v>
      </c>
      <c r="U188" s="168">
        <v>1.6418425003027</v>
      </c>
      <c r="V188" s="168">
        <v>1.4585282602967</v>
      </c>
      <c r="W188" s="168">
        <v>1.2124704797754</v>
      </c>
      <c r="X188" s="168">
        <v>1.2530656065043999</v>
      </c>
      <c r="Y188" s="168">
        <v>1.1719769817211001</v>
      </c>
      <c r="Z188" s="168">
        <v>1.08929855954</v>
      </c>
      <c r="AA188" s="168">
        <v>0.94472118746696998</v>
      </c>
      <c r="AB188" s="168">
        <v>0.82949930756251999</v>
      </c>
      <c r="AC188" s="168">
        <v>0.83670621708307003</v>
      </c>
      <c r="AD188" s="168">
        <v>0.78065322615012001</v>
      </c>
      <c r="AE188" s="168">
        <v>0.78617927299823998</v>
      </c>
      <c r="AF188" s="168">
        <v>0.76142233237807</v>
      </c>
      <c r="AG188" s="168">
        <v>0.70682770945436002</v>
      </c>
      <c r="AH188" s="168">
        <v>0.70001979825281002</v>
      </c>
      <c r="AI188" s="168">
        <v>0.81879830992747005</v>
      </c>
      <c r="AJ188" s="168">
        <v>0.81808908889135001</v>
      </c>
      <c r="AK188" s="168">
        <v>0.71995404002579</v>
      </c>
      <c r="AL188" s="168">
        <v>0.60501704234674003</v>
      </c>
    </row>
    <row r="189" spans="1:38" x14ac:dyDescent="0.2">
      <c r="A189" s="170" t="s">
        <v>464</v>
      </c>
      <c r="B189" s="170" t="s">
        <v>651</v>
      </c>
      <c r="C189" s="170" t="s">
        <v>228</v>
      </c>
      <c r="D189" s="168">
        <v>4.2731058461063003E-2</v>
      </c>
      <c r="E189" s="168">
        <v>4.0024132652145002E-2</v>
      </c>
      <c r="F189" s="168">
        <v>3.9752975264751002E-2</v>
      </c>
      <c r="G189" s="168">
        <v>4.7167926334069001E-2</v>
      </c>
      <c r="H189" s="168">
        <v>4.5244928719494003E-2</v>
      </c>
      <c r="I189" s="168">
        <v>3.8549966485863001E-2</v>
      </c>
      <c r="J189" s="168">
        <v>4.4164943718303998E-2</v>
      </c>
      <c r="K189" s="168">
        <v>4.3714241851024002E-2</v>
      </c>
      <c r="L189" s="168">
        <v>6.8562068921106001E-2</v>
      </c>
      <c r="M189" s="168">
        <v>0.17024917034934001</v>
      </c>
      <c r="N189" s="168">
        <v>0.12394878651303</v>
      </c>
      <c r="O189" s="168">
        <v>8.0945674572088996E-2</v>
      </c>
      <c r="P189" s="168">
        <v>8.1389269605966999E-2</v>
      </c>
      <c r="Q189" s="168">
        <v>8.8120663210806999E-2</v>
      </c>
      <c r="R189" s="168">
        <v>0.17154027248180001</v>
      </c>
      <c r="S189" s="168">
        <v>0.11289426967726</v>
      </c>
      <c r="T189" s="168">
        <v>0.11481228421726</v>
      </c>
      <c r="U189" s="168">
        <v>9.5683387791812999E-2</v>
      </c>
      <c r="V189" s="168">
        <v>8.5234055506769005E-2</v>
      </c>
      <c r="W189" s="168">
        <v>8.3934715540584001E-2</v>
      </c>
      <c r="X189" s="168">
        <v>7.6134206167373E-2</v>
      </c>
      <c r="Y189" s="168">
        <v>7.9680728968329007E-2</v>
      </c>
      <c r="Z189" s="168">
        <v>0.12885493952388</v>
      </c>
      <c r="AA189" s="168">
        <v>0.15074949311312999</v>
      </c>
      <c r="AB189" s="168">
        <v>0.14155458582580999</v>
      </c>
      <c r="AC189" s="168">
        <v>0.12906268147469999</v>
      </c>
      <c r="AD189" s="168">
        <v>0.11909942193742</v>
      </c>
      <c r="AE189" s="168">
        <v>0.11573306801958</v>
      </c>
      <c r="AF189" s="168">
        <v>0.12407428808189</v>
      </c>
      <c r="AG189" s="168">
        <v>0.1098484476788</v>
      </c>
      <c r="AH189" s="168">
        <v>7.7653576360769E-2</v>
      </c>
      <c r="AI189" s="168">
        <v>7.7131398237748006E-2</v>
      </c>
      <c r="AJ189" s="168">
        <v>9.4875616677715005E-2</v>
      </c>
      <c r="AK189" s="168">
        <v>0.11083727404534</v>
      </c>
      <c r="AL189" s="168">
        <v>0.11208396765895</v>
      </c>
    </row>
    <row r="190" spans="1:38" x14ac:dyDescent="0.2">
      <c r="A190" s="170" t="s">
        <v>464</v>
      </c>
      <c r="B190" s="170" t="s">
        <v>652</v>
      </c>
      <c r="C190" s="170" t="s">
        <v>230</v>
      </c>
      <c r="D190" s="168">
        <v>0.19906089713135999</v>
      </c>
      <c r="E190" s="168">
        <v>0.19824311070948999</v>
      </c>
      <c r="F190" s="168">
        <v>0.20776344814035</v>
      </c>
      <c r="G190" s="168">
        <v>0.20256854802762</v>
      </c>
      <c r="H190" s="168">
        <v>0.26877232322321998</v>
      </c>
      <c r="I190" s="168">
        <v>0.20869251128996</v>
      </c>
      <c r="J190" s="168">
        <v>0.23693690142900001</v>
      </c>
      <c r="K190" s="168">
        <v>0.25737527738013999</v>
      </c>
      <c r="L190" s="168">
        <v>0.26317214116014997</v>
      </c>
      <c r="M190" s="168">
        <v>0.25681958661617998</v>
      </c>
      <c r="N190" s="168">
        <v>0.16734704538521</v>
      </c>
      <c r="O190" s="168">
        <v>0.15647857376634999</v>
      </c>
      <c r="P190" s="168">
        <v>0.16542482793391</v>
      </c>
      <c r="Q190" s="168">
        <v>0.19843933101382999</v>
      </c>
      <c r="R190" s="168">
        <v>0.18034007207364999</v>
      </c>
      <c r="S190" s="168">
        <v>0.19675059913237</v>
      </c>
      <c r="T190" s="168">
        <v>0.22084398240823999</v>
      </c>
      <c r="U190" s="168">
        <v>0.19430745196574001</v>
      </c>
      <c r="V190" s="168">
        <v>0.20068157274319001</v>
      </c>
      <c r="W190" s="168">
        <v>0.22371695591061999</v>
      </c>
      <c r="X190" s="168">
        <v>0.21410098121189999</v>
      </c>
      <c r="Y190" s="168">
        <v>0.19080879824010999</v>
      </c>
      <c r="Z190" s="168">
        <v>0.18613880169836999</v>
      </c>
      <c r="AA190" s="168">
        <v>0.18739237271726</v>
      </c>
      <c r="AB190" s="168">
        <v>0.20284692613457</v>
      </c>
      <c r="AC190" s="168">
        <v>0.20500341080844001</v>
      </c>
      <c r="AD190" s="168">
        <v>0.20438846722564</v>
      </c>
      <c r="AE190" s="168">
        <v>0.21417598888131001</v>
      </c>
      <c r="AF190" s="168">
        <v>0.20251987362964999</v>
      </c>
      <c r="AG190" s="168">
        <v>0.22784882747157001</v>
      </c>
      <c r="AH190" s="168">
        <v>0.25223718937430001</v>
      </c>
      <c r="AI190" s="168">
        <v>0.27822374641886999</v>
      </c>
      <c r="AJ190" s="168">
        <v>0.22265245411031001</v>
      </c>
      <c r="AK190" s="168">
        <v>0.21867112626974</v>
      </c>
      <c r="AL190" s="168">
        <v>0.22476605849933001</v>
      </c>
    </row>
    <row r="191" spans="1:38" x14ac:dyDescent="0.2">
      <c r="A191" s="170" t="s">
        <v>464</v>
      </c>
      <c r="B191" s="170" t="s">
        <v>653</v>
      </c>
      <c r="C191" s="170" t="s">
        <v>231</v>
      </c>
      <c r="D191" s="168">
        <v>0.85127717979725004</v>
      </c>
      <c r="E191" s="168">
        <v>0.84276101692701</v>
      </c>
      <c r="F191" s="168">
        <v>0.78605325473750998</v>
      </c>
      <c r="G191" s="168">
        <v>0.77166879472996996</v>
      </c>
      <c r="H191" s="168">
        <v>0.82366472423065995</v>
      </c>
      <c r="I191" s="168">
        <v>0.76583855411685997</v>
      </c>
      <c r="J191" s="168">
        <v>0.76942511793254997</v>
      </c>
      <c r="K191" s="168">
        <v>0.71451272300986002</v>
      </c>
      <c r="L191" s="168">
        <v>0.79893725318822995</v>
      </c>
      <c r="M191" s="168">
        <v>0.76011090303112006</v>
      </c>
      <c r="N191" s="168">
        <v>0.73867332909099004</v>
      </c>
      <c r="O191" s="168">
        <v>0.80389653191999999</v>
      </c>
      <c r="P191" s="168">
        <v>0.80529544855019997</v>
      </c>
      <c r="Q191" s="168">
        <v>0.81287096884877996</v>
      </c>
      <c r="R191" s="168">
        <v>0.80177098418810999</v>
      </c>
      <c r="S191" s="168">
        <v>0.91474544700951999</v>
      </c>
      <c r="T191" s="168">
        <v>0.88957146081286997</v>
      </c>
      <c r="U191" s="168">
        <v>0.86833917085874002</v>
      </c>
      <c r="V191" s="168">
        <v>0.82342830699911995</v>
      </c>
      <c r="W191" s="168">
        <v>0.83411832847940004</v>
      </c>
      <c r="X191" s="168">
        <v>0.88467153510254004</v>
      </c>
      <c r="Y191" s="168">
        <v>0.89233345371506001</v>
      </c>
      <c r="Z191" s="168">
        <v>0.77175876423236001</v>
      </c>
      <c r="AA191" s="168">
        <v>0.73217250797611999</v>
      </c>
      <c r="AB191" s="168">
        <v>0.70361787061730996</v>
      </c>
      <c r="AC191" s="168">
        <v>0.69920342225853005</v>
      </c>
      <c r="AD191" s="168">
        <v>0.69265843791112003</v>
      </c>
      <c r="AE191" s="168">
        <v>0.70239797631572998</v>
      </c>
      <c r="AF191" s="168">
        <v>0.71108259455412004</v>
      </c>
      <c r="AG191" s="168">
        <v>0.72076756502175998</v>
      </c>
      <c r="AH191" s="168">
        <v>0.70972568042696005</v>
      </c>
      <c r="AI191" s="168">
        <v>0.68940038013254001</v>
      </c>
      <c r="AJ191" s="168">
        <v>0.67761199823986995</v>
      </c>
      <c r="AK191" s="168">
        <v>0.63175673982822</v>
      </c>
      <c r="AL191" s="168">
        <v>0.61926175436860997</v>
      </c>
    </row>
    <row r="192" spans="1:38" x14ac:dyDescent="0.2">
      <c r="A192" s="170" t="s">
        <v>464</v>
      </c>
      <c r="B192" s="170" t="s">
        <v>654</v>
      </c>
      <c r="C192" s="170" t="s">
        <v>232</v>
      </c>
      <c r="D192" s="168">
        <v>0.26320874667607003</v>
      </c>
      <c r="E192" s="168">
        <v>0.26147438042371002</v>
      </c>
      <c r="F192" s="168">
        <v>0.25783849579269003</v>
      </c>
      <c r="G192" s="168">
        <v>0.26168653035938999</v>
      </c>
      <c r="H192" s="168">
        <v>0.25528109268693999</v>
      </c>
      <c r="I192" s="168">
        <v>0.25476963719255002</v>
      </c>
      <c r="J192" s="168">
        <v>0.24526407924370999</v>
      </c>
      <c r="K192" s="168">
        <v>0.23968699675353999</v>
      </c>
      <c r="L192" s="168">
        <v>0.23880004288956999</v>
      </c>
      <c r="M192" s="168">
        <v>0.23671425281743</v>
      </c>
      <c r="N192" s="168">
        <v>0.23690254958581</v>
      </c>
      <c r="O192" s="168">
        <v>0.23775757522454</v>
      </c>
      <c r="P192" s="168">
        <v>0.2321486554918</v>
      </c>
      <c r="Q192" s="168">
        <v>0.21956324244098999</v>
      </c>
      <c r="R192" s="168">
        <v>0.21865816542488001</v>
      </c>
      <c r="S192" s="168">
        <v>0.21714216127441999</v>
      </c>
      <c r="T192" s="168">
        <v>0.21328007450431999</v>
      </c>
      <c r="U192" s="168">
        <v>0.20601087638605001</v>
      </c>
      <c r="V192" s="168">
        <v>0.20115532431854999</v>
      </c>
      <c r="W192" s="168">
        <v>0.19473458912932001</v>
      </c>
      <c r="X192" s="168">
        <v>0.20675400295509</v>
      </c>
      <c r="Y192" s="168">
        <v>0.19990780700815999</v>
      </c>
      <c r="Z192" s="168">
        <v>0.20626214399081</v>
      </c>
      <c r="AA192" s="168">
        <v>0.20120925216687</v>
      </c>
      <c r="AB192" s="168">
        <v>0.20891109460525001</v>
      </c>
      <c r="AC192" s="168">
        <v>0.21044641084667001</v>
      </c>
      <c r="AD192" s="168">
        <v>0.20230000528829001</v>
      </c>
      <c r="AE192" s="168">
        <v>0.20075044932721001</v>
      </c>
      <c r="AF192" s="168">
        <v>0.19491757263560999</v>
      </c>
      <c r="AG192" s="168">
        <v>0.19223272957674001</v>
      </c>
      <c r="AH192" s="168">
        <v>0.20060903654286</v>
      </c>
      <c r="AI192" s="168">
        <v>0.20687198529994</v>
      </c>
      <c r="AJ192" s="168">
        <v>0.19720504369196001</v>
      </c>
      <c r="AK192" s="168">
        <v>0.20264957333871</v>
      </c>
      <c r="AL192" s="168">
        <v>0.20615563235185999</v>
      </c>
    </row>
    <row r="193" spans="1:38" x14ac:dyDescent="0.2">
      <c r="A193" s="170" t="s">
        <v>464</v>
      </c>
      <c r="B193" s="170" t="s">
        <v>655</v>
      </c>
      <c r="C193" s="170" t="s">
        <v>362</v>
      </c>
      <c r="D193" s="168">
        <v>0.23063786506657</v>
      </c>
      <c r="E193" s="168">
        <v>0.22508898321241</v>
      </c>
      <c r="F193" s="168">
        <v>0.22335662590412</v>
      </c>
      <c r="G193" s="168">
        <v>0.21473971071772999</v>
      </c>
      <c r="H193" s="168">
        <v>0.22400591262509001</v>
      </c>
      <c r="I193" s="168">
        <v>0.22637545500115</v>
      </c>
      <c r="J193" s="168">
        <v>0.22990714704411</v>
      </c>
      <c r="K193" s="168">
        <v>0.22461396873695999</v>
      </c>
      <c r="L193" s="168">
        <v>0.22100810380114</v>
      </c>
      <c r="M193" s="168">
        <v>0.22687770360626</v>
      </c>
      <c r="N193" s="168">
        <v>0.23548404891579</v>
      </c>
      <c r="O193" s="168">
        <v>0.22748341685583001</v>
      </c>
      <c r="P193" s="168">
        <v>0.22471154454188999</v>
      </c>
      <c r="Q193" s="168">
        <v>0.22450599022706</v>
      </c>
      <c r="R193" s="168">
        <v>0.20998352346506</v>
      </c>
      <c r="S193" s="168">
        <v>0.20099552234533999</v>
      </c>
      <c r="T193" s="168">
        <v>0.20925363295225999</v>
      </c>
      <c r="U193" s="168">
        <v>0.21835030216040999</v>
      </c>
      <c r="V193" s="168">
        <v>0.21602051280355999</v>
      </c>
      <c r="W193" s="168">
        <v>0.2283521207824</v>
      </c>
      <c r="X193" s="168">
        <v>0.21814794744044</v>
      </c>
      <c r="Y193" s="168">
        <v>0.2091192806826</v>
      </c>
      <c r="Z193" s="168">
        <v>0.20639347261204999</v>
      </c>
      <c r="AA193" s="168">
        <v>0.18456442227115999</v>
      </c>
      <c r="AB193" s="168">
        <v>0.18720588080216999</v>
      </c>
      <c r="AC193" s="168">
        <v>0.18265690025112999</v>
      </c>
      <c r="AD193" s="168">
        <v>0.18803777141471001</v>
      </c>
      <c r="AE193" s="168">
        <v>0.19367255082945001</v>
      </c>
      <c r="AF193" s="168">
        <v>0.18632517159848</v>
      </c>
      <c r="AG193" s="168">
        <v>0.17841346604951</v>
      </c>
      <c r="AH193" s="168">
        <v>0.17879558540591001</v>
      </c>
      <c r="AI193" s="168">
        <v>0.17470672969747</v>
      </c>
      <c r="AJ193" s="168">
        <v>0.15968945789554001</v>
      </c>
      <c r="AK193" s="168">
        <v>0.15261862641835</v>
      </c>
      <c r="AL193" s="168">
        <v>0.15241132574214999</v>
      </c>
    </row>
    <row r="194" spans="1:38" x14ac:dyDescent="0.2">
      <c r="A194" s="170" t="s">
        <v>464</v>
      </c>
      <c r="B194" s="170" t="s">
        <v>656</v>
      </c>
      <c r="C194" s="170" t="s">
        <v>223</v>
      </c>
      <c r="D194" s="168">
        <v>0.34870479402672999</v>
      </c>
      <c r="E194" s="168">
        <v>0.34636390413027002</v>
      </c>
      <c r="F194" s="168">
        <v>0.33704957150210002</v>
      </c>
      <c r="G194" s="168">
        <v>0.33706518575338001</v>
      </c>
      <c r="H194" s="168">
        <v>0.33201831177013003</v>
      </c>
      <c r="I194" s="168">
        <v>0.32852719010192</v>
      </c>
      <c r="J194" s="168">
        <v>0.32483972921928</v>
      </c>
      <c r="K194" s="168">
        <v>0.32981483974390002</v>
      </c>
      <c r="L194" s="168">
        <v>0.33251263342781001</v>
      </c>
      <c r="M194" s="168">
        <v>0.32601770031385002</v>
      </c>
      <c r="N194" s="168">
        <v>0.33140026932650002</v>
      </c>
      <c r="O194" s="168">
        <v>0.34430045422409999</v>
      </c>
      <c r="P194" s="168">
        <v>0.33614144409732999</v>
      </c>
      <c r="Q194" s="168">
        <v>0.33566646016605001</v>
      </c>
      <c r="R194" s="168">
        <v>0.32747105747569999</v>
      </c>
      <c r="S194" s="168">
        <v>0.32019983607636998</v>
      </c>
      <c r="T194" s="168">
        <v>0.31071737966301</v>
      </c>
      <c r="U194" s="168">
        <v>0.29567582801317999</v>
      </c>
      <c r="V194" s="168">
        <v>0.28066765137615002</v>
      </c>
      <c r="W194" s="168">
        <v>0.27150545027723</v>
      </c>
      <c r="X194" s="168">
        <v>0.26269392530116997</v>
      </c>
      <c r="Y194" s="168">
        <v>0.25930897638962003</v>
      </c>
      <c r="Z194" s="168">
        <v>0.25027878573286999</v>
      </c>
      <c r="AA194" s="168">
        <v>0.24876592472926001</v>
      </c>
      <c r="AB194" s="168">
        <v>0.24092154318260001</v>
      </c>
      <c r="AC194" s="168">
        <v>0.23731718018299999</v>
      </c>
      <c r="AD194" s="168">
        <v>0.23579010564923</v>
      </c>
      <c r="AE194" s="168">
        <v>0.23257606943556</v>
      </c>
      <c r="AF194" s="168">
        <v>0.22200740066130001</v>
      </c>
      <c r="AG194" s="168">
        <v>0.20818461439273001</v>
      </c>
      <c r="AH194" s="168">
        <v>0.20054978859063999</v>
      </c>
      <c r="AI194" s="168">
        <v>0.19485894617776001</v>
      </c>
      <c r="AJ194" s="168">
        <v>0.18370417999116001</v>
      </c>
      <c r="AK194" s="168">
        <v>0.17619974188657</v>
      </c>
      <c r="AL194" s="168">
        <v>0.16812888025940001</v>
      </c>
    </row>
    <row r="195" spans="1:38" x14ac:dyDescent="0.2">
      <c r="A195" s="170" t="s">
        <v>464</v>
      </c>
      <c r="B195" s="170" t="s">
        <v>657</v>
      </c>
      <c r="C195" s="170" t="s">
        <v>225</v>
      </c>
      <c r="D195" s="168">
        <v>4.5747897341257997E-2</v>
      </c>
      <c r="E195" s="168">
        <v>4.7524519049930998E-2</v>
      </c>
      <c r="F195" s="168">
        <v>4.3767482633914001E-2</v>
      </c>
      <c r="G195" s="168">
        <v>4.5397796062121E-2</v>
      </c>
      <c r="H195" s="168">
        <v>4.4296084042651999E-2</v>
      </c>
      <c r="I195" s="168">
        <v>5.9066042997374002E-2</v>
      </c>
      <c r="J195" s="168">
        <v>6.7403551092578007E-2</v>
      </c>
      <c r="K195" s="168">
        <v>6.0824094536070003E-2</v>
      </c>
      <c r="L195" s="168">
        <v>5.1015624397359002E-2</v>
      </c>
      <c r="M195" s="168">
        <v>4.5476076607014998E-2</v>
      </c>
      <c r="N195" s="168">
        <v>5.0810582820701E-2</v>
      </c>
      <c r="O195" s="168">
        <v>5.0595406414961998E-2</v>
      </c>
      <c r="P195" s="168">
        <v>5.3746485044456997E-2</v>
      </c>
      <c r="Q195" s="168">
        <v>5.3293718683021997E-2</v>
      </c>
      <c r="R195" s="168">
        <v>6.8225633346897005E-2</v>
      </c>
      <c r="S195" s="168">
        <v>7.1985687753939001E-2</v>
      </c>
      <c r="T195" s="168">
        <v>7.2284830446655998E-2</v>
      </c>
      <c r="U195" s="168">
        <v>6.4001275501027993E-2</v>
      </c>
      <c r="V195" s="168">
        <v>6.0916507788335003E-2</v>
      </c>
      <c r="W195" s="168">
        <v>5.6003664099422999E-2</v>
      </c>
      <c r="X195" s="168">
        <v>6.3552175602224995E-2</v>
      </c>
      <c r="Y195" s="168">
        <v>7.1524777570041997E-2</v>
      </c>
      <c r="Z195" s="168">
        <v>8.1659376231055E-2</v>
      </c>
      <c r="AA195" s="168">
        <v>8.3624467782455997E-2</v>
      </c>
      <c r="AB195" s="168">
        <v>7.6075065080336998E-2</v>
      </c>
      <c r="AC195" s="168">
        <v>8.4050671879082994E-2</v>
      </c>
      <c r="AD195" s="168">
        <v>8.4209251973437996E-2</v>
      </c>
      <c r="AE195" s="168">
        <v>7.9214909061771005E-2</v>
      </c>
      <c r="AF195" s="168">
        <v>7.8935775100167999E-2</v>
      </c>
      <c r="AG195" s="168">
        <v>8.5021984786163005E-2</v>
      </c>
      <c r="AH195" s="168">
        <v>8.1759574245444999E-2</v>
      </c>
      <c r="AI195" s="168">
        <v>8.9016301383866001E-2</v>
      </c>
      <c r="AJ195" s="168">
        <v>9.3985542068758005E-2</v>
      </c>
      <c r="AK195" s="168">
        <v>9.2278352715036996E-2</v>
      </c>
      <c r="AL195" s="168">
        <v>8.6558841661229999E-2</v>
      </c>
    </row>
    <row r="196" spans="1:38" x14ac:dyDescent="0.2">
      <c r="A196" s="170" t="s">
        <v>464</v>
      </c>
      <c r="B196" s="170" t="s">
        <v>658</v>
      </c>
      <c r="C196" s="170" t="s">
        <v>235</v>
      </c>
      <c r="D196" s="168">
        <v>4.3779963939696999E-2</v>
      </c>
      <c r="E196" s="168">
        <v>4.2181197577521E-2</v>
      </c>
      <c r="F196" s="168">
        <v>4.1514662101851001E-2</v>
      </c>
      <c r="G196" s="168">
        <v>3.8618717519218998E-2</v>
      </c>
      <c r="H196" s="168">
        <v>3.2740839928349003E-2</v>
      </c>
      <c r="I196" s="168">
        <v>3.8026267623662E-2</v>
      </c>
      <c r="J196" s="168">
        <v>3.8060762298542002E-2</v>
      </c>
      <c r="K196" s="168">
        <v>3.8058753713427998E-2</v>
      </c>
      <c r="L196" s="168">
        <v>4.2390349228497999E-2</v>
      </c>
      <c r="M196" s="168">
        <v>4.0389249548786997E-2</v>
      </c>
      <c r="N196" s="168">
        <v>3.9618484097157E-2</v>
      </c>
      <c r="O196" s="168">
        <v>3.8299977118205999E-2</v>
      </c>
      <c r="P196" s="168">
        <v>4.0139481043516001E-2</v>
      </c>
      <c r="Q196" s="168">
        <v>3.9831047836683002E-2</v>
      </c>
      <c r="R196" s="168">
        <v>3.9044129840575002E-2</v>
      </c>
      <c r="S196" s="168">
        <v>4.5013900164327998E-2</v>
      </c>
      <c r="T196" s="168">
        <v>4.7159479306141998E-2</v>
      </c>
      <c r="U196" s="168">
        <v>5.2452304881469999E-2</v>
      </c>
      <c r="V196" s="168">
        <v>5.4007896596190999E-2</v>
      </c>
      <c r="W196" s="168">
        <v>5.5658707463442002E-2</v>
      </c>
      <c r="X196" s="168">
        <v>5.2262957187310999E-2</v>
      </c>
      <c r="Y196" s="168">
        <v>5.359803626068E-2</v>
      </c>
      <c r="Z196" s="168">
        <v>5.2419259338198E-2</v>
      </c>
      <c r="AA196" s="168">
        <v>5.1567338553661003E-2</v>
      </c>
      <c r="AB196" s="168">
        <v>5.3966648978426998E-2</v>
      </c>
      <c r="AC196" s="168">
        <v>5.9160163228561997E-2</v>
      </c>
      <c r="AD196" s="168">
        <v>6.0561639686410998E-2</v>
      </c>
      <c r="AE196" s="168">
        <v>6.1189973738102997E-2</v>
      </c>
      <c r="AF196" s="168">
        <v>6.3112915336739003E-2</v>
      </c>
      <c r="AG196" s="168">
        <v>6.1089280636599998E-2</v>
      </c>
      <c r="AH196" s="168">
        <v>5.9802029350256997E-2</v>
      </c>
      <c r="AI196" s="168">
        <v>6.5796033670380005E-2</v>
      </c>
      <c r="AJ196" s="168">
        <v>6.1696883547283997E-2</v>
      </c>
      <c r="AK196" s="168">
        <v>5.9767428138419003E-2</v>
      </c>
      <c r="AL196" s="168">
        <v>5.7186680155045001E-2</v>
      </c>
    </row>
    <row r="197" spans="1:38" x14ac:dyDescent="0.2">
      <c r="A197" s="170" t="s">
        <v>464</v>
      </c>
      <c r="B197" s="170" t="s">
        <v>659</v>
      </c>
      <c r="C197" s="170" t="s">
        <v>236</v>
      </c>
      <c r="D197" s="168">
        <v>0.66142054787237003</v>
      </c>
      <c r="E197" s="168">
        <v>0.68343501213303004</v>
      </c>
      <c r="F197" s="168">
        <v>0.66573590221921997</v>
      </c>
      <c r="G197" s="168">
        <v>0.67745419219156999</v>
      </c>
      <c r="H197" s="168">
        <v>0.72746895610864004</v>
      </c>
      <c r="I197" s="168">
        <v>0.81804134115404004</v>
      </c>
      <c r="J197" s="168">
        <v>0.77860553876071004</v>
      </c>
      <c r="K197" s="168">
        <v>0.77160851834234001</v>
      </c>
      <c r="L197" s="168">
        <v>0.75028238191351004</v>
      </c>
      <c r="M197" s="168">
        <v>0.75127654677388001</v>
      </c>
      <c r="N197" s="168">
        <v>0.70292343292017001</v>
      </c>
      <c r="O197" s="168">
        <v>0.64453236004209002</v>
      </c>
      <c r="P197" s="168">
        <v>0.61251882201966001</v>
      </c>
      <c r="Q197" s="168">
        <v>0.60959427779288</v>
      </c>
      <c r="R197" s="168">
        <v>0.51174617566712999</v>
      </c>
      <c r="S197" s="168">
        <v>0.48071490309942</v>
      </c>
      <c r="T197" s="168">
        <v>0.44598624453476998</v>
      </c>
      <c r="U197" s="168">
        <v>0.42522104939434002</v>
      </c>
      <c r="V197" s="168">
        <v>0.39839419114135999</v>
      </c>
      <c r="W197" s="168">
        <v>0.38948528011646999</v>
      </c>
      <c r="X197" s="168">
        <v>0.40448808455636998</v>
      </c>
      <c r="Y197" s="168">
        <v>0.40472402146600001</v>
      </c>
      <c r="Z197" s="168">
        <v>0.39393923944626003</v>
      </c>
      <c r="AA197" s="168">
        <v>0.38207434721953998</v>
      </c>
      <c r="AB197" s="168">
        <v>0.36297909165206999</v>
      </c>
      <c r="AC197" s="168">
        <v>0.33773377381922998</v>
      </c>
      <c r="AD197" s="168">
        <v>0.33134708207557001</v>
      </c>
      <c r="AE197" s="168">
        <v>0.29284663896362001</v>
      </c>
      <c r="AF197" s="168">
        <v>0.30048626613892998</v>
      </c>
      <c r="AG197" s="168">
        <v>0.27730780089950002</v>
      </c>
      <c r="AH197" s="168">
        <v>0.27563104341025002</v>
      </c>
      <c r="AI197" s="168">
        <v>0.26007219941812998</v>
      </c>
      <c r="AJ197" s="168">
        <v>0.22441863853186</v>
      </c>
      <c r="AK197" s="168">
        <v>0.21683668899031999</v>
      </c>
      <c r="AL197" s="168">
        <v>0.20394355832607</v>
      </c>
    </row>
    <row r="198" spans="1:38" x14ac:dyDescent="0.2">
      <c r="A198" s="170" t="s">
        <v>464</v>
      </c>
      <c r="B198" s="170" t="s">
        <v>660</v>
      </c>
      <c r="C198" s="170" t="s">
        <v>239</v>
      </c>
      <c r="D198" s="168">
        <v>9.0237700530823001E-2</v>
      </c>
      <c r="E198" s="168">
        <v>9.8692144074624996E-2</v>
      </c>
      <c r="F198" s="168">
        <v>0.10048892846552999</v>
      </c>
      <c r="G198" s="168">
        <v>9.2544325014353002E-2</v>
      </c>
      <c r="H198" s="168">
        <v>8.1051610611921995E-2</v>
      </c>
      <c r="I198" s="168">
        <v>9.0036736124287003E-2</v>
      </c>
      <c r="J198" s="168">
        <v>9.9978315852741001E-2</v>
      </c>
      <c r="K198" s="168">
        <v>9.3471069905183002E-2</v>
      </c>
      <c r="L198" s="168">
        <v>9.3101694306889998E-2</v>
      </c>
      <c r="M198" s="168">
        <v>0.11028638901001001</v>
      </c>
      <c r="N198" s="168">
        <v>9.0952070106638E-2</v>
      </c>
      <c r="O198" s="168">
        <v>8.5196203625341999E-2</v>
      </c>
      <c r="P198" s="168">
        <v>8.4806750002203002E-2</v>
      </c>
      <c r="Q198" s="168">
        <v>8.3888766839592996E-2</v>
      </c>
      <c r="R198" s="168">
        <v>0.10005490429541</v>
      </c>
      <c r="S198" s="168">
        <v>9.0078963572441995E-2</v>
      </c>
      <c r="T198" s="168">
        <v>0.10084195292246</v>
      </c>
      <c r="U198" s="168">
        <v>8.9239837170894995E-2</v>
      </c>
      <c r="V198" s="168">
        <v>0.10774843724950001</v>
      </c>
      <c r="W198" s="168">
        <v>0.1022683356625</v>
      </c>
      <c r="X198" s="168">
        <v>7.8215206775005E-2</v>
      </c>
      <c r="Y198" s="168">
        <v>8.9686795508787998E-2</v>
      </c>
      <c r="Z198" s="168">
        <v>9.8792653160303001E-2</v>
      </c>
      <c r="AA198" s="168">
        <v>8.1417619131887997E-2</v>
      </c>
      <c r="AB198" s="168">
        <v>6.9333272268834997E-2</v>
      </c>
      <c r="AC198" s="168">
        <v>7.0736004036597994E-2</v>
      </c>
      <c r="AD198" s="168">
        <v>6.8896531365087998E-2</v>
      </c>
      <c r="AE198" s="168">
        <v>6.3534247310743003E-2</v>
      </c>
      <c r="AF198" s="168">
        <v>6.8019784702349997E-2</v>
      </c>
      <c r="AG198" s="168">
        <v>7.0190839313600997E-2</v>
      </c>
      <c r="AH198" s="168">
        <v>7.3196871341262001E-2</v>
      </c>
      <c r="AI198" s="168">
        <v>8.5542821420089996E-2</v>
      </c>
      <c r="AJ198" s="168">
        <v>7.7477147220017001E-2</v>
      </c>
      <c r="AK198" s="168">
        <v>7.7835785055691997E-2</v>
      </c>
      <c r="AL198" s="168">
        <v>8.0139971486028E-2</v>
      </c>
    </row>
    <row r="199" spans="1:38" x14ac:dyDescent="0.2">
      <c r="A199" s="170" t="s">
        <v>464</v>
      </c>
      <c r="B199" s="170" t="s">
        <v>661</v>
      </c>
      <c r="C199" s="170" t="s">
        <v>24</v>
      </c>
      <c r="D199" s="168">
        <v>0.44986897936566</v>
      </c>
      <c r="E199" s="168">
        <v>0.44632881584111</v>
      </c>
      <c r="F199" s="168">
        <v>0.43794696004039002</v>
      </c>
      <c r="G199" s="168">
        <v>0.43629304048533002</v>
      </c>
      <c r="H199" s="168">
        <v>0.42611802086702</v>
      </c>
      <c r="I199" s="168">
        <v>0.41923857147378002</v>
      </c>
      <c r="J199" s="168">
        <v>0.41587637360236002</v>
      </c>
      <c r="K199" s="168">
        <v>0.41820391737624002</v>
      </c>
      <c r="L199" s="168">
        <v>0.40344515858222002</v>
      </c>
      <c r="M199" s="168">
        <v>0.38614823320382002</v>
      </c>
      <c r="N199" s="168">
        <v>0.38176601164608998</v>
      </c>
      <c r="O199" s="168">
        <v>0.37489127695391999</v>
      </c>
      <c r="P199" s="168">
        <v>0.35915898176785999</v>
      </c>
      <c r="Q199" s="168">
        <v>0.35343007564007001</v>
      </c>
      <c r="R199" s="168">
        <v>0.34544977570412999</v>
      </c>
      <c r="S199" s="168">
        <v>0.33428527229562</v>
      </c>
      <c r="T199" s="168">
        <v>0.31980744971296998</v>
      </c>
      <c r="U199" s="168">
        <v>0.31800265491454</v>
      </c>
      <c r="V199" s="168">
        <v>0.30772014203846998</v>
      </c>
      <c r="W199" s="168">
        <v>0.29275433591652</v>
      </c>
      <c r="X199" s="168">
        <v>0.29849907477720999</v>
      </c>
      <c r="Y199" s="168">
        <v>0.2825172560418</v>
      </c>
      <c r="Z199" s="168">
        <v>0.26475090303266002</v>
      </c>
      <c r="AA199" s="168">
        <v>0.26624136453352998</v>
      </c>
      <c r="AB199" s="168">
        <v>0.26063483250801001</v>
      </c>
      <c r="AC199" s="168">
        <v>0.24782835376910001</v>
      </c>
      <c r="AD199" s="168">
        <v>0.23846673768800999</v>
      </c>
      <c r="AE199" s="168">
        <v>0.22953042338779001</v>
      </c>
      <c r="AF199" s="168">
        <v>0.23006053517204</v>
      </c>
      <c r="AG199" s="168">
        <v>0.21767326762313999</v>
      </c>
      <c r="AH199" s="168">
        <v>0.20004704209259999</v>
      </c>
      <c r="AI199" s="168">
        <v>0.20076618998609</v>
      </c>
      <c r="AJ199" s="168">
        <v>0.19837454956358</v>
      </c>
      <c r="AK199" s="168">
        <v>0.18489993778213001</v>
      </c>
      <c r="AL199" s="168">
        <v>0.18041202109570001</v>
      </c>
    </row>
    <row r="200" spans="1:38" x14ac:dyDescent="0.2">
      <c r="A200" s="170" t="s">
        <v>464</v>
      </c>
      <c r="B200" s="170" t="s">
        <v>662</v>
      </c>
      <c r="C200" s="170" t="s">
        <v>240</v>
      </c>
      <c r="D200" s="168">
        <v>1.4823365557071999</v>
      </c>
      <c r="E200" s="168">
        <v>1.4927734016545999</v>
      </c>
      <c r="F200" s="168">
        <v>1.5675096884716</v>
      </c>
      <c r="G200" s="168">
        <v>1.6019148597146</v>
      </c>
      <c r="H200" s="168">
        <v>1.6103515464389</v>
      </c>
      <c r="I200" s="168">
        <v>1.4997263092541999</v>
      </c>
      <c r="J200" s="168">
        <v>1.5198771654604</v>
      </c>
      <c r="K200" s="168">
        <v>1.4432167735176999</v>
      </c>
      <c r="L200" s="168">
        <v>1.5812597938052</v>
      </c>
      <c r="M200" s="168">
        <v>1.5257852700996</v>
      </c>
      <c r="N200" s="168">
        <v>1.5557386924306</v>
      </c>
      <c r="O200" s="168">
        <v>1.5061699101179</v>
      </c>
      <c r="P200" s="168">
        <v>1.4949910032614</v>
      </c>
      <c r="Q200" s="168">
        <v>1.35139937039</v>
      </c>
      <c r="R200" s="168">
        <v>1.2886806000033999</v>
      </c>
      <c r="S200" s="168">
        <v>1.144606811896</v>
      </c>
      <c r="T200" s="168">
        <v>1.1406984143182</v>
      </c>
      <c r="U200" s="168">
        <v>1.0185222635541</v>
      </c>
      <c r="V200" s="168">
        <v>0.97608631501662002</v>
      </c>
      <c r="W200" s="168">
        <v>0.81927984026404999</v>
      </c>
      <c r="X200" s="168">
        <v>0.83047108049304996</v>
      </c>
      <c r="Y200" s="168">
        <v>0.78871196472806004</v>
      </c>
      <c r="Z200" s="168">
        <v>0.65414171338810001</v>
      </c>
      <c r="AA200" s="168">
        <v>0.60090314698659997</v>
      </c>
      <c r="AB200" s="168">
        <v>0.52401589000880999</v>
      </c>
      <c r="AC200" s="168">
        <v>0.46450914701293999</v>
      </c>
      <c r="AD200" s="168">
        <v>0.46482504722656998</v>
      </c>
      <c r="AE200" s="168">
        <v>0.46188453254018003</v>
      </c>
      <c r="AF200" s="168">
        <v>0.41731837432265001</v>
      </c>
      <c r="AG200" s="168">
        <v>0.39886721256676</v>
      </c>
      <c r="AH200" s="168">
        <v>0.42284476264874998</v>
      </c>
      <c r="AI200" s="168">
        <v>0.42428765242518002</v>
      </c>
      <c r="AJ200" s="168">
        <v>0.38402315370147</v>
      </c>
      <c r="AK200" s="168">
        <v>0.37172567279843999</v>
      </c>
      <c r="AL200" s="168">
        <v>0.39073059818976003</v>
      </c>
    </row>
    <row r="201" spans="1:38" x14ac:dyDescent="0.2">
      <c r="A201" s="170" t="s">
        <v>464</v>
      </c>
      <c r="B201" s="170" t="s">
        <v>663</v>
      </c>
      <c r="C201" s="170" t="s">
        <v>204</v>
      </c>
      <c r="D201" s="168">
        <v>3.5238748724927001E-2</v>
      </c>
      <c r="E201" s="168">
        <v>3.3345593515076002E-2</v>
      </c>
      <c r="F201" s="168">
        <v>3.8045081923474999E-2</v>
      </c>
      <c r="G201" s="168">
        <v>2.9694602507731999E-2</v>
      </c>
      <c r="H201" s="168">
        <v>5.5037670034859001E-2</v>
      </c>
      <c r="I201" s="168">
        <v>5.5752534639237003E-2</v>
      </c>
      <c r="J201" s="168">
        <v>4.9163960652343998E-2</v>
      </c>
      <c r="K201" s="168">
        <v>5.7238661171941999E-2</v>
      </c>
      <c r="L201" s="168">
        <v>6.1397113751015003E-2</v>
      </c>
      <c r="M201" s="168">
        <v>6.0481703960240003E-2</v>
      </c>
      <c r="N201" s="168">
        <v>3.6911026806127997E-2</v>
      </c>
      <c r="O201" s="168">
        <v>4.1995324885790997E-2</v>
      </c>
      <c r="P201" s="168">
        <v>4.5695810990343998E-2</v>
      </c>
      <c r="Q201" s="168">
        <v>4.6259096761249001E-2</v>
      </c>
      <c r="R201" s="168">
        <v>4.7601154534898001E-2</v>
      </c>
      <c r="S201" s="168">
        <v>4.7859351402154998E-2</v>
      </c>
      <c r="T201" s="168">
        <v>4.9316233504270002E-2</v>
      </c>
      <c r="U201" s="168">
        <v>5.1064499127203997E-2</v>
      </c>
      <c r="V201" s="168">
        <v>5.2990766663180998E-2</v>
      </c>
      <c r="W201" s="168">
        <v>8.1826636874070005E-2</v>
      </c>
      <c r="X201" s="168">
        <v>6.6966949730087003E-2</v>
      </c>
      <c r="Y201" s="168">
        <v>4.7893775823100997E-2</v>
      </c>
      <c r="Z201" s="168">
        <v>6.0152653013975002E-2</v>
      </c>
      <c r="AA201" s="168">
        <v>5.5274283246654003E-2</v>
      </c>
      <c r="AB201" s="168">
        <v>6.1001657084348002E-2</v>
      </c>
      <c r="AC201" s="168">
        <v>6.1201065515161003E-2</v>
      </c>
      <c r="AD201" s="168">
        <v>6.2529225806878003E-2</v>
      </c>
      <c r="AE201" s="168">
        <v>6.6502460118989998E-2</v>
      </c>
      <c r="AF201" s="168">
        <v>6.5082548836101997E-2</v>
      </c>
      <c r="AG201" s="168">
        <v>6.8347524833799994E-2</v>
      </c>
      <c r="AH201" s="168">
        <v>7.587446188659E-2</v>
      </c>
      <c r="AI201" s="168">
        <v>7.0456580547350003E-2</v>
      </c>
      <c r="AJ201" s="168">
        <v>7.3999605496292004E-2</v>
      </c>
      <c r="AK201" s="168">
        <v>7.0473817033343003E-2</v>
      </c>
      <c r="AL201" s="168">
        <v>6.9600576596556996E-2</v>
      </c>
    </row>
    <row r="202" spans="1:38" x14ac:dyDescent="0.2">
      <c r="A202" s="170" t="s">
        <v>464</v>
      </c>
      <c r="B202" s="170" t="s">
        <v>664</v>
      </c>
      <c r="C202" s="170" t="s">
        <v>242</v>
      </c>
      <c r="D202" s="168">
        <v>0.29324444371625003</v>
      </c>
      <c r="E202" s="168">
        <v>0.27454318229880997</v>
      </c>
      <c r="F202" s="168">
        <v>0.2609182084553</v>
      </c>
      <c r="G202" s="168">
        <v>0.26992559674549998</v>
      </c>
      <c r="H202" s="168">
        <v>0.30742350723756001</v>
      </c>
      <c r="I202" s="168">
        <v>0.28938741359394998</v>
      </c>
      <c r="J202" s="168">
        <v>0.32267018480759002</v>
      </c>
      <c r="K202" s="168">
        <v>0.30419798737502002</v>
      </c>
      <c r="L202" s="168">
        <v>0.30723978569310001</v>
      </c>
      <c r="M202" s="168">
        <v>0.31800739558126001</v>
      </c>
      <c r="N202" s="168">
        <v>0.32021227726722001</v>
      </c>
      <c r="O202" s="168">
        <v>0.32214249594019001</v>
      </c>
      <c r="P202" s="168">
        <v>0.36532492902261998</v>
      </c>
      <c r="Q202" s="168">
        <v>0.38241383016021002</v>
      </c>
      <c r="R202" s="168">
        <v>0.33844792052938999</v>
      </c>
      <c r="S202" s="168">
        <v>0.31956763297816998</v>
      </c>
      <c r="T202" s="168">
        <v>0.29653640092638001</v>
      </c>
      <c r="U202" s="168">
        <v>0.26749798993224999</v>
      </c>
      <c r="V202" s="168">
        <v>0.26733718699129999</v>
      </c>
      <c r="W202" s="168">
        <v>0.27810759601863999</v>
      </c>
      <c r="X202" s="168">
        <v>0.30203726852323998</v>
      </c>
      <c r="Y202" s="168">
        <v>0.28364303170845001</v>
      </c>
      <c r="Z202" s="168">
        <v>0.30087951243459998</v>
      </c>
      <c r="AA202" s="168">
        <v>0.29562566977527999</v>
      </c>
      <c r="AB202" s="168">
        <v>0.30593792739256997</v>
      </c>
      <c r="AC202" s="168">
        <v>0.29905548562042999</v>
      </c>
      <c r="AD202" s="168">
        <v>0.33385345639446001</v>
      </c>
      <c r="AE202" s="168">
        <v>0.36922558834956998</v>
      </c>
      <c r="AF202" s="168">
        <v>0.41669572958349999</v>
      </c>
      <c r="AG202" s="168">
        <v>0.50327480658075996</v>
      </c>
      <c r="AH202" s="168">
        <v>0.45787828476531001</v>
      </c>
      <c r="AI202" s="168">
        <v>0.44865733735375002</v>
      </c>
      <c r="AJ202" s="168">
        <v>0.50374518859192996</v>
      </c>
      <c r="AK202" s="168">
        <v>0.50746304231550998</v>
      </c>
      <c r="AL202" s="168">
        <v>0.48202687425822999</v>
      </c>
    </row>
    <row r="203" spans="1:38" x14ac:dyDescent="0.2">
      <c r="A203" s="170" t="s">
        <v>464</v>
      </c>
      <c r="B203" s="170" t="s">
        <v>665</v>
      </c>
      <c r="C203" s="170" t="s">
        <v>94</v>
      </c>
      <c r="D203" s="168">
        <v>8.2768283209745996E-2</v>
      </c>
      <c r="E203" s="168">
        <v>5.5677175964228998E-2</v>
      </c>
      <c r="F203" s="168">
        <v>5.2115952871131001E-2</v>
      </c>
      <c r="G203" s="168">
        <v>4.0229993030977997E-2</v>
      </c>
      <c r="H203" s="168">
        <v>2.8340896841217999E-2</v>
      </c>
      <c r="I203" s="168">
        <v>2.3242612814240001E-2</v>
      </c>
      <c r="J203" s="168">
        <v>2.7811634503626999E-2</v>
      </c>
      <c r="K203" s="168">
        <v>2.2337077465155002E-2</v>
      </c>
      <c r="L203" s="168">
        <v>2.8866675901561001E-2</v>
      </c>
      <c r="M203" s="168">
        <v>2.9389518777098E-2</v>
      </c>
      <c r="N203" s="168">
        <v>2.5701084151207001E-2</v>
      </c>
      <c r="O203" s="168">
        <v>2.0890244299216001E-2</v>
      </c>
      <c r="P203" s="168">
        <v>2.2239474769981001E-2</v>
      </c>
      <c r="Q203" s="168">
        <v>2.9617929820104E-2</v>
      </c>
      <c r="R203" s="168">
        <v>3.8391584183383003E-2</v>
      </c>
      <c r="S203" s="168">
        <v>3.2674189925781999E-2</v>
      </c>
      <c r="T203" s="168">
        <v>3.3366555013463001E-2</v>
      </c>
      <c r="U203" s="168">
        <v>4.218483298978E-2</v>
      </c>
      <c r="V203" s="168">
        <v>5.0406062835420998E-2</v>
      </c>
      <c r="W203" s="168">
        <v>5.9486938811091003E-2</v>
      </c>
      <c r="X203" s="168">
        <v>7.7188258117309005E-2</v>
      </c>
      <c r="Y203" s="168">
        <v>4.6608398352944003E-2</v>
      </c>
      <c r="Z203" s="168">
        <v>6.4044573451170997E-2</v>
      </c>
      <c r="AA203" s="168">
        <v>6.0262247139587999E-2</v>
      </c>
      <c r="AB203" s="168">
        <v>5.9108187682128999E-2</v>
      </c>
      <c r="AC203" s="168">
        <v>6.3472448977990995E-2</v>
      </c>
      <c r="AD203" s="168">
        <v>6.6240534136846996E-2</v>
      </c>
      <c r="AE203" s="168">
        <v>5.7411229821584003E-2</v>
      </c>
      <c r="AF203" s="168">
        <v>5.5149122454806999E-2</v>
      </c>
      <c r="AG203" s="168">
        <v>7.0641858688647002E-2</v>
      </c>
      <c r="AH203" s="168">
        <v>7.2969146877297997E-2</v>
      </c>
      <c r="AI203" s="168">
        <v>7.0442450202259005E-2</v>
      </c>
      <c r="AJ203" s="168">
        <v>6.5015827020347E-2</v>
      </c>
      <c r="AK203" s="168">
        <v>5.7606817332261001E-2</v>
      </c>
      <c r="AL203" s="168">
        <v>5.9630636405973998E-2</v>
      </c>
    </row>
    <row r="204" spans="1:38" x14ac:dyDescent="0.2">
      <c r="A204" s="170" t="s">
        <v>464</v>
      </c>
      <c r="B204" s="170" t="s">
        <v>666</v>
      </c>
      <c r="C204" s="170" t="s">
        <v>381</v>
      </c>
      <c r="D204" s="168">
        <v>0.12728809150317999</v>
      </c>
      <c r="E204" s="168">
        <v>0.12096137039082</v>
      </c>
      <c r="F204" s="168">
        <v>0.11661113442066</v>
      </c>
      <c r="G204" s="168">
        <v>0.12635839399339999</v>
      </c>
      <c r="H204" s="168">
        <v>0.13649946956271</v>
      </c>
      <c r="I204" s="168">
        <v>0.14333809700719999</v>
      </c>
      <c r="J204" s="168">
        <v>0.14762538273107001</v>
      </c>
      <c r="K204" s="168">
        <v>0.15743618767838</v>
      </c>
      <c r="L204" s="168">
        <v>0.16635451314214</v>
      </c>
      <c r="M204" s="168">
        <v>0.16263069354876999</v>
      </c>
      <c r="N204" s="168">
        <v>0.16848137236641</v>
      </c>
      <c r="O204" s="168">
        <v>0.17424797977560999</v>
      </c>
      <c r="P204" s="168">
        <v>0.19289683240965</v>
      </c>
      <c r="Q204" s="168">
        <v>0.19171805015627999</v>
      </c>
      <c r="R204" s="168">
        <v>0.21107234158600999</v>
      </c>
      <c r="S204" s="168">
        <v>0.21466790403538</v>
      </c>
      <c r="T204" s="168">
        <v>0.20587529953052</v>
      </c>
      <c r="U204" s="168">
        <v>0.21295274001695999</v>
      </c>
      <c r="V204" s="168">
        <v>0.22177765047073</v>
      </c>
      <c r="W204" s="168">
        <v>0.23556540502466</v>
      </c>
      <c r="X204" s="168">
        <v>0.24643313551759</v>
      </c>
      <c r="Y204" s="168">
        <v>0.23155554772733</v>
      </c>
      <c r="Z204" s="168">
        <v>0.21871557740572001</v>
      </c>
      <c r="AA204" s="168">
        <v>0.21640715147869</v>
      </c>
      <c r="AB204" s="168">
        <v>0.22301735758661001</v>
      </c>
      <c r="AC204" s="168">
        <v>0.23393627083707</v>
      </c>
      <c r="AD204" s="168">
        <v>0.24436583393926001</v>
      </c>
      <c r="AE204" s="168">
        <v>0.23407024695632</v>
      </c>
      <c r="AF204" s="168">
        <v>0.26801645730013002</v>
      </c>
      <c r="AG204" s="168">
        <v>0.29781408463036002</v>
      </c>
      <c r="AH204" s="168">
        <v>0.29967212980785002</v>
      </c>
      <c r="AI204" s="168">
        <v>0.28200803330333002</v>
      </c>
      <c r="AJ204" s="168">
        <v>0.26587689054091002</v>
      </c>
      <c r="AK204" s="168">
        <v>0.28743238671311</v>
      </c>
      <c r="AL204" s="168">
        <v>0.29594176749158002</v>
      </c>
    </row>
    <row r="205" spans="1:38" x14ac:dyDescent="0.2">
      <c r="A205" s="170" t="s">
        <v>464</v>
      </c>
      <c r="B205" s="170" t="s">
        <v>667</v>
      </c>
      <c r="C205" s="170" t="s">
        <v>241</v>
      </c>
      <c r="D205" s="168">
        <v>0.22185457907758999</v>
      </c>
      <c r="E205" s="168">
        <v>0.20049357743132001</v>
      </c>
      <c r="F205" s="168">
        <v>0.109457987205</v>
      </c>
      <c r="G205" s="168">
        <v>0.10983823371857999</v>
      </c>
      <c r="H205" s="168">
        <v>0.10348954242481</v>
      </c>
      <c r="I205" s="168">
        <v>9.3044060102015005E-2</v>
      </c>
      <c r="J205" s="168">
        <v>9.1722720644238004E-2</v>
      </c>
      <c r="K205" s="168">
        <v>9.0071335265674998E-2</v>
      </c>
      <c r="L205" s="168">
        <v>9.1594286074971998E-2</v>
      </c>
      <c r="M205" s="168">
        <v>9.1150067863397993E-2</v>
      </c>
      <c r="N205" s="168">
        <v>0.1348574446063</v>
      </c>
      <c r="O205" s="168">
        <v>0.16240173119776999</v>
      </c>
      <c r="P205" s="168">
        <v>0.16862207090301001</v>
      </c>
      <c r="Q205" s="168">
        <v>0.18871586309994001</v>
      </c>
      <c r="R205" s="168">
        <v>0.14138678077041</v>
      </c>
      <c r="S205" s="168">
        <v>0.13702314165807999</v>
      </c>
      <c r="T205" s="168">
        <v>0.1137508053655</v>
      </c>
      <c r="U205" s="168">
        <v>0.18031364488502999</v>
      </c>
      <c r="V205" s="168">
        <v>0.16779586818685999</v>
      </c>
      <c r="W205" s="168">
        <v>0.18252610516765</v>
      </c>
      <c r="X205" s="168">
        <v>0.19346029675699</v>
      </c>
      <c r="Y205" s="168">
        <v>0.21760729404675999</v>
      </c>
      <c r="Z205" s="168">
        <v>0.17708817323473</v>
      </c>
      <c r="AA205" s="168">
        <v>0.18028348381076001</v>
      </c>
      <c r="AB205" s="168">
        <v>0.20395866064268001</v>
      </c>
      <c r="AC205" s="168">
        <v>0.17820895325197</v>
      </c>
      <c r="AD205" s="168">
        <v>0.17942990449947999</v>
      </c>
      <c r="AE205" s="168">
        <v>0.17234846539942</v>
      </c>
      <c r="AF205" s="168">
        <v>0.23031692368175</v>
      </c>
      <c r="AG205" s="168">
        <v>0.21356210270195999</v>
      </c>
      <c r="AH205" s="168">
        <v>0.25815386751819003</v>
      </c>
      <c r="AI205" s="168">
        <v>0.30329889729284998</v>
      </c>
      <c r="AJ205" s="168">
        <v>0.26854693983984002</v>
      </c>
      <c r="AK205" s="168">
        <v>0.27192975750800003</v>
      </c>
      <c r="AL205" s="168">
        <v>0.28293499729101002</v>
      </c>
    </row>
    <row r="206" spans="1:38" x14ac:dyDescent="0.2">
      <c r="A206" s="170" t="s">
        <v>464</v>
      </c>
      <c r="B206" s="170" t="s">
        <v>668</v>
      </c>
      <c r="C206" s="170" t="s">
        <v>205</v>
      </c>
      <c r="D206" s="168">
        <v>0.18196688765756</v>
      </c>
      <c r="E206" s="168">
        <v>0.19314534133729999</v>
      </c>
      <c r="F206" s="168">
        <v>0.18899004449532</v>
      </c>
      <c r="G206" s="168">
        <v>0.20635964321576999</v>
      </c>
      <c r="H206" s="168">
        <v>0.21762256128137</v>
      </c>
      <c r="I206" s="168">
        <v>0.18509177574510999</v>
      </c>
      <c r="J206" s="168">
        <v>0.17425478416949999</v>
      </c>
      <c r="K206" s="168">
        <v>0.17835750340480999</v>
      </c>
      <c r="L206" s="168">
        <v>0.17957140522373</v>
      </c>
      <c r="M206" s="168">
        <v>0.17543409159062001</v>
      </c>
      <c r="N206" s="168">
        <v>0.22068745728452999</v>
      </c>
      <c r="O206" s="168">
        <v>0.22192393163160001</v>
      </c>
      <c r="P206" s="168">
        <v>0.21706572287732001</v>
      </c>
      <c r="Q206" s="168">
        <v>0.21297985878414</v>
      </c>
      <c r="R206" s="168">
        <v>0.20307317167349001</v>
      </c>
      <c r="S206" s="168">
        <v>0.19696540997424</v>
      </c>
      <c r="T206" s="168">
        <v>0.19362310885271</v>
      </c>
      <c r="U206" s="168">
        <v>0.20979750729876001</v>
      </c>
      <c r="V206" s="168">
        <v>0.20773296695745</v>
      </c>
      <c r="W206" s="168">
        <v>0.21234341063567</v>
      </c>
      <c r="X206" s="168">
        <v>0.21205274944934999</v>
      </c>
      <c r="Y206" s="168">
        <v>0.20777446060945001</v>
      </c>
      <c r="Z206" s="168">
        <v>0.21619676808853999</v>
      </c>
      <c r="AA206" s="168">
        <v>0.22452045901147999</v>
      </c>
      <c r="AB206" s="168">
        <v>0.22926955596755</v>
      </c>
      <c r="AC206" s="168">
        <v>0.2533471395336</v>
      </c>
      <c r="AD206" s="168">
        <v>0.25269100623036</v>
      </c>
      <c r="AE206" s="168">
        <v>0.22271026802707</v>
      </c>
      <c r="AF206" s="168">
        <v>0.24398374046071</v>
      </c>
      <c r="AG206" s="168">
        <v>0.25310640219461999</v>
      </c>
      <c r="AH206" s="168">
        <v>0.21906221156072</v>
      </c>
      <c r="AI206" s="168">
        <v>0.25854326616003998</v>
      </c>
      <c r="AJ206" s="168">
        <v>0.26427121097390999</v>
      </c>
      <c r="AK206" s="168">
        <v>0.24264303356142999</v>
      </c>
      <c r="AL206" s="168">
        <v>0.23268618087556001</v>
      </c>
    </row>
    <row r="207" spans="1:38" x14ac:dyDescent="0.2">
      <c r="A207" s="170" t="s">
        <v>464</v>
      </c>
      <c r="B207" s="170" t="s">
        <v>669</v>
      </c>
      <c r="C207" s="170" t="s">
        <v>244</v>
      </c>
      <c r="D207" s="168">
        <v>0.16274823620553999</v>
      </c>
      <c r="E207" s="168">
        <v>0.19178553023082001</v>
      </c>
      <c r="F207" s="168">
        <v>0.19103143807162001</v>
      </c>
      <c r="G207" s="168">
        <v>0.16613739348452</v>
      </c>
      <c r="H207" s="168">
        <v>0.17983587378905</v>
      </c>
      <c r="I207" s="168">
        <v>0.18937607441713999</v>
      </c>
      <c r="J207" s="168">
        <v>0.18532745624722</v>
      </c>
      <c r="K207" s="168">
        <v>0.18944502175144001</v>
      </c>
      <c r="L207" s="168">
        <v>0.19027794961916999</v>
      </c>
      <c r="M207" s="168">
        <v>0.20656958468420999</v>
      </c>
      <c r="N207" s="168">
        <v>0.20780112547488</v>
      </c>
      <c r="O207" s="168">
        <v>0.21322042009881001</v>
      </c>
      <c r="P207" s="168">
        <v>0.20571285652584001</v>
      </c>
      <c r="Q207" s="168">
        <v>0.23034937350494999</v>
      </c>
      <c r="R207" s="168">
        <v>0.23180689729307</v>
      </c>
      <c r="S207" s="168">
        <v>0.23652621373482999</v>
      </c>
      <c r="T207" s="168">
        <v>0.23886521324043</v>
      </c>
      <c r="U207" s="168">
        <v>0.24502854894687001</v>
      </c>
      <c r="V207" s="168">
        <v>0.24537410716982999</v>
      </c>
      <c r="W207" s="168">
        <v>0.25858839545329998</v>
      </c>
      <c r="X207" s="168">
        <v>0.22888546978166999</v>
      </c>
      <c r="Y207" s="168">
        <v>0.22894525593267001</v>
      </c>
      <c r="Z207" s="168">
        <v>0.21389282304438001</v>
      </c>
      <c r="AA207" s="168">
        <v>0.26697548514797997</v>
      </c>
      <c r="AB207" s="168">
        <v>0.26346412584339002</v>
      </c>
      <c r="AC207" s="168">
        <v>0.18390810602120999</v>
      </c>
      <c r="AD207" s="168">
        <v>0.15135098120575999</v>
      </c>
      <c r="AE207" s="168">
        <v>0.14738431883528</v>
      </c>
      <c r="AF207" s="168">
        <v>0.17854836518844999</v>
      </c>
      <c r="AG207" s="168">
        <v>0.17996524555389001</v>
      </c>
      <c r="AH207" s="168">
        <v>0.18034902337424999</v>
      </c>
      <c r="AI207" s="168">
        <v>0.18059124670543</v>
      </c>
      <c r="AJ207" s="168">
        <v>0.17419618933285</v>
      </c>
      <c r="AK207" s="168">
        <v>0.17194639229198</v>
      </c>
      <c r="AL207" s="168">
        <v>0.17382474916946</v>
      </c>
    </row>
    <row r="208" spans="1:38" x14ac:dyDescent="0.2">
      <c r="A208" s="170" t="s">
        <v>464</v>
      </c>
      <c r="B208" s="170" t="s">
        <v>670</v>
      </c>
      <c r="C208" s="170" t="s">
        <v>215</v>
      </c>
      <c r="D208" s="168">
        <v>0.71241932039488998</v>
      </c>
      <c r="E208" s="168">
        <v>0.70119445746959996</v>
      </c>
      <c r="F208" s="168">
        <v>0.70134995062145</v>
      </c>
      <c r="G208" s="168">
        <v>0.69777722782173002</v>
      </c>
      <c r="H208" s="168">
        <v>0.69130991468585001</v>
      </c>
      <c r="I208" s="168">
        <v>0.70663373958955</v>
      </c>
      <c r="J208" s="168">
        <v>0.70075108280922005</v>
      </c>
      <c r="K208" s="168">
        <v>0.71317153408319001</v>
      </c>
      <c r="L208" s="168">
        <v>0.72186309514636005</v>
      </c>
      <c r="M208" s="168">
        <v>0.67240599358588005</v>
      </c>
      <c r="N208" s="168">
        <v>0.65764402192096005</v>
      </c>
      <c r="O208" s="168">
        <v>0.65896980345977996</v>
      </c>
      <c r="P208" s="168">
        <v>0.65927145804065002</v>
      </c>
      <c r="Q208" s="168">
        <v>0.67977080377453003</v>
      </c>
      <c r="R208" s="168">
        <v>0.70330303112447001</v>
      </c>
      <c r="S208" s="168">
        <v>0.68453873435706003</v>
      </c>
      <c r="T208" s="168">
        <v>0.65467902184908999</v>
      </c>
      <c r="U208" s="168">
        <v>0.64865313916857004</v>
      </c>
      <c r="V208" s="168">
        <v>0.66682318529838003</v>
      </c>
      <c r="W208" s="168">
        <v>0.63424119830340997</v>
      </c>
      <c r="X208" s="168">
        <v>0.62550876076941997</v>
      </c>
      <c r="Y208" s="168">
        <v>0.57968630539988997</v>
      </c>
      <c r="Z208" s="168">
        <v>0.58818520911280003</v>
      </c>
      <c r="AA208" s="168">
        <v>0.59110739780659005</v>
      </c>
      <c r="AB208" s="168">
        <v>0.59698980798395995</v>
      </c>
      <c r="AC208" s="168">
        <v>0.55973769588837996</v>
      </c>
      <c r="AD208" s="168">
        <v>0.55355046760716997</v>
      </c>
      <c r="AE208" s="168">
        <v>0.55837647058461004</v>
      </c>
      <c r="AF208" s="168">
        <v>0.55430713003743004</v>
      </c>
      <c r="AG208" s="168">
        <v>0.55768895399842</v>
      </c>
      <c r="AH208" s="168">
        <v>0.56114441180807995</v>
      </c>
      <c r="AI208" s="168">
        <v>0.53192694544715002</v>
      </c>
      <c r="AJ208" s="168">
        <v>0.49956763959072997</v>
      </c>
      <c r="AK208" s="168">
        <v>0.49372066352782001</v>
      </c>
      <c r="AL208" s="168">
        <v>0.50569495099989004</v>
      </c>
    </row>
    <row r="209" spans="1:38" x14ac:dyDescent="0.2">
      <c r="A209" s="170" t="s">
        <v>464</v>
      </c>
      <c r="B209" s="170" t="s">
        <v>671</v>
      </c>
      <c r="C209" s="170" t="s">
        <v>245</v>
      </c>
      <c r="D209" s="168">
        <v>0.16039986278932</v>
      </c>
      <c r="E209" s="168">
        <v>0.16615273826335</v>
      </c>
      <c r="F209" s="168">
        <v>0.16916544703188</v>
      </c>
      <c r="G209" s="168">
        <v>0.14363425230808999</v>
      </c>
      <c r="H209" s="168">
        <v>0.13187681371787</v>
      </c>
      <c r="I209" s="168">
        <v>0.12655488995615</v>
      </c>
      <c r="J209" s="168">
        <v>0.10030694109527</v>
      </c>
      <c r="K209" s="168">
        <v>0.12174564963477</v>
      </c>
      <c r="L209" s="168">
        <v>0.11458547563395</v>
      </c>
      <c r="M209" s="168">
        <v>9.0096292719445997E-2</v>
      </c>
      <c r="N209" s="168">
        <v>8.7759853432620993E-2</v>
      </c>
      <c r="O209" s="168">
        <v>8.3995250265341007E-2</v>
      </c>
      <c r="P209" s="168">
        <v>8.4458348782867995E-2</v>
      </c>
      <c r="Q209" s="168">
        <v>8.5520049701098E-2</v>
      </c>
      <c r="R209" s="168">
        <v>8.2190678389041996E-2</v>
      </c>
      <c r="S209" s="168">
        <v>8.2305905732139001E-2</v>
      </c>
      <c r="T209" s="168">
        <v>7.4284756277715996E-2</v>
      </c>
      <c r="U209" s="168">
        <v>6.2290201923430003E-2</v>
      </c>
      <c r="V209" s="168">
        <v>6.8863622306623004E-2</v>
      </c>
      <c r="W209" s="168">
        <v>6.9510993290916007E-2</v>
      </c>
      <c r="X209" s="168">
        <v>7.0422438818406E-2</v>
      </c>
      <c r="Y209" s="168">
        <v>7.1786813313428996E-2</v>
      </c>
      <c r="Z209" s="168">
        <v>8.3355754928681997E-2</v>
      </c>
      <c r="AA209" s="168">
        <v>8.6992862706000998E-2</v>
      </c>
      <c r="AB209" s="168">
        <v>9.6608855724798007E-2</v>
      </c>
      <c r="AC209" s="168">
        <v>9.9695366625619994E-2</v>
      </c>
      <c r="AD209" s="168">
        <v>0.10395094674861</v>
      </c>
      <c r="AE209" s="168">
        <v>0.12758029149909</v>
      </c>
      <c r="AF209" s="168">
        <v>0.13887574868221</v>
      </c>
      <c r="AG209" s="168">
        <v>0.13586235134419</v>
      </c>
      <c r="AH209" s="168">
        <v>0.14744384149404</v>
      </c>
      <c r="AI209" s="168">
        <v>0.14096223066405</v>
      </c>
      <c r="AJ209" s="168">
        <v>0.14631264803537</v>
      </c>
      <c r="AK209" s="168">
        <v>0.14920203789139999</v>
      </c>
      <c r="AL209" s="168">
        <v>0.14611317944846999</v>
      </c>
    </row>
    <row r="210" spans="1:38" x14ac:dyDescent="0.2">
      <c r="A210" s="170" t="s">
        <v>464</v>
      </c>
      <c r="B210" s="170" t="s">
        <v>672</v>
      </c>
      <c r="C210" s="170" t="s">
        <v>246</v>
      </c>
      <c r="D210" s="168">
        <v>0.4280290543802</v>
      </c>
      <c r="E210" s="168">
        <v>0.44622452309010002</v>
      </c>
      <c r="F210" s="168">
        <v>0.49163227843952001</v>
      </c>
      <c r="G210" s="168">
        <v>0.44773489645563003</v>
      </c>
      <c r="H210" s="168">
        <v>0.38381966834181003</v>
      </c>
      <c r="I210" s="168">
        <v>0.37669831840953</v>
      </c>
      <c r="J210" s="168">
        <v>0.32982004400414999</v>
      </c>
      <c r="K210" s="168">
        <v>0.30158140665583</v>
      </c>
      <c r="L210" s="168">
        <v>0.29736136714201</v>
      </c>
      <c r="M210" s="168">
        <v>0.33749631781826001</v>
      </c>
      <c r="N210" s="168">
        <v>0.30273382300495999</v>
      </c>
      <c r="O210" s="168">
        <v>0.29720831970654998</v>
      </c>
      <c r="P210" s="168">
        <v>0.29797852205802</v>
      </c>
      <c r="Q210" s="168">
        <v>0.29426419606771997</v>
      </c>
      <c r="R210" s="168">
        <v>0.29631021140377001</v>
      </c>
      <c r="S210" s="168">
        <v>0.34902306631642999</v>
      </c>
      <c r="T210" s="168">
        <v>0.33683906199556002</v>
      </c>
      <c r="U210" s="168">
        <v>0.34446896012233003</v>
      </c>
      <c r="V210" s="168">
        <v>0.32897068197327001</v>
      </c>
      <c r="W210" s="168">
        <v>0.27764190563611002</v>
      </c>
      <c r="X210" s="168">
        <v>0.29406602717128</v>
      </c>
      <c r="Y210" s="168">
        <v>0.40536495563474001</v>
      </c>
      <c r="Z210" s="168">
        <v>0.27937510556676998</v>
      </c>
      <c r="AA210" s="168">
        <v>0.27338843169749999</v>
      </c>
      <c r="AB210" s="168">
        <v>0.26455021643708998</v>
      </c>
      <c r="AC210" s="168">
        <v>0.26181705741609002</v>
      </c>
      <c r="AD210" s="168">
        <v>0.23071422876124001</v>
      </c>
      <c r="AE210" s="168">
        <v>0.20697564220882</v>
      </c>
      <c r="AF210" s="168">
        <v>0.22846130994061001</v>
      </c>
      <c r="AG210" s="168">
        <v>0.22200746183813</v>
      </c>
      <c r="AH210" s="168">
        <v>0.19564503704378</v>
      </c>
      <c r="AI210" s="168">
        <v>0.21631826594927001</v>
      </c>
      <c r="AJ210" s="168">
        <v>0.21643037273509</v>
      </c>
      <c r="AK210" s="168">
        <v>0.22339954406372001</v>
      </c>
      <c r="AL210" s="168">
        <v>0.22400250791512999</v>
      </c>
    </row>
    <row r="212" spans="1:38" x14ac:dyDescent="0.2">
      <c r="A212" s="170" t="s">
        <v>464</v>
      </c>
      <c r="B212" s="170" t="s">
        <v>25</v>
      </c>
      <c r="C212" s="170" t="s">
        <v>25</v>
      </c>
      <c r="D212" s="168">
        <v>0.27066893157451999</v>
      </c>
      <c r="E212" s="168">
        <v>0.26497372646244</v>
      </c>
      <c r="F212" s="168">
        <v>0.25337115248454001</v>
      </c>
      <c r="G212" s="168">
        <v>0.25020247665854001</v>
      </c>
      <c r="H212" s="168">
        <v>0.24288670647970001</v>
      </c>
      <c r="I212" s="168">
        <v>0.23957757680183001</v>
      </c>
      <c r="J212" s="168">
        <v>0.2413047878756</v>
      </c>
      <c r="K212" s="168">
        <v>0.23066822809317</v>
      </c>
      <c r="L212" s="168">
        <v>0.22362181623694999</v>
      </c>
      <c r="M212" s="168">
        <v>0.21341396905925</v>
      </c>
      <c r="N212" s="168">
        <v>0.20633851059944</v>
      </c>
      <c r="O212" s="168">
        <v>0.20475610015609</v>
      </c>
      <c r="P212" s="168">
        <v>0.20165298712714</v>
      </c>
      <c r="Q212" s="168">
        <v>0.20492443789101</v>
      </c>
      <c r="R212" s="168">
        <v>0.19975863634697999</v>
      </c>
      <c r="S212" s="168">
        <v>0.19442418280644</v>
      </c>
      <c r="T212" s="168">
        <v>0.18826169057235001</v>
      </c>
      <c r="U212" s="168">
        <v>0.18038476847168</v>
      </c>
      <c r="V212" s="168">
        <v>0.17449400308606999</v>
      </c>
      <c r="W212" s="168">
        <v>0.16824502231281999</v>
      </c>
      <c r="X212" s="168">
        <v>0.17033428748578</v>
      </c>
      <c r="Y212" s="168">
        <v>0.16235189790634999</v>
      </c>
      <c r="Z212" s="168">
        <v>0.1603446748531</v>
      </c>
      <c r="AA212" s="168">
        <v>0.15626649813462001</v>
      </c>
      <c r="AB212" s="168">
        <v>0.14678931653341001</v>
      </c>
      <c r="AC212" s="168">
        <v>0.14616093947270001</v>
      </c>
      <c r="AD212" s="168">
        <v>0.14365260889942</v>
      </c>
      <c r="AE212" s="168">
        <v>0.14064559082697001</v>
      </c>
      <c r="AF212" s="168">
        <v>0.13461122570365999</v>
      </c>
      <c r="AG212" s="168">
        <v>0.12587786995450001</v>
      </c>
      <c r="AH212" s="168">
        <v>0.1209723340869</v>
      </c>
      <c r="AI212" s="168">
        <v>0.12147305427313999</v>
      </c>
      <c r="AJ212" s="168">
        <v>0.1143221325579</v>
      </c>
      <c r="AK212" s="168">
        <v>0.1038028296717</v>
      </c>
      <c r="AL212" s="168">
        <v>0.10073417538925</v>
      </c>
    </row>
    <row r="214" spans="1:38" x14ac:dyDescent="0.2">
      <c r="A214" s="170" t="s">
        <v>464</v>
      </c>
      <c r="B214" s="170" t="s">
        <v>249</v>
      </c>
      <c r="C214" s="170" t="s">
        <v>249</v>
      </c>
      <c r="D214" s="168">
        <v>0.37836355665589999</v>
      </c>
      <c r="E214" s="168">
        <v>0.37749089832756999</v>
      </c>
      <c r="F214" s="168">
        <v>0.37145177174681998</v>
      </c>
      <c r="G214" s="168">
        <v>0.36766201630590001</v>
      </c>
      <c r="H214" s="168">
        <v>0.36191027032883</v>
      </c>
      <c r="I214" s="168">
        <v>0.36081516111657003</v>
      </c>
      <c r="J214" s="168">
        <v>0.35493574549555001</v>
      </c>
      <c r="K214" s="168">
        <v>0.34779199434133001</v>
      </c>
      <c r="L214" s="168">
        <v>0.34153803990905002</v>
      </c>
      <c r="M214" s="168">
        <v>0.33225468131421998</v>
      </c>
      <c r="N214" s="168">
        <v>0.32669382869204999</v>
      </c>
      <c r="O214" s="168">
        <v>0.32279137811323</v>
      </c>
      <c r="P214" s="168">
        <v>0.31933721299994999</v>
      </c>
      <c r="Q214" s="168">
        <v>0.32249049591234002</v>
      </c>
      <c r="R214" s="168">
        <v>0.32078292092990002</v>
      </c>
      <c r="S214" s="168">
        <v>0.31814070358414998</v>
      </c>
      <c r="T214" s="168">
        <v>0.31260063464776</v>
      </c>
      <c r="U214" s="168">
        <v>0.30828198319646</v>
      </c>
      <c r="V214" s="168">
        <v>0.30173183679012</v>
      </c>
      <c r="W214" s="168">
        <v>0.29958835889125002</v>
      </c>
      <c r="X214" s="168">
        <v>0.30306617908154998</v>
      </c>
      <c r="Y214" s="168">
        <v>0.30079173460001002</v>
      </c>
      <c r="Z214" s="168">
        <v>0.29538209998852999</v>
      </c>
      <c r="AA214" s="168">
        <v>0.29163355500458998</v>
      </c>
      <c r="AB214" s="168">
        <v>0.28377993730248002</v>
      </c>
      <c r="AC214" s="168">
        <v>0.27405286453105998</v>
      </c>
      <c r="AD214" s="168">
        <v>0.26643347023372999</v>
      </c>
      <c r="AE214" s="168">
        <v>0.26130948833648998</v>
      </c>
      <c r="AF214" s="168">
        <v>0.25829723978668001</v>
      </c>
      <c r="AG214" s="168">
        <v>0.25172843001417999</v>
      </c>
      <c r="AH214" s="168">
        <v>0.24685459604511001</v>
      </c>
      <c r="AI214" s="168">
        <v>0.24466991651417999</v>
      </c>
      <c r="AJ214" s="168">
        <v>0.23824333053141999</v>
      </c>
      <c r="AK214" s="168">
        <v>0.23369766700576</v>
      </c>
      <c r="AL214" s="168">
        <v>0.22944207594353</v>
      </c>
    </row>
  </sheetData>
  <pageMargins left="0.5" right="0.5" top="1" bottom="1" header="0.5" footer="0.5"/>
  <pageSetup orientation="portrait" useFirstPageNumber="1" horizontalDpi="0" verticalDpi="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3D2FA-E342-4E6A-BB1F-4F23401FDB53}">
  <dimension ref="A1"/>
  <sheetViews>
    <sheetView workbookViewId="0">
      <selection activeCell="M55" sqref="M55"/>
    </sheetView>
  </sheetViews>
  <sheetFormatPr baseColWidth="10" defaultRowHeight="15" x14ac:dyDescent="0.25"/>
  <sheetData/>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7</vt:i4>
      </vt:variant>
    </vt:vector>
  </HeadingPairs>
  <TitlesOfParts>
    <vt:vector size="22" baseType="lpstr">
      <vt:lpstr>web app</vt:lpstr>
      <vt:lpstr>budget-warming</vt:lpstr>
      <vt:lpstr>big six fig</vt:lpstr>
      <vt:lpstr>big six NDCs</vt:lpstr>
      <vt:lpstr>all budgets</vt:lpstr>
      <vt:lpstr>all targets</vt:lpstr>
      <vt:lpstr>imprint</vt:lpstr>
      <vt:lpstr>paths</vt:lpstr>
      <vt:lpstr>paths2</vt:lpstr>
      <vt:lpstr>data countries EDGAR</vt:lpstr>
      <vt:lpstr>GCP25</vt:lpstr>
      <vt:lpstr>EDGAR-2025</vt:lpstr>
      <vt:lpstr>EDGAR-P-2025</vt:lpstr>
      <vt:lpstr>EDGAR-GDP-2025</vt:lpstr>
      <vt:lpstr>intern</vt:lpstr>
      <vt:lpstr>'all budgets'!Druckbereich</vt:lpstr>
      <vt:lpstr>'all targets'!Druckbereich</vt:lpstr>
      <vt:lpstr>'big six fig'!Druckbereich</vt:lpstr>
      <vt:lpstr>'data countries EDGAR'!Druckbereich</vt:lpstr>
      <vt:lpstr>'web app'!Druckbereich</vt:lpstr>
      <vt:lpstr>'all budgets'!Drucktitel</vt:lpstr>
      <vt:lpstr>'all targets'!Drucktitel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Tool to calculate Paris-compatible national CO2 budgets</dc:title>
  <dc:subject/>
  <dc:creator>Andreas Wolfsteiner</dc:creator>
  <cp:keywords/>
  <dc:description/>
  <cp:lastModifiedBy>AW</cp:lastModifiedBy>
  <cp:revision/>
  <cp:lastPrinted>2023-06-05T04:19:34Z</cp:lastPrinted>
  <dcterms:created xsi:type="dcterms:W3CDTF">2013-12-19T14:30:02Z</dcterms:created>
  <dcterms:modified xsi:type="dcterms:W3CDTF">2026-06-03T17:20:27Z</dcterms:modified>
  <cp:category/>
  <cp:contentStatus/>
</cp:coreProperties>
</file>